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992" windowHeight="1140"/>
  </bookViews>
  <sheets>
    <sheet name="Смета 12 гр. ТЕР МО" sheetId="5" r:id="rId1"/>
    <sheet name="Source" sheetId="1" state="hidden" r:id="rId2"/>
    <sheet name="SourceObSm" sheetId="2" state="hidden" r:id="rId3"/>
    <sheet name="SmtRes" sheetId="3" state="hidden" r:id="rId4"/>
    <sheet name="EtalonRes" sheetId="4" state="hidden" r:id="rId5"/>
  </sheets>
  <definedNames>
    <definedName name="_xlnm.Print_Titles" localSheetId="0">'Смета 12 гр. ТЕР МО'!$40:$40</definedName>
    <definedName name="_xlnm.Print_Area" localSheetId="0">'Смета 12 гр. ТЕР МО'!$A$1:$L$1334</definedName>
  </definedNames>
  <calcPr calcId="125725"/>
</workbook>
</file>

<file path=xl/calcChain.xml><?xml version="1.0" encoding="utf-8"?>
<calcChain xmlns="http://schemas.openxmlformats.org/spreadsheetml/2006/main">
  <c r="AF1320" i="5"/>
  <c r="I1332"/>
  <c r="I1329"/>
  <c r="I1326"/>
  <c r="D1332"/>
  <c r="D1329"/>
  <c r="D1326"/>
  <c r="C1323"/>
  <c r="C1322"/>
  <c r="G31"/>
  <c r="I30"/>
  <c r="I29"/>
  <c r="A1320"/>
  <c r="A1316"/>
  <c r="A1312"/>
  <c r="A1308"/>
  <c r="O1306"/>
  <c r="L1306"/>
  <c r="Q1306" s="1"/>
  <c r="G1306"/>
  <c r="Z1306"/>
  <c r="Y1306"/>
  <c r="X1306"/>
  <c r="W1306"/>
  <c r="K1305"/>
  <c r="J1306" s="1"/>
  <c r="P1306" s="1"/>
  <c r="J1305"/>
  <c r="H1305"/>
  <c r="G1305"/>
  <c r="F1305"/>
  <c r="V1304"/>
  <c r="T1304"/>
  <c r="U1304"/>
  <c r="S1304"/>
  <c r="F1304"/>
  <c r="E1304"/>
  <c r="D1304"/>
  <c r="I1304"/>
  <c r="C1304"/>
  <c r="B1304"/>
  <c r="A1304"/>
  <c r="P1303"/>
  <c r="L1303"/>
  <c r="Q1303" s="1"/>
  <c r="J1303"/>
  <c r="G1303"/>
  <c r="O1303" s="1"/>
  <c r="Z1303"/>
  <c r="Y1303"/>
  <c r="X1303"/>
  <c r="W1303"/>
  <c r="K1302"/>
  <c r="J1302"/>
  <c r="H1302"/>
  <c r="G1302"/>
  <c r="F1302"/>
  <c r="V1301"/>
  <c r="T1301"/>
  <c r="U1301"/>
  <c r="S1301"/>
  <c r="F1301"/>
  <c r="E1301"/>
  <c r="D1301"/>
  <c r="I1301"/>
  <c r="C1301"/>
  <c r="B1301"/>
  <c r="A1301"/>
  <c r="L1300"/>
  <c r="Q1300" s="1"/>
  <c r="Z1300"/>
  <c r="Y1300"/>
  <c r="W1300"/>
  <c r="K1299"/>
  <c r="J1299"/>
  <c r="Z1299"/>
  <c r="Y1299"/>
  <c r="X1299"/>
  <c r="W1299"/>
  <c r="H1299"/>
  <c r="F1299"/>
  <c r="V1299"/>
  <c r="T1299"/>
  <c r="U1299"/>
  <c r="S1299"/>
  <c r="H1296" s="1"/>
  <c r="E1299"/>
  <c r="D1299"/>
  <c r="C1299"/>
  <c r="B1299"/>
  <c r="A1299"/>
  <c r="L1298"/>
  <c r="G1298"/>
  <c r="E1298"/>
  <c r="J1297"/>
  <c r="E1297"/>
  <c r="J1296"/>
  <c r="E1296"/>
  <c r="K1295"/>
  <c r="J1295"/>
  <c r="H1295"/>
  <c r="G1295"/>
  <c r="F1295"/>
  <c r="K1294"/>
  <c r="J1294"/>
  <c r="R1294"/>
  <c r="H1294"/>
  <c r="G1294"/>
  <c r="F1294"/>
  <c r="K1293"/>
  <c r="J1293"/>
  <c r="H1293"/>
  <c r="G1293"/>
  <c r="F1293"/>
  <c r="K1292"/>
  <c r="J1292"/>
  <c r="H1292"/>
  <c r="G1292"/>
  <c r="F1292"/>
  <c r="C1291"/>
  <c r="V1290"/>
  <c r="K1297" s="1"/>
  <c r="T1290"/>
  <c r="K1296" s="1"/>
  <c r="U1290"/>
  <c r="H1297" s="1"/>
  <c r="S1290"/>
  <c r="F1290"/>
  <c r="E1290"/>
  <c r="D1290"/>
  <c r="I1290"/>
  <c r="C1290"/>
  <c r="B1290"/>
  <c r="A1290"/>
  <c r="L1289"/>
  <c r="Q1289" s="1"/>
  <c r="Z1289"/>
  <c r="Y1289"/>
  <c r="X1289"/>
  <c r="H1286"/>
  <c r="L1288"/>
  <c r="G1288"/>
  <c r="E1288"/>
  <c r="J1287"/>
  <c r="F1287"/>
  <c r="E1287"/>
  <c r="J1286"/>
  <c r="F1286"/>
  <c r="E1286"/>
  <c r="K1285"/>
  <c r="J1285"/>
  <c r="H1285"/>
  <c r="R1285" s="1"/>
  <c r="G1285"/>
  <c r="F1285"/>
  <c r="K1284"/>
  <c r="J1284"/>
  <c r="H1284"/>
  <c r="G1284"/>
  <c r="F1284"/>
  <c r="K1283"/>
  <c r="J1289" s="1"/>
  <c r="P1289" s="1"/>
  <c r="J1283"/>
  <c r="H1283"/>
  <c r="G1283"/>
  <c r="F1283"/>
  <c r="C1282"/>
  <c r="V1281"/>
  <c r="K1287" s="1"/>
  <c r="T1281"/>
  <c r="K1286" s="1"/>
  <c r="U1281"/>
  <c r="H1287" s="1"/>
  <c r="S1281"/>
  <c r="F1281"/>
  <c r="E1281"/>
  <c r="D1281"/>
  <c r="I1281"/>
  <c r="C1281"/>
  <c r="B1281"/>
  <c r="A1281"/>
  <c r="L1280"/>
  <c r="Q1280" s="1"/>
  <c r="Z1280"/>
  <c r="Y1280"/>
  <c r="X1280"/>
  <c r="H1277"/>
  <c r="L1279"/>
  <c r="G1279"/>
  <c r="E1279"/>
  <c r="J1278"/>
  <c r="F1278"/>
  <c r="E1278"/>
  <c r="J1277"/>
  <c r="F1277"/>
  <c r="E1277"/>
  <c r="K1276"/>
  <c r="J1276"/>
  <c r="H1276"/>
  <c r="R1276" s="1"/>
  <c r="G1276"/>
  <c r="F1276"/>
  <c r="K1275"/>
  <c r="J1275"/>
  <c r="H1275"/>
  <c r="G1275"/>
  <c r="F1275"/>
  <c r="K1274"/>
  <c r="J1274"/>
  <c r="H1274"/>
  <c r="G1274"/>
  <c r="F1274"/>
  <c r="C1273"/>
  <c r="V1272"/>
  <c r="K1278" s="1"/>
  <c r="T1272"/>
  <c r="K1277" s="1"/>
  <c r="U1272"/>
  <c r="H1278" s="1"/>
  <c r="S1272"/>
  <c r="F1272"/>
  <c r="E1272"/>
  <c r="D1272"/>
  <c r="I1272"/>
  <c r="C1272"/>
  <c r="B1272"/>
  <c r="A1272"/>
  <c r="L1271"/>
  <c r="Q1271" s="1"/>
  <c r="Z1271"/>
  <c r="Y1271"/>
  <c r="X1271"/>
  <c r="H1269"/>
  <c r="L1270"/>
  <c r="G1270"/>
  <c r="E1270"/>
  <c r="J1269"/>
  <c r="F1269"/>
  <c r="E1269"/>
  <c r="J1268"/>
  <c r="F1268"/>
  <c r="E1268"/>
  <c r="K1267"/>
  <c r="J1267"/>
  <c r="H1267"/>
  <c r="G1267"/>
  <c r="F1267"/>
  <c r="K1266"/>
  <c r="J1266"/>
  <c r="H1266"/>
  <c r="R1266" s="1"/>
  <c r="G1266"/>
  <c r="F1266"/>
  <c r="K1265"/>
  <c r="J1265"/>
  <c r="H1265"/>
  <c r="G1265"/>
  <c r="F1265"/>
  <c r="K1264"/>
  <c r="J1264"/>
  <c r="R1264"/>
  <c r="H1264"/>
  <c r="G1264"/>
  <c r="F1264"/>
  <c r="C1263"/>
  <c r="V1262"/>
  <c r="K1269" s="1"/>
  <c r="T1262"/>
  <c r="K1268" s="1"/>
  <c r="U1262"/>
  <c r="S1262"/>
  <c r="H1268" s="1"/>
  <c r="F1262"/>
  <c r="E1262"/>
  <c r="D1262"/>
  <c r="I1262"/>
  <c r="C1262"/>
  <c r="A1262"/>
  <c r="L1261"/>
  <c r="Q1261" s="1"/>
  <c r="Z1261"/>
  <c r="Y1261"/>
  <c r="X1261"/>
  <c r="K1260"/>
  <c r="J1260"/>
  <c r="Z1260"/>
  <c r="Y1260"/>
  <c r="X1260"/>
  <c r="W1260"/>
  <c r="H1260"/>
  <c r="F1260"/>
  <c r="V1260"/>
  <c r="T1260"/>
  <c r="U1260"/>
  <c r="S1260"/>
  <c r="E1260"/>
  <c r="D1260"/>
  <c r="C1260"/>
  <c r="B1260"/>
  <c r="A1260"/>
  <c r="K1259"/>
  <c r="J1259"/>
  <c r="Z1259"/>
  <c r="Y1259"/>
  <c r="X1259"/>
  <c r="H1259"/>
  <c r="W1259" s="1"/>
  <c r="F1259"/>
  <c r="V1259"/>
  <c r="T1259"/>
  <c r="U1259"/>
  <c r="S1259"/>
  <c r="E1259"/>
  <c r="D1259"/>
  <c r="C1259"/>
  <c r="B1259"/>
  <c r="A1259"/>
  <c r="K1258"/>
  <c r="J1258"/>
  <c r="Z1258"/>
  <c r="Y1258"/>
  <c r="X1258"/>
  <c r="W1258"/>
  <c r="H1258"/>
  <c r="F1258"/>
  <c r="V1258"/>
  <c r="T1258"/>
  <c r="U1258"/>
  <c r="S1258"/>
  <c r="E1258"/>
  <c r="D1258"/>
  <c r="C1258"/>
  <c r="B1258"/>
  <c r="A1258"/>
  <c r="L1257"/>
  <c r="G1257"/>
  <c r="E1257"/>
  <c r="J1256"/>
  <c r="F1256"/>
  <c r="E1256"/>
  <c r="J1255"/>
  <c r="F1255"/>
  <c r="E1255"/>
  <c r="K1254"/>
  <c r="J1254"/>
  <c r="H1254"/>
  <c r="G1254"/>
  <c r="F1254"/>
  <c r="K1253"/>
  <c r="J1253"/>
  <c r="R1253"/>
  <c r="H1253"/>
  <c r="G1253"/>
  <c r="F1253"/>
  <c r="K1252"/>
  <c r="J1252"/>
  <c r="H1252"/>
  <c r="G1252"/>
  <c r="F1252"/>
  <c r="K1251"/>
  <c r="J1251"/>
  <c r="H1251"/>
  <c r="G1251"/>
  <c r="F1251"/>
  <c r="C1250"/>
  <c r="V1249"/>
  <c r="T1249"/>
  <c r="K1255" s="1"/>
  <c r="U1249"/>
  <c r="H1256" s="1"/>
  <c r="S1249"/>
  <c r="H1255" s="1"/>
  <c r="F1249"/>
  <c r="E1249"/>
  <c r="D1249"/>
  <c r="I1249"/>
  <c r="C1249"/>
  <c r="A1249"/>
  <c r="Q1248"/>
  <c r="L1248"/>
  <c r="Z1248"/>
  <c r="Y1248"/>
  <c r="W1248"/>
  <c r="K1243"/>
  <c r="J1248" s="1"/>
  <c r="P1248" s="1"/>
  <c r="K1247"/>
  <c r="J1247"/>
  <c r="Z1247"/>
  <c r="Y1247"/>
  <c r="W1247"/>
  <c r="H1247"/>
  <c r="X1247" s="1"/>
  <c r="F1247"/>
  <c r="V1247"/>
  <c r="T1247"/>
  <c r="U1247"/>
  <c r="S1247"/>
  <c r="E1247"/>
  <c r="D1247"/>
  <c r="C1247"/>
  <c r="B1247"/>
  <c r="A1247"/>
  <c r="K1246"/>
  <c r="J1246"/>
  <c r="Z1246"/>
  <c r="Y1246"/>
  <c r="W1246"/>
  <c r="H1246"/>
  <c r="X1246" s="1"/>
  <c r="F1246"/>
  <c r="V1246"/>
  <c r="T1246"/>
  <c r="U1246"/>
  <c r="S1246"/>
  <c r="E1246"/>
  <c r="D1246"/>
  <c r="C1246"/>
  <c r="B1246"/>
  <c r="A1246"/>
  <c r="L1245"/>
  <c r="G1245"/>
  <c r="E1245"/>
  <c r="J1244"/>
  <c r="E1244"/>
  <c r="J1243"/>
  <c r="E1243"/>
  <c r="K1242"/>
  <c r="J1242"/>
  <c r="H1242"/>
  <c r="G1242"/>
  <c r="F1242"/>
  <c r="K1241"/>
  <c r="J1241"/>
  <c r="H1241"/>
  <c r="R1241" s="1"/>
  <c r="G1241"/>
  <c r="F1241"/>
  <c r="K1240"/>
  <c r="J1240"/>
  <c r="H1240"/>
  <c r="X1248" s="1"/>
  <c r="G1240"/>
  <c r="F1240"/>
  <c r="K1239"/>
  <c r="J1239"/>
  <c r="R1239"/>
  <c r="H1239"/>
  <c r="G1239"/>
  <c r="F1239"/>
  <c r="C1238"/>
  <c r="V1237"/>
  <c r="K1244" s="1"/>
  <c r="T1237"/>
  <c r="U1237"/>
  <c r="H1244" s="1"/>
  <c r="S1237"/>
  <c r="H1243" s="1"/>
  <c r="F1237"/>
  <c r="E1237"/>
  <c r="D1237"/>
  <c r="I1237"/>
  <c r="C1237"/>
  <c r="B1237"/>
  <c r="A1237"/>
  <c r="L1236"/>
  <c r="Q1236" s="1"/>
  <c r="Z1236"/>
  <c r="Y1236"/>
  <c r="W1236"/>
  <c r="H1232"/>
  <c r="K1235"/>
  <c r="J1235"/>
  <c r="Z1235"/>
  <c r="Y1235"/>
  <c r="W1235"/>
  <c r="H1235"/>
  <c r="X1235" s="1"/>
  <c r="F1235"/>
  <c r="V1235"/>
  <c r="T1235"/>
  <c r="U1235"/>
  <c r="S1235"/>
  <c r="E1235"/>
  <c r="D1235"/>
  <c r="C1235"/>
  <c r="B1235"/>
  <c r="A1235"/>
  <c r="K1234"/>
  <c r="J1234"/>
  <c r="Z1234"/>
  <c r="Y1234"/>
  <c r="X1234"/>
  <c r="W1234"/>
  <c r="H1234"/>
  <c r="F1234"/>
  <c r="V1234"/>
  <c r="T1234"/>
  <c r="U1234"/>
  <c r="S1234"/>
  <c r="E1234"/>
  <c r="D1234"/>
  <c r="C1234"/>
  <c r="B1234"/>
  <c r="A1234"/>
  <c r="L1233"/>
  <c r="G1233"/>
  <c r="E1233"/>
  <c r="J1232"/>
  <c r="E1232"/>
  <c r="J1231"/>
  <c r="E1231"/>
  <c r="K1230"/>
  <c r="J1230"/>
  <c r="H1230"/>
  <c r="G1230"/>
  <c r="F1230"/>
  <c r="K1229"/>
  <c r="J1229"/>
  <c r="H1229"/>
  <c r="R1229" s="1"/>
  <c r="G1229"/>
  <c r="F1229"/>
  <c r="K1228"/>
  <c r="J1228"/>
  <c r="H1228"/>
  <c r="G1228"/>
  <c r="F1228"/>
  <c r="K1227"/>
  <c r="J1227"/>
  <c r="R1227"/>
  <c r="H1227"/>
  <c r="G1236" s="1"/>
  <c r="O1236" s="1"/>
  <c r="G1227"/>
  <c r="F1227"/>
  <c r="C1226"/>
  <c r="V1225"/>
  <c r="K1232" s="1"/>
  <c r="T1225"/>
  <c r="U1225"/>
  <c r="S1225"/>
  <c r="H1231" s="1"/>
  <c r="F1225"/>
  <c r="E1225"/>
  <c r="D1225"/>
  <c r="I1225"/>
  <c r="C1225"/>
  <c r="B1225"/>
  <c r="A1225"/>
  <c r="L1224"/>
  <c r="Q1224" s="1"/>
  <c r="Z1224"/>
  <c r="Y1224"/>
  <c r="W1224"/>
  <c r="K1223"/>
  <c r="J1223"/>
  <c r="Z1223"/>
  <c r="Y1223"/>
  <c r="X1223"/>
  <c r="W1223"/>
  <c r="H1223"/>
  <c r="F1223"/>
  <c r="V1223"/>
  <c r="T1223"/>
  <c r="U1223"/>
  <c r="S1223"/>
  <c r="E1223"/>
  <c r="D1223"/>
  <c r="C1223"/>
  <c r="B1223"/>
  <c r="A1223"/>
  <c r="K1222"/>
  <c r="J1222"/>
  <c r="Z1222"/>
  <c r="Y1222"/>
  <c r="X1222"/>
  <c r="W1222"/>
  <c r="H1222"/>
  <c r="F1222"/>
  <c r="V1222"/>
  <c r="T1222"/>
  <c r="U1222"/>
  <c r="S1222"/>
  <c r="E1222"/>
  <c r="D1222"/>
  <c r="C1222"/>
  <c r="B1222"/>
  <c r="A1222"/>
  <c r="L1221"/>
  <c r="G1221"/>
  <c r="E1221"/>
  <c r="J1220"/>
  <c r="E1220"/>
  <c r="J1219"/>
  <c r="E1219"/>
  <c r="K1218"/>
  <c r="J1218"/>
  <c r="H1218"/>
  <c r="G1218"/>
  <c r="F1218"/>
  <c r="K1217"/>
  <c r="J1217"/>
  <c r="R1217"/>
  <c r="H1217"/>
  <c r="G1217"/>
  <c r="F1217"/>
  <c r="K1216"/>
  <c r="J1216"/>
  <c r="H1216"/>
  <c r="G1216"/>
  <c r="F1216"/>
  <c r="K1215"/>
  <c r="J1215"/>
  <c r="H1215"/>
  <c r="G1215"/>
  <c r="F1215"/>
  <c r="C1214"/>
  <c r="V1213"/>
  <c r="K1220" s="1"/>
  <c r="T1213"/>
  <c r="K1219" s="1"/>
  <c r="U1213"/>
  <c r="H1220" s="1"/>
  <c r="S1213"/>
  <c r="F1213"/>
  <c r="E1213"/>
  <c r="D1213"/>
  <c r="I1213"/>
  <c r="C1213"/>
  <c r="B1213"/>
  <c r="A1213"/>
  <c r="Q1212"/>
  <c r="L1212"/>
  <c r="G1212"/>
  <c r="O1212" s="1"/>
  <c r="Z1212"/>
  <c r="Y1212"/>
  <c r="X1212"/>
  <c r="W1212"/>
  <c r="H1209"/>
  <c r="L1211"/>
  <c r="G1211"/>
  <c r="E1211"/>
  <c r="J1210"/>
  <c r="F1210"/>
  <c r="E1210"/>
  <c r="J1209"/>
  <c r="F1209"/>
  <c r="E1209"/>
  <c r="K1208"/>
  <c r="J1208"/>
  <c r="H1208"/>
  <c r="G1208"/>
  <c r="F1208"/>
  <c r="K1207"/>
  <c r="J1207"/>
  <c r="H1207"/>
  <c r="G1207"/>
  <c r="F1207"/>
  <c r="K1206"/>
  <c r="J1206"/>
  <c r="H1206"/>
  <c r="R1206" s="1"/>
  <c r="G1206"/>
  <c r="F1206"/>
  <c r="C1205"/>
  <c r="V1204"/>
  <c r="K1210" s="1"/>
  <c r="T1204"/>
  <c r="K1209" s="1"/>
  <c r="U1204"/>
  <c r="H1210" s="1"/>
  <c r="S1204"/>
  <c r="F1204"/>
  <c r="E1204"/>
  <c r="D1204"/>
  <c r="I1204"/>
  <c r="C1204"/>
  <c r="A1204"/>
  <c r="L1203"/>
  <c r="Q1203" s="1"/>
  <c r="Z1203"/>
  <c r="Y1203"/>
  <c r="X1203"/>
  <c r="H1201"/>
  <c r="L1202"/>
  <c r="G1202"/>
  <c r="E1202"/>
  <c r="J1201"/>
  <c r="F1201"/>
  <c r="E1201"/>
  <c r="J1200"/>
  <c r="F1200"/>
  <c r="E1200"/>
  <c r="K1199"/>
  <c r="J1199"/>
  <c r="H1199"/>
  <c r="G1199"/>
  <c r="F1199"/>
  <c r="K1198"/>
  <c r="J1198"/>
  <c r="H1198"/>
  <c r="G1198"/>
  <c r="F1198"/>
  <c r="K1197"/>
  <c r="J1197"/>
  <c r="R1197"/>
  <c r="H1197"/>
  <c r="G1203" s="1"/>
  <c r="O1203" s="1"/>
  <c r="G1197"/>
  <c r="F1197"/>
  <c r="C1196"/>
  <c r="V1195"/>
  <c r="K1201" s="1"/>
  <c r="T1195"/>
  <c r="K1200" s="1"/>
  <c r="U1195"/>
  <c r="S1195"/>
  <c r="H1200" s="1"/>
  <c r="F1195"/>
  <c r="E1195"/>
  <c r="D1195"/>
  <c r="I1195"/>
  <c r="C1195"/>
  <c r="B1195"/>
  <c r="A1195"/>
  <c r="Q1194"/>
  <c r="L1194"/>
  <c r="Z1194"/>
  <c r="Y1194"/>
  <c r="X1194"/>
  <c r="K1193"/>
  <c r="J1193"/>
  <c r="Z1193"/>
  <c r="Y1193"/>
  <c r="X1193"/>
  <c r="H1193"/>
  <c r="W1193" s="1"/>
  <c r="F1193"/>
  <c r="V1193"/>
  <c r="T1193"/>
  <c r="U1193"/>
  <c r="S1193"/>
  <c r="E1193"/>
  <c r="D1193"/>
  <c r="C1193"/>
  <c r="B1193"/>
  <c r="A1193"/>
  <c r="L1192"/>
  <c r="G1192"/>
  <c r="E1192"/>
  <c r="J1191"/>
  <c r="F1191"/>
  <c r="E1191"/>
  <c r="J1190"/>
  <c r="F1190"/>
  <c r="E1190"/>
  <c r="K1189"/>
  <c r="J1189"/>
  <c r="H1189"/>
  <c r="G1189"/>
  <c r="F1189"/>
  <c r="K1188"/>
  <c r="J1188"/>
  <c r="H1188"/>
  <c r="R1188" s="1"/>
  <c r="G1188"/>
  <c r="F1188"/>
  <c r="K1187"/>
  <c r="J1187"/>
  <c r="H1187"/>
  <c r="G1187"/>
  <c r="F1187"/>
  <c r="K1186"/>
  <c r="J1194" s="1"/>
  <c r="P1194" s="1"/>
  <c r="J1186"/>
  <c r="H1186"/>
  <c r="R1186" s="1"/>
  <c r="G1186"/>
  <c r="F1186"/>
  <c r="C1185"/>
  <c r="V1184"/>
  <c r="K1191" s="1"/>
  <c r="T1184"/>
  <c r="K1190" s="1"/>
  <c r="U1184"/>
  <c r="H1191" s="1"/>
  <c r="S1184"/>
  <c r="H1190" s="1"/>
  <c r="F1184"/>
  <c r="E1184"/>
  <c r="D1184"/>
  <c r="I1184"/>
  <c r="C1184"/>
  <c r="A1184"/>
  <c r="L1183"/>
  <c r="Q1183" s="1"/>
  <c r="Z1183"/>
  <c r="Y1183"/>
  <c r="X1183"/>
  <c r="H1181"/>
  <c r="L1182"/>
  <c r="G1182"/>
  <c r="E1182"/>
  <c r="J1181"/>
  <c r="F1181"/>
  <c r="E1181"/>
  <c r="J1180"/>
  <c r="F1180"/>
  <c r="E1180"/>
  <c r="K1179"/>
  <c r="J1179"/>
  <c r="H1179"/>
  <c r="G1179"/>
  <c r="F1179"/>
  <c r="K1178"/>
  <c r="J1178"/>
  <c r="H1178"/>
  <c r="R1178" s="1"/>
  <c r="G1178"/>
  <c r="F1178"/>
  <c r="K1177"/>
  <c r="J1177"/>
  <c r="H1177"/>
  <c r="G1177"/>
  <c r="F1177"/>
  <c r="K1176"/>
  <c r="J1176"/>
  <c r="R1176"/>
  <c r="H1176"/>
  <c r="G1183" s="1"/>
  <c r="O1183" s="1"/>
  <c r="G1176"/>
  <c r="F1176"/>
  <c r="C1175"/>
  <c r="V1174"/>
  <c r="K1181" s="1"/>
  <c r="T1174"/>
  <c r="K1180" s="1"/>
  <c r="U1174"/>
  <c r="S1174"/>
  <c r="H1180" s="1"/>
  <c r="F1174"/>
  <c r="E1174"/>
  <c r="D1174"/>
  <c r="I1174"/>
  <c r="C1174"/>
  <c r="A1174"/>
  <c r="L1173"/>
  <c r="Q1173" s="1"/>
  <c r="Z1173"/>
  <c r="Y1173"/>
  <c r="X1173"/>
  <c r="H1171"/>
  <c r="L1172"/>
  <c r="G1172"/>
  <c r="E1172"/>
  <c r="J1171"/>
  <c r="F1171"/>
  <c r="E1171"/>
  <c r="J1170"/>
  <c r="F1170"/>
  <c r="E1170"/>
  <c r="K1169"/>
  <c r="J1169"/>
  <c r="H1169"/>
  <c r="G1169"/>
  <c r="F1169"/>
  <c r="K1168"/>
  <c r="J1168"/>
  <c r="H1168"/>
  <c r="R1168" s="1"/>
  <c r="G1168"/>
  <c r="F1168"/>
  <c r="K1167"/>
  <c r="J1167"/>
  <c r="H1167"/>
  <c r="G1167"/>
  <c r="F1167"/>
  <c r="K1166"/>
  <c r="J1166"/>
  <c r="R1166"/>
  <c r="H1166"/>
  <c r="G1166"/>
  <c r="F1166"/>
  <c r="C1165"/>
  <c r="V1164"/>
  <c r="K1171" s="1"/>
  <c r="T1164"/>
  <c r="K1170" s="1"/>
  <c r="U1164"/>
  <c r="S1164"/>
  <c r="H1170" s="1"/>
  <c r="F1164"/>
  <c r="E1164"/>
  <c r="D1164"/>
  <c r="I1164"/>
  <c r="C1164"/>
  <c r="A1164"/>
  <c r="L1163"/>
  <c r="Q1163" s="1"/>
  <c r="Z1163"/>
  <c r="Y1163"/>
  <c r="X1163"/>
  <c r="H1161"/>
  <c r="L1162"/>
  <c r="G1162"/>
  <c r="E1162"/>
  <c r="J1161"/>
  <c r="F1161"/>
  <c r="E1161"/>
  <c r="J1160"/>
  <c r="F1160"/>
  <c r="E1160"/>
  <c r="K1159"/>
  <c r="J1159"/>
  <c r="H1159"/>
  <c r="G1159"/>
  <c r="F1159"/>
  <c r="K1158"/>
  <c r="J1158"/>
  <c r="H1158"/>
  <c r="R1158" s="1"/>
  <c r="G1158"/>
  <c r="F1158"/>
  <c r="K1157"/>
  <c r="J1157"/>
  <c r="H1157"/>
  <c r="G1157"/>
  <c r="F1157"/>
  <c r="K1156"/>
  <c r="J1156"/>
  <c r="R1156"/>
  <c r="H1156"/>
  <c r="G1163" s="1"/>
  <c r="O1163" s="1"/>
  <c r="G1156"/>
  <c r="F1156"/>
  <c r="C1155"/>
  <c r="V1154"/>
  <c r="K1161" s="1"/>
  <c r="T1154"/>
  <c r="K1160" s="1"/>
  <c r="U1154"/>
  <c r="S1154"/>
  <c r="H1160" s="1"/>
  <c r="F1154"/>
  <c r="E1154"/>
  <c r="D1154"/>
  <c r="I1154"/>
  <c r="C1154"/>
  <c r="A1154"/>
  <c r="L1153"/>
  <c r="Q1153" s="1"/>
  <c r="Z1153"/>
  <c r="Y1153"/>
  <c r="X1153"/>
  <c r="H1149"/>
  <c r="K1152"/>
  <c r="J1152"/>
  <c r="Z1152"/>
  <c r="Y1152"/>
  <c r="X1152"/>
  <c r="W1152"/>
  <c r="H1152"/>
  <c r="F1152"/>
  <c r="V1152"/>
  <c r="T1152"/>
  <c r="U1152"/>
  <c r="S1152"/>
  <c r="E1152"/>
  <c r="D1152"/>
  <c r="C1152"/>
  <c r="B1152"/>
  <c r="A1152"/>
  <c r="K1151"/>
  <c r="J1151"/>
  <c r="Z1151"/>
  <c r="Y1151"/>
  <c r="X1151"/>
  <c r="H1151"/>
  <c r="W1151" s="1"/>
  <c r="F1151"/>
  <c r="V1151"/>
  <c r="T1151"/>
  <c r="U1151"/>
  <c r="S1151"/>
  <c r="E1151"/>
  <c r="D1151"/>
  <c r="C1151"/>
  <c r="B1151"/>
  <c r="A1151"/>
  <c r="L1150"/>
  <c r="G1150"/>
  <c r="E1150"/>
  <c r="J1149"/>
  <c r="F1149"/>
  <c r="E1149"/>
  <c r="J1148"/>
  <c r="F1148"/>
  <c r="E1148"/>
  <c r="K1147"/>
  <c r="J1147"/>
  <c r="H1147"/>
  <c r="G1147"/>
  <c r="F1147"/>
  <c r="K1146"/>
  <c r="J1146"/>
  <c r="R1146"/>
  <c r="H1146"/>
  <c r="G1146"/>
  <c r="F1146"/>
  <c r="K1145"/>
  <c r="J1145"/>
  <c r="H1145"/>
  <c r="G1145"/>
  <c r="F1145"/>
  <c r="K1144"/>
  <c r="J1144"/>
  <c r="R1144"/>
  <c r="H1144"/>
  <c r="G1153" s="1"/>
  <c r="O1153" s="1"/>
  <c r="G1144"/>
  <c r="F1144"/>
  <c r="C1143"/>
  <c r="V1142"/>
  <c r="K1149" s="1"/>
  <c r="T1142"/>
  <c r="U1142"/>
  <c r="S1142"/>
  <c r="H1148" s="1"/>
  <c r="F1142"/>
  <c r="E1142"/>
  <c r="D1142"/>
  <c r="I1142"/>
  <c r="C1142"/>
  <c r="A1142"/>
  <c r="L1141"/>
  <c r="Q1141" s="1"/>
  <c r="Z1141"/>
  <c r="Y1141"/>
  <c r="X1141"/>
  <c r="K1140"/>
  <c r="J1140"/>
  <c r="Z1140"/>
  <c r="Y1140"/>
  <c r="X1140"/>
  <c r="H1140"/>
  <c r="W1140" s="1"/>
  <c r="F1140"/>
  <c r="V1140"/>
  <c r="T1140"/>
  <c r="U1140"/>
  <c r="S1140"/>
  <c r="H1137" s="1"/>
  <c r="E1140"/>
  <c r="D1140"/>
  <c r="C1140"/>
  <c r="B1140"/>
  <c r="A1140"/>
  <c r="L1139"/>
  <c r="G1139"/>
  <c r="E1139"/>
  <c r="J1138"/>
  <c r="F1138"/>
  <c r="E1138"/>
  <c r="J1137"/>
  <c r="F1137"/>
  <c r="E1137"/>
  <c r="K1136"/>
  <c r="J1136"/>
  <c r="H1136"/>
  <c r="G1136"/>
  <c r="F1136"/>
  <c r="K1135"/>
  <c r="J1135"/>
  <c r="H1135"/>
  <c r="R1135" s="1"/>
  <c r="G1135"/>
  <c r="F1135"/>
  <c r="K1134"/>
  <c r="J1134"/>
  <c r="H1134"/>
  <c r="G1134"/>
  <c r="F1134"/>
  <c r="K1133"/>
  <c r="J1133"/>
  <c r="R1133"/>
  <c r="H1133"/>
  <c r="G1133"/>
  <c r="F1133"/>
  <c r="C1132"/>
  <c r="V1131"/>
  <c r="K1138" s="1"/>
  <c r="T1131"/>
  <c r="K1137" s="1"/>
  <c r="U1131"/>
  <c r="H1138" s="1"/>
  <c r="S1131"/>
  <c r="F1131"/>
  <c r="E1131"/>
  <c r="D1131"/>
  <c r="I1131"/>
  <c r="C1131"/>
  <c r="A1131"/>
  <c r="A1130"/>
  <c r="L1128"/>
  <c r="Q1128" s="1"/>
  <c r="Z1128"/>
  <c r="Y1128"/>
  <c r="X1128"/>
  <c r="H1125"/>
  <c r="K1127"/>
  <c r="J1127"/>
  <c r="Z1127"/>
  <c r="Y1127"/>
  <c r="X1127"/>
  <c r="W1127"/>
  <c r="H1127"/>
  <c r="F1127"/>
  <c r="V1127"/>
  <c r="T1127"/>
  <c r="K1124" s="1"/>
  <c r="U1127"/>
  <c r="S1127"/>
  <c r="E1127"/>
  <c r="D1127"/>
  <c r="C1127"/>
  <c r="B1127"/>
  <c r="A1127"/>
  <c r="L1126"/>
  <c r="G1126"/>
  <c r="E1126"/>
  <c r="J1125"/>
  <c r="E1125"/>
  <c r="J1124"/>
  <c r="E1124"/>
  <c r="K1123"/>
  <c r="J1123"/>
  <c r="R1123"/>
  <c r="H1123"/>
  <c r="G1128" s="1"/>
  <c r="O1128" s="1"/>
  <c r="G1123"/>
  <c r="F1123"/>
  <c r="C1122"/>
  <c r="V1121"/>
  <c r="K1125" s="1"/>
  <c r="T1121"/>
  <c r="U1121"/>
  <c r="S1121"/>
  <c r="H1124" s="1"/>
  <c r="F1121"/>
  <c r="E1121"/>
  <c r="D1121"/>
  <c r="I1121"/>
  <c r="C1121"/>
  <c r="B1121"/>
  <c r="A1121"/>
  <c r="L1120"/>
  <c r="Q1120" s="1"/>
  <c r="Z1120"/>
  <c r="Y1120"/>
  <c r="X1120"/>
  <c r="H1118"/>
  <c r="L1119"/>
  <c r="G1119"/>
  <c r="E1119"/>
  <c r="J1118"/>
  <c r="E1118"/>
  <c r="J1117"/>
  <c r="E1117"/>
  <c r="K1116"/>
  <c r="J1116"/>
  <c r="R1116"/>
  <c r="H1116"/>
  <c r="G1116"/>
  <c r="F1116"/>
  <c r="K1115"/>
  <c r="J1115"/>
  <c r="H1115"/>
  <c r="G1115"/>
  <c r="F1115"/>
  <c r="K1114"/>
  <c r="J1114"/>
  <c r="H1114"/>
  <c r="G1114"/>
  <c r="F1114"/>
  <c r="C1113"/>
  <c r="V1112"/>
  <c r="K1118" s="1"/>
  <c r="T1112"/>
  <c r="K1117" s="1"/>
  <c r="U1112"/>
  <c r="S1112"/>
  <c r="H1117" s="1"/>
  <c r="F1112"/>
  <c r="E1112"/>
  <c r="D1112"/>
  <c r="I1112"/>
  <c r="C1112"/>
  <c r="B1112"/>
  <c r="A1112"/>
  <c r="L1111"/>
  <c r="Q1111" s="1"/>
  <c r="Z1111"/>
  <c r="Y1111"/>
  <c r="X1111"/>
  <c r="K1110"/>
  <c r="J1110"/>
  <c r="Z1110"/>
  <c r="Y1110"/>
  <c r="X1110"/>
  <c r="H1110"/>
  <c r="W1110" s="1"/>
  <c r="F1110"/>
  <c r="V1110"/>
  <c r="T1110"/>
  <c r="U1110"/>
  <c r="S1110"/>
  <c r="H1107" s="1"/>
  <c r="E1110"/>
  <c r="D1110"/>
  <c r="C1110"/>
  <c r="B1110"/>
  <c r="A1110"/>
  <c r="L1109"/>
  <c r="G1109"/>
  <c r="E1109"/>
  <c r="J1108"/>
  <c r="E1108"/>
  <c r="J1107"/>
  <c r="E1107"/>
  <c r="K1106"/>
  <c r="J1106"/>
  <c r="H1106"/>
  <c r="R1106" s="1"/>
  <c r="G1106"/>
  <c r="F1106"/>
  <c r="C1105"/>
  <c r="V1104"/>
  <c r="K1108" s="1"/>
  <c r="T1104"/>
  <c r="K1107" s="1"/>
  <c r="U1104"/>
  <c r="H1108" s="1"/>
  <c r="S1104"/>
  <c r="F1104"/>
  <c r="E1104"/>
  <c r="D1104"/>
  <c r="I1104"/>
  <c r="C1104"/>
  <c r="B1104"/>
  <c r="A1104"/>
  <c r="Q1103"/>
  <c r="L1103"/>
  <c r="Z1103"/>
  <c r="Y1103"/>
  <c r="X1103"/>
  <c r="H1100"/>
  <c r="L1102"/>
  <c r="G1102"/>
  <c r="E1102"/>
  <c r="J1101"/>
  <c r="E1101"/>
  <c r="J1100"/>
  <c r="E1100"/>
  <c r="K1099"/>
  <c r="J1099"/>
  <c r="H1099"/>
  <c r="R1099" s="1"/>
  <c r="G1099"/>
  <c r="F1099"/>
  <c r="K1098"/>
  <c r="J1098"/>
  <c r="H1098"/>
  <c r="G1103" s="1"/>
  <c r="O1103" s="1"/>
  <c r="G1098"/>
  <c r="F1098"/>
  <c r="K1097"/>
  <c r="J1097"/>
  <c r="R1097"/>
  <c r="H1097"/>
  <c r="G1097"/>
  <c r="F1097"/>
  <c r="C1096"/>
  <c r="V1095"/>
  <c r="K1101" s="1"/>
  <c r="T1095"/>
  <c r="K1100" s="1"/>
  <c r="U1095"/>
  <c r="H1101" s="1"/>
  <c r="S1095"/>
  <c r="F1095"/>
  <c r="E1095"/>
  <c r="D1095"/>
  <c r="I1095"/>
  <c r="C1095"/>
  <c r="B1095"/>
  <c r="A1095"/>
  <c r="L1094"/>
  <c r="Q1094" s="1"/>
  <c r="Z1094"/>
  <c r="Y1094"/>
  <c r="X1094"/>
  <c r="H1092"/>
  <c r="K1091"/>
  <c r="J1094" s="1"/>
  <c r="P1094" s="1"/>
  <c r="L1093"/>
  <c r="G1093"/>
  <c r="E1093"/>
  <c r="J1092"/>
  <c r="E1092"/>
  <c r="J1091"/>
  <c r="E1091"/>
  <c r="K1090"/>
  <c r="J1090"/>
  <c r="R1090"/>
  <c r="H1090"/>
  <c r="G1090"/>
  <c r="F1090"/>
  <c r="C1089"/>
  <c r="V1088"/>
  <c r="K1092" s="1"/>
  <c r="T1088"/>
  <c r="U1088"/>
  <c r="S1088"/>
  <c r="H1091" s="1"/>
  <c r="F1088"/>
  <c r="E1088"/>
  <c r="D1088"/>
  <c r="I1088"/>
  <c r="C1088"/>
  <c r="B1088"/>
  <c r="A1088"/>
  <c r="Q1087"/>
  <c r="L1087"/>
  <c r="Z1087"/>
  <c r="Y1087"/>
  <c r="X1087"/>
  <c r="K1083"/>
  <c r="J1087" s="1"/>
  <c r="P1087" s="1"/>
  <c r="K1086"/>
  <c r="J1086"/>
  <c r="Z1086"/>
  <c r="Y1086"/>
  <c r="X1086"/>
  <c r="H1086"/>
  <c r="W1086" s="1"/>
  <c r="F1086"/>
  <c r="V1086"/>
  <c r="T1086"/>
  <c r="U1086"/>
  <c r="S1086"/>
  <c r="E1086"/>
  <c r="D1086"/>
  <c r="C1086"/>
  <c r="B1086"/>
  <c r="A1086"/>
  <c r="L1085"/>
  <c r="G1085"/>
  <c r="E1085"/>
  <c r="J1084"/>
  <c r="E1084"/>
  <c r="J1083"/>
  <c r="E1083"/>
  <c r="K1082"/>
  <c r="J1082"/>
  <c r="R1082"/>
  <c r="H1082"/>
  <c r="G1082"/>
  <c r="F1082"/>
  <c r="K1081"/>
  <c r="J1081"/>
  <c r="H1081"/>
  <c r="G1081"/>
  <c r="F1081"/>
  <c r="K1080"/>
  <c r="J1080"/>
  <c r="H1080"/>
  <c r="G1080"/>
  <c r="F1080"/>
  <c r="C1079"/>
  <c r="V1078"/>
  <c r="K1084" s="1"/>
  <c r="T1078"/>
  <c r="U1078"/>
  <c r="S1078"/>
  <c r="H1083" s="1"/>
  <c r="F1078"/>
  <c r="E1078"/>
  <c r="D1078"/>
  <c r="I1078"/>
  <c r="C1078"/>
  <c r="B1078"/>
  <c r="A1078"/>
  <c r="L1077"/>
  <c r="Q1077" s="1"/>
  <c r="Z1077"/>
  <c r="Y1077"/>
  <c r="X1077"/>
  <c r="K1076"/>
  <c r="J1076"/>
  <c r="Z1076"/>
  <c r="Y1076"/>
  <c r="X1076"/>
  <c r="H1076"/>
  <c r="W1076" s="1"/>
  <c r="F1076"/>
  <c r="V1076"/>
  <c r="T1076"/>
  <c r="U1076"/>
  <c r="S1076"/>
  <c r="H1073" s="1"/>
  <c r="E1076"/>
  <c r="D1076"/>
  <c r="C1076"/>
  <c r="B1076"/>
  <c r="A1076"/>
  <c r="L1075"/>
  <c r="G1075"/>
  <c r="E1075"/>
  <c r="J1074"/>
  <c r="E1074"/>
  <c r="J1073"/>
  <c r="E1073"/>
  <c r="K1072"/>
  <c r="J1072"/>
  <c r="H1072"/>
  <c r="R1072" s="1"/>
  <c r="G1072"/>
  <c r="F1072"/>
  <c r="C1071"/>
  <c r="V1070"/>
  <c r="K1074" s="1"/>
  <c r="T1070"/>
  <c r="K1073" s="1"/>
  <c r="U1070"/>
  <c r="H1074" s="1"/>
  <c r="S1070"/>
  <c r="F1070"/>
  <c r="E1070"/>
  <c r="D1070"/>
  <c r="I1070"/>
  <c r="C1070"/>
  <c r="B1070"/>
  <c r="A1070"/>
  <c r="Q1069"/>
  <c r="L1069"/>
  <c r="Z1069"/>
  <c r="Y1069"/>
  <c r="X1069"/>
  <c r="H1065"/>
  <c r="G1069" s="1"/>
  <c r="O1069" s="1"/>
  <c r="K1068"/>
  <c r="J1068"/>
  <c r="Z1068"/>
  <c r="Y1068"/>
  <c r="X1068"/>
  <c r="H1068"/>
  <c r="W1068" s="1"/>
  <c r="F1068"/>
  <c r="V1068"/>
  <c r="T1068"/>
  <c r="U1068"/>
  <c r="S1068"/>
  <c r="E1068"/>
  <c r="D1068"/>
  <c r="C1068"/>
  <c r="B1068"/>
  <c r="A1068"/>
  <c r="L1067"/>
  <c r="G1067"/>
  <c r="E1067"/>
  <c r="J1066"/>
  <c r="E1066"/>
  <c r="J1065"/>
  <c r="E1065"/>
  <c r="K1064"/>
  <c r="J1064"/>
  <c r="H1064"/>
  <c r="R1064" s="1"/>
  <c r="G1064"/>
  <c r="F1064"/>
  <c r="K1063"/>
  <c r="J1063"/>
  <c r="H1063"/>
  <c r="G1063"/>
  <c r="F1063"/>
  <c r="K1062"/>
  <c r="J1062"/>
  <c r="H1062"/>
  <c r="R1062" s="1"/>
  <c r="G1062"/>
  <c r="F1062"/>
  <c r="C1061"/>
  <c r="V1060"/>
  <c r="K1066" s="1"/>
  <c r="T1060"/>
  <c r="K1065" s="1"/>
  <c r="U1060"/>
  <c r="H1066" s="1"/>
  <c r="S1060"/>
  <c r="F1060"/>
  <c r="E1060"/>
  <c r="D1060"/>
  <c r="I1060"/>
  <c r="C1060"/>
  <c r="B1060"/>
  <c r="A1060"/>
  <c r="Q1059"/>
  <c r="O1059"/>
  <c r="L1059"/>
  <c r="Z1059"/>
  <c r="Y1059"/>
  <c r="X1059"/>
  <c r="L1058"/>
  <c r="G1058"/>
  <c r="E1058"/>
  <c r="K1057"/>
  <c r="J1057"/>
  <c r="H1057"/>
  <c r="R1057" s="1"/>
  <c r="G1057"/>
  <c r="F1057"/>
  <c r="K1056"/>
  <c r="J1056"/>
  <c r="H1056"/>
  <c r="G1056"/>
  <c r="F1056"/>
  <c r="K1055"/>
  <c r="J1059" s="1"/>
  <c r="P1059" s="1"/>
  <c r="J1055"/>
  <c r="R1055"/>
  <c r="H1055"/>
  <c r="G1059" s="1"/>
  <c r="G1055"/>
  <c r="F1055"/>
  <c r="C1054"/>
  <c r="V1053"/>
  <c r="T1053"/>
  <c r="U1053"/>
  <c r="S1053"/>
  <c r="F1053"/>
  <c r="E1053"/>
  <c r="D1053"/>
  <c r="I1053"/>
  <c r="C1053"/>
  <c r="B1053"/>
  <c r="A1053"/>
  <c r="Q1052"/>
  <c r="L1312" s="1"/>
  <c r="L1052"/>
  <c r="Z1052"/>
  <c r="Y1052"/>
  <c r="X1052"/>
  <c r="K1048"/>
  <c r="J1052" s="1"/>
  <c r="P1052" s="1"/>
  <c r="K1051"/>
  <c r="J1051"/>
  <c r="Z1051"/>
  <c r="Y1051"/>
  <c r="X1051"/>
  <c r="H1051"/>
  <c r="W1051" s="1"/>
  <c r="F1051"/>
  <c r="V1051"/>
  <c r="T1051"/>
  <c r="U1051"/>
  <c r="S1051"/>
  <c r="E1051"/>
  <c r="D1051"/>
  <c r="C1051"/>
  <c r="B1051"/>
  <c r="A1051"/>
  <c r="L1050"/>
  <c r="G1050"/>
  <c r="E1050"/>
  <c r="J1049"/>
  <c r="E1049"/>
  <c r="J1048"/>
  <c r="E1048"/>
  <c r="K1047"/>
  <c r="J1047"/>
  <c r="R1047"/>
  <c r="H1047"/>
  <c r="G1047"/>
  <c r="F1047"/>
  <c r="C1046"/>
  <c r="V1045"/>
  <c r="K1049" s="1"/>
  <c r="T1045"/>
  <c r="U1045"/>
  <c r="S1045"/>
  <c r="H1048" s="1"/>
  <c r="F1045"/>
  <c r="E1045"/>
  <c r="D1045"/>
  <c r="I1045"/>
  <c r="C1045"/>
  <c r="B1045"/>
  <c r="A1045"/>
  <c r="A1044"/>
  <c r="A1040"/>
  <c r="A1036"/>
  <c r="L1034"/>
  <c r="Q1034" s="1"/>
  <c r="Z1034"/>
  <c r="Y1034"/>
  <c r="W1034"/>
  <c r="K1033"/>
  <c r="J1033"/>
  <c r="Z1033"/>
  <c r="Y1033"/>
  <c r="W1033"/>
  <c r="H1033"/>
  <c r="X1033" s="1"/>
  <c r="F1033"/>
  <c r="V1033"/>
  <c r="T1033"/>
  <c r="U1033"/>
  <c r="S1033"/>
  <c r="E1033"/>
  <c r="D1033"/>
  <c r="C1033"/>
  <c r="B1033"/>
  <c r="A1033"/>
  <c r="L1032"/>
  <c r="G1032"/>
  <c r="E1032"/>
  <c r="J1031"/>
  <c r="E1031"/>
  <c r="J1030"/>
  <c r="E1030"/>
  <c r="K1029"/>
  <c r="J1029"/>
  <c r="H1029"/>
  <c r="G1029"/>
  <c r="F1029"/>
  <c r="K1028"/>
  <c r="J1028"/>
  <c r="H1028"/>
  <c r="R1028" s="1"/>
  <c r="G1028"/>
  <c r="F1028"/>
  <c r="K1027"/>
  <c r="J1027"/>
  <c r="H1027"/>
  <c r="G1027"/>
  <c r="F1027"/>
  <c r="K1026"/>
  <c r="J1026"/>
  <c r="R1026"/>
  <c r="H1026"/>
  <c r="G1026"/>
  <c r="F1026"/>
  <c r="C1025"/>
  <c r="V1024"/>
  <c r="K1031" s="1"/>
  <c r="T1024"/>
  <c r="U1024"/>
  <c r="H1031" s="1"/>
  <c r="S1024"/>
  <c r="H1030" s="1"/>
  <c r="F1024"/>
  <c r="E1024"/>
  <c r="D1024"/>
  <c r="I1024"/>
  <c r="C1024"/>
  <c r="B1024"/>
  <c r="A1024"/>
  <c r="L1023"/>
  <c r="Q1023" s="1"/>
  <c r="Z1023"/>
  <c r="Y1023"/>
  <c r="X1023"/>
  <c r="H1021"/>
  <c r="L1022"/>
  <c r="G1022"/>
  <c r="E1022"/>
  <c r="J1021"/>
  <c r="F1021"/>
  <c r="E1021"/>
  <c r="J1020"/>
  <c r="F1020"/>
  <c r="E1020"/>
  <c r="K1019"/>
  <c r="J1019"/>
  <c r="H1019"/>
  <c r="R1019" s="1"/>
  <c r="G1019"/>
  <c r="F1019"/>
  <c r="K1018"/>
  <c r="J1018"/>
  <c r="H1018"/>
  <c r="G1018"/>
  <c r="F1018"/>
  <c r="K1017"/>
  <c r="J1017"/>
  <c r="R1017"/>
  <c r="H1017"/>
  <c r="G1017"/>
  <c r="F1017"/>
  <c r="C1016"/>
  <c r="V1015"/>
  <c r="K1021" s="1"/>
  <c r="T1015"/>
  <c r="K1020" s="1"/>
  <c r="U1015"/>
  <c r="S1015"/>
  <c r="H1020" s="1"/>
  <c r="F1015"/>
  <c r="E1015"/>
  <c r="D1015"/>
  <c r="I1015"/>
  <c r="C1015"/>
  <c r="B1015"/>
  <c r="A1015"/>
  <c r="L1014"/>
  <c r="Q1014" s="1"/>
  <c r="Z1014"/>
  <c r="Y1014"/>
  <c r="X1014"/>
  <c r="H1012"/>
  <c r="L1013"/>
  <c r="G1013"/>
  <c r="E1013"/>
  <c r="J1012"/>
  <c r="F1012"/>
  <c r="E1012"/>
  <c r="J1011"/>
  <c r="F1011"/>
  <c r="E1011"/>
  <c r="K1010"/>
  <c r="J1010"/>
  <c r="H1010"/>
  <c r="G1010"/>
  <c r="F1010"/>
  <c r="K1009"/>
  <c r="J1009"/>
  <c r="H1009"/>
  <c r="R1009" s="1"/>
  <c r="G1009"/>
  <c r="F1009"/>
  <c r="K1008"/>
  <c r="J1008"/>
  <c r="H1008"/>
  <c r="G1008"/>
  <c r="F1008"/>
  <c r="K1007"/>
  <c r="J1007"/>
  <c r="H1007"/>
  <c r="G1007"/>
  <c r="F1007"/>
  <c r="C1006"/>
  <c r="V1005"/>
  <c r="K1012" s="1"/>
  <c r="T1005"/>
  <c r="K1011" s="1"/>
  <c r="U1005"/>
  <c r="S1005"/>
  <c r="H1011" s="1"/>
  <c r="F1005"/>
  <c r="E1005"/>
  <c r="D1005"/>
  <c r="I1005"/>
  <c r="C1005"/>
  <c r="A1005"/>
  <c r="L1004"/>
  <c r="Q1004" s="1"/>
  <c r="Z1004"/>
  <c r="Y1004"/>
  <c r="X1004"/>
  <c r="H1002"/>
  <c r="L1003"/>
  <c r="G1003"/>
  <c r="E1003"/>
  <c r="J1002"/>
  <c r="F1002"/>
  <c r="E1002"/>
  <c r="J1001"/>
  <c r="F1001"/>
  <c r="E1001"/>
  <c r="K1000"/>
  <c r="J1000"/>
  <c r="H1000"/>
  <c r="G1000"/>
  <c r="F1000"/>
  <c r="K999"/>
  <c r="J999"/>
  <c r="H999"/>
  <c r="R999" s="1"/>
  <c r="G999"/>
  <c r="F999"/>
  <c r="K998"/>
  <c r="J998"/>
  <c r="H998"/>
  <c r="G998"/>
  <c r="F998"/>
  <c r="K997"/>
  <c r="J997"/>
  <c r="R997"/>
  <c r="H997"/>
  <c r="G997"/>
  <c r="F997"/>
  <c r="C996"/>
  <c r="V995"/>
  <c r="K1002" s="1"/>
  <c r="T995"/>
  <c r="K1001" s="1"/>
  <c r="U995"/>
  <c r="S995"/>
  <c r="H1001" s="1"/>
  <c r="F995"/>
  <c r="E995"/>
  <c r="D995"/>
  <c r="I995"/>
  <c r="C995"/>
  <c r="A995"/>
  <c r="L994"/>
  <c r="Q994" s="1"/>
  <c r="Z994"/>
  <c r="Y994"/>
  <c r="X994"/>
  <c r="K993"/>
  <c r="J993"/>
  <c r="Z993"/>
  <c r="Y993"/>
  <c r="X993"/>
  <c r="W993"/>
  <c r="H993"/>
  <c r="F993"/>
  <c r="V993"/>
  <c r="T993"/>
  <c r="U993"/>
  <c r="S993"/>
  <c r="E993"/>
  <c r="D993"/>
  <c r="C993"/>
  <c r="B993"/>
  <c r="A993"/>
  <c r="K992"/>
  <c r="J992"/>
  <c r="Z992"/>
  <c r="Y992"/>
  <c r="X992"/>
  <c r="H992"/>
  <c r="W992" s="1"/>
  <c r="F992"/>
  <c r="V992"/>
  <c r="T992"/>
  <c r="U992"/>
  <c r="S992"/>
  <c r="E992"/>
  <c r="D992"/>
  <c r="C992"/>
  <c r="B992"/>
  <c r="A992"/>
  <c r="K991"/>
  <c r="J991"/>
  <c r="Z991"/>
  <c r="Y991"/>
  <c r="X991"/>
  <c r="W991"/>
  <c r="H991"/>
  <c r="F991"/>
  <c r="V991"/>
  <c r="T991"/>
  <c r="U991"/>
  <c r="S991"/>
  <c r="E991"/>
  <c r="D991"/>
  <c r="C991"/>
  <c r="B991"/>
  <c r="A991"/>
  <c r="L990"/>
  <c r="G990"/>
  <c r="E990"/>
  <c r="J989"/>
  <c r="F989"/>
  <c r="E989"/>
  <c r="J988"/>
  <c r="F988"/>
  <c r="E988"/>
  <c r="K987"/>
  <c r="J987"/>
  <c r="H987"/>
  <c r="G987"/>
  <c r="F987"/>
  <c r="K986"/>
  <c r="J986"/>
  <c r="R986"/>
  <c r="H986"/>
  <c r="G986"/>
  <c r="F986"/>
  <c r="K985"/>
  <c r="J985"/>
  <c r="H985"/>
  <c r="G985"/>
  <c r="F985"/>
  <c r="K984"/>
  <c r="J984"/>
  <c r="H984"/>
  <c r="G984"/>
  <c r="F984"/>
  <c r="C983"/>
  <c r="V982"/>
  <c r="T982"/>
  <c r="K988" s="1"/>
  <c r="U982"/>
  <c r="H989" s="1"/>
  <c r="S982"/>
  <c r="H988" s="1"/>
  <c r="F982"/>
  <c r="E982"/>
  <c r="D982"/>
  <c r="I982"/>
  <c r="C982"/>
  <c r="B982"/>
  <c r="A982"/>
  <c r="L981"/>
  <c r="Q981" s="1"/>
  <c r="Z981"/>
  <c r="Y981"/>
  <c r="W981"/>
  <c r="H977"/>
  <c r="K980"/>
  <c r="J980"/>
  <c r="Z980"/>
  <c r="Y980"/>
  <c r="W980"/>
  <c r="H980"/>
  <c r="X980" s="1"/>
  <c r="F980"/>
  <c r="V980"/>
  <c r="T980"/>
  <c r="U980"/>
  <c r="S980"/>
  <c r="E980"/>
  <c r="D980"/>
  <c r="C980"/>
  <c r="B980"/>
  <c r="A980"/>
  <c r="K979"/>
  <c r="J979"/>
  <c r="Z979"/>
  <c r="Y979"/>
  <c r="X979"/>
  <c r="W979"/>
  <c r="H979"/>
  <c r="F979"/>
  <c r="V979"/>
  <c r="T979"/>
  <c r="U979"/>
  <c r="S979"/>
  <c r="E979"/>
  <c r="D979"/>
  <c r="C979"/>
  <c r="B979"/>
  <c r="A979"/>
  <c r="L978"/>
  <c r="G978"/>
  <c r="E978"/>
  <c r="J977"/>
  <c r="E977"/>
  <c r="J976"/>
  <c r="E976"/>
  <c r="K975"/>
  <c r="J975"/>
  <c r="H975"/>
  <c r="G975"/>
  <c r="F975"/>
  <c r="K974"/>
  <c r="J974"/>
  <c r="H974"/>
  <c r="R974" s="1"/>
  <c r="G974"/>
  <c r="F974"/>
  <c r="K973"/>
  <c r="J973"/>
  <c r="H973"/>
  <c r="G973"/>
  <c r="F973"/>
  <c r="K972"/>
  <c r="J972"/>
  <c r="R972"/>
  <c r="H972"/>
  <c r="G972"/>
  <c r="F972"/>
  <c r="C971"/>
  <c r="V970"/>
  <c r="K977" s="1"/>
  <c r="T970"/>
  <c r="K976" s="1"/>
  <c r="U970"/>
  <c r="S970"/>
  <c r="H976" s="1"/>
  <c r="F970"/>
  <c r="E970"/>
  <c r="D970"/>
  <c r="I970"/>
  <c r="C970"/>
  <c r="B970"/>
  <c r="A970"/>
  <c r="L969"/>
  <c r="Q969" s="1"/>
  <c r="Z969"/>
  <c r="Y969"/>
  <c r="W969"/>
  <c r="K968"/>
  <c r="J968"/>
  <c r="Z968"/>
  <c r="Y968"/>
  <c r="X968"/>
  <c r="W968"/>
  <c r="H968"/>
  <c r="F968"/>
  <c r="V968"/>
  <c r="T968"/>
  <c r="U968"/>
  <c r="S968"/>
  <c r="E968"/>
  <c r="D968"/>
  <c r="C968"/>
  <c r="B968"/>
  <c r="A968"/>
  <c r="K967"/>
  <c r="J967"/>
  <c r="Z967"/>
  <c r="Y967"/>
  <c r="X967"/>
  <c r="W967"/>
  <c r="H967"/>
  <c r="F967"/>
  <c r="V967"/>
  <c r="T967"/>
  <c r="U967"/>
  <c r="S967"/>
  <c r="E967"/>
  <c r="D967"/>
  <c r="C967"/>
  <c r="B967"/>
  <c r="A967"/>
  <c r="L966"/>
  <c r="G966"/>
  <c r="E966"/>
  <c r="J965"/>
  <c r="E965"/>
  <c r="J964"/>
  <c r="E964"/>
  <c r="K963"/>
  <c r="J963"/>
  <c r="H963"/>
  <c r="G963"/>
  <c r="F963"/>
  <c r="K962"/>
  <c r="J962"/>
  <c r="R962"/>
  <c r="H962"/>
  <c r="G962"/>
  <c r="F962"/>
  <c r="K961"/>
  <c r="J961"/>
  <c r="H961"/>
  <c r="G961"/>
  <c r="F961"/>
  <c r="K960"/>
  <c r="J960"/>
  <c r="H960"/>
  <c r="G960"/>
  <c r="F960"/>
  <c r="C959"/>
  <c r="V958"/>
  <c r="K965" s="1"/>
  <c r="T958"/>
  <c r="K964" s="1"/>
  <c r="U958"/>
  <c r="H965" s="1"/>
  <c r="S958"/>
  <c r="H964" s="1"/>
  <c r="F958"/>
  <c r="E958"/>
  <c r="D958"/>
  <c r="I958"/>
  <c r="C958"/>
  <c r="B958"/>
  <c r="A958"/>
  <c r="Q957"/>
  <c r="L957"/>
  <c r="Z957"/>
  <c r="Y957"/>
  <c r="X957"/>
  <c r="H954"/>
  <c r="L956"/>
  <c r="G956"/>
  <c r="E956"/>
  <c r="J955"/>
  <c r="F955"/>
  <c r="E955"/>
  <c r="J954"/>
  <c r="F954"/>
  <c r="E954"/>
  <c r="K953"/>
  <c r="J953"/>
  <c r="H953"/>
  <c r="G957" s="1"/>
  <c r="O957" s="1"/>
  <c r="G953"/>
  <c r="F953"/>
  <c r="K952"/>
  <c r="J952"/>
  <c r="H952"/>
  <c r="G952"/>
  <c r="F952"/>
  <c r="K951"/>
  <c r="J957" s="1"/>
  <c r="P957" s="1"/>
  <c r="J951"/>
  <c r="H951"/>
  <c r="R951" s="1"/>
  <c r="G951"/>
  <c r="F951"/>
  <c r="C950"/>
  <c r="V949"/>
  <c r="K955" s="1"/>
  <c r="T949"/>
  <c r="K954" s="1"/>
  <c r="U949"/>
  <c r="H955" s="1"/>
  <c r="S949"/>
  <c r="F949"/>
  <c r="E949"/>
  <c r="D949"/>
  <c r="I949"/>
  <c r="C949"/>
  <c r="A949"/>
  <c r="L948"/>
  <c r="Q948" s="1"/>
  <c r="Z948"/>
  <c r="Y948"/>
  <c r="X948"/>
  <c r="H946"/>
  <c r="L947"/>
  <c r="G947"/>
  <c r="E947"/>
  <c r="J946"/>
  <c r="F946"/>
  <c r="E946"/>
  <c r="J945"/>
  <c r="F945"/>
  <c r="E945"/>
  <c r="K944"/>
  <c r="J944"/>
  <c r="H944"/>
  <c r="G944"/>
  <c r="F944"/>
  <c r="K943"/>
  <c r="J943"/>
  <c r="H943"/>
  <c r="G943"/>
  <c r="F943"/>
  <c r="C942"/>
  <c r="V941"/>
  <c r="K946" s="1"/>
  <c r="T941"/>
  <c r="K945" s="1"/>
  <c r="U941"/>
  <c r="S941"/>
  <c r="H945" s="1"/>
  <c r="F941"/>
  <c r="E941"/>
  <c r="D941"/>
  <c r="I941"/>
  <c r="C941"/>
  <c r="B941"/>
  <c r="A941"/>
  <c r="L940"/>
  <c r="Q940" s="1"/>
  <c r="Z940"/>
  <c r="Y940"/>
  <c r="X940"/>
  <c r="K939"/>
  <c r="J939"/>
  <c r="Z939"/>
  <c r="Y939"/>
  <c r="X939"/>
  <c r="H939"/>
  <c r="W939" s="1"/>
  <c r="F939"/>
  <c r="V939"/>
  <c r="T939"/>
  <c r="U939"/>
  <c r="S939"/>
  <c r="H936" s="1"/>
  <c r="E939"/>
  <c r="D939"/>
  <c r="C939"/>
  <c r="B939"/>
  <c r="A939"/>
  <c r="L938"/>
  <c r="G938"/>
  <c r="E938"/>
  <c r="J937"/>
  <c r="F937"/>
  <c r="E937"/>
  <c r="J936"/>
  <c r="F936"/>
  <c r="E936"/>
  <c r="K935"/>
  <c r="J935"/>
  <c r="H935"/>
  <c r="G935"/>
  <c r="F935"/>
  <c r="K934"/>
  <c r="J934"/>
  <c r="H934"/>
  <c r="R934" s="1"/>
  <c r="G934"/>
  <c r="F934"/>
  <c r="K933"/>
  <c r="J933"/>
  <c r="H933"/>
  <c r="G933"/>
  <c r="F933"/>
  <c r="K932"/>
  <c r="J940" s="1"/>
  <c r="P940" s="1"/>
  <c r="J932"/>
  <c r="H932"/>
  <c r="R932" s="1"/>
  <c r="G932"/>
  <c r="F932"/>
  <c r="C931"/>
  <c r="V930"/>
  <c r="K937" s="1"/>
  <c r="T930"/>
  <c r="K936" s="1"/>
  <c r="U930"/>
  <c r="H937" s="1"/>
  <c r="S930"/>
  <c r="F930"/>
  <c r="E930"/>
  <c r="D930"/>
  <c r="I930"/>
  <c r="C930"/>
  <c r="A930"/>
  <c r="Q929"/>
  <c r="L929"/>
  <c r="Z929"/>
  <c r="Y929"/>
  <c r="X929"/>
  <c r="K926"/>
  <c r="J929" s="1"/>
  <c r="P929" s="1"/>
  <c r="L928"/>
  <c r="G928"/>
  <c r="E928"/>
  <c r="J927"/>
  <c r="F927"/>
  <c r="E927"/>
  <c r="J926"/>
  <c r="F926"/>
  <c r="E926"/>
  <c r="K925"/>
  <c r="J925"/>
  <c r="H925"/>
  <c r="G925"/>
  <c r="F925"/>
  <c r="K924"/>
  <c r="J924"/>
  <c r="H924"/>
  <c r="R924" s="1"/>
  <c r="G924"/>
  <c r="F924"/>
  <c r="K923"/>
  <c r="J923"/>
  <c r="H923"/>
  <c r="G923"/>
  <c r="F923"/>
  <c r="K922"/>
  <c r="J922"/>
  <c r="R922"/>
  <c r="H922"/>
  <c r="G922"/>
  <c r="F922"/>
  <c r="C921"/>
  <c r="V920"/>
  <c r="K927" s="1"/>
  <c r="T920"/>
  <c r="U920"/>
  <c r="H927" s="1"/>
  <c r="S920"/>
  <c r="H926" s="1"/>
  <c r="F920"/>
  <c r="E920"/>
  <c r="D920"/>
  <c r="I920"/>
  <c r="C920"/>
  <c r="A920"/>
  <c r="Q919"/>
  <c r="L919"/>
  <c r="Z919"/>
  <c r="Y919"/>
  <c r="X919"/>
  <c r="K916"/>
  <c r="J919" s="1"/>
  <c r="P919" s="1"/>
  <c r="L918"/>
  <c r="G918"/>
  <c r="E918"/>
  <c r="J917"/>
  <c r="F917"/>
  <c r="E917"/>
  <c r="J916"/>
  <c r="F916"/>
  <c r="E916"/>
  <c r="K915"/>
  <c r="J915"/>
  <c r="H915"/>
  <c r="G915"/>
  <c r="F915"/>
  <c r="K914"/>
  <c r="J914"/>
  <c r="H914"/>
  <c r="R914" s="1"/>
  <c r="G914"/>
  <c r="F914"/>
  <c r="K913"/>
  <c r="J913"/>
  <c r="H913"/>
  <c r="G913"/>
  <c r="F913"/>
  <c r="K912"/>
  <c r="J912"/>
  <c r="R912"/>
  <c r="H912"/>
  <c r="G912"/>
  <c r="F912"/>
  <c r="C911"/>
  <c r="V910"/>
  <c r="K917" s="1"/>
  <c r="T910"/>
  <c r="U910"/>
  <c r="H917" s="1"/>
  <c r="S910"/>
  <c r="H916" s="1"/>
  <c r="F910"/>
  <c r="E910"/>
  <c r="D910"/>
  <c r="I910"/>
  <c r="C910"/>
  <c r="A910"/>
  <c r="Q909"/>
  <c r="L909"/>
  <c r="Z909"/>
  <c r="Y909"/>
  <c r="X909"/>
  <c r="K906"/>
  <c r="J909" s="1"/>
  <c r="P909" s="1"/>
  <c r="L908"/>
  <c r="G908"/>
  <c r="E908"/>
  <c r="J907"/>
  <c r="F907"/>
  <c r="E907"/>
  <c r="J906"/>
  <c r="F906"/>
  <c r="E906"/>
  <c r="K905"/>
  <c r="J905"/>
  <c r="H905"/>
  <c r="G905"/>
  <c r="F905"/>
  <c r="K904"/>
  <c r="J904"/>
  <c r="R904"/>
  <c r="H904"/>
  <c r="G904"/>
  <c r="F904"/>
  <c r="K903"/>
  <c r="J903"/>
  <c r="H903"/>
  <c r="G903"/>
  <c r="F903"/>
  <c r="K902"/>
  <c r="J902"/>
  <c r="R902"/>
  <c r="H902"/>
  <c r="G902"/>
  <c r="F902"/>
  <c r="C901"/>
  <c r="V900"/>
  <c r="K907" s="1"/>
  <c r="T900"/>
  <c r="U900"/>
  <c r="H907" s="1"/>
  <c r="S900"/>
  <c r="H906" s="1"/>
  <c r="F900"/>
  <c r="E900"/>
  <c r="D900"/>
  <c r="I900"/>
  <c r="C900"/>
  <c r="A900"/>
  <c r="Q899"/>
  <c r="L899"/>
  <c r="Z899"/>
  <c r="Y899"/>
  <c r="X899"/>
  <c r="K898"/>
  <c r="J898"/>
  <c r="Z898"/>
  <c r="Y898"/>
  <c r="X898"/>
  <c r="H898"/>
  <c r="W898" s="1"/>
  <c r="F898"/>
  <c r="V898"/>
  <c r="T898"/>
  <c r="U898"/>
  <c r="S898"/>
  <c r="E898"/>
  <c r="D898"/>
  <c r="C898"/>
  <c r="B898"/>
  <c r="A898"/>
  <c r="K897"/>
  <c r="J897"/>
  <c r="Z897"/>
  <c r="Y897"/>
  <c r="X897"/>
  <c r="W897"/>
  <c r="H897"/>
  <c r="F897"/>
  <c r="V897"/>
  <c r="T897"/>
  <c r="K894" s="1"/>
  <c r="U897"/>
  <c r="S897"/>
  <c r="E897"/>
  <c r="D897"/>
  <c r="C897"/>
  <c r="B897"/>
  <c r="A897"/>
  <c r="L896"/>
  <c r="G896"/>
  <c r="E896"/>
  <c r="J895"/>
  <c r="F895"/>
  <c r="E895"/>
  <c r="J894"/>
  <c r="F894"/>
  <c r="E894"/>
  <c r="K893"/>
  <c r="J893"/>
  <c r="H893"/>
  <c r="G893"/>
  <c r="F893"/>
  <c r="K892"/>
  <c r="J892"/>
  <c r="R892"/>
  <c r="H892"/>
  <c r="G892"/>
  <c r="F892"/>
  <c r="K891"/>
  <c r="J899" s="1"/>
  <c r="P899" s="1"/>
  <c r="J891"/>
  <c r="H891"/>
  <c r="G891"/>
  <c r="F891"/>
  <c r="K890"/>
  <c r="J890"/>
  <c r="H890"/>
  <c r="G890"/>
  <c r="F890"/>
  <c r="C889"/>
  <c r="V888"/>
  <c r="K895" s="1"/>
  <c r="T888"/>
  <c r="U888"/>
  <c r="H895" s="1"/>
  <c r="S888"/>
  <c r="H894" s="1"/>
  <c r="F888"/>
  <c r="E888"/>
  <c r="D888"/>
  <c r="I888"/>
  <c r="C888"/>
  <c r="B888"/>
  <c r="A888"/>
  <c r="Q887"/>
  <c r="L887"/>
  <c r="Z887"/>
  <c r="Y887"/>
  <c r="X887"/>
  <c r="K886"/>
  <c r="J886"/>
  <c r="Z886"/>
  <c r="Y886"/>
  <c r="X886"/>
  <c r="H886"/>
  <c r="W886" s="1"/>
  <c r="F886"/>
  <c r="V886"/>
  <c r="K884" s="1"/>
  <c r="T886"/>
  <c r="U886"/>
  <c r="S886"/>
  <c r="H883" s="1"/>
  <c r="E886"/>
  <c r="D886"/>
  <c r="C886"/>
  <c r="B886"/>
  <c r="A886"/>
  <c r="L885"/>
  <c r="G885"/>
  <c r="E885"/>
  <c r="J884"/>
  <c r="F884"/>
  <c r="E884"/>
  <c r="J883"/>
  <c r="F883"/>
  <c r="E883"/>
  <c r="K882"/>
  <c r="J882"/>
  <c r="H882"/>
  <c r="G882"/>
  <c r="F882"/>
  <c r="K881"/>
  <c r="J881"/>
  <c r="H881"/>
  <c r="R881" s="1"/>
  <c r="G881"/>
  <c r="F881"/>
  <c r="K880"/>
  <c r="J880"/>
  <c r="H880"/>
  <c r="G880"/>
  <c r="F880"/>
  <c r="K879"/>
  <c r="J879"/>
  <c r="R879"/>
  <c r="H879"/>
  <c r="G879"/>
  <c r="F879"/>
  <c r="C878"/>
  <c r="V877"/>
  <c r="T877"/>
  <c r="K883" s="1"/>
  <c r="U877"/>
  <c r="H884" s="1"/>
  <c r="S877"/>
  <c r="F877"/>
  <c r="E877"/>
  <c r="D877"/>
  <c r="I877"/>
  <c r="C877"/>
  <c r="A877"/>
  <c r="A876"/>
  <c r="L874"/>
  <c r="Q874" s="1"/>
  <c r="Z874"/>
  <c r="Y874"/>
  <c r="X874"/>
  <c r="K873"/>
  <c r="J873"/>
  <c r="Z873"/>
  <c r="Y873"/>
  <c r="X873"/>
  <c r="W873"/>
  <c r="H873"/>
  <c r="F873"/>
  <c r="V873"/>
  <c r="T873"/>
  <c r="K870" s="1"/>
  <c r="J874" s="1"/>
  <c r="P874" s="1"/>
  <c r="U873"/>
  <c r="S873"/>
  <c r="E873"/>
  <c r="D873"/>
  <c r="C873"/>
  <c r="B873"/>
  <c r="A873"/>
  <c r="L872"/>
  <c r="G872"/>
  <c r="E872"/>
  <c r="J871"/>
  <c r="E871"/>
  <c r="J870"/>
  <c r="E870"/>
  <c r="K869"/>
  <c r="J869"/>
  <c r="R869"/>
  <c r="H869"/>
  <c r="G869"/>
  <c r="F869"/>
  <c r="C868"/>
  <c r="V867"/>
  <c r="K871" s="1"/>
  <c r="T867"/>
  <c r="U867"/>
  <c r="H871" s="1"/>
  <c r="S867"/>
  <c r="H870" s="1"/>
  <c r="F867"/>
  <c r="E867"/>
  <c r="D867"/>
  <c r="I867"/>
  <c r="C867"/>
  <c r="B867"/>
  <c r="A867"/>
  <c r="L866"/>
  <c r="Q866" s="1"/>
  <c r="Z866"/>
  <c r="Y866"/>
  <c r="X866"/>
  <c r="H864"/>
  <c r="L865"/>
  <c r="G865"/>
  <c r="E865"/>
  <c r="J864"/>
  <c r="E864"/>
  <c r="J863"/>
  <c r="E863"/>
  <c r="K862"/>
  <c r="J862"/>
  <c r="R862"/>
  <c r="H862"/>
  <c r="G862"/>
  <c r="F862"/>
  <c r="K861"/>
  <c r="J861"/>
  <c r="H861"/>
  <c r="G861"/>
  <c r="F861"/>
  <c r="K860"/>
  <c r="J866" s="1"/>
  <c r="P866" s="1"/>
  <c r="J860"/>
  <c r="H860"/>
  <c r="G860"/>
  <c r="F860"/>
  <c r="C859"/>
  <c r="V858"/>
  <c r="K864" s="1"/>
  <c r="T858"/>
  <c r="K863" s="1"/>
  <c r="U858"/>
  <c r="S858"/>
  <c r="H863" s="1"/>
  <c r="F858"/>
  <c r="E858"/>
  <c r="D858"/>
  <c r="I858"/>
  <c r="C858"/>
  <c r="B858"/>
  <c r="A858"/>
  <c r="L857"/>
  <c r="Q857" s="1"/>
  <c r="Z857"/>
  <c r="Y857"/>
  <c r="X857"/>
  <c r="K855"/>
  <c r="H854"/>
  <c r="L856"/>
  <c r="G856"/>
  <c r="E856"/>
  <c r="J855"/>
  <c r="E855"/>
  <c r="J854"/>
  <c r="E854"/>
  <c r="K853"/>
  <c r="J853"/>
  <c r="H853"/>
  <c r="R853" s="1"/>
  <c r="G853"/>
  <c r="F853"/>
  <c r="K852"/>
  <c r="J852"/>
  <c r="H852"/>
  <c r="G857" s="1"/>
  <c r="O857" s="1"/>
  <c r="G852"/>
  <c r="F852"/>
  <c r="K851"/>
  <c r="J851"/>
  <c r="R851"/>
  <c r="H851"/>
  <c r="G851"/>
  <c r="F851"/>
  <c r="C850"/>
  <c r="V849"/>
  <c r="T849"/>
  <c r="K854" s="1"/>
  <c r="U849"/>
  <c r="H855" s="1"/>
  <c r="S849"/>
  <c r="F849"/>
  <c r="E849"/>
  <c r="D849"/>
  <c r="I849"/>
  <c r="C849"/>
  <c r="B849"/>
  <c r="A849"/>
  <c r="L848"/>
  <c r="Q848" s="1"/>
  <c r="Z848"/>
  <c r="Y848"/>
  <c r="X848"/>
  <c r="H846"/>
  <c r="K845"/>
  <c r="J848" s="1"/>
  <c r="P848" s="1"/>
  <c r="L847"/>
  <c r="G847"/>
  <c r="E847"/>
  <c r="J846"/>
  <c r="E846"/>
  <c r="J845"/>
  <c r="E845"/>
  <c r="K844"/>
  <c r="J844"/>
  <c r="R844"/>
  <c r="H844"/>
  <c r="G844"/>
  <c r="F844"/>
  <c r="C843"/>
  <c r="V842"/>
  <c r="K846" s="1"/>
  <c r="T842"/>
  <c r="U842"/>
  <c r="S842"/>
  <c r="H845" s="1"/>
  <c r="F842"/>
  <c r="E842"/>
  <c r="D842"/>
  <c r="I842"/>
  <c r="C842"/>
  <c r="B842"/>
  <c r="A842"/>
  <c r="Q841"/>
  <c r="L841"/>
  <c r="Z841"/>
  <c r="Y841"/>
  <c r="X841"/>
  <c r="K837"/>
  <c r="J841" s="1"/>
  <c r="P841" s="1"/>
  <c r="K840"/>
  <c r="J840"/>
  <c r="Z840"/>
  <c r="Y840"/>
  <c r="X840"/>
  <c r="H840"/>
  <c r="W840" s="1"/>
  <c r="F840"/>
  <c r="V840"/>
  <c r="T840"/>
  <c r="U840"/>
  <c r="S840"/>
  <c r="E840"/>
  <c r="D840"/>
  <c r="C840"/>
  <c r="B840"/>
  <c r="A840"/>
  <c r="L839"/>
  <c r="G839"/>
  <c r="E839"/>
  <c r="J838"/>
  <c r="E838"/>
  <c r="J837"/>
  <c r="E837"/>
  <c r="K836"/>
  <c r="J836"/>
  <c r="R836"/>
  <c r="H836"/>
  <c r="G836"/>
  <c r="F836"/>
  <c r="C835"/>
  <c r="V834"/>
  <c r="K838" s="1"/>
  <c r="T834"/>
  <c r="U834"/>
  <c r="S834"/>
  <c r="H837" s="1"/>
  <c r="F834"/>
  <c r="E834"/>
  <c r="D834"/>
  <c r="I834"/>
  <c r="C834"/>
  <c r="B834"/>
  <c r="A834"/>
  <c r="Q833"/>
  <c r="L833"/>
  <c r="Z833"/>
  <c r="Y833"/>
  <c r="X833"/>
  <c r="K829"/>
  <c r="K832"/>
  <c r="J832"/>
  <c r="Z832"/>
  <c r="Y832"/>
  <c r="X832"/>
  <c r="H832"/>
  <c r="W832" s="1"/>
  <c r="F832"/>
  <c r="V832"/>
  <c r="T832"/>
  <c r="U832"/>
  <c r="S832"/>
  <c r="H829" s="1"/>
  <c r="E832"/>
  <c r="D832"/>
  <c r="C832"/>
  <c r="B832"/>
  <c r="A832"/>
  <c r="L831"/>
  <c r="G831"/>
  <c r="E831"/>
  <c r="J830"/>
  <c r="E830"/>
  <c r="J829"/>
  <c r="E829"/>
  <c r="K828"/>
  <c r="J828"/>
  <c r="R828"/>
  <c r="H828"/>
  <c r="G828"/>
  <c r="F828"/>
  <c r="K827"/>
  <c r="J833" s="1"/>
  <c r="P833" s="1"/>
  <c r="J827"/>
  <c r="H827"/>
  <c r="G827"/>
  <c r="F827"/>
  <c r="K826"/>
  <c r="J826"/>
  <c r="H826"/>
  <c r="G826"/>
  <c r="F826"/>
  <c r="C825"/>
  <c r="V824"/>
  <c r="K830" s="1"/>
  <c r="T824"/>
  <c r="U824"/>
  <c r="S824"/>
  <c r="F824"/>
  <c r="E824"/>
  <c r="D824"/>
  <c r="I824"/>
  <c r="C824"/>
  <c r="B824"/>
  <c r="A824"/>
  <c r="L823"/>
  <c r="Q823" s="1"/>
  <c r="Z823"/>
  <c r="Y823"/>
  <c r="X823"/>
  <c r="K822"/>
  <c r="J822"/>
  <c r="Z822"/>
  <c r="Y822"/>
  <c r="X822"/>
  <c r="H822"/>
  <c r="W822" s="1"/>
  <c r="F822"/>
  <c r="V822"/>
  <c r="K820" s="1"/>
  <c r="T822"/>
  <c r="U822"/>
  <c r="S822"/>
  <c r="H819" s="1"/>
  <c r="E822"/>
  <c r="D822"/>
  <c r="C822"/>
  <c r="B822"/>
  <c r="A822"/>
  <c r="L821"/>
  <c r="G821"/>
  <c r="E821"/>
  <c r="J820"/>
  <c r="E820"/>
  <c r="J819"/>
  <c r="E819"/>
  <c r="K818"/>
  <c r="J818"/>
  <c r="H818"/>
  <c r="R818" s="1"/>
  <c r="G818"/>
  <c r="F818"/>
  <c r="K817"/>
  <c r="J817"/>
  <c r="H817"/>
  <c r="G817"/>
  <c r="F817"/>
  <c r="K816"/>
  <c r="J816"/>
  <c r="H816"/>
  <c r="R816" s="1"/>
  <c r="G816"/>
  <c r="F816"/>
  <c r="C815"/>
  <c r="V814"/>
  <c r="T814"/>
  <c r="K819" s="1"/>
  <c r="U814"/>
  <c r="H820" s="1"/>
  <c r="S814"/>
  <c r="F814"/>
  <c r="E814"/>
  <c r="D814"/>
  <c r="I814"/>
  <c r="C814"/>
  <c r="B814"/>
  <c r="A814"/>
  <c r="O813"/>
  <c r="L813"/>
  <c r="Q813" s="1"/>
  <c r="Z813"/>
  <c r="Y813"/>
  <c r="X813"/>
  <c r="L812"/>
  <c r="G812"/>
  <c r="E812"/>
  <c r="K811"/>
  <c r="J811"/>
  <c r="R811"/>
  <c r="H811"/>
  <c r="G811"/>
  <c r="F811"/>
  <c r="K810"/>
  <c r="J810"/>
  <c r="H810"/>
  <c r="G810"/>
  <c r="F810"/>
  <c r="K809"/>
  <c r="J813" s="1"/>
  <c r="P813" s="1"/>
  <c r="J809"/>
  <c r="R809"/>
  <c r="H809"/>
  <c r="G813" s="1"/>
  <c r="G809"/>
  <c r="F809"/>
  <c r="C808"/>
  <c r="V807"/>
  <c r="T807"/>
  <c r="U807"/>
  <c r="S807"/>
  <c r="F807"/>
  <c r="E807"/>
  <c r="D807"/>
  <c r="I807"/>
  <c r="C807"/>
  <c r="B807"/>
  <c r="A807"/>
  <c r="Q806"/>
  <c r="L806"/>
  <c r="Z806"/>
  <c r="Y806"/>
  <c r="X806"/>
  <c r="K802"/>
  <c r="J806" s="1"/>
  <c r="P806" s="1"/>
  <c r="K805"/>
  <c r="J805"/>
  <c r="Z805"/>
  <c r="Y805"/>
  <c r="X805"/>
  <c r="H805"/>
  <c r="W805" s="1"/>
  <c r="F805"/>
  <c r="V805"/>
  <c r="T805"/>
  <c r="U805"/>
  <c r="S805"/>
  <c r="E805"/>
  <c r="D805"/>
  <c r="C805"/>
  <c r="B805"/>
  <c r="A805"/>
  <c r="L804"/>
  <c r="G804"/>
  <c r="E804"/>
  <c r="J803"/>
  <c r="E803"/>
  <c r="J802"/>
  <c r="E802"/>
  <c r="K801"/>
  <c r="J801"/>
  <c r="R801"/>
  <c r="H801"/>
  <c r="G801"/>
  <c r="F801"/>
  <c r="C800"/>
  <c r="V799"/>
  <c r="K803" s="1"/>
  <c r="T799"/>
  <c r="U799"/>
  <c r="H803" s="1"/>
  <c r="S799"/>
  <c r="H802" s="1"/>
  <c r="F799"/>
  <c r="E799"/>
  <c r="D799"/>
  <c r="I799"/>
  <c r="C799"/>
  <c r="B799"/>
  <c r="A799"/>
  <c r="A798"/>
  <c r="A794"/>
  <c r="A790"/>
  <c r="L788"/>
  <c r="Q788" s="1"/>
  <c r="Z788"/>
  <c r="Y788"/>
  <c r="W788"/>
  <c r="H785"/>
  <c r="K787"/>
  <c r="J787"/>
  <c r="Z787"/>
  <c r="Y787"/>
  <c r="W787"/>
  <c r="H787"/>
  <c r="X787" s="1"/>
  <c r="F787"/>
  <c r="V787"/>
  <c r="T787"/>
  <c r="U787"/>
  <c r="S787"/>
  <c r="E787"/>
  <c r="D787"/>
  <c r="C787"/>
  <c r="B787"/>
  <c r="A787"/>
  <c r="L786"/>
  <c r="G786"/>
  <c r="E786"/>
  <c r="J785"/>
  <c r="E785"/>
  <c r="J784"/>
  <c r="E784"/>
  <c r="K783"/>
  <c r="J783"/>
  <c r="H783"/>
  <c r="G783"/>
  <c r="F783"/>
  <c r="K782"/>
  <c r="J782"/>
  <c r="R782"/>
  <c r="H782"/>
  <c r="G782"/>
  <c r="F782"/>
  <c r="K781"/>
  <c r="J781"/>
  <c r="H781"/>
  <c r="G781"/>
  <c r="F781"/>
  <c r="K780"/>
  <c r="J780"/>
  <c r="R780"/>
  <c r="H780"/>
  <c r="G780"/>
  <c r="F780"/>
  <c r="C779"/>
  <c r="V778"/>
  <c r="K785" s="1"/>
  <c r="T778"/>
  <c r="K784" s="1"/>
  <c r="U778"/>
  <c r="S778"/>
  <c r="H784" s="1"/>
  <c r="F778"/>
  <c r="E778"/>
  <c r="D778"/>
  <c r="I778"/>
  <c r="C778"/>
  <c r="B778"/>
  <c r="A778"/>
  <c r="L777"/>
  <c r="Q777" s="1"/>
  <c r="Z777"/>
  <c r="Y777"/>
  <c r="X777"/>
  <c r="K774"/>
  <c r="L776"/>
  <c r="G776"/>
  <c r="E776"/>
  <c r="J775"/>
  <c r="F775"/>
  <c r="E775"/>
  <c r="J774"/>
  <c r="F774"/>
  <c r="E774"/>
  <c r="K773"/>
  <c r="J773"/>
  <c r="H773"/>
  <c r="R773" s="1"/>
  <c r="G773"/>
  <c r="F773"/>
  <c r="K772"/>
  <c r="J772"/>
  <c r="H772"/>
  <c r="G772"/>
  <c r="F772"/>
  <c r="K771"/>
  <c r="J771"/>
  <c r="R771"/>
  <c r="H771"/>
  <c r="G771"/>
  <c r="F771"/>
  <c r="C770"/>
  <c r="V769"/>
  <c r="K775" s="1"/>
  <c r="T769"/>
  <c r="U769"/>
  <c r="H775" s="1"/>
  <c r="S769"/>
  <c r="H774" s="1"/>
  <c r="F769"/>
  <c r="E769"/>
  <c r="D769"/>
  <c r="I769"/>
  <c r="C769"/>
  <c r="B769"/>
  <c r="A769"/>
  <c r="L768"/>
  <c r="Q768" s="1"/>
  <c r="Z768"/>
  <c r="Y768"/>
  <c r="X768"/>
  <c r="H766"/>
  <c r="L767"/>
  <c r="G767"/>
  <c r="E767"/>
  <c r="J766"/>
  <c r="F766"/>
  <c r="E766"/>
  <c r="J765"/>
  <c r="F765"/>
  <c r="E765"/>
  <c r="K764"/>
  <c r="J764"/>
  <c r="H764"/>
  <c r="G764"/>
  <c r="F764"/>
  <c r="K763"/>
  <c r="J763"/>
  <c r="H763"/>
  <c r="R763" s="1"/>
  <c r="G763"/>
  <c r="F763"/>
  <c r="K762"/>
  <c r="J762"/>
  <c r="H762"/>
  <c r="G762"/>
  <c r="F762"/>
  <c r="K761"/>
  <c r="J761"/>
  <c r="H761"/>
  <c r="G768" s="1"/>
  <c r="O768" s="1"/>
  <c r="G761"/>
  <c r="F761"/>
  <c r="C760"/>
  <c r="V759"/>
  <c r="K766" s="1"/>
  <c r="T759"/>
  <c r="K765" s="1"/>
  <c r="U759"/>
  <c r="S759"/>
  <c r="H765" s="1"/>
  <c r="F759"/>
  <c r="E759"/>
  <c r="D759"/>
  <c r="I759"/>
  <c r="C759"/>
  <c r="A759"/>
  <c r="L758"/>
  <c r="Q758" s="1"/>
  <c r="Z758"/>
  <c r="Y758"/>
  <c r="X758"/>
  <c r="H756"/>
  <c r="L757"/>
  <c r="G757"/>
  <c r="E757"/>
  <c r="J756"/>
  <c r="F756"/>
  <c r="E756"/>
  <c r="J755"/>
  <c r="F755"/>
  <c r="E755"/>
  <c r="K754"/>
  <c r="J754"/>
  <c r="H754"/>
  <c r="G754"/>
  <c r="F754"/>
  <c r="K753"/>
  <c r="J753"/>
  <c r="H753"/>
  <c r="R753" s="1"/>
  <c r="G753"/>
  <c r="F753"/>
  <c r="K752"/>
  <c r="J752"/>
  <c r="H752"/>
  <c r="G752"/>
  <c r="F752"/>
  <c r="K751"/>
  <c r="J751"/>
  <c r="H751"/>
  <c r="G751"/>
  <c r="F751"/>
  <c r="C750"/>
  <c r="V749"/>
  <c r="K756" s="1"/>
  <c r="T749"/>
  <c r="K755" s="1"/>
  <c r="U749"/>
  <c r="S749"/>
  <c r="H755" s="1"/>
  <c r="F749"/>
  <c r="E749"/>
  <c r="D749"/>
  <c r="I749"/>
  <c r="C749"/>
  <c r="A749"/>
  <c r="L748"/>
  <c r="Q748" s="1"/>
  <c r="Z748"/>
  <c r="Y748"/>
  <c r="X748"/>
  <c r="K747"/>
  <c r="J747"/>
  <c r="Z747"/>
  <c r="Y747"/>
  <c r="X747"/>
  <c r="W747"/>
  <c r="H747"/>
  <c r="F747"/>
  <c r="V747"/>
  <c r="T747"/>
  <c r="U747"/>
  <c r="S747"/>
  <c r="E747"/>
  <c r="D747"/>
  <c r="C747"/>
  <c r="B747"/>
  <c r="A747"/>
  <c r="K746"/>
  <c r="J746"/>
  <c r="Z746"/>
  <c r="Y746"/>
  <c r="X746"/>
  <c r="W746"/>
  <c r="H746"/>
  <c r="F746"/>
  <c r="V746"/>
  <c r="T746"/>
  <c r="U746"/>
  <c r="S746"/>
  <c r="E746"/>
  <c r="D746"/>
  <c r="C746"/>
  <c r="B746"/>
  <c r="A746"/>
  <c r="K745"/>
  <c r="J745"/>
  <c r="Z745"/>
  <c r="Y745"/>
  <c r="X745"/>
  <c r="H745"/>
  <c r="W745" s="1"/>
  <c r="F745"/>
  <c r="V745"/>
  <c r="T745"/>
  <c r="U745"/>
  <c r="S745"/>
  <c r="E745"/>
  <c r="D745"/>
  <c r="C745"/>
  <c r="B745"/>
  <c r="A745"/>
  <c r="L744"/>
  <c r="G744"/>
  <c r="E744"/>
  <c r="J743"/>
  <c r="F743"/>
  <c r="E743"/>
  <c r="J742"/>
  <c r="F742"/>
  <c r="E742"/>
  <c r="K741"/>
  <c r="J741"/>
  <c r="H741"/>
  <c r="G741"/>
  <c r="F741"/>
  <c r="K740"/>
  <c r="J740"/>
  <c r="H740"/>
  <c r="R740" s="1"/>
  <c r="G740"/>
  <c r="F740"/>
  <c r="K739"/>
  <c r="J739"/>
  <c r="H739"/>
  <c r="G739"/>
  <c r="F739"/>
  <c r="K738"/>
  <c r="J738"/>
  <c r="R738"/>
  <c r="H738"/>
  <c r="G738"/>
  <c r="F738"/>
  <c r="C737"/>
  <c r="V736"/>
  <c r="K743" s="1"/>
  <c r="T736"/>
  <c r="K742" s="1"/>
  <c r="U736"/>
  <c r="H743" s="1"/>
  <c r="S736"/>
  <c r="H742" s="1"/>
  <c r="F736"/>
  <c r="E736"/>
  <c r="D736"/>
  <c r="I736"/>
  <c r="C736"/>
  <c r="B736"/>
  <c r="A736"/>
  <c r="L735"/>
  <c r="Q735" s="1"/>
  <c r="Z735"/>
  <c r="Y735"/>
  <c r="W735"/>
  <c r="H731"/>
  <c r="K734"/>
  <c r="J734"/>
  <c r="Z734"/>
  <c r="Y734"/>
  <c r="X734"/>
  <c r="W734"/>
  <c r="H734"/>
  <c r="F734"/>
  <c r="V734"/>
  <c r="T734"/>
  <c r="U734"/>
  <c r="S734"/>
  <c r="E734"/>
  <c r="D734"/>
  <c r="C734"/>
  <c r="B734"/>
  <c r="A734"/>
  <c r="K733"/>
  <c r="J733"/>
  <c r="Z733"/>
  <c r="Y733"/>
  <c r="X733"/>
  <c r="W733"/>
  <c r="H733"/>
  <c r="F733"/>
  <c r="V733"/>
  <c r="T733"/>
  <c r="U733"/>
  <c r="S733"/>
  <c r="E733"/>
  <c r="D733"/>
  <c r="C733"/>
  <c r="B733"/>
  <c r="A733"/>
  <c r="L732"/>
  <c r="G732"/>
  <c r="E732"/>
  <c r="J731"/>
  <c r="E731"/>
  <c r="J730"/>
  <c r="E730"/>
  <c r="K729"/>
  <c r="J729"/>
  <c r="H729"/>
  <c r="G729"/>
  <c r="F729"/>
  <c r="K728"/>
  <c r="J728"/>
  <c r="H728"/>
  <c r="R728" s="1"/>
  <c r="G728"/>
  <c r="F728"/>
  <c r="K727"/>
  <c r="J727"/>
  <c r="H727"/>
  <c r="G727"/>
  <c r="F727"/>
  <c r="K726"/>
  <c r="J726"/>
  <c r="H726"/>
  <c r="G726"/>
  <c r="F726"/>
  <c r="C725"/>
  <c r="V724"/>
  <c r="T724"/>
  <c r="K730" s="1"/>
  <c r="U724"/>
  <c r="S724"/>
  <c r="H730" s="1"/>
  <c r="F724"/>
  <c r="E724"/>
  <c r="D724"/>
  <c r="I724"/>
  <c r="C724"/>
  <c r="B724"/>
  <c r="A724"/>
  <c r="Q723"/>
  <c r="L723"/>
  <c r="Z723"/>
  <c r="Y723"/>
  <c r="W723"/>
  <c r="K722"/>
  <c r="J722"/>
  <c r="Z722"/>
  <c r="Y722"/>
  <c r="X722"/>
  <c r="W722"/>
  <c r="H722"/>
  <c r="F722"/>
  <c r="V722"/>
  <c r="T722"/>
  <c r="U722"/>
  <c r="S722"/>
  <c r="E722"/>
  <c r="D722"/>
  <c r="C722"/>
  <c r="B722"/>
  <c r="A722"/>
  <c r="K721"/>
  <c r="J721"/>
  <c r="Z721"/>
  <c r="Y721"/>
  <c r="W721"/>
  <c r="H721"/>
  <c r="X721" s="1"/>
  <c r="F721"/>
  <c r="V721"/>
  <c r="T721"/>
  <c r="U721"/>
  <c r="S721"/>
  <c r="E721"/>
  <c r="D721"/>
  <c r="C721"/>
  <c r="B721"/>
  <c r="A721"/>
  <c r="L720"/>
  <c r="G720"/>
  <c r="E720"/>
  <c r="J719"/>
  <c r="E719"/>
  <c r="J718"/>
  <c r="E718"/>
  <c r="K717"/>
  <c r="J717"/>
  <c r="H717"/>
  <c r="G717"/>
  <c r="F717"/>
  <c r="K716"/>
  <c r="J716"/>
  <c r="R716"/>
  <c r="H716"/>
  <c r="G716"/>
  <c r="F716"/>
  <c r="K715"/>
  <c r="J715"/>
  <c r="H715"/>
  <c r="G715"/>
  <c r="F715"/>
  <c r="K714"/>
  <c r="J714"/>
  <c r="H714"/>
  <c r="G714"/>
  <c r="F714"/>
  <c r="C713"/>
  <c r="V712"/>
  <c r="K719" s="1"/>
  <c r="T712"/>
  <c r="K718" s="1"/>
  <c r="U712"/>
  <c r="H719" s="1"/>
  <c r="S712"/>
  <c r="F712"/>
  <c r="E712"/>
  <c r="D712"/>
  <c r="I712"/>
  <c r="C712"/>
  <c r="B712"/>
  <c r="A712"/>
  <c r="Q711"/>
  <c r="L711"/>
  <c r="Z711"/>
  <c r="Y711"/>
  <c r="X711"/>
  <c r="H708"/>
  <c r="L710"/>
  <c r="G710"/>
  <c r="E710"/>
  <c r="J709"/>
  <c r="F709"/>
  <c r="E709"/>
  <c r="J708"/>
  <c r="F708"/>
  <c r="E708"/>
  <c r="K707"/>
  <c r="J707"/>
  <c r="H707"/>
  <c r="G707"/>
  <c r="F707"/>
  <c r="K706"/>
  <c r="J706"/>
  <c r="H706"/>
  <c r="G706"/>
  <c r="F706"/>
  <c r="K705"/>
  <c r="J705"/>
  <c r="H705"/>
  <c r="R705" s="1"/>
  <c r="G705"/>
  <c r="F705"/>
  <c r="C704"/>
  <c r="V703"/>
  <c r="K709" s="1"/>
  <c r="T703"/>
  <c r="K708" s="1"/>
  <c r="U703"/>
  <c r="H709" s="1"/>
  <c r="S703"/>
  <c r="F703"/>
  <c r="E703"/>
  <c r="D703"/>
  <c r="I703"/>
  <c r="C703"/>
  <c r="A703"/>
  <c r="L702"/>
  <c r="Q702" s="1"/>
  <c r="Z702"/>
  <c r="Y702"/>
  <c r="X702"/>
  <c r="K700"/>
  <c r="H700"/>
  <c r="L701"/>
  <c r="G701"/>
  <c r="E701"/>
  <c r="J700"/>
  <c r="F700"/>
  <c r="E700"/>
  <c r="J699"/>
  <c r="F699"/>
  <c r="E699"/>
  <c r="K698"/>
  <c r="J698"/>
  <c r="H698"/>
  <c r="G698"/>
  <c r="F698"/>
  <c r="K697"/>
  <c r="J697"/>
  <c r="R697"/>
  <c r="H697"/>
  <c r="G697"/>
  <c r="F697"/>
  <c r="C696"/>
  <c r="V695"/>
  <c r="T695"/>
  <c r="K699" s="1"/>
  <c r="U695"/>
  <c r="S695"/>
  <c r="H699" s="1"/>
  <c r="F695"/>
  <c r="E695"/>
  <c r="D695"/>
  <c r="I695"/>
  <c r="C695"/>
  <c r="B695"/>
  <c r="A695"/>
  <c r="Q694"/>
  <c r="L694"/>
  <c r="Z694"/>
  <c r="Y694"/>
  <c r="X694"/>
  <c r="H690"/>
  <c r="K693"/>
  <c r="J693"/>
  <c r="Z693"/>
  <c r="Y693"/>
  <c r="X693"/>
  <c r="H693"/>
  <c r="W693" s="1"/>
  <c r="F693"/>
  <c r="V693"/>
  <c r="T693"/>
  <c r="U693"/>
  <c r="S693"/>
  <c r="E693"/>
  <c r="D693"/>
  <c r="C693"/>
  <c r="B693"/>
  <c r="A693"/>
  <c r="L692"/>
  <c r="G692"/>
  <c r="E692"/>
  <c r="J691"/>
  <c r="F691"/>
  <c r="E691"/>
  <c r="J690"/>
  <c r="F690"/>
  <c r="E690"/>
  <c r="K689"/>
  <c r="J689"/>
  <c r="H689"/>
  <c r="G689"/>
  <c r="F689"/>
  <c r="K688"/>
  <c r="J688"/>
  <c r="H688"/>
  <c r="R688" s="1"/>
  <c r="G688"/>
  <c r="F688"/>
  <c r="K687"/>
  <c r="J687"/>
  <c r="H687"/>
  <c r="G694" s="1"/>
  <c r="O694" s="1"/>
  <c r="G687"/>
  <c r="F687"/>
  <c r="K686"/>
  <c r="J686"/>
  <c r="R686"/>
  <c r="H686"/>
  <c r="G686"/>
  <c r="F686"/>
  <c r="C685"/>
  <c r="V684"/>
  <c r="K691" s="1"/>
  <c r="T684"/>
  <c r="K690" s="1"/>
  <c r="U684"/>
  <c r="H691" s="1"/>
  <c r="S684"/>
  <c r="F684"/>
  <c r="E684"/>
  <c r="D684"/>
  <c r="I684"/>
  <c r="C684"/>
  <c r="A684"/>
  <c r="Q683"/>
  <c r="L683"/>
  <c r="Z683"/>
  <c r="Y683"/>
  <c r="X683"/>
  <c r="H681"/>
  <c r="L682"/>
  <c r="G682"/>
  <c r="E682"/>
  <c r="J681"/>
  <c r="F681"/>
  <c r="E681"/>
  <c r="J680"/>
  <c r="F680"/>
  <c r="E680"/>
  <c r="K679"/>
  <c r="J679"/>
  <c r="H679"/>
  <c r="G679"/>
  <c r="F679"/>
  <c r="K678"/>
  <c r="J678"/>
  <c r="H678"/>
  <c r="R678" s="1"/>
  <c r="G678"/>
  <c r="F678"/>
  <c r="K677"/>
  <c r="J677"/>
  <c r="H677"/>
  <c r="G677"/>
  <c r="F677"/>
  <c r="K676"/>
  <c r="J676"/>
  <c r="R676"/>
  <c r="H676"/>
  <c r="G676"/>
  <c r="F676"/>
  <c r="C675"/>
  <c r="V674"/>
  <c r="K681" s="1"/>
  <c r="T674"/>
  <c r="K680" s="1"/>
  <c r="U674"/>
  <c r="S674"/>
  <c r="H680" s="1"/>
  <c r="F674"/>
  <c r="E674"/>
  <c r="D674"/>
  <c r="I674"/>
  <c r="C674"/>
  <c r="A674"/>
  <c r="L673"/>
  <c r="Q673" s="1"/>
  <c r="Z673"/>
  <c r="Y673"/>
  <c r="X673"/>
  <c r="K670"/>
  <c r="L672"/>
  <c r="G672"/>
  <c r="E672"/>
  <c r="J671"/>
  <c r="F671"/>
  <c r="E671"/>
  <c r="J670"/>
  <c r="F670"/>
  <c r="E670"/>
  <c r="K669"/>
  <c r="J669"/>
  <c r="H669"/>
  <c r="G669"/>
  <c r="F669"/>
  <c r="K668"/>
  <c r="J668"/>
  <c r="H668"/>
  <c r="R668" s="1"/>
  <c r="G668"/>
  <c r="F668"/>
  <c r="K667"/>
  <c r="J667"/>
  <c r="H667"/>
  <c r="G667"/>
  <c r="F667"/>
  <c r="K666"/>
  <c r="J673" s="1"/>
  <c r="P673" s="1"/>
  <c r="J666"/>
  <c r="R666"/>
  <c r="H666"/>
  <c r="G666"/>
  <c r="F666"/>
  <c r="C665"/>
  <c r="V664"/>
  <c r="K671" s="1"/>
  <c r="T664"/>
  <c r="U664"/>
  <c r="H671" s="1"/>
  <c r="S664"/>
  <c r="H670" s="1"/>
  <c r="F664"/>
  <c r="E664"/>
  <c r="D664"/>
  <c r="I664"/>
  <c r="C664"/>
  <c r="A664"/>
  <c r="Q663"/>
  <c r="L663"/>
  <c r="Z663"/>
  <c r="Y663"/>
  <c r="X663"/>
  <c r="H661"/>
  <c r="L662"/>
  <c r="G662"/>
  <c r="E662"/>
  <c r="J661"/>
  <c r="F661"/>
  <c r="E661"/>
  <c r="J660"/>
  <c r="F660"/>
  <c r="E660"/>
  <c r="K659"/>
  <c r="J659"/>
  <c r="H659"/>
  <c r="G659"/>
  <c r="F659"/>
  <c r="K658"/>
  <c r="J658"/>
  <c r="H658"/>
  <c r="R658" s="1"/>
  <c r="G658"/>
  <c r="F658"/>
  <c r="K657"/>
  <c r="J657"/>
  <c r="H657"/>
  <c r="G657"/>
  <c r="F657"/>
  <c r="K656"/>
  <c r="J656"/>
  <c r="R656"/>
  <c r="H656"/>
  <c r="G656"/>
  <c r="F656"/>
  <c r="C655"/>
  <c r="V654"/>
  <c r="K661" s="1"/>
  <c r="T654"/>
  <c r="K660" s="1"/>
  <c r="J663" s="1"/>
  <c r="P663" s="1"/>
  <c r="U654"/>
  <c r="S654"/>
  <c r="H660" s="1"/>
  <c r="F654"/>
  <c r="E654"/>
  <c r="D654"/>
  <c r="I654"/>
  <c r="C654"/>
  <c r="A654"/>
  <c r="L653"/>
  <c r="Q653" s="1"/>
  <c r="Z653"/>
  <c r="Y653"/>
  <c r="X653"/>
  <c r="K652"/>
  <c r="J652"/>
  <c r="Z652"/>
  <c r="Y652"/>
  <c r="X652"/>
  <c r="W652"/>
  <c r="H652"/>
  <c r="F652"/>
  <c r="V652"/>
  <c r="T652"/>
  <c r="K648" s="1"/>
  <c r="U652"/>
  <c r="H649" s="1"/>
  <c r="S652"/>
  <c r="E652"/>
  <c r="D652"/>
  <c r="C652"/>
  <c r="B652"/>
  <c r="A652"/>
  <c r="K651"/>
  <c r="J651"/>
  <c r="Z651"/>
  <c r="Y651"/>
  <c r="X651"/>
  <c r="W651"/>
  <c r="H651"/>
  <c r="F651"/>
  <c r="V651"/>
  <c r="T651"/>
  <c r="U651"/>
  <c r="S651"/>
  <c r="E651"/>
  <c r="D651"/>
  <c r="C651"/>
  <c r="B651"/>
  <c r="A651"/>
  <c r="L650"/>
  <c r="G650"/>
  <c r="E650"/>
  <c r="J649"/>
  <c r="F649"/>
  <c r="E649"/>
  <c r="J648"/>
  <c r="F648"/>
  <c r="E648"/>
  <c r="K647"/>
  <c r="J647"/>
  <c r="H647"/>
  <c r="G647"/>
  <c r="F647"/>
  <c r="K646"/>
  <c r="J646"/>
  <c r="R646"/>
  <c r="H646"/>
  <c r="G646"/>
  <c r="F646"/>
  <c r="K645"/>
  <c r="J645"/>
  <c r="H645"/>
  <c r="G645"/>
  <c r="F645"/>
  <c r="K644"/>
  <c r="J644"/>
  <c r="R644"/>
  <c r="H644"/>
  <c r="G644"/>
  <c r="F644"/>
  <c r="C643"/>
  <c r="V642"/>
  <c r="T642"/>
  <c r="U642"/>
  <c r="S642"/>
  <c r="H648" s="1"/>
  <c r="F642"/>
  <c r="E642"/>
  <c r="D642"/>
  <c r="I642"/>
  <c r="C642"/>
  <c r="A642"/>
  <c r="L641"/>
  <c r="Q641" s="1"/>
  <c r="Z641"/>
  <c r="Y641"/>
  <c r="X641"/>
  <c r="K640"/>
  <c r="J640"/>
  <c r="Z640"/>
  <c r="Y640"/>
  <c r="X640"/>
  <c r="W640"/>
  <c r="H640"/>
  <c r="F640"/>
  <c r="V640"/>
  <c r="K638" s="1"/>
  <c r="T640"/>
  <c r="U640"/>
  <c r="S640"/>
  <c r="H637" s="1"/>
  <c r="E640"/>
  <c r="D640"/>
  <c r="C640"/>
  <c r="B640"/>
  <c r="A640"/>
  <c r="L639"/>
  <c r="G639"/>
  <c r="E639"/>
  <c r="J638"/>
  <c r="F638"/>
  <c r="E638"/>
  <c r="J637"/>
  <c r="F637"/>
  <c r="E637"/>
  <c r="K636"/>
  <c r="J636"/>
  <c r="H636"/>
  <c r="G636"/>
  <c r="F636"/>
  <c r="K635"/>
  <c r="J635"/>
  <c r="R635"/>
  <c r="H635"/>
  <c r="G635"/>
  <c r="F635"/>
  <c r="K634"/>
  <c r="J634"/>
  <c r="H634"/>
  <c r="G641" s="1"/>
  <c r="O641" s="1"/>
  <c r="G634"/>
  <c r="F634"/>
  <c r="K633"/>
  <c r="J633"/>
  <c r="R633"/>
  <c r="H633"/>
  <c r="G633"/>
  <c r="F633"/>
  <c r="C632"/>
  <c r="V631"/>
  <c r="T631"/>
  <c r="K637" s="1"/>
  <c r="U631"/>
  <c r="H638" s="1"/>
  <c r="S631"/>
  <c r="F631"/>
  <c r="E631"/>
  <c r="D631"/>
  <c r="I631"/>
  <c r="C631"/>
  <c r="A631"/>
  <c r="A630"/>
  <c r="L628"/>
  <c r="Q628" s="1"/>
  <c r="Z628"/>
  <c r="Y628"/>
  <c r="X628"/>
  <c r="K624"/>
  <c r="J628" s="1"/>
  <c r="P628" s="1"/>
  <c r="K627"/>
  <c r="J627"/>
  <c r="Z627"/>
  <c r="Y627"/>
  <c r="X627"/>
  <c r="W627"/>
  <c r="H627"/>
  <c r="F627"/>
  <c r="V627"/>
  <c r="T627"/>
  <c r="U627"/>
  <c r="S627"/>
  <c r="E627"/>
  <c r="D627"/>
  <c r="C627"/>
  <c r="B627"/>
  <c r="A627"/>
  <c r="L626"/>
  <c r="G626"/>
  <c r="E626"/>
  <c r="J625"/>
  <c r="E625"/>
  <c r="J624"/>
  <c r="E624"/>
  <c r="K623"/>
  <c r="J623"/>
  <c r="R623"/>
  <c r="H623"/>
  <c r="G623"/>
  <c r="F623"/>
  <c r="C622"/>
  <c r="V621"/>
  <c r="K625" s="1"/>
  <c r="T621"/>
  <c r="U621"/>
  <c r="H625" s="1"/>
  <c r="S621"/>
  <c r="H624" s="1"/>
  <c r="F621"/>
  <c r="E621"/>
  <c r="D621"/>
  <c r="I621"/>
  <c r="C621"/>
  <c r="B621"/>
  <c r="A621"/>
  <c r="L620"/>
  <c r="Q620" s="1"/>
  <c r="Z620"/>
  <c r="Y620"/>
  <c r="X620"/>
  <c r="H618"/>
  <c r="L619"/>
  <c r="G619"/>
  <c r="E619"/>
  <c r="J618"/>
  <c r="E618"/>
  <c r="J617"/>
  <c r="E617"/>
  <c r="K616"/>
  <c r="J616"/>
  <c r="R616"/>
  <c r="H616"/>
  <c r="G616"/>
  <c r="F616"/>
  <c r="K615"/>
  <c r="J615"/>
  <c r="H615"/>
  <c r="G615"/>
  <c r="F615"/>
  <c r="K614"/>
  <c r="J614"/>
  <c r="H614"/>
  <c r="G614"/>
  <c r="F614"/>
  <c r="C613"/>
  <c r="V612"/>
  <c r="K618" s="1"/>
  <c r="T612"/>
  <c r="K617" s="1"/>
  <c r="U612"/>
  <c r="S612"/>
  <c r="H617" s="1"/>
  <c r="F612"/>
  <c r="E612"/>
  <c r="D612"/>
  <c r="I612"/>
  <c r="C612"/>
  <c r="B612"/>
  <c r="A612"/>
  <c r="L611"/>
  <c r="Q611" s="1"/>
  <c r="Z611"/>
  <c r="Y611"/>
  <c r="X611"/>
  <c r="K609"/>
  <c r="L610"/>
  <c r="G610"/>
  <c r="E610"/>
  <c r="J609"/>
  <c r="E609"/>
  <c r="J608"/>
  <c r="E608"/>
  <c r="K607"/>
  <c r="J607"/>
  <c r="R607"/>
  <c r="H607"/>
  <c r="G607"/>
  <c r="F607"/>
  <c r="K606"/>
  <c r="J606"/>
  <c r="H606"/>
  <c r="G606"/>
  <c r="F606"/>
  <c r="K605"/>
  <c r="J605"/>
  <c r="R605"/>
  <c r="H605"/>
  <c r="G605"/>
  <c r="F605"/>
  <c r="C604"/>
  <c r="V603"/>
  <c r="T603"/>
  <c r="K608" s="1"/>
  <c r="U603"/>
  <c r="H609" s="1"/>
  <c r="S603"/>
  <c r="H608" s="1"/>
  <c r="F603"/>
  <c r="E603"/>
  <c r="D603"/>
  <c r="I603"/>
  <c r="C603"/>
  <c r="B603"/>
  <c r="A603"/>
  <c r="Q602"/>
  <c r="L602"/>
  <c r="Z602"/>
  <c r="Y602"/>
  <c r="X602"/>
  <c r="H600"/>
  <c r="K599"/>
  <c r="L601"/>
  <c r="G601"/>
  <c r="E601"/>
  <c r="J600"/>
  <c r="E600"/>
  <c r="J599"/>
  <c r="E599"/>
  <c r="K598"/>
  <c r="J598"/>
  <c r="H598"/>
  <c r="R598" s="1"/>
  <c r="G598"/>
  <c r="F598"/>
  <c r="C597"/>
  <c r="V596"/>
  <c r="K600" s="1"/>
  <c r="J602" s="1"/>
  <c r="P602" s="1"/>
  <c r="T596"/>
  <c r="U596"/>
  <c r="S596"/>
  <c r="H599" s="1"/>
  <c r="F596"/>
  <c r="E596"/>
  <c r="D596"/>
  <c r="I596"/>
  <c r="C596"/>
  <c r="B596"/>
  <c r="A596"/>
  <c r="Q595"/>
  <c r="L595"/>
  <c r="J595"/>
  <c r="P595" s="1"/>
  <c r="Z595"/>
  <c r="Y595"/>
  <c r="X595"/>
  <c r="K591"/>
  <c r="K594"/>
  <c r="J594"/>
  <c r="Z594"/>
  <c r="Y594"/>
  <c r="X594"/>
  <c r="H594"/>
  <c r="W594" s="1"/>
  <c r="F594"/>
  <c r="V594"/>
  <c r="T594"/>
  <c r="U594"/>
  <c r="S594"/>
  <c r="E594"/>
  <c r="D594"/>
  <c r="C594"/>
  <c r="B594"/>
  <c r="A594"/>
  <c r="L593"/>
  <c r="G593"/>
  <c r="E593"/>
  <c r="J592"/>
  <c r="E592"/>
  <c r="J591"/>
  <c r="E591"/>
  <c r="K590"/>
  <c r="J590"/>
  <c r="H590"/>
  <c r="G590"/>
  <c r="F590"/>
  <c r="C589"/>
  <c r="V588"/>
  <c r="K592" s="1"/>
  <c r="T588"/>
  <c r="U588"/>
  <c r="H592" s="1"/>
  <c r="S588"/>
  <c r="H591" s="1"/>
  <c r="F588"/>
  <c r="E588"/>
  <c r="D588"/>
  <c r="I588"/>
  <c r="C588"/>
  <c r="B588"/>
  <c r="A588"/>
  <c r="Q587"/>
  <c r="L587"/>
  <c r="Z587"/>
  <c r="Y587"/>
  <c r="X587"/>
  <c r="K583"/>
  <c r="K586"/>
  <c r="J586"/>
  <c r="Z586"/>
  <c r="Y586"/>
  <c r="X586"/>
  <c r="H586"/>
  <c r="W586" s="1"/>
  <c r="F586"/>
  <c r="V586"/>
  <c r="T586"/>
  <c r="U586"/>
  <c r="S586"/>
  <c r="H583" s="1"/>
  <c r="E586"/>
  <c r="D586"/>
  <c r="C586"/>
  <c r="B586"/>
  <c r="A586"/>
  <c r="L585"/>
  <c r="G585"/>
  <c r="E585"/>
  <c r="J584"/>
  <c r="E584"/>
  <c r="J583"/>
  <c r="E583"/>
  <c r="K582"/>
  <c r="J582"/>
  <c r="H582"/>
  <c r="R582" s="1"/>
  <c r="G582"/>
  <c r="F582"/>
  <c r="K581"/>
  <c r="J581"/>
  <c r="H581"/>
  <c r="G581"/>
  <c r="F581"/>
  <c r="K580"/>
  <c r="J580"/>
  <c r="H580"/>
  <c r="R580" s="1"/>
  <c r="G580"/>
  <c r="F580"/>
  <c r="C579"/>
  <c r="V578"/>
  <c r="K584" s="1"/>
  <c r="J587" s="1"/>
  <c r="P587" s="1"/>
  <c r="T578"/>
  <c r="U578"/>
  <c r="H584" s="1"/>
  <c r="S578"/>
  <c r="F578"/>
  <c r="E578"/>
  <c r="D578"/>
  <c r="I578"/>
  <c r="C578"/>
  <c r="B578"/>
  <c r="A578"/>
  <c r="Q577"/>
  <c r="L577"/>
  <c r="Z577"/>
  <c r="Y577"/>
  <c r="X577"/>
  <c r="K574"/>
  <c r="K576"/>
  <c r="J576"/>
  <c r="Z576"/>
  <c r="Y576"/>
  <c r="X576"/>
  <c r="H576"/>
  <c r="W576" s="1"/>
  <c r="F576"/>
  <c r="V576"/>
  <c r="T576"/>
  <c r="U576"/>
  <c r="S576"/>
  <c r="H573" s="1"/>
  <c r="E576"/>
  <c r="D576"/>
  <c r="C576"/>
  <c r="B576"/>
  <c r="A576"/>
  <c r="L575"/>
  <c r="G575"/>
  <c r="E575"/>
  <c r="J574"/>
  <c r="E574"/>
  <c r="J573"/>
  <c r="E573"/>
  <c r="K572"/>
  <c r="J572"/>
  <c r="H572"/>
  <c r="R572" s="1"/>
  <c r="G572"/>
  <c r="F572"/>
  <c r="K571"/>
  <c r="J571"/>
  <c r="H571"/>
  <c r="G577" s="1"/>
  <c r="O577" s="1"/>
  <c r="G571"/>
  <c r="F571"/>
  <c r="K570"/>
  <c r="J570"/>
  <c r="H570"/>
  <c r="R570" s="1"/>
  <c r="G570"/>
  <c r="F570"/>
  <c r="C569"/>
  <c r="V568"/>
  <c r="T568"/>
  <c r="K573" s="1"/>
  <c r="U568"/>
  <c r="H574" s="1"/>
  <c r="S568"/>
  <c r="F568"/>
  <c r="E568"/>
  <c r="D568"/>
  <c r="I568"/>
  <c r="C568"/>
  <c r="B568"/>
  <c r="A568"/>
  <c r="L567"/>
  <c r="Q567" s="1"/>
  <c r="Z567"/>
  <c r="Y567"/>
  <c r="X567"/>
  <c r="L566"/>
  <c r="G566"/>
  <c r="E566"/>
  <c r="K565"/>
  <c r="J565"/>
  <c r="R565"/>
  <c r="H565"/>
  <c r="G565"/>
  <c r="F565"/>
  <c r="K564"/>
  <c r="J564"/>
  <c r="H564"/>
  <c r="G564"/>
  <c r="F564"/>
  <c r="K563"/>
  <c r="J563"/>
  <c r="H563"/>
  <c r="R563" s="1"/>
  <c r="G563"/>
  <c r="F563"/>
  <c r="C562"/>
  <c r="V561"/>
  <c r="T561"/>
  <c r="U561"/>
  <c r="S561"/>
  <c r="F561"/>
  <c r="E561"/>
  <c r="D561"/>
  <c r="I561"/>
  <c r="C561"/>
  <c r="B561"/>
  <c r="A561"/>
  <c r="Q560"/>
  <c r="L560"/>
  <c r="J560"/>
  <c r="P560" s="1"/>
  <c r="Z560"/>
  <c r="Y560"/>
  <c r="X560"/>
  <c r="K556"/>
  <c r="K559"/>
  <c r="J559"/>
  <c r="Z559"/>
  <c r="Y559"/>
  <c r="X559"/>
  <c r="H559"/>
  <c r="W559" s="1"/>
  <c r="F559"/>
  <c r="V559"/>
  <c r="T559"/>
  <c r="U559"/>
  <c r="S559"/>
  <c r="E559"/>
  <c r="D559"/>
  <c r="C559"/>
  <c r="B559"/>
  <c r="A559"/>
  <c r="L558"/>
  <c r="G558"/>
  <c r="E558"/>
  <c r="J557"/>
  <c r="E557"/>
  <c r="J556"/>
  <c r="E556"/>
  <c r="K555"/>
  <c r="J555"/>
  <c r="H555"/>
  <c r="G555"/>
  <c r="F555"/>
  <c r="C554"/>
  <c r="V553"/>
  <c r="K557" s="1"/>
  <c r="T553"/>
  <c r="U553"/>
  <c r="H557" s="1"/>
  <c r="S553"/>
  <c r="H556" s="1"/>
  <c r="F553"/>
  <c r="E553"/>
  <c r="D553"/>
  <c r="I553"/>
  <c r="C553"/>
  <c r="B553"/>
  <c r="A553"/>
  <c r="A552"/>
  <c r="A548"/>
  <c r="A544"/>
  <c r="Q542"/>
  <c r="L542"/>
  <c r="J542"/>
  <c r="P542" s="1"/>
  <c r="Z542"/>
  <c r="Y542"/>
  <c r="W542"/>
  <c r="K538"/>
  <c r="K541"/>
  <c r="J541"/>
  <c r="Z541"/>
  <c r="Y541"/>
  <c r="W541"/>
  <c r="H541"/>
  <c r="X541" s="1"/>
  <c r="F541"/>
  <c r="V541"/>
  <c r="T541"/>
  <c r="U541"/>
  <c r="H539" s="1"/>
  <c r="S541"/>
  <c r="E541"/>
  <c r="D541"/>
  <c r="C541"/>
  <c r="B541"/>
  <c r="A541"/>
  <c r="L540"/>
  <c r="G540"/>
  <c r="E540"/>
  <c r="J539"/>
  <c r="E539"/>
  <c r="J538"/>
  <c r="E538"/>
  <c r="K537"/>
  <c r="J537"/>
  <c r="H537"/>
  <c r="G537"/>
  <c r="F537"/>
  <c r="K536"/>
  <c r="J536"/>
  <c r="R536"/>
  <c r="H536"/>
  <c r="G536"/>
  <c r="F536"/>
  <c r="K535"/>
  <c r="J535"/>
  <c r="H535"/>
  <c r="X542" s="1"/>
  <c r="G535"/>
  <c r="F535"/>
  <c r="K534"/>
  <c r="J534"/>
  <c r="R534"/>
  <c r="H534"/>
  <c r="G534"/>
  <c r="F534"/>
  <c r="C533"/>
  <c r="V532"/>
  <c r="K539" s="1"/>
  <c r="T532"/>
  <c r="U532"/>
  <c r="S532"/>
  <c r="H538" s="1"/>
  <c r="F532"/>
  <c r="E532"/>
  <c r="D532"/>
  <c r="I532"/>
  <c r="C532"/>
  <c r="B532"/>
  <c r="A532"/>
  <c r="Q531"/>
  <c r="L531"/>
  <c r="Z531"/>
  <c r="Y531"/>
  <c r="X531"/>
  <c r="K528"/>
  <c r="L530"/>
  <c r="G530"/>
  <c r="E530"/>
  <c r="J529"/>
  <c r="F529"/>
  <c r="E529"/>
  <c r="J528"/>
  <c r="F528"/>
  <c r="E528"/>
  <c r="K527"/>
  <c r="J527"/>
  <c r="H527"/>
  <c r="R527" s="1"/>
  <c r="G527"/>
  <c r="F527"/>
  <c r="K526"/>
  <c r="J526"/>
  <c r="H526"/>
  <c r="G526"/>
  <c r="F526"/>
  <c r="K525"/>
  <c r="J525"/>
  <c r="R525"/>
  <c r="H525"/>
  <c r="G525"/>
  <c r="F525"/>
  <c r="C524"/>
  <c r="V523"/>
  <c r="K529" s="1"/>
  <c r="J531" s="1"/>
  <c r="P531" s="1"/>
  <c r="T523"/>
  <c r="U523"/>
  <c r="H529" s="1"/>
  <c r="S523"/>
  <c r="H528" s="1"/>
  <c r="F523"/>
  <c r="E523"/>
  <c r="D523"/>
  <c r="I523"/>
  <c r="C523"/>
  <c r="B523"/>
  <c r="A523"/>
  <c r="L522"/>
  <c r="Q522" s="1"/>
  <c r="Z522"/>
  <c r="Y522"/>
  <c r="X522"/>
  <c r="K519"/>
  <c r="L521"/>
  <c r="G521"/>
  <c r="E521"/>
  <c r="J520"/>
  <c r="F520"/>
  <c r="E520"/>
  <c r="J519"/>
  <c r="F519"/>
  <c r="E519"/>
  <c r="K518"/>
  <c r="J518"/>
  <c r="H518"/>
  <c r="G518"/>
  <c r="F518"/>
  <c r="K517"/>
  <c r="J517"/>
  <c r="R517"/>
  <c r="H517"/>
  <c r="G517"/>
  <c r="F517"/>
  <c r="K516"/>
  <c r="J516"/>
  <c r="H516"/>
  <c r="G516"/>
  <c r="F516"/>
  <c r="K515"/>
  <c r="J515"/>
  <c r="H515"/>
  <c r="G515"/>
  <c r="F515"/>
  <c r="C514"/>
  <c r="V513"/>
  <c r="K520" s="1"/>
  <c r="T513"/>
  <c r="U513"/>
  <c r="H520" s="1"/>
  <c r="S513"/>
  <c r="H519" s="1"/>
  <c r="F513"/>
  <c r="E513"/>
  <c r="D513"/>
  <c r="I513"/>
  <c r="C513"/>
  <c r="A513"/>
  <c r="Q512"/>
  <c r="L512"/>
  <c r="Z512"/>
  <c r="Y512"/>
  <c r="X512"/>
  <c r="K509"/>
  <c r="L511"/>
  <c r="G511"/>
  <c r="E511"/>
  <c r="J510"/>
  <c r="F510"/>
  <c r="E510"/>
  <c r="J509"/>
  <c r="F509"/>
  <c r="E509"/>
  <c r="K508"/>
  <c r="J508"/>
  <c r="H508"/>
  <c r="G508"/>
  <c r="F508"/>
  <c r="K507"/>
  <c r="J507"/>
  <c r="R507"/>
  <c r="H507"/>
  <c r="G507"/>
  <c r="F507"/>
  <c r="K506"/>
  <c r="J506"/>
  <c r="H506"/>
  <c r="G506"/>
  <c r="F506"/>
  <c r="K505"/>
  <c r="J505"/>
  <c r="H505"/>
  <c r="G505"/>
  <c r="F505"/>
  <c r="C504"/>
  <c r="V503"/>
  <c r="K510" s="1"/>
  <c r="T503"/>
  <c r="U503"/>
  <c r="H510" s="1"/>
  <c r="S503"/>
  <c r="H509" s="1"/>
  <c r="F503"/>
  <c r="E503"/>
  <c r="D503"/>
  <c r="I503"/>
  <c r="C503"/>
  <c r="A503"/>
  <c r="Q502"/>
  <c r="L502"/>
  <c r="Z502"/>
  <c r="Y502"/>
  <c r="X502"/>
  <c r="K501"/>
  <c r="J501"/>
  <c r="Z501"/>
  <c r="Y501"/>
  <c r="X501"/>
  <c r="H501"/>
  <c r="W501" s="1"/>
  <c r="F501"/>
  <c r="V501"/>
  <c r="K498" s="1"/>
  <c r="T501"/>
  <c r="U501"/>
  <c r="S501"/>
  <c r="E501"/>
  <c r="D501"/>
  <c r="C501"/>
  <c r="B501"/>
  <c r="A501"/>
  <c r="K500"/>
  <c r="J500"/>
  <c r="Z500"/>
  <c r="Y500"/>
  <c r="X500"/>
  <c r="W500"/>
  <c r="H500"/>
  <c r="F500"/>
  <c r="V500"/>
  <c r="T500"/>
  <c r="K497" s="1"/>
  <c r="U500"/>
  <c r="S500"/>
  <c r="E500"/>
  <c r="D500"/>
  <c r="C500"/>
  <c r="B500"/>
  <c r="A500"/>
  <c r="L499"/>
  <c r="G499"/>
  <c r="E499"/>
  <c r="J498"/>
  <c r="F498"/>
  <c r="E498"/>
  <c r="J497"/>
  <c r="F497"/>
  <c r="E497"/>
  <c r="K496"/>
  <c r="J496"/>
  <c r="H496"/>
  <c r="G496"/>
  <c r="F496"/>
  <c r="K495"/>
  <c r="J495"/>
  <c r="R495"/>
  <c r="H495"/>
  <c r="G495"/>
  <c r="F495"/>
  <c r="K494"/>
  <c r="J502" s="1"/>
  <c r="P502" s="1"/>
  <c r="J494"/>
  <c r="H494"/>
  <c r="G494"/>
  <c r="F494"/>
  <c r="K493"/>
  <c r="J493"/>
  <c r="H493"/>
  <c r="G493"/>
  <c r="F493"/>
  <c r="C492"/>
  <c r="V491"/>
  <c r="T491"/>
  <c r="U491"/>
  <c r="H498" s="1"/>
  <c r="S491"/>
  <c r="H497" s="1"/>
  <c r="F491"/>
  <c r="E491"/>
  <c r="D491"/>
  <c r="I491"/>
  <c r="C491"/>
  <c r="B491"/>
  <c r="A491"/>
  <c r="L490"/>
  <c r="Q490" s="1"/>
  <c r="Z490"/>
  <c r="Y490"/>
  <c r="W490"/>
  <c r="H486"/>
  <c r="K489"/>
  <c r="J489"/>
  <c r="Z489"/>
  <c r="Y489"/>
  <c r="W489"/>
  <c r="H489"/>
  <c r="X489" s="1"/>
  <c r="F489"/>
  <c r="V489"/>
  <c r="T489"/>
  <c r="U489"/>
  <c r="S489"/>
  <c r="E489"/>
  <c r="D489"/>
  <c r="C489"/>
  <c r="B489"/>
  <c r="A489"/>
  <c r="K488"/>
  <c r="J488"/>
  <c r="Z488"/>
  <c r="Y488"/>
  <c r="X488"/>
  <c r="W488"/>
  <c r="H488"/>
  <c r="F488"/>
  <c r="V488"/>
  <c r="T488"/>
  <c r="U488"/>
  <c r="S488"/>
  <c r="E488"/>
  <c r="D488"/>
  <c r="C488"/>
  <c r="B488"/>
  <c r="A488"/>
  <c r="L487"/>
  <c r="G487"/>
  <c r="E487"/>
  <c r="J486"/>
  <c r="E486"/>
  <c r="J485"/>
  <c r="E485"/>
  <c r="K484"/>
  <c r="J484"/>
  <c r="H484"/>
  <c r="G484"/>
  <c r="F484"/>
  <c r="K483"/>
  <c r="J483"/>
  <c r="H483"/>
  <c r="R483" s="1"/>
  <c r="G483"/>
  <c r="F483"/>
  <c r="K482"/>
  <c r="J482"/>
  <c r="H482"/>
  <c r="G482"/>
  <c r="F482"/>
  <c r="K481"/>
  <c r="J481"/>
  <c r="R481"/>
  <c r="H481"/>
  <c r="G481"/>
  <c r="F481"/>
  <c r="C480"/>
  <c r="V479"/>
  <c r="K486" s="1"/>
  <c r="T479"/>
  <c r="K485" s="1"/>
  <c r="U479"/>
  <c r="S479"/>
  <c r="H485" s="1"/>
  <c r="F479"/>
  <c r="E479"/>
  <c r="D479"/>
  <c r="I479"/>
  <c r="C479"/>
  <c r="B479"/>
  <c r="A479"/>
  <c r="Q478"/>
  <c r="L478"/>
  <c r="Z478"/>
  <c r="Y478"/>
  <c r="W478"/>
  <c r="K477"/>
  <c r="J477"/>
  <c r="Z477"/>
  <c r="Y477"/>
  <c r="X477"/>
  <c r="W477"/>
  <c r="H477"/>
  <c r="F477"/>
  <c r="V477"/>
  <c r="T477"/>
  <c r="U477"/>
  <c r="S477"/>
  <c r="E477"/>
  <c r="D477"/>
  <c r="C477"/>
  <c r="B477"/>
  <c r="A477"/>
  <c r="K476"/>
  <c r="J476"/>
  <c r="Z476"/>
  <c r="Y476"/>
  <c r="W476"/>
  <c r="H476"/>
  <c r="X476" s="1"/>
  <c r="F476"/>
  <c r="V476"/>
  <c r="T476"/>
  <c r="K473" s="1"/>
  <c r="U476"/>
  <c r="S476"/>
  <c r="E476"/>
  <c r="D476"/>
  <c r="C476"/>
  <c r="B476"/>
  <c r="A476"/>
  <c r="L475"/>
  <c r="G475"/>
  <c r="E475"/>
  <c r="J474"/>
  <c r="E474"/>
  <c r="J473"/>
  <c r="E473"/>
  <c r="K472"/>
  <c r="J472"/>
  <c r="H472"/>
  <c r="G472"/>
  <c r="F472"/>
  <c r="K471"/>
  <c r="J471"/>
  <c r="R471"/>
  <c r="H471"/>
  <c r="G471"/>
  <c r="F471"/>
  <c r="K470"/>
  <c r="J470"/>
  <c r="H470"/>
  <c r="G470"/>
  <c r="F470"/>
  <c r="K469"/>
  <c r="J469"/>
  <c r="H469"/>
  <c r="G469"/>
  <c r="F469"/>
  <c r="C468"/>
  <c r="V467"/>
  <c r="K474" s="1"/>
  <c r="T467"/>
  <c r="U467"/>
  <c r="H474" s="1"/>
  <c r="S467"/>
  <c r="H473" s="1"/>
  <c r="F467"/>
  <c r="E467"/>
  <c r="D467"/>
  <c r="I467"/>
  <c r="C467"/>
  <c r="B467"/>
  <c r="A467"/>
  <c r="L466"/>
  <c r="Q466" s="1"/>
  <c r="Z466"/>
  <c r="Y466"/>
  <c r="X466"/>
  <c r="H464"/>
  <c r="H463"/>
  <c r="L465"/>
  <c r="G465"/>
  <c r="E465"/>
  <c r="J464"/>
  <c r="F464"/>
  <c r="E464"/>
  <c r="J463"/>
  <c r="F463"/>
  <c r="E463"/>
  <c r="K462"/>
  <c r="J462"/>
  <c r="H462"/>
  <c r="G466" s="1"/>
  <c r="O466" s="1"/>
  <c r="G462"/>
  <c r="F462"/>
  <c r="K461"/>
  <c r="J461"/>
  <c r="H461"/>
  <c r="G461"/>
  <c r="F461"/>
  <c r="K460"/>
  <c r="J460"/>
  <c r="R460"/>
  <c r="H460"/>
  <c r="G460"/>
  <c r="F460"/>
  <c r="C459"/>
  <c r="V458"/>
  <c r="K464" s="1"/>
  <c r="T458"/>
  <c r="K463" s="1"/>
  <c r="U458"/>
  <c r="S458"/>
  <c r="F458"/>
  <c r="E458"/>
  <c r="D458"/>
  <c r="I458"/>
  <c r="C458"/>
  <c r="A458"/>
  <c r="L457"/>
  <c r="Q457" s="1"/>
  <c r="Z457"/>
  <c r="Y457"/>
  <c r="X457"/>
  <c r="H455"/>
  <c r="H454"/>
  <c r="L456"/>
  <c r="G456"/>
  <c r="E456"/>
  <c r="J455"/>
  <c r="F455"/>
  <c r="E455"/>
  <c r="J454"/>
  <c r="F454"/>
  <c r="E454"/>
  <c r="K453"/>
  <c r="J453"/>
  <c r="H453"/>
  <c r="G453"/>
  <c r="F453"/>
  <c r="K452"/>
  <c r="J452"/>
  <c r="H452"/>
  <c r="R452" s="1"/>
  <c r="G452"/>
  <c r="F452"/>
  <c r="C451"/>
  <c r="V450"/>
  <c r="K455" s="1"/>
  <c r="T450"/>
  <c r="K454" s="1"/>
  <c r="U450"/>
  <c r="S450"/>
  <c r="F450"/>
  <c r="E450"/>
  <c r="D450"/>
  <c r="I450"/>
  <c r="C450"/>
  <c r="B450"/>
  <c r="A450"/>
  <c r="L449"/>
  <c r="Q449" s="1"/>
  <c r="Z449"/>
  <c r="Y449"/>
  <c r="X449"/>
  <c r="K448"/>
  <c r="J448"/>
  <c r="Z448"/>
  <c r="Y448"/>
  <c r="X448"/>
  <c r="W448"/>
  <c r="H448"/>
  <c r="F448"/>
  <c r="V448"/>
  <c r="T448"/>
  <c r="U448"/>
  <c r="S448"/>
  <c r="H445" s="1"/>
  <c r="E448"/>
  <c r="D448"/>
  <c r="C448"/>
  <c r="B448"/>
  <c r="A448"/>
  <c r="L447"/>
  <c r="G447"/>
  <c r="E447"/>
  <c r="J446"/>
  <c r="F446"/>
  <c r="E446"/>
  <c r="J445"/>
  <c r="F445"/>
  <c r="E445"/>
  <c r="K444"/>
  <c r="J444"/>
  <c r="H444"/>
  <c r="G444"/>
  <c r="F444"/>
  <c r="K443"/>
  <c r="J443"/>
  <c r="R443"/>
  <c r="H443"/>
  <c r="G443"/>
  <c r="F443"/>
  <c r="K442"/>
  <c r="J442"/>
  <c r="H442"/>
  <c r="G442"/>
  <c r="F442"/>
  <c r="K441"/>
  <c r="J441"/>
  <c r="H441"/>
  <c r="R441" s="1"/>
  <c r="G441"/>
  <c r="F441"/>
  <c r="C440"/>
  <c r="V439"/>
  <c r="K446" s="1"/>
  <c r="T439"/>
  <c r="K445" s="1"/>
  <c r="U439"/>
  <c r="H446" s="1"/>
  <c r="S439"/>
  <c r="F439"/>
  <c r="E439"/>
  <c r="D439"/>
  <c r="I439"/>
  <c r="C439"/>
  <c r="A439"/>
  <c r="Q438"/>
  <c r="L438"/>
  <c r="Z438"/>
  <c r="Y438"/>
  <c r="X438"/>
  <c r="K435"/>
  <c r="L437"/>
  <c r="G437"/>
  <c r="E437"/>
  <c r="J436"/>
  <c r="F436"/>
  <c r="E436"/>
  <c r="J435"/>
  <c r="F435"/>
  <c r="E435"/>
  <c r="K434"/>
  <c r="J434"/>
  <c r="H434"/>
  <c r="G434"/>
  <c r="F434"/>
  <c r="K433"/>
  <c r="J433"/>
  <c r="R433"/>
  <c r="H433"/>
  <c r="G433"/>
  <c r="F433"/>
  <c r="K432"/>
  <c r="J432"/>
  <c r="H432"/>
  <c r="G432"/>
  <c r="F432"/>
  <c r="K431"/>
  <c r="J431"/>
  <c r="H431"/>
  <c r="G431"/>
  <c r="F431"/>
  <c r="C430"/>
  <c r="V429"/>
  <c r="K436" s="1"/>
  <c r="T429"/>
  <c r="U429"/>
  <c r="H436" s="1"/>
  <c r="S429"/>
  <c r="H435" s="1"/>
  <c r="F429"/>
  <c r="E429"/>
  <c r="D429"/>
  <c r="I429"/>
  <c r="C429"/>
  <c r="A429"/>
  <c r="Q428"/>
  <c r="L428"/>
  <c r="Z428"/>
  <c r="Y428"/>
  <c r="X428"/>
  <c r="K425"/>
  <c r="L427"/>
  <c r="G427"/>
  <c r="E427"/>
  <c r="J426"/>
  <c r="F426"/>
  <c r="E426"/>
  <c r="J425"/>
  <c r="F425"/>
  <c r="E425"/>
  <c r="K424"/>
  <c r="J424"/>
  <c r="H424"/>
  <c r="G424"/>
  <c r="F424"/>
  <c r="K423"/>
  <c r="J423"/>
  <c r="R423"/>
  <c r="H423"/>
  <c r="G423"/>
  <c r="F423"/>
  <c r="K422"/>
  <c r="J422"/>
  <c r="H422"/>
  <c r="G422"/>
  <c r="F422"/>
  <c r="K421"/>
  <c r="J421"/>
  <c r="H421"/>
  <c r="G428" s="1"/>
  <c r="O428" s="1"/>
  <c r="G421"/>
  <c r="F421"/>
  <c r="C420"/>
  <c r="V419"/>
  <c r="K426" s="1"/>
  <c r="T419"/>
  <c r="U419"/>
  <c r="H426" s="1"/>
  <c r="S419"/>
  <c r="H425" s="1"/>
  <c r="F419"/>
  <c r="E419"/>
  <c r="D419"/>
  <c r="I419"/>
  <c r="C419"/>
  <c r="A419"/>
  <c r="Q418"/>
  <c r="L418"/>
  <c r="Z418"/>
  <c r="Y418"/>
  <c r="X418"/>
  <c r="K415"/>
  <c r="L417"/>
  <c r="G417"/>
  <c r="E417"/>
  <c r="J416"/>
  <c r="F416"/>
  <c r="E416"/>
  <c r="J415"/>
  <c r="F415"/>
  <c r="E415"/>
  <c r="K414"/>
  <c r="J414"/>
  <c r="H414"/>
  <c r="G414"/>
  <c r="F414"/>
  <c r="K413"/>
  <c r="J413"/>
  <c r="R413"/>
  <c r="H413"/>
  <c r="G413"/>
  <c r="F413"/>
  <c r="K412"/>
  <c r="J412"/>
  <c r="H412"/>
  <c r="G412"/>
  <c r="F412"/>
  <c r="K411"/>
  <c r="J411"/>
  <c r="H411"/>
  <c r="G418" s="1"/>
  <c r="O418" s="1"/>
  <c r="G411"/>
  <c r="F411"/>
  <c r="C410"/>
  <c r="V409"/>
  <c r="K416" s="1"/>
  <c r="T409"/>
  <c r="U409"/>
  <c r="H416" s="1"/>
  <c r="S409"/>
  <c r="H415" s="1"/>
  <c r="F409"/>
  <c r="E409"/>
  <c r="D409"/>
  <c r="I409"/>
  <c r="C409"/>
  <c r="A409"/>
  <c r="Q408"/>
  <c r="L544" s="1"/>
  <c r="L408"/>
  <c r="Z408"/>
  <c r="Y408"/>
  <c r="X408"/>
  <c r="K407"/>
  <c r="J407"/>
  <c r="Z407"/>
  <c r="Y407"/>
  <c r="X407"/>
  <c r="H407"/>
  <c r="W407" s="1"/>
  <c r="F407"/>
  <c r="V407"/>
  <c r="T407"/>
  <c r="U407"/>
  <c r="S407"/>
  <c r="E407"/>
  <c r="D407"/>
  <c r="C407"/>
  <c r="B407"/>
  <c r="A407"/>
  <c r="K406"/>
  <c r="J406"/>
  <c r="Z406"/>
  <c r="Y406"/>
  <c r="X406"/>
  <c r="W406"/>
  <c r="H406"/>
  <c r="F406"/>
  <c r="V406"/>
  <c r="T406"/>
  <c r="K403" s="1"/>
  <c r="U406"/>
  <c r="S406"/>
  <c r="E406"/>
  <c r="D406"/>
  <c r="C406"/>
  <c r="B406"/>
  <c r="A406"/>
  <c r="L405"/>
  <c r="G405"/>
  <c r="E405"/>
  <c r="J404"/>
  <c r="F404"/>
  <c r="E404"/>
  <c r="J403"/>
  <c r="F403"/>
  <c r="E403"/>
  <c r="K402"/>
  <c r="J402"/>
  <c r="H402"/>
  <c r="G402"/>
  <c r="F402"/>
  <c r="K401"/>
  <c r="J401"/>
  <c r="R401"/>
  <c r="H401"/>
  <c r="G401"/>
  <c r="F401"/>
  <c r="K400"/>
  <c r="J408" s="1"/>
  <c r="P408" s="1"/>
  <c r="J400"/>
  <c r="H400"/>
  <c r="G400"/>
  <c r="F400"/>
  <c r="K399"/>
  <c r="J399"/>
  <c r="H399"/>
  <c r="R399" s="1"/>
  <c r="G399"/>
  <c r="F399"/>
  <c r="C398"/>
  <c r="V397"/>
  <c r="K404" s="1"/>
  <c r="T397"/>
  <c r="U397"/>
  <c r="H404" s="1"/>
  <c r="S397"/>
  <c r="H403" s="1"/>
  <c r="F397"/>
  <c r="E397"/>
  <c r="D397"/>
  <c r="I397"/>
  <c r="C397"/>
  <c r="A397"/>
  <c r="Q396"/>
  <c r="L396"/>
  <c r="Z396"/>
  <c r="Y396"/>
  <c r="X396"/>
  <c r="K395"/>
  <c r="J395"/>
  <c r="Z395"/>
  <c r="Y395"/>
  <c r="X395"/>
  <c r="H395"/>
  <c r="W395" s="1"/>
  <c r="F395"/>
  <c r="V395"/>
  <c r="K393" s="1"/>
  <c r="T395"/>
  <c r="U395"/>
  <c r="S395"/>
  <c r="E395"/>
  <c r="D395"/>
  <c r="C395"/>
  <c r="B395"/>
  <c r="A395"/>
  <c r="L394"/>
  <c r="G394"/>
  <c r="E394"/>
  <c r="J393"/>
  <c r="F393"/>
  <c r="E393"/>
  <c r="J392"/>
  <c r="F392"/>
  <c r="E392"/>
  <c r="K391"/>
  <c r="J391"/>
  <c r="H391"/>
  <c r="G391"/>
  <c r="F391"/>
  <c r="K390"/>
  <c r="J390"/>
  <c r="H390"/>
  <c r="R390" s="1"/>
  <c r="G390"/>
  <c r="F390"/>
  <c r="K389"/>
  <c r="J389"/>
  <c r="H389"/>
  <c r="G389"/>
  <c r="F389"/>
  <c r="K388"/>
  <c r="J388"/>
  <c r="R388"/>
  <c r="H388"/>
  <c r="G388"/>
  <c r="F388"/>
  <c r="C387"/>
  <c r="V386"/>
  <c r="T386"/>
  <c r="K392" s="1"/>
  <c r="U386"/>
  <c r="H393" s="1"/>
  <c r="S386"/>
  <c r="H392" s="1"/>
  <c r="F386"/>
  <c r="E386"/>
  <c r="D386"/>
  <c r="I386"/>
  <c r="C386"/>
  <c r="A386"/>
  <c r="A385"/>
  <c r="Q383"/>
  <c r="L383"/>
  <c r="Z383"/>
  <c r="Y383"/>
  <c r="X383"/>
  <c r="K379"/>
  <c r="K382"/>
  <c r="J382"/>
  <c r="Z382"/>
  <c r="Y382"/>
  <c r="X382"/>
  <c r="H382"/>
  <c r="W382" s="1"/>
  <c r="F382"/>
  <c r="V382"/>
  <c r="K380" s="1"/>
  <c r="T382"/>
  <c r="U382"/>
  <c r="S382"/>
  <c r="E382"/>
  <c r="D382"/>
  <c r="C382"/>
  <c r="B382"/>
  <c r="A382"/>
  <c r="L381"/>
  <c r="G381"/>
  <c r="E381"/>
  <c r="J380"/>
  <c r="E380"/>
  <c r="J379"/>
  <c r="E379"/>
  <c r="K378"/>
  <c r="J378"/>
  <c r="R378"/>
  <c r="H378"/>
  <c r="G378"/>
  <c r="F378"/>
  <c r="C377"/>
  <c r="V376"/>
  <c r="T376"/>
  <c r="U376"/>
  <c r="H380" s="1"/>
  <c r="S376"/>
  <c r="H379" s="1"/>
  <c r="F376"/>
  <c r="E376"/>
  <c r="D376"/>
  <c r="I376"/>
  <c r="C376"/>
  <c r="B376"/>
  <c r="A376"/>
  <c r="Q375"/>
  <c r="L375"/>
  <c r="Z375"/>
  <c r="Y375"/>
  <c r="X375"/>
  <c r="K373"/>
  <c r="L374"/>
  <c r="G374"/>
  <c r="E374"/>
  <c r="J373"/>
  <c r="E373"/>
  <c r="J372"/>
  <c r="E372"/>
  <c r="K371"/>
  <c r="J371"/>
  <c r="H371"/>
  <c r="R371" s="1"/>
  <c r="G371"/>
  <c r="F371"/>
  <c r="K370"/>
  <c r="J370"/>
  <c r="H370"/>
  <c r="G370"/>
  <c r="F370"/>
  <c r="K369"/>
  <c r="J369"/>
  <c r="R369"/>
  <c r="H369"/>
  <c r="G369"/>
  <c r="F369"/>
  <c r="C368"/>
  <c r="V367"/>
  <c r="T367"/>
  <c r="K372" s="1"/>
  <c r="U367"/>
  <c r="H373" s="1"/>
  <c r="S367"/>
  <c r="H372" s="1"/>
  <c r="F367"/>
  <c r="E367"/>
  <c r="D367"/>
  <c r="I367"/>
  <c r="C367"/>
  <c r="B367"/>
  <c r="A367"/>
  <c r="Q366"/>
  <c r="L366"/>
  <c r="Z366"/>
  <c r="Y366"/>
  <c r="X366"/>
  <c r="K364"/>
  <c r="L365"/>
  <c r="G365"/>
  <c r="E365"/>
  <c r="J364"/>
  <c r="E364"/>
  <c r="J363"/>
  <c r="E363"/>
  <c r="K362"/>
  <c r="J362"/>
  <c r="H362"/>
  <c r="R362" s="1"/>
  <c r="G362"/>
  <c r="F362"/>
  <c r="K361"/>
  <c r="J361"/>
  <c r="H361"/>
  <c r="G361"/>
  <c r="F361"/>
  <c r="K360"/>
  <c r="J360"/>
  <c r="R360"/>
  <c r="H360"/>
  <c r="G360"/>
  <c r="F360"/>
  <c r="C359"/>
  <c r="V358"/>
  <c r="T358"/>
  <c r="K363" s="1"/>
  <c r="U358"/>
  <c r="H364" s="1"/>
  <c r="S358"/>
  <c r="H363" s="1"/>
  <c r="F358"/>
  <c r="E358"/>
  <c r="D358"/>
  <c r="I358"/>
  <c r="C358"/>
  <c r="B358"/>
  <c r="A358"/>
  <c r="Q357"/>
  <c r="L357"/>
  <c r="Z357"/>
  <c r="Y357"/>
  <c r="X357"/>
  <c r="K354"/>
  <c r="L356"/>
  <c r="G356"/>
  <c r="E356"/>
  <c r="J355"/>
  <c r="E355"/>
  <c r="J354"/>
  <c r="E354"/>
  <c r="K353"/>
  <c r="J353"/>
  <c r="H353"/>
  <c r="R353" s="1"/>
  <c r="G353"/>
  <c r="F353"/>
  <c r="C352"/>
  <c r="V351"/>
  <c r="K355" s="1"/>
  <c r="T351"/>
  <c r="U351"/>
  <c r="H355" s="1"/>
  <c r="S351"/>
  <c r="H354" s="1"/>
  <c r="F351"/>
  <c r="E351"/>
  <c r="D351"/>
  <c r="I351"/>
  <c r="C351"/>
  <c r="B351"/>
  <c r="A351"/>
  <c r="L350"/>
  <c r="Q350" s="1"/>
  <c r="Z350"/>
  <c r="Y350"/>
  <c r="X350"/>
  <c r="K349"/>
  <c r="J349"/>
  <c r="Z349"/>
  <c r="Y349"/>
  <c r="X349"/>
  <c r="W349"/>
  <c r="H349"/>
  <c r="F349"/>
  <c r="V349"/>
  <c r="T349"/>
  <c r="U349"/>
  <c r="S349"/>
  <c r="H346" s="1"/>
  <c r="E349"/>
  <c r="D349"/>
  <c r="C349"/>
  <c r="B349"/>
  <c r="A349"/>
  <c r="L348"/>
  <c r="G348"/>
  <c r="E348"/>
  <c r="J347"/>
  <c r="E347"/>
  <c r="J346"/>
  <c r="E346"/>
  <c r="K345"/>
  <c r="J345"/>
  <c r="H345"/>
  <c r="R345" s="1"/>
  <c r="G345"/>
  <c r="F345"/>
  <c r="C344"/>
  <c r="V343"/>
  <c r="K347" s="1"/>
  <c r="T343"/>
  <c r="K346" s="1"/>
  <c r="U343"/>
  <c r="H347" s="1"/>
  <c r="S343"/>
  <c r="F343"/>
  <c r="E343"/>
  <c r="D343"/>
  <c r="I343"/>
  <c r="C343"/>
  <c r="B343"/>
  <c r="A343"/>
  <c r="L342"/>
  <c r="Q342" s="1"/>
  <c r="Z342"/>
  <c r="Y342"/>
  <c r="X342"/>
  <c r="H339"/>
  <c r="K341"/>
  <c r="J341"/>
  <c r="Z341"/>
  <c r="Y341"/>
  <c r="X341"/>
  <c r="W341"/>
  <c r="H341"/>
  <c r="F341"/>
  <c r="V341"/>
  <c r="T341"/>
  <c r="U341"/>
  <c r="S341"/>
  <c r="H338" s="1"/>
  <c r="E341"/>
  <c r="D341"/>
  <c r="C341"/>
  <c r="B341"/>
  <c r="A341"/>
  <c r="L340"/>
  <c r="G340"/>
  <c r="E340"/>
  <c r="J339"/>
  <c r="E339"/>
  <c r="J338"/>
  <c r="E338"/>
  <c r="K337"/>
  <c r="J337"/>
  <c r="H337"/>
  <c r="R337" s="1"/>
  <c r="G337"/>
  <c r="F337"/>
  <c r="K336"/>
  <c r="J336"/>
  <c r="H336"/>
  <c r="G336"/>
  <c r="F336"/>
  <c r="K335"/>
  <c r="J335"/>
  <c r="R335"/>
  <c r="H335"/>
  <c r="G335"/>
  <c r="F335"/>
  <c r="C334"/>
  <c r="V333"/>
  <c r="K339" s="1"/>
  <c r="T333"/>
  <c r="K338" s="1"/>
  <c r="U333"/>
  <c r="S333"/>
  <c r="F333"/>
  <c r="E333"/>
  <c r="D333"/>
  <c r="I333"/>
  <c r="C333"/>
  <c r="B333"/>
  <c r="A333"/>
  <c r="Q332"/>
  <c r="L332"/>
  <c r="Z332"/>
  <c r="Y332"/>
  <c r="X332"/>
  <c r="K328"/>
  <c r="K331"/>
  <c r="J331"/>
  <c r="Z331"/>
  <c r="Y331"/>
  <c r="X331"/>
  <c r="H331"/>
  <c r="W331" s="1"/>
  <c r="F331"/>
  <c r="V331"/>
  <c r="K329" s="1"/>
  <c r="T331"/>
  <c r="U331"/>
  <c r="S331"/>
  <c r="E331"/>
  <c r="D331"/>
  <c r="C331"/>
  <c r="B331"/>
  <c r="A331"/>
  <c r="L330"/>
  <c r="G330"/>
  <c r="E330"/>
  <c r="J329"/>
  <c r="E329"/>
  <c r="J328"/>
  <c r="E328"/>
  <c r="K327"/>
  <c r="J327"/>
  <c r="R327"/>
  <c r="H327"/>
  <c r="G327"/>
  <c r="F327"/>
  <c r="K326"/>
  <c r="J332" s="1"/>
  <c r="P332" s="1"/>
  <c r="J326"/>
  <c r="H326"/>
  <c r="G326"/>
  <c r="F326"/>
  <c r="K325"/>
  <c r="J325"/>
  <c r="H325"/>
  <c r="G325"/>
  <c r="F325"/>
  <c r="C324"/>
  <c r="V323"/>
  <c r="T323"/>
  <c r="U323"/>
  <c r="H329" s="1"/>
  <c r="S323"/>
  <c r="H328" s="1"/>
  <c r="F323"/>
  <c r="E323"/>
  <c r="D323"/>
  <c r="I323"/>
  <c r="C323"/>
  <c r="B323"/>
  <c r="A323"/>
  <c r="L322"/>
  <c r="Q322" s="1"/>
  <c r="Z322"/>
  <c r="Y322"/>
  <c r="X322"/>
  <c r="L321"/>
  <c r="G321"/>
  <c r="E321"/>
  <c r="K320"/>
  <c r="J320"/>
  <c r="R320"/>
  <c r="H320"/>
  <c r="G320"/>
  <c r="F320"/>
  <c r="K319"/>
  <c r="J319"/>
  <c r="H319"/>
  <c r="G319"/>
  <c r="F319"/>
  <c r="K318"/>
  <c r="J322" s="1"/>
  <c r="P322" s="1"/>
  <c r="J318"/>
  <c r="H318"/>
  <c r="R318" s="1"/>
  <c r="G318"/>
  <c r="F318"/>
  <c r="C317"/>
  <c r="V316"/>
  <c r="T316"/>
  <c r="U316"/>
  <c r="S316"/>
  <c r="F316"/>
  <c r="E316"/>
  <c r="D316"/>
  <c r="I316"/>
  <c r="C316"/>
  <c r="B316"/>
  <c r="A316"/>
  <c r="L315"/>
  <c r="Q315" s="1"/>
  <c r="L548" s="1"/>
  <c r="Z315"/>
  <c r="Y315"/>
  <c r="X315"/>
  <c r="K314"/>
  <c r="J314"/>
  <c r="Z314"/>
  <c r="Y314"/>
  <c r="X314"/>
  <c r="W314"/>
  <c r="H314"/>
  <c r="F314"/>
  <c r="V314"/>
  <c r="T314"/>
  <c r="U314"/>
  <c r="S314"/>
  <c r="H311" s="1"/>
  <c r="E314"/>
  <c r="D314"/>
  <c r="C314"/>
  <c r="B314"/>
  <c r="A314"/>
  <c r="L313"/>
  <c r="G313"/>
  <c r="E313"/>
  <c r="J312"/>
  <c r="E312"/>
  <c r="J311"/>
  <c r="E311"/>
  <c r="K310"/>
  <c r="J315" s="1"/>
  <c r="P315" s="1"/>
  <c r="J310"/>
  <c r="H310"/>
  <c r="R310" s="1"/>
  <c r="G310"/>
  <c r="F310"/>
  <c r="C309"/>
  <c r="V308"/>
  <c r="K312" s="1"/>
  <c r="T308"/>
  <c r="K311" s="1"/>
  <c r="U308"/>
  <c r="H312" s="1"/>
  <c r="S308"/>
  <c r="F308"/>
  <c r="E308"/>
  <c r="D308"/>
  <c r="I308"/>
  <c r="C308"/>
  <c r="B308"/>
  <c r="A308"/>
  <c r="A307"/>
  <c r="A303"/>
  <c r="A299"/>
  <c r="Q297"/>
  <c r="L297"/>
  <c r="Z297"/>
  <c r="Y297"/>
  <c r="W297"/>
  <c r="K293"/>
  <c r="K296"/>
  <c r="J296"/>
  <c r="Z296"/>
  <c r="Y296"/>
  <c r="W296"/>
  <c r="H296"/>
  <c r="X296" s="1"/>
  <c r="F296"/>
  <c r="V296"/>
  <c r="K294" s="1"/>
  <c r="T296"/>
  <c r="U296"/>
  <c r="S296"/>
  <c r="E296"/>
  <c r="D296"/>
  <c r="C296"/>
  <c r="B296"/>
  <c r="A296"/>
  <c r="L295"/>
  <c r="G295"/>
  <c r="E295"/>
  <c r="J294"/>
  <c r="E294"/>
  <c r="J293"/>
  <c r="E293"/>
  <c r="K292"/>
  <c r="J292"/>
  <c r="H292"/>
  <c r="X297" s="1"/>
  <c r="G292"/>
  <c r="F292"/>
  <c r="K291"/>
  <c r="J291"/>
  <c r="H291"/>
  <c r="R291" s="1"/>
  <c r="G291"/>
  <c r="F291"/>
  <c r="K290"/>
  <c r="J290"/>
  <c r="H290"/>
  <c r="G290"/>
  <c r="F290"/>
  <c r="K289"/>
  <c r="J289"/>
  <c r="R289"/>
  <c r="H289"/>
  <c r="G297" s="1"/>
  <c r="O297" s="1"/>
  <c r="G289"/>
  <c r="F289"/>
  <c r="C288"/>
  <c r="V287"/>
  <c r="T287"/>
  <c r="U287"/>
  <c r="H294" s="1"/>
  <c r="S287"/>
  <c r="H293" s="1"/>
  <c r="F287"/>
  <c r="E287"/>
  <c r="D287"/>
  <c r="I287"/>
  <c r="C287"/>
  <c r="B287"/>
  <c r="A287"/>
  <c r="Q286"/>
  <c r="L286"/>
  <c r="Z286"/>
  <c r="Y286"/>
  <c r="X286"/>
  <c r="K284"/>
  <c r="K283"/>
  <c r="J286" s="1"/>
  <c r="P286" s="1"/>
  <c r="L285"/>
  <c r="G285"/>
  <c r="E285"/>
  <c r="J284"/>
  <c r="F284"/>
  <c r="E284"/>
  <c r="J283"/>
  <c r="F283"/>
  <c r="E283"/>
  <c r="K282"/>
  <c r="J282"/>
  <c r="H282"/>
  <c r="R282" s="1"/>
  <c r="G282"/>
  <c r="F282"/>
  <c r="K281"/>
  <c r="J281"/>
  <c r="H281"/>
  <c r="G281"/>
  <c r="F281"/>
  <c r="K280"/>
  <c r="J280"/>
  <c r="R280"/>
  <c r="H280"/>
  <c r="G286" s="1"/>
  <c r="O286" s="1"/>
  <c r="G280"/>
  <c r="F280"/>
  <c r="C279"/>
  <c r="V278"/>
  <c r="T278"/>
  <c r="U278"/>
  <c r="H284" s="1"/>
  <c r="S278"/>
  <c r="H283" s="1"/>
  <c r="F278"/>
  <c r="E278"/>
  <c r="D278"/>
  <c r="I278"/>
  <c r="C278"/>
  <c r="B278"/>
  <c r="A278"/>
  <c r="Q277"/>
  <c r="L277"/>
  <c r="Z277"/>
  <c r="Y277"/>
  <c r="X277"/>
  <c r="K274"/>
  <c r="L276"/>
  <c r="G276"/>
  <c r="E276"/>
  <c r="J275"/>
  <c r="F275"/>
  <c r="E275"/>
  <c r="J274"/>
  <c r="F274"/>
  <c r="E274"/>
  <c r="K273"/>
  <c r="J273"/>
  <c r="H273"/>
  <c r="G273"/>
  <c r="F273"/>
  <c r="K272"/>
  <c r="J272"/>
  <c r="R272"/>
  <c r="H272"/>
  <c r="G272"/>
  <c r="F272"/>
  <c r="K271"/>
  <c r="J271"/>
  <c r="H271"/>
  <c r="G271"/>
  <c r="F271"/>
  <c r="K270"/>
  <c r="J270"/>
  <c r="H270"/>
  <c r="G277" s="1"/>
  <c r="O277" s="1"/>
  <c r="G270"/>
  <c r="F270"/>
  <c r="C269"/>
  <c r="V268"/>
  <c r="K275" s="1"/>
  <c r="T268"/>
  <c r="U268"/>
  <c r="H275" s="1"/>
  <c r="S268"/>
  <c r="H274" s="1"/>
  <c r="F268"/>
  <c r="E268"/>
  <c r="D268"/>
  <c r="I268"/>
  <c r="C268"/>
  <c r="A268"/>
  <c r="Q267"/>
  <c r="L267"/>
  <c r="Z267"/>
  <c r="Y267"/>
  <c r="X267"/>
  <c r="K264"/>
  <c r="L266"/>
  <c r="G266"/>
  <c r="E266"/>
  <c r="J265"/>
  <c r="F265"/>
  <c r="E265"/>
  <c r="J264"/>
  <c r="F264"/>
  <c r="E264"/>
  <c r="K263"/>
  <c r="J263"/>
  <c r="H263"/>
  <c r="G263"/>
  <c r="F263"/>
  <c r="K262"/>
  <c r="J262"/>
  <c r="R262"/>
  <c r="H262"/>
  <c r="G262"/>
  <c r="F262"/>
  <c r="K261"/>
  <c r="J261"/>
  <c r="H261"/>
  <c r="G261"/>
  <c r="F261"/>
  <c r="K260"/>
  <c r="J260"/>
  <c r="H260"/>
  <c r="G260"/>
  <c r="F260"/>
  <c r="C259"/>
  <c r="V258"/>
  <c r="K265" s="1"/>
  <c r="T258"/>
  <c r="U258"/>
  <c r="H265" s="1"/>
  <c r="S258"/>
  <c r="H264" s="1"/>
  <c r="F258"/>
  <c r="E258"/>
  <c r="D258"/>
  <c r="I258"/>
  <c r="C258"/>
  <c r="A258"/>
  <c r="Q257"/>
  <c r="L257"/>
  <c r="Z257"/>
  <c r="Y257"/>
  <c r="X257"/>
  <c r="K256"/>
  <c r="J256"/>
  <c r="Z256"/>
  <c r="Y256"/>
  <c r="X256"/>
  <c r="H256"/>
  <c r="W256" s="1"/>
  <c r="F256"/>
  <c r="V256"/>
  <c r="T256"/>
  <c r="U256"/>
  <c r="S256"/>
  <c r="E256"/>
  <c r="D256"/>
  <c r="C256"/>
  <c r="B256"/>
  <c r="A256"/>
  <c r="K255"/>
  <c r="J255"/>
  <c r="Z255"/>
  <c r="Y255"/>
  <c r="X255"/>
  <c r="W255"/>
  <c r="H255"/>
  <c r="F255"/>
  <c r="V255"/>
  <c r="T255"/>
  <c r="K251" s="1"/>
  <c r="J257" s="1"/>
  <c r="P257" s="1"/>
  <c r="U255"/>
  <c r="S255"/>
  <c r="E255"/>
  <c r="D255"/>
  <c r="C255"/>
  <c r="B255"/>
  <c r="A255"/>
  <c r="K254"/>
  <c r="J254"/>
  <c r="Z254"/>
  <c r="Y254"/>
  <c r="X254"/>
  <c r="H254"/>
  <c r="W254" s="1"/>
  <c r="F254"/>
  <c r="V254"/>
  <c r="K252" s="1"/>
  <c r="T254"/>
  <c r="U254"/>
  <c r="S254"/>
  <c r="E254"/>
  <c r="D254"/>
  <c r="C254"/>
  <c r="B254"/>
  <c r="A254"/>
  <c r="L253"/>
  <c r="G253"/>
  <c r="E253"/>
  <c r="J252"/>
  <c r="F252"/>
  <c r="E252"/>
  <c r="J251"/>
  <c r="F251"/>
  <c r="E251"/>
  <c r="K250"/>
  <c r="J250"/>
  <c r="H250"/>
  <c r="G250"/>
  <c r="F250"/>
  <c r="K249"/>
  <c r="J249"/>
  <c r="H249"/>
  <c r="R249" s="1"/>
  <c r="G249"/>
  <c r="F249"/>
  <c r="K248"/>
  <c r="J248"/>
  <c r="H248"/>
  <c r="G248"/>
  <c r="F248"/>
  <c r="K247"/>
  <c r="J247"/>
  <c r="R247"/>
  <c r="H247"/>
  <c r="G247"/>
  <c r="F247"/>
  <c r="C246"/>
  <c r="V245"/>
  <c r="T245"/>
  <c r="U245"/>
  <c r="H252" s="1"/>
  <c r="S245"/>
  <c r="H251" s="1"/>
  <c r="F245"/>
  <c r="E245"/>
  <c r="D245"/>
  <c r="I245"/>
  <c r="C245"/>
  <c r="B245"/>
  <c r="A245"/>
  <c r="Q244"/>
  <c r="L244"/>
  <c r="Z244"/>
  <c r="Y244"/>
  <c r="W244"/>
  <c r="K243"/>
  <c r="J243"/>
  <c r="Z243"/>
  <c r="Y243"/>
  <c r="W243"/>
  <c r="H243"/>
  <c r="X243" s="1"/>
  <c r="F243"/>
  <c r="V243"/>
  <c r="T243"/>
  <c r="U243"/>
  <c r="S243"/>
  <c r="E243"/>
  <c r="D243"/>
  <c r="C243"/>
  <c r="B243"/>
  <c r="A243"/>
  <c r="K242"/>
  <c r="J242"/>
  <c r="Z242"/>
  <c r="Y242"/>
  <c r="W242"/>
  <c r="H242"/>
  <c r="X242" s="1"/>
  <c r="F242"/>
  <c r="V242"/>
  <c r="T242"/>
  <c r="K239" s="1"/>
  <c r="U242"/>
  <c r="S242"/>
  <c r="E242"/>
  <c r="D242"/>
  <c r="C242"/>
  <c r="B242"/>
  <c r="A242"/>
  <c r="L241"/>
  <c r="G241"/>
  <c r="E241"/>
  <c r="J240"/>
  <c r="E240"/>
  <c r="J239"/>
  <c r="E239"/>
  <c r="K238"/>
  <c r="J238"/>
  <c r="H238"/>
  <c r="G238"/>
  <c r="F238"/>
  <c r="K237"/>
  <c r="J237"/>
  <c r="R237"/>
  <c r="H237"/>
  <c r="G237"/>
  <c r="F237"/>
  <c r="K236"/>
  <c r="J236"/>
  <c r="H236"/>
  <c r="G236"/>
  <c r="F236"/>
  <c r="K235"/>
  <c r="J235"/>
  <c r="H235"/>
  <c r="G235"/>
  <c r="F235"/>
  <c r="C234"/>
  <c r="V233"/>
  <c r="K240" s="1"/>
  <c r="T233"/>
  <c r="U233"/>
  <c r="H240" s="1"/>
  <c r="S233"/>
  <c r="H239" s="1"/>
  <c r="F233"/>
  <c r="E233"/>
  <c r="D233"/>
  <c r="I233"/>
  <c r="C233"/>
  <c r="B233"/>
  <c r="A233"/>
  <c r="P232"/>
  <c r="L232"/>
  <c r="Q232" s="1"/>
  <c r="J232"/>
  <c r="G232"/>
  <c r="O232" s="1"/>
  <c r="Z232"/>
  <c r="Y232"/>
  <c r="W232"/>
  <c r="K231"/>
  <c r="J231"/>
  <c r="H231"/>
  <c r="X232" s="1"/>
  <c r="G231"/>
  <c r="F231"/>
  <c r="V231"/>
  <c r="T231"/>
  <c r="U231"/>
  <c r="S231"/>
  <c r="E231"/>
  <c r="D231"/>
  <c r="I231"/>
  <c r="C231"/>
  <c r="B231"/>
  <c r="A231"/>
  <c r="Q230"/>
  <c r="L230"/>
  <c r="J230"/>
  <c r="P230" s="1"/>
  <c r="Z230"/>
  <c r="Y230"/>
  <c r="X230"/>
  <c r="W230"/>
  <c r="C229"/>
  <c r="K228"/>
  <c r="J228"/>
  <c r="H228"/>
  <c r="G230" s="1"/>
  <c r="O230" s="1"/>
  <c r="G228"/>
  <c r="F228"/>
  <c r="V228"/>
  <c r="T228"/>
  <c r="U228"/>
  <c r="S228"/>
  <c r="E228"/>
  <c r="D228"/>
  <c r="I228"/>
  <c r="C228"/>
  <c r="B228"/>
  <c r="A228"/>
  <c r="Q227"/>
  <c r="L227"/>
  <c r="Z227"/>
  <c r="Y227"/>
  <c r="W227"/>
  <c r="K224"/>
  <c r="L226"/>
  <c r="G226"/>
  <c r="E226"/>
  <c r="J225"/>
  <c r="E225"/>
  <c r="J224"/>
  <c r="E224"/>
  <c r="K223"/>
  <c r="J223"/>
  <c r="H223"/>
  <c r="G223"/>
  <c r="F223"/>
  <c r="K222"/>
  <c r="J222"/>
  <c r="R222"/>
  <c r="H222"/>
  <c r="G222"/>
  <c r="F222"/>
  <c r="K221"/>
  <c r="J221"/>
  <c r="H221"/>
  <c r="G221"/>
  <c r="F221"/>
  <c r="K220"/>
  <c r="J220"/>
  <c r="H220"/>
  <c r="R220" s="1"/>
  <c r="G220"/>
  <c r="F220"/>
  <c r="C219"/>
  <c r="V218"/>
  <c r="K225" s="1"/>
  <c r="T218"/>
  <c r="U218"/>
  <c r="H225" s="1"/>
  <c r="S218"/>
  <c r="H224" s="1"/>
  <c r="F218"/>
  <c r="E218"/>
  <c r="D218"/>
  <c r="I218"/>
  <c r="C218"/>
  <c r="B218"/>
  <c r="A218"/>
  <c r="L217"/>
  <c r="Q217" s="1"/>
  <c r="Z217"/>
  <c r="Y217"/>
  <c r="X217"/>
  <c r="H215"/>
  <c r="H214"/>
  <c r="L216"/>
  <c r="G216"/>
  <c r="E216"/>
  <c r="J215"/>
  <c r="F215"/>
  <c r="E215"/>
  <c r="J214"/>
  <c r="F214"/>
  <c r="E214"/>
  <c r="K213"/>
  <c r="J213"/>
  <c r="H213"/>
  <c r="G217" s="1"/>
  <c r="O217" s="1"/>
  <c r="G213"/>
  <c r="F213"/>
  <c r="K212"/>
  <c r="J212"/>
  <c r="H212"/>
  <c r="G212"/>
  <c r="F212"/>
  <c r="K211"/>
  <c r="J211"/>
  <c r="R211"/>
  <c r="H211"/>
  <c r="G211"/>
  <c r="F211"/>
  <c r="C210"/>
  <c r="V209"/>
  <c r="K215" s="1"/>
  <c r="T209"/>
  <c r="K214" s="1"/>
  <c r="U209"/>
  <c r="S209"/>
  <c r="F209"/>
  <c r="E209"/>
  <c r="D209"/>
  <c r="I209"/>
  <c r="C209"/>
  <c r="A209"/>
  <c r="L208"/>
  <c r="Q208" s="1"/>
  <c r="Z208"/>
  <c r="Y208"/>
  <c r="X208"/>
  <c r="H206"/>
  <c r="H205"/>
  <c r="L207"/>
  <c r="G207"/>
  <c r="E207"/>
  <c r="J206"/>
  <c r="F206"/>
  <c r="E206"/>
  <c r="J205"/>
  <c r="F205"/>
  <c r="E205"/>
  <c r="K204"/>
  <c r="J204"/>
  <c r="H204"/>
  <c r="G204"/>
  <c r="F204"/>
  <c r="K203"/>
  <c r="J203"/>
  <c r="H203"/>
  <c r="R203" s="1"/>
  <c r="G203"/>
  <c r="F203"/>
  <c r="C202"/>
  <c r="V201"/>
  <c r="K206" s="1"/>
  <c r="T201"/>
  <c r="K205" s="1"/>
  <c r="U201"/>
  <c r="S201"/>
  <c r="F201"/>
  <c r="E201"/>
  <c r="D201"/>
  <c r="I201"/>
  <c r="C201"/>
  <c r="B201"/>
  <c r="A201"/>
  <c r="L200"/>
  <c r="Q200" s="1"/>
  <c r="Z200"/>
  <c r="Y200"/>
  <c r="X200"/>
  <c r="K199"/>
  <c r="J199"/>
  <c r="Z199"/>
  <c r="Y199"/>
  <c r="X199"/>
  <c r="W199"/>
  <c r="H199"/>
  <c r="F199"/>
  <c r="V199"/>
  <c r="T199"/>
  <c r="U199"/>
  <c r="S199"/>
  <c r="H196" s="1"/>
  <c r="E199"/>
  <c r="D199"/>
  <c r="C199"/>
  <c r="B199"/>
  <c r="A199"/>
  <c r="L198"/>
  <c r="G198"/>
  <c r="E198"/>
  <c r="J197"/>
  <c r="F197"/>
  <c r="E197"/>
  <c r="J196"/>
  <c r="F196"/>
  <c r="E196"/>
  <c r="K195"/>
  <c r="J195"/>
  <c r="H195"/>
  <c r="G195"/>
  <c r="F195"/>
  <c r="K194"/>
  <c r="J194"/>
  <c r="R194"/>
  <c r="H194"/>
  <c r="G194"/>
  <c r="F194"/>
  <c r="K193"/>
  <c r="J193"/>
  <c r="H193"/>
  <c r="G193"/>
  <c r="F193"/>
  <c r="K192"/>
  <c r="J192"/>
  <c r="H192"/>
  <c r="R192" s="1"/>
  <c r="G192"/>
  <c r="F192"/>
  <c r="C191"/>
  <c r="V190"/>
  <c r="K197" s="1"/>
  <c r="T190"/>
  <c r="K196" s="1"/>
  <c r="U190"/>
  <c r="H197" s="1"/>
  <c r="S190"/>
  <c r="F190"/>
  <c r="E190"/>
  <c r="D190"/>
  <c r="I190"/>
  <c r="C190"/>
  <c r="A190"/>
  <c r="Q189"/>
  <c r="L189"/>
  <c r="Z189"/>
  <c r="Y189"/>
  <c r="X189"/>
  <c r="K186"/>
  <c r="L188"/>
  <c r="G188"/>
  <c r="E188"/>
  <c r="J187"/>
  <c r="F187"/>
  <c r="E187"/>
  <c r="J186"/>
  <c r="F186"/>
  <c r="E186"/>
  <c r="K185"/>
  <c r="J185"/>
  <c r="H185"/>
  <c r="G185"/>
  <c r="F185"/>
  <c r="K184"/>
  <c r="J184"/>
  <c r="R184"/>
  <c r="H184"/>
  <c r="G184"/>
  <c r="F184"/>
  <c r="K183"/>
  <c r="J183"/>
  <c r="H183"/>
  <c r="G183"/>
  <c r="F183"/>
  <c r="K182"/>
  <c r="J182"/>
  <c r="H182"/>
  <c r="G182"/>
  <c r="F182"/>
  <c r="C181"/>
  <c r="V180"/>
  <c r="K187" s="1"/>
  <c r="T180"/>
  <c r="U180"/>
  <c r="H187" s="1"/>
  <c r="S180"/>
  <c r="H186" s="1"/>
  <c r="F180"/>
  <c r="E180"/>
  <c r="D180"/>
  <c r="I180"/>
  <c r="C180"/>
  <c r="A180"/>
  <c r="Q179"/>
  <c r="L179"/>
  <c r="Z179"/>
  <c r="Y179"/>
  <c r="X179"/>
  <c r="K176"/>
  <c r="L178"/>
  <c r="G178"/>
  <c r="E178"/>
  <c r="J177"/>
  <c r="F177"/>
  <c r="E177"/>
  <c r="J176"/>
  <c r="F176"/>
  <c r="E176"/>
  <c r="K175"/>
  <c r="J175"/>
  <c r="H175"/>
  <c r="G175"/>
  <c r="F175"/>
  <c r="K174"/>
  <c r="J174"/>
  <c r="R174"/>
  <c r="H174"/>
  <c r="G174"/>
  <c r="F174"/>
  <c r="K173"/>
  <c r="J173"/>
  <c r="H173"/>
  <c r="G173"/>
  <c r="F173"/>
  <c r="K172"/>
  <c r="J172"/>
  <c r="H172"/>
  <c r="G172"/>
  <c r="F172"/>
  <c r="C171"/>
  <c r="V170"/>
  <c r="K177" s="1"/>
  <c r="T170"/>
  <c r="U170"/>
  <c r="H177" s="1"/>
  <c r="S170"/>
  <c r="H176" s="1"/>
  <c r="F170"/>
  <c r="E170"/>
  <c r="D170"/>
  <c r="I170"/>
  <c r="C170"/>
  <c r="A170"/>
  <c r="Q169"/>
  <c r="L169"/>
  <c r="Z169"/>
  <c r="Y169"/>
  <c r="X169"/>
  <c r="K166"/>
  <c r="L168"/>
  <c r="G168"/>
  <c r="E168"/>
  <c r="J167"/>
  <c r="F167"/>
  <c r="E167"/>
  <c r="J166"/>
  <c r="F166"/>
  <c r="E166"/>
  <c r="K165"/>
  <c r="J165"/>
  <c r="H165"/>
  <c r="G165"/>
  <c r="F165"/>
  <c r="K164"/>
  <c r="J164"/>
  <c r="R164"/>
  <c r="H164"/>
  <c r="G164"/>
  <c r="F164"/>
  <c r="K163"/>
  <c r="J163"/>
  <c r="H163"/>
  <c r="G163"/>
  <c r="F163"/>
  <c r="K162"/>
  <c r="J162"/>
  <c r="H162"/>
  <c r="G169" s="1"/>
  <c r="O169" s="1"/>
  <c r="G162"/>
  <c r="F162"/>
  <c r="C161"/>
  <c r="V160"/>
  <c r="K167" s="1"/>
  <c r="T160"/>
  <c r="U160"/>
  <c r="H167" s="1"/>
  <c r="S160"/>
  <c r="H166" s="1"/>
  <c r="F160"/>
  <c r="E160"/>
  <c r="D160"/>
  <c r="I160"/>
  <c r="C160"/>
  <c r="A160"/>
  <c r="Q159"/>
  <c r="L159"/>
  <c r="J159"/>
  <c r="P159" s="1"/>
  <c r="Z159"/>
  <c r="Y159"/>
  <c r="X159"/>
  <c r="K158"/>
  <c r="J158"/>
  <c r="H158"/>
  <c r="G159" s="1"/>
  <c r="O159" s="1"/>
  <c r="G158"/>
  <c r="F158"/>
  <c r="V158"/>
  <c r="T158"/>
  <c r="U158"/>
  <c r="S158"/>
  <c r="E158"/>
  <c r="D158"/>
  <c r="I158"/>
  <c r="C158"/>
  <c r="B158"/>
  <c r="A158"/>
  <c r="L157"/>
  <c r="Q157" s="1"/>
  <c r="L299" s="1"/>
  <c r="G157"/>
  <c r="O157" s="1"/>
  <c r="Z157"/>
  <c r="Y157"/>
  <c r="X157"/>
  <c r="W157"/>
  <c r="K156"/>
  <c r="J157" s="1"/>
  <c r="P157" s="1"/>
  <c r="J156"/>
  <c r="H156"/>
  <c r="G156"/>
  <c r="F156"/>
  <c r="V156"/>
  <c r="T156"/>
  <c r="U156"/>
  <c r="S156"/>
  <c r="E156"/>
  <c r="D156"/>
  <c r="I156"/>
  <c r="C156"/>
  <c r="B156"/>
  <c r="A156"/>
  <c r="Q155"/>
  <c r="L155"/>
  <c r="Z155"/>
  <c r="Y155"/>
  <c r="X155"/>
  <c r="K152"/>
  <c r="L154"/>
  <c r="G154"/>
  <c r="E154"/>
  <c r="J153"/>
  <c r="F153"/>
  <c r="E153"/>
  <c r="J152"/>
  <c r="F152"/>
  <c r="E152"/>
  <c r="K151"/>
  <c r="J151"/>
  <c r="H151"/>
  <c r="G151"/>
  <c r="F151"/>
  <c r="K150"/>
  <c r="J150"/>
  <c r="R150"/>
  <c r="H150"/>
  <c r="G150"/>
  <c r="F150"/>
  <c r="K149"/>
  <c r="J149"/>
  <c r="H149"/>
  <c r="G149"/>
  <c r="F149"/>
  <c r="K148"/>
  <c r="J148"/>
  <c r="H148"/>
  <c r="G148"/>
  <c r="F148"/>
  <c r="C147"/>
  <c r="V146"/>
  <c r="K153" s="1"/>
  <c r="T146"/>
  <c r="U146"/>
  <c r="H153" s="1"/>
  <c r="S146"/>
  <c r="H152" s="1"/>
  <c r="F146"/>
  <c r="E146"/>
  <c r="D146"/>
  <c r="I146"/>
  <c r="C146"/>
  <c r="A146"/>
  <c r="Q145"/>
  <c r="L145"/>
  <c r="Z145"/>
  <c r="Y145"/>
  <c r="X145"/>
  <c r="K144"/>
  <c r="J144"/>
  <c r="Z144"/>
  <c r="Y144"/>
  <c r="X144"/>
  <c r="H144"/>
  <c r="W144" s="1"/>
  <c r="F144"/>
  <c r="V144"/>
  <c r="K142" s="1"/>
  <c r="T144"/>
  <c r="U144"/>
  <c r="S144"/>
  <c r="E144"/>
  <c r="D144"/>
  <c r="C144"/>
  <c r="B144"/>
  <c r="A144"/>
  <c r="L143"/>
  <c r="G143"/>
  <c r="E143"/>
  <c r="J142"/>
  <c r="F142"/>
  <c r="E142"/>
  <c r="J141"/>
  <c r="F141"/>
  <c r="E141"/>
  <c r="K140"/>
  <c r="J140"/>
  <c r="H140"/>
  <c r="G140"/>
  <c r="F140"/>
  <c r="K139"/>
  <c r="J139"/>
  <c r="H139"/>
  <c r="R139" s="1"/>
  <c r="G139"/>
  <c r="F139"/>
  <c r="K138"/>
  <c r="J138"/>
  <c r="H138"/>
  <c r="G138"/>
  <c r="F138"/>
  <c r="K137"/>
  <c r="J137"/>
  <c r="R137"/>
  <c r="H137"/>
  <c r="G145" s="1"/>
  <c r="O145" s="1"/>
  <c r="G137"/>
  <c r="F137"/>
  <c r="C136"/>
  <c r="V135"/>
  <c r="T135"/>
  <c r="K141" s="1"/>
  <c r="U135"/>
  <c r="H142" s="1"/>
  <c r="S135"/>
  <c r="H141" s="1"/>
  <c r="F135"/>
  <c r="E135"/>
  <c r="D135"/>
  <c r="I135"/>
  <c r="C135"/>
  <c r="A135"/>
  <c r="A134"/>
  <c r="Q132"/>
  <c r="L132"/>
  <c r="Z132"/>
  <c r="Y132"/>
  <c r="X132"/>
  <c r="K128"/>
  <c r="K131"/>
  <c r="J131"/>
  <c r="Z131"/>
  <c r="Y131"/>
  <c r="X131"/>
  <c r="H131"/>
  <c r="W131" s="1"/>
  <c r="F131"/>
  <c r="V131"/>
  <c r="K129" s="1"/>
  <c r="T131"/>
  <c r="U131"/>
  <c r="S131"/>
  <c r="E131"/>
  <c r="D131"/>
  <c r="C131"/>
  <c r="B131"/>
  <c r="A131"/>
  <c r="L130"/>
  <c r="G130"/>
  <c r="E130"/>
  <c r="J129"/>
  <c r="E129"/>
  <c r="J128"/>
  <c r="E128"/>
  <c r="K127"/>
  <c r="J127"/>
  <c r="R127"/>
  <c r="H127"/>
  <c r="G127"/>
  <c r="F127"/>
  <c r="C126"/>
  <c r="V125"/>
  <c r="T125"/>
  <c r="U125"/>
  <c r="H129" s="1"/>
  <c r="S125"/>
  <c r="H128" s="1"/>
  <c r="F125"/>
  <c r="E125"/>
  <c r="D125"/>
  <c r="I125"/>
  <c r="C125"/>
  <c r="B125"/>
  <c r="A125"/>
  <c r="Q124"/>
  <c r="L124"/>
  <c r="Z124"/>
  <c r="Y124"/>
  <c r="X124"/>
  <c r="K122"/>
  <c r="H122"/>
  <c r="L123"/>
  <c r="G123"/>
  <c r="E123"/>
  <c r="J122"/>
  <c r="E122"/>
  <c r="J121"/>
  <c r="E121"/>
  <c r="K120"/>
  <c r="J120"/>
  <c r="H120"/>
  <c r="R120" s="1"/>
  <c r="G120"/>
  <c r="F120"/>
  <c r="K119"/>
  <c r="J119"/>
  <c r="H119"/>
  <c r="G119"/>
  <c r="F119"/>
  <c r="K118"/>
  <c r="J118"/>
  <c r="R118"/>
  <c r="H118"/>
  <c r="G118"/>
  <c r="F118"/>
  <c r="C117"/>
  <c r="V116"/>
  <c r="T116"/>
  <c r="K121" s="1"/>
  <c r="U116"/>
  <c r="S116"/>
  <c r="H121" s="1"/>
  <c r="F116"/>
  <c r="E116"/>
  <c r="D116"/>
  <c r="I116"/>
  <c r="C116"/>
  <c r="B116"/>
  <c r="A116"/>
  <c r="Q115"/>
  <c r="L115"/>
  <c r="Z115"/>
  <c r="Y115"/>
  <c r="X115"/>
  <c r="K113"/>
  <c r="L114"/>
  <c r="G114"/>
  <c r="E114"/>
  <c r="J113"/>
  <c r="E113"/>
  <c r="J112"/>
  <c r="E112"/>
  <c r="K111"/>
  <c r="J111"/>
  <c r="H111"/>
  <c r="R111" s="1"/>
  <c r="G111"/>
  <c r="F111"/>
  <c r="K110"/>
  <c r="J110"/>
  <c r="H110"/>
  <c r="G110"/>
  <c r="F110"/>
  <c r="K109"/>
  <c r="J109"/>
  <c r="R109"/>
  <c r="H109"/>
  <c r="G109"/>
  <c r="F109"/>
  <c r="C108"/>
  <c r="V107"/>
  <c r="T107"/>
  <c r="K112" s="1"/>
  <c r="U107"/>
  <c r="H113" s="1"/>
  <c r="S107"/>
  <c r="H112" s="1"/>
  <c r="F107"/>
  <c r="E107"/>
  <c r="D107"/>
  <c r="I107"/>
  <c r="C107"/>
  <c r="B107"/>
  <c r="A107"/>
  <c r="Q106"/>
  <c r="L106"/>
  <c r="Z106"/>
  <c r="Y106"/>
  <c r="X106"/>
  <c r="K103"/>
  <c r="L105"/>
  <c r="G105"/>
  <c r="E105"/>
  <c r="J104"/>
  <c r="E104"/>
  <c r="J103"/>
  <c r="E103"/>
  <c r="K102"/>
  <c r="J102"/>
  <c r="H102"/>
  <c r="R102" s="1"/>
  <c r="G102"/>
  <c r="F102"/>
  <c r="C101"/>
  <c r="V100"/>
  <c r="K104" s="1"/>
  <c r="T100"/>
  <c r="U100"/>
  <c r="H104" s="1"/>
  <c r="S100"/>
  <c r="H103" s="1"/>
  <c r="F100"/>
  <c r="E100"/>
  <c r="D100"/>
  <c r="I100"/>
  <c r="C100"/>
  <c r="B100"/>
  <c r="A100"/>
  <c r="L99"/>
  <c r="Q99" s="1"/>
  <c r="Z99"/>
  <c r="Y99"/>
  <c r="X99"/>
  <c r="K98"/>
  <c r="J98"/>
  <c r="Z98"/>
  <c r="Y98"/>
  <c r="X98"/>
  <c r="W98"/>
  <c r="H98"/>
  <c r="F98"/>
  <c r="V98"/>
  <c r="T98"/>
  <c r="K95" s="1"/>
  <c r="J99" s="1"/>
  <c r="P99" s="1"/>
  <c r="U98"/>
  <c r="S98"/>
  <c r="H95" s="1"/>
  <c r="E98"/>
  <c r="D98"/>
  <c r="C98"/>
  <c r="B98"/>
  <c r="A98"/>
  <c r="L97"/>
  <c r="G97"/>
  <c r="E97"/>
  <c r="J96"/>
  <c r="E96"/>
  <c r="J95"/>
  <c r="E95"/>
  <c r="K94"/>
  <c r="J94"/>
  <c r="H94"/>
  <c r="R94" s="1"/>
  <c r="G94"/>
  <c r="F94"/>
  <c r="C93"/>
  <c r="V92"/>
  <c r="K96" s="1"/>
  <c r="T92"/>
  <c r="U92"/>
  <c r="H96" s="1"/>
  <c r="S92"/>
  <c r="F92"/>
  <c r="E92"/>
  <c r="D92"/>
  <c r="I92"/>
  <c r="C92"/>
  <c r="B92"/>
  <c r="A92"/>
  <c r="L91"/>
  <c r="Q91" s="1"/>
  <c r="Z91"/>
  <c r="Y91"/>
  <c r="X91"/>
  <c r="H88"/>
  <c r="K90"/>
  <c r="J90"/>
  <c r="Z90"/>
  <c r="Y90"/>
  <c r="X90"/>
  <c r="W90"/>
  <c r="H90"/>
  <c r="F90"/>
  <c r="V90"/>
  <c r="T90"/>
  <c r="U90"/>
  <c r="S90"/>
  <c r="H87" s="1"/>
  <c r="E90"/>
  <c r="D90"/>
  <c r="C90"/>
  <c r="B90"/>
  <c r="A90"/>
  <c r="L89"/>
  <c r="G89"/>
  <c r="E89"/>
  <c r="J88"/>
  <c r="E88"/>
  <c r="J87"/>
  <c r="E87"/>
  <c r="K86"/>
  <c r="J86"/>
  <c r="H86"/>
  <c r="R86" s="1"/>
  <c r="G86"/>
  <c r="F86"/>
  <c r="K85"/>
  <c r="J85"/>
  <c r="H85"/>
  <c r="G85"/>
  <c r="F85"/>
  <c r="K84"/>
  <c r="J84"/>
  <c r="R84"/>
  <c r="H84"/>
  <c r="G84"/>
  <c r="F84"/>
  <c r="C83"/>
  <c r="V82"/>
  <c r="K88" s="1"/>
  <c r="T82"/>
  <c r="K87" s="1"/>
  <c r="U82"/>
  <c r="S82"/>
  <c r="F82"/>
  <c r="E82"/>
  <c r="D82"/>
  <c r="I82"/>
  <c r="C82"/>
  <c r="B82"/>
  <c r="A82"/>
  <c r="Q81"/>
  <c r="L81"/>
  <c r="Z81"/>
  <c r="Y81"/>
  <c r="X81"/>
  <c r="K77"/>
  <c r="K80"/>
  <c r="J80"/>
  <c r="Z80"/>
  <c r="Y80"/>
  <c r="X80"/>
  <c r="H80"/>
  <c r="W80" s="1"/>
  <c r="F80"/>
  <c r="V80"/>
  <c r="K78" s="1"/>
  <c r="T80"/>
  <c r="U80"/>
  <c r="S80"/>
  <c r="E80"/>
  <c r="D80"/>
  <c r="C80"/>
  <c r="B80"/>
  <c r="A80"/>
  <c r="L79"/>
  <c r="G79"/>
  <c r="E79"/>
  <c r="J78"/>
  <c r="E78"/>
  <c r="J77"/>
  <c r="E77"/>
  <c r="K76"/>
  <c r="J76"/>
  <c r="R76"/>
  <c r="H76"/>
  <c r="G76"/>
  <c r="F76"/>
  <c r="K75"/>
  <c r="J81" s="1"/>
  <c r="P81" s="1"/>
  <c r="J75"/>
  <c r="H75"/>
  <c r="G75"/>
  <c r="F75"/>
  <c r="K74"/>
  <c r="J74"/>
  <c r="H74"/>
  <c r="G74"/>
  <c r="F74"/>
  <c r="C73"/>
  <c r="V72"/>
  <c r="T72"/>
  <c r="U72"/>
  <c r="H78" s="1"/>
  <c r="S72"/>
  <c r="H77" s="1"/>
  <c r="F72"/>
  <c r="E72"/>
  <c r="D72"/>
  <c r="I72"/>
  <c r="C72"/>
  <c r="B72"/>
  <c r="A72"/>
  <c r="L71"/>
  <c r="Q71" s="1"/>
  <c r="Z71"/>
  <c r="Y71"/>
  <c r="X71"/>
  <c r="L70"/>
  <c r="G70"/>
  <c r="E70"/>
  <c r="K69"/>
  <c r="J69"/>
  <c r="R69"/>
  <c r="H69"/>
  <c r="G69"/>
  <c r="F69"/>
  <c r="K68"/>
  <c r="J68"/>
  <c r="H68"/>
  <c r="G68"/>
  <c r="F68"/>
  <c r="K67"/>
  <c r="J71" s="1"/>
  <c r="P71" s="1"/>
  <c r="J67"/>
  <c r="H67"/>
  <c r="R67" s="1"/>
  <c r="G67"/>
  <c r="F67"/>
  <c r="C66"/>
  <c r="V65"/>
  <c r="T65"/>
  <c r="U65"/>
  <c r="S65"/>
  <c r="F65"/>
  <c r="E65"/>
  <c r="D65"/>
  <c r="I65"/>
  <c r="C65"/>
  <c r="B65"/>
  <c r="A65"/>
  <c r="L64"/>
  <c r="Q64" s="1"/>
  <c r="Z64"/>
  <c r="Y64"/>
  <c r="X64"/>
  <c r="K63"/>
  <c r="J63"/>
  <c r="Z63"/>
  <c r="G30" s="1"/>
  <c r="Y63"/>
  <c r="G29" s="1"/>
  <c r="X63"/>
  <c r="W63"/>
  <c r="H63"/>
  <c r="F63"/>
  <c r="V63"/>
  <c r="T63"/>
  <c r="U63"/>
  <c r="S63"/>
  <c r="H60" s="1"/>
  <c r="E63"/>
  <c r="D63"/>
  <c r="C63"/>
  <c r="B63"/>
  <c r="A63"/>
  <c r="L62"/>
  <c r="G62"/>
  <c r="E62"/>
  <c r="J61"/>
  <c r="E61"/>
  <c r="J60"/>
  <c r="E60"/>
  <c r="K59"/>
  <c r="J59"/>
  <c r="H59"/>
  <c r="R59" s="1"/>
  <c r="G59"/>
  <c r="F59"/>
  <c r="C58"/>
  <c r="V57"/>
  <c r="K61" s="1"/>
  <c r="T57"/>
  <c r="K60" s="1"/>
  <c r="U57"/>
  <c r="H61" s="1"/>
  <c r="S57"/>
  <c r="F57"/>
  <c r="E57"/>
  <c r="D57"/>
  <c r="I57"/>
  <c r="C57"/>
  <c r="B57"/>
  <c r="A57"/>
  <c r="A56"/>
  <c r="A22"/>
  <c r="B19"/>
  <c r="B15"/>
  <c r="H13"/>
  <c r="H6"/>
  <c r="B6"/>
  <c r="A1"/>
  <c r="A1" i="4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" i="3"/>
  <c r="CY1"/>
  <c r="CZ1"/>
  <c r="DB1" s="1"/>
  <c r="DA1"/>
  <c r="DC1"/>
  <c r="A2"/>
  <c r="CY2"/>
  <c r="CZ2"/>
  <c r="DA2"/>
  <c r="DB2"/>
  <c r="DC2"/>
  <c r="A3"/>
  <c r="CY3"/>
  <c r="CZ3"/>
  <c r="DA3"/>
  <c r="DB3"/>
  <c r="DC3"/>
  <c r="A4"/>
  <c r="CY4"/>
  <c r="CZ4"/>
  <c r="DB4" s="1"/>
  <c r="DA4"/>
  <c r="DC4"/>
  <c r="A5"/>
  <c r="CY5"/>
  <c r="CZ5"/>
  <c r="DB5" s="1"/>
  <c r="DA5"/>
  <c r="DC5"/>
  <c r="A6"/>
  <c r="CY6"/>
  <c r="CZ6"/>
  <c r="DA6"/>
  <c r="DB6"/>
  <c r="DC6"/>
  <c r="A7"/>
  <c r="CY7"/>
  <c r="CZ7"/>
  <c r="DA7"/>
  <c r="DB7"/>
  <c r="DC7"/>
  <c r="A8"/>
  <c r="CY8"/>
  <c r="CZ8"/>
  <c r="DB8" s="1"/>
  <c r="DA8"/>
  <c r="DC8"/>
  <c r="A9"/>
  <c r="CY9"/>
  <c r="CZ9"/>
  <c r="DB9" s="1"/>
  <c r="DA9"/>
  <c r="DC9"/>
  <c r="A10"/>
  <c r="CY10"/>
  <c r="CZ10"/>
  <c r="DA10"/>
  <c r="DB10"/>
  <c r="DC10"/>
  <c r="A11"/>
  <c r="CY11"/>
  <c r="CZ11"/>
  <c r="DA11"/>
  <c r="DB11"/>
  <c r="DC11"/>
  <c r="A12"/>
  <c r="CY12"/>
  <c r="CZ12"/>
  <c r="DB12" s="1"/>
  <c r="DA12"/>
  <c r="DC12"/>
  <c r="A13"/>
  <c r="CY13"/>
  <c r="CZ13"/>
  <c r="DB13" s="1"/>
  <c r="DA13"/>
  <c r="DC13"/>
  <c r="A14"/>
  <c r="CY14"/>
  <c r="CZ14"/>
  <c r="DA14"/>
  <c r="DB14"/>
  <c r="DC14"/>
  <c r="A15"/>
  <c r="CY15"/>
  <c r="CZ15"/>
  <c r="DA15"/>
  <c r="DB15"/>
  <c r="DC15"/>
  <c r="A16"/>
  <c r="CY16"/>
  <c r="CZ16"/>
  <c r="DB16" s="1"/>
  <c r="DA16"/>
  <c r="DC16"/>
  <c r="A17"/>
  <c r="CY17"/>
  <c r="CZ17"/>
  <c r="DB17" s="1"/>
  <c r="DA17"/>
  <c r="DC17"/>
  <c r="A18"/>
  <c r="CY18"/>
  <c r="CZ18"/>
  <c r="DA18"/>
  <c r="DB18"/>
  <c r="DC18"/>
  <c r="A19"/>
  <c r="CY19"/>
  <c r="CZ19"/>
  <c r="DA19"/>
  <c r="DB19"/>
  <c r="DC19"/>
  <c r="A20"/>
  <c r="CY20"/>
  <c r="CZ20"/>
  <c r="DB20" s="1"/>
  <c r="DA20"/>
  <c r="DC20"/>
  <c r="A21"/>
  <c r="CY21"/>
  <c r="CZ21"/>
  <c r="DB21" s="1"/>
  <c r="DA21"/>
  <c r="DC21"/>
  <c r="A22"/>
  <c r="CY22"/>
  <c r="CZ22"/>
  <c r="DA22"/>
  <c r="DB22"/>
  <c r="DC22"/>
  <c r="A23"/>
  <c r="CY23"/>
  <c r="CZ23"/>
  <c r="DA23"/>
  <c r="DB23"/>
  <c r="DC23"/>
  <c r="A24"/>
  <c r="CY24"/>
  <c r="CZ24"/>
  <c r="DB24" s="1"/>
  <c r="DA24"/>
  <c r="DC24"/>
  <c r="A25"/>
  <c r="CY25"/>
  <c r="CZ25"/>
  <c r="DB25" s="1"/>
  <c r="DA25"/>
  <c r="DC25"/>
  <c r="A26"/>
  <c r="CY26"/>
  <c r="CZ26"/>
  <c r="DA26"/>
  <c r="DB26"/>
  <c r="DC26"/>
  <c r="A27"/>
  <c r="CY27"/>
  <c r="CZ27"/>
  <c r="DA27"/>
  <c r="DB27"/>
  <c r="DC27"/>
  <c r="A28"/>
  <c r="CY28"/>
  <c r="CZ28"/>
  <c r="DB28" s="1"/>
  <c r="DA28"/>
  <c r="DC28"/>
  <c r="A29"/>
  <c r="CY29"/>
  <c r="CZ29"/>
  <c r="DB29" s="1"/>
  <c r="DA29"/>
  <c r="DC29"/>
  <c r="A30"/>
  <c r="CY30"/>
  <c r="CZ30"/>
  <c r="DA30"/>
  <c r="DB30"/>
  <c r="DC30"/>
  <c r="A31"/>
  <c r="CY31"/>
  <c r="CZ31"/>
  <c r="DA31"/>
  <c r="DB31"/>
  <c r="DC31"/>
  <c r="A32"/>
  <c r="CY32"/>
  <c r="CZ32"/>
  <c r="DB32" s="1"/>
  <c r="DA32"/>
  <c r="DC32"/>
  <c r="A33"/>
  <c r="CY33"/>
  <c r="CZ33"/>
  <c r="DB33" s="1"/>
  <c r="DA33"/>
  <c r="DC33"/>
  <c r="A34"/>
  <c r="CY34"/>
  <c r="CZ34"/>
  <c r="DA34"/>
  <c r="DB34"/>
  <c r="DC34"/>
  <c r="A35"/>
  <c r="CY35"/>
  <c r="CZ35"/>
  <c r="DA35"/>
  <c r="DB35"/>
  <c r="DC35"/>
  <c r="A36"/>
  <c r="CY36"/>
  <c r="CZ36"/>
  <c r="DB36" s="1"/>
  <c r="DA36"/>
  <c r="DC36"/>
  <c r="A37"/>
  <c r="CY37"/>
  <c r="CZ37"/>
  <c r="DB37" s="1"/>
  <c r="DA37"/>
  <c r="DC37"/>
  <c r="A38"/>
  <c r="CY38"/>
  <c r="CZ38"/>
  <c r="DA38"/>
  <c r="DB38"/>
  <c r="DC38"/>
  <c r="A39"/>
  <c r="CY39"/>
  <c r="CZ39"/>
  <c r="DA39"/>
  <c r="DB39"/>
  <c r="DC39"/>
  <c r="A40"/>
  <c r="CY40"/>
  <c r="CZ40"/>
  <c r="DB40" s="1"/>
  <c r="DA40"/>
  <c r="DC40"/>
  <c r="A41"/>
  <c r="CY41"/>
  <c r="CZ41"/>
  <c r="DB41" s="1"/>
  <c r="DA41"/>
  <c r="DC41"/>
  <c r="A42"/>
  <c r="CY42"/>
  <c r="CZ42"/>
  <c r="DA42"/>
  <c r="DB42"/>
  <c r="DC42"/>
  <c r="A43"/>
  <c r="CY43"/>
  <c r="CZ43"/>
  <c r="DA43"/>
  <c r="DB43"/>
  <c r="DC43"/>
  <c r="A44"/>
  <c r="CY44"/>
  <c r="CZ44"/>
  <c r="DB44" s="1"/>
  <c r="DA44"/>
  <c r="DC44"/>
  <c r="A45"/>
  <c r="CY45"/>
  <c r="CZ45"/>
  <c r="DB45" s="1"/>
  <c r="DA45"/>
  <c r="DC45"/>
  <c r="A46"/>
  <c r="CY46"/>
  <c r="CZ46"/>
  <c r="DA46"/>
  <c r="DB46"/>
  <c r="DC46"/>
  <c r="A47"/>
  <c r="CY47"/>
  <c r="CZ47"/>
  <c r="DA47"/>
  <c r="DB47"/>
  <c r="DC47"/>
  <c r="A48"/>
  <c r="CY48"/>
  <c r="CZ48"/>
  <c r="DB48" s="1"/>
  <c r="DA48"/>
  <c r="DC48"/>
  <c r="A49"/>
  <c r="CY49"/>
  <c r="CZ49"/>
  <c r="DB49" s="1"/>
  <c r="DA49"/>
  <c r="DC49"/>
  <c r="A50"/>
  <c r="CY50"/>
  <c r="CZ50"/>
  <c r="DA50"/>
  <c r="DB50"/>
  <c r="DC50"/>
  <c r="A51"/>
  <c r="CY51"/>
  <c r="CZ51"/>
  <c r="DA51"/>
  <c r="DB51"/>
  <c r="DC51"/>
  <c r="A52"/>
  <c r="CY52"/>
  <c r="CZ52"/>
  <c r="DB52" s="1"/>
  <c r="DA52"/>
  <c r="DC52"/>
  <c r="A53"/>
  <c r="CY53"/>
  <c r="CZ53"/>
  <c r="DB53" s="1"/>
  <c r="DA53"/>
  <c r="DC53"/>
  <c r="A54"/>
  <c r="CY54"/>
  <c r="CZ54"/>
  <c r="DA54"/>
  <c r="DB54"/>
  <c r="DC54"/>
  <c r="A55"/>
  <c r="CY55"/>
  <c r="CZ55"/>
  <c r="DA55"/>
  <c r="DB55"/>
  <c r="DC55"/>
  <c r="A56"/>
  <c r="CY56"/>
  <c r="CZ56"/>
  <c r="DB56" s="1"/>
  <c r="DA56"/>
  <c r="DC56"/>
  <c r="A57"/>
  <c r="CY57"/>
  <c r="CZ57"/>
  <c r="DB57" s="1"/>
  <c r="DA57"/>
  <c r="DC57"/>
  <c r="A58"/>
  <c r="CY58"/>
  <c r="CZ58"/>
  <c r="DA58"/>
  <c r="DB58"/>
  <c r="DC58"/>
  <c r="A59"/>
  <c r="CY59"/>
  <c r="CZ59"/>
  <c r="DA59"/>
  <c r="DB59"/>
  <c r="DC59"/>
  <c r="A60"/>
  <c r="CY60"/>
  <c r="CZ60"/>
  <c r="DB60" s="1"/>
  <c r="DA60"/>
  <c r="DC60"/>
  <c r="A61"/>
  <c r="CY61"/>
  <c r="CZ61"/>
  <c r="DB61" s="1"/>
  <c r="DA61"/>
  <c r="DC61"/>
  <c r="A62"/>
  <c r="CY62"/>
  <c r="CZ62"/>
  <c r="DA62"/>
  <c r="DB62"/>
  <c r="DC62"/>
  <c r="A63"/>
  <c r="CY63"/>
  <c r="CZ63"/>
  <c r="DA63"/>
  <c r="DB63"/>
  <c r="DC63"/>
  <c r="A64"/>
  <c r="CY64"/>
  <c r="CZ64"/>
  <c r="DB64" s="1"/>
  <c r="DA64"/>
  <c r="DC64"/>
  <c r="A65"/>
  <c r="CY65"/>
  <c r="CZ65"/>
  <c r="DB65" s="1"/>
  <c r="DA65"/>
  <c r="DC65"/>
  <c r="A66"/>
  <c r="CY66"/>
  <c r="CZ66"/>
  <c r="DA66"/>
  <c r="DB66"/>
  <c r="DC66"/>
  <c r="A67"/>
  <c r="CY67"/>
  <c r="CZ67"/>
  <c r="DA67"/>
  <c r="DB67"/>
  <c r="DC67"/>
  <c r="A68"/>
  <c r="CY68"/>
  <c r="CZ68"/>
  <c r="DB68" s="1"/>
  <c r="DA68"/>
  <c r="DC68"/>
  <c r="A69"/>
  <c r="CY69"/>
  <c r="CZ69"/>
  <c r="DB69" s="1"/>
  <c r="DA69"/>
  <c r="DC69"/>
  <c r="A70"/>
  <c r="CY70"/>
  <c r="CZ70"/>
  <c r="DA70"/>
  <c r="DB70"/>
  <c r="DC70"/>
  <c r="A71"/>
  <c r="CY71"/>
  <c r="CZ71"/>
  <c r="DA71"/>
  <c r="DB71"/>
  <c r="DC71"/>
  <c r="A72"/>
  <c r="CY72"/>
  <c r="CZ72"/>
  <c r="DB72" s="1"/>
  <c r="DA72"/>
  <c r="DC72"/>
  <c r="A73"/>
  <c r="CY73"/>
  <c r="CZ73"/>
  <c r="DB73" s="1"/>
  <c r="DA73"/>
  <c r="DC73"/>
  <c r="A74"/>
  <c r="CY74"/>
  <c r="CZ74"/>
  <c r="DA74"/>
  <c r="DB74"/>
  <c r="DC74"/>
  <c r="A75"/>
  <c r="CY75"/>
  <c r="CZ75"/>
  <c r="DA75"/>
  <c r="DB75"/>
  <c r="DC75"/>
  <c r="A76"/>
  <c r="CY76"/>
  <c r="CZ76"/>
  <c r="DB76" s="1"/>
  <c r="DA76"/>
  <c r="DC76"/>
  <c r="A77"/>
  <c r="CY77"/>
  <c r="CZ77"/>
  <c r="DB77" s="1"/>
  <c r="DA77"/>
  <c r="DC77"/>
  <c r="A78"/>
  <c r="CY78"/>
  <c r="CZ78"/>
  <c r="DA78"/>
  <c r="DB78"/>
  <c r="DC78"/>
  <c r="A79"/>
  <c r="CY79"/>
  <c r="CZ79"/>
  <c r="DA79"/>
  <c r="DB79"/>
  <c r="DC79"/>
  <c r="A80"/>
  <c r="CY80"/>
  <c r="CZ80"/>
  <c r="DB80" s="1"/>
  <c r="DA80"/>
  <c r="DC80"/>
  <c r="A81"/>
  <c r="CY81"/>
  <c r="CZ81"/>
  <c r="DB81" s="1"/>
  <c r="DA81"/>
  <c r="DC81"/>
  <c r="A82"/>
  <c r="CY82"/>
  <c r="CZ82"/>
  <c r="DA82"/>
  <c r="DB82"/>
  <c r="DC82"/>
  <c r="A83"/>
  <c r="CY83"/>
  <c r="CZ83"/>
  <c r="DA83"/>
  <c r="DB83"/>
  <c r="DC83"/>
  <c r="A84"/>
  <c r="CY84"/>
  <c r="CZ84"/>
  <c r="DB84" s="1"/>
  <c r="DA84"/>
  <c r="DC84"/>
  <c r="A85"/>
  <c r="CY85"/>
  <c r="CZ85"/>
  <c r="DB85" s="1"/>
  <c r="DA85"/>
  <c r="DC85"/>
  <c r="A86"/>
  <c r="CY86"/>
  <c r="CZ86"/>
  <c r="DA86"/>
  <c r="DB86"/>
  <c r="DC86"/>
  <c r="A87"/>
  <c r="CY87"/>
  <c r="CZ87"/>
  <c r="DA87"/>
  <c r="DB87"/>
  <c r="DC87"/>
  <c r="A88"/>
  <c r="CY88"/>
  <c r="CZ88"/>
  <c r="DB88" s="1"/>
  <c r="DA88"/>
  <c r="DC88"/>
  <c r="A89"/>
  <c r="CY89"/>
  <c r="CZ89"/>
  <c r="DB89" s="1"/>
  <c r="DA89"/>
  <c r="DC89"/>
  <c r="A90"/>
  <c r="CY90"/>
  <c r="CZ90"/>
  <c r="DA90"/>
  <c r="DB90"/>
  <c r="DC90"/>
  <c r="A91"/>
  <c r="CY91"/>
  <c r="CZ91"/>
  <c r="DA91"/>
  <c r="DB91"/>
  <c r="DC91"/>
  <c r="A92"/>
  <c r="CY92"/>
  <c r="CZ92"/>
  <c r="DB92" s="1"/>
  <c r="DA92"/>
  <c r="DC92"/>
  <c r="A93"/>
  <c r="CY93"/>
  <c r="CZ93"/>
  <c r="DB93" s="1"/>
  <c r="DA93"/>
  <c r="DC93"/>
  <c r="A94"/>
  <c r="CY94"/>
  <c r="CZ94"/>
  <c r="DA94"/>
  <c r="DB94"/>
  <c r="DC94"/>
  <c r="A95"/>
  <c r="CY95"/>
  <c r="CZ95"/>
  <c r="DA95"/>
  <c r="DB95"/>
  <c r="DC95"/>
  <c r="A96"/>
  <c r="CY96"/>
  <c r="CZ96"/>
  <c r="DB96" s="1"/>
  <c r="DA96"/>
  <c r="DC96"/>
  <c r="A97"/>
  <c r="CY97"/>
  <c r="CZ97"/>
  <c r="DB97" s="1"/>
  <c r="DA97"/>
  <c r="DC97"/>
  <c r="A98"/>
  <c r="CY98"/>
  <c r="CZ98"/>
  <c r="DA98"/>
  <c r="DB98"/>
  <c r="DC98"/>
  <c r="A99"/>
  <c r="CY99"/>
  <c r="CZ99"/>
  <c r="DA99"/>
  <c r="DB99"/>
  <c r="DC99"/>
  <c r="A100"/>
  <c r="CY100"/>
  <c r="CZ100"/>
  <c r="DB100" s="1"/>
  <c r="DA100"/>
  <c r="DC100"/>
  <c r="A101"/>
  <c r="CY101"/>
  <c r="CZ101"/>
  <c r="DB101" s="1"/>
  <c r="DA101"/>
  <c r="DC101"/>
  <c r="A102"/>
  <c r="CY102"/>
  <c r="CZ102"/>
  <c r="DA102"/>
  <c r="DB102"/>
  <c r="DC102"/>
  <c r="A103"/>
  <c r="CY103"/>
  <c r="CZ103"/>
  <c r="DA103"/>
  <c r="DB103"/>
  <c r="DC103"/>
  <c r="A104"/>
  <c r="CY104"/>
  <c r="CZ104"/>
  <c r="DB104" s="1"/>
  <c r="DA104"/>
  <c r="DC104"/>
  <c r="A105"/>
  <c r="CY105"/>
  <c r="CZ105"/>
  <c r="DB105" s="1"/>
  <c r="DA105"/>
  <c r="DC105"/>
  <c r="A106"/>
  <c r="CY106"/>
  <c r="CZ106"/>
  <c r="DA106"/>
  <c r="DB106"/>
  <c r="DC106"/>
  <c r="A107"/>
  <c r="CY107"/>
  <c r="CZ107"/>
  <c r="DA107"/>
  <c r="DB107"/>
  <c r="DC107"/>
  <c r="A108"/>
  <c r="CY108"/>
  <c r="CZ108"/>
  <c r="DB108" s="1"/>
  <c r="DA108"/>
  <c r="DC108"/>
  <c r="A109"/>
  <c r="CY109"/>
  <c r="CZ109"/>
  <c r="DB109" s="1"/>
  <c r="DA109"/>
  <c r="DC109"/>
  <c r="A110"/>
  <c r="CY110"/>
  <c r="CZ110"/>
  <c r="DA110"/>
  <c r="DB110"/>
  <c r="DC110"/>
  <c r="A111"/>
  <c r="CY111"/>
  <c r="CZ111"/>
  <c r="DA111"/>
  <c r="DB111"/>
  <c r="DC111"/>
  <c r="A112"/>
  <c r="CY112"/>
  <c r="CZ112"/>
  <c r="DB112" s="1"/>
  <c r="DA112"/>
  <c r="DC112"/>
  <c r="A113"/>
  <c r="CY113"/>
  <c r="CZ113"/>
  <c r="DB113" s="1"/>
  <c r="DA113"/>
  <c r="DC113"/>
  <c r="A114"/>
  <c r="CY114"/>
  <c r="CZ114"/>
  <c r="DA114"/>
  <c r="DB114"/>
  <c r="DC114"/>
  <c r="A115"/>
  <c r="CY115"/>
  <c r="CZ115"/>
  <c r="DA115"/>
  <c r="DB115"/>
  <c r="DC115"/>
  <c r="A116"/>
  <c r="CY116"/>
  <c r="CZ116"/>
  <c r="DB116" s="1"/>
  <c r="DA116"/>
  <c r="DC116"/>
  <c r="A117"/>
  <c r="CY117"/>
  <c r="CZ117"/>
  <c r="DB117" s="1"/>
  <c r="DA117"/>
  <c r="DC117"/>
  <c r="A118"/>
  <c r="CY118"/>
  <c r="CZ118"/>
  <c r="DA118"/>
  <c r="DB118"/>
  <c r="DC118"/>
  <c r="A119"/>
  <c r="CY119"/>
  <c r="CZ119"/>
  <c r="DA119"/>
  <c r="DB119"/>
  <c r="DC119"/>
  <c r="A120"/>
  <c r="CY120"/>
  <c r="CZ120"/>
  <c r="DB120" s="1"/>
  <c r="DA120"/>
  <c r="DC120"/>
  <c r="A121"/>
  <c r="CY121"/>
  <c r="CZ121"/>
  <c r="DB121" s="1"/>
  <c r="DA121"/>
  <c r="DC121"/>
  <c r="A122"/>
  <c r="CY122"/>
  <c r="CZ122"/>
  <c r="DA122"/>
  <c r="DB122"/>
  <c r="DC122"/>
  <c r="A123"/>
  <c r="CY123"/>
  <c r="CZ123"/>
  <c r="DA123"/>
  <c r="DB123"/>
  <c r="DC123"/>
  <c r="A124"/>
  <c r="CY124"/>
  <c r="CZ124"/>
  <c r="DB124" s="1"/>
  <c r="DA124"/>
  <c r="DC124"/>
  <c r="A125"/>
  <c r="CY125"/>
  <c r="CZ125"/>
  <c r="DB125" s="1"/>
  <c r="DA125"/>
  <c r="DC125"/>
  <c r="A126"/>
  <c r="CY126"/>
  <c r="CZ126"/>
  <c r="DA126"/>
  <c r="DB126"/>
  <c r="DC126"/>
  <c r="A127"/>
  <c r="CY127"/>
  <c r="CZ127"/>
  <c r="DA127"/>
  <c r="DB127"/>
  <c r="DC127"/>
  <c r="A128"/>
  <c r="CY128"/>
  <c r="CZ128"/>
  <c r="DB128" s="1"/>
  <c r="DA128"/>
  <c r="DC128"/>
  <c r="A129"/>
  <c r="CY129"/>
  <c r="CZ129"/>
  <c r="DB129" s="1"/>
  <c r="DA129"/>
  <c r="DC129"/>
  <c r="A130"/>
  <c r="CY130"/>
  <c r="CZ130"/>
  <c r="DA130"/>
  <c r="DB130"/>
  <c r="DC130"/>
  <c r="A131"/>
  <c r="CY131"/>
  <c r="CZ131"/>
  <c r="DA131"/>
  <c r="DB131"/>
  <c r="DC131"/>
  <c r="A132"/>
  <c r="CY132"/>
  <c r="CZ132"/>
  <c r="DB132" s="1"/>
  <c r="DA132"/>
  <c r="DC132"/>
  <c r="A133"/>
  <c r="CY133"/>
  <c r="CZ133"/>
  <c r="DB133" s="1"/>
  <c r="DA133"/>
  <c r="DC133"/>
  <c r="A134"/>
  <c r="CY134"/>
  <c r="CZ134"/>
  <c r="DA134"/>
  <c r="DB134"/>
  <c r="DC134"/>
  <c r="A135"/>
  <c r="CY135"/>
  <c r="CZ135"/>
  <c r="DA135"/>
  <c r="DB135"/>
  <c r="DC135"/>
  <c r="A136"/>
  <c r="CY136"/>
  <c r="CZ136"/>
  <c r="DB136" s="1"/>
  <c r="DA136"/>
  <c r="DC136"/>
  <c r="A137"/>
  <c r="CY137"/>
  <c r="CZ137"/>
  <c r="DB137" s="1"/>
  <c r="DA137"/>
  <c r="DC137"/>
  <c r="A138"/>
  <c r="CY138"/>
  <c r="CZ138"/>
  <c r="DA138"/>
  <c r="DB138"/>
  <c r="DC138"/>
  <c r="A139"/>
  <c r="CY139"/>
  <c r="CZ139"/>
  <c r="DA139"/>
  <c r="DB139"/>
  <c r="DC139"/>
  <c r="A140"/>
  <c r="CY140"/>
  <c r="CZ140"/>
  <c r="DB140" s="1"/>
  <c r="DA140"/>
  <c r="DC140"/>
  <c r="A141"/>
  <c r="CY141"/>
  <c r="CZ141"/>
  <c r="DB141" s="1"/>
  <c r="DA141"/>
  <c r="DC141"/>
  <c r="A142"/>
  <c r="CY142"/>
  <c r="CZ142"/>
  <c r="DA142"/>
  <c r="DB142"/>
  <c r="DC142"/>
  <c r="A143"/>
  <c r="CY143"/>
  <c r="CZ143"/>
  <c r="DA143"/>
  <c r="DB143"/>
  <c r="DC143"/>
  <c r="A144"/>
  <c r="CY144"/>
  <c r="CZ144"/>
  <c r="DB144" s="1"/>
  <c r="DA144"/>
  <c r="DC144"/>
  <c r="A145"/>
  <c r="CY145"/>
  <c r="CZ145"/>
  <c r="DB145" s="1"/>
  <c r="DA145"/>
  <c r="DC145"/>
  <c r="A146"/>
  <c r="CY146"/>
  <c r="CZ146"/>
  <c r="DA146"/>
  <c r="DB146"/>
  <c r="DC146"/>
  <c r="A147"/>
  <c r="CY147"/>
  <c r="CZ147"/>
  <c r="DA147"/>
  <c r="DB147"/>
  <c r="DC147"/>
  <c r="A148"/>
  <c r="CY148"/>
  <c r="CZ148"/>
  <c r="DB148" s="1"/>
  <c r="DA148"/>
  <c r="DC148"/>
  <c r="A149"/>
  <c r="CY149"/>
  <c r="CZ149"/>
  <c r="DB149" s="1"/>
  <c r="DA149"/>
  <c r="DC149"/>
  <c r="A150"/>
  <c r="CY150"/>
  <c r="CZ150"/>
  <c r="DA150"/>
  <c r="DB150"/>
  <c r="DC150"/>
  <c r="A151"/>
  <c r="CY151"/>
  <c r="CZ151"/>
  <c r="DA151"/>
  <c r="DB151"/>
  <c r="DC151"/>
  <c r="A152"/>
  <c r="CY152"/>
  <c r="CZ152"/>
  <c r="DB152" s="1"/>
  <c r="DA152"/>
  <c r="DC152"/>
  <c r="A153"/>
  <c r="CY153"/>
  <c r="CZ153"/>
  <c r="DB153" s="1"/>
  <c r="DA153"/>
  <c r="DC153"/>
  <c r="A154"/>
  <c r="CY154"/>
  <c r="CZ154"/>
  <c r="DA154"/>
  <c r="DB154"/>
  <c r="DC154"/>
  <c r="A155"/>
  <c r="CY155"/>
  <c r="CZ155"/>
  <c r="DA155"/>
  <c r="DB155"/>
  <c r="DC155"/>
  <c r="A156"/>
  <c r="CY156"/>
  <c r="CZ156"/>
  <c r="DB156" s="1"/>
  <c r="DA156"/>
  <c r="DC156"/>
  <c r="A157"/>
  <c r="CY157"/>
  <c r="CZ157"/>
  <c r="DB157" s="1"/>
  <c r="DA157"/>
  <c r="DC157"/>
  <c r="A158"/>
  <c r="CY158"/>
  <c r="CZ158"/>
  <c r="DA158"/>
  <c r="DB158"/>
  <c r="DC158"/>
  <c r="A159"/>
  <c r="CY159"/>
  <c r="CZ159"/>
  <c r="DA159"/>
  <c r="DB159"/>
  <c r="DC159"/>
  <c r="A160"/>
  <c r="CY160"/>
  <c r="CZ160"/>
  <c r="DB160" s="1"/>
  <c r="DA160"/>
  <c r="DC160"/>
  <c r="A161"/>
  <c r="CY161"/>
  <c r="CZ161"/>
  <c r="DB161" s="1"/>
  <c r="DA161"/>
  <c r="DC161"/>
  <c r="A162"/>
  <c r="CY162"/>
  <c r="CZ162"/>
  <c r="DA162"/>
  <c r="DB162"/>
  <c r="DC162"/>
  <c r="A163"/>
  <c r="CY163"/>
  <c r="CZ163"/>
  <c r="DA163"/>
  <c r="DB163"/>
  <c r="DC163"/>
  <c r="A164"/>
  <c r="CY164"/>
  <c r="CZ164"/>
  <c r="DB164" s="1"/>
  <c r="DA164"/>
  <c r="DC164"/>
  <c r="A165"/>
  <c r="CY165"/>
  <c r="CZ165"/>
  <c r="DB165" s="1"/>
  <c r="DA165"/>
  <c r="DC165"/>
  <c r="A166"/>
  <c r="CY166"/>
  <c r="CZ166"/>
  <c r="DA166"/>
  <c r="DB166"/>
  <c r="DC166"/>
  <c r="A167"/>
  <c r="CY167"/>
  <c r="CZ167"/>
  <c r="DA167"/>
  <c r="DB167"/>
  <c r="DC167"/>
  <c r="A168"/>
  <c r="CY168"/>
  <c r="CZ168"/>
  <c r="DB168" s="1"/>
  <c r="DA168"/>
  <c r="DC168"/>
  <c r="A169"/>
  <c r="CY169"/>
  <c r="CZ169"/>
  <c r="DB169" s="1"/>
  <c r="DA169"/>
  <c r="DC169"/>
  <c r="A170"/>
  <c r="CY170"/>
  <c r="CZ170"/>
  <c r="DA170"/>
  <c r="DB170"/>
  <c r="DC170"/>
  <c r="A171"/>
  <c r="CY171"/>
  <c r="CZ171"/>
  <c r="DA171"/>
  <c r="DB171"/>
  <c r="DC171"/>
  <c r="A172"/>
  <c r="CY172"/>
  <c r="CZ172"/>
  <c r="DB172" s="1"/>
  <c r="DA172"/>
  <c r="DC172"/>
  <c r="A173"/>
  <c r="CY173"/>
  <c r="CZ173"/>
  <c r="DB173" s="1"/>
  <c r="DA173"/>
  <c r="DC173"/>
  <c r="A174"/>
  <c r="CY174"/>
  <c r="CZ174"/>
  <c r="DA174"/>
  <c r="DB174"/>
  <c r="DC174"/>
  <c r="A175"/>
  <c r="CY175"/>
  <c r="CZ175"/>
  <c r="DA175"/>
  <c r="DB175"/>
  <c r="DC175"/>
  <c r="A176"/>
  <c r="CY176"/>
  <c r="CZ176"/>
  <c r="DB176" s="1"/>
  <c r="DA176"/>
  <c r="DC176"/>
  <c r="A177"/>
  <c r="CY177"/>
  <c r="CZ177"/>
  <c r="DB177" s="1"/>
  <c r="DA177"/>
  <c r="DC177"/>
  <c r="A178"/>
  <c r="CY178"/>
  <c r="CZ178"/>
  <c r="DA178"/>
  <c r="DB178"/>
  <c r="DC178"/>
  <c r="A179"/>
  <c r="CY179"/>
  <c r="CZ179"/>
  <c r="DA179"/>
  <c r="DB179"/>
  <c r="DC179"/>
  <c r="A180"/>
  <c r="CY180"/>
  <c r="CZ180"/>
  <c r="DB180" s="1"/>
  <c r="DA180"/>
  <c r="DC180"/>
  <c r="A181"/>
  <c r="CY181"/>
  <c r="CZ181"/>
  <c r="DB181" s="1"/>
  <c r="DA181"/>
  <c r="DC181"/>
  <c r="A182"/>
  <c r="CY182"/>
  <c r="CZ182"/>
  <c r="DA182"/>
  <c r="DB182"/>
  <c r="DC182"/>
  <c r="A183"/>
  <c r="CY183"/>
  <c r="CZ183"/>
  <c r="DA183"/>
  <c r="DB183"/>
  <c r="DC183"/>
  <c r="A184"/>
  <c r="CY184"/>
  <c r="CZ184"/>
  <c r="DB184" s="1"/>
  <c r="DA184"/>
  <c r="DC184"/>
  <c r="A185"/>
  <c r="CY185"/>
  <c r="CZ185"/>
  <c r="DB185" s="1"/>
  <c r="DA185"/>
  <c r="DC185"/>
  <c r="A186"/>
  <c r="CY186"/>
  <c r="CZ186"/>
  <c r="DA186"/>
  <c r="DB186"/>
  <c r="DC186"/>
  <c r="A187"/>
  <c r="CY187"/>
  <c r="CZ187"/>
  <c r="DA187"/>
  <c r="DB187"/>
  <c r="DC187"/>
  <c r="A188"/>
  <c r="CY188"/>
  <c r="CZ188"/>
  <c r="DB188" s="1"/>
  <c r="DA188"/>
  <c r="DC188"/>
  <c r="A189"/>
  <c r="CY189"/>
  <c r="CZ189"/>
  <c r="DB189" s="1"/>
  <c r="DA189"/>
  <c r="DC189"/>
  <c r="A190"/>
  <c r="CY190"/>
  <c r="CZ190"/>
  <c r="DA190"/>
  <c r="DB190"/>
  <c r="DC190"/>
  <c r="A191"/>
  <c r="CY191"/>
  <c r="CZ191"/>
  <c r="DA191"/>
  <c r="DB191"/>
  <c r="DC191"/>
  <c r="A192"/>
  <c r="CY192"/>
  <c r="CZ192"/>
  <c r="DB192" s="1"/>
  <c r="DA192"/>
  <c r="DC192"/>
  <c r="A193"/>
  <c r="CY193"/>
  <c r="CZ193"/>
  <c r="DB193" s="1"/>
  <c r="DA193"/>
  <c r="DC193"/>
  <c r="A194"/>
  <c r="CY194"/>
  <c r="CZ194"/>
  <c r="DA194"/>
  <c r="DB194"/>
  <c r="DC194"/>
  <c r="A195"/>
  <c r="CY195"/>
  <c r="CZ195"/>
  <c r="DA195"/>
  <c r="DB195"/>
  <c r="DC195"/>
  <c r="A196"/>
  <c r="CY196"/>
  <c r="CZ196"/>
  <c r="DB196" s="1"/>
  <c r="DA196"/>
  <c r="DC196"/>
  <c r="A197"/>
  <c r="CY197"/>
  <c r="CZ197"/>
  <c r="DB197" s="1"/>
  <c r="DA197"/>
  <c r="DC197"/>
  <c r="A198"/>
  <c r="CY198"/>
  <c r="CZ198"/>
  <c r="DA198"/>
  <c r="DB198"/>
  <c r="DC198"/>
  <c r="A199"/>
  <c r="CY199"/>
  <c r="CZ199"/>
  <c r="DA199"/>
  <c r="DB199"/>
  <c r="DC199"/>
  <c r="A200"/>
  <c r="CY200"/>
  <c r="CZ200"/>
  <c r="DB200" s="1"/>
  <c r="DA200"/>
  <c r="DC200"/>
  <c r="A201"/>
  <c r="CY201"/>
  <c r="CZ201"/>
  <c r="DB201" s="1"/>
  <c r="DA201"/>
  <c r="DC201"/>
  <c r="A202"/>
  <c r="CY202"/>
  <c r="CZ202"/>
  <c r="DA202"/>
  <c r="DB202"/>
  <c r="DC202"/>
  <c r="A203"/>
  <c r="CY203"/>
  <c r="CZ203"/>
  <c r="DA203"/>
  <c r="DB203"/>
  <c r="DC203"/>
  <c r="A204"/>
  <c r="CY204"/>
  <c r="CZ204"/>
  <c r="DB204" s="1"/>
  <c r="DA204"/>
  <c r="DC204"/>
  <c r="A205"/>
  <c r="CY205"/>
  <c r="CZ205"/>
  <c r="DB205" s="1"/>
  <c r="DA205"/>
  <c r="DC205"/>
  <c r="A206"/>
  <c r="CY206"/>
  <c r="CZ206"/>
  <c r="DA206"/>
  <c r="DB206"/>
  <c r="DC206"/>
  <c r="A207"/>
  <c r="CY207"/>
  <c r="CZ207"/>
  <c r="DA207"/>
  <c r="DB207"/>
  <c r="DC207"/>
  <c r="A208"/>
  <c r="CY208"/>
  <c r="CZ208"/>
  <c r="DB208" s="1"/>
  <c r="DA208"/>
  <c r="DC208"/>
  <c r="A209"/>
  <c r="CY209"/>
  <c r="CZ209"/>
  <c r="DB209" s="1"/>
  <c r="DA209"/>
  <c r="DC209"/>
  <c r="A210"/>
  <c r="CY210"/>
  <c r="CZ210"/>
  <c r="DA210"/>
  <c r="DB210"/>
  <c r="DC210"/>
  <c r="A211"/>
  <c r="CY211"/>
  <c r="CZ211"/>
  <c r="DA211"/>
  <c r="DB211"/>
  <c r="DC211"/>
  <c r="A212"/>
  <c r="CY212"/>
  <c r="CZ212"/>
  <c r="DB212" s="1"/>
  <c r="DA212"/>
  <c r="DC212"/>
  <c r="A213"/>
  <c r="CY213"/>
  <c r="CZ213"/>
  <c r="DB213" s="1"/>
  <c r="DA213"/>
  <c r="DC213"/>
  <c r="A214"/>
  <c r="CY214"/>
  <c r="CZ214"/>
  <c r="DA214"/>
  <c r="DB214"/>
  <c r="DC214"/>
  <c r="A215"/>
  <c r="CY215"/>
  <c r="CZ215"/>
  <c r="DA215"/>
  <c r="DB215"/>
  <c r="DC215"/>
  <c r="A216"/>
  <c r="CY216"/>
  <c r="CZ216"/>
  <c r="DB216" s="1"/>
  <c r="DA216"/>
  <c r="DC216"/>
  <c r="A217"/>
  <c r="CY217"/>
  <c r="CZ217"/>
  <c r="DB217" s="1"/>
  <c r="DA217"/>
  <c r="DC217"/>
  <c r="A218"/>
  <c r="CY218"/>
  <c r="CZ218"/>
  <c r="DA218"/>
  <c r="DB218"/>
  <c r="DC218"/>
  <c r="A219"/>
  <c r="CY219"/>
  <c r="CZ219"/>
  <c r="DA219"/>
  <c r="DB219"/>
  <c r="DC219"/>
  <c r="A220"/>
  <c r="CY220"/>
  <c r="CZ220"/>
  <c r="DB220" s="1"/>
  <c r="DA220"/>
  <c r="DC220"/>
  <c r="A221"/>
  <c r="CY221"/>
  <c r="CZ221"/>
  <c r="DB221" s="1"/>
  <c r="DA221"/>
  <c r="DC221"/>
  <c r="A222"/>
  <c r="CY222"/>
  <c r="CZ222"/>
  <c r="DA222"/>
  <c r="DB222"/>
  <c r="DC222"/>
  <c r="A223"/>
  <c r="CY223"/>
  <c r="CZ223"/>
  <c r="DA223"/>
  <c r="DB223"/>
  <c r="DC223"/>
  <c r="A224"/>
  <c r="CY224"/>
  <c r="CZ224"/>
  <c r="DB224" s="1"/>
  <c r="DA224"/>
  <c r="DC224"/>
  <c r="A225"/>
  <c r="CY225"/>
  <c r="CZ225"/>
  <c r="DB225" s="1"/>
  <c r="DA225"/>
  <c r="DC225"/>
  <c r="A226"/>
  <c r="CY226"/>
  <c r="CZ226"/>
  <c r="DA226"/>
  <c r="DB226"/>
  <c r="DC226"/>
  <c r="A227"/>
  <c r="CY227"/>
  <c r="CZ227"/>
  <c r="DA227"/>
  <c r="DB227"/>
  <c r="DC227"/>
  <c r="A228"/>
  <c r="CY228"/>
  <c r="CZ228"/>
  <c r="DB228" s="1"/>
  <c r="DA228"/>
  <c r="DC228"/>
  <c r="A229"/>
  <c r="CY229"/>
  <c r="CZ229"/>
  <c r="DB229" s="1"/>
  <c r="DA229"/>
  <c r="DC229"/>
  <c r="A230"/>
  <c r="CY230"/>
  <c r="CZ230"/>
  <c r="DA230"/>
  <c r="DB230"/>
  <c r="DC230"/>
  <c r="A231"/>
  <c r="CY231"/>
  <c r="CZ231"/>
  <c r="DA231"/>
  <c r="DB231"/>
  <c r="DC231"/>
  <c r="A232"/>
  <c r="CY232"/>
  <c r="CZ232"/>
  <c r="DB232" s="1"/>
  <c r="DA232"/>
  <c r="DC232"/>
  <c r="A233"/>
  <c r="CY233"/>
  <c r="CZ233"/>
  <c r="DB233" s="1"/>
  <c r="DA233"/>
  <c r="DC233"/>
  <c r="A234"/>
  <c r="CY234"/>
  <c r="CZ234"/>
  <c r="DA234"/>
  <c r="DB234"/>
  <c r="DC234"/>
  <c r="A235"/>
  <c r="CY235"/>
  <c r="CZ235"/>
  <c r="DA235"/>
  <c r="DB235"/>
  <c r="DC235"/>
  <c r="A236"/>
  <c r="CY236"/>
  <c r="CZ236"/>
  <c r="DB236" s="1"/>
  <c r="DA236"/>
  <c r="DC236"/>
  <c r="A237"/>
  <c r="CY237"/>
  <c r="CZ237"/>
  <c r="DB237" s="1"/>
  <c r="DA237"/>
  <c r="DC237"/>
  <c r="A238"/>
  <c r="CY238"/>
  <c r="CZ238"/>
  <c r="DA238"/>
  <c r="DB238"/>
  <c r="DC238"/>
  <c r="A239"/>
  <c r="CY239"/>
  <c r="CZ239"/>
  <c r="DA239"/>
  <c r="DB239"/>
  <c r="DC239"/>
  <c r="A240"/>
  <c r="CY240"/>
  <c r="CZ240"/>
  <c r="DB240" s="1"/>
  <c r="DA240"/>
  <c r="DC240"/>
  <c r="A241"/>
  <c r="CY241"/>
  <c r="CZ241"/>
  <c r="DB241" s="1"/>
  <c r="DA241"/>
  <c r="DC241"/>
  <c r="A242"/>
  <c r="CY242"/>
  <c r="CZ242"/>
  <c r="DA242"/>
  <c r="DB242"/>
  <c r="DC242"/>
  <c r="A243"/>
  <c r="CY243"/>
  <c r="CZ243"/>
  <c r="DA243"/>
  <c r="DB243"/>
  <c r="DC243"/>
  <c r="A244"/>
  <c r="CY244"/>
  <c r="CZ244"/>
  <c r="DB244" s="1"/>
  <c r="DA244"/>
  <c r="DC244"/>
  <c r="A245"/>
  <c r="CY245"/>
  <c r="CZ245"/>
  <c r="DB245" s="1"/>
  <c r="DA245"/>
  <c r="DC245"/>
  <c r="A246"/>
  <c r="CY246"/>
  <c r="CZ246"/>
  <c r="DA246"/>
  <c r="DB246"/>
  <c r="DC246"/>
  <c r="A247"/>
  <c r="CY247"/>
  <c r="CZ247"/>
  <c r="DA247"/>
  <c r="DB247"/>
  <c r="DC247"/>
  <c r="A248"/>
  <c r="CY248"/>
  <c r="CZ248"/>
  <c r="DB248" s="1"/>
  <c r="DA248"/>
  <c r="DC248"/>
  <c r="A249"/>
  <c r="CY249"/>
  <c r="CZ249"/>
  <c r="DB249" s="1"/>
  <c r="DA249"/>
  <c r="DC249"/>
  <c r="A250"/>
  <c r="CY250"/>
  <c r="CZ250"/>
  <c r="DA250"/>
  <c r="DB250"/>
  <c r="DC250"/>
  <c r="A251"/>
  <c r="CY251"/>
  <c r="CZ251"/>
  <c r="DA251"/>
  <c r="DB251"/>
  <c r="DC251"/>
  <c r="A252"/>
  <c r="CY252"/>
  <c r="CZ252"/>
  <c r="DB252" s="1"/>
  <c r="DA252"/>
  <c r="DC252"/>
  <c r="A253"/>
  <c r="CY253"/>
  <c r="CZ253"/>
  <c r="DB253" s="1"/>
  <c r="DA253"/>
  <c r="DC253"/>
  <c r="A254"/>
  <c r="CY254"/>
  <c r="CZ254"/>
  <c r="DA254"/>
  <c r="DB254"/>
  <c r="DC254"/>
  <c r="A255"/>
  <c r="CY255"/>
  <c r="CZ255"/>
  <c r="DA255"/>
  <c r="DB255"/>
  <c r="DC255"/>
  <c r="A256"/>
  <c r="CY256"/>
  <c r="CZ256"/>
  <c r="DB256" s="1"/>
  <c r="DA256"/>
  <c r="DC256"/>
  <c r="A257"/>
  <c r="CY257"/>
  <c r="CZ257"/>
  <c r="DB257" s="1"/>
  <c r="DA257"/>
  <c r="DC257"/>
  <c r="A258"/>
  <c r="CY258"/>
  <c r="CZ258"/>
  <c r="DA258"/>
  <c r="DB258"/>
  <c r="DC258"/>
  <c r="A259"/>
  <c r="CY259"/>
  <c r="CZ259"/>
  <c r="DA259"/>
  <c r="DB259"/>
  <c r="DC259"/>
  <c r="A260"/>
  <c r="CY260"/>
  <c r="CZ260"/>
  <c r="DB260" s="1"/>
  <c r="DA260"/>
  <c r="DC260"/>
  <c r="A261"/>
  <c r="CY261"/>
  <c r="CZ261"/>
  <c r="DB261" s="1"/>
  <c r="DA261"/>
  <c r="DC261"/>
  <c r="A262"/>
  <c r="CY262"/>
  <c r="CZ262"/>
  <c r="DA262"/>
  <c r="DB262"/>
  <c r="DC262"/>
  <c r="A263"/>
  <c r="CY263"/>
  <c r="CZ263"/>
  <c r="DA263"/>
  <c r="DB263"/>
  <c r="DC263"/>
  <c r="A264"/>
  <c r="CY264"/>
  <c r="CZ264"/>
  <c r="DB264" s="1"/>
  <c r="DA264"/>
  <c r="DC264"/>
  <c r="A265"/>
  <c r="CY265"/>
  <c r="CZ265"/>
  <c r="DB265" s="1"/>
  <c r="DA265"/>
  <c r="DC265"/>
  <c r="A266"/>
  <c r="CY266"/>
  <c r="CZ266"/>
  <c r="DA266"/>
  <c r="DB266"/>
  <c r="DC266"/>
  <c r="A267"/>
  <c r="CY267"/>
  <c r="CZ267"/>
  <c r="DA267"/>
  <c r="DB267"/>
  <c r="DC267"/>
  <c r="A268"/>
  <c r="CY268"/>
  <c r="CZ268"/>
  <c r="DB268" s="1"/>
  <c r="DA268"/>
  <c r="DC268"/>
  <c r="A269"/>
  <c r="CY269"/>
  <c r="CZ269"/>
  <c r="DB269" s="1"/>
  <c r="DA269"/>
  <c r="DC269"/>
  <c r="A270"/>
  <c r="CY270"/>
  <c r="CZ270"/>
  <c r="DA270"/>
  <c r="DB270"/>
  <c r="DC270"/>
  <c r="A271"/>
  <c r="CY271"/>
  <c r="CZ271"/>
  <c r="DA271"/>
  <c r="DB271"/>
  <c r="DC271"/>
  <c r="A272"/>
  <c r="CY272"/>
  <c r="CZ272"/>
  <c r="DB272" s="1"/>
  <c r="DA272"/>
  <c r="DC272"/>
  <c r="A273"/>
  <c r="CY273"/>
  <c r="CZ273"/>
  <c r="DB273" s="1"/>
  <c r="DA273"/>
  <c r="DC273"/>
  <c r="A274"/>
  <c r="CY274"/>
  <c r="CZ274"/>
  <c r="DA274"/>
  <c r="DB274"/>
  <c r="DC274"/>
  <c r="A275"/>
  <c r="CY275"/>
  <c r="CZ275"/>
  <c r="DA275"/>
  <c r="DB275"/>
  <c r="DC275"/>
  <c r="A276"/>
  <c r="CY276"/>
  <c r="CZ276"/>
  <c r="DB276" s="1"/>
  <c r="DA276"/>
  <c r="DC276"/>
  <c r="A277"/>
  <c r="CY277"/>
  <c r="CZ277"/>
  <c r="DB277" s="1"/>
  <c r="DA277"/>
  <c r="DC277"/>
  <c r="A278"/>
  <c r="CY278"/>
  <c r="CZ278"/>
  <c r="DA278"/>
  <c r="DB278"/>
  <c r="DC278"/>
  <c r="A279"/>
  <c r="CY279"/>
  <c r="CZ279"/>
  <c r="DA279"/>
  <c r="DB279"/>
  <c r="DC279"/>
  <c r="A280"/>
  <c r="CY280"/>
  <c r="CZ280"/>
  <c r="DB280" s="1"/>
  <c r="DA280"/>
  <c r="DC280"/>
  <c r="A281"/>
  <c r="CY281"/>
  <c r="CZ281"/>
  <c r="DB281" s="1"/>
  <c r="DA281"/>
  <c r="DC281"/>
  <c r="A282"/>
  <c r="CY282"/>
  <c r="CZ282"/>
  <c r="DA282"/>
  <c r="DB282"/>
  <c r="DC282"/>
  <c r="A283"/>
  <c r="CY283"/>
  <c r="CZ283"/>
  <c r="DA283"/>
  <c r="DB283"/>
  <c r="DC283"/>
  <c r="A284"/>
  <c r="CY284"/>
  <c r="CZ284"/>
  <c r="DB284" s="1"/>
  <c r="DA284"/>
  <c r="DC284"/>
  <c r="A285"/>
  <c r="CY285"/>
  <c r="CZ285"/>
  <c r="DB285" s="1"/>
  <c r="DA285"/>
  <c r="DC285"/>
  <c r="A286"/>
  <c r="CY286"/>
  <c r="CZ286"/>
  <c r="DA286"/>
  <c r="DB286"/>
  <c r="DC286"/>
  <c r="A287"/>
  <c r="CY287"/>
  <c r="CZ287"/>
  <c r="DA287"/>
  <c r="DB287"/>
  <c r="DC287"/>
  <c r="A288"/>
  <c r="CY288"/>
  <c r="CZ288"/>
  <c r="DB288" s="1"/>
  <c r="DA288"/>
  <c r="DC288"/>
  <c r="A289"/>
  <c r="CY289"/>
  <c r="CZ289"/>
  <c r="DB289" s="1"/>
  <c r="DA289"/>
  <c r="DC289"/>
  <c r="A290"/>
  <c r="CY290"/>
  <c r="CZ290"/>
  <c r="DA290"/>
  <c r="DB290"/>
  <c r="DC290"/>
  <c r="A291"/>
  <c r="CY291"/>
  <c r="CZ291"/>
  <c r="DA291"/>
  <c r="DB291"/>
  <c r="DC291"/>
  <c r="A292"/>
  <c r="CY292"/>
  <c r="CZ292"/>
  <c r="DB292" s="1"/>
  <c r="DA292"/>
  <c r="DC292"/>
  <c r="A293"/>
  <c r="CY293"/>
  <c r="CZ293"/>
  <c r="DB293" s="1"/>
  <c r="DA293"/>
  <c r="DC293"/>
  <c r="A294"/>
  <c r="CY294"/>
  <c r="CZ294"/>
  <c r="DA294"/>
  <c r="DB294"/>
  <c r="DC294"/>
  <c r="A295"/>
  <c r="CY295"/>
  <c r="CZ295"/>
  <c r="DA295"/>
  <c r="DB295"/>
  <c r="DC295"/>
  <c r="A296"/>
  <c r="CY296"/>
  <c r="CZ296"/>
  <c r="DB296" s="1"/>
  <c r="DA296"/>
  <c r="DC296"/>
  <c r="A297"/>
  <c r="CY297"/>
  <c r="CZ297"/>
  <c r="DB297" s="1"/>
  <c r="DA297"/>
  <c r="DC297"/>
  <c r="A298"/>
  <c r="CY298"/>
  <c r="CZ298"/>
  <c r="DA298"/>
  <c r="DB298"/>
  <c r="DC298"/>
  <c r="A299"/>
  <c r="CY299"/>
  <c r="CZ299"/>
  <c r="DA299"/>
  <c r="DB299"/>
  <c r="DC299"/>
  <c r="A300"/>
  <c r="CY300"/>
  <c r="CZ300"/>
  <c r="DB300" s="1"/>
  <c r="DA300"/>
  <c r="DC300"/>
  <c r="A301"/>
  <c r="CY301"/>
  <c r="CZ301"/>
  <c r="DB301" s="1"/>
  <c r="DA301"/>
  <c r="DC301"/>
  <c r="A302"/>
  <c r="CY302"/>
  <c r="CZ302"/>
  <c r="DA302"/>
  <c r="DB302"/>
  <c r="DC302"/>
  <c r="A303"/>
  <c r="CY303"/>
  <c r="CZ303"/>
  <c r="DA303"/>
  <c r="DB303"/>
  <c r="DC303"/>
  <c r="A304"/>
  <c r="CY304"/>
  <c r="CZ304"/>
  <c r="DB304" s="1"/>
  <c r="DA304"/>
  <c r="DC304"/>
  <c r="A305"/>
  <c r="CY305"/>
  <c r="CZ305"/>
  <c r="DB305" s="1"/>
  <c r="DA305"/>
  <c r="DC305"/>
  <c r="A306"/>
  <c r="CY306"/>
  <c r="CZ306"/>
  <c r="DA306"/>
  <c r="DB306"/>
  <c r="DC306"/>
  <c r="A307"/>
  <c r="CY307"/>
  <c r="CZ307"/>
  <c r="DA307"/>
  <c r="DB307"/>
  <c r="DC307"/>
  <c r="A308"/>
  <c r="CY308"/>
  <c r="CZ308"/>
  <c r="DB308" s="1"/>
  <c r="DA308"/>
  <c r="DC308"/>
  <c r="A309"/>
  <c r="CY309"/>
  <c r="CZ309"/>
  <c r="DB309" s="1"/>
  <c r="DA309"/>
  <c r="DC309"/>
  <c r="A310"/>
  <c r="CY310"/>
  <c r="CZ310"/>
  <c r="DA310"/>
  <c r="DB310"/>
  <c r="DC310"/>
  <c r="A311"/>
  <c r="CY311"/>
  <c r="CZ311"/>
  <c r="DA311"/>
  <c r="DB311"/>
  <c r="DC311"/>
  <c r="A312"/>
  <c r="CY312"/>
  <c r="CZ312"/>
  <c r="DB312" s="1"/>
  <c r="DA312"/>
  <c r="DC312"/>
  <c r="A313"/>
  <c r="CY313"/>
  <c r="CZ313"/>
  <c r="DB313" s="1"/>
  <c r="DA313"/>
  <c r="DC313"/>
  <c r="A314"/>
  <c r="CY314"/>
  <c r="CZ314"/>
  <c r="DA314"/>
  <c r="DB314"/>
  <c r="DC314"/>
  <c r="A315"/>
  <c r="CY315"/>
  <c r="CZ315"/>
  <c r="DA315"/>
  <c r="DB315"/>
  <c r="DC315"/>
  <c r="A316"/>
  <c r="CY316"/>
  <c r="CZ316"/>
  <c r="DB316" s="1"/>
  <c r="DA316"/>
  <c r="DC316"/>
  <c r="A317"/>
  <c r="CY317"/>
  <c r="CZ317"/>
  <c r="DB317" s="1"/>
  <c r="DA317"/>
  <c r="DC317"/>
  <c r="A318"/>
  <c r="CY318"/>
  <c r="CZ318"/>
  <c r="DA318"/>
  <c r="DB318"/>
  <c r="DC318"/>
  <c r="A319"/>
  <c r="CY319"/>
  <c r="CZ319"/>
  <c r="DA319"/>
  <c r="DB319"/>
  <c r="DC319"/>
  <c r="A320"/>
  <c r="CY320"/>
  <c r="CZ320"/>
  <c r="DB320" s="1"/>
  <c r="DA320"/>
  <c r="DC320"/>
  <c r="A321"/>
  <c r="CY321"/>
  <c r="CZ321"/>
  <c r="DB321" s="1"/>
  <c r="DA321"/>
  <c r="DC321"/>
  <c r="A322"/>
  <c r="CY322"/>
  <c r="CZ322"/>
  <c r="DA322"/>
  <c r="DB322"/>
  <c r="DC322"/>
  <c r="A323"/>
  <c r="CY323"/>
  <c r="CZ323"/>
  <c r="DA323"/>
  <c r="DB323"/>
  <c r="DC323"/>
  <c r="A324"/>
  <c r="CY324"/>
  <c r="CZ324"/>
  <c r="DB324" s="1"/>
  <c r="DA324"/>
  <c r="DC324"/>
  <c r="A325"/>
  <c r="CY325"/>
  <c r="CZ325"/>
  <c r="DB325" s="1"/>
  <c r="DA325"/>
  <c r="DC325"/>
  <c r="A326"/>
  <c r="CY326"/>
  <c r="CZ326"/>
  <c r="DA326"/>
  <c r="DB326"/>
  <c r="DC326"/>
  <c r="A327"/>
  <c r="CY327"/>
  <c r="CZ327"/>
  <c r="DA327"/>
  <c r="DB327"/>
  <c r="DC327"/>
  <c r="A328"/>
  <c r="CY328"/>
  <c r="CZ328"/>
  <c r="DB328" s="1"/>
  <c r="DA328"/>
  <c r="DC328"/>
  <c r="A329"/>
  <c r="CY329"/>
  <c r="CZ329"/>
  <c r="DB329" s="1"/>
  <c r="DA329"/>
  <c r="DC329"/>
  <c r="A330"/>
  <c r="CY330"/>
  <c r="CZ330"/>
  <c r="DA330"/>
  <c r="DB330"/>
  <c r="DC330"/>
  <c r="A331"/>
  <c r="CY331"/>
  <c r="CZ331"/>
  <c r="DA331"/>
  <c r="DB331"/>
  <c r="DC331"/>
  <c r="A332"/>
  <c r="CY332"/>
  <c r="CZ332"/>
  <c r="DB332" s="1"/>
  <c r="DA332"/>
  <c r="DC332"/>
  <c r="A333"/>
  <c r="CY333"/>
  <c r="CZ333"/>
  <c r="DB333" s="1"/>
  <c r="DA333"/>
  <c r="DC333"/>
  <c r="A334"/>
  <c r="CY334"/>
  <c r="CZ334"/>
  <c r="DA334"/>
  <c r="DB334"/>
  <c r="DC334"/>
  <c r="A335"/>
  <c r="CY335"/>
  <c r="CZ335"/>
  <c r="DA335"/>
  <c r="DB335"/>
  <c r="DC335"/>
  <c r="A336"/>
  <c r="CY336"/>
  <c r="CZ336"/>
  <c r="DB336" s="1"/>
  <c r="DA336"/>
  <c r="DC336"/>
  <c r="A337"/>
  <c r="CY337"/>
  <c r="CZ337"/>
  <c r="DB337" s="1"/>
  <c r="DA337"/>
  <c r="DC337"/>
  <c r="A338"/>
  <c r="CY338"/>
  <c r="CZ338"/>
  <c r="DA338"/>
  <c r="DB338"/>
  <c r="DC338"/>
  <c r="A339"/>
  <c r="CY339"/>
  <c r="CZ339"/>
  <c r="DA339"/>
  <c r="DB339"/>
  <c r="DC339"/>
  <c r="A340"/>
  <c r="CY340"/>
  <c r="CZ340"/>
  <c r="DB340" s="1"/>
  <c r="DA340"/>
  <c r="DC340"/>
  <c r="A341"/>
  <c r="CY341"/>
  <c r="CZ341"/>
  <c r="DB341" s="1"/>
  <c r="DA341"/>
  <c r="DC341"/>
  <c r="A342"/>
  <c r="CY342"/>
  <c r="CZ342"/>
  <c r="DA342"/>
  <c r="DB342"/>
  <c r="DC342"/>
  <c r="A343"/>
  <c r="CY343"/>
  <c r="CZ343"/>
  <c r="DA343"/>
  <c r="DB343"/>
  <c r="DC343"/>
  <c r="A344"/>
  <c r="CY344"/>
  <c r="CZ344"/>
  <c r="DB344" s="1"/>
  <c r="DA344"/>
  <c r="DC344"/>
  <c r="A345"/>
  <c r="CY345"/>
  <c r="CZ345"/>
  <c r="DB345" s="1"/>
  <c r="DA345"/>
  <c r="DC345"/>
  <c r="A346"/>
  <c r="CY346"/>
  <c r="CZ346"/>
  <c r="DA346"/>
  <c r="DB346"/>
  <c r="DC346"/>
  <c r="A347"/>
  <c r="CY347"/>
  <c r="CZ347"/>
  <c r="DA347"/>
  <c r="DB347"/>
  <c r="DC347"/>
  <c r="A348"/>
  <c r="CY348"/>
  <c r="CZ348"/>
  <c r="DB348" s="1"/>
  <c r="DA348"/>
  <c r="DC348"/>
  <c r="A349"/>
  <c r="CY349"/>
  <c r="CZ349"/>
  <c r="DB349" s="1"/>
  <c r="DA349"/>
  <c r="DC349"/>
  <c r="A350"/>
  <c r="CY350"/>
  <c r="CZ350"/>
  <c r="DA350"/>
  <c r="DB350"/>
  <c r="DC350"/>
  <c r="A351"/>
  <c r="CY351"/>
  <c r="CZ351"/>
  <c r="DA351"/>
  <c r="DB351"/>
  <c r="DC351"/>
  <c r="A352"/>
  <c r="CY352"/>
  <c r="CZ352"/>
  <c r="DB352" s="1"/>
  <c r="DA352"/>
  <c r="DC352"/>
  <c r="A353"/>
  <c r="CY353"/>
  <c r="CZ353"/>
  <c r="DB353" s="1"/>
  <c r="DA353"/>
  <c r="DC353"/>
  <c r="A354"/>
  <c r="CY354"/>
  <c r="CZ354"/>
  <c r="DA354"/>
  <c r="DB354"/>
  <c r="DC354"/>
  <c r="A355"/>
  <c r="CY355"/>
  <c r="CZ355"/>
  <c r="DA355"/>
  <c r="DB355"/>
  <c r="DC355"/>
  <c r="A356"/>
  <c r="CY356"/>
  <c r="CZ356"/>
  <c r="DB356" s="1"/>
  <c r="DA356"/>
  <c r="DC356"/>
  <c r="A357"/>
  <c r="CY357"/>
  <c r="CZ357"/>
  <c r="DB357" s="1"/>
  <c r="DA357"/>
  <c r="DC357"/>
  <c r="A358"/>
  <c r="CY358"/>
  <c r="CZ358"/>
  <c r="DA358"/>
  <c r="DB358"/>
  <c r="DC358"/>
  <c r="A359"/>
  <c r="CY359"/>
  <c r="CZ359"/>
  <c r="DA359"/>
  <c r="DB359"/>
  <c r="DC359"/>
  <c r="A360"/>
  <c r="CY360"/>
  <c r="CZ360"/>
  <c r="DB360" s="1"/>
  <c r="DA360"/>
  <c r="DC360"/>
  <c r="A361"/>
  <c r="CY361"/>
  <c r="CZ361"/>
  <c r="DB361" s="1"/>
  <c r="DA361"/>
  <c r="DC361"/>
  <c r="A362"/>
  <c r="CY362"/>
  <c r="CZ362"/>
  <c r="DA362"/>
  <c r="DB362"/>
  <c r="DC362"/>
  <c r="A363"/>
  <c r="CY363"/>
  <c r="CZ363"/>
  <c r="DA363"/>
  <c r="DB363"/>
  <c r="DC363"/>
  <c r="A364"/>
  <c r="CY364"/>
  <c r="CZ364"/>
  <c r="DB364" s="1"/>
  <c r="DA364"/>
  <c r="DC364"/>
  <c r="A365"/>
  <c r="CY365"/>
  <c r="CZ365"/>
  <c r="DB365" s="1"/>
  <c r="DA365"/>
  <c r="DC365"/>
  <c r="A366"/>
  <c r="CY366"/>
  <c r="CZ366"/>
  <c r="DA366"/>
  <c r="DB366"/>
  <c r="DC366"/>
  <c r="A367"/>
  <c r="CY367"/>
  <c r="CZ367"/>
  <c r="DA367"/>
  <c r="DB367"/>
  <c r="DC367"/>
  <c r="A368"/>
  <c r="CY368"/>
  <c r="CZ368"/>
  <c r="DB368" s="1"/>
  <c r="DA368"/>
  <c r="DC368"/>
  <c r="A369"/>
  <c r="CY369"/>
  <c r="CZ369"/>
  <c r="DB369" s="1"/>
  <c r="DA369"/>
  <c r="DC369"/>
  <c r="A370"/>
  <c r="CY370"/>
  <c r="CZ370"/>
  <c r="DA370"/>
  <c r="DB370"/>
  <c r="DC370"/>
  <c r="A371"/>
  <c r="CY371"/>
  <c r="CZ371"/>
  <c r="DA371"/>
  <c r="DB371"/>
  <c r="DC371"/>
  <c r="A372"/>
  <c r="CY372"/>
  <c r="CZ372"/>
  <c r="DB372" s="1"/>
  <c r="DA372"/>
  <c r="DC372"/>
  <c r="A373"/>
  <c r="CY373"/>
  <c r="CZ373"/>
  <c r="DB373" s="1"/>
  <c r="DA373"/>
  <c r="DC373"/>
  <c r="A374"/>
  <c r="CY374"/>
  <c r="CZ374"/>
  <c r="DA374"/>
  <c r="DB374"/>
  <c r="DC374"/>
  <c r="A375"/>
  <c r="CY375"/>
  <c r="CZ375"/>
  <c r="DA375"/>
  <c r="DB375"/>
  <c r="DC375"/>
  <c r="A376"/>
  <c r="CY376"/>
  <c r="CZ376"/>
  <c r="DB376" s="1"/>
  <c r="DA376"/>
  <c r="DC376"/>
  <c r="A377"/>
  <c r="CY377"/>
  <c r="CZ377"/>
  <c r="DB377" s="1"/>
  <c r="DA377"/>
  <c r="DC377"/>
  <c r="A378"/>
  <c r="CY378"/>
  <c r="CZ378"/>
  <c r="DA378"/>
  <c r="DB378"/>
  <c r="DC378"/>
  <c r="A379"/>
  <c r="CY379"/>
  <c r="CZ379"/>
  <c r="DA379"/>
  <c r="DB379"/>
  <c r="DC379"/>
  <c r="A380"/>
  <c r="CY380"/>
  <c r="CZ380"/>
  <c r="DB380" s="1"/>
  <c r="DA380"/>
  <c r="DC380"/>
  <c r="A381"/>
  <c r="CY381"/>
  <c r="CZ381"/>
  <c r="DB381" s="1"/>
  <c r="DA381"/>
  <c r="DC381"/>
  <c r="A382"/>
  <c r="CY382"/>
  <c r="CZ382"/>
  <c r="DA382"/>
  <c r="DB382"/>
  <c r="DC382"/>
  <c r="A383"/>
  <c r="CY383"/>
  <c r="CZ383"/>
  <c r="DA383"/>
  <c r="DB383"/>
  <c r="DC383"/>
  <c r="A384"/>
  <c r="CY384"/>
  <c r="CZ384"/>
  <c r="DB384" s="1"/>
  <c r="DA384"/>
  <c r="DC384"/>
  <c r="A385"/>
  <c r="CY385"/>
  <c r="CZ385"/>
  <c r="DB385" s="1"/>
  <c r="DA385"/>
  <c r="DC385"/>
  <c r="A386"/>
  <c r="CY386"/>
  <c r="CZ386"/>
  <c r="DA386"/>
  <c r="DB386"/>
  <c r="DC386"/>
  <c r="A387"/>
  <c r="CY387"/>
  <c r="CZ387"/>
  <c r="DA387"/>
  <c r="DB387"/>
  <c r="DC387"/>
  <c r="A388"/>
  <c r="CY388"/>
  <c r="CZ388"/>
  <c r="DB388" s="1"/>
  <c r="DA388"/>
  <c r="DC388"/>
  <c r="A389"/>
  <c r="CY389"/>
  <c r="CZ389"/>
  <c r="DB389" s="1"/>
  <c r="DA389"/>
  <c r="DC389"/>
  <c r="A390"/>
  <c r="CY390"/>
  <c r="CZ390"/>
  <c r="DA390"/>
  <c r="DB390"/>
  <c r="DC390"/>
  <c r="A391"/>
  <c r="CY391"/>
  <c r="CZ391"/>
  <c r="DA391"/>
  <c r="DB391"/>
  <c r="DC391"/>
  <c r="A392"/>
  <c r="CY392"/>
  <c r="CZ392"/>
  <c r="DB392" s="1"/>
  <c r="DA392"/>
  <c r="DC392"/>
  <c r="A393"/>
  <c r="CY393"/>
  <c r="CZ393"/>
  <c r="DB393" s="1"/>
  <c r="DA393"/>
  <c r="DC393"/>
  <c r="A394"/>
  <c r="CY394"/>
  <c r="CZ394"/>
  <c r="DA394"/>
  <c r="DB394"/>
  <c r="DC394"/>
  <c r="A395"/>
  <c r="CY395"/>
  <c r="CZ395"/>
  <c r="DA395"/>
  <c r="DB395"/>
  <c r="DC395"/>
  <c r="A396"/>
  <c r="CY396"/>
  <c r="CZ396"/>
  <c r="DB396" s="1"/>
  <c r="DA396"/>
  <c r="DC396"/>
  <c r="A397"/>
  <c r="CY397"/>
  <c r="CZ397"/>
  <c r="DB397" s="1"/>
  <c r="DA397"/>
  <c r="DC397"/>
  <c r="A398"/>
  <c r="CY398"/>
  <c r="CZ398"/>
  <c r="DA398"/>
  <c r="DB398"/>
  <c r="DC398"/>
  <c r="A399"/>
  <c r="CY399"/>
  <c r="CZ399"/>
  <c r="DA399"/>
  <c r="DB399"/>
  <c r="DC399"/>
  <c r="A400"/>
  <c r="CY400"/>
  <c r="CZ400"/>
  <c r="DB400" s="1"/>
  <c r="DA400"/>
  <c r="DC400"/>
  <c r="A401"/>
  <c r="CY401"/>
  <c r="CZ401"/>
  <c r="DB401" s="1"/>
  <c r="DA401"/>
  <c r="DC401"/>
  <c r="A402"/>
  <c r="CY402"/>
  <c r="CZ402"/>
  <c r="DA402"/>
  <c r="DB402"/>
  <c r="DC402"/>
  <c r="A403"/>
  <c r="CY403"/>
  <c r="CZ403"/>
  <c r="DA403"/>
  <c r="DB403"/>
  <c r="DC403"/>
  <c r="A404"/>
  <c r="CY404"/>
  <c r="CZ404"/>
  <c r="DB404" s="1"/>
  <c r="DA404"/>
  <c r="DC404"/>
  <c r="A405"/>
  <c r="CY405"/>
  <c r="CZ405"/>
  <c r="DB405" s="1"/>
  <c r="DA405"/>
  <c r="DC405"/>
  <c r="A406"/>
  <c r="CY406"/>
  <c r="CZ406"/>
  <c r="DA406"/>
  <c r="DB406"/>
  <c r="DC406"/>
  <c r="A407"/>
  <c r="CY407"/>
  <c r="CZ407"/>
  <c r="DA407"/>
  <c r="DB407"/>
  <c r="DC407"/>
  <c r="A408"/>
  <c r="CY408"/>
  <c r="CZ408"/>
  <c r="DB408" s="1"/>
  <c r="DA408"/>
  <c r="DC408"/>
  <c r="A409"/>
  <c r="CY409"/>
  <c r="CZ409"/>
  <c r="DB409" s="1"/>
  <c r="DA409"/>
  <c r="DC409"/>
  <c r="A410"/>
  <c r="CY410"/>
  <c r="CZ410"/>
  <c r="DA410"/>
  <c r="DB410"/>
  <c r="DC410"/>
  <c r="A411"/>
  <c r="CY411"/>
  <c r="CZ411"/>
  <c r="DA411"/>
  <c r="DB411"/>
  <c r="DC411"/>
  <c r="A412"/>
  <c r="CY412"/>
  <c r="CZ412"/>
  <c r="DB412" s="1"/>
  <c r="DA412"/>
  <c r="DC412"/>
  <c r="A413"/>
  <c r="CY413"/>
  <c r="CZ413"/>
  <c r="DB413" s="1"/>
  <c r="DA413"/>
  <c r="DC413"/>
  <c r="A414"/>
  <c r="CY414"/>
  <c r="CZ414"/>
  <c r="DA414"/>
  <c r="DB414"/>
  <c r="DC414"/>
  <c r="A415"/>
  <c r="CY415"/>
  <c r="CZ415"/>
  <c r="DA415"/>
  <c r="DB415"/>
  <c r="DC415"/>
  <c r="A416"/>
  <c r="CY416"/>
  <c r="CZ416"/>
  <c r="DB416" s="1"/>
  <c r="DA416"/>
  <c r="DC416"/>
  <c r="A417"/>
  <c r="CY417"/>
  <c r="CZ417"/>
  <c r="DB417" s="1"/>
  <c r="DA417"/>
  <c r="DC417"/>
  <c r="A418"/>
  <c r="CY418"/>
  <c r="CZ418"/>
  <c r="DA418"/>
  <c r="DB418"/>
  <c r="DC418"/>
  <c r="A419"/>
  <c r="CY419"/>
  <c r="CZ419"/>
  <c r="DA419"/>
  <c r="DB419"/>
  <c r="DC419"/>
  <c r="A420"/>
  <c r="CY420"/>
  <c r="CZ420"/>
  <c r="DB420" s="1"/>
  <c r="DA420"/>
  <c r="DC420"/>
  <c r="A421"/>
  <c r="CY421"/>
  <c r="CZ421"/>
  <c r="DB421" s="1"/>
  <c r="DA421"/>
  <c r="DC421"/>
  <c r="A422"/>
  <c r="CY422"/>
  <c r="CZ422"/>
  <c r="DA422"/>
  <c r="DB422"/>
  <c r="DC422"/>
  <c r="A423"/>
  <c r="CY423"/>
  <c r="CZ423"/>
  <c r="DA423"/>
  <c r="DB423"/>
  <c r="DC423"/>
  <c r="A424"/>
  <c r="CY424"/>
  <c r="CZ424"/>
  <c r="DB424" s="1"/>
  <c r="DA424"/>
  <c r="DC424"/>
  <c r="A425"/>
  <c r="CY425"/>
  <c r="CZ425"/>
  <c r="DB425" s="1"/>
  <c r="DA425"/>
  <c r="DC425"/>
  <c r="A426"/>
  <c r="CY426"/>
  <c r="CZ426"/>
  <c r="DA426"/>
  <c r="DB426"/>
  <c r="DC426"/>
  <c r="A427"/>
  <c r="CY427"/>
  <c r="CZ427"/>
  <c r="DA427"/>
  <c r="DB427"/>
  <c r="DC427"/>
  <c r="A428"/>
  <c r="CY428"/>
  <c r="CZ428"/>
  <c r="DB428" s="1"/>
  <c r="DA428"/>
  <c r="DC428"/>
  <c r="A429"/>
  <c r="CY429"/>
  <c r="CZ429"/>
  <c r="DB429" s="1"/>
  <c r="DA429"/>
  <c r="DC429"/>
  <c r="A430"/>
  <c r="CY430"/>
  <c r="CZ430"/>
  <c r="DA430"/>
  <c r="DB430"/>
  <c r="DC430"/>
  <c r="A431"/>
  <c r="CY431"/>
  <c r="CZ431"/>
  <c r="DA431"/>
  <c r="DB431"/>
  <c r="DC431"/>
  <c r="A432"/>
  <c r="CY432"/>
  <c r="CZ432"/>
  <c r="DB432" s="1"/>
  <c r="DA432"/>
  <c r="DC432"/>
  <c r="A433"/>
  <c r="CY433"/>
  <c r="CZ433"/>
  <c r="DB433" s="1"/>
  <c r="DA433"/>
  <c r="DC433"/>
  <c r="A434"/>
  <c r="CY434"/>
  <c r="CZ434"/>
  <c r="DA434"/>
  <c r="DB434"/>
  <c r="DC434"/>
  <c r="A435"/>
  <c r="CY435"/>
  <c r="CZ435"/>
  <c r="DA435"/>
  <c r="DB435"/>
  <c r="DC435"/>
  <c r="A436"/>
  <c r="CY436"/>
  <c r="CZ436"/>
  <c r="DB436" s="1"/>
  <c r="DA436"/>
  <c r="DC436"/>
  <c r="A437"/>
  <c r="CY437"/>
  <c r="CZ437"/>
  <c r="DB437" s="1"/>
  <c r="DA437"/>
  <c r="DC437"/>
  <c r="A438"/>
  <c r="CY438"/>
  <c r="CZ438"/>
  <c r="DA438"/>
  <c r="DB438"/>
  <c r="DC438"/>
  <c r="A439"/>
  <c r="CY439"/>
  <c r="CZ439"/>
  <c r="DA439"/>
  <c r="DB439"/>
  <c r="DC439"/>
  <c r="A440"/>
  <c r="CY440"/>
  <c r="CZ440"/>
  <c r="DB440" s="1"/>
  <c r="DA440"/>
  <c r="DC440"/>
  <c r="A441"/>
  <c r="CY441"/>
  <c r="CZ441"/>
  <c r="DB441" s="1"/>
  <c r="DA441"/>
  <c r="DC441"/>
  <c r="A442"/>
  <c r="CY442"/>
  <c r="CZ442"/>
  <c r="DA442"/>
  <c r="DB442"/>
  <c r="DC442"/>
  <c r="A443"/>
  <c r="CY443"/>
  <c r="CZ443"/>
  <c r="DA443"/>
  <c r="DB443"/>
  <c r="DC443"/>
  <c r="A444"/>
  <c r="CY444"/>
  <c r="CZ444"/>
  <c r="DB444" s="1"/>
  <c r="DA444"/>
  <c r="DC444"/>
  <c r="A445"/>
  <c r="CY445"/>
  <c r="CZ445"/>
  <c r="DB445" s="1"/>
  <c r="DA445"/>
  <c r="DC445"/>
  <c r="A446"/>
  <c r="CY446"/>
  <c r="CZ446"/>
  <c r="DA446"/>
  <c r="DB446"/>
  <c r="DC446"/>
  <c r="A447"/>
  <c r="CY447"/>
  <c r="CZ447"/>
  <c r="DA447"/>
  <c r="DB447"/>
  <c r="DC447"/>
  <c r="A448"/>
  <c r="CY448"/>
  <c r="CZ448"/>
  <c r="DB448" s="1"/>
  <c r="DA448"/>
  <c r="DC448"/>
  <c r="A449"/>
  <c r="CY449"/>
  <c r="CZ449"/>
  <c r="DB449" s="1"/>
  <c r="DA449"/>
  <c r="DC449"/>
  <c r="A450"/>
  <c r="CY450"/>
  <c r="CZ450"/>
  <c r="DA450"/>
  <c r="DB450"/>
  <c r="DC450"/>
  <c r="A451"/>
  <c r="CY451"/>
  <c r="CZ451"/>
  <c r="DA451"/>
  <c r="DB451"/>
  <c r="DC451"/>
  <c r="A452"/>
  <c r="CY452"/>
  <c r="CZ452"/>
  <c r="DB452" s="1"/>
  <c r="DA452"/>
  <c r="DC452"/>
  <c r="A453"/>
  <c r="CY453"/>
  <c r="CZ453"/>
  <c r="DB453" s="1"/>
  <c r="DA453"/>
  <c r="DC453"/>
  <c r="A454"/>
  <c r="CY454"/>
  <c r="CZ454"/>
  <c r="DA454"/>
  <c r="DB454"/>
  <c r="DC454"/>
  <c r="A455"/>
  <c r="CY455"/>
  <c r="CZ455"/>
  <c r="DA455"/>
  <c r="DB455"/>
  <c r="DC455"/>
  <c r="A456"/>
  <c r="CY456"/>
  <c r="CZ456"/>
  <c r="DB456" s="1"/>
  <c r="DA456"/>
  <c r="DC456"/>
  <c r="A457"/>
  <c r="CY457"/>
  <c r="CZ457"/>
  <c r="DB457" s="1"/>
  <c r="DA457"/>
  <c r="DC457"/>
  <c r="A458"/>
  <c r="CY458"/>
  <c r="CZ458"/>
  <c r="DA458"/>
  <c r="DB458"/>
  <c r="DC458"/>
  <c r="A459"/>
  <c r="CY459"/>
  <c r="CZ459"/>
  <c r="DA459"/>
  <c r="DB459"/>
  <c r="DC459"/>
  <c r="A460"/>
  <c r="CY460"/>
  <c r="CZ460"/>
  <c r="DB460" s="1"/>
  <c r="DA460"/>
  <c r="DC460"/>
  <c r="A461"/>
  <c r="CY461"/>
  <c r="CZ461"/>
  <c r="DB461" s="1"/>
  <c r="DA461"/>
  <c r="DC461"/>
  <c r="A462"/>
  <c r="CY462"/>
  <c r="CZ462"/>
  <c r="DA462"/>
  <c r="DB462"/>
  <c r="DC462"/>
  <c r="A463"/>
  <c r="CY463"/>
  <c r="CZ463"/>
  <c r="DA463"/>
  <c r="DB463"/>
  <c r="DC463"/>
  <c r="A464"/>
  <c r="CY464"/>
  <c r="CZ464"/>
  <c r="DB464" s="1"/>
  <c r="DA464"/>
  <c r="DC464"/>
  <c r="A465"/>
  <c r="CY465"/>
  <c r="CZ465"/>
  <c r="DB465" s="1"/>
  <c r="DA465"/>
  <c r="DC465"/>
  <c r="A466"/>
  <c r="CY466"/>
  <c r="CZ466"/>
  <c r="DA466"/>
  <c r="DB466"/>
  <c r="DC466"/>
  <c r="A467"/>
  <c r="CY467"/>
  <c r="CZ467"/>
  <c r="DA467"/>
  <c r="DB467"/>
  <c r="DC467"/>
  <c r="A468"/>
  <c r="CY468"/>
  <c r="CZ468"/>
  <c r="DB468" s="1"/>
  <c r="DA468"/>
  <c r="DC468"/>
  <c r="A469"/>
  <c r="CY469"/>
  <c r="CZ469"/>
  <c r="DB469" s="1"/>
  <c r="DA469"/>
  <c r="DC469"/>
  <c r="A470"/>
  <c r="CY470"/>
  <c r="CZ470"/>
  <c r="DA470"/>
  <c r="DB470"/>
  <c r="DC470"/>
  <c r="A471"/>
  <c r="CY471"/>
  <c r="CZ471"/>
  <c r="DA471"/>
  <c r="DB471"/>
  <c r="DC471"/>
  <c r="A472"/>
  <c r="CY472"/>
  <c r="CZ472"/>
  <c r="DB472" s="1"/>
  <c r="DA472"/>
  <c r="DC472"/>
  <c r="A473"/>
  <c r="CY473"/>
  <c r="CZ473"/>
  <c r="DB473" s="1"/>
  <c r="DA473"/>
  <c r="DC473"/>
  <c r="A474"/>
  <c r="CY474"/>
  <c r="CZ474"/>
  <c r="DA474"/>
  <c r="DB474"/>
  <c r="DC474"/>
  <c r="A475"/>
  <c r="CY475"/>
  <c r="CZ475"/>
  <c r="DA475"/>
  <c r="DB475"/>
  <c r="DC475"/>
  <c r="A476"/>
  <c r="CY476"/>
  <c r="CZ476"/>
  <c r="DB476" s="1"/>
  <c r="DA476"/>
  <c r="DC476"/>
  <c r="A477"/>
  <c r="CY477"/>
  <c r="CZ477"/>
  <c r="DB477" s="1"/>
  <c r="DA477"/>
  <c r="DC477"/>
  <c r="A478"/>
  <c r="CY478"/>
  <c r="CZ478"/>
  <c r="DA478"/>
  <c r="DB478"/>
  <c r="DC478"/>
  <c r="A479"/>
  <c r="CY479"/>
  <c r="CZ479"/>
  <c r="DA479"/>
  <c r="DB479"/>
  <c r="DC479"/>
  <c r="A480"/>
  <c r="CY480"/>
  <c r="CZ480"/>
  <c r="DB480" s="1"/>
  <c r="DA480"/>
  <c r="DC480"/>
  <c r="A481"/>
  <c r="CY481"/>
  <c r="CZ481"/>
  <c r="DB481" s="1"/>
  <c r="DA481"/>
  <c r="DC481"/>
  <c r="A482"/>
  <c r="CY482"/>
  <c r="CZ482"/>
  <c r="DA482"/>
  <c r="DB482"/>
  <c r="DC482"/>
  <c r="A483"/>
  <c r="CY483"/>
  <c r="CZ483"/>
  <c r="DA483"/>
  <c r="DB483"/>
  <c r="DC483"/>
  <c r="A484"/>
  <c r="CY484"/>
  <c r="CZ484"/>
  <c r="DB484" s="1"/>
  <c r="DA484"/>
  <c r="DC484"/>
  <c r="A485"/>
  <c r="CY485"/>
  <c r="CZ485"/>
  <c r="DB485" s="1"/>
  <c r="DA485"/>
  <c r="DC485"/>
  <c r="A486"/>
  <c r="CY486"/>
  <c r="CZ486"/>
  <c r="DA486"/>
  <c r="DB486"/>
  <c r="DC486"/>
  <c r="A487"/>
  <c r="CY487"/>
  <c r="CZ487"/>
  <c r="DA487"/>
  <c r="DB487"/>
  <c r="DC487"/>
  <c r="A488"/>
  <c r="CY488"/>
  <c r="CZ488"/>
  <c r="DB488" s="1"/>
  <c r="DA488"/>
  <c r="DC488"/>
  <c r="A489"/>
  <c r="CY489"/>
  <c r="CZ489"/>
  <c r="DB489" s="1"/>
  <c r="DA489"/>
  <c r="DC489"/>
  <c r="A490"/>
  <c r="CY490"/>
  <c r="CZ490"/>
  <c r="DA490"/>
  <c r="DB490"/>
  <c r="DC490"/>
  <c r="A491"/>
  <c r="CY491"/>
  <c r="CZ491"/>
  <c r="DA491"/>
  <c r="DB491"/>
  <c r="DC491"/>
  <c r="A492"/>
  <c r="CY492"/>
  <c r="CZ492"/>
  <c r="DB492" s="1"/>
  <c r="DA492"/>
  <c r="DC492"/>
  <c r="A493"/>
  <c r="CY493"/>
  <c r="CZ493"/>
  <c r="DB493" s="1"/>
  <c r="DA493"/>
  <c r="DC493"/>
  <c r="A494"/>
  <c r="CY494"/>
  <c r="CZ494"/>
  <c r="DA494"/>
  <c r="DB494"/>
  <c r="DC494"/>
  <c r="A495"/>
  <c r="CY495"/>
  <c r="CZ495"/>
  <c r="DA495"/>
  <c r="DB495"/>
  <c r="DC495"/>
  <c r="A496"/>
  <c r="CY496"/>
  <c r="CZ496"/>
  <c r="DB496" s="1"/>
  <c r="DA496"/>
  <c r="DC496"/>
  <c r="A497"/>
  <c r="CY497"/>
  <c r="CZ497"/>
  <c r="DB497" s="1"/>
  <c r="DA497"/>
  <c r="DC497"/>
  <c r="A498"/>
  <c r="CY498"/>
  <c r="CZ498"/>
  <c r="DA498"/>
  <c r="DB498"/>
  <c r="DC498"/>
  <c r="A499"/>
  <c r="CY499"/>
  <c r="CZ499"/>
  <c r="DA499"/>
  <c r="DB499"/>
  <c r="DC499"/>
  <c r="A500"/>
  <c r="CY500"/>
  <c r="CZ500"/>
  <c r="DB500" s="1"/>
  <c r="DA500"/>
  <c r="DC500"/>
  <c r="A501"/>
  <c r="CY501"/>
  <c r="CZ501"/>
  <c r="DB501" s="1"/>
  <c r="DA501"/>
  <c r="DC501"/>
  <c r="A502"/>
  <c r="CY502"/>
  <c r="CZ502"/>
  <c r="DA502"/>
  <c r="DB502"/>
  <c r="DC502"/>
  <c r="A503"/>
  <c r="CY503"/>
  <c r="CZ503"/>
  <c r="DA503"/>
  <c r="DB503"/>
  <c r="DC503"/>
  <c r="A504"/>
  <c r="CY504"/>
  <c r="CZ504"/>
  <c r="DB504" s="1"/>
  <c r="DA504"/>
  <c r="DC504"/>
  <c r="A505"/>
  <c r="CY505"/>
  <c r="CZ505"/>
  <c r="DB505" s="1"/>
  <c r="DA505"/>
  <c r="DC505"/>
  <c r="A506"/>
  <c r="CY506"/>
  <c r="CZ506"/>
  <c r="DA506"/>
  <c r="DB506"/>
  <c r="DC506"/>
  <c r="A507"/>
  <c r="CY507"/>
  <c r="CZ507"/>
  <c r="DA507"/>
  <c r="DB507"/>
  <c r="DC507"/>
  <c r="A508"/>
  <c r="CY508"/>
  <c r="CZ508"/>
  <c r="DB508" s="1"/>
  <c r="DA508"/>
  <c r="DC508"/>
  <c r="A509"/>
  <c r="CY509"/>
  <c r="CZ509"/>
  <c r="DB509" s="1"/>
  <c r="DA509"/>
  <c r="DC509"/>
  <c r="A510"/>
  <c r="CY510"/>
  <c r="CZ510"/>
  <c r="DA510"/>
  <c r="DB510"/>
  <c r="DC510"/>
  <c r="A511"/>
  <c r="CY511"/>
  <c r="CZ511"/>
  <c r="DA511"/>
  <c r="DB511"/>
  <c r="DC511"/>
  <c r="A512"/>
  <c r="CY512"/>
  <c r="CZ512"/>
  <c r="DB512" s="1"/>
  <c r="DA512"/>
  <c r="DC512"/>
  <c r="A513"/>
  <c r="CY513"/>
  <c r="CZ513"/>
  <c r="DB513" s="1"/>
  <c r="DA513"/>
  <c r="DC513"/>
  <c r="A514"/>
  <c r="CY514"/>
  <c r="CZ514"/>
  <c r="DA514"/>
  <c r="DB514"/>
  <c r="DC514"/>
  <c r="A515"/>
  <c r="CY515"/>
  <c r="CZ515"/>
  <c r="DA515"/>
  <c r="DB515"/>
  <c r="DC515"/>
  <c r="A516"/>
  <c r="CY516"/>
  <c r="CZ516"/>
  <c r="DB516" s="1"/>
  <c r="DA516"/>
  <c r="DC516"/>
  <c r="A517"/>
  <c r="CY517"/>
  <c r="CZ517"/>
  <c r="DB517" s="1"/>
  <c r="DA517"/>
  <c r="DC517"/>
  <c r="A518"/>
  <c r="CY518"/>
  <c r="CZ518"/>
  <c r="DA518"/>
  <c r="DB518"/>
  <c r="DC518"/>
  <c r="A519"/>
  <c r="CY519"/>
  <c r="CZ519"/>
  <c r="DA519"/>
  <c r="DB519"/>
  <c r="DC519"/>
  <c r="A520"/>
  <c r="CY520"/>
  <c r="CZ520"/>
  <c r="DB520" s="1"/>
  <c r="DA520"/>
  <c r="DC520"/>
  <c r="A521"/>
  <c r="CY521"/>
  <c r="CZ521"/>
  <c r="DB521" s="1"/>
  <c r="DA521"/>
  <c r="DC521"/>
  <c r="A522"/>
  <c r="CY522"/>
  <c r="CZ522"/>
  <c r="DA522"/>
  <c r="DB522"/>
  <c r="DC522"/>
  <c r="A523"/>
  <c r="CY523"/>
  <c r="CZ523"/>
  <c r="DA523"/>
  <c r="DB523"/>
  <c r="DC523"/>
  <c r="A524"/>
  <c r="CY524"/>
  <c r="CZ524"/>
  <c r="DB524" s="1"/>
  <c r="DA524"/>
  <c r="DC524"/>
  <c r="A525"/>
  <c r="CY525"/>
  <c r="CZ525"/>
  <c r="DB525" s="1"/>
  <c r="DA525"/>
  <c r="DC525"/>
  <c r="A526"/>
  <c r="CY526"/>
  <c r="CZ526"/>
  <c r="DA526"/>
  <c r="DB526"/>
  <c r="DC526"/>
  <c r="A527"/>
  <c r="CY527"/>
  <c r="CZ527"/>
  <c r="DA527"/>
  <c r="DB527"/>
  <c r="DC527"/>
  <c r="A528"/>
  <c r="CY528"/>
  <c r="CZ528"/>
  <c r="DB528" s="1"/>
  <c r="DA528"/>
  <c r="DC528"/>
  <c r="A529"/>
  <c r="CY529"/>
  <c r="CZ529"/>
  <c r="DB529" s="1"/>
  <c r="DA529"/>
  <c r="DC529"/>
  <c r="A530"/>
  <c r="CY530"/>
  <c r="CZ530"/>
  <c r="DA530"/>
  <c r="DB530"/>
  <c r="DC530"/>
  <c r="A531"/>
  <c r="CY531"/>
  <c r="CZ531"/>
  <c r="DA531"/>
  <c r="DB531"/>
  <c r="DC531"/>
  <c r="A532"/>
  <c r="CY532"/>
  <c r="CZ532"/>
  <c r="DB532" s="1"/>
  <c r="DA532"/>
  <c r="DC532"/>
  <c r="A533"/>
  <c r="CY533"/>
  <c r="CZ533"/>
  <c r="DB533" s="1"/>
  <c r="DA533"/>
  <c r="DC533"/>
  <c r="A534"/>
  <c r="CY534"/>
  <c r="CZ534"/>
  <c r="DA534"/>
  <c r="DB534"/>
  <c r="DC534"/>
  <c r="A535"/>
  <c r="CY535"/>
  <c r="CZ535"/>
  <c r="DA535"/>
  <c r="DB535"/>
  <c r="DC535"/>
  <c r="A536"/>
  <c r="CY536"/>
  <c r="CZ536"/>
  <c r="DB536" s="1"/>
  <c r="DA536"/>
  <c r="DC536"/>
  <c r="A537"/>
  <c r="CY537"/>
  <c r="CZ537"/>
  <c r="DB537" s="1"/>
  <c r="DA537"/>
  <c r="DC537"/>
  <c r="A538"/>
  <c r="CY538"/>
  <c r="CZ538"/>
  <c r="DA538"/>
  <c r="DB538"/>
  <c r="DC538"/>
  <c r="A539"/>
  <c r="CY539"/>
  <c r="CZ539"/>
  <c r="DA539"/>
  <c r="DB539"/>
  <c r="DC539"/>
  <c r="A540"/>
  <c r="CY540"/>
  <c r="CZ540"/>
  <c r="DB540" s="1"/>
  <c r="DA540"/>
  <c r="DC540"/>
  <c r="A541"/>
  <c r="CY541"/>
  <c r="CZ541"/>
  <c r="DB541" s="1"/>
  <c r="DA541"/>
  <c r="DC541"/>
  <c r="A542"/>
  <c r="CY542"/>
  <c r="CZ542"/>
  <c r="DA542"/>
  <c r="DB542"/>
  <c r="DC542"/>
  <c r="A543"/>
  <c r="CY543"/>
  <c r="CZ543"/>
  <c r="DA543"/>
  <c r="DB543"/>
  <c r="DC543"/>
  <c r="A544"/>
  <c r="CY544"/>
  <c r="CZ544"/>
  <c r="DB544" s="1"/>
  <c r="DA544"/>
  <c r="DC544"/>
  <c r="A545"/>
  <c r="CY545"/>
  <c r="CZ545"/>
  <c r="DB545" s="1"/>
  <c r="DA545"/>
  <c r="DC545"/>
  <c r="A546"/>
  <c r="CY546"/>
  <c r="CZ546"/>
  <c r="DA546"/>
  <c r="DB546"/>
  <c r="DC546"/>
  <c r="A547"/>
  <c r="CY547"/>
  <c r="CZ547"/>
  <c r="DA547"/>
  <c r="DB547"/>
  <c r="DC547"/>
  <c r="A548"/>
  <c r="CY548"/>
  <c r="CZ548"/>
  <c r="DB548" s="1"/>
  <c r="DA548"/>
  <c r="DC548"/>
  <c r="A549"/>
  <c r="CY549"/>
  <c r="CZ549"/>
  <c r="DB549" s="1"/>
  <c r="DA549"/>
  <c r="DC549"/>
  <c r="A550"/>
  <c r="CY550"/>
  <c r="CZ550"/>
  <c r="DA550"/>
  <c r="DB550"/>
  <c r="DC550"/>
  <c r="A551"/>
  <c r="CY551"/>
  <c r="CZ551"/>
  <c r="DA551"/>
  <c r="DB551"/>
  <c r="DC551"/>
  <c r="A552"/>
  <c r="CY552"/>
  <c r="CZ552"/>
  <c r="DB552" s="1"/>
  <c r="DA552"/>
  <c r="DC552"/>
  <c r="A553"/>
  <c r="CY553"/>
  <c r="CZ553"/>
  <c r="DB553" s="1"/>
  <c r="DA553"/>
  <c r="DC553"/>
  <c r="A554"/>
  <c r="CY554"/>
  <c r="CZ554"/>
  <c r="DA554"/>
  <c r="DB554"/>
  <c r="DC554"/>
  <c r="A555"/>
  <c r="CY555"/>
  <c r="CZ555"/>
  <c r="DA555"/>
  <c r="DB555"/>
  <c r="DC555"/>
  <c r="A556"/>
  <c r="CY556"/>
  <c r="CZ556"/>
  <c r="DB556" s="1"/>
  <c r="DA556"/>
  <c r="DC556"/>
  <c r="A557"/>
  <c r="CY557"/>
  <c r="CZ557"/>
  <c r="DB557" s="1"/>
  <c r="DA557"/>
  <c r="DC557"/>
  <c r="A558"/>
  <c r="CY558"/>
  <c r="CZ558"/>
  <c r="DA558"/>
  <c r="DB558"/>
  <c r="DC558"/>
  <c r="A559"/>
  <c r="CY559"/>
  <c r="CZ559"/>
  <c r="DA559"/>
  <c r="DB559"/>
  <c r="DC559"/>
  <c r="A560"/>
  <c r="CY560"/>
  <c r="CZ560"/>
  <c r="DB560" s="1"/>
  <c r="DA560"/>
  <c r="DC560"/>
  <c r="A561"/>
  <c r="CY561"/>
  <c r="CZ561"/>
  <c r="DB561" s="1"/>
  <c r="DA561"/>
  <c r="DC561"/>
  <c r="A562"/>
  <c r="CY562"/>
  <c r="CZ562"/>
  <c r="DA562"/>
  <c r="DB562"/>
  <c r="DC562"/>
  <c r="A563"/>
  <c r="CY563"/>
  <c r="CZ563"/>
  <c r="DA563"/>
  <c r="DB563"/>
  <c r="DC563"/>
  <c r="A564"/>
  <c r="CY564"/>
  <c r="CZ564"/>
  <c r="DB564" s="1"/>
  <c r="DA564"/>
  <c r="DC564"/>
  <c r="A565"/>
  <c r="CY565"/>
  <c r="CZ565"/>
  <c r="DB565" s="1"/>
  <c r="DA565"/>
  <c r="DC565"/>
  <c r="A566"/>
  <c r="CY566"/>
  <c r="CZ566"/>
  <c r="DA566"/>
  <c r="DB566"/>
  <c r="DC566"/>
  <c r="A567"/>
  <c r="CY567"/>
  <c r="CZ567"/>
  <c r="DA567"/>
  <c r="DB567"/>
  <c r="DC567"/>
  <c r="A568"/>
  <c r="CY568"/>
  <c r="CZ568"/>
  <c r="DB568" s="1"/>
  <c r="DA568"/>
  <c r="DC568"/>
  <c r="A569"/>
  <c r="CY569"/>
  <c r="CZ569"/>
  <c r="DB569" s="1"/>
  <c r="DA569"/>
  <c r="DC569"/>
  <c r="A570"/>
  <c r="CY570"/>
  <c r="CZ570"/>
  <c r="DA570"/>
  <c r="DB570"/>
  <c r="DC570"/>
  <c r="A571"/>
  <c r="CY571"/>
  <c r="CZ571"/>
  <c r="DA571"/>
  <c r="DB571"/>
  <c r="DC571"/>
  <c r="A572"/>
  <c r="CY572"/>
  <c r="CZ572"/>
  <c r="DB572" s="1"/>
  <c r="DA572"/>
  <c r="DC572"/>
  <c r="A573"/>
  <c r="CY573"/>
  <c r="CZ573"/>
  <c r="DB573" s="1"/>
  <c r="DA573"/>
  <c r="DC573"/>
  <c r="A574"/>
  <c r="CY574"/>
  <c r="CZ574"/>
  <c r="DA574"/>
  <c r="DB574"/>
  <c r="DC574"/>
  <c r="A575"/>
  <c r="CY575"/>
  <c r="CZ575"/>
  <c r="DA575"/>
  <c r="DB575"/>
  <c r="DC575"/>
  <c r="A576"/>
  <c r="CY576"/>
  <c r="CZ576"/>
  <c r="DB576" s="1"/>
  <c r="DA576"/>
  <c r="DC576"/>
  <c r="A577"/>
  <c r="CY577"/>
  <c r="CZ577"/>
  <c r="DB577" s="1"/>
  <c r="DA577"/>
  <c r="DC577"/>
  <c r="A578"/>
  <c r="CY578"/>
  <c r="CZ578"/>
  <c r="DA578"/>
  <c r="DB578"/>
  <c r="DC578"/>
  <c r="A579"/>
  <c r="CY579"/>
  <c r="CZ579"/>
  <c r="DA579"/>
  <c r="DB579"/>
  <c r="DC579"/>
  <c r="A580"/>
  <c r="CY580"/>
  <c r="CZ580"/>
  <c r="DB580" s="1"/>
  <c r="DA580"/>
  <c r="DC580"/>
  <c r="A581"/>
  <c r="CY581"/>
  <c r="CZ581"/>
  <c r="DB581" s="1"/>
  <c r="DA581"/>
  <c r="DC581"/>
  <c r="A582"/>
  <c r="CY582"/>
  <c r="CZ582"/>
  <c r="DA582"/>
  <c r="DB582"/>
  <c r="DC582"/>
  <c r="A583"/>
  <c r="CY583"/>
  <c r="CZ583"/>
  <c r="DA583"/>
  <c r="DB583"/>
  <c r="DC583"/>
  <c r="A584"/>
  <c r="CY584"/>
  <c r="CZ584"/>
  <c r="DB584" s="1"/>
  <c r="DA584"/>
  <c r="DC584"/>
  <c r="A585"/>
  <c r="CY585"/>
  <c r="CZ585"/>
  <c r="DB585" s="1"/>
  <c r="DA585"/>
  <c r="DC585"/>
  <c r="A586"/>
  <c r="CY586"/>
  <c r="CZ586"/>
  <c r="DA586"/>
  <c r="DB586"/>
  <c r="DC586"/>
  <c r="A587"/>
  <c r="CY587"/>
  <c r="CZ587"/>
  <c r="DA587"/>
  <c r="DB587"/>
  <c r="DC587"/>
  <c r="A588"/>
  <c r="CY588"/>
  <c r="CZ588"/>
  <c r="DB588" s="1"/>
  <c r="DA588"/>
  <c r="DC588"/>
  <c r="A589"/>
  <c r="CY589"/>
  <c r="CZ589"/>
  <c r="DB589" s="1"/>
  <c r="DA589"/>
  <c r="DC589"/>
  <c r="A590"/>
  <c r="CY590"/>
  <c r="CZ590"/>
  <c r="DA590"/>
  <c r="DB590"/>
  <c r="DC590"/>
  <c r="A591"/>
  <c r="CY591"/>
  <c r="CZ591"/>
  <c r="DA591"/>
  <c r="DB591"/>
  <c r="DC591"/>
  <c r="A592"/>
  <c r="CY592"/>
  <c r="CZ592"/>
  <c r="DB592" s="1"/>
  <c r="DA592"/>
  <c r="DC592"/>
  <c r="A593"/>
  <c r="CY593"/>
  <c r="CZ593"/>
  <c r="DB593" s="1"/>
  <c r="DA593"/>
  <c r="DC593"/>
  <c r="A594"/>
  <c r="CY594"/>
  <c r="CZ594"/>
  <c r="DA594"/>
  <c r="DB594"/>
  <c r="DC594"/>
  <c r="A595"/>
  <c r="CY595"/>
  <c r="CZ595"/>
  <c r="DA595"/>
  <c r="DB595"/>
  <c r="DC595"/>
  <c r="A596"/>
  <c r="CY596"/>
  <c r="CZ596"/>
  <c r="DB596" s="1"/>
  <c r="DA596"/>
  <c r="DC596"/>
  <c r="A597"/>
  <c r="CY597"/>
  <c r="CZ597"/>
  <c r="DB597" s="1"/>
  <c r="DA597"/>
  <c r="DC597"/>
  <c r="A598"/>
  <c r="CY598"/>
  <c r="CZ598"/>
  <c r="DA598"/>
  <c r="DB598"/>
  <c r="DC598"/>
  <c r="A599"/>
  <c r="CY599"/>
  <c r="CZ599"/>
  <c r="DA599"/>
  <c r="DB599"/>
  <c r="DC599"/>
  <c r="A600"/>
  <c r="CY600"/>
  <c r="CZ600"/>
  <c r="DB600" s="1"/>
  <c r="DA600"/>
  <c r="DC600"/>
  <c r="A601"/>
  <c r="CY601"/>
  <c r="CZ601"/>
  <c r="DB601" s="1"/>
  <c r="DA601"/>
  <c r="DC601"/>
  <c r="A602"/>
  <c r="CY602"/>
  <c r="CZ602"/>
  <c r="DA602"/>
  <c r="DB602"/>
  <c r="DC602"/>
  <c r="A603"/>
  <c r="CY603"/>
  <c r="CZ603"/>
  <c r="DA603"/>
  <c r="DB603"/>
  <c r="DC603"/>
  <c r="A604"/>
  <c r="CY604"/>
  <c r="CZ604"/>
  <c r="DB604" s="1"/>
  <c r="DA604"/>
  <c r="DC604"/>
  <c r="A605"/>
  <c r="CY605"/>
  <c r="CZ605"/>
  <c r="DB605" s="1"/>
  <c r="DA605"/>
  <c r="DC605"/>
  <c r="A606"/>
  <c r="CY606"/>
  <c r="CZ606"/>
  <c r="DA606"/>
  <c r="DB606"/>
  <c r="DC606"/>
  <c r="A607"/>
  <c r="CY607"/>
  <c r="CZ607"/>
  <c r="DA607"/>
  <c r="DB607"/>
  <c r="DC607"/>
  <c r="A608"/>
  <c r="CY608"/>
  <c r="CZ608"/>
  <c r="DB608" s="1"/>
  <c r="DA608"/>
  <c r="DC608"/>
  <c r="A609"/>
  <c r="CY609"/>
  <c r="CZ609"/>
  <c r="DB609" s="1"/>
  <c r="DA609"/>
  <c r="DC609"/>
  <c r="A610"/>
  <c r="CY610"/>
  <c r="CZ610"/>
  <c r="DA610"/>
  <c r="DB610"/>
  <c r="DC610"/>
  <c r="A611"/>
  <c r="CY611"/>
  <c r="CZ611"/>
  <c r="DA611"/>
  <c r="DB611"/>
  <c r="DC611"/>
  <c r="A612"/>
  <c r="CY612"/>
  <c r="CZ612"/>
  <c r="DB612" s="1"/>
  <c r="DA612"/>
  <c r="DC612"/>
  <c r="A613"/>
  <c r="CY613"/>
  <c r="CZ613"/>
  <c r="DB613" s="1"/>
  <c r="DA613"/>
  <c r="DC613"/>
  <c r="A614"/>
  <c r="CY614"/>
  <c r="CZ614"/>
  <c r="DA614"/>
  <c r="DB614"/>
  <c r="DC614"/>
  <c r="A615"/>
  <c r="CY615"/>
  <c r="CZ615"/>
  <c r="DA615"/>
  <c r="DB615"/>
  <c r="DC615"/>
  <c r="A616"/>
  <c r="CY616"/>
  <c r="CZ616"/>
  <c r="DB616" s="1"/>
  <c r="DA616"/>
  <c r="DC616"/>
  <c r="A617"/>
  <c r="CY617"/>
  <c r="CZ617"/>
  <c r="DB617" s="1"/>
  <c r="DA617"/>
  <c r="DC617"/>
  <c r="A618"/>
  <c r="CY618"/>
  <c r="CZ618"/>
  <c r="DA618"/>
  <c r="DB618"/>
  <c r="DC618"/>
  <c r="A619"/>
  <c r="CY619"/>
  <c r="CZ619"/>
  <c r="DA619"/>
  <c r="DB619"/>
  <c r="DC619"/>
  <c r="A620"/>
  <c r="CY620"/>
  <c r="CZ620"/>
  <c r="DB620" s="1"/>
  <c r="DA620"/>
  <c r="DC620"/>
  <c r="A621"/>
  <c r="CY621"/>
  <c r="CZ621"/>
  <c r="DB621" s="1"/>
  <c r="DA621"/>
  <c r="DC621"/>
  <c r="A622"/>
  <c r="CY622"/>
  <c r="CZ622"/>
  <c r="DA622"/>
  <c r="DB622"/>
  <c r="DC622"/>
  <c r="A623"/>
  <c r="CY623"/>
  <c r="CZ623"/>
  <c r="DA623"/>
  <c r="DB623"/>
  <c r="DC623"/>
  <c r="A624"/>
  <c r="CY624"/>
  <c r="CZ624"/>
  <c r="DB624" s="1"/>
  <c r="DA624"/>
  <c r="DC624"/>
  <c r="A625"/>
  <c r="CY625"/>
  <c r="CZ625"/>
  <c r="DB625" s="1"/>
  <c r="DA625"/>
  <c r="DC625"/>
  <c r="A626"/>
  <c r="CY626"/>
  <c r="CZ626"/>
  <c r="DA626"/>
  <c r="DB626"/>
  <c r="DC626"/>
  <c r="A627"/>
  <c r="CY627"/>
  <c r="CZ627"/>
  <c r="DA627"/>
  <c r="DB627"/>
  <c r="DC627"/>
  <c r="A628"/>
  <c r="CY628"/>
  <c r="CZ628"/>
  <c r="DB628" s="1"/>
  <c r="DA628"/>
  <c r="DC628"/>
  <c r="A629"/>
  <c r="CY629"/>
  <c r="CZ629"/>
  <c r="DB629" s="1"/>
  <c r="DA629"/>
  <c r="DC629"/>
  <c r="A630"/>
  <c r="CY630"/>
  <c r="CZ630"/>
  <c r="DA630"/>
  <c r="DB630"/>
  <c r="DC630"/>
  <c r="A631"/>
  <c r="CY631"/>
  <c r="CZ631"/>
  <c r="DA631"/>
  <c r="DB631"/>
  <c r="DC631"/>
  <c r="A632"/>
  <c r="CY632"/>
  <c r="CZ632"/>
  <c r="DB632" s="1"/>
  <c r="DA632"/>
  <c r="DC632"/>
  <c r="A633"/>
  <c r="CY633"/>
  <c r="CZ633"/>
  <c r="DB633" s="1"/>
  <c r="DA633"/>
  <c r="DC633"/>
  <c r="A634"/>
  <c r="CY634"/>
  <c r="CZ634"/>
  <c r="DA634"/>
  <c r="DB634"/>
  <c r="DC634"/>
  <c r="A635"/>
  <c r="CY635"/>
  <c r="CZ635"/>
  <c r="DA635"/>
  <c r="DB635"/>
  <c r="DC635"/>
  <c r="A636"/>
  <c r="CY636"/>
  <c r="CZ636"/>
  <c r="DB636" s="1"/>
  <c r="DA636"/>
  <c r="DC636"/>
  <c r="A637"/>
  <c r="CY637"/>
  <c r="CZ637"/>
  <c r="DB637" s="1"/>
  <c r="DA637"/>
  <c r="DC637"/>
  <c r="A638"/>
  <c r="CY638"/>
  <c r="CZ638"/>
  <c r="DA638"/>
  <c r="DB638"/>
  <c r="DC638"/>
  <c r="A639"/>
  <c r="CY639"/>
  <c r="CZ639"/>
  <c r="DA639"/>
  <c r="DB639"/>
  <c r="DC639"/>
  <c r="A640"/>
  <c r="CY640"/>
  <c r="CZ640"/>
  <c r="DB640" s="1"/>
  <c r="DA640"/>
  <c r="DC640"/>
  <c r="A641"/>
  <c r="CY641"/>
  <c r="CZ641"/>
  <c r="DB641" s="1"/>
  <c r="DA641"/>
  <c r="DC641"/>
  <c r="A642"/>
  <c r="CY642"/>
  <c r="CZ642"/>
  <c r="DA642"/>
  <c r="DB642"/>
  <c r="DC642"/>
  <c r="A643"/>
  <c r="CY643"/>
  <c r="CZ643"/>
  <c r="DA643"/>
  <c r="DB643"/>
  <c r="DC643"/>
  <c r="A644"/>
  <c r="CY644"/>
  <c r="CZ644"/>
  <c r="DB644" s="1"/>
  <c r="DA644"/>
  <c r="DC644"/>
  <c r="A645"/>
  <c r="CY645"/>
  <c r="CZ645"/>
  <c r="DB645" s="1"/>
  <c r="DA645"/>
  <c r="DC645"/>
  <c r="A646"/>
  <c r="CY646"/>
  <c r="CZ646"/>
  <c r="DA646"/>
  <c r="DB646"/>
  <c r="DC646"/>
  <c r="A647"/>
  <c r="CY647"/>
  <c r="CZ647"/>
  <c r="DA647"/>
  <c r="DB647"/>
  <c r="DC647"/>
  <c r="A648"/>
  <c r="CY648"/>
  <c r="CZ648"/>
  <c r="DB648" s="1"/>
  <c r="DA648"/>
  <c r="DC648"/>
  <c r="A649"/>
  <c r="CY649"/>
  <c r="CZ649"/>
  <c r="DB649" s="1"/>
  <c r="DA649"/>
  <c r="DC649"/>
  <c r="A650"/>
  <c r="CY650"/>
  <c r="CZ650"/>
  <c r="DA650"/>
  <c r="DB650"/>
  <c r="DC650"/>
  <c r="A651"/>
  <c r="CY651"/>
  <c r="CZ651"/>
  <c r="DA651"/>
  <c r="DB651"/>
  <c r="DC651"/>
  <c r="A652"/>
  <c r="CY652"/>
  <c r="CZ652"/>
  <c r="DB652" s="1"/>
  <c r="DA652"/>
  <c r="DC652"/>
  <c r="A653"/>
  <c r="CY653"/>
  <c r="CZ653"/>
  <c r="DB653" s="1"/>
  <c r="DA653"/>
  <c r="DC653"/>
  <c r="A654"/>
  <c r="CY654"/>
  <c r="CZ654"/>
  <c r="DA654"/>
  <c r="DB654"/>
  <c r="DC654"/>
  <c r="A655"/>
  <c r="CY655"/>
  <c r="CZ655"/>
  <c r="DA655"/>
  <c r="DB655"/>
  <c r="DC655"/>
  <c r="A656"/>
  <c r="CY656"/>
  <c r="CZ656"/>
  <c r="DB656" s="1"/>
  <c r="DA656"/>
  <c r="DC656"/>
  <c r="A657"/>
  <c r="CY657"/>
  <c r="CZ657"/>
  <c r="DB657" s="1"/>
  <c r="DA657"/>
  <c r="DC657"/>
  <c r="A658"/>
  <c r="CY658"/>
  <c r="CZ658"/>
  <c r="DA658"/>
  <c r="DB658"/>
  <c r="DC658"/>
  <c r="A659"/>
  <c r="CY659"/>
  <c r="CZ659"/>
  <c r="DA659"/>
  <c r="DB659"/>
  <c r="DC659"/>
  <c r="A660"/>
  <c r="CY660"/>
  <c r="CZ660"/>
  <c r="DB660" s="1"/>
  <c r="DA660"/>
  <c r="DC660"/>
  <c r="A661"/>
  <c r="CY661"/>
  <c r="CZ661"/>
  <c r="DB661" s="1"/>
  <c r="DA661"/>
  <c r="DC661"/>
  <c r="A662"/>
  <c r="CY662"/>
  <c r="CZ662"/>
  <c r="DA662"/>
  <c r="DB662"/>
  <c r="DC662"/>
  <c r="A663"/>
  <c r="CY663"/>
  <c r="CZ663"/>
  <c r="DA663"/>
  <c r="DB663"/>
  <c r="DC663"/>
  <c r="A664"/>
  <c r="CY664"/>
  <c r="CZ664"/>
  <c r="DB664" s="1"/>
  <c r="DA664"/>
  <c r="DC664"/>
  <c r="A665"/>
  <c r="CY665"/>
  <c r="CZ665"/>
  <c r="DB665" s="1"/>
  <c r="DA665"/>
  <c r="DC665"/>
  <c r="A666"/>
  <c r="CY666"/>
  <c r="CZ666"/>
  <c r="DA666"/>
  <c r="DB666"/>
  <c r="DC666"/>
  <c r="A667"/>
  <c r="CY667"/>
  <c r="CZ667"/>
  <c r="DA667"/>
  <c r="DB667"/>
  <c r="DC667"/>
  <c r="A668"/>
  <c r="CY668"/>
  <c r="CZ668"/>
  <c r="DB668" s="1"/>
  <c r="DA668"/>
  <c r="DC668"/>
  <c r="A669"/>
  <c r="CY669"/>
  <c r="CZ669"/>
  <c r="DB669" s="1"/>
  <c r="DA669"/>
  <c r="DC669"/>
  <c r="A670"/>
  <c r="CY670"/>
  <c r="CZ670"/>
  <c r="DA670"/>
  <c r="DB670"/>
  <c r="DC670"/>
  <c r="A671"/>
  <c r="CY671"/>
  <c r="CZ671"/>
  <c r="DA671"/>
  <c r="DB671"/>
  <c r="DC671"/>
  <c r="A672"/>
  <c r="CY672"/>
  <c r="CZ672"/>
  <c r="DB672" s="1"/>
  <c r="DA672"/>
  <c r="DC672"/>
  <c r="A673"/>
  <c r="CY673"/>
  <c r="CZ673"/>
  <c r="DB673" s="1"/>
  <c r="DA673"/>
  <c r="DC673"/>
  <c r="A674"/>
  <c r="CY674"/>
  <c r="CZ674"/>
  <c r="DA674"/>
  <c r="DB674"/>
  <c r="DC674"/>
  <c r="A675"/>
  <c r="CY675"/>
  <c r="CZ675"/>
  <c r="DA675"/>
  <c r="DB675"/>
  <c r="DC675"/>
  <c r="A676"/>
  <c r="CY676"/>
  <c r="CZ676"/>
  <c r="DB676" s="1"/>
  <c r="DA676"/>
  <c r="DC676"/>
  <c r="A677"/>
  <c r="CY677"/>
  <c r="CZ677"/>
  <c r="DB677" s="1"/>
  <c r="DA677"/>
  <c r="DC677"/>
  <c r="A678"/>
  <c r="CY678"/>
  <c r="CZ678"/>
  <c r="DA678"/>
  <c r="DB678"/>
  <c r="DC678"/>
  <c r="A679"/>
  <c r="CY679"/>
  <c r="CZ679"/>
  <c r="DA679"/>
  <c r="DB679"/>
  <c r="DC679"/>
  <c r="A680"/>
  <c r="CY680"/>
  <c r="CZ680"/>
  <c r="DB680" s="1"/>
  <c r="DA680"/>
  <c r="DC680"/>
  <c r="A681"/>
  <c r="CY681"/>
  <c r="CZ681"/>
  <c r="DB681" s="1"/>
  <c r="DA681"/>
  <c r="DC681"/>
  <c r="A682"/>
  <c r="CY682"/>
  <c r="CZ682"/>
  <c r="DA682"/>
  <c r="DB682"/>
  <c r="DC682"/>
  <c r="A683"/>
  <c r="CY683"/>
  <c r="CZ683"/>
  <c r="DA683"/>
  <c r="DB683"/>
  <c r="DC683"/>
  <c r="A684"/>
  <c r="CY684"/>
  <c r="CZ684"/>
  <c r="DB684" s="1"/>
  <c r="DA684"/>
  <c r="DC684"/>
  <c r="A685"/>
  <c r="CY685"/>
  <c r="CZ685"/>
  <c r="DB685" s="1"/>
  <c r="DA685"/>
  <c r="DC685"/>
  <c r="A686"/>
  <c r="CY686"/>
  <c r="CZ686"/>
  <c r="DA686"/>
  <c r="DB686"/>
  <c r="DC686"/>
  <c r="A687"/>
  <c r="CY687"/>
  <c r="CZ687"/>
  <c r="DA687"/>
  <c r="DB687"/>
  <c r="DC687"/>
  <c r="A688"/>
  <c r="CY688"/>
  <c r="CZ688"/>
  <c r="DB688" s="1"/>
  <c r="DA688"/>
  <c r="DC688"/>
  <c r="A689"/>
  <c r="CY689"/>
  <c r="CZ689"/>
  <c r="DB689" s="1"/>
  <c r="DA689"/>
  <c r="DC689"/>
  <c r="A690"/>
  <c r="CY690"/>
  <c r="CZ690"/>
  <c r="DA690"/>
  <c r="DB690"/>
  <c r="DC690"/>
  <c r="A691"/>
  <c r="CY691"/>
  <c r="CZ691"/>
  <c r="DA691"/>
  <c r="DB691"/>
  <c r="DC691"/>
  <c r="A692"/>
  <c r="CY692"/>
  <c r="CZ692"/>
  <c r="DB692" s="1"/>
  <c r="DA692"/>
  <c r="DC692"/>
  <c r="A693"/>
  <c r="CY693"/>
  <c r="CZ693"/>
  <c r="DB693" s="1"/>
  <c r="DA693"/>
  <c r="DC693"/>
  <c r="A694"/>
  <c r="CY694"/>
  <c r="CZ694"/>
  <c r="DA694"/>
  <c r="DB694"/>
  <c r="DC694"/>
  <c r="A695"/>
  <c r="CY695"/>
  <c r="CZ695"/>
  <c r="DA695"/>
  <c r="DB695"/>
  <c r="DC695"/>
  <c r="A696"/>
  <c r="CY696"/>
  <c r="CZ696"/>
  <c r="DB696" s="1"/>
  <c r="DA696"/>
  <c r="DC696"/>
  <c r="A697"/>
  <c r="CY697"/>
  <c r="CZ697"/>
  <c r="DB697" s="1"/>
  <c r="DA697"/>
  <c r="DC697"/>
  <c r="A698"/>
  <c r="CY698"/>
  <c r="CZ698"/>
  <c r="DA698"/>
  <c r="DB698"/>
  <c r="DC698"/>
  <c r="A699"/>
  <c r="CY699"/>
  <c r="CZ699"/>
  <c r="DA699"/>
  <c r="DB699"/>
  <c r="DC699"/>
  <c r="A700"/>
  <c r="CY700"/>
  <c r="CZ700"/>
  <c r="DB700" s="1"/>
  <c r="DA700"/>
  <c r="DC700"/>
  <c r="A701"/>
  <c r="CY701"/>
  <c r="CZ701"/>
  <c r="DB701" s="1"/>
  <c r="DA701"/>
  <c r="DC701"/>
  <c r="A702"/>
  <c r="CY702"/>
  <c r="CZ702"/>
  <c r="DA702"/>
  <c r="DB702"/>
  <c r="DC702"/>
  <c r="A703"/>
  <c r="CY703"/>
  <c r="CZ703"/>
  <c r="DA703"/>
  <c r="DB703"/>
  <c r="DC703"/>
  <c r="A704"/>
  <c r="CY704"/>
  <c r="CZ704"/>
  <c r="DB704" s="1"/>
  <c r="DA704"/>
  <c r="DC704"/>
  <c r="A705"/>
  <c r="CY705"/>
  <c r="CZ705"/>
  <c r="DB705" s="1"/>
  <c r="DA705"/>
  <c r="DC705"/>
  <c r="A706"/>
  <c r="CY706"/>
  <c r="CZ706"/>
  <c r="DA706"/>
  <c r="DB706"/>
  <c r="DC706"/>
  <c r="A707"/>
  <c r="CY707"/>
  <c r="CZ707"/>
  <c r="DA707"/>
  <c r="DB707"/>
  <c r="DC707"/>
  <c r="A708"/>
  <c r="CY708"/>
  <c r="CZ708"/>
  <c r="DB708" s="1"/>
  <c r="DA708"/>
  <c r="DC708"/>
  <c r="A709"/>
  <c r="CY709"/>
  <c r="CZ709"/>
  <c r="DB709" s="1"/>
  <c r="DA709"/>
  <c r="DC709"/>
  <c r="A710"/>
  <c r="CY710"/>
  <c r="CZ710"/>
  <c r="DA710"/>
  <c r="DB710"/>
  <c r="DC710"/>
  <c r="A711"/>
  <c r="CY711"/>
  <c r="CZ711"/>
  <c r="DA711"/>
  <c r="DB711"/>
  <c r="DC711"/>
  <c r="A712"/>
  <c r="CY712"/>
  <c r="CZ712"/>
  <c r="DB712" s="1"/>
  <c r="DA712"/>
  <c r="DC712"/>
  <c r="A713"/>
  <c r="CY713"/>
  <c r="CZ713"/>
  <c r="DB713" s="1"/>
  <c r="DA713"/>
  <c r="DC713"/>
  <c r="A714"/>
  <c r="CY714"/>
  <c r="CZ714"/>
  <c r="DA714"/>
  <c r="DB714"/>
  <c r="DC714"/>
  <c r="A715"/>
  <c r="CY715"/>
  <c r="CZ715"/>
  <c r="DA715"/>
  <c r="DB715"/>
  <c r="DC715"/>
  <c r="A716"/>
  <c r="CY716"/>
  <c r="CZ716"/>
  <c r="DB716" s="1"/>
  <c r="DA716"/>
  <c r="DC716"/>
  <c r="A717"/>
  <c r="CY717"/>
  <c r="CZ717"/>
  <c r="DB717" s="1"/>
  <c r="DA717"/>
  <c r="DC717"/>
  <c r="A718"/>
  <c r="CY718"/>
  <c r="CZ718"/>
  <c r="DA718"/>
  <c r="DB718"/>
  <c r="DC718"/>
  <c r="A719"/>
  <c r="CY719"/>
  <c r="CZ719"/>
  <c r="DA719"/>
  <c r="DB719"/>
  <c r="DC719"/>
  <c r="A720"/>
  <c r="CY720"/>
  <c r="CZ720"/>
  <c r="DB720" s="1"/>
  <c r="DA720"/>
  <c r="DC720"/>
  <c r="A721"/>
  <c r="CY721"/>
  <c r="CZ721"/>
  <c r="DB721" s="1"/>
  <c r="DA721"/>
  <c r="DC721"/>
  <c r="A722"/>
  <c r="CY722"/>
  <c r="CZ722"/>
  <c r="DA722"/>
  <c r="DB722"/>
  <c r="DC722"/>
  <c r="A723"/>
  <c r="CY723"/>
  <c r="CZ723"/>
  <c r="DA723"/>
  <c r="DB723"/>
  <c r="DC723"/>
  <c r="A724"/>
  <c r="CY724"/>
  <c r="CZ724"/>
  <c r="DB724" s="1"/>
  <c r="DA724"/>
  <c r="DC724"/>
  <c r="A725"/>
  <c r="CY725"/>
  <c r="CZ725"/>
  <c r="DB725" s="1"/>
  <c r="DA725"/>
  <c r="DC725"/>
  <c r="A726"/>
  <c r="CY726"/>
  <c r="CZ726"/>
  <c r="DA726"/>
  <c r="DB726"/>
  <c r="DC726"/>
  <c r="A727"/>
  <c r="CY727"/>
  <c r="CZ727"/>
  <c r="DA727"/>
  <c r="DB727"/>
  <c r="DC727"/>
  <c r="A728"/>
  <c r="CY728"/>
  <c r="CZ728"/>
  <c r="DB728" s="1"/>
  <c r="DA728"/>
  <c r="DC728"/>
  <c r="A729"/>
  <c r="CY729"/>
  <c r="CZ729"/>
  <c r="DB729" s="1"/>
  <c r="DA729"/>
  <c r="DC729"/>
  <c r="A730"/>
  <c r="CY730"/>
  <c r="CZ730"/>
  <c r="DA730"/>
  <c r="DB730"/>
  <c r="DC730"/>
  <c r="A731"/>
  <c r="CY731"/>
  <c r="CZ731"/>
  <c r="DA731"/>
  <c r="DB731"/>
  <c r="DC731"/>
  <c r="A732"/>
  <c r="CY732"/>
  <c r="CZ732"/>
  <c r="DB732" s="1"/>
  <c r="DA732"/>
  <c r="DC732"/>
  <c r="A733"/>
  <c r="CY733"/>
  <c r="CZ733"/>
  <c r="DB733" s="1"/>
  <c r="DA733"/>
  <c r="DC733"/>
  <c r="A734"/>
  <c r="CY734"/>
  <c r="CZ734"/>
  <c r="DA734"/>
  <c r="DB734"/>
  <c r="DC734"/>
  <c r="A735"/>
  <c r="CY735"/>
  <c r="CZ735"/>
  <c r="DA735"/>
  <c r="DB735"/>
  <c r="DC735"/>
  <c r="A736"/>
  <c r="CY736"/>
  <c r="CZ736"/>
  <c r="DB736" s="1"/>
  <c r="DA736"/>
  <c r="DC736"/>
  <c r="A737"/>
  <c r="CY737"/>
  <c r="CZ737"/>
  <c r="DB737" s="1"/>
  <c r="DA737"/>
  <c r="DC737"/>
  <c r="A738"/>
  <c r="CY738"/>
  <c r="CZ738"/>
  <c r="DA738"/>
  <c r="DB738"/>
  <c r="DC738"/>
  <c r="A739"/>
  <c r="CY739"/>
  <c r="CZ739"/>
  <c r="DA739"/>
  <c r="DB739"/>
  <c r="DC739"/>
  <c r="A740"/>
  <c r="CY740"/>
  <c r="CZ740"/>
  <c r="DB740" s="1"/>
  <c r="DA740"/>
  <c r="DC740"/>
  <c r="A741"/>
  <c r="CY741"/>
  <c r="CZ741"/>
  <c r="DB741" s="1"/>
  <c r="DA741"/>
  <c r="DC741"/>
  <c r="A742"/>
  <c r="CY742"/>
  <c r="CZ742"/>
  <c r="DA742"/>
  <c r="DB742"/>
  <c r="DC742"/>
  <c r="A743"/>
  <c r="CY743"/>
  <c r="CZ743"/>
  <c r="DA743"/>
  <c r="DB743"/>
  <c r="DC743"/>
  <c r="A744"/>
  <c r="CY744"/>
  <c r="CZ744"/>
  <c r="DB744" s="1"/>
  <c r="DA744"/>
  <c r="DC744"/>
  <c r="A745"/>
  <c r="CY745"/>
  <c r="CZ745"/>
  <c r="DB745" s="1"/>
  <c r="DA745"/>
  <c r="DC745"/>
  <c r="A746"/>
  <c r="CY746"/>
  <c r="CZ746"/>
  <c r="DA746"/>
  <c r="DB746"/>
  <c r="DC746"/>
  <c r="A747"/>
  <c r="CY747"/>
  <c r="CZ747"/>
  <c r="DA747"/>
  <c r="DB747"/>
  <c r="DC747"/>
  <c r="A748"/>
  <c r="CY748"/>
  <c r="CZ748"/>
  <c r="DB748" s="1"/>
  <c r="DA748"/>
  <c r="DC748"/>
  <c r="A749"/>
  <c r="CY749"/>
  <c r="CZ749"/>
  <c r="DB749" s="1"/>
  <c r="DA749"/>
  <c r="DC749"/>
  <c r="A750"/>
  <c r="CY750"/>
  <c r="CZ750"/>
  <c r="DA750"/>
  <c r="DB750"/>
  <c r="DC750"/>
  <c r="A751"/>
  <c r="CY751"/>
  <c r="CZ751"/>
  <c r="DA751"/>
  <c r="DB751"/>
  <c r="DC751"/>
  <c r="A752"/>
  <c r="CY752"/>
  <c r="CZ752"/>
  <c r="DB752" s="1"/>
  <c r="DA752"/>
  <c r="DC752"/>
  <c r="A753"/>
  <c r="CY753"/>
  <c r="CZ753"/>
  <c r="DB753" s="1"/>
  <c r="DA753"/>
  <c r="DC753"/>
  <c r="A754"/>
  <c r="CY754"/>
  <c r="CZ754"/>
  <c r="DA754"/>
  <c r="DB754"/>
  <c r="DC754"/>
  <c r="A755"/>
  <c r="CY755"/>
  <c r="CZ755"/>
  <c r="DA755"/>
  <c r="DB755"/>
  <c r="DC755"/>
  <c r="A756"/>
  <c r="CY756"/>
  <c r="CZ756"/>
  <c r="DB756" s="1"/>
  <c r="DA756"/>
  <c r="DC756"/>
  <c r="A757"/>
  <c r="CY757"/>
  <c r="CZ757"/>
  <c r="DB757" s="1"/>
  <c r="DA757"/>
  <c r="DC757"/>
  <c r="A758"/>
  <c r="CY758"/>
  <c r="CZ758"/>
  <c r="DA758"/>
  <c r="DB758"/>
  <c r="DC758"/>
  <c r="A759"/>
  <c r="CY759"/>
  <c r="CZ759"/>
  <c r="DA759"/>
  <c r="DB759"/>
  <c r="DC759"/>
  <c r="A760"/>
  <c r="CY760"/>
  <c r="CZ760"/>
  <c r="DB760" s="1"/>
  <c r="DA760"/>
  <c r="DC760"/>
  <c r="A761"/>
  <c r="CY761"/>
  <c r="CZ761"/>
  <c r="DB761" s="1"/>
  <c r="DA761"/>
  <c r="DC761"/>
  <c r="A762"/>
  <c r="CY762"/>
  <c r="CZ762"/>
  <c r="DA762"/>
  <c r="DB762"/>
  <c r="DC762"/>
  <c r="A763"/>
  <c r="CY763"/>
  <c r="CZ763"/>
  <c r="DA763"/>
  <c r="DB763"/>
  <c r="DC763"/>
  <c r="A764"/>
  <c r="CY764"/>
  <c r="CZ764"/>
  <c r="DB764" s="1"/>
  <c r="DA764"/>
  <c r="DC764"/>
  <c r="A765"/>
  <c r="CY765"/>
  <c r="CZ765"/>
  <c r="DB765" s="1"/>
  <c r="DA765"/>
  <c r="DC765"/>
  <c r="A766"/>
  <c r="CY766"/>
  <c r="CZ766"/>
  <c r="DA766"/>
  <c r="DB766"/>
  <c r="DC766"/>
  <c r="A767"/>
  <c r="CY767"/>
  <c r="CZ767"/>
  <c r="DA767"/>
  <c r="DB767"/>
  <c r="DC767"/>
  <c r="A768"/>
  <c r="CY768"/>
  <c r="CZ768"/>
  <c r="DB768" s="1"/>
  <c r="DA768"/>
  <c r="DC768"/>
  <c r="A769"/>
  <c r="CY769"/>
  <c r="CZ769"/>
  <c r="DB769" s="1"/>
  <c r="DA769"/>
  <c r="DC769"/>
  <c r="A770"/>
  <c r="CY770"/>
  <c r="CZ770"/>
  <c r="DA770"/>
  <c r="DB770"/>
  <c r="DC770"/>
  <c r="A771"/>
  <c r="CY771"/>
  <c r="CZ771"/>
  <c r="DA771"/>
  <c r="DB771"/>
  <c r="DC771"/>
  <c r="A772"/>
  <c r="CY772"/>
  <c r="CZ772"/>
  <c r="DB772" s="1"/>
  <c r="DA772"/>
  <c r="DC772"/>
  <c r="A773"/>
  <c r="CY773"/>
  <c r="CZ773"/>
  <c r="DB773" s="1"/>
  <c r="DA773"/>
  <c r="DC773"/>
  <c r="A774"/>
  <c r="CY774"/>
  <c r="CZ774"/>
  <c r="DA774"/>
  <c r="DB774"/>
  <c r="DC774"/>
  <c r="A775"/>
  <c r="CY775"/>
  <c r="CZ775"/>
  <c r="DA775"/>
  <c r="DB775"/>
  <c r="DC775"/>
  <c r="A776"/>
  <c r="CY776"/>
  <c r="CZ776"/>
  <c r="DB776" s="1"/>
  <c r="DA776"/>
  <c r="DC776"/>
  <c r="A777"/>
  <c r="CY777"/>
  <c r="CZ777"/>
  <c r="DB777" s="1"/>
  <c r="DA777"/>
  <c r="DC777"/>
  <c r="A778"/>
  <c r="CY778"/>
  <c r="CZ778"/>
  <c r="DA778"/>
  <c r="DB778"/>
  <c r="DC778"/>
  <c r="A779"/>
  <c r="CY779"/>
  <c r="CZ779"/>
  <c r="DA779"/>
  <c r="DB779"/>
  <c r="DC779"/>
  <c r="A780"/>
  <c r="CY780"/>
  <c r="CZ780"/>
  <c r="DB780" s="1"/>
  <c r="DA780"/>
  <c r="DC780"/>
  <c r="A781"/>
  <c r="CY781"/>
  <c r="CZ781"/>
  <c r="DB781" s="1"/>
  <c r="DA781"/>
  <c r="DC781"/>
  <c r="A782"/>
  <c r="CY782"/>
  <c r="CZ782"/>
  <c r="DA782"/>
  <c r="DB782"/>
  <c r="DC782"/>
  <c r="A783"/>
  <c r="CY783"/>
  <c r="CZ783"/>
  <c r="DA783"/>
  <c r="DB783"/>
  <c r="DC783"/>
  <c r="A784"/>
  <c r="CY784"/>
  <c r="CZ784"/>
  <c r="DB784" s="1"/>
  <c r="DA784"/>
  <c r="DC784"/>
  <c r="A785"/>
  <c r="CY785"/>
  <c r="CZ785"/>
  <c r="DB785" s="1"/>
  <c r="DA785"/>
  <c r="DC785"/>
  <c r="A786"/>
  <c r="CY786"/>
  <c r="CZ786"/>
  <c r="DA786"/>
  <c r="DB786"/>
  <c r="DC786"/>
  <c r="A787"/>
  <c r="CY787"/>
  <c r="CZ787"/>
  <c r="DA787"/>
  <c r="DB787"/>
  <c r="DC787"/>
  <c r="A788"/>
  <c r="CY788"/>
  <c r="CZ788"/>
  <c r="DB788" s="1"/>
  <c r="DA788"/>
  <c r="DC788"/>
  <c r="A789"/>
  <c r="CY789"/>
  <c r="CZ789"/>
  <c r="DB789" s="1"/>
  <c r="DA789"/>
  <c r="DC789"/>
  <c r="A790"/>
  <c r="CY790"/>
  <c r="CZ790"/>
  <c r="DA790"/>
  <c r="DB790"/>
  <c r="DC790"/>
  <c r="A791"/>
  <c r="CY791"/>
  <c r="CZ791"/>
  <c r="DA791"/>
  <c r="DB791"/>
  <c r="DC791"/>
  <c r="A792"/>
  <c r="CY792"/>
  <c r="CZ792"/>
  <c r="DB792" s="1"/>
  <c r="DA792"/>
  <c r="DC792"/>
  <c r="A793"/>
  <c r="CY793"/>
  <c r="CZ793"/>
  <c r="DB793" s="1"/>
  <c r="DA793"/>
  <c r="DC793"/>
  <c r="A794"/>
  <c r="CY794"/>
  <c r="CZ794"/>
  <c r="DA794"/>
  <c r="DB794"/>
  <c r="DC794"/>
  <c r="A795"/>
  <c r="CY795"/>
  <c r="CZ795"/>
  <c r="DA795"/>
  <c r="DB795"/>
  <c r="DC795"/>
  <c r="A796"/>
  <c r="CY796"/>
  <c r="CZ796"/>
  <c r="DB796" s="1"/>
  <c r="DA796"/>
  <c r="DC796"/>
  <c r="A797"/>
  <c r="CY797"/>
  <c r="CZ797"/>
  <c r="DB797" s="1"/>
  <c r="DA797"/>
  <c r="DC797"/>
  <c r="A798"/>
  <c r="CY798"/>
  <c r="CZ798"/>
  <c r="DA798"/>
  <c r="DB798"/>
  <c r="DC798"/>
  <c r="A799"/>
  <c r="CY799"/>
  <c r="CZ799"/>
  <c r="DA799"/>
  <c r="DB799"/>
  <c r="DC799"/>
  <c r="A800"/>
  <c r="CY800"/>
  <c r="CZ800"/>
  <c r="DB800" s="1"/>
  <c r="DA800"/>
  <c r="DC800"/>
  <c r="A801"/>
  <c r="CY801"/>
  <c r="CZ801"/>
  <c r="DB801" s="1"/>
  <c r="DA801"/>
  <c r="DC801"/>
  <c r="A802"/>
  <c r="CY802"/>
  <c r="CZ802"/>
  <c r="DA802"/>
  <c r="DB802"/>
  <c r="DC802"/>
  <c r="A803"/>
  <c r="CY803"/>
  <c r="CZ803"/>
  <c r="DA803"/>
  <c r="DB803"/>
  <c r="DC803"/>
  <c r="A804"/>
  <c r="CY804"/>
  <c r="CZ804"/>
  <c r="DB804" s="1"/>
  <c r="DA804"/>
  <c r="DC804"/>
  <c r="A805"/>
  <c r="CY805"/>
  <c r="CZ805"/>
  <c r="DB805" s="1"/>
  <c r="DA805"/>
  <c r="DC805"/>
  <c r="A806"/>
  <c r="CY806"/>
  <c r="CZ806"/>
  <c r="DA806"/>
  <c r="DB806"/>
  <c r="DC806"/>
  <c r="A807"/>
  <c r="CY807"/>
  <c r="CZ807"/>
  <c r="DA807"/>
  <c r="DB807"/>
  <c r="DC807"/>
  <c r="A808"/>
  <c r="CY808"/>
  <c r="CZ808"/>
  <c r="DB808" s="1"/>
  <c r="DA808"/>
  <c r="DC808"/>
  <c r="A809"/>
  <c r="CY809"/>
  <c r="CZ809"/>
  <c r="DB809" s="1"/>
  <c r="DA809"/>
  <c r="DC809"/>
  <c r="A810"/>
  <c r="CY810"/>
  <c r="CZ810"/>
  <c r="DA810"/>
  <c r="DB810"/>
  <c r="DC810"/>
  <c r="A811"/>
  <c r="CY811"/>
  <c r="CZ811"/>
  <c r="DA811"/>
  <c r="DB811"/>
  <c r="DC811"/>
  <c r="A812"/>
  <c r="CY812"/>
  <c r="CZ812"/>
  <c r="DB812" s="1"/>
  <c r="DA812"/>
  <c r="DC812"/>
  <c r="A813"/>
  <c r="CY813"/>
  <c r="CZ813"/>
  <c r="DB813" s="1"/>
  <c r="DA813"/>
  <c r="DC813"/>
  <c r="A814"/>
  <c r="CY814"/>
  <c r="CZ814"/>
  <c r="DA814"/>
  <c r="DB814"/>
  <c r="DC814"/>
  <c r="A815"/>
  <c r="CY815"/>
  <c r="CZ815"/>
  <c r="DA815"/>
  <c r="DB815"/>
  <c r="DC815"/>
  <c r="A816"/>
  <c r="CY816"/>
  <c r="CZ816"/>
  <c r="DB816" s="1"/>
  <c r="DA816"/>
  <c r="DC816"/>
  <c r="A817"/>
  <c r="CY817"/>
  <c r="CZ817"/>
  <c r="DB817" s="1"/>
  <c r="DA817"/>
  <c r="DC817"/>
  <c r="A818"/>
  <c r="CY818"/>
  <c r="CZ818"/>
  <c r="DA818"/>
  <c r="DB818"/>
  <c r="DC818"/>
  <c r="A819"/>
  <c r="CY819"/>
  <c r="CZ819"/>
  <c r="DA819"/>
  <c r="DB819"/>
  <c r="DC819"/>
  <c r="A820"/>
  <c r="CY820"/>
  <c r="CZ820"/>
  <c r="DB820" s="1"/>
  <c r="DA820"/>
  <c r="DC820"/>
  <c r="A821"/>
  <c r="CY821"/>
  <c r="CZ821"/>
  <c r="DB821" s="1"/>
  <c r="DA821"/>
  <c r="DC821"/>
  <c r="A822"/>
  <c r="CY822"/>
  <c r="CZ822"/>
  <c r="DA822"/>
  <c r="DB822"/>
  <c r="DC822"/>
  <c r="A823"/>
  <c r="CY823"/>
  <c r="CZ823"/>
  <c r="DA823"/>
  <c r="DB823"/>
  <c r="DC823"/>
  <c r="A824"/>
  <c r="CY824"/>
  <c r="CZ824"/>
  <c r="DB824" s="1"/>
  <c r="DA824"/>
  <c r="DC824"/>
  <c r="A825"/>
  <c r="CY825"/>
  <c r="CZ825"/>
  <c r="DB825" s="1"/>
  <c r="DA825"/>
  <c r="DC825"/>
  <c r="A826"/>
  <c r="CY826"/>
  <c r="CZ826"/>
  <c r="DA826"/>
  <c r="DB826"/>
  <c r="DC826"/>
  <c r="A827"/>
  <c r="CY827"/>
  <c r="CZ827"/>
  <c r="DA827"/>
  <c r="DB827"/>
  <c r="DC827"/>
  <c r="A828"/>
  <c r="CY828"/>
  <c r="CZ828"/>
  <c r="DB828" s="1"/>
  <c r="DA828"/>
  <c r="DC828"/>
  <c r="A829"/>
  <c r="CY829"/>
  <c r="CZ829"/>
  <c r="DB829" s="1"/>
  <c r="DA829"/>
  <c r="DC829"/>
  <c r="A830"/>
  <c r="CY830"/>
  <c r="CZ830"/>
  <c r="DA830"/>
  <c r="DB830"/>
  <c r="DC830"/>
  <c r="A831"/>
  <c r="CY831"/>
  <c r="CZ831"/>
  <c r="DA831"/>
  <c r="DB831"/>
  <c r="DC831"/>
  <c r="A832"/>
  <c r="CY832"/>
  <c r="CZ832"/>
  <c r="DB832" s="1"/>
  <c r="DA832"/>
  <c r="DC832"/>
  <c r="A833"/>
  <c r="CY833"/>
  <c r="CZ833"/>
  <c r="DB833" s="1"/>
  <c r="DA833"/>
  <c r="DC833"/>
  <c r="A834"/>
  <c r="CY834"/>
  <c r="CZ834"/>
  <c r="DA834"/>
  <c r="DB834"/>
  <c r="DC834"/>
  <c r="A835"/>
  <c r="CY835"/>
  <c r="CZ835"/>
  <c r="DA835"/>
  <c r="DB835"/>
  <c r="DC835"/>
  <c r="A836"/>
  <c r="CY836"/>
  <c r="CZ836"/>
  <c r="DB836" s="1"/>
  <c r="DA836"/>
  <c r="DC836"/>
  <c r="A837"/>
  <c r="CY837"/>
  <c r="CZ837"/>
  <c r="DB837" s="1"/>
  <c r="DA837"/>
  <c r="DC837"/>
  <c r="A838"/>
  <c r="CY838"/>
  <c r="CZ838"/>
  <c r="DA838"/>
  <c r="DB838"/>
  <c r="DC838"/>
  <c r="A839"/>
  <c r="CY839"/>
  <c r="CZ839"/>
  <c r="DA839"/>
  <c r="DB839"/>
  <c r="DC839"/>
  <c r="A840"/>
  <c r="CY840"/>
  <c r="CZ840"/>
  <c r="DB840" s="1"/>
  <c r="DA840"/>
  <c r="DC840"/>
  <c r="A841"/>
  <c r="CY841"/>
  <c r="CZ841"/>
  <c r="DB841" s="1"/>
  <c r="DA841"/>
  <c r="DC841"/>
  <c r="A842"/>
  <c r="CY842"/>
  <c r="CZ842"/>
  <c r="DA842"/>
  <c r="DB842"/>
  <c r="DC842"/>
  <c r="A843"/>
  <c r="CY843"/>
  <c r="CZ843"/>
  <c r="DA843"/>
  <c r="DB843"/>
  <c r="DC843"/>
  <c r="A844"/>
  <c r="CY844"/>
  <c r="CZ844"/>
  <c r="DB844" s="1"/>
  <c r="DA844"/>
  <c r="DC844"/>
  <c r="A845"/>
  <c r="CY845"/>
  <c r="CZ845"/>
  <c r="DB845" s="1"/>
  <c r="DA845"/>
  <c r="DC845"/>
  <c r="A846"/>
  <c r="CY846"/>
  <c r="CZ846"/>
  <c r="DA846"/>
  <c r="DB846"/>
  <c r="DC846"/>
  <c r="A847"/>
  <c r="CY847"/>
  <c r="CZ847"/>
  <c r="DA847"/>
  <c r="DB847"/>
  <c r="DC847"/>
  <c r="A848"/>
  <c r="CY848"/>
  <c r="CZ848"/>
  <c r="DB848" s="1"/>
  <c r="DA848"/>
  <c r="DC848"/>
  <c r="A849"/>
  <c r="CY849"/>
  <c r="CZ849"/>
  <c r="DB849" s="1"/>
  <c r="DA849"/>
  <c r="DC849"/>
  <c r="A850"/>
  <c r="CY850"/>
  <c r="CZ850"/>
  <c r="DA850"/>
  <c r="DB850"/>
  <c r="DC850"/>
  <c r="A851"/>
  <c r="CY851"/>
  <c r="CZ851"/>
  <c r="DA851"/>
  <c r="DB851"/>
  <c r="DC851"/>
  <c r="A852"/>
  <c r="CY852"/>
  <c r="CZ852"/>
  <c r="DB852" s="1"/>
  <c r="DA852"/>
  <c r="DC852"/>
  <c r="A853"/>
  <c r="CY853"/>
  <c r="CZ853"/>
  <c r="DB853" s="1"/>
  <c r="DA853"/>
  <c r="DC853"/>
  <c r="A854"/>
  <c r="CY854"/>
  <c r="CZ854"/>
  <c r="DA854"/>
  <c r="DB854"/>
  <c r="DC854"/>
  <c r="A855"/>
  <c r="CY855"/>
  <c r="CZ855"/>
  <c r="DA855"/>
  <c r="DB855"/>
  <c r="DC855"/>
  <c r="A856"/>
  <c r="CY856"/>
  <c r="CZ856"/>
  <c r="DB856" s="1"/>
  <c r="DA856"/>
  <c r="DC856"/>
  <c r="A857"/>
  <c r="CY857"/>
  <c r="CZ857"/>
  <c r="DB857" s="1"/>
  <c r="DA857"/>
  <c r="DC857"/>
  <c r="A858"/>
  <c r="CY858"/>
  <c r="CZ858"/>
  <c r="DA858"/>
  <c r="DB858"/>
  <c r="DC858"/>
  <c r="A859"/>
  <c r="CY859"/>
  <c r="CZ859"/>
  <c r="DA859"/>
  <c r="DB859"/>
  <c r="DC859"/>
  <c r="A860"/>
  <c r="CY860"/>
  <c r="CZ860"/>
  <c r="DB860" s="1"/>
  <c r="DA860"/>
  <c r="DC860"/>
  <c r="A861"/>
  <c r="CY861"/>
  <c r="CZ861"/>
  <c r="DB861" s="1"/>
  <c r="DA861"/>
  <c r="DC861"/>
  <c r="A862"/>
  <c r="CY862"/>
  <c r="CZ862"/>
  <c r="DA862"/>
  <c r="DB862"/>
  <c r="DC862"/>
  <c r="A863"/>
  <c r="CY863"/>
  <c r="CZ863"/>
  <c r="DA863"/>
  <c r="DB863"/>
  <c r="DC863"/>
  <c r="A864"/>
  <c r="CY864"/>
  <c r="CZ864"/>
  <c r="DB864" s="1"/>
  <c r="DA864"/>
  <c r="DC864"/>
  <c r="A865"/>
  <c r="CY865"/>
  <c r="CZ865"/>
  <c r="DB865" s="1"/>
  <c r="DA865"/>
  <c r="DC865"/>
  <c r="A866"/>
  <c r="CY866"/>
  <c r="CZ866"/>
  <c r="DA866"/>
  <c r="DB866"/>
  <c r="DC866"/>
  <c r="A867"/>
  <c r="CY867"/>
  <c r="CZ867"/>
  <c r="DA867"/>
  <c r="DB867"/>
  <c r="DC867"/>
  <c r="A868"/>
  <c r="CY868"/>
  <c r="CZ868"/>
  <c r="DB868" s="1"/>
  <c r="DA868"/>
  <c r="DC868"/>
  <c r="A869"/>
  <c r="CY869"/>
  <c r="CZ869"/>
  <c r="DB869" s="1"/>
  <c r="DA869"/>
  <c r="DC869"/>
  <c r="A870"/>
  <c r="CY870"/>
  <c r="CZ870"/>
  <c r="DA870"/>
  <c r="DB870"/>
  <c r="DC870"/>
  <c r="A871"/>
  <c r="CY871"/>
  <c r="CZ871"/>
  <c r="DA871"/>
  <c r="DB871"/>
  <c r="DC871"/>
  <c r="A872"/>
  <c r="CY872"/>
  <c r="CZ872"/>
  <c r="DB872" s="1"/>
  <c r="DA872"/>
  <c r="DC872"/>
  <c r="A873"/>
  <c r="CY873"/>
  <c r="CZ873"/>
  <c r="DB873" s="1"/>
  <c r="DA873"/>
  <c r="DC873"/>
  <c r="A874"/>
  <c r="CY874"/>
  <c r="CZ874"/>
  <c r="DA874"/>
  <c r="DB874"/>
  <c r="DC874"/>
  <c r="A875"/>
  <c r="CY875"/>
  <c r="CZ875"/>
  <c r="DA875"/>
  <c r="DB875"/>
  <c r="DC875"/>
  <c r="A876"/>
  <c r="CY876"/>
  <c r="CZ876"/>
  <c r="DB876" s="1"/>
  <c r="DA876"/>
  <c r="DC876"/>
  <c r="A877"/>
  <c r="CY877"/>
  <c r="CZ877"/>
  <c r="DB877" s="1"/>
  <c r="DA877"/>
  <c r="DC877"/>
  <c r="A878"/>
  <c r="CY878"/>
  <c r="CZ878"/>
  <c r="DA878"/>
  <c r="DB878"/>
  <c r="DC878"/>
  <c r="A879"/>
  <c r="CY879"/>
  <c r="CZ879"/>
  <c r="DA879"/>
  <c r="DB879"/>
  <c r="DC879"/>
  <c r="A880"/>
  <c r="CY880"/>
  <c r="CZ880"/>
  <c r="DB880" s="1"/>
  <c r="DA880"/>
  <c r="DC880"/>
  <c r="A881"/>
  <c r="CY881"/>
  <c r="CZ881"/>
  <c r="DB881" s="1"/>
  <c r="DA881"/>
  <c r="DC881"/>
  <c r="A882"/>
  <c r="CY882"/>
  <c r="CZ882"/>
  <c r="DA882"/>
  <c r="DB882"/>
  <c r="DC882"/>
  <c r="A883"/>
  <c r="CY883"/>
  <c r="CZ883"/>
  <c r="DA883"/>
  <c r="DB883"/>
  <c r="DC883"/>
  <c r="A884"/>
  <c r="CY884"/>
  <c r="CZ884"/>
  <c r="DB884" s="1"/>
  <c r="DA884"/>
  <c r="DC884"/>
  <c r="A885"/>
  <c r="CY885"/>
  <c r="CZ885"/>
  <c r="DB885" s="1"/>
  <c r="DA885"/>
  <c r="DC885"/>
  <c r="A886"/>
  <c r="CY886"/>
  <c r="CZ886"/>
  <c r="DA886"/>
  <c r="DB886"/>
  <c r="DC886"/>
  <c r="A887"/>
  <c r="CY887"/>
  <c r="CZ887"/>
  <c r="DA887"/>
  <c r="DB887"/>
  <c r="DC887"/>
  <c r="A888"/>
  <c r="CY888"/>
  <c r="CZ888"/>
  <c r="DB888" s="1"/>
  <c r="DA888"/>
  <c r="DC888"/>
  <c r="A889"/>
  <c r="CY889"/>
  <c r="CZ889"/>
  <c r="DB889" s="1"/>
  <c r="DA889"/>
  <c r="DC889"/>
  <c r="A890"/>
  <c r="CY890"/>
  <c r="CZ890"/>
  <c r="DA890"/>
  <c r="DB890"/>
  <c r="DC890"/>
  <c r="A891"/>
  <c r="CY891"/>
  <c r="CZ891"/>
  <c r="DA891"/>
  <c r="DB891"/>
  <c r="DC891"/>
  <c r="A892"/>
  <c r="CY892"/>
  <c r="CZ892"/>
  <c r="DB892" s="1"/>
  <c r="DA892"/>
  <c r="DC892"/>
  <c r="A893"/>
  <c r="CY893"/>
  <c r="CZ893"/>
  <c r="DB893" s="1"/>
  <c r="DA893"/>
  <c r="DC893"/>
  <c r="A894"/>
  <c r="CY894"/>
  <c r="CZ894"/>
  <c r="DA894"/>
  <c r="DB894"/>
  <c r="DC894"/>
  <c r="A895"/>
  <c r="CY895"/>
  <c r="CZ895"/>
  <c r="DA895"/>
  <c r="DB895"/>
  <c r="DC895"/>
  <c r="A896"/>
  <c r="CY896"/>
  <c r="CZ896"/>
  <c r="DB896" s="1"/>
  <c r="DA896"/>
  <c r="DC896"/>
  <c r="A897"/>
  <c r="CY897"/>
  <c r="CZ897"/>
  <c r="DB897" s="1"/>
  <c r="DA897"/>
  <c r="DC897"/>
  <c r="A898"/>
  <c r="CY898"/>
  <c r="CZ898"/>
  <c r="DA898"/>
  <c r="DB898"/>
  <c r="DC898"/>
  <c r="A899"/>
  <c r="CY899"/>
  <c r="CZ899"/>
  <c r="DA899"/>
  <c r="DB899"/>
  <c r="DC899"/>
  <c r="A900"/>
  <c r="CY900"/>
  <c r="CZ900"/>
  <c r="DB900" s="1"/>
  <c r="DA900"/>
  <c r="DC900"/>
  <c r="A901"/>
  <c r="CY901"/>
  <c r="CZ901"/>
  <c r="DB901" s="1"/>
  <c r="DA901"/>
  <c r="DC901"/>
  <c r="A902"/>
  <c r="CY902"/>
  <c r="CZ902"/>
  <c r="DA902"/>
  <c r="DB902"/>
  <c r="DC902"/>
  <c r="A903"/>
  <c r="CY903"/>
  <c r="CZ903"/>
  <c r="DA903"/>
  <c r="DB903"/>
  <c r="DC903"/>
  <c r="A904"/>
  <c r="CY904"/>
  <c r="CZ904"/>
  <c r="DB904" s="1"/>
  <c r="DA904"/>
  <c r="DC904"/>
  <c r="A905"/>
  <c r="CY905"/>
  <c r="CZ905"/>
  <c r="DB905" s="1"/>
  <c r="DA905"/>
  <c r="DC905"/>
  <c r="A906"/>
  <c r="CY906"/>
  <c r="CZ906"/>
  <c r="DA906"/>
  <c r="DB906"/>
  <c r="DC906"/>
  <c r="A907"/>
  <c r="CY907"/>
  <c r="CZ907"/>
  <c r="DA907"/>
  <c r="DB907"/>
  <c r="DC907"/>
  <c r="A908"/>
  <c r="CY908"/>
  <c r="CZ908"/>
  <c r="DB908" s="1"/>
  <c r="DA908"/>
  <c r="DC908"/>
  <c r="A909"/>
  <c r="CY909"/>
  <c r="CZ909"/>
  <c r="DB909" s="1"/>
  <c r="DA909"/>
  <c r="DC909"/>
  <c r="A910"/>
  <c r="CY910"/>
  <c r="CZ910"/>
  <c r="DA910"/>
  <c r="DB910"/>
  <c r="DC910"/>
  <c r="A911"/>
  <c r="CY911"/>
  <c r="CZ911"/>
  <c r="DA911"/>
  <c r="DB911"/>
  <c r="DC911"/>
  <c r="A912"/>
  <c r="CY912"/>
  <c r="CZ912"/>
  <c r="DB912" s="1"/>
  <c r="DA912"/>
  <c r="DC912"/>
  <c r="A913"/>
  <c r="CY913"/>
  <c r="CZ913"/>
  <c r="DB913" s="1"/>
  <c r="DA913"/>
  <c r="DC913"/>
  <c r="A914"/>
  <c r="CY914"/>
  <c r="CZ914"/>
  <c r="DA914"/>
  <c r="DB914"/>
  <c r="DC914"/>
  <c r="A915"/>
  <c r="CY915"/>
  <c r="CZ915"/>
  <c r="DA915"/>
  <c r="DB915"/>
  <c r="DC915"/>
  <c r="A916"/>
  <c r="CY916"/>
  <c r="CZ916"/>
  <c r="DB916" s="1"/>
  <c r="DA916"/>
  <c r="DC916"/>
  <c r="A917"/>
  <c r="CY917"/>
  <c r="CZ917"/>
  <c r="DB917" s="1"/>
  <c r="DA917"/>
  <c r="DC917"/>
  <c r="A918"/>
  <c r="CY918"/>
  <c r="CZ918"/>
  <c r="DA918"/>
  <c r="DB918"/>
  <c r="DC918"/>
  <c r="A919"/>
  <c r="CY919"/>
  <c r="CZ919"/>
  <c r="DA919"/>
  <c r="DB919"/>
  <c r="DC919"/>
  <c r="A920"/>
  <c r="CY920"/>
  <c r="CZ920"/>
  <c r="DB920" s="1"/>
  <c r="DA920"/>
  <c r="DC920"/>
  <c r="A921"/>
  <c r="CY921"/>
  <c r="CZ921"/>
  <c r="DB921" s="1"/>
  <c r="DA921"/>
  <c r="DC921"/>
  <c r="A922"/>
  <c r="CY922"/>
  <c r="CZ922"/>
  <c r="DA922"/>
  <c r="DB922"/>
  <c r="DC922"/>
  <c r="A923"/>
  <c r="CY923"/>
  <c r="CZ923"/>
  <c r="DA923"/>
  <c r="DB923"/>
  <c r="DC923"/>
  <c r="A924"/>
  <c r="CY924"/>
  <c r="CZ924"/>
  <c r="DB924" s="1"/>
  <c r="DA924"/>
  <c r="DC924"/>
  <c r="A925"/>
  <c r="CY925"/>
  <c r="CZ925"/>
  <c r="DB925" s="1"/>
  <c r="DA925"/>
  <c r="DC925"/>
  <c r="A926"/>
  <c r="CY926"/>
  <c r="CZ926"/>
  <c r="DA926"/>
  <c r="DB926"/>
  <c r="DC926"/>
  <c r="A927"/>
  <c r="CY927"/>
  <c r="CZ927"/>
  <c r="DA927"/>
  <c r="DB927"/>
  <c r="DC927"/>
  <c r="A928"/>
  <c r="CY928"/>
  <c r="CZ928"/>
  <c r="DB928" s="1"/>
  <c r="DA928"/>
  <c r="DC928"/>
  <c r="A929"/>
  <c r="CY929"/>
  <c r="CZ929"/>
  <c r="DB929" s="1"/>
  <c r="DA929"/>
  <c r="DC929"/>
  <c r="A930"/>
  <c r="CY930"/>
  <c r="CZ930"/>
  <c r="DA930"/>
  <c r="DB930"/>
  <c r="DC930"/>
  <c r="A931"/>
  <c r="CY931"/>
  <c r="CZ931"/>
  <c r="DA931"/>
  <c r="DB931"/>
  <c r="DC931"/>
  <c r="A932"/>
  <c r="CY932"/>
  <c r="CZ932"/>
  <c r="DB932" s="1"/>
  <c r="DA932"/>
  <c r="DC932"/>
  <c r="A933"/>
  <c r="CY933"/>
  <c r="CZ933"/>
  <c r="DB933" s="1"/>
  <c r="DA933"/>
  <c r="DC933"/>
  <c r="A934"/>
  <c r="CY934"/>
  <c r="CZ934"/>
  <c r="DA934"/>
  <c r="DB934"/>
  <c r="DC934"/>
  <c r="A935"/>
  <c r="CY935"/>
  <c r="CZ935"/>
  <c r="DA935"/>
  <c r="DB935"/>
  <c r="DC935"/>
  <c r="A936"/>
  <c r="CY936"/>
  <c r="CZ936"/>
  <c r="DB936" s="1"/>
  <c r="DA936"/>
  <c r="DC936"/>
  <c r="A937"/>
  <c r="CY937"/>
  <c r="CZ937"/>
  <c r="DB937" s="1"/>
  <c r="DA937"/>
  <c r="DC937"/>
  <c r="A938"/>
  <c r="CY938"/>
  <c r="CZ938"/>
  <c r="DA938"/>
  <c r="DB938"/>
  <c r="DC938"/>
  <c r="A939"/>
  <c r="CY939"/>
  <c r="CZ939"/>
  <c r="DA939"/>
  <c r="DB939"/>
  <c r="DC939"/>
  <c r="A940"/>
  <c r="CY940"/>
  <c r="CZ940"/>
  <c r="DB940" s="1"/>
  <c r="DA940"/>
  <c r="DC940"/>
  <c r="A941"/>
  <c r="CY941"/>
  <c r="CZ941"/>
  <c r="DB941" s="1"/>
  <c r="DA941"/>
  <c r="DC941"/>
  <c r="A942"/>
  <c r="CY942"/>
  <c r="CZ942"/>
  <c r="DA942"/>
  <c r="DB942"/>
  <c r="DC942"/>
  <c r="A943"/>
  <c r="CY943"/>
  <c r="CZ943"/>
  <c r="DA943"/>
  <c r="DB943"/>
  <c r="DC943"/>
  <c r="A944"/>
  <c r="CY944"/>
  <c r="CZ944"/>
  <c r="DB944" s="1"/>
  <c r="DA944"/>
  <c r="DC944"/>
  <c r="A945"/>
  <c r="CY945"/>
  <c r="CZ945"/>
  <c r="DB945" s="1"/>
  <c r="DA945"/>
  <c r="DC945"/>
  <c r="A946"/>
  <c r="CY946"/>
  <c r="CZ946"/>
  <c r="DA946"/>
  <c r="DB946"/>
  <c r="DC946"/>
  <c r="A947"/>
  <c r="CY947"/>
  <c r="CZ947"/>
  <c r="DA947"/>
  <c r="DB947"/>
  <c r="DC947"/>
  <c r="A948"/>
  <c r="CY948"/>
  <c r="CZ948"/>
  <c r="DB948" s="1"/>
  <c r="DA948"/>
  <c r="DC948"/>
  <c r="A949"/>
  <c r="CY949"/>
  <c r="CZ949"/>
  <c r="DB949" s="1"/>
  <c r="DA949"/>
  <c r="DC949"/>
  <c r="A950"/>
  <c r="CY950"/>
  <c r="CZ950"/>
  <c r="DA950"/>
  <c r="DB950"/>
  <c r="DC950"/>
  <c r="A951"/>
  <c r="CY951"/>
  <c r="CZ951"/>
  <c r="DA951"/>
  <c r="DB951"/>
  <c r="DC951"/>
  <c r="A952"/>
  <c r="CY952"/>
  <c r="CZ952"/>
  <c r="DB952" s="1"/>
  <c r="DA952"/>
  <c r="DC952"/>
  <c r="A953"/>
  <c r="CY953"/>
  <c r="CZ953"/>
  <c r="DB953" s="1"/>
  <c r="DA953"/>
  <c r="DC953"/>
  <c r="A954"/>
  <c r="CY954"/>
  <c r="CZ954"/>
  <c r="DA954"/>
  <c r="DB954"/>
  <c r="DC954"/>
  <c r="A955"/>
  <c r="CY955"/>
  <c r="CZ955"/>
  <c r="DA955"/>
  <c r="DB955"/>
  <c r="DC955"/>
  <c r="A956"/>
  <c r="CY956"/>
  <c r="CZ956"/>
  <c r="DB956" s="1"/>
  <c r="DA956"/>
  <c r="DC956"/>
  <c r="A957"/>
  <c r="CY957"/>
  <c r="CZ957"/>
  <c r="DB957" s="1"/>
  <c r="DA957"/>
  <c r="DC957"/>
  <c r="A958"/>
  <c r="CY958"/>
  <c r="CZ958"/>
  <c r="DA958"/>
  <c r="DB958"/>
  <c r="DC958"/>
  <c r="A959"/>
  <c r="CY959"/>
  <c r="CZ959"/>
  <c r="DA959"/>
  <c r="DB959"/>
  <c r="DC959"/>
  <c r="A960"/>
  <c r="CY960"/>
  <c r="CZ960"/>
  <c r="DB960" s="1"/>
  <c r="DA960"/>
  <c r="DC960"/>
  <c r="A961"/>
  <c r="CY961"/>
  <c r="CZ961"/>
  <c r="DB961" s="1"/>
  <c r="DA961"/>
  <c r="DC961"/>
  <c r="A962"/>
  <c r="CY962"/>
  <c r="CZ962"/>
  <c r="DA962"/>
  <c r="DB962"/>
  <c r="DC962"/>
  <c r="A963"/>
  <c r="CY963"/>
  <c r="CZ963"/>
  <c r="DA963"/>
  <c r="DB963"/>
  <c r="DC963"/>
  <c r="A964"/>
  <c r="CY964"/>
  <c r="CZ964"/>
  <c r="DB964" s="1"/>
  <c r="DA964"/>
  <c r="DC964"/>
  <c r="A965"/>
  <c r="CY965"/>
  <c r="CZ965"/>
  <c r="DB965" s="1"/>
  <c r="DA965"/>
  <c r="DC965"/>
  <c r="A966"/>
  <c r="CY966"/>
  <c r="CZ966"/>
  <c r="DA966"/>
  <c r="DB966"/>
  <c r="DC966"/>
  <c r="A967"/>
  <c r="CY967"/>
  <c r="CZ967"/>
  <c r="DA967"/>
  <c r="DB967"/>
  <c r="DC967"/>
  <c r="A968"/>
  <c r="CY968"/>
  <c r="CZ968"/>
  <c r="DB968" s="1"/>
  <c r="DA968"/>
  <c r="DC968"/>
  <c r="A969"/>
  <c r="CY969"/>
  <c r="CZ969"/>
  <c r="DB969" s="1"/>
  <c r="DA969"/>
  <c r="DC969"/>
  <c r="A970"/>
  <c r="CY970"/>
  <c r="CZ970"/>
  <c r="DA970"/>
  <c r="DB970"/>
  <c r="DC970"/>
  <c r="A971"/>
  <c r="CY971"/>
  <c r="CZ971"/>
  <c r="DA971"/>
  <c r="DB971"/>
  <c r="DC971"/>
  <c r="A972"/>
  <c r="CY972"/>
  <c r="CZ972"/>
  <c r="DB972" s="1"/>
  <c r="DA972"/>
  <c r="DC972"/>
  <c r="A973"/>
  <c r="CY973"/>
  <c r="CZ973"/>
  <c r="DB973" s="1"/>
  <c r="DA973"/>
  <c r="DC973"/>
  <c r="A974"/>
  <c r="CY974"/>
  <c r="CZ974"/>
  <c r="DA974"/>
  <c r="DB974"/>
  <c r="DC974"/>
  <c r="A975"/>
  <c r="CY975"/>
  <c r="CZ975"/>
  <c r="DA975"/>
  <c r="DB975"/>
  <c r="DC975"/>
  <c r="A976"/>
  <c r="CY976"/>
  <c r="CZ976"/>
  <c r="DB976" s="1"/>
  <c r="DA976"/>
  <c r="DC976"/>
  <c r="A977"/>
  <c r="CY977"/>
  <c r="CZ977"/>
  <c r="DB977" s="1"/>
  <c r="DA977"/>
  <c r="DC977"/>
  <c r="A978"/>
  <c r="CY978"/>
  <c r="CZ978"/>
  <c r="DA978"/>
  <c r="DB978"/>
  <c r="DC978"/>
  <c r="A979"/>
  <c r="CY979"/>
  <c r="CZ979"/>
  <c r="DA979"/>
  <c r="DB979"/>
  <c r="DC979"/>
  <c r="A980"/>
  <c r="CY980"/>
  <c r="CZ980"/>
  <c r="DB980" s="1"/>
  <c r="DA980"/>
  <c r="DC980"/>
  <c r="A981"/>
  <c r="CY981"/>
  <c r="CZ981"/>
  <c r="DB981" s="1"/>
  <c r="DA981"/>
  <c r="DC981"/>
  <c r="A982"/>
  <c r="CY982"/>
  <c r="CZ982"/>
  <c r="DA982"/>
  <c r="DB982"/>
  <c r="DC982"/>
  <c r="A983"/>
  <c r="CY983"/>
  <c r="CZ983"/>
  <c r="DA983"/>
  <c r="DB983"/>
  <c r="DC983"/>
  <c r="A984"/>
  <c r="CY984"/>
  <c r="CZ984"/>
  <c r="DB984" s="1"/>
  <c r="DA984"/>
  <c r="DC984"/>
  <c r="A985"/>
  <c r="CY985"/>
  <c r="CZ985"/>
  <c r="DB985" s="1"/>
  <c r="DA985"/>
  <c r="DC985"/>
  <c r="A986"/>
  <c r="CY986"/>
  <c r="CZ986"/>
  <c r="DA986"/>
  <c r="DB986"/>
  <c r="DC986"/>
  <c r="A987"/>
  <c r="CY987"/>
  <c r="CZ987"/>
  <c r="DA987"/>
  <c r="DB987"/>
  <c r="DC987"/>
  <c r="A988"/>
  <c r="CY988"/>
  <c r="CZ988"/>
  <c r="DB988" s="1"/>
  <c r="DA988"/>
  <c r="DC988"/>
  <c r="A989"/>
  <c r="CY989"/>
  <c r="CZ989"/>
  <c r="DB989" s="1"/>
  <c r="DA989"/>
  <c r="DC989"/>
  <c r="A990"/>
  <c r="CY990"/>
  <c r="CZ990"/>
  <c r="DA990"/>
  <c r="DB990"/>
  <c r="DC990"/>
  <c r="A991"/>
  <c r="CY991"/>
  <c r="CZ991"/>
  <c r="DA991"/>
  <c r="DB991"/>
  <c r="DC991"/>
  <c r="A992"/>
  <c r="CY992"/>
  <c r="CZ992"/>
  <c r="DB992" s="1"/>
  <c r="DA992"/>
  <c r="DC992"/>
  <c r="A993"/>
  <c r="CY993"/>
  <c r="CZ993"/>
  <c r="DB993" s="1"/>
  <c r="DA993"/>
  <c r="DC993"/>
  <c r="A994"/>
  <c r="CY994"/>
  <c r="CZ994"/>
  <c r="DA994"/>
  <c r="DB994"/>
  <c r="DC994"/>
  <c r="A995"/>
  <c r="CY995"/>
  <c r="CZ995"/>
  <c r="DA995"/>
  <c r="DB995"/>
  <c r="DC995"/>
  <c r="A996"/>
  <c r="CY996"/>
  <c r="CZ996"/>
  <c r="DB996" s="1"/>
  <c r="DA996"/>
  <c r="DC996"/>
  <c r="A997"/>
  <c r="CY997"/>
  <c r="CZ997"/>
  <c r="DB997" s="1"/>
  <c r="DA997"/>
  <c r="DC997"/>
  <c r="A998"/>
  <c r="CY998"/>
  <c r="CZ998"/>
  <c r="DA998"/>
  <c r="DB998"/>
  <c r="DC998"/>
  <c r="A999"/>
  <c r="CY999"/>
  <c r="CZ999"/>
  <c r="DA999"/>
  <c r="DB999"/>
  <c r="DC999"/>
  <c r="A1000"/>
  <c r="CY1000"/>
  <c r="CZ1000"/>
  <c r="DB1000" s="1"/>
  <c r="DA1000"/>
  <c r="DC1000"/>
  <c r="A1001"/>
  <c r="CY1001"/>
  <c r="CZ1001"/>
  <c r="DB1001" s="1"/>
  <c r="DA1001"/>
  <c r="DC1001"/>
  <c r="A1002"/>
  <c r="CY1002"/>
  <c r="CZ1002"/>
  <c r="DA1002"/>
  <c r="DB1002"/>
  <c r="DC1002"/>
  <c r="A1003"/>
  <c r="CY1003"/>
  <c r="CZ1003"/>
  <c r="DA1003"/>
  <c r="DB1003"/>
  <c r="DC1003"/>
  <c r="A1004"/>
  <c r="CY1004"/>
  <c r="CZ1004"/>
  <c r="DB1004" s="1"/>
  <c r="DA1004"/>
  <c r="DC1004"/>
  <c r="A1005"/>
  <c r="CY1005"/>
  <c r="CZ1005"/>
  <c r="DB1005" s="1"/>
  <c r="DA1005"/>
  <c r="DC1005"/>
  <c r="A1006"/>
  <c r="CY1006"/>
  <c r="CZ1006"/>
  <c r="DA1006"/>
  <c r="DB1006"/>
  <c r="DC1006"/>
  <c r="A1007"/>
  <c r="CY1007"/>
  <c r="CZ1007"/>
  <c r="DA1007"/>
  <c r="DB1007"/>
  <c r="DC1007"/>
  <c r="A1008"/>
  <c r="CY1008"/>
  <c r="CZ1008"/>
  <c r="DB1008" s="1"/>
  <c r="DA1008"/>
  <c r="DC1008"/>
  <c r="A1009"/>
  <c r="CY1009"/>
  <c r="CZ1009"/>
  <c r="DB1009" s="1"/>
  <c r="DA1009"/>
  <c r="DC1009"/>
  <c r="A1010"/>
  <c r="CY1010"/>
  <c r="CZ1010"/>
  <c r="DA1010"/>
  <c r="DB1010"/>
  <c r="DC1010"/>
  <c r="A1011"/>
  <c r="CY1011"/>
  <c r="CZ1011"/>
  <c r="DA1011"/>
  <c r="DB1011"/>
  <c r="DC1011"/>
  <c r="A1012"/>
  <c r="CY1012"/>
  <c r="CZ1012"/>
  <c r="DB1012" s="1"/>
  <c r="DA1012"/>
  <c r="DC1012"/>
  <c r="A1013"/>
  <c r="CY1013"/>
  <c r="CZ1013"/>
  <c r="DB1013" s="1"/>
  <c r="DA1013"/>
  <c r="DC1013"/>
  <c r="A1014"/>
  <c r="CY1014"/>
  <c r="CZ1014"/>
  <c r="DA1014"/>
  <c r="DB1014"/>
  <c r="DC1014"/>
  <c r="A1015"/>
  <c r="CY1015"/>
  <c r="CZ1015"/>
  <c r="DA1015"/>
  <c r="DB1015"/>
  <c r="DC1015"/>
  <c r="A1016"/>
  <c r="CY1016"/>
  <c r="CZ1016"/>
  <c r="DB1016" s="1"/>
  <c r="DA1016"/>
  <c r="DC1016"/>
  <c r="A1017"/>
  <c r="CY1017"/>
  <c r="CZ1017"/>
  <c r="DB1017" s="1"/>
  <c r="DA1017"/>
  <c r="DC1017"/>
  <c r="A1018"/>
  <c r="CY1018"/>
  <c r="CZ1018"/>
  <c r="DA1018"/>
  <c r="DB1018"/>
  <c r="DC1018"/>
  <c r="A1019"/>
  <c r="CY1019"/>
  <c r="CZ1019"/>
  <c r="DA1019"/>
  <c r="DB1019"/>
  <c r="DC1019"/>
  <c r="A1020"/>
  <c r="CY1020"/>
  <c r="CZ1020"/>
  <c r="DB1020" s="1"/>
  <c r="DA1020"/>
  <c r="DC1020"/>
  <c r="A1021"/>
  <c r="CY1021"/>
  <c r="CZ1021"/>
  <c r="DB1021" s="1"/>
  <c r="DA1021"/>
  <c r="DC1021"/>
  <c r="A1022"/>
  <c r="CY1022"/>
  <c r="CZ1022"/>
  <c r="DA1022"/>
  <c r="DB1022"/>
  <c r="DC1022"/>
  <c r="A1023"/>
  <c r="CY1023"/>
  <c r="CZ1023"/>
  <c r="DA1023"/>
  <c r="DB1023"/>
  <c r="DC1023"/>
  <c r="A1024"/>
  <c r="CY1024"/>
  <c r="CZ1024"/>
  <c r="DB1024" s="1"/>
  <c r="DA1024"/>
  <c r="DC1024"/>
  <c r="A1025"/>
  <c r="CY1025"/>
  <c r="CZ1025"/>
  <c r="DB1025" s="1"/>
  <c r="DA1025"/>
  <c r="DC1025"/>
  <c r="A1026"/>
  <c r="CY1026"/>
  <c r="CZ1026"/>
  <c r="DA1026"/>
  <c r="DB1026"/>
  <c r="DC1026"/>
  <c r="A1027"/>
  <c r="CY1027"/>
  <c r="CZ1027"/>
  <c r="DA1027"/>
  <c r="DB1027"/>
  <c r="DC1027"/>
  <c r="A1028"/>
  <c r="CY1028"/>
  <c r="CZ1028"/>
  <c r="DB1028" s="1"/>
  <c r="DA1028"/>
  <c r="DC1028"/>
  <c r="A1029"/>
  <c r="CY1029"/>
  <c r="CZ1029"/>
  <c r="DB1029" s="1"/>
  <c r="DA1029"/>
  <c r="DC1029"/>
  <c r="A1030"/>
  <c r="CY1030"/>
  <c r="CZ1030"/>
  <c r="DA1030"/>
  <c r="DB1030"/>
  <c r="DC1030"/>
  <c r="A1031"/>
  <c r="CY1031"/>
  <c r="CZ1031"/>
  <c r="DA1031"/>
  <c r="DB1031"/>
  <c r="DC1031"/>
  <c r="A1032"/>
  <c r="CY1032"/>
  <c r="CZ1032"/>
  <c r="DB1032" s="1"/>
  <c r="DA1032"/>
  <c r="DC1032"/>
  <c r="A1033"/>
  <c r="CY1033"/>
  <c r="CZ1033"/>
  <c r="DB1033" s="1"/>
  <c r="DA1033"/>
  <c r="DC1033"/>
  <c r="A1034"/>
  <c r="CY1034"/>
  <c r="CZ1034"/>
  <c r="DA1034"/>
  <c r="DB1034"/>
  <c r="DC1034"/>
  <c r="A1035"/>
  <c r="CY1035"/>
  <c r="CZ1035"/>
  <c r="DA1035"/>
  <c r="DB1035"/>
  <c r="DC1035"/>
  <c r="A1036"/>
  <c r="CY1036"/>
  <c r="CZ1036"/>
  <c r="DB1036" s="1"/>
  <c r="DA1036"/>
  <c r="DC1036"/>
  <c r="A1037"/>
  <c r="CY1037"/>
  <c r="CZ1037"/>
  <c r="DB1037" s="1"/>
  <c r="DA1037"/>
  <c r="DC1037"/>
  <c r="A1038"/>
  <c r="CY1038"/>
  <c r="CZ1038"/>
  <c r="DA1038"/>
  <c r="DB1038"/>
  <c r="DC1038"/>
  <c r="A1039"/>
  <c r="CY1039"/>
  <c r="CZ1039"/>
  <c r="DA1039"/>
  <c r="DB1039"/>
  <c r="DC1039"/>
  <c r="A1040"/>
  <c r="CY1040"/>
  <c r="CZ1040"/>
  <c r="DB1040" s="1"/>
  <c r="DA1040"/>
  <c r="DC1040"/>
  <c r="A1041"/>
  <c r="CY1041"/>
  <c r="CZ1041"/>
  <c r="DB1041" s="1"/>
  <c r="DA1041"/>
  <c r="DC1041"/>
  <c r="A1042"/>
  <c r="CY1042"/>
  <c r="CZ1042"/>
  <c r="DA1042"/>
  <c r="DB1042"/>
  <c r="DC1042"/>
  <c r="A1043"/>
  <c r="CY1043"/>
  <c r="CZ1043"/>
  <c r="DA1043"/>
  <c r="DB1043"/>
  <c r="DC1043"/>
  <c r="A1044"/>
  <c r="CY1044"/>
  <c r="CZ1044"/>
  <c r="DB1044" s="1"/>
  <c r="DA1044"/>
  <c r="DC1044"/>
  <c r="A1045"/>
  <c r="CY1045"/>
  <c r="CZ1045"/>
  <c r="DB1045" s="1"/>
  <c r="DA1045"/>
  <c r="DC1045"/>
  <c r="A1046"/>
  <c r="CY1046"/>
  <c r="CZ1046"/>
  <c r="DA1046"/>
  <c r="DB1046"/>
  <c r="DC1046"/>
  <c r="A1047"/>
  <c r="CY1047"/>
  <c r="CZ1047"/>
  <c r="DA1047"/>
  <c r="DB1047"/>
  <c r="DC1047"/>
  <c r="A1048"/>
  <c r="CY1048"/>
  <c r="CZ1048"/>
  <c r="DB1048" s="1"/>
  <c r="DA1048"/>
  <c r="DC1048"/>
  <c r="A1049"/>
  <c r="CY1049"/>
  <c r="CZ1049"/>
  <c r="DB1049" s="1"/>
  <c r="DA1049"/>
  <c r="DC1049"/>
  <c r="A1050"/>
  <c r="CY1050"/>
  <c r="CZ1050"/>
  <c r="DA1050"/>
  <c r="DB1050"/>
  <c r="DC1050"/>
  <c r="A1051"/>
  <c r="CY1051"/>
  <c r="CZ1051"/>
  <c r="DA1051"/>
  <c r="DB1051"/>
  <c r="DC1051"/>
  <c r="A1052"/>
  <c r="CY1052"/>
  <c r="CZ1052"/>
  <c r="DB1052" s="1"/>
  <c r="DA1052"/>
  <c r="DC1052"/>
  <c r="A1053"/>
  <c r="CY1053"/>
  <c r="CZ1053"/>
  <c r="DB1053" s="1"/>
  <c r="DA1053"/>
  <c r="DC1053"/>
  <c r="A1054"/>
  <c r="CY1054"/>
  <c r="CZ1054"/>
  <c r="DA1054"/>
  <c r="DB1054"/>
  <c r="DC1054"/>
  <c r="A1055"/>
  <c r="CY1055"/>
  <c r="CZ1055"/>
  <c r="DA1055"/>
  <c r="DB1055"/>
  <c r="DC1055"/>
  <c r="A1056"/>
  <c r="CY1056"/>
  <c r="CZ1056"/>
  <c r="DB1056" s="1"/>
  <c r="DA1056"/>
  <c r="DC1056"/>
  <c r="A1057"/>
  <c r="CY1057"/>
  <c r="CZ1057"/>
  <c r="DB1057" s="1"/>
  <c r="DA1057"/>
  <c r="DC1057"/>
  <c r="A1058"/>
  <c r="CY1058"/>
  <c r="CZ1058"/>
  <c r="DA1058"/>
  <c r="DB1058"/>
  <c r="DC1058"/>
  <c r="A1059"/>
  <c r="CY1059"/>
  <c r="CZ1059"/>
  <c r="DA1059"/>
  <c r="DB1059"/>
  <c r="DC1059"/>
  <c r="A1060"/>
  <c r="CY1060"/>
  <c r="CZ1060"/>
  <c r="DB1060" s="1"/>
  <c r="DA1060"/>
  <c r="DC1060"/>
  <c r="A1061"/>
  <c r="CY1061"/>
  <c r="CZ1061"/>
  <c r="DB1061" s="1"/>
  <c r="DA1061"/>
  <c r="DC1061"/>
  <c r="A1062"/>
  <c r="CY1062"/>
  <c r="CZ1062"/>
  <c r="DA1062"/>
  <c r="DB1062"/>
  <c r="DC1062"/>
  <c r="A1063"/>
  <c r="CY1063"/>
  <c r="CZ1063"/>
  <c r="DA1063"/>
  <c r="DB1063"/>
  <c r="DC1063"/>
  <c r="A1064"/>
  <c r="CY1064"/>
  <c r="CZ1064"/>
  <c r="DB1064" s="1"/>
  <c r="DA1064"/>
  <c r="DC1064"/>
  <c r="A1065"/>
  <c r="CY1065"/>
  <c r="CZ1065"/>
  <c r="DB1065" s="1"/>
  <c r="DA1065"/>
  <c r="DC1065"/>
  <c r="A1066"/>
  <c r="CY1066"/>
  <c r="CZ1066"/>
  <c r="DA1066"/>
  <c r="DB1066"/>
  <c r="DC1066"/>
  <c r="A1067"/>
  <c r="CY1067"/>
  <c r="CZ1067"/>
  <c r="DA1067"/>
  <c r="DB1067"/>
  <c r="DC1067"/>
  <c r="A1068"/>
  <c r="CY1068"/>
  <c r="CZ1068"/>
  <c r="DB1068" s="1"/>
  <c r="DA1068"/>
  <c r="DC1068"/>
  <c r="A1069"/>
  <c r="CY1069"/>
  <c r="CZ1069"/>
  <c r="DB1069" s="1"/>
  <c r="DA1069"/>
  <c r="DC1069"/>
  <c r="A1070"/>
  <c r="CY1070"/>
  <c r="CZ1070"/>
  <c r="DA1070"/>
  <c r="DB1070"/>
  <c r="DC1070"/>
  <c r="A1071"/>
  <c r="CY1071"/>
  <c r="CZ1071"/>
  <c r="DA1071"/>
  <c r="DB1071"/>
  <c r="DC1071"/>
  <c r="A1072"/>
  <c r="CY1072"/>
  <c r="CZ1072"/>
  <c r="DB1072" s="1"/>
  <c r="DA1072"/>
  <c r="DC1072"/>
  <c r="A1073"/>
  <c r="CY1073"/>
  <c r="CZ1073"/>
  <c r="DB1073" s="1"/>
  <c r="DA1073"/>
  <c r="DC1073"/>
  <c r="A1074"/>
  <c r="CY1074"/>
  <c r="CZ1074"/>
  <c r="DA1074"/>
  <c r="DB1074"/>
  <c r="DC1074"/>
  <c r="A1075"/>
  <c r="CY1075"/>
  <c r="CZ1075"/>
  <c r="DA1075"/>
  <c r="DB1075"/>
  <c r="DC1075"/>
  <c r="A1076"/>
  <c r="CY1076"/>
  <c r="CZ1076"/>
  <c r="DB1076" s="1"/>
  <c r="DA1076"/>
  <c r="DC1076"/>
  <c r="A1077"/>
  <c r="CY1077"/>
  <c r="CZ1077"/>
  <c r="DB1077" s="1"/>
  <c r="DA1077"/>
  <c r="DC1077"/>
  <c r="A1078"/>
  <c r="CY1078"/>
  <c r="CZ1078"/>
  <c r="DA1078"/>
  <c r="DB1078"/>
  <c r="DC1078"/>
  <c r="A1079"/>
  <c r="CY1079"/>
  <c r="CZ1079"/>
  <c r="DA1079"/>
  <c r="DB1079"/>
  <c r="DC1079"/>
  <c r="A1080"/>
  <c r="CY1080"/>
  <c r="CZ1080"/>
  <c r="DB1080" s="1"/>
  <c r="DA1080"/>
  <c r="DC1080"/>
  <c r="A1081"/>
  <c r="CY1081"/>
  <c r="CZ1081"/>
  <c r="DB1081" s="1"/>
  <c r="DA1081"/>
  <c r="DC1081"/>
  <c r="A1082"/>
  <c r="CY1082"/>
  <c r="CZ1082"/>
  <c r="DA1082"/>
  <c r="DB1082"/>
  <c r="DC1082"/>
  <c r="A1083"/>
  <c r="CY1083"/>
  <c r="CZ1083"/>
  <c r="DA1083"/>
  <c r="DB1083"/>
  <c r="DC1083"/>
  <c r="A1084"/>
  <c r="CY1084"/>
  <c r="CZ1084"/>
  <c r="DB1084" s="1"/>
  <c r="DA1084"/>
  <c r="DC1084"/>
  <c r="A1085"/>
  <c r="CY1085"/>
  <c r="CZ1085"/>
  <c r="DB1085" s="1"/>
  <c r="DA1085"/>
  <c r="DC1085"/>
  <c r="A1086"/>
  <c r="CY1086"/>
  <c r="CZ1086"/>
  <c r="DA1086"/>
  <c r="DB1086"/>
  <c r="DC1086"/>
  <c r="A1087"/>
  <c r="CY1087"/>
  <c r="CZ1087"/>
  <c r="DA1087"/>
  <c r="DB1087"/>
  <c r="DC1087"/>
  <c r="A1088"/>
  <c r="CY1088"/>
  <c r="CZ1088"/>
  <c r="DB1088" s="1"/>
  <c r="DA1088"/>
  <c r="DC1088"/>
  <c r="A1089"/>
  <c r="CY1089"/>
  <c r="CZ1089"/>
  <c r="DB1089" s="1"/>
  <c r="DA1089"/>
  <c r="DC1089"/>
  <c r="A1090"/>
  <c r="CY1090"/>
  <c r="CZ1090"/>
  <c r="DA1090"/>
  <c r="DB1090"/>
  <c r="DC1090"/>
  <c r="A1091"/>
  <c r="CY1091"/>
  <c r="CZ1091"/>
  <c r="DA1091"/>
  <c r="DB1091"/>
  <c r="DC1091"/>
  <c r="A1092"/>
  <c r="CY1092"/>
  <c r="CZ1092"/>
  <c r="DB1092" s="1"/>
  <c r="DA1092"/>
  <c r="DC1092"/>
  <c r="A1093"/>
  <c r="CY1093"/>
  <c r="CZ1093"/>
  <c r="DB1093" s="1"/>
  <c r="DA1093"/>
  <c r="DC1093"/>
  <c r="A1094"/>
  <c r="CY1094"/>
  <c r="CZ1094"/>
  <c r="DA1094"/>
  <c r="DB1094"/>
  <c r="DC1094"/>
  <c r="A1095"/>
  <c r="CY1095"/>
  <c r="CZ1095"/>
  <c r="DA1095"/>
  <c r="DB1095"/>
  <c r="DC1095"/>
  <c r="A1096"/>
  <c r="CY1096"/>
  <c r="CZ1096"/>
  <c r="DB1096" s="1"/>
  <c r="DA1096"/>
  <c r="DC1096"/>
  <c r="A1097"/>
  <c r="CY1097"/>
  <c r="CZ1097"/>
  <c r="DB1097" s="1"/>
  <c r="DA1097"/>
  <c r="DC1097"/>
  <c r="A1098"/>
  <c r="CY1098"/>
  <c r="CZ1098"/>
  <c r="DA1098"/>
  <c r="DB1098"/>
  <c r="DC1098"/>
  <c r="A1099"/>
  <c r="CY1099"/>
  <c r="CZ1099"/>
  <c r="DA1099"/>
  <c r="DB1099"/>
  <c r="DC1099"/>
  <c r="A1100"/>
  <c r="CY1100"/>
  <c r="CZ1100"/>
  <c r="DB1100" s="1"/>
  <c r="DA1100"/>
  <c r="DC1100"/>
  <c r="A1101"/>
  <c r="CY1101"/>
  <c r="CZ1101"/>
  <c r="DB1101" s="1"/>
  <c r="DA1101"/>
  <c r="DC1101"/>
  <c r="A1102"/>
  <c r="CY1102"/>
  <c r="CZ1102"/>
  <c r="DA1102"/>
  <c r="DB1102"/>
  <c r="DC1102"/>
  <c r="A1103"/>
  <c r="CY1103"/>
  <c r="CZ1103"/>
  <c r="DA1103"/>
  <c r="DB1103"/>
  <c r="DC1103"/>
  <c r="A1104"/>
  <c r="CY1104"/>
  <c r="CZ1104"/>
  <c r="DB1104" s="1"/>
  <c r="DA1104"/>
  <c r="DC1104"/>
  <c r="A1105"/>
  <c r="CY1105"/>
  <c r="CZ1105"/>
  <c r="DB1105" s="1"/>
  <c r="DA1105"/>
  <c r="DC1105"/>
  <c r="A1106"/>
  <c r="CY1106"/>
  <c r="CZ1106"/>
  <c r="DA1106"/>
  <c r="DB1106"/>
  <c r="DC1106"/>
  <c r="A1107"/>
  <c r="CY1107"/>
  <c r="CZ1107"/>
  <c r="DA1107"/>
  <c r="DB1107"/>
  <c r="DC1107"/>
  <c r="A1108"/>
  <c r="CY1108"/>
  <c r="CZ1108"/>
  <c r="DB1108" s="1"/>
  <c r="DA1108"/>
  <c r="DC1108"/>
  <c r="A1109"/>
  <c r="CY1109"/>
  <c r="CZ1109"/>
  <c r="DB1109" s="1"/>
  <c r="DA1109"/>
  <c r="DC1109"/>
  <c r="A1110"/>
  <c r="CY1110"/>
  <c r="CZ1110"/>
  <c r="DA1110"/>
  <c r="DB1110"/>
  <c r="DC1110"/>
  <c r="A1111"/>
  <c r="CY1111"/>
  <c r="CZ1111"/>
  <c r="DA1111"/>
  <c r="DB1111"/>
  <c r="DC1111"/>
  <c r="A1112"/>
  <c r="CY1112"/>
  <c r="CZ1112"/>
  <c r="DB1112" s="1"/>
  <c r="DA1112"/>
  <c r="DC1112"/>
  <c r="A1113"/>
  <c r="CY1113"/>
  <c r="CZ1113"/>
  <c r="DB1113" s="1"/>
  <c r="DA1113"/>
  <c r="DC1113"/>
  <c r="A1114"/>
  <c r="CY1114"/>
  <c r="CZ1114"/>
  <c r="DA1114"/>
  <c r="DB1114"/>
  <c r="DC1114"/>
  <c r="A1115"/>
  <c r="CY1115"/>
  <c r="CZ1115"/>
  <c r="DA1115"/>
  <c r="DB1115"/>
  <c r="DC1115"/>
  <c r="A1116"/>
  <c r="CY1116"/>
  <c r="CZ1116"/>
  <c r="DB1116" s="1"/>
  <c r="DA1116"/>
  <c r="DC1116"/>
  <c r="A1117"/>
  <c r="CY1117"/>
  <c r="CZ1117"/>
  <c r="DB1117" s="1"/>
  <c r="DA1117"/>
  <c r="DC1117"/>
  <c r="A1118"/>
  <c r="CY1118"/>
  <c r="CZ1118"/>
  <c r="DA1118"/>
  <c r="DB1118"/>
  <c r="DC1118"/>
  <c r="A1119"/>
  <c r="CY1119"/>
  <c r="CZ1119"/>
  <c r="DA1119"/>
  <c r="DB1119"/>
  <c r="DC1119"/>
  <c r="A1120"/>
  <c r="CY1120"/>
  <c r="CZ1120"/>
  <c r="DB1120" s="1"/>
  <c r="DA1120"/>
  <c r="DC1120"/>
  <c r="A1121"/>
  <c r="CY1121"/>
  <c r="CZ1121"/>
  <c r="DB1121" s="1"/>
  <c r="DA1121"/>
  <c r="DC1121"/>
  <c r="A1122"/>
  <c r="CY1122"/>
  <c r="CZ1122"/>
  <c r="DA1122"/>
  <c r="DB1122"/>
  <c r="DC1122"/>
  <c r="A1123"/>
  <c r="CY1123"/>
  <c r="CZ1123"/>
  <c r="DA1123"/>
  <c r="DB1123"/>
  <c r="DC1123"/>
  <c r="A1124"/>
  <c r="CY1124"/>
  <c r="CZ1124"/>
  <c r="DB1124" s="1"/>
  <c r="DA1124"/>
  <c r="DC1124"/>
  <c r="A1125"/>
  <c r="CY1125"/>
  <c r="CZ1125"/>
  <c r="DB1125" s="1"/>
  <c r="DA1125"/>
  <c r="DC1125"/>
  <c r="A1126"/>
  <c r="CY1126"/>
  <c r="CZ1126"/>
  <c r="DA1126"/>
  <c r="DB1126"/>
  <c r="DC1126"/>
  <c r="A1127"/>
  <c r="CY1127"/>
  <c r="CZ1127"/>
  <c r="DA1127"/>
  <c r="DB1127"/>
  <c r="DC1127"/>
  <c r="A1128"/>
  <c r="CY1128"/>
  <c r="CZ1128"/>
  <c r="DB1128" s="1"/>
  <c r="DA1128"/>
  <c r="DC1128"/>
  <c r="A1129"/>
  <c r="CY1129"/>
  <c r="CZ1129"/>
  <c r="DB1129" s="1"/>
  <c r="DA1129"/>
  <c r="DC1129"/>
  <c r="A1130"/>
  <c r="CY1130"/>
  <c r="CZ1130"/>
  <c r="DA1130"/>
  <c r="DB1130"/>
  <c r="DC1130"/>
  <c r="A1131"/>
  <c r="CY1131"/>
  <c r="CZ1131"/>
  <c r="DA1131"/>
  <c r="DB1131"/>
  <c r="DC1131"/>
  <c r="A1132"/>
  <c r="CY1132"/>
  <c r="CZ1132"/>
  <c r="DB1132" s="1"/>
  <c r="DA1132"/>
  <c r="DC1132"/>
  <c r="A1133"/>
  <c r="CY1133"/>
  <c r="CZ1133"/>
  <c r="DB1133" s="1"/>
  <c r="DA1133"/>
  <c r="DC1133"/>
  <c r="A1134"/>
  <c r="CY1134"/>
  <c r="CZ1134"/>
  <c r="DA1134"/>
  <c r="DB1134"/>
  <c r="DC1134"/>
  <c r="A1135"/>
  <c r="CY1135"/>
  <c r="CZ1135"/>
  <c r="DA1135"/>
  <c r="DB1135"/>
  <c r="DC1135"/>
  <c r="A1136"/>
  <c r="CY1136"/>
  <c r="CZ1136"/>
  <c r="DB1136" s="1"/>
  <c r="DA1136"/>
  <c r="DC1136"/>
  <c r="A1137"/>
  <c r="CY1137"/>
  <c r="CZ1137"/>
  <c r="DB1137" s="1"/>
  <c r="DA1137"/>
  <c r="DC1137"/>
  <c r="A1138"/>
  <c r="CY1138"/>
  <c r="CZ1138"/>
  <c r="DA1138"/>
  <c r="DB1138"/>
  <c r="DC1138"/>
  <c r="A1139"/>
  <c r="CY1139"/>
  <c r="CZ1139"/>
  <c r="DA1139"/>
  <c r="DB1139"/>
  <c r="DC1139"/>
  <c r="A1140"/>
  <c r="CY1140"/>
  <c r="CZ1140"/>
  <c r="DB1140" s="1"/>
  <c r="DA1140"/>
  <c r="DC1140"/>
  <c r="A1141"/>
  <c r="CY1141"/>
  <c r="CZ1141"/>
  <c r="DB1141" s="1"/>
  <c r="DA1141"/>
  <c r="DC1141"/>
  <c r="A1142"/>
  <c r="CY1142"/>
  <c r="CZ1142"/>
  <c r="DA1142"/>
  <c r="DB1142"/>
  <c r="DC1142"/>
  <c r="A1143"/>
  <c r="CY1143"/>
  <c r="CZ1143"/>
  <c r="DA1143"/>
  <c r="DB1143"/>
  <c r="DC1143"/>
  <c r="A1144"/>
  <c r="CY1144"/>
  <c r="CZ1144"/>
  <c r="DB1144" s="1"/>
  <c r="DA1144"/>
  <c r="DC1144"/>
  <c r="A1145"/>
  <c r="CY1145"/>
  <c r="CZ1145"/>
  <c r="DB1145" s="1"/>
  <c r="DA1145"/>
  <c r="DC1145"/>
  <c r="A1146"/>
  <c r="CY1146"/>
  <c r="CZ1146"/>
  <c r="DA1146"/>
  <c r="DB1146"/>
  <c r="DC1146"/>
  <c r="A1147"/>
  <c r="CY1147"/>
  <c r="CZ1147"/>
  <c r="DA1147"/>
  <c r="DB1147"/>
  <c r="DC1147"/>
  <c r="A1148"/>
  <c r="CY1148"/>
  <c r="CZ1148"/>
  <c r="DB1148" s="1"/>
  <c r="DA1148"/>
  <c r="DC1148"/>
  <c r="A1149"/>
  <c r="CY1149"/>
  <c r="CZ1149"/>
  <c r="DB1149" s="1"/>
  <c r="DA1149"/>
  <c r="DC1149"/>
  <c r="A1150"/>
  <c r="CY1150"/>
  <c r="CZ1150"/>
  <c r="DA1150"/>
  <c r="DB1150"/>
  <c r="DC1150"/>
  <c r="A1151"/>
  <c r="CY1151"/>
  <c r="CZ1151"/>
  <c r="DA1151"/>
  <c r="DB1151"/>
  <c r="DC1151"/>
  <c r="A1152"/>
  <c r="CY1152"/>
  <c r="CZ1152"/>
  <c r="DB1152" s="1"/>
  <c r="DA1152"/>
  <c r="DC1152"/>
  <c r="A1153"/>
  <c r="CY1153"/>
  <c r="CZ1153"/>
  <c r="DB1153" s="1"/>
  <c r="DA1153"/>
  <c r="DC1153"/>
  <c r="A1154"/>
  <c r="CY1154"/>
  <c r="CZ1154"/>
  <c r="DA1154"/>
  <c r="DB1154"/>
  <c r="DC1154"/>
  <c r="A1155"/>
  <c r="CY1155"/>
  <c r="CZ1155"/>
  <c r="DA1155"/>
  <c r="DB1155"/>
  <c r="DC1155"/>
  <c r="A1156"/>
  <c r="CY1156"/>
  <c r="CZ1156"/>
  <c r="DB1156" s="1"/>
  <c r="DA1156"/>
  <c r="DC1156"/>
  <c r="A1157"/>
  <c r="CY1157"/>
  <c r="CZ1157"/>
  <c r="DB1157" s="1"/>
  <c r="DA1157"/>
  <c r="DC1157"/>
  <c r="A1158"/>
  <c r="CY1158"/>
  <c r="CZ1158"/>
  <c r="DA1158"/>
  <c r="DB1158"/>
  <c r="DC1158"/>
  <c r="A1159"/>
  <c r="CY1159"/>
  <c r="CZ1159"/>
  <c r="DA1159"/>
  <c r="DB1159"/>
  <c r="DC1159"/>
  <c r="A1160"/>
  <c r="CY1160"/>
  <c r="CZ1160"/>
  <c r="DB1160" s="1"/>
  <c r="DA1160"/>
  <c r="DC1160"/>
  <c r="A1161"/>
  <c r="CY1161"/>
  <c r="CZ1161"/>
  <c r="DB1161" s="1"/>
  <c r="DA1161"/>
  <c r="DC1161"/>
  <c r="A1162"/>
  <c r="CY1162"/>
  <c r="CZ1162"/>
  <c r="DA1162"/>
  <c r="DB1162"/>
  <c r="DC1162"/>
  <c r="A1163"/>
  <c r="CY1163"/>
  <c r="CZ1163"/>
  <c r="DA1163"/>
  <c r="DB1163"/>
  <c r="DC1163"/>
  <c r="A1164"/>
  <c r="CY1164"/>
  <c r="CZ1164"/>
  <c r="DB1164" s="1"/>
  <c r="DA1164"/>
  <c r="DC1164"/>
  <c r="A1165"/>
  <c r="CY1165"/>
  <c r="CZ1165"/>
  <c r="DB1165" s="1"/>
  <c r="DA1165"/>
  <c r="DC1165"/>
  <c r="A1166"/>
  <c r="CY1166"/>
  <c r="CZ1166"/>
  <c r="DA1166"/>
  <c r="DB1166"/>
  <c r="DC1166"/>
  <c r="A1167"/>
  <c r="CY1167"/>
  <c r="CZ1167"/>
  <c r="DA1167"/>
  <c r="DB1167"/>
  <c r="DC1167"/>
  <c r="A1168"/>
  <c r="CY1168"/>
  <c r="CZ1168"/>
  <c r="DB1168" s="1"/>
  <c r="DA1168"/>
  <c r="DC1168"/>
  <c r="A1169"/>
  <c r="CY1169"/>
  <c r="CZ1169"/>
  <c r="DB1169" s="1"/>
  <c r="DA1169"/>
  <c r="DC1169"/>
  <c r="A1170"/>
  <c r="CY1170"/>
  <c r="CZ1170"/>
  <c r="DA1170"/>
  <c r="DB1170"/>
  <c r="DC1170"/>
  <c r="A1171"/>
  <c r="CY1171"/>
  <c r="CZ1171"/>
  <c r="DA1171"/>
  <c r="DB1171"/>
  <c r="DC1171"/>
  <c r="A1172"/>
  <c r="CY1172"/>
  <c r="CZ1172"/>
  <c r="DB1172" s="1"/>
  <c r="DA1172"/>
  <c r="DC1172"/>
  <c r="A1173"/>
  <c r="CY1173"/>
  <c r="CZ1173"/>
  <c r="DB1173" s="1"/>
  <c r="DA1173"/>
  <c r="DC1173"/>
  <c r="A1174"/>
  <c r="CY1174"/>
  <c r="CZ1174"/>
  <c r="DA1174"/>
  <c r="DB1174"/>
  <c r="DC1174"/>
  <c r="A1175"/>
  <c r="CY1175"/>
  <c r="CZ1175"/>
  <c r="DA1175"/>
  <c r="DB1175"/>
  <c r="DC1175"/>
  <c r="A1176"/>
  <c r="CY1176"/>
  <c r="CZ1176"/>
  <c r="DB1176" s="1"/>
  <c r="DA1176"/>
  <c r="DC1176"/>
  <c r="A1177"/>
  <c r="CY1177"/>
  <c r="CZ1177"/>
  <c r="DB1177" s="1"/>
  <c r="DA1177"/>
  <c r="DC1177"/>
  <c r="A1178"/>
  <c r="CY1178"/>
  <c r="CZ1178"/>
  <c r="DA1178"/>
  <c r="DB1178"/>
  <c r="DC1178"/>
  <c r="A1179"/>
  <c r="CY1179"/>
  <c r="CZ1179"/>
  <c r="DA1179"/>
  <c r="DB1179"/>
  <c r="DC1179"/>
  <c r="A1180"/>
  <c r="CY1180"/>
  <c r="CZ1180"/>
  <c r="DB1180" s="1"/>
  <c r="DA1180"/>
  <c r="DC1180"/>
  <c r="A1181"/>
  <c r="CY1181"/>
  <c r="CZ1181"/>
  <c r="DB1181" s="1"/>
  <c r="DA1181"/>
  <c r="DC1181"/>
  <c r="A1182"/>
  <c r="CY1182"/>
  <c r="CZ1182"/>
  <c r="DA1182"/>
  <c r="DB1182"/>
  <c r="DC1182"/>
  <c r="A1183"/>
  <c r="CY1183"/>
  <c r="CZ1183"/>
  <c r="DA1183"/>
  <c r="DB1183"/>
  <c r="DC1183"/>
  <c r="A1184"/>
  <c r="CY1184"/>
  <c r="CZ1184"/>
  <c r="DB1184" s="1"/>
  <c r="DA1184"/>
  <c r="DC1184"/>
  <c r="A1185"/>
  <c r="CY1185"/>
  <c r="CZ1185"/>
  <c r="DB1185" s="1"/>
  <c r="DA1185"/>
  <c r="DC1185"/>
  <c r="A1186"/>
  <c r="CY1186"/>
  <c r="CZ1186"/>
  <c r="DA1186"/>
  <c r="DB1186"/>
  <c r="DC1186"/>
  <c r="A1187"/>
  <c r="CY1187"/>
  <c r="CZ1187"/>
  <c r="DA1187"/>
  <c r="DB1187"/>
  <c r="DC1187"/>
  <c r="A1188"/>
  <c r="CY1188"/>
  <c r="CZ1188"/>
  <c r="DB1188" s="1"/>
  <c r="DA1188"/>
  <c r="DC1188"/>
  <c r="A1189"/>
  <c r="CY1189"/>
  <c r="CZ1189"/>
  <c r="DB1189" s="1"/>
  <c r="DA1189"/>
  <c r="DC1189"/>
  <c r="A1190"/>
  <c r="CY1190"/>
  <c r="CZ1190"/>
  <c r="DA1190"/>
  <c r="DB1190"/>
  <c r="DC1190"/>
  <c r="A1191"/>
  <c r="CY1191"/>
  <c r="CZ1191"/>
  <c r="DA1191"/>
  <c r="DB1191"/>
  <c r="DC1191"/>
  <c r="A1192"/>
  <c r="CY1192"/>
  <c r="CZ1192"/>
  <c r="DB1192" s="1"/>
  <c r="DA1192"/>
  <c r="DC1192"/>
  <c r="A1193"/>
  <c r="CY1193"/>
  <c r="CZ1193"/>
  <c r="DB1193" s="1"/>
  <c r="DA1193"/>
  <c r="DC1193"/>
  <c r="A1194"/>
  <c r="CY1194"/>
  <c r="CZ1194"/>
  <c r="DA1194"/>
  <c r="DB1194"/>
  <c r="DC1194"/>
  <c r="A1195"/>
  <c r="CY1195"/>
  <c r="CZ1195"/>
  <c r="DA1195"/>
  <c r="DB1195"/>
  <c r="DC1195"/>
  <c r="A1196"/>
  <c r="CY1196"/>
  <c r="CZ1196"/>
  <c r="DB1196" s="1"/>
  <c r="DA1196"/>
  <c r="DC1196"/>
  <c r="A1197"/>
  <c r="CY1197"/>
  <c r="CZ1197"/>
  <c r="DB1197" s="1"/>
  <c r="DA1197"/>
  <c r="DC1197"/>
  <c r="A1198"/>
  <c r="CY1198"/>
  <c r="CZ1198"/>
  <c r="DA1198"/>
  <c r="DB1198"/>
  <c r="DC1198"/>
  <c r="A1199"/>
  <c r="CY1199"/>
  <c r="CZ1199"/>
  <c r="DA1199"/>
  <c r="DB1199"/>
  <c r="DC1199"/>
  <c r="A1200"/>
  <c r="CY1200"/>
  <c r="CZ1200"/>
  <c r="DB1200" s="1"/>
  <c r="DA1200"/>
  <c r="DC1200"/>
  <c r="A1201"/>
  <c r="CY1201"/>
  <c r="CZ1201"/>
  <c r="DB1201" s="1"/>
  <c r="DA1201"/>
  <c r="DC1201"/>
  <c r="A1202"/>
  <c r="CY1202"/>
  <c r="CZ1202"/>
  <c r="DA1202"/>
  <c r="DB1202"/>
  <c r="DC1202"/>
  <c r="A1203"/>
  <c r="CY1203"/>
  <c r="CZ1203"/>
  <c r="DA1203"/>
  <c r="DB1203"/>
  <c r="DC1203"/>
  <c r="A1204"/>
  <c r="CY1204"/>
  <c r="CZ1204"/>
  <c r="DB1204" s="1"/>
  <c r="DA1204"/>
  <c r="DC1204"/>
  <c r="A1205"/>
  <c r="CY1205"/>
  <c r="CZ1205"/>
  <c r="DB1205" s="1"/>
  <c r="DA1205"/>
  <c r="DC1205"/>
  <c r="A1206"/>
  <c r="CY1206"/>
  <c r="CZ1206"/>
  <c r="DA1206"/>
  <c r="DB1206"/>
  <c r="DC1206"/>
  <c r="A1207"/>
  <c r="CY1207"/>
  <c r="CZ1207"/>
  <c r="DA1207"/>
  <c r="DB1207"/>
  <c r="DC1207"/>
  <c r="A1208"/>
  <c r="CY1208"/>
  <c r="CZ1208"/>
  <c r="DB1208" s="1"/>
  <c r="DA1208"/>
  <c r="DC1208"/>
  <c r="A1209"/>
  <c r="CY1209"/>
  <c r="CZ1209"/>
  <c r="DB1209" s="1"/>
  <c r="DA1209"/>
  <c r="DC1209"/>
  <c r="A1210"/>
  <c r="CY1210"/>
  <c r="CZ1210"/>
  <c r="DA1210"/>
  <c r="DB1210"/>
  <c r="DC1210"/>
  <c r="A1211"/>
  <c r="CY1211"/>
  <c r="CZ1211"/>
  <c r="DA1211"/>
  <c r="DB1211"/>
  <c r="DC1211"/>
  <c r="A1212"/>
  <c r="CY1212"/>
  <c r="CZ1212"/>
  <c r="DB1212" s="1"/>
  <c r="DA1212"/>
  <c r="DC1212"/>
  <c r="A1213"/>
  <c r="CY1213"/>
  <c r="CZ1213"/>
  <c r="DB1213" s="1"/>
  <c r="DA1213"/>
  <c r="DC1213"/>
  <c r="A1214"/>
  <c r="CY1214"/>
  <c r="CZ1214"/>
  <c r="DA1214"/>
  <c r="DB1214"/>
  <c r="DC1214"/>
  <c r="A1215"/>
  <c r="CY1215"/>
  <c r="CZ1215"/>
  <c r="DA1215"/>
  <c r="DB1215"/>
  <c r="DC1215"/>
  <c r="A1216"/>
  <c r="CY1216"/>
  <c r="CZ1216"/>
  <c r="DB1216" s="1"/>
  <c r="DA1216"/>
  <c r="DC1216"/>
  <c r="A1217"/>
  <c r="CY1217"/>
  <c r="CZ1217"/>
  <c r="DB1217" s="1"/>
  <c r="DA1217"/>
  <c r="DC1217"/>
  <c r="A1218"/>
  <c r="CY1218"/>
  <c r="CZ1218"/>
  <c r="DA1218"/>
  <c r="DB1218"/>
  <c r="DC1218"/>
  <c r="A1219"/>
  <c r="CY1219"/>
  <c r="CZ1219"/>
  <c r="DA1219"/>
  <c r="DB1219"/>
  <c r="DC1219"/>
  <c r="A1220"/>
  <c r="CY1220"/>
  <c r="CZ1220"/>
  <c r="DB1220" s="1"/>
  <c r="DA1220"/>
  <c r="DC1220"/>
  <c r="A1221"/>
  <c r="CY1221"/>
  <c r="CZ1221"/>
  <c r="DB1221" s="1"/>
  <c r="DA1221"/>
  <c r="DC1221"/>
  <c r="A1222"/>
  <c r="CY1222"/>
  <c r="CZ1222"/>
  <c r="DA1222"/>
  <c r="DB1222"/>
  <c r="DC1222"/>
  <c r="A1223"/>
  <c r="CY1223"/>
  <c r="CZ1223"/>
  <c r="DA1223"/>
  <c r="DB1223"/>
  <c r="DC1223"/>
  <c r="A1224"/>
  <c r="CY1224"/>
  <c r="CZ1224"/>
  <c r="DB1224" s="1"/>
  <c r="DA1224"/>
  <c r="DC1224"/>
  <c r="A1225"/>
  <c r="CY1225"/>
  <c r="CZ1225"/>
  <c r="DB1225" s="1"/>
  <c r="DA1225"/>
  <c r="DC1225"/>
  <c r="A1226"/>
  <c r="CY1226"/>
  <c r="CZ1226"/>
  <c r="DA1226"/>
  <c r="DB1226"/>
  <c r="DC1226"/>
  <c r="A1227"/>
  <c r="CY1227"/>
  <c r="CZ1227"/>
  <c r="DA1227"/>
  <c r="DB1227"/>
  <c r="DC1227"/>
  <c r="A1228"/>
  <c r="CY1228"/>
  <c r="CZ1228"/>
  <c r="DB1228" s="1"/>
  <c r="DA1228"/>
  <c r="DC1228"/>
  <c r="A1229"/>
  <c r="CY1229"/>
  <c r="CZ1229"/>
  <c r="DB1229" s="1"/>
  <c r="DA1229"/>
  <c r="DC1229"/>
  <c r="A1230"/>
  <c r="CY1230"/>
  <c r="CZ1230"/>
  <c r="DA1230"/>
  <c r="DB1230"/>
  <c r="DC1230"/>
  <c r="A1231"/>
  <c r="CY1231"/>
  <c r="CZ1231"/>
  <c r="DA1231"/>
  <c r="DB1231"/>
  <c r="DC1231"/>
  <c r="A1232"/>
  <c r="CY1232"/>
  <c r="CZ1232"/>
  <c r="DB1232" s="1"/>
  <c r="DA1232"/>
  <c r="DC1232"/>
  <c r="A1233"/>
  <c r="CY1233"/>
  <c r="CZ1233"/>
  <c r="DB1233" s="1"/>
  <c r="DA1233"/>
  <c r="DC1233"/>
  <c r="A1234"/>
  <c r="CY1234"/>
  <c r="CZ1234"/>
  <c r="DA1234"/>
  <c r="DB1234"/>
  <c r="DC1234"/>
  <c r="A1235"/>
  <c r="CY1235"/>
  <c r="CZ1235"/>
  <c r="DA1235"/>
  <c r="DB1235"/>
  <c r="DC1235"/>
  <c r="A1236"/>
  <c r="CY1236"/>
  <c r="CZ1236"/>
  <c r="DB1236" s="1"/>
  <c r="DA1236"/>
  <c r="DC1236"/>
  <c r="A1237"/>
  <c r="CY1237"/>
  <c r="CZ1237"/>
  <c r="DB1237" s="1"/>
  <c r="DA1237"/>
  <c r="DC1237"/>
  <c r="A1238"/>
  <c r="CY1238"/>
  <c r="CZ1238"/>
  <c r="DA1238"/>
  <c r="DB1238"/>
  <c r="DC1238"/>
  <c r="A1239"/>
  <c r="CY1239"/>
  <c r="CZ1239"/>
  <c r="DA1239"/>
  <c r="DB1239"/>
  <c r="DC1239"/>
  <c r="A1240"/>
  <c r="CY1240"/>
  <c r="CZ1240"/>
  <c r="DB1240" s="1"/>
  <c r="DA1240"/>
  <c r="DC1240"/>
  <c r="A1241"/>
  <c r="CY1241"/>
  <c r="CZ1241"/>
  <c r="DB1241" s="1"/>
  <c r="DA1241"/>
  <c r="DC1241"/>
  <c r="A1242"/>
  <c r="CY1242"/>
  <c r="CZ1242"/>
  <c r="DA1242"/>
  <c r="DB1242"/>
  <c r="DC1242"/>
  <c r="A1243"/>
  <c r="CY1243"/>
  <c r="CZ1243"/>
  <c r="DA1243"/>
  <c r="DB1243"/>
  <c r="DC1243"/>
  <c r="A1244"/>
  <c r="CY1244"/>
  <c r="CZ1244"/>
  <c r="DB1244" s="1"/>
  <c r="DA1244"/>
  <c r="DC1244"/>
  <c r="A1245"/>
  <c r="CY1245"/>
  <c r="CZ1245"/>
  <c r="DB1245" s="1"/>
  <c r="DA1245"/>
  <c r="DC1245"/>
  <c r="A1246"/>
  <c r="CY1246"/>
  <c r="CZ1246"/>
  <c r="DA1246"/>
  <c r="DB1246"/>
  <c r="DC1246"/>
  <c r="A1247"/>
  <c r="CY1247"/>
  <c r="CZ1247"/>
  <c r="DA1247"/>
  <c r="DB1247"/>
  <c r="DC1247"/>
  <c r="A1248"/>
  <c r="CY1248"/>
  <c r="CZ1248"/>
  <c r="DB1248" s="1"/>
  <c r="DA1248"/>
  <c r="DC1248"/>
  <c r="A1249"/>
  <c r="CY1249"/>
  <c r="CZ1249"/>
  <c r="DB1249" s="1"/>
  <c r="DA1249"/>
  <c r="DC1249"/>
  <c r="A1250"/>
  <c r="CY1250"/>
  <c r="CZ1250"/>
  <c r="DA1250"/>
  <c r="DB1250"/>
  <c r="DC1250"/>
  <c r="A1251"/>
  <c r="CY1251"/>
  <c r="CZ1251"/>
  <c r="DA1251"/>
  <c r="DB1251"/>
  <c r="DC1251"/>
  <c r="A1252"/>
  <c r="CY1252"/>
  <c r="CZ1252"/>
  <c r="DB1252" s="1"/>
  <c r="DA1252"/>
  <c r="DC1252"/>
  <c r="A1253"/>
  <c r="CY1253"/>
  <c r="CZ1253"/>
  <c r="DB1253" s="1"/>
  <c r="DA1253"/>
  <c r="DC1253"/>
  <c r="A1254"/>
  <c r="CY1254"/>
  <c r="CZ1254"/>
  <c r="DA1254"/>
  <c r="DB1254"/>
  <c r="DC1254"/>
  <c r="A1255"/>
  <c r="CY1255"/>
  <c r="CZ1255"/>
  <c r="DA1255"/>
  <c r="DB1255"/>
  <c r="DC1255"/>
  <c r="A1256"/>
  <c r="CY1256"/>
  <c r="CZ1256"/>
  <c r="DB1256" s="1"/>
  <c r="DA1256"/>
  <c r="DC1256"/>
  <c r="A1257"/>
  <c r="CY1257"/>
  <c r="CZ1257"/>
  <c r="DB1257" s="1"/>
  <c r="DA1257"/>
  <c r="DC1257"/>
  <c r="A1258"/>
  <c r="CY1258"/>
  <c r="CZ1258"/>
  <c r="DA1258"/>
  <c r="DB1258"/>
  <c r="DC1258"/>
  <c r="A1259"/>
  <c r="CY1259"/>
  <c r="CZ1259"/>
  <c r="DA1259"/>
  <c r="DB1259"/>
  <c r="DC1259"/>
  <c r="A1260"/>
  <c r="CY1260"/>
  <c r="CZ1260"/>
  <c r="DB1260" s="1"/>
  <c r="DA1260"/>
  <c r="DC1260"/>
  <c r="A1261"/>
  <c r="CY1261"/>
  <c r="CZ1261"/>
  <c r="DB1261" s="1"/>
  <c r="DA1261"/>
  <c r="DC1261"/>
  <c r="A1262"/>
  <c r="CY1262"/>
  <c r="CZ1262"/>
  <c r="DA1262"/>
  <c r="DB1262"/>
  <c r="DC1262"/>
  <c r="A1263"/>
  <c r="CY1263"/>
  <c r="CZ1263"/>
  <c r="DA1263"/>
  <c r="DB1263"/>
  <c r="DC1263"/>
  <c r="A1264"/>
  <c r="CY1264"/>
  <c r="CZ1264"/>
  <c r="DB1264" s="1"/>
  <c r="DA1264"/>
  <c r="DC1264"/>
  <c r="A1265"/>
  <c r="CY1265"/>
  <c r="CZ1265"/>
  <c r="DB1265" s="1"/>
  <c r="DA1265"/>
  <c r="DC1265"/>
  <c r="A1266"/>
  <c r="CY1266"/>
  <c r="CZ1266"/>
  <c r="DA1266"/>
  <c r="DB1266"/>
  <c r="DC1266"/>
  <c r="A1267"/>
  <c r="CY1267"/>
  <c r="CZ1267"/>
  <c r="DA1267"/>
  <c r="DB1267"/>
  <c r="DC1267"/>
  <c r="A1268"/>
  <c r="CY1268"/>
  <c r="CZ1268"/>
  <c r="DB1268" s="1"/>
  <c r="DA1268"/>
  <c r="DC1268"/>
  <c r="A1269"/>
  <c r="CY1269"/>
  <c r="CZ1269"/>
  <c r="DB1269" s="1"/>
  <c r="DA1269"/>
  <c r="DC1269"/>
  <c r="A1270"/>
  <c r="CY1270"/>
  <c r="CZ1270"/>
  <c r="DA1270"/>
  <c r="DB1270"/>
  <c r="DC1270"/>
  <c r="A1271"/>
  <c r="CY1271"/>
  <c r="CZ1271"/>
  <c r="DA1271"/>
  <c r="DB1271"/>
  <c r="DC1271"/>
  <c r="A1272"/>
  <c r="CY1272"/>
  <c r="CZ1272"/>
  <c r="DB1272" s="1"/>
  <c r="DA1272"/>
  <c r="DC1272"/>
  <c r="A1273"/>
  <c r="CY1273"/>
  <c r="CZ1273"/>
  <c r="DB1273" s="1"/>
  <c r="DA1273"/>
  <c r="DC1273"/>
  <c r="A1274"/>
  <c r="CY1274"/>
  <c r="CZ1274"/>
  <c r="DA1274"/>
  <c r="DB1274"/>
  <c r="DC1274"/>
  <c r="A1275"/>
  <c r="CY1275"/>
  <c r="CZ1275"/>
  <c r="DA1275"/>
  <c r="DB1275"/>
  <c r="DC1275"/>
  <c r="A1276"/>
  <c r="CY1276"/>
  <c r="CZ1276"/>
  <c r="DB1276" s="1"/>
  <c r="DA1276"/>
  <c r="DC1276"/>
  <c r="A1277"/>
  <c r="CY1277"/>
  <c r="CZ1277"/>
  <c r="DB1277" s="1"/>
  <c r="DA1277"/>
  <c r="DC1277"/>
  <c r="A1278"/>
  <c r="CY1278"/>
  <c r="CZ1278"/>
  <c r="DA1278"/>
  <c r="DB1278"/>
  <c r="DC1278"/>
  <c r="A1279"/>
  <c r="CY1279"/>
  <c r="CZ1279"/>
  <c r="DA1279"/>
  <c r="DB1279"/>
  <c r="DC1279"/>
  <c r="A1280"/>
  <c r="CY1280"/>
  <c r="CZ1280"/>
  <c r="DB1280" s="1"/>
  <c r="DA1280"/>
  <c r="DC1280"/>
  <c r="A1281"/>
  <c r="CY1281"/>
  <c r="CZ1281"/>
  <c r="DB1281" s="1"/>
  <c r="DA1281"/>
  <c r="DC1281"/>
  <c r="A1282"/>
  <c r="CY1282"/>
  <c r="CZ1282"/>
  <c r="DA1282"/>
  <c r="DB1282"/>
  <c r="DC1282"/>
  <c r="A1283"/>
  <c r="CY1283"/>
  <c r="CZ1283"/>
  <c r="DA1283"/>
  <c r="DB1283"/>
  <c r="DC1283"/>
  <c r="A1284"/>
  <c r="CY1284"/>
  <c r="CZ1284"/>
  <c r="DB1284" s="1"/>
  <c r="DA1284"/>
  <c r="DC1284"/>
  <c r="A1285"/>
  <c r="CY1285"/>
  <c r="CZ1285"/>
  <c r="DB1285" s="1"/>
  <c r="DA1285"/>
  <c r="DC1285"/>
  <c r="A1286"/>
  <c r="CY1286"/>
  <c r="CZ1286"/>
  <c r="DA1286"/>
  <c r="DB1286"/>
  <c r="DC1286"/>
  <c r="A1287"/>
  <c r="CY1287"/>
  <c r="CZ1287"/>
  <c r="DA1287"/>
  <c r="DB1287"/>
  <c r="DC1287"/>
  <c r="A1288"/>
  <c r="CY1288"/>
  <c r="CZ1288"/>
  <c r="DB1288" s="1"/>
  <c r="DA1288"/>
  <c r="DC1288"/>
  <c r="A1289"/>
  <c r="CY1289"/>
  <c r="CZ1289"/>
  <c r="DB1289" s="1"/>
  <c r="DA1289"/>
  <c r="DC1289"/>
  <c r="A1290"/>
  <c r="CY1290"/>
  <c r="CZ1290"/>
  <c r="DA1290"/>
  <c r="DB1290"/>
  <c r="DC1290"/>
  <c r="A1291"/>
  <c r="CY1291"/>
  <c r="CZ1291"/>
  <c r="DA1291"/>
  <c r="DB1291"/>
  <c r="DC1291"/>
  <c r="A1292"/>
  <c r="CY1292"/>
  <c r="CZ1292"/>
  <c r="DB1292" s="1"/>
  <c r="DA1292"/>
  <c r="DC1292"/>
  <c r="A1293"/>
  <c r="CY1293"/>
  <c r="CZ1293"/>
  <c r="DB1293" s="1"/>
  <c r="DA1293"/>
  <c r="DC1293"/>
  <c r="A1294"/>
  <c r="CY1294"/>
  <c r="CZ1294"/>
  <c r="DA1294"/>
  <c r="DB1294"/>
  <c r="DC1294"/>
  <c r="A1295"/>
  <c r="CY1295"/>
  <c r="CZ1295"/>
  <c r="DA1295"/>
  <c r="DB1295"/>
  <c r="DC1295"/>
  <c r="A1296"/>
  <c r="CY1296"/>
  <c r="CZ1296"/>
  <c r="DB1296" s="1"/>
  <c r="DA1296"/>
  <c r="DC1296"/>
  <c r="A1297"/>
  <c r="CY1297"/>
  <c r="CZ1297"/>
  <c r="DB1297" s="1"/>
  <c r="DA1297"/>
  <c r="DC1297"/>
  <c r="A1298"/>
  <c r="CY1298"/>
  <c r="CZ1298"/>
  <c r="DA1298"/>
  <c r="DB1298"/>
  <c r="DC1298"/>
  <c r="A1299"/>
  <c r="CY1299"/>
  <c r="CZ1299"/>
  <c r="DA1299"/>
  <c r="DB1299"/>
  <c r="DC1299"/>
  <c r="A1300"/>
  <c r="CY1300"/>
  <c r="CZ1300"/>
  <c r="DB1300" s="1"/>
  <c r="DA1300"/>
  <c r="DC1300"/>
  <c r="A1301"/>
  <c r="CY1301"/>
  <c r="CZ1301"/>
  <c r="DB1301" s="1"/>
  <c r="DA1301"/>
  <c r="DC1301"/>
  <c r="A1302"/>
  <c r="CY1302"/>
  <c r="CZ1302"/>
  <c r="DA1302"/>
  <c r="DB1302"/>
  <c r="DC1302"/>
  <c r="A1303"/>
  <c r="CY1303"/>
  <c r="CZ1303"/>
  <c r="DA1303"/>
  <c r="DB1303"/>
  <c r="DC1303"/>
  <c r="A1304"/>
  <c r="CY1304"/>
  <c r="CZ1304"/>
  <c r="DB1304" s="1"/>
  <c r="DA1304"/>
  <c r="DC1304"/>
  <c r="A1305"/>
  <c r="CY1305"/>
  <c r="CZ1305"/>
  <c r="DB1305" s="1"/>
  <c r="DA1305"/>
  <c r="DC1305"/>
  <c r="A1306"/>
  <c r="CY1306"/>
  <c r="CZ1306"/>
  <c r="DA1306"/>
  <c r="DB1306"/>
  <c r="DC1306"/>
  <c r="A1307"/>
  <c r="CY1307"/>
  <c r="CZ1307"/>
  <c r="DA1307"/>
  <c r="DB1307"/>
  <c r="DC1307"/>
  <c r="A1308"/>
  <c r="CY1308"/>
  <c r="CZ1308"/>
  <c r="DB1308" s="1"/>
  <c r="DA1308"/>
  <c r="DC1308"/>
  <c r="A1309"/>
  <c r="CY1309"/>
  <c r="CZ1309"/>
  <c r="DB1309" s="1"/>
  <c r="DA1309"/>
  <c r="DC1309"/>
  <c r="A1310"/>
  <c r="CY1310"/>
  <c r="CZ1310"/>
  <c r="DA1310"/>
  <c r="DB1310"/>
  <c r="DC1310"/>
  <c r="A1311"/>
  <c r="CY1311"/>
  <c r="CZ1311"/>
  <c r="DA1311"/>
  <c r="DB1311"/>
  <c r="DC1311"/>
  <c r="A1312"/>
  <c r="CY1312"/>
  <c r="CZ1312"/>
  <c r="DB1312" s="1"/>
  <c r="DA1312"/>
  <c r="DC1312"/>
  <c r="A1313"/>
  <c r="CY1313"/>
  <c r="CZ1313"/>
  <c r="DB1313" s="1"/>
  <c r="DA1313"/>
  <c r="DC1313"/>
  <c r="A1314"/>
  <c r="CY1314"/>
  <c r="CZ1314"/>
  <c r="DA1314"/>
  <c r="DB1314"/>
  <c r="DC1314"/>
  <c r="A1315"/>
  <c r="CY1315"/>
  <c r="CZ1315"/>
  <c r="DA1315"/>
  <c r="DB1315"/>
  <c r="DC1315"/>
  <c r="A1316"/>
  <c r="CY1316"/>
  <c r="CZ1316"/>
  <c r="DB1316" s="1"/>
  <c r="DA1316"/>
  <c r="DC1316"/>
  <c r="A1317"/>
  <c r="CY1317"/>
  <c r="CZ1317"/>
  <c r="DB1317" s="1"/>
  <c r="DA1317"/>
  <c r="DC1317"/>
  <c r="A1318"/>
  <c r="CY1318"/>
  <c r="CZ1318"/>
  <c r="DA1318"/>
  <c r="DB1318"/>
  <c r="DC1318"/>
  <c r="A1319"/>
  <c r="CY1319"/>
  <c r="CZ1319"/>
  <c r="DA1319"/>
  <c r="DB1319"/>
  <c r="DC1319"/>
  <c r="A1320"/>
  <c r="CY1320"/>
  <c r="CZ1320"/>
  <c r="DB1320" s="1"/>
  <c r="DA1320"/>
  <c r="DC1320"/>
  <c r="A1321"/>
  <c r="CY1321"/>
  <c r="CZ1321"/>
  <c r="DB1321" s="1"/>
  <c r="DA1321"/>
  <c r="DC1321"/>
  <c r="A1322"/>
  <c r="CY1322"/>
  <c r="CZ1322"/>
  <c r="DA1322"/>
  <c r="DB1322"/>
  <c r="DC1322"/>
  <c r="A1323"/>
  <c r="CY1323"/>
  <c r="CZ1323"/>
  <c r="DA1323"/>
  <c r="DB1323"/>
  <c r="DC1323"/>
  <c r="A1324"/>
  <c r="CY1324"/>
  <c r="CZ1324"/>
  <c r="DB1324" s="1"/>
  <c r="DA1324"/>
  <c r="DC1324"/>
  <c r="A1325"/>
  <c r="CY1325"/>
  <c r="CZ1325"/>
  <c r="DB1325" s="1"/>
  <c r="DA1325"/>
  <c r="DC1325"/>
  <c r="A1326"/>
  <c r="CY1326"/>
  <c r="CZ1326"/>
  <c r="DA1326"/>
  <c r="DB1326"/>
  <c r="DC1326"/>
  <c r="A1327"/>
  <c r="CY1327"/>
  <c r="CZ1327"/>
  <c r="DA1327"/>
  <c r="DB1327"/>
  <c r="DC1327"/>
  <c r="A1328"/>
  <c r="CY1328"/>
  <c r="CZ1328"/>
  <c r="DB1328" s="1"/>
  <c r="DA1328"/>
  <c r="DC1328"/>
  <c r="A1329"/>
  <c r="CY1329"/>
  <c r="CZ1329"/>
  <c r="DB1329" s="1"/>
  <c r="DA1329"/>
  <c r="DC1329"/>
  <c r="A1330"/>
  <c r="CY1330"/>
  <c r="CZ1330"/>
  <c r="DA1330"/>
  <c r="DB1330"/>
  <c r="DC1330"/>
  <c r="A1331"/>
  <c r="CY1331"/>
  <c r="CZ1331"/>
  <c r="DA1331"/>
  <c r="DB1331"/>
  <c r="DC1331"/>
  <c r="A1332"/>
  <c r="CY1332"/>
  <c r="CZ1332"/>
  <c r="DB1332" s="1"/>
  <c r="DA1332"/>
  <c r="DC1332"/>
  <c r="A1333"/>
  <c r="CY1333"/>
  <c r="CZ1333"/>
  <c r="DB1333" s="1"/>
  <c r="DA1333"/>
  <c r="DC1333"/>
  <c r="A1334"/>
  <c r="CY1334"/>
  <c r="CZ1334"/>
  <c r="DA1334"/>
  <c r="DB1334"/>
  <c r="DC1334"/>
  <c r="A1335"/>
  <c r="CY1335"/>
  <c r="CZ1335"/>
  <c r="DA1335"/>
  <c r="DB1335"/>
  <c r="DC1335"/>
  <c r="A1336"/>
  <c r="CY1336"/>
  <c r="CZ1336"/>
  <c r="DB1336" s="1"/>
  <c r="DA1336"/>
  <c r="DC1336"/>
  <c r="A1337"/>
  <c r="CY1337"/>
  <c r="CZ1337"/>
  <c r="DB1337" s="1"/>
  <c r="DA1337"/>
  <c r="DC1337"/>
  <c r="A1338"/>
  <c r="CY1338"/>
  <c r="CZ1338"/>
  <c r="DA1338"/>
  <c r="DB1338"/>
  <c r="DC1338"/>
  <c r="A1339"/>
  <c r="CY1339"/>
  <c r="CZ1339"/>
  <c r="DA1339"/>
  <c r="DB1339"/>
  <c r="DC1339"/>
  <c r="A1340"/>
  <c r="CY1340"/>
  <c r="CZ1340"/>
  <c r="DB1340" s="1"/>
  <c r="DA1340"/>
  <c r="DC1340"/>
  <c r="A1341"/>
  <c r="CY1341"/>
  <c r="CZ1341"/>
  <c r="DB1341" s="1"/>
  <c r="DA1341"/>
  <c r="DC1341"/>
  <c r="A1342"/>
  <c r="CY1342"/>
  <c r="CZ1342"/>
  <c r="DA1342"/>
  <c r="DB1342"/>
  <c r="DC1342"/>
  <c r="A1343"/>
  <c r="CY1343"/>
  <c r="CZ1343"/>
  <c r="DA1343"/>
  <c r="DB1343"/>
  <c r="DC1343"/>
  <c r="A1344"/>
  <c r="CY1344"/>
  <c r="CZ1344"/>
  <c r="DB1344" s="1"/>
  <c r="DA1344"/>
  <c r="DC1344"/>
  <c r="A1345"/>
  <c r="CY1345"/>
  <c r="CZ1345"/>
  <c r="DB1345" s="1"/>
  <c r="DA1345"/>
  <c r="DC1345"/>
  <c r="A1346"/>
  <c r="CY1346"/>
  <c r="CZ1346"/>
  <c r="DA1346"/>
  <c r="DB1346"/>
  <c r="DC1346"/>
  <c r="A1347"/>
  <c r="CY1347"/>
  <c r="CZ1347"/>
  <c r="DA1347"/>
  <c r="DB1347"/>
  <c r="DC1347"/>
  <c r="A1348"/>
  <c r="CY1348"/>
  <c r="CZ1348"/>
  <c r="DB1348" s="1"/>
  <c r="DA1348"/>
  <c r="DC1348"/>
  <c r="A1349"/>
  <c r="CY1349"/>
  <c r="CZ1349"/>
  <c r="DB1349" s="1"/>
  <c r="DA1349"/>
  <c r="DC1349"/>
  <c r="A1350"/>
  <c r="CY1350"/>
  <c r="CZ1350"/>
  <c r="DA1350"/>
  <c r="DB1350"/>
  <c r="DC1350"/>
  <c r="A1351"/>
  <c r="CY1351"/>
  <c r="CZ1351"/>
  <c r="DA1351"/>
  <c r="DB1351"/>
  <c r="DC1351"/>
  <c r="A1352"/>
  <c r="CY1352"/>
  <c r="CZ1352"/>
  <c r="DB1352" s="1"/>
  <c r="DA1352"/>
  <c r="DC1352"/>
  <c r="A1353"/>
  <c r="CY1353"/>
  <c r="CZ1353"/>
  <c r="DB1353" s="1"/>
  <c r="DA1353"/>
  <c r="DC1353"/>
  <c r="A1354"/>
  <c r="CY1354"/>
  <c r="CZ1354"/>
  <c r="DA1354"/>
  <c r="DB1354"/>
  <c r="DC1354"/>
  <c r="A1355"/>
  <c r="CY1355"/>
  <c r="CZ1355"/>
  <c r="DA1355"/>
  <c r="DB1355"/>
  <c r="DC1355"/>
  <c r="A1356"/>
  <c r="CY1356"/>
  <c r="CZ1356"/>
  <c r="DB1356" s="1"/>
  <c r="DA1356"/>
  <c r="DC1356"/>
  <c r="A1357"/>
  <c r="CY1357"/>
  <c r="CZ1357"/>
  <c r="DB1357" s="1"/>
  <c r="DA1357"/>
  <c r="DC1357"/>
  <c r="A1358"/>
  <c r="CY1358"/>
  <c r="CZ1358"/>
  <c r="DA1358"/>
  <c r="DB1358"/>
  <c r="DC1358"/>
  <c r="A1359"/>
  <c r="CY1359"/>
  <c r="CZ1359"/>
  <c r="DA1359"/>
  <c r="DB1359"/>
  <c r="DC1359"/>
  <c r="A1360"/>
  <c r="CY1360"/>
  <c r="CZ1360"/>
  <c r="DB1360" s="1"/>
  <c r="DA1360"/>
  <c r="DC1360"/>
  <c r="A1361"/>
  <c r="CY1361"/>
  <c r="CZ1361"/>
  <c r="DB1361" s="1"/>
  <c r="DA1361"/>
  <c r="DC1361"/>
  <c r="A1362"/>
  <c r="CY1362"/>
  <c r="CZ1362"/>
  <c r="DA1362"/>
  <c r="DB1362"/>
  <c r="DC1362"/>
  <c r="A1363"/>
  <c r="CY1363"/>
  <c r="CZ1363"/>
  <c r="DA1363"/>
  <c r="DB1363"/>
  <c r="DC1363"/>
  <c r="A1364"/>
  <c r="CY1364"/>
  <c r="CZ1364"/>
  <c r="DB1364" s="1"/>
  <c r="DA1364"/>
  <c r="DC1364"/>
  <c r="A1365"/>
  <c r="CY1365"/>
  <c r="CZ1365"/>
  <c r="DB1365" s="1"/>
  <c r="DA1365"/>
  <c r="DC1365"/>
  <c r="A1366"/>
  <c r="CY1366"/>
  <c r="CZ1366"/>
  <c r="DA1366"/>
  <c r="DB1366"/>
  <c r="DC1366"/>
  <c r="A1367"/>
  <c r="CY1367"/>
  <c r="CZ1367"/>
  <c r="DA1367"/>
  <c r="DB1367"/>
  <c r="DC1367"/>
  <c r="A1368"/>
  <c r="CY1368"/>
  <c r="CZ1368"/>
  <c r="DB1368" s="1"/>
  <c r="DA1368"/>
  <c r="DC1368"/>
  <c r="A1369"/>
  <c r="CY1369"/>
  <c r="CZ1369"/>
  <c r="DB1369" s="1"/>
  <c r="DA1369"/>
  <c r="DC1369"/>
  <c r="A1370"/>
  <c r="CY1370"/>
  <c r="CZ1370"/>
  <c r="DA1370"/>
  <c r="DB1370"/>
  <c r="DC1370"/>
  <c r="A1371"/>
  <c r="CY1371"/>
  <c r="CZ1371"/>
  <c r="DA1371"/>
  <c r="DB1371"/>
  <c r="DC1371"/>
  <c r="A1372"/>
  <c r="CY1372"/>
  <c r="CZ1372"/>
  <c r="DB1372" s="1"/>
  <c r="DA1372"/>
  <c r="DC1372"/>
  <c r="A1373"/>
  <c r="CY1373"/>
  <c r="CZ1373"/>
  <c r="DB1373" s="1"/>
  <c r="DA1373"/>
  <c r="DC1373"/>
  <c r="A1374"/>
  <c r="CY1374"/>
  <c r="CZ1374"/>
  <c r="DA1374"/>
  <c r="DB1374"/>
  <c r="DC1374"/>
  <c r="A1375"/>
  <c r="CY1375"/>
  <c r="CZ1375"/>
  <c r="DA1375"/>
  <c r="DB1375"/>
  <c r="DC1375"/>
  <c r="A1376"/>
  <c r="CY1376"/>
  <c r="CZ1376"/>
  <c r="DB1376" s="1"/>
  <c r="DA1376"/>
  <c r="DC1376"/>
  <c r="A1377"/>
  <c r="CY1377"/>
  <c r="CZ1377"/>
  <c r="DB1377" s="1"/>
  <c r="DA1377"/>
  <c r="DC1377"/>
  <c r="A1378"/>
  <c r="CY1378"/>
  <c r="CZ1378"/>
  <c r="DA1378"/>
  <c r="DB1378"/>
  <c r="DC1378"/>
  <c r="A1379"/>
  <c r="CY1379"/>
  <c r="CZ1379"/>
  <c r="DA1379"/>
  <c r="DB1379"/>
  <c r="DC1379"/>
  <c r="A1380"/>
  <c r="CY1380"/>
  <c r="CZ1380"/>
  <c r="DB1380" s="1"/>
  <c r="DA1380"/>
  <c r="DC1380"/>
  <c r="A1381"/>
  <c r="CY1381"/>
  <c r="CZ1381"/>
  <c r="DB1381" s="1"/>
  <c r="DA1381"/>
  <c r="DC1381"/>
  <c r="A1382"/>
  <c r="CY1382"/>
  <c r="CZ1382"/>
  <c r="DA1382"/>
  <c r="DB1382"/>
  <c r="DC1382"/>
  <c r="A1383"/>
  <c r="CY1383"/>
  <c r="CZ1383"/>
  <c r="DA1383"/>
  <c r="DB1383"/>
  <c r="DC1383"/>
  <c r="A1384"/>
  <c r="CY1384"/>
  <c r="CZ1384"/>
  <c r="DB1384" s="1"/>
  <c r="DA1384"/>
  <c r="DC1384"/>
  <c r="A1385"/>
  <c r="CY1385"/>
  <c r="CZ1385"/>
  <c r="DB1385" s="1"/>
  <c r="DA1385"/>
  <c r="DC1385"/>
  <c r="A1386"/>
  <c r="CY1386"/>
  <c r="CZ1386"/>
  <c r="DA1386"/>
  <c r="DB1386"/>
  <c r="DC1386"/>
  <c r="A1387"/>
  <c r="CY1387"/>
  <c r="CZ1387"/>
  <c r="DA1387"/>
  <c r="DB1387"/>
  <c r="DC1387"/>
  <c r="A1388"/>
  <c r="CY1388"/>
  <c r="CZ1388"/>
  <c r="DB1388" s="1"/>
  <c r="DA1388"/>
  <c r="DC1388"/>
  <c r="A1389"/>
  <c r="CY1389"/>
  <c r="CZ1389"/>
  <c r="DB1389" s="1"/>
  <c r="DA1389"/>
  <c r="DC1389"/>
  <c r="A1390"/>
  <c r="CY1390"/>
  <c r="CZ1390"/>
  <c r="DA1390"/>
  <c r="DB1390"/>
  <c r="DC1390"/>
  <c r="A1391"/>
  <c r="CY1391"/>
  <c r="CZ1391"/>
  <c r="DA1391"/>
  <c r="DB1391"/>
  <c r="DC1391"/>
  <c r="A1392"/>
  <c r="CY1392"/>
  <c r="CZ1392"/>
  <c r="DB1392" s="1"/>
  <c r="DA1392"/>
  <c r="DC1392"/>
  <c r="A1393"/>
  <c r="CY1393"/>
  <c r="CZ1393"/>
  <c r="DB1393" s="1"/>
  <c r="DA1393"/>
  <c r="DC1393"/>
  <c r="A1394"/>
  <c r="CY1394"/>
  <c r="CZ1394"/>
  <c r="DA1394"/>
  <c r="DB1394"/>
  <c r="DC1394"/>
  <c r="A1395"/>
  <c r="CY1395"/>
  <c r="CZ1395"/>
  <c r="DA1395"/>
  <c r="DB1395"/>
  <c r="DC1395"/>
  <c r="A1396"/>
  <c r="CY1396"/>
  <c r="CZ1396"/>
  <c r="DB1396" s="1"/>
  <c r="DA1396"/>
  <c r="DC1396"/>
  <c r="A1397"/>
  <c r="CY1397"/>
  <c r="CZ1397"/>
  <c r="DB1397" s="1"/>
  <c r="DA1397"/>
  <c r="DC1397"/>
  <c r="A1398"/>
  <c r="CY1398"/>
  <c r="CZ1398"/>
  <c r="DA1398"/>
  <c r="DB1398"/>
  <c r="DC1398"/>
  <c r="A1399"/>
  <c r="CY1399"/>
  <c r="CZ1399"/>
  <c r="DA1399"/>
  <c r="DB1399"/>
  <c r="DC1399"/>
  <c r="A1400"/>
  <c r="CY1400"/>
  <c r="CZ1400"/>
  <c r="DB1400" s="1"/>
  <c r="DA1400"/>
  <c r="DC1400"/>
  <c r="A1401"/>
  <c r="CY1401"/>
  <c r="CZ1401"/>
  <c r="DB1401" s="1"/>
  <c r="DA1401"/>
  <c r="DC1401"/>
  <c r="A1402"/>
  <c r="CY1402"/>
  <c r="CZ1402"/>
  <c r="DA1402"/>
  <c r="DB1402"/>
  <c r="DC1402"/>
  <c r="A1403"/>
  <c r="CY1403"/>
  <c r="CZ1403"/>
  <c r="DA1403"/>
  <c r="DB1403"/>
  <c r="DC1403"/>
  <c r="A1404"/>
  <c r="CY1404"/>
  <c r="CZ1404"/>
  <c r="DB1404" s="1"/>
  <c r="DA1404"/>
  <c r="DC1404"/>
  <c r="A1405"/>
  <c r="CY1405"/>
  <c r="CZ1405"/>
  <c r="DB1405" s="1"/>
  <c r="DA1405"/>
  <c r="DC1405"/>
  <c r="A1406"/>
  <c r="CY1406"/>
  <c r="CZ1406"/>
  <c r="DA1406"/>
  <c r="DB1406"/>
  <c r="DC1406"/>
  <c r="A1407"/>
  <c r="CY1407"/>
  <c r="CZ1407"/>
  <c r="DA1407"/>
  <c r="DB1407"/>
  <c r="DC1407"/>
  <c r="A1408"/>
  <c r="CY1408"/>
  <c r="CZ1408"/>
  <c r="DB1408" s="1"/>
  <c r="DA1408"/>
  <c r="DC1408"/>
  <c r="A1409"/>
  <c r="CY1409"/>
  <c r="CZ1409"/>
  <c r="DB1409" s="1"/>
  <c r="DA1409"/>
  <c r="DC1409"/>
  <c r="A1410"/>
  <c r="CY1410"/>
  <c r="CZ1410"/>
  <c r="DA1410"/>
  <c r="DB1410"/>
  <c r="DC1410"/>
  <c r="A1411"/>
  <c r="CY1411"/>
  <c r="CZ1411"/>
  <c r="DA1411"/>
  <c r="DB1411"/>
  <c r="DC1411"/>
  <c r="A1412"/>
  <c r="CY1412"/>
  <c r="CZ1412"/>
  <c r="DB1412" s="1"/>
  <c r="DA1412"/>
  <c r="DC1412"/>
  <c r="A1413"/>
  <c r="CY1413"/>
  <c r="CZ1413"/>
  <c r="DB1413" s="1"/>
  <c r="DA1413"/>
  <c r="DC1413"/>
  <c r="A1414"/>
  <c r="CY1414"/>
  <c r="CZ1414"/>
  <c r="DA1414"/>
  <c r="DB1414"/>
  <c r="DC1414"/>
  <c r="A1415"/>
  <c r="CY1415"/>
  <c r="CZ1415"/>
  <c r="DA1415"/>
  <c r="DB1415"/>
  <c r="DC1415"/>
  <c r="A1416"/>
  <c r="CY1416"/>
  <c r="CZ1416"/>
  <c r="DB1416" s="1"/>
  <c r="DA1416"/>
  <c r="DC1416"/>
  <c r="A1417"/>
  <c r="CY1417"/>
  <c r="CZ1417"/>
  <c r="DB1417" s="1"/>
  <c r="DA1417"/>
  <c r="DC1417"/>
  <c r="A1418"/>
  <c r="CY1418"/>
  <c r="CZ1418"/>
  <c r="DA1418"/>
  <c r="DB1418"/>
  <c r="DC1418"/>
  <c r="A1419"/>
  <c r="CY1419"/>
  <c r="CZ1419"/>
  <c r="DA1419"/>
  <c r="DB1419"/>
  <c r="DC1419"/>
  <c r="A1420"/>
  <c r="CY1420"/>
  <c r="CZ1420"/>
  <c r="DB1420" s="1"/>
  <c r="DA1420"/>
  <c r="DC1420"/>
  <c r="A1421"/>
  <c r="CY1421"/>
  <c r="CZ1421"/>
  <c r="DB1421" s="1"/>
  <c r="DA1421"/>
  <c r="DC1421"/>
  <c r="A1422"/>
  <c r="CY1422"/>
  <c r="CZ1422"/>
  <c r="DA1422"/>
  <c r="DB1422"/>
  <c r="DC1422"/>
  <c r="A1423"/>
  <c r="CY1423"/>
  <c r="CZ1423"/>
  <c r="DA1423"/>
  <c r="DB1423"/>
  <c r="DC1423"/>
  <c r="A1424"/>
  <c r="CY1424"/>
  <c r="CZ1424"/>
  <c r="DB1424" s="1"/>
  <c r="DA1424"/>
  <c r="DC1424"/>
  <c r="A1425"/>
  <c r="CY1425"/>
  <c r="CZ1425"/>
  <c r="DB1425" s="1"/>
  <c r="DA1425"/>
  <c r="DC1425"/>
  <c r="A1426"/>
  <c r="CY1426"/>
  <c r="CZ1426"/>
  <c r="DA1426"/>
  <c r="DB1426"/>
  <c r="DC1426"/>
  <c r="A1427"/>
  <c r="CY1427"/>
  <c r="CZ1427"/>
  <c r="DA1427"/>
  <c r="DB1427"/>
  <c r="DC1427"/>
  <c r="A1428"/>
  <c r="CY1428"/>
  <c r="CZ1428"/>
  <c r="DB1428" s="1"/>
  <c r="DA1428"/>
  <c r="DC1428"/>
  <c r="A1429"/>
  <c r="CY1429"/>
  <c r="CZ1429"/>
  <c r="DB1429" s="1"/>
  <c r="DA1429"/>
  <c r="DC1429"/>
  <c r="A1430"/>
  <c r="CY1430"/>
  <c r="CZ1430"/>
  <c r="DA1430"/>
  <c r="DB1430"/>
  <c r="DC1430"/>
  <c r="A1431"/>
  <c r="CY1431"/>
  <c r="CZ1431"/>
  <c r="DA1431"/>
  <c r="DB1431"/>
  <c r="DC1431"/>
  <c r="A1432"/>
  <c r="CY1432"/>
  <c r="CZ1432"/>
  <c r="DB1432" s="1"/>
  <c r="DA1432"/>
  <c r="DC1432"/>
  <c r="A1433"/>
  <c r="CY1433"/>
  <c r="CZ1433"/>
  <c r="DB1433" s="1"/>
  <c r="DA1433"/>
  <c r="DC1433"/>
  <c r="A1434"/>
  <c r="CY1434"/>
  <c r="CZ1434"/>
  <c r="DA1434"/>
  <c r="DB1434"/>
  <c r="DC1434"/>
  <c r="A1435"/>
  <c r="CY1435"/>
  <c r="CZ1435"/>
  <c r="DA1435"/>
  <c r="DB1435"/>
  <c r="DC1435"/>
  <c r="A1436"/>
  <c r="CY1436"/>
  <c r="CZ1436"/>
  <c r="DB1436" s="1"/>
  <c r="DA1436"/>
  <c r="DC1436"/>
  <c r="A1437"/>
  <c r="CY1437"/>
  <c r="CZ1437"/>
  <c r="DB1437" s="1"/>
  <c r="DA1437"/>
  <c r="DC1437"/>
  <c r="A1438"/>
  <c r="CY1438"/>
  <c r="CZ1438"/>
  <c r="DA1438"/>
  <c r="DB1438"/>
  <c r="DC1438"/>
  <c r="A1439"/>
  <c r="CY1439"/>
  <c r="CZ1439"/>
  <c r="DA1439"/>
  <c r="DB1439"/>
  <c r="DC1439"/>
  <c r="A1440"/>
  <c r="CY1440"/>
  <c r="CZ1440"/>
  <c r="DB1440" s="1"/>
  <c r="DA1440"/>
  <c r="DC1440"/>
  <c r="A1441"/>
  <c r="CY1441"/>
  <c r="CZ1441"/>
  <c r="DB1441" s="1"/>
  <c r="DA1441"/>
  <c r="DC1441"/>
  <c r="A1442"/>
  <c r="CY1442"/>
  <c r="CZ1442"/>
  <c r="DA1442"/>
  <c r="DB1442"/>
  <c r="DC1442"/>
  <c r="A1443"/>
  <c r="CY1443"/>
  <c r="CZ1443"/>
  <c r="DA1443"/>
  <c r="DB1443"/>
  <c r="DC1443"/>
  <c r="A1444"/>
  <c r="CY1444"/>
  <c r="CZ1444"/>
  <c r="DB1444" s="1"/>
  <c r="DA1444"/>
  <c r="DC1444"/>
  <c r="A1445"/>
  <c r="CY1445"/>
  <c r="CZ1445"/>
  <c r="DB1445" s="1"/>
  <c r="DA1445"/>
  <c r="DC1445"/>
  <c r="A1446"/>
  <c r="CY1446"/>
  <c r="CZ1446"/>
  <c r="DA1446"/>
  <c r="DB1446"/>
  <c r="DC1446"/>
  <c r="A1447"/>
  <c r="CY1447"/>
  <c r="CZ1447"/>
  <c r="DA1447"/>
  <c r="DB1447"/>
  <c r="DC1447"/>
  <c r="A1448"/>
  <c r="CY1448"/>
  <c r="CZ1448"/>
  <c r="DB1448" s="1"/>
  <c r="DA1448"/>
  <c r="DC1448"/>
  <c r="A1449"/>
  <c r="CY1449"/>
  <c r="CZ1449"/>
  <c r="DB1449" s="1"/>
  <c r="DA1449"/>
  <c r="DC1449"/>
  <c r="A1450"/>
  <c r="CY1450"/>
  <c r="CZ1450"/>
  <c r="DA1450"/>
  <c r="DB1450"/>
  <c r="DC1450"/>
  <c r="A1451"/>
  <c r="CY1451"/>
  <c r="CZ1451"/>
  <c r="DA1451"/>
  <c r="DB1451"/>
  <c r="DC1451"/>
  <c r="A1452"/>
  <c r="CY1452"/>
  <c r="CZ1452"/>
  <c r="DB1452" s="1"/>
  <c r="DA1452"/>
  <c r="DC1452"/>
  <c r="A1453"/>
  <c r="CY1453"/>
  <c r="CZ1453"/>
  <c r="DB1453" s="1"/>
  <c r="DA1453"/>
  <c r="DC1453"/>
  <c r="A1454"/>
  <c r="CY1454"/>
  <c r="CZ1454"/>
  <c r="DA1454"/>
  <c r="DB1454"/>
  <c r="DC1454"/>
  <c r="A1455"/>
  <c r="CY1455"/>
  <c r="CZ1455"/>
  <c r="DA1455"/>
  <c r="DB1455"/>
  <c r="DC1455"/>
  <c r="A1456"/>
  <c r="CY1456"/>
  <c r="CZ1456"/>
  <c r="DB1456" s="1"/>
  <c r="DA1456"/>
  <c r="DC1456"/>
  <c r="A1457"/>
  <c r="CY1457"/>
  <c r="CZ1457"/>
  <c r="DB1457" s="1"/>
  <c r="DA1457"/>
  <c r="DC1457"/>
  <c r="A1458"/>
  <c r="CY1458"/>
  <c r="CZ1458"/>
  <c r="DA1458"/>
  <c r="DB1458"/>
  <c r="DC1458"/>
  <c r="A1459"/>
  <c r="CY1459"/>
  <c r="CZ1459"/>
  <c r="DA1459"/>
  <c r="DB1459"/>
  <c r="DC1459"/>
  <c r="A1460"/>
  <c r="CY1460"/>
  <c r="CZ1460"/>
  <c r="DB1460" s="1"/>
  <c r="DA1460"/>
  <c r="DC1460"/>
  <c r="A1461"/>
  <c r="CY1461"/>
  <c r="CZ1461"/>
  <c r="DB1461" s="1"/>
  <c r="DA1461"/>
  <c r="DC1461"/>
  <c r="A1462"/>
  <c r="CY1462"/>
  <c r="CZ1462"/>
  <c r="DA1462"/>
  <c r="DB1462"/>
  <c r="DC1462"/>
  <c r="A1463"/>
  <c r="CY1463"/>
  <c r="CZ1463"/>
  <c r="DA1463"/>
  <c r="DB1463"/>
  <c r="DC1463"/>
  <c r="A1464"/>
  <c r="CY1464"/>
  <c r="CZ1464"/>
  <c r="DB1464" s="1"/>
  <c r="DA1464"/>
  <c r="DC1464"/>
  <c r="A1465"/>
  <c r="CY1465"/>
  <c r="CZ1465"/>
  <c r="DB1465" s="1"/>
  <c r="DA1465"/>
  <c r="DC1465"/>
  <c r="A1466"/>
  <c r="CY1466"/>
  <c r="CZ1466"/>
  <c r="DA1466"/>
  <c r="DB1466"/>
  <c r="DC1466"/>
  <c r="A1467"/>
  <c r="CY1467"/>
  <c r="CZ1467"/>
  <c r="DA1467"/>
  <c r="DB1467"/>
  <c r="DC1467"/>
  <c r="A1468"/>
  <c r="CY1468"/>
  <c r="CZ1468"/>
  <c r="DB1468" s="1"/>
  <c r="DA1468"/>
  <c r="DC1468"/>
  <c r="A1469"/>
  <c r="CY1469"/>
  <c r="CZ1469"/>
  <c r="DB1469" s="1"/>
  <c r="DA1469"/>
  <c r="DC1469"/>
  <c r="A1470"/>
  <c r="CY1470"/>
  <c r="CZ1470"/>
  <c r="DA1470"/>
  <c r="DB1470"/>
  <c r="DC1470"/>
  <c r="A1471"/>
  <c r="CY1471"/>
  <c r="CZ1471"/>
  <c r="DA1471"/>
  <c r="DB1471"/>
  <c r="DC1471"/>
  <c r="A1472"/>
  <c r="CY1472"/>
  <c r="CZ1472"/>
  <c r="DB1472" s="1"/>
  <c r="DA1472"/>
  <c r="DC1472"/>
  <c r="A1473"/>
  <c r="CY1473"/>
  <c r="CZ1473"/>
  <c r="DB1473" s="1"/>
  <c r="DA1473"/>
  <c r="DC1473"/>
  <c r="A1474"/>
  <c r="CY1474"/>
  <c r="CZ1474"/>
  <c r="DA1474"/>
  <c r="DB1474"/>
  <c r="DC1474"/>
  <c r="A1475"/>
  <c r="CY1475"/>
  <c r="CZ1475"/>
  <c r="DA1475"/>
  <c r="DB1475"/>
  <c r="DC1475"/>
  <c r="A1476"/>
  <c r="CY1476"/>
  <c r="CZ1476"/>
  <c r="DB1476" s="1"/>
  <c r="DA1476"/>
  <c r="DC1476"/>
  <c r="A1477"/>
  <c r="CY1477"/>
  <c r="CZ1477"/>
  <c r="DB1477" s="1"/>
  <c r="DA1477"/>
  <c r="DC1477"/>
  <c r="A1478"/>
  <c r="CY1478"/>
  <c r="CZ1478"/>
  <c r="DA1478"/>
  <c r="DB1478"/>
  <c r="DC1478"/>
  <c r="A1479"/>
  <c r="CY1479"/>
  <c r="CZ1479"/>
  <c r="DA1479"/>
  <c r="DB1479"/>
  <c r="DC1479"/>
  <c r="A1480"/>
  <c r="CY1480"/>
  <c r="CZ1480"/>
  <c r="DB1480" s="1"/>
  <c r="DA1480"/>
  <c r="DC1480"/>
  <c r="A1481"/>
  <c r="CY1481"/>
  <c r="CZ1481"/>
  <c r="DB1481" s="1"/>
  <c r="DA1481"/>
  <c r="DC1481"/>
  <c r="A1482"/>
  <c r="CY1482"/>
  <c r="CZ1482"/>
  <c r="DA1482"/>
  <c r="DB1482"/>
  <c r="DC1482"/>
  <c r="A1483"/>
  <c r="CY1483"/>
  <c r="CZ1483"/>
  <c r="DA1483"/>
  <c r="DB1483"/>
  <c r="DC1483"/>
  <c r="A1484"/>
  <c r="CY1484"/>
  <c r="CZ1484"/>
  <c r="DB1484" s="1"/>
  <c r="DA1484"/>
  <c r="DC1484"/>
  <c r="A1485"/>
  <c r="CY1485"/>
  <c r="CZ1485"/>
  <c r="DB1485" s="1"/>
  <c r="DA1485"/>
  <c r="DC1485"/>
  <c r="A1486"/>
  <c r="CY1486"/>
  <c r="CZ1486"/>
  <c r="DA1486"/>
  <c r="DB1486"/>
  <c r="DC1486"/>
  <c r="A1487"/>
  <c r="CY1487"/>
  <c r="CZ1487"/>
  <c r="DA1487"/>
  <c r="DB1487"/>
  <c r="DC1487"/>
  <c r="A1488"/>
  <c r="CY1488"/>
  <c r="CZ1488"/>
  <c r="DB1488" s="1"/>
  <c r="DA1488"/>
  <c r="DC1488"/>
  <c r="A1489"/>
  <c r="CY1489"/>
  <c r="CZ1489"/>
  <c r="DB1489" s="1"/>
  <c r="DA1489"/>
  <c r="DC1489"/>
  <c r="A1490"/>
  <c r="CY1490"/>
  <c r="CZ1490"/>
  <c r="DA1490"/>
  <c r="DB1490"/>
  <c r="DC1490"/>
  <c r="A1491"/>
  <c r="CY1491"/>
  <c r="CZ1491"/>
  <c r="DA1491"/>
  <c r="DB1491"/>
  <c r="DC1491"/>
  <c r="A1492"/>
  <c r="CY1492"/>
  <c r="CZ1492"/>
  <c r="DB1492" s="1"/>
  <c r="DA1492"/>
  <c r="DC1492"/>
  <c r="A1493"/>
  <c r="CY1493"/>
  <c r="CZ1493"/>
  <c r="DB1493" s="1"/>
  <c r="DA1493"/>
  <c r="DC1493"/>
  <c r="A1494"/>
  <c r="CY1494"/>
  <c r="CZ1494"/>
  <c r="DA1494"/>
  <c r="DB1494"/>
  <c r="DC1494"/>
  <c r="A1495"/>
  <c r="CY1495"/>
  <c r="CZ1495"/>
  <c r="DA1495"/>
  <c r="DB1495"/>
  <c r="DC1495"/>
  <c r="A1496"/>
  <c r="CY1496"/>
  <c r="CZ1496"/>
  <c r="DB1496" s="1"/>
  <c r="DA1496"/>
  <c r="DC1496"/>
  <c r="A1497"/>
  <c r="CY1497"/>
  <c r="CZ1497"/>
  <c r="DB1497" s="1"/>
  <c r="DA1497"/>
  <c r="DC1497"/>
  <c r="A1498"/>
  <c r="CY1498"/>
  <c r="CZ1498"/>
  <c r="DA1498"/>
  <c r="DB1498"/>
  <c r="DC1498"/>
  <c r="A1499"/>
  <c r="CY1499"/>
  <c r="CZ1499"/>
  <c r="DA1499"/>
  <c r="DB1499"/>
  <c r="DC1499"/>
  <c r="A1500"/>
  <c r="CY1500"/>
  <c r="CZ1500"/>
  <c r="DB1500" s="1"/>
  <c r="DA1500"/>
  <c r="DC1500"/>
  <c r="A1501"/>
  <c r="CY1501"/>
  <c r="CZ1501"/>
  <c r="DB1501" s="1"/>
  <c r="DA1501"/>
  <c r="DC1501"/>
  <c r="A1502"/>
  <c r="CY1502"/>
  <c r="CZ1502"/>
  <c r="DA1502"/>
  <c r="DB1502"/>
  <c r="DC1502"/>
  <c r="A1503"/>
  <c r="CY1503"/>
  <c r="CZ1503"/>
  <c r="DA1503"/>
  <c r="DB1503"/>
  <c r="DC1503"/>
  <c r="A1504"/>
  <c r="CY1504"/>
  <c r="CZ1504"/>
  <c r="DB1504" s="1"/>
  <c r="DA1504"/>
  <c r="DC1504"/>
  <c r="A1505"/>
  <c r="CY1505"/>
  <c r="CZ1505"/>
  <c r="DB1505" s="1"/>
  <c r="DA1505"/>
  <c r="DC1505"/>
  <c r="A1506"/>
  <c r="CY1506"/>
  <c r="CZ1506"/>
  <c r="DA1506"/>
  <c r="DB1506"/>
  <c r="DC1506"/>
  <c r="A1507"/>
  <c r="CY1507"/>
  <c r="CZ1507"/>
  <c r="DA1507"/>
  <c r="DB1507"/>
  <c r="DC1507"/>
  <c r="A1508"/>
  <c r="CY1508"/>
  <c r="CZ1508"/>
  <c r="DB1508" s="1"/>
  <c r="DA1508"/>
  <c r="DC1508"/>
  <c r="A1509"/>
  <c r="CY1509"/>
  <c r="CZ1509"/>
  <c r="DB1509" s="1"/>
  <c r="DA1509"/>
  <c r="DC1509"/>
  <c r="A1510"/>
  <c r="CY1510"/>
  <c r="CZ1510"/>
  <c r="DA1510"/>
  <c r="DB1510"/>
  <c r="DC1510"/>
  <c r="A1511"/>
  <c r="CY1511"/>
  <c r="CZ1511"/>
  <c r="DA1511"/>
  <c r="DB1511"/>
  <c r="DC1511"/>
  <c r="A1512"/>
  <c r="CY1512"/>
  <c r="CZ1512"/>
  <c r="DB1512" s="1"/>
  <c r="DA1512"/>
  <c r="DC1512"/>
  <c r="A1513"/>
  <c r="CY1513"/>
  <c r="CZ1513"/>
  <c r="DB1513" s="1"/>
  <c r="DA1513"/>
  <c r="DC1513"/>
  <c r="A1514"/>
  <c r="CY1514"/>
  <c r="CZ1514"/>
  <c r="DA1514"/>
  <c r="DB1514"/>
  <c r="DC1514"/>
  <c r="A1515"/>
  <c r="CY1515"/>
  <c r="CZ1515"/>
  <c r="DA1515"/>
  <c r="DB1515"/>
  <c r="DC1515"/>
  <c r="D12" i="1"/>
  <c r="E18"/>
  <c r="Z18"/>
  <c r="AA18"/>
  <c r="AB18"/>
  <c r="AC18"/>
  <c r="AD18"/>
  <c r="AE18"/>
  <c r="AF18"/>
  <c r="AG18"/>
  <c r="AH18"/>
  <c r="AI18"/>
  <c r="AJ18"/>
  <c r="AK18"/>
  <c r="AL18"/>
  <c r="AM18"/>
  <c r="AN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D20"/>
  <c r="E22"/>
  <c r="Z22"/>
  <c r="AA22"/>
  <c r="AB22"/>
  <c r="AC22"/>
  <c r="AD22"/>
  <c r="AE22"/>
  <c r="AF22"/>
  <c r="AG22"/>
  <c r="AH22"/>
  <c r="AI22"/>
  <c r="AJ22"/>
  <c r="AK22"/>
  <c r="AL22"/>
  <c r="AM22"/>
  <c r="AN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D24"/>
  <c r="E26"/>
  <c r="Z26"/>
  <c r="AA26"/>
  <c r="AB26"/>
  <c r="AC26"/>
  <c r="AD26"/>
  <c r="AE26"/>
  <c r="AF26"/>
  <c r="AG26"/>
  <c r="AH26"/>
  <c r="AI26"/>
  <c r="AJ26"/>
  <c r="AK26"/>
  <c r="AL26"/>
  <c r="AM26"/>
  <c r="AN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D28"/>
  <c r="D30"/>
  <c r="E30"/>
  <c r="Z30"/>
  <c r="AA30"/>
  <c r="AM30"/>
  <c r="AN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C32"/>
  <c r="D32"/>
  <c r="I32"/>
  <c r="AC32"/>
  <c r="AB32" s="1"/>
  <c r="AD32"/>
  <c r="CR32" s="1"/>
  <c r="Q32" s="1"/>
  <c r="AE32"/>
  <c r="CS32" s="1"/>
  <c r="R32" s="1"/>
  <c r="AF32"/>
  <c r="AG32"/>
  <c r="AH32"/>
  <c r="CV32" s="1"/>
  <c r="U32" s="1"/>
  <c r="AI32"/>
  <c r="CW32" s="1"/>
  <c r="V32" s="1"/>
  <c r="AJ32"/>
  <c r="CQ32"/>
  <c r="P32" s="1"/>
  <c r="CT32"/>
  <c r="S32" s="1"/>
  <c r="CU32"/>
  <c r="T32" s="1"/>
  <c r="CX32"/>
  <c r="W32" s="1"/>
  <c r="FR32"/>
  <c r="GL32"/>
  <c r="GO32"/>
  <c r="GP32"/>
  <c r="GV32"/>
  <c r="HC32" s="1"/>
  <c r="GX32" s="1"/>
  <c r="I33"/>
  <c r="AC33"/>
  <c r="CQ33" s="1"/>
  <c r="P33" s="1"/>
  <c r="CP33" s="1"/>
  <c r="O33" s="1"/>
  <c r="AD33"/>
  <c r="CR33" s="1"/>
  <c r="Q33" s="1"/>
  <c r="AE33"/>
  <c r="AF33"/>
  <c r="AG33"/>
  <c r="CU33" s="1"/>
  <c r="T33" s="1"/>
  <c r="AH33"/>
  <c r="CV33" s="1"/>
  <c r="U33" s="1"/>
  <c r="AI33"/>
  <c r="AJ33"/>
  <c r="CS33"/>
  <c r="R33" s="1"/>
  <c r="CT33"/>
  <c r="S33" s="1"/>
  <c r="CW33"/>
  <c r="V33" s="1"/>
  <c r="CX33"/>
  <c r="W33" s="1"/>
  <c r="FR33"/>
  <c r="GL33"/>
  <c r="GO33"/>
  <c r="GP33"/>
  <c r="GV33"/>
  <c r="HC33"/>
  <c r="GX33" s="1"/>
  <c r="C34"/>
  <c r="D34"/>
  <c r="I34"/>
  <c r="AC34"/>
  <c r="AB34" s="1"/>
  <c r="AD34"/>
  <c r="CR34" s="1"/>
  <c r="Q34" s="1"/>
  <c r="AE34"/>
  <c r="AF34"/>
  <c r="AG34"/>
  <c r="AH34"/>
  <c r="CV34" s="1"/>
  <c r="U34" s="1"/>
  <c r="AI34"/>
  <c r="AJ34"/>
  <c r="CQ34"/>
  <c r="P34" s="1"/>
  <c r="CS34"/>
  <c r="R34" s="1"/>
  <c r="CT34"/>
  <c r="S34" s="1"/>
  <c r="CU34"/>
  <c r="T34" s="1"/>
  <c r="CW34"/>
  <c r="V34" s="1"/>
  <c r="CX34"/>
  <c r="W34" s="1"/>
  <c r="FR34"/>
  <c r="GL34"/>
  <c r="GO34"/>
  <c r="GP34"/>
  <c r="GV34"/>
  <c r="HC34" s="1"/>
  <c r="GX34" s="1"/>
  <c r="I35"/>
  <c r="AC35"/>
  <c r="CQ35" s="1"/>
  <c r="P35" s="1"/>
  <c r="AE35"/>
  <c r="AD35" s="1"/>
  <c r="CR35" s="1"/>
  <c r="Q35" s="1"/>
  <c r="AF35"/>
  <c r="AG35"/>
  <c r="CU35" s="1"/>
  <c r="T35" s="1"/>
  <c r="AH35"/>
  <c r="AI35"/>
  <c r="AJ35"/>
  <c r="CS35"/>
  <c r="R35" s="1"/>
  <c r="CT35"/>
  <c r="S35" s="1"/>
  <c r="CV35"/>
  <c r="U35" s="1"/>
  <c r="CW35"/>
  <c r="V35" s="1"/>
  <c r="CX35"/>
  <c r="W35" s="1"/>
  <c r="FR35"/>
  <c r="GL35"/>
  <c r="GO35"/>
  <c r="GP35"/>
  <c r="GV35"/>
  <c r="HC35"/>
  <c r="GX35" s="1"/>
  <c r="C36"/>
  <c r="D36"/>
  <c r="I36"/>
  <c r="AC36"/>
  <c r="AB36" s="1"/>
  <c r="AD36"/>
  <c r="CR36" s="1"/>
  <c r="Q36" s="1"/>
  <c r="AE36"/>
  <c r="AF36"/>
  <c r="AG36"/>
  <c r="AH36"/>
  <c r="CV36" s="1"/>
  <c r="U36" s="1"/>
  <c r="AI36"/>
  <c r="AJ36"/>
  <c r="CQ36"/>
  <c r="P36" s="1"/>
  <c r="CP36" s="1"/>
  <c r="O36" s="1"/>
  <c r="CS36"/>
  <c r="R36" s="1"/>
  <c r="CT36"/>
  <c r="S36" s="1"/>
  <c r="CU36"/>
  <c r="T36" s="1"/>
  <c r="CW36"/>
  <c r="V36" s="1"/>
  <c r="CX36"/>
  <c r="W36" s="1"/>
  <c r="FR36"/>
  <c r="GL36"/>
  <c r="GO36"/>
  <c r="GP36"/>
  <c r="GV36"/>
  <c r="HC36" s="1"/>
  <c r="GX36" s="1"/>
  <c r="I37"/>
  <c r="AC37"/>
  <c r="CQ37" s="1"/>
  <c r="P37" s="1"/>
  <c r="AE37"/>
  <c r="AD37" s="1"/>
  <c r="CR37" s="1"/>
  <c r="Q37" s="1"/>
  <c r="AF37"/>
  <c r="AG37"/>
  <c r="CU37" s="1"/>
  <c r="T37" s="1"/>
  <c r="AH37"/>
  <c r="AI37"/>
  <c r="AJ37"/>
  <c r="CS37"/>
  <c r="R37" s="1"/>
  <c r="CT37"/>
  <c r="S37" s="1"/>
  <c r="CV37"/>
  <c r="U37" s="1"/>
  <c r="CW37"/>
  <c r="V37" s="1"/>
  <c r="CX37"/>
  <c r="W37" s="1"/>
  <c r="FR37"/>
  <c r="GL37"/>
  <c r="GO37"/>
  <c r="GP37"/>
  <c r="GV37"/>
  <c r="HC37"/>
  <c r="GX37" s="1"/>
  <c r="C38"/>
  <c r="D38"/>
  <c r="I38"/>
  <c r="AC38"/>
  <c r="AB38" s="1"/>
  <c r="AD38"/>
  <c r="CR38" s="1"/>
  <c r="Q38" s="1"/>
  <c r="AE38"/>
  <c r="AF38"/>
  <c r="AG38"/>
  <c r="AH38"/>
  <c r="CV38" s="1"/>
  <c r="U38" s="1"/>
  <c r="AI38"/>
  <c r="AJ38"/>
  <c r="CQ38"/>
  <c r="P38" s="1"/>
  <c r="CP38" s="1"/>
  <c r="O38" s="1"/>
  <c r="CS38"/>
  <c r="R38" s="1"/>
  <c r="CT38"/>
  <c r="S38" s="1"/>
  <c r="CU38"/>
  <c r="T38" s="1"/>
  <c r="CW38"/>
  <c r="V38" s="1"/>
  <c r="CX38"/>
  <c r="W38" s="1"/>
  <c r="FR38"/>
  <c r="GL38"/>
  <c r="GO38"/>
  <c r="GP38"/>
  <c r="GV38"/>
  <c r="HC38" s="1"/>
  <c r="GX38" s="1"/>
  <c r="I39"/>
  <c r="AC39"/>
  <c r="CQ39" s="1"/>
  <c r="P39" s="1"/>
  <c r="AE39"/>
  <c r="AD39" s="1"/>
  <c r="CR39" s="1"/>
  <c r="Q39" s="1"/>
  <c r="AF39"/>
  <c r="AG39"/>
  <c r="CU39" s="1"/>
  <c r="T39" s="1"/>
  <c r="AH39"/>
  <c r="AI39"/>
  <c r="AJ39"/>
  <c r="CS39"/>
  <c r="R39" s="1"/>
  <c r="CT39"/>
  <c r="S39" s="1"/>
  <c r="CV39"/>
  <c r="U39" s="1"/>
  <c r="CW39"/>
  <c r="V39" s="1"/>
  <c r="CX39"/>
  <c r="W39" s="1"/>
  <c r="FR39"/>
  <c r="GL39"/>
  <c r="GO39"/>
  <c r="GP39"/>
  <c r="GV39"/>
  <c r="HC39"/>
  <c r="GX39" s="1"/>
  <c r="C40"/>
  <c r="D40"/>
  <c r="I40"/>
  <c r="CX15" i="3" s="1"/>
  <c r="AC40" i="1"/>
  <c r="AB40" s="1"/>
  <c r="AD40"/>
  <c r="CR40" s="1"/>
  <c r="Q40" s="1"/>
  <c r="AE40"/>
  <c r="AF40"/>
  <c r="AG40"/>
  <c r="AH40"/>
  <c r="CV40" s="1"/>
  <c r="U40" s="1"/>
  <c r="AI40"/>
  <c r="AJ40"/>
  <c r="CQ40"/>
  <c r="P40" s="1"/>
  <c r="CS40"/>
  <c r="R40" s="1"/>
  <c r="CT40"/>
  <c r="S40" s="1"/>
  <c r="CU40"/>
  <c r="T40" s="1"/>
  <c r="CW40"/>
  <c r="V40" s="1"/>
  <c r="CX40"/>
  <c r="W40" s="1"/>
  <c r="FR40"/>
  <c r="GL40"/>
  <c r="GO40"/>
  <c r="GP40"/>
  <c r="GV40"/>
  <c r="HC40" s="1"/>
  <c r="GX40" s="1"/>
  <c r="B42"/>
  <c r="B30" s="1"/>
  <c r="C42"/>
  <c r="C30" s="1"/>
  <c r="D42"/>
  <c r="F42"/>
  <c r="F30" s="1"/>
  <c r="G42"/>
  <c r="G30" s="1"/>
  <c r="BX42"/>
  <c r="AO42" s="1"/>
  <c r="BY42"/>
  <c r="BY30" s="1"/>
  <c r="BZ42"/>
  <c r="AQ42" s="1"/>
  <c r="CC42"/>
  <c r="CC30" s="1"/>
  <c r="CD42"/>
  <c r="AU42" s="1"/>
  <c r="CG42"/>
  <c r="CG30" s="1"/>
  <c r="CK42"/>
  <c r="CK30" s="1"/>
  <c r="CL42"/>
  <c r="BC42" s="1"/>
  <c r="CM42"/>
  <c r="BD42" s="1"/>
  <c r="D72"/>
  <c r="E74"/>
  <c r="Z74"/>
  <c r="AA74"/>
  <c r="AM74"/>
  <c r="AN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CN74"/>
  <c r="CO74"/>
  <c r="CP74"/>
  <c r="CQ74"/>
  <c r="CR74"/>
  <c r="CS74"/>
  <c r="CT74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T74"/>
  <c r="DU74"/>
  <c r="DV74"/>
  <c r="DW74"/>
  <c r="DX74"/>
  <c r="DY74"/>
  <c r="DZ74"/>
  <c r="EA74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C76"/>
  <c r="D76"/>
  <c r="I76"/>
  <c r="AC76"/>
  <c r="AB76" s="1"/>
  <c r="AD76"/>
  <c r="CR76" s="1"/>
  <c r="Q76" s="1"/>
  <c r="AE76"/>
  <c r="AF76"/>
  <c r="AG76"/>
  <c r="AH76"/>
  <c r="CV76" s="1"/>
  <c r="U76" s="1"/>
  <c r="AI76"/>
  <c r="AJ76"/>
  <c r="CQ76"/>
  <c r="P76" s="1"/>
  <c r="CS76"/>
  <c r="R76" s="1"/>
  <c r="CT76"/>
  <c r="S76" s="1"/>
  <c r="CU76"/>
  <c r="T76" s="1"/>
  <c r="CW76"/>
  <c r="V76" s="1"/>
  <c r="CX76"/>
  <c r="W76" s="1"/>
  <c r="FR76"/>
  <c r="GL76"/>
  <c r="GO76"/>
  <c r="GP76"/>
  <c r="GV76"/>
  <c r="HC76" s="1"/>
  <c r="GX76" s="1"/>
  <c r="I77"/>
  <c r="AC77"/>
  <c r="CQ77" s="1"/>
  <c r="P77" s="1"/>
  <c r="AD77"/>
  <c r="CR77" s="1"/>
  <c r="Q77" s="1"/>
  <c r="AE77"/>
  <c r="AF77"/>
  <c r="CT77" s="1"/>
  <c r="S77" s="1"/>
  <c r="AG77"/>
  <c r="CU77" s="1"/>
  <c r="T77" s="1"/>
  <c r="AH77"/>
  <c r="CV77" s="1"/>
  <c r="U77" s="1"/>
  <c r="AI77"/>
  <c r="AJ77"/>
  <c r="CX77" s="1"/>
  <c r="W77" s="1"/>
  <c r="CS77"/>
  <c r="R77" s="1"/>
  <c r="CW77"/>
  <c r="V77" s="1"/>
  <c r="FR77"/>
  <c r="GL77"/>
  <c r="GO77"/>
  <c r="GP77"/>
  <c r="GV77"/>
  <c r="HC77"/>
  <c r="GX77" s="1"/>
  <c r="C78"/>
  <c r="D78"/>
  <c r="I78"/>
  <c r="AC78"/>
  <c r="AB78" s="1"/>
  <c r="AD78"/>
  <c r="CR78" s="1"/>
  <c r="Q78" s="1"/>
  <c r="AE78"/>
  <c r="AF78"/>
  <c r="AG78"/>
  <c r="AH78"/>
  <c r="CV78" s="1"/>
  <c r="U78" s="1"/>
  <c r="AI78"/>
  <c r="AJ78"/>
  <c r="CQ78"/>
  <c r="P78" s="1"/>
  <c r="CP78" s="1"/>
  <c r="O78" s="1"/>
  <c r="CS78"/>
  <c r="R78" s="1"/>
  <c r="CT78"/>
  <c r="S78" s="1"/>
  <c r="CU78"/>
  <c r="T78" s="1"/>
  <c r="CW78"/>
  <c r="V78" s="1"/>
  <c r="CX78"/>
  <c r="W78" s="1"/>
  <c r="FR78"/>
  <c r="GL78"/>
  <c r="GO78"/>
  <c r="GP78"/>
  <c r="GV78"/>
  <c r="HC78" s="1"/>
  <c r="GX78" s="1"/>
  <c r="I79"/>
  <c r="AC79"/>
  <c r="CQ79" s="1"/>
  <c r="P79" s="1"/>
  <c r="AE79"/>
  <c r="AD79" s="1"/>
  <c r="AF79"/>
  <c r="CT79" s="1"/>
  <c r="S79" s="1"/>
  <c r="AG79"/>
  <c r="CU79" s="1"/>
  <c r="T79" s="1"/>
  <c r="AH79"/>
  <c r="AI79"/>
  <c r="AJ79"/>
  <c r="CX79" s="1"/>
  <c r="W79" s="1"/>
  <c r="CS79"/>
  <c r="R79" s="1"/>
  <c r="CV79"/>
  <c r="U79" s="1"/>
  <c r="CW79"/>
  <c r="V79" s="1"/>
  <c r="FR79"/>
  <c r="GL79"/>
  <c r="GO79"/>
  <c r="GP79"/>
  <c r="GV79"/>
  <c r="HC79"/>
  <c r="GX79" s="1"/>
  <c r="C80"/>
  <c r="D80"/>
  <c r="I80"/>
  <c r="AC80"/>
  <c r="AB80" s="1"/>
  <c r="AD80"/>
  <c r="CR80" s="1"/>
  <c r="Q80" s="1"/>
  <c r="AE80"/>
  <c r="AF80"/>
  <c r="AG80"/>
  <c r="AH80"/>
  <c r="CV80" s="1"/>
  <c r="U80" s="1"/>
  <c r="AI80"/>
  <c r="AJ80"/>
  <c r="CQ80"/>
  <c r="P80" s="1"/>
  <c r="CP80" s="1"/>
  <c r="O80" s="1"/>
  <c r="CS80"/>
  <c r="R80" s="1"/>
  <c r="CT80"/>
  <c r="S80" s="1"/>
  <c r="CU80"/>
  <c r="T80" s="1"/>
  <c r="CW80"/>
  <c r="V80" s="1"/>
  <c r="CX80"/>
  <c r="W80" s="1"/>
  <c r="FR80"/>
  <c r="GL80"/>
  <c r="GO80"/>
  <c r="GP80"/>
  <c r="GV80"/>
  <c r="HC80" s="1"/>
  <c r="GX80" s="1"/>
  <c r="I81"/>
  <c r="AC81"/>
  <c r="CQ81" s="1"/>
  <c r="P81" s="1"/>
  <c r="AE81"/>
  <c r="AD81" s="1"/>
  <c r="AF81"/>
  <c r="CT81" s="1"/>
  <c r="S81" s="1"/>
  <c r="AG81"/>
  <c r="CU81" s="1"/>
  <c r="T81" s="1"/>
  <c r="AH81"/>
  <c r="AI81"/>
  <c r="AJ81"/>
  <c r="CX81" s="1"/>
  <c r="W81" s="1"/>
  <c r="CS81"/>
  <c r="R81" s="1"/>
  <c r="CV81"/>
  <c r="U81" s="1"/>
  <c r="CW81"/>
  <c r="V81" s="1"/>
  <c r="FR81"/>
  <c r="GL81"/>
  <c r="GO81"/>
  <c r="GP81"/>
  <c r="GV81"/>
  <c r="HC81"/>
  <c r="GX81" s="1"/>
  <c r="C82"/>
  <c r="D82"/>
  <c r="I82"/>
  <c r="AC82"/>
  <c r="AB82" s="1"/>
  <c r="AD82"/>
  <c r="CR82" s="1"/>
  <c r="Q82" s="1"/>
  <c r="AE82"/>
  <c r="AF82"/>
  <c r="AG82"/>
  <c r="CU82" s="1"/>
  <c r="T82" s="1"/>
  <c r="AH82"/>
  <c r="CV82" s="1"/>
  <c r="U82" s="1"/>
  <c r="AI82"/>
  <c r="AJ82"/>
  <c r="CS82"/>
  <c r="R82" s="1"/>
  <c r="CT82"/>
  <c r="S82" s="1"/>
  <c r="CW82"/>
  <c r="V82" s="1"/>
  <c r="CX82"/>
  <c r="W82" s="1"/>
  <c r="FR82"/>
  <c r="GL82"/>
  <c r="GO82"/>
  <c r="GP82"/>
  <c r="GV82"/>
  <c r="HC82" s="1"/>
  <c r="GX82" s="1"/>
  <c r="I83"/>
  <c r="V83" s="1"/>
  <c r="AC83"/>
  <c r="CQ83" s="1"/>
  <c r="P83" s="1"/>
  <c r="AE83"/>
  <c r="AD83" s="1"/>
  <c r="CR83" s="1"/>
  <c r="AF83"/>
  <c r="AG83"/>
  <c r="CU83" s="1"/>
  <c r="AH83"/>
  <c r="AI83"/>
  <c r="AJ83"/>
  <c r="CS83"/>
  <c r="R83" s="1"/>
  <c r="CT83"/>
  <c r="CV83"/>
  <c r="CW83"/>
  <c r="CX83"/>
  <c r="W83" s="1"/>
  <c r="FR83"/>
  <c r="BY86" s="1"/>
  <c r="GL83"/>
  <c r="GO83"/>
  <c r="GP83"/>
  <c r="GV83"/>
  <c r="HC83"/>
  <c r="C84"/>
  <c r="D84"/>
  <c r="I84"/>
  <c r="CX30" i="3" s="1"/>
  <c r="S84" i="1"/>
  <c r="CZ84" s="1"/>
  <c r="Y84" s="1"/>
  <c r="AC84"/>
  <c r="AB84" s="1"/>
  <c r="AD84"/>
  <c r="CR84" s="1"/>
  <c r="Q84" s="1"/>
  <c r="AE84"/>
  <c r="AF84"/>
  <c r="AG84"/>
  <c r="AH84"/>
  <c r="CV84" s="1"/>
  <c r="U84" s="1"/>
  <c r="AI84"/>
  <c r="AJ84"/>
  <c r="CS84"/>
  <c r="R84" s="1"/>
  <c r="CT84"/>
  <c r="CU84"/>
  <c r="T84" s="1"/>
  <c r="CW84"/>
  <c r="V84" s="1"/>
  <c r="CX84"/>
  <c r="W84" s="1"/>
  <c r="AJ86" s="1"/>
  <c r="FR84"/>
  <c r="GL84"/>
  <c r="GO84"/>
  <c r="GP84"/>
  <c r="CD86" s="1"/>
  <c r="GV84"/>
  <c r="HC84" s="1"/>
  <c r="GX84" s="1"/>
  <c r="B86"/>
  <c r="B74" s="1"/>
  <c r="C86"/>
  <c r="C74" s="1"/>
  <c r="D86"/>
  <c r="D74" s="1"/>
  <c r="F86"/>
  <c r="F74" s="1"/>
  <c r="G86"/>
  <c r="G74" s="1"/>
  <c r="BC86"/>
  <c r="BC74" s="1"/>
  <c r="BX86"/>
  <c r="AO86" s="1"/>
  <c r="AO74" s="1"/>
  <c r="BZ86"/>
  <c r="BZ74" s="1"/>
  <c r="CC86"/>
  <c r="CC74" s="1"/>
  <c r="CK86"/>
  <c r="CK74" s="1"/>
  <c r="CL86"/>
  <c r="CL74" s="1"/>
  <c r="CM86"/>
  <c r="BD86" s="1"/>
  <c r="F90"/>
  <c r="D116"/>
  <c r="E118"/>
  <c r="Z118"/>
  <c r="AA118"/>
  <c r="AM118"/>
  <c r="AN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CN118"/>
  <c r="CO118"/>
  <c r="CP118"/>
  <c r="CQ118"/>
  <c r="CR118"/>
  <c r="CS118"/>
  <c r="CT118"/>
  <c r="CU118"/>
  <c r="CV118"/>
  <c r="CW118"/>
  <c r="CX118"/>
  <c r="CY118"/>
  <c r="CZ118"/>
  <c r="DA118"/>
  <c r="DB118"/>
  <c r="DC118"/>
  <c r="DD118"/>
  <c r="DE118"/>
  <c r="DF118"/>
  <c r="DG118"/>
  <c r="DH118"/>
  <c r="DI118"/>
  <c r="DJ118"/>
  <c r="DK118"/>
  <c r="DL118"/>
  <c r="DM118"/>
  <c r="DN118"/>
  <c r="DO118"/>
  <c r="DP118"/>
  <c r="DQ118"/>
  <c r="DR118"/>
  <c r="DS118"/>
  <c r="DT118"/>
  <c r="DU118"/>
  <c r="DV118"/>
  <c r="DW118"/>
  <c r="DX118"/>
  <c r="DY118"/>
  <c r="DZ118"/>
  <c r="EA118"/>
  <c r="EB118"/>
  <c r="EC118"/>
  <c r="ED118"/>
  <c r="EE118"/>
  <c r="EF118"/>
  <c r="EG118"/>
  <c r="EH118"/>
  <c r="EI118"/>
  <c r="EJ118"/>
  <c r="EK118"/>
  <c r="EL118"/>
  <c r="EM118"/>
  <c r="EN118"/>
  <c r="EO118"/>
  <c r="EP118"/>
  <c r="EQ118"/>
  <c r="ER118"/>
  <c r="ES118"/>
  <c r="ET118"/>
  <c r="EU118"/>
  <c r="EV118"/>
  <c r="EW118"/>
  <c r="EX118"/>
  <c r="EY118"/>
  <c r="EZ118"/>
  <c r="FA118"/>
  <c r="FB118"/>
  <c r="FC118"/>
  <c r="FD118"/>
  <c r="FE118"/>
  <c r="FF118"/>
  <c r="FG118"/>
  <c r="FH118"/>
  <c r="FI118"/>
  <c r="FJ118"/>
  <c r="FK118"/>
  <c r="FL118"/>
  <c r="FM118"/>
  <c r="FN118"/>
  <c r="FO118"/>
  <c r="FP118"/>
  <c r="FQ118"/>
  <c r="FR118"/>
  <c r="FS118"/>
  <c r="FT118"/>
  <c r="FU118"/>
  <c r="FV118"/>
  <c r="FW118"/>
  <c r="FX118"/>
  <c r="FY118"/>
  <c r="FZ118"/>
  <c r="GA118"/>
  <c r="GB118"/>
  <c r="GC118"/>
  <c r="GD118"/>
  <c r="GE118"/>
  <c r="GF118"/>
  <c r="GG118"/>
  <c r="GH118"/>
  <c r="GI118"/>
  <c r="GJ118"/>
  <c r="GK118"/>
  <c r="GL118"/>
  <c r="GM118"/>
  <c r="GN118"/>
  <c r="GO118"/>
  <c r="GP118"/>
  <c r="GQ118"/>
  <c r="GR118"/>
  <c r="GS118"/>
  <c r="GT118"/>
  <c r="GU118"/>
  <c r="GV118"/>
  <c r="GW118"/>
  <c r="GX118"/>
  <c r="C120"/>
  <c r="D120"/>
  <c r="I120"/>
  <c r="S120"/>
  <c r="CZ120" s="1"/>
  <c r="Y120" s="1"/>
  <c r="AC120"/>
  <c r="AD120"/>
  <c r="CR120" s="1"/>
  <c r="Q120" s="1"/>
  <c r="AE120"/>
  <c r="AF120"/>
  <c r="AG120"/>
  <c r="AH120"/>
  <c r="CV120" s="1"/>
  <c r="U120" s="1"/>
  <c r="AI120"/>
  <c r="AJ120"/>
  <c r="CQ120"/>
  <c r="P120" s="1"/>
  <c r="CS120"/>
  <c r="R120" s="1"/>
  <c r="CT120"/>
  <c r="CU120"/>
  <c r="T120" s="1"/>
  <c r="CW120"/>
  <c r="V120" s="1"/>
  <c r="CX120"/>
  <c r="W120" s="1"/>
  <c r="FR120"/>
  <c r="GL120"/>
  <c r="GO120"/>
  <c r="GP120"/>
  <c r="GV120"/>
  <c r="HC120" s="1"/>
  <c r="GX120" s="1"/>
  <c r="I121"/>
  <c r="AC121"/>
  <c r="AB121" s="1"/>
  <c r="AD121"/>
  <c r="CR121" s="1"/>
  <c r="Q121" s="1"/>
  <c r="AE121"/>
  <c r="AF121"/>
  <c r="AG121"/>
  <c r="CU121" s="1"/>
  <c r="T121" s="1"/>
  <c r="AH121"/>
  <c r="CV121" s="1"/>
  <c r="U121" s="1"/>
  <c r="AI121"/>
  <c r="AJ121"/>
  <c r="CS121"/>
  <c r="R121" s="1"/>
  <c r="CT121"/>
  <c r="S121" s="1"/>
  <c r="CW121"/>
  <c r="V121" s="1"/>
  <c r="CX121"/>
  <c r="W121" s="1"/>
  <c r="FR121"/>
  <c r="GL121"/>
  <c r="GO121"/>
  <c r="GP121"/>
  <c r="GV121"/>
  <c r="HC121"/>
  <c r="GX121" s="1"/>
  <c r="C122"/>
  <c r="D122"/>
  <c r="I122"/>
  <c r="AC122"/>
  <c r="AB122" s="1"/>
  <c r="AD122"/>
  <c r="CR122" s="1"/>
  <c r="Q122" s="1"/>
  <c r="AE122"/>
  <c r="CS122" s="1"/>
  <c r="R122" s="1"/>
  <c r="AF122"/>
  <c r="AG122"/>
  <c r="AH122"/>
  <c r="CV122" s="1"/>
  <c r="U122" s="1"/>
  <c r="AI122"/>
  <c r="CW122" s="1"/>
  <c r="V122" s="1"/>
  <c r="AJ122"/>
  <c r="CQ122"/>
  <c r="P122" s="1"/>
  <c r="CT122"/>
  <c r="S122" s="1"/>
  <c r="CU122"/>
  <c r="T122" s="1"/>
  <c r="CX122"/>
  <c r="W122" s="1"/>
  <c r="FR122"/>
  <c r="GL122"/>
  <c r="GO122"/>
  <c r="GP122"/>
  <c r="GV122"/>
  <c r="HC122" s="1"/>
  <c r="GX122" s="1"/>
  <c r="I123"/>
  <c r="AC123"/>
  <c r="AB123" s="1"/>
  <c r="AD123"/>
  <c r="CR123" s="1"/>
  <c r="Q123" s="1"/>
  <c r="AE123"/>
  <c r="AF123"/>
  <c r="AG123"/>
  <c r="CU123" s="1"/>
  <c r="T123" s="1"/>
  <c r="AH123"/>
  <c r="CV123" s="1"/>
  <c r="U123" s="1"/>
  <c r="AI123"/>
  <c r="AJ123"/>
  <c r="CS123"/>
  <c r="R123" s="1"/>
  <c r="CT123"/>
  <c r="S123" s="1"/>
  <c r="CW123"/>
  <c r="V123" s="1"/>
  <c r="CX123"/>
  <c r="W123" s="1"/>
  <c r="FR123"/>
  <c r="GL123"/>
  <c r="GO123"/>
  <c r="GP123"/>
  <c r="GV123"/>
  <c r="HC123"/>
  <c r="GX123" s="1"/>
  <c r="C124"/>
  <c r="D124"/>
  <c r="I124"/>
  <c r="AC124"/>
  <c r="AB124" s="1"/>
  <c r="AD124"/>
  <c r="CR124" s="1"/>
  <c r="Q124" s="1"/>
  <c r="AE124"/>
  <c r="AF124"/>
  <c r="AG124"/>
  <c r="AH124"/>
  <c r="CV124" s="1"/>
  <c r="U124" s="1"/>
  <c r="AI124"/>
  <c r="AJ124"/>
  <c r="CQ124"/>
  <c r="P124" s="1"/>
  <c r="CS124"/>
  <c r="R124" s="1"/>
  <c r="CT124"/>
  <c r="S124" s="1"/>
  <c r="CU124"/>
  <c r="T124" s="1"/>
  <c r="CW124"/>
  <c r="V124" s="1"/>
  <c r="CX124"/>
  <c r="W124" s="1"/>
  <c r="FR124"/>
  <c r="GL124"/>
  <c r="GO124"/>
  <c r="GP124"/>
  <c r="GV124"/>
  <c r="HC124" s="1"/>
  <c r="GX124" s="1"/>
  <c r="I125"/>
  <c r="AC125"/>
  <c r="AE125"/>
  <c r="AD125" s="1"/>
  <c r="CR125" s="1"/>
  <c r="Q125" s="1"/>
  <c r="AF125"/>
  <c r="AG125"/>
  <c r="CU125" s="1"/>
  <c r="T125" s="1"/>
  <c r="AH125"/>
  <c r="AI125"/>
  <c r="AJ125"/>
  <c r="CS125"/>
  <c r="R125" s="1"/>
  <c r="CT125"/>
  <c r="S125" s="1"/>
  <c r="CV125"/>
  <c r="U125" s="1"/>
  <c r="CW125"/>
  <c r="V125" s="1"/>
  <c r="CX125"/>
  <c r="W125" s="1"/>
  <c r="FR125"/>
  <c r="GL125"/>
  <c r="GO125"/>
  <c r="GP125"/>
  <c r="GV125"/>
  <c r="HC125"/>
  <c r="GX125" s="1"/>
  <c r="C126"/>
  <c r="D126"/>
  <c r="I126"/>
  <c r="AC126"/>
  <c r="AB126" s="1"/>
  <c r="AD126"/>
  <c r="CR126" s="1"/>
  <c r="Q126" s="1"/>
  <c r="AE126"/>
  <c r="AF126"/>
  <c r="AG126"/>
  <c r="AH126"/>
  <c r="CV126" s="1"/>
  <c r="U126" s="1"/>
  <c r="AI126"/>
  <c r="AJ126"/>
  <c r="CQ126"/>
  <c r="P126" s="1"/>
  <c r="CS126"/>
  <c r="R126" s="1"/>
  <c r="CT126"/>
  <c r="S126" s="1"/>
  <c r="CU126"/>
  <c r="T126" s="1"/>
  <c r="CW126"/>
  <c r="V126" s="1"/>
  <c r="CX126"/>
  <c r="W126" s="1"/>
  <c r="FR126"/>
  <c r="GL126"/>
  <c r="GO126"/>
  <c r="GP126"/>
  <c r="GV126"/>
  <c r="HC126" s="1"/>
  <c r="GX126" s="1"/>
  <c r="I127"/>
  <c r="AC127"/>
  <c r="AE127"/>
  <c r="AD127" s="1"/>
  <c r="CR127" s="1"/>
  <c r="Q127" s="1"/>
  <c r="AF127"/>
  <c r="AG127"/>
  <c r="CU127" s="1"/>
  <c r="T127" s="1"/>
  <c r="AH127"/>
  <c r="AI127"/>
  <c r="AJ127"/>
  <c r="CS127"/>
  <c r="R127" s="1"/>
  <c r="CT127"/>
  <c r="S127" s="1"/>
  <c r="CV127"/>
  <c r="U127" s="1"/>
  <c r="CW127"/>
  <c r="V127" s="1"/>
  <c r="CX127"/>
  <c r="W127" s="1"/>
  <c r="FR127"/>
  <c r="GL127"/>
  <c r="GO127"/>
  <c r="GP127"/>
  <c r="GV127"/>
  <c r="HC127"/>
  <c r="GX127" s="1"/>
  <c r="C128"/>
  <c r="D128"/>
  <c r="I128"/>
  <c r="CX45" i="3" s="1"/>
  <c r="AC128" i="1"/>
  <c r="AB128" s="1"/>
  <c r="AD128"/>
  <c r="CR128" s="1"/>
  <c r="Q128" s="1"/>
  <c r="AE128"/>
  <c r="AF128"/>
  <c r="AG128"/>
  <c r="AH128"/>
  <c r="CV128" s="1"/>
  <c r="U128" s="1"/>
  <c r="AI128"/>
  <c r="AJ128"/>
  <c r="CQ128"/>
  <c r="P128" s="1"/>
  <c r="CP128" s="1"/>
  <c r="O128" s="1"/>
  <c r="CS128"/>
  <c r="R128" s="1"/>
  <c r="CT128"/>
  <c r="S128" s="1"/>
  <c r="CU128"/>
  <c r="T128" s="1"/>
  <c r="CW128"/>
  <c r="V128" s="1"/>
  <c r="CX128"/>
  <c r="W128" s="1"/>
  <c r="FR128"/>
  <c r="GL128"/>
  <c r="GO128"/>
  <c r="GP128"/>
  <c r="GV128"/>
  <c r="HC128" s="1"/>
  <c r="GX128" s="1"/>
  <c r="B130"/>
  <c r="B118" s="1"/>
  <c r="C130"/>
  <c r="C118" s="1"/>
  <c r="D130"/>
  <c r="D118" s="1"/>
  <c r="F130"/>
  <c r="F118" s="1"/>
  <c r="G130"/>
  <c r="G118" s="1"/>
  <c r="BX130"/>
  <c r="BX118" s="1"/>
  <c r="BY130"/>
  <c r="BY118" s="1"/>
  <c r="BZ130"/>
  <c r="AQ130" s="1"/>
  <c r="CC130"/>
  <c r="CC118" s="1"/>
  <c r="CD130"/>
  <c r="AU130" s="1"/>
  <c r="CG130"/>
  <c r="CG118" s="1"/>
  <c r="CK130"/>
  <c r="CK118" s="1"/>
  <c r="CL130"/>
  <c r="BC130" s="1"/>
  <c r="CM130"/>
  <c r="CM118" s="1"/>
  <c r="D160"/>
  <c r="E162"/>
  <c r="Z162"/>
  <c r="AA162"/>
  <c r="AM162"/>
  <c r="AN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CN162"/>
  <c r="CO162"/>
  <c r="CP162"/>
  <c r="CQ162"/>
  <c r="CR162"/>
  <c r="CS162"/>
  <c r="CT162"/>
  <c r="CU162"/>
  <c r="CV162"/>
  <c r="CW162"/>
  <c r="CX162"/>
  <c r="CY162"/>
  <c r="CZ162"/>
  <c r="DA162"/>
  <c r="DB162"/>
  <c r="DC162"/>
  <c r="DD162"/>
  <c r="DE162"/>
  <c r="DF162"/>
  <c r="DG162"/>
  <c r="DH162"/>
  <c r="DI162"/>
  <c r="DJ162"/>
  <c r="DK162"/>
  <c r="DL162"/>
  <c r="DM162"/>
  <c r="DN162"/>
  <c r="DO162"/>
  <c r="DP162"/>
  <c r="DQ162"/>
  <c r="DR162"/>
  <c r="DS162"/>
  <c r="DT162"/>
  <c r="DU162"/>
  <c r="DV162"/>
  <c r="DW162"/>
  <c r="DX162"/>
  <c r="DY162"/>
  <c r="DZ162"/>
  <c r="EA162"/>
  <c r="EB162"/>
  <c r="EC162"/>
  <c r="ED162"/>
  <c r="EE162"/>
  <c r="EF162"/>
  <c r="EG162"/>
  <c r="EH162"/>
  <c r="EI162"/>
  <c r="EJ162"/>
  <c r="EK162"/>
  <c r="EL162"/>
  <c r="EM162"/>
  <c r="EN162"/>
  <c r="EO162"/>
  <c r="EP162"/>
  <c r="EQ162"/>
  <c r="ER162"/>
  <c r="ES162"/>
  <c r="ET162"/>
  <c r="EU162"/>
  <c r="EV162"/>
  <c r="EW162"/>
  <c r="EX162"/>
  <c r="EY162"/>
  <c r="EZ162"/>
  <c r="FA162"/>
  <c r="FB162"/>
  <c r="FC162"/>
  <c r="FD162"/>
  <c r="FE162"/>
  <c r="FF162"/>
  <c r="FG162"/>
  <c r="FH162"/>
  <c r="FI162"/>
  <c r="FJ162"/>
  <c r="FK162"/>
  <c r="FL162"/>
  <c r="FM162"/>
  <c r="FN162"/>
  <c r="FO162"/>
  <c r="FP162"/>
  <c r="FQ162"/>
  <c r="FR162"/>
  <c r="FS162"/>
  <c r="FT162"/>
  <c r="FU162"/>
  <c r="FV162"/>
  <c r="FW162"/>
  <c r="FX162"/>
  <c r="FY162"/>
  <c r="FZ162"/>
  <c r="GA162"/>
  <c r="GB162"/>
  <c r="GC162"/>
  <c r="GD162"/>
  <c r="GE162"/>
  <c r="GF162"/>
  <c r="GG162"/>
  <c r="GH162"/>
  <c r="GI162"/>
  <c r="GJ162"/>
  <c r="GK162"/>
  <c r="GL162"/>
  <c r="GM162"/>
  <c r="GN162"/>
  <c r="GO162"/>
  <c r="GP162"/>
  <c r="GQ162"/>
  <c r="GR162"/>
  <c r="GS162"/>
  <c r="GT162"/>
  <c r="GU162"/>
  <c r="GV162"/>
  <c r="GW162"/>
  <c r="GX162"/>
  <c r="C164"/>
  <c r="D164"/>
  <c r="I164"/>
  <c r="AC164"/>
  <c r="AB164" s="1"/>
  <c r="AD164"/>
  <c r="CR164" s="1"/>
  <c r="Q164" s="1"/>
  <c r="AE164"/>
  <c r="AF164"/>
  <c r="AG164"/>
  <c r="AH164"/>
  <c r="CV164" s="1"/>
  <c r="U164" s="1"/>
  <c r="AI164"/>
  <c r="AJ164"/>
  <c r="CQ164"/>
  <c r="P164" s="1"/>
  <c r="CS164"/>
  <c r="R164" s="1"/>
  <c r="CT164"/>
  <c r="S164" s="1"/>
  <c r="CU164"/>
  <c r="T164" s="1"/>
  <c r="CW164"/>
  <c r="V164" s="1"/>
  <c r="CX164"/>
  <c r="W164" s="1"/>
  <c r="FR164"/>
  <c r="GL164"/>
  <c r="GO164"/>
  <c r="GP164"/>
  <c r="GV164"/>
  <c r="HC164" s="1"/>
  <c r="GX164" s="1"/>
  <c r="I165"/>
  <c r="AC165"/>
  <c r="CQ165" s="1"/>
  <c r="P165" s="1"/>
  <c r="AE165"/>
  <c r="AD165" s="1"/>
  <c r="AF165"/>
  <c r="CT165" s="1"/>
  <c r="S165" s="1"/>
  <c r="AG165"/>
  <c r="CU165" s="1"/>
  <c r="T165" s="1"/>
  <c r="AH165"/>
  <c r="AI165"/>
  <c r="AJ165"/>
  <c r="CX165" s="1"/>
  <c r="W165" s="1"/>
  <c r="CS165"/>
  <c r="R165" s="1"/>
  <c r="CV165"/>
  <c r="U165" s="1"/>
  <c r="CW165"/>
  <c r="V165" s="1"/>
  <c r="FR165"/>
  <c r="GL165"/>
  <c r="GO165"/>
  <c r="GP165"/>
  <c r="GV165"/>
  <c r="HC165"/>
  <c r="GX165" s="1"/>
  <c r="C166"/>
  <c r="D166"/>
  <c r="I166"/>
  <c r="AC166"/>
  <c r="AB166" s="1"/>
  <c r="AD166"/>
  <c r="CR166" s="1"/>
  <c r="Q166" s="1"/>
  <c r="AE166"/>
  <c r="AF166"/>
  <c r="AG166"/>
  <c r="AH166"/>
  <c r="CV166" s="1"/>
  <c r="U166" s="1"/>
  <c r="AI166"/>
  <c r="AJ166"/>
  <c r="CQ166"/>
  <c r="P166" s="1"/>
  <c r="CS166"/>
  <c r="R166" s="1"/>
  <c r="CT166"/>
  <c r="S166" s="1"/>
  <c r="CU166"/>
  <c r="T166" s="1"/>
  <c r="CW166"/>
  <c r="V166" s="1"/>
  <c r="CX166"/>
  <c r="W166" s="1"/>
  <c r="FR166"/>
  <c r="GL166"/>
  <c r="GO166"/>
  <c r="GP166"/>
  <c r="GV166"/>
  <c r="HC166" s="1"/>
  <c r="GX166" s="1"/>
  <c r="I167"/>
  <c r="AC167"/>
  <c r="CQ167" s="1"/>
  <c r="P167" s="1"/>
  <c r="AE167"/>
  <c r="AD167" s="1"/>
  <c r="AF167"/>
  <c r="CT167" s="1"/>
  <c r="S167" s="1"/>
  <c r="AG167"/>
  <c r="CU167" s="1"/>
  <c r="T167" s="1"/>
  <c r="AH167"/>
  <c r="AI167"/>
  <c r="AJ167"/>
  <c r="CX167" s="1"/>
  <c r="W167" s="1"/>
  <c r="CS167"/>
  <c r="R167" s="1"/>
  <c r="CV167"/>
  <c r="U167" s="1"/>
  <c r="CW167"/>
  <c r="V167" s="1"/>
  <c r="FR167"/>
  <c r="GL167"/>
  <c r="GO167"/>
  <c r="GP167"/>
  <c r="GV167"/>
  <c r="HC167"/>
  <c r="GX167" s="1"/>
  <c r="C168"/>
  <c r="D168"/>
  <c r="I168"/>
  <c r="AC168"/>
  <c r="AB168" s="1"/>
  <c r="AD168"/>
  <c r="CR168" s="1"/>
  <c r="Q168" s="1"/>
  <c r="AE168"/>
  <c r="AF168"/>
  <c r="AG168"/>
  <c r="AH168"/>
  <c r="CV168" s="1"/>
  <c r="U168" s="1"/>
  <c r="AI168"/>
  <c r="AJ168"/>
  <c r="CQ168"/>
  <c r="P168" s="1"/>
  <c r="CS168"/>
  <c r="R168" s="1"/>
  <c r="CT168"/>
  <c r="S168" s="1"/>
  <c r="CU168"/>
  <c r="T168" s="1"/>
  <c r="CW168"/>
  <c r="V168" s="1"/>
  <c r="CX168"/>
  <c r="W168" s="1"/>
  <c r="FR168"/>
  <c r="GL168"/>
  <c r="GO168"/>
  <c r="GP168"/>
  <c r="GV168"/>
  <c r="HC168" s="1"/>
  <c r="GX168" s="1"/>
  <c r="I169"/>
  <c r="AC169"/>
  <c r="CQ169" s="1"/>
  <c r="P169" s="1"/>
  <c r="AE169"/>
  <c r="AD169" s="1"/>
  <c r="AF169"/>
  <c r="CT169" s="1"/>
  <c r="S169" s="1"/>
  <c r="AG169"/>
  <c r="CU169" s="1"/>
  <c r="T169" s="1"/>
  <c r="AH169"/>
  <c r="AI169"/>
  <c r="AJ169"/>
  <c r="CX169" s="1"/>
  <c r="W169" s="1"/>
  <c r="CS169"/>
  <c r="R169" s="1"/>
  <c r="CV169"/>
  <c r="U169" s="1"/>
  <c r="CW169"/>
  <c r="V169" s="1"/>
  <c r="FR169"/>
  <c r="GL169"/>
  <c r="GO169"/>
  <c r="GP169"/>
  <c r="GV169"/>
  <c r="HC169"/>
  <c r="GX169" s="1"/>
  <c r="C170"/>
  <c r="D170"/>
  <c r="I170"/>
  <c r="AC170"/>
  <c r="CQ170" s="1"/>
  <c r="P170" s="1"/>
  <c r="CP170" s="1"/>
  <c r="O170" s="1"/>
  <c r="AD170"/>
  <c r="CR170" s="1"/>
  <c r="Q170" s="1"/>
  <c r="AE170"/>
  <c r="AF170"/>
  <c r="AG170"/>
  <c r="CU170" s="1"/>
  <c r="T170" s="1"/>
  <c r="AH170"/>
  <c r="CV170" s="1"/>
  <c r="U170" s="1"/>
  <c r="AI170"/>
  <c r="AJ170"/>
  <c r="CS170"/>
  <c r="R170" s="1"/>
  <c r="CT170"/>
  <c r="S170" s="1"/>
  <c r="CW170"/>
  <c r="V170" s="1"/>
  <c r="CX170"/>
  <c r="W170" s="1"/>
  <c r="FR170"/>
  <c r="GL170"/>
  <c r="GO170"/>
  <c r="GP170"/>
  <c r="GV170"/>
  <c r="HC170" s="1"/>
  <c r="GX170" s="1"/>
  <c r="I171"/>
  <c r="AC171"/>
  <c r="CQ171" s="1"/>
  <c r="P171" s="1"/>
  <c r="AE171"/>
  <c r="AD171" s="1"/>
  <c r="AF171"/>
  <c r="CT171" s="1"/>
  <c r="S171" s="1"/>
  <c r="AG171"/>
  <c r="CU171" s="1"/>
  <c r="T171" s="1"/>
  <c r="AH171"/>
  <c r="AI171"/>
  <c r="AJ171"/>
  <c r="CX171" s="1"/>
  <c r="W171" s="1"/>
  <c r="CS171"/>
  <c r="R171" s="1"/>
  <c r="CV171"/>
  <c r="U171" s="1"/>
  <c r="CW171"/>
  <c r="V171" s="1"/>
  <c r="FR171"/>
  <c r="GL171"/>
  <c r="GO171"/>
  <c r="GP171"/>
  <c r="GV171"/>
  <c r="HC171"/>
  <c r="GX171" s="1"/>
  <c r="C172"/>
  <c r="D172"/>
  <c r="I172"/>
  <c r="CX60" i="3" s="1"/>
  <c r="AC172" i="1"/>
  <c r="CQ172" s="1"/>
  <c r="P172" s="1"/>
  <c r="AD172"/>
  <c r="CR172" s="1"/>
  <c r="Q172" s="1"/>
  <c r="AE172"/>
  <c r="AF172"/>
  <c r="AG172"/>
  <c r="CU172" s="1"/>
  <c r="T172" s="1"/>
  <c r="AH172"/>
  <c r="CV172" s="1"/>
  <c r="U172" s="1"/>
  <c r="AI172"/>
  <c r="AJ172"/>
  <c r="CS172"/>
  <c r="R172" s="1"/>
  <c r="CT172"/>
  <c r="S172" s="1"/>
  <c r="CW172"/>
  <c r="V172" s="1"/>
  <c r="CX172"/>
  <c r="W172" s="1"/>
  <c r="FR172"/>
  <c r="GL172"/>
  <c r="GO172"/>
  <c r="GP172"/>
  <c r="GV172"/>
  <c r="HC172" s="1"/>
  <c r="GX172" s="1"/>
  <c r="B174"/>
  <c r="B162" s="1"/>
  <c r="C174"/>
  <c r="C162" s="1"/>
  <c r="D174"/>
  <c r="D162" s="1"/>
  <c r="F174"/>
  <c r="F162" s="1"/>
  <c r="G174"/>
  <c r="G162" s="1"/>
  <c r="BX174"/>
  <c r="AO174" s="1"/>
  <c r="BY174"/>
  <c r="AP174" s="1"/>
  <c r="BZ174"/>
  <c r="AQ174" s="1"/>
  <c r="CC174"/>
  <c r="AT174" s="1"/>
  <c r="CD174"/>
  <c r="AU174" s="1"/>
  <c r="CG174"/>
  <c r="AX174" s="1"/>
  <c r="CK174"/>
  <c r="BB174" s="1"/>
  <c r="CL174"/>
  <c r="BC174" s="1"/>
  <c r="CM174"/>
  <c r="CM162" s="1"/>
  <c r="D204"/>
  <c r="E206"/>
  <c r="Z206"/>
  <c r="AA206"/>
  <c r="AM206"/>
  <c r="AN206"/>
  <c r="BE206"/>
  <c r="BF206"/>
  <c r="BG206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CN206"/>
  <c r="CO206"/>
  <c r="CP206"/>
  <c r="CQ206"/>
  <c r="CR206"/>
  <c r="CS206"/>
  <c r="CT206"/>
  <c r="CU206"/>
  <c r="CV206"/>
  <c r="CW206"/>
  <c r="CX206"/>
  <c r="CY206"/>
  <c r="CZ206"/>
  <c r="DA206"/>
  <c r="DB206"/>
  <c r="DC206"/>
  <c r="DD206"/>
  <c r="DE206"/>
  <c r="DF206"/>
  <c r="DG206"/>
  <c r="DH206"/>
  <c r="DI206"/>
  <c r="DJ206"/>
  <c r="DK206"/>
  <c r="DL206"/>
  <c r="DM206"/>
  <c r="DN206"/>
  <c r="DO206"/>
  <c r="DP206"/>
  <c r="DQ206"/>
  <c r="DR206"/>
  <c r="DS206"/>
  <c r="DT206"/>
  <c r="DU206"/>
  <c r="DV206"/>
  <c r="DW206"/>
  <c r="DX206"/>
  <c r="DY206"/>
  <c r="DZ206"/>
  <c r="EA206"/>
  <c r="EB206"/>
  <c r="EC206"/>
  <c r="ED206"/>
  <c r="EE206"/>
  <c r="EF206"/>
  <c r="EG206"/>
  <c r="EH206"/>
  <c r="EI206"/>
  <c r="EJ206"/>
  <c r="EK206"/>
  <c r="EL206"/>
  <c r="EM206"/>
  <c r="EN206"/>
  <c r="EO206"/>
  <c r="EP206"/>
  <c r="EQ206"/>
  <c r="ER206"/>
  <c r="ES206"/>
  <c r="ET206"/>
  <c r="EU206"/>
  <c r="EV206"/>
  <c r="EW206"/>
  <c r="EX206"/>
  <c r="EY206"/>
  <c r="EZ206"/>
  <c r="FA206"/>
  <c r="FB206"/>
  <c r="FC206"/>
  <c r="FD206"/>
  <c r="FE206"/>
  <c r="FF206"/>
  <c r="FG206"/>
  <c r="FH206"/>
  <c r="FI206"/>
  <c r="FJ206"/>
  <c r="FK206"/>
  <c r="FL206"/>
  <c r="FM206"/>
  <c r="FN206"/>
  <c r="FO206"/>
  <c r="FP206"/>
  <c r="FQ206"/>
  <c r="FR206"/>
  <c r="FS206"/>
  <c r="FT206"/>
  <c r="FU206"/>
  <c r="FV206"/>
  <c r="FW206"/>
  <c r="FX206"/>
  <c r="FY206"/>
  <c r="FZ206"/>
  <c r="GA206"/>
  <c r="GB206"/>
  <c r="GC206"/>
  <c r="GD206"/>
  <c r="GE206"/>
  <c r="GF206"/>
  <c r="GG206"/>
  <c r="GH206"/>
  <c r="GI206"/>
  <c r="GJ206"/>
  <c r="GK206"/>
  <c r="GL206"/>
  <c r="GM206"/>
  <c r="GN206"/>
  <c r="GO206"/>
  <c r="GP206"/>
  <c r="GQ206"/>
  <c r="GR206"/>
  <c r="GS206"/>
  <c r="GT206"/>
  <c r="GU206"/>
  <c r="GV206"/>
  <c r="GW206"/>
  <c r="GX206"/>
  <c r="C208"/>
  <c r="D208"/>
  <c r="I208"/>
  <c r="AC208"/>
  <c r="AB208" s="1"/>
  <c r="AD208"/>
  <c r="CR208" s="1"/>
  <c r="Q208" s="1"/>
  <c r="AE208"/>
  <c r="AF208"/>
  <c r="AG208"/>
  <c r="AH208"/>
  <c r="CV208" s="1"/>
  <c r="U208" s="1"/>
  <c r="AI208"/>
  <c r="AJ208"/>
  <c r="CQ208"/>
  <c r="P208" s="1"/>
  <c r="CS208"/>
  <c r="R208" s="1"/>
  <c r="CT208"/>
  <c r="S208" s="1"/>
  <c r="CU208"/>
  <c r="T208" s="1"/>
  <c r="CW208"/>
  <c r="V208" s="1"/>
  <c r="CX208"/>
  <c r="W208" s="1"/>
  <c r="AJ218" s="1"/>
  <c r="FR208"/>
  <c r="GL208"/>
  <c r="GO208"/>
  <c r="GP208"/>
  <c r="GV208"/>
  <c r="HC208" s="1"/>
  <c r="GX208" s="1"/>
  <c r="I209"/>
  <c r="AC209"/>
  <c r="CQ209" s="1"/>
  <c r="P209" s="1"/>
  <c r="AE209"/>
  <c r="AD209" s="1"/>
  <c r="AF209"/>
  <c r="CT209" s="1"/>
  <c r="S209" s="1"/>
  <c r="AG209"/>
  <c r="CU209" s="1"/>
  <c r="T209" s="1"/>
  <c r="AH209"/>
  <c r="AI209"/>
  <c r="AJ209"/>
  <c r="CX209" s="1"/>
  <c r="W209" s="1"/>
  <c r="CS209"/>
  <c r="R209" s="1"/>
  <c r="CV209"/>
  <c r="U209" s="1"/>
  <c r="CW209"/>
  <c r="V209" s="1"/>
  <c r="FR209"/>
  <c r="GL209"/>
  <c r="GO209"/>
  <c r="GP209"/>
  <c r="GV209"/>
  <c r="HC209"/>
  <c r="GX209" s="1"/>
  <c r="C210"/>
  <c r="D210"/>
  <c r="I210"/>
  <c r="AC210"/>
  <c r="CQ210" s="1"/>
  <c r="P210" s="1"/>
  <c r="AD210"/>
  <c r="CR210" s="1"/>
  <c r="Q210" s="1"/>
  <c r="AE210"/>
  <c r="AF210"/>
  <c r="AG210"/>
  <c r="CU210" s="1"/>
  <c r="T210" s="1"/>
  <c r="AH210"/>
  <c r="CV210" s="1"/>
  <c r="U210" s="1"/>
  <c r="AI210"/>
  <c r="AJ210"/>
  <c r="CS210"/>
  <c r="R210" s="1"/>
  <c r="CT210"/>
  <c r="S210" s="1"/>
  <c r="CW210"/>
  <c r="V210" s="1"/>
  <c r="CX210"/>
  <c r="W210" s="1"/>
  <c r="FR210"/>
  <c r="GL210"/>
  <c r="GO210"/>
  <c r="GP210"/>
  <c r="GV210"/>
  <c r="HC210" s="1"/>
  <c r="GX210" s="1"/>
  <c r="I211"/>
  <c r="AC211"/>
  <c r="CQ211" s="1"/>
  <c r="P211" s="1"/>
  <c r="AE211"/>
  <c r="AD211" s="1"/>
  <c r="AF211"/>
  <c r="CT211" s="1"/>
  <c r="S211" s="1"/>
  <c r="AG211"/>
  <c r="CU211" s="1"/>
  <c r="T211" s="1"/>
  <c r="AH211"/>
  <c r="AI211"/>
  <c r="AJ211"/>
  <c r="CX211" s="1"/>
  <c r="W211" s="1"/>
  <c r="CS211"/>
  <c r="R211" s="1"/>
  <c r="CV211"/>
  <c r="U211" s="1"/>
  <c r="CW211"/>
  <c r="V211" s="1"/>
  <c r="FR211"/>
  <c r="GL211"/>
  <c r="GO211"/>
  <c r="GP211"/>
  <c r="GV211"/>
  <c r="HC211"/>
  <c r="GX211" s="1"/>
  <c r="C212"/>
  <c r="D212"/>
  <c r="I212"/>
  <c r="AC212"/>
  <c r="CQ212" s="1"/>
  <c r="P212" s="1"/>
  <c r="AD212"/>
  <c r="CR212" s="1"/>
  <c r="Q212" s="1"/>
  <c r="AE212"/>
  <c r="AF212"/>
  <c r="AG212"/>
  <c r="CU212" s="1"/>
  <c r="T212" s="1"/>
  <c r="AH212"/>
  <c r="CV212" s="1"/>
  <c r="U212" s="1"/>
  <c r="AI212"/>
  <c r="AJ212"/>
  <c r="CS212"/>
  <c r="R212" s="1"/>
  <c r="CT212"/>
  <c r="S212" s="1"/>
  <c r="CW212"/>
  <c r="V212" s="1"/>
  <c r="CX212"/>
  <c r="W212" s="1"/>
  <c r="FR212"/>
  <c r="GL212"/>
  <c r="GO212"/>
  <c r="GP212"/>
  <c r="GV212"/>
  <c r="HC212" s="1"/>
  <c r="GX212" s="1"/>
  <c r="I213"/>
  <c r="AC213"/>
  <c r="CQ213" s="1"/>
  <c r="P213" s="1"/>
  <c r="AE213"/>
  <c r="AD213" s="1"/>
  <c r="AF213"/>
  <c r="CT213" s="1"/>
  <c r="S213" s="1"/>
  <c r="AG213"/>
  <c r="CU213" s="1"/>
  <c r="T213" s="1"/>
  <c r="AH213"/>
  <c r="AI213"/>
  <c r="AJ213"/>
  <c r="CX213" s="1"/>
  <c r="W213" s="1"/>
  <c r="CS213"/>
  <c r="R213" s="1"/>
  <c r="CV213"/>
  <c r="U213" s="1"/>
  <c r="CW213"/>
  <c r="V213" s="1"/>
  <c r="FR213"/>
  <c r="GL213"/>
  <c r="GO213"/>
  <c r="GP213"/>
  <c r="GV213"/>
  <c r="HC213"/>
  <c r="GX213" s="1"/>
  <c r="C214"/>
  <c r="D214"/>
  <c r="I214"/>
  <c r="AC214"/>
  <c r="CQ214" s="1"/>
  <c r="P214" s="1"/>
  <c r="CP214" s="1"/>
  <c r="O214" s="1"/>
  <c r="AD214"/>
  <c r="CR214" s="1"/>
  <c r="Q214" s="1"/>
  <c r="AE214"/>
  <c r="AF214"/>
  <c r="AG214"/>
  <c r="CU214" s="1"/>
  <c r="T214" s="1"/>
  <c r="AH214"/>
  <c r="CV214" s="1"/>
  <c r="U214" s="1"/>
  <c r="AI214"/>
  <c r="AJ214"/>
  <c r="CS214"/>
  <c r="R214" s="1"/>
  <c r="CT214"/>
  <c r="S214" s="1"/>
  <c r="CW214"/>
  <c r="V214" s="1"/>
  <c r="CX214"/>
  <c r="W214" s="1"/>
  <c r="FR214"/>
  <c r="GL214"/>
  <c r="GO214"/>
  <c r="GP214"/>
  <c r="GV214"/>
  <c r="HC214"/>
  <c r="GX214" s="1"/>
  <c r="I215"/>
  <c r="AC215"/>
  <c r="CQ215" s="1"/>
  <c r="P215" s="1"/>
  <c r="AE215"/>
  <c r="AD215" s="1"/>
  <c r="AF215"/>
  <c r="CT215" s="1"/>
  <c r="S215" s="1"/>
  <c r="AG215"/>
  <c r="CU215" s="1"/>
  <c r="T215" s="1"/>
  <c r="AH215"/>
  <c r="AI215"/>
  <c r="AJ215"/>
  <c r="CX215" s="1"/>
  <c r="W215" s="1"/>
  <c r="CS215"/>
  <c r="R215" s="1"/>
  <c r="CV215"/>
  <c r="U215" s="1"/>
  <c r="CW215"/>
  <c r="V215" s="1"/>
  <c r="FR215"/>
  <c r="GL215"/>
  <c r="GO215"/>
  <c r="GP215"/>
  <c r="GV215"/>
  <c r="HC215"/>
  <c r="GX215" s="1"/>
  <c r="C216"/>
  <c r="D216"/>
  <c r="I216"/>
  <c r="CX75" i="3" s="1"/>
  <c r="AC216" i="1"/>
  <c r="CQ216" s="1"/>
  <c r="P216" s="1"/>
  <c r="AD216"/>
  <c r="CR216" s="1"/>
  <c r="Q216" s="1"/>
  <c r="AE216"/>
  <c r="AF216"/>
  <c r="CT216" s="1"/>
  <c r="S216" s="1"/>
  <c r="AG216"/>
  <c r="CU216" s="1"/>
  <c r="T216" s="1"/>
  <c r="AH216"/>
  <c r="CV216" s="1"/>
  <c r="U216" s="1"/>
  <c r="AI216"/>
  <c r="AJ216"/>
  <c r="CX216" s="1"/>
  <c r="W216" s="1"/>
  <c r="CS216"/>
  <c r="R216" s="1"/>
  <c r="CW216"/>
  <c r="V216" s="1"/>
  <c r="FR216"/>
  <c r="GL216"/>
  <c r="GO216"/>
  <c r="GP216"/>
  <c r="GV216"/>
  <c r="HC216"/>
  <c r="GX216" s="1"/>
  <c r="B218"/>
  <c r="B206" s="1"/>
  <c r="C218"/>
  <c r="C206" s="1"/>
  <c r="D218"/>
  <c r="D206" s="1"/>
  <c r="F218"/>
  <c r="F206" s="1"/>
  <c r="G218"/>
  <c r="G206" s="1"/>
  <c r="BX218"/>
  <c r="AO218" s="1"/>
  <c r="BY218"/>
  <c r="AP218" s="1"/>
  <c r="BZ218"/>
  <c r="AQ218" s="1"/>
  <c r="CC218"/>
  <c r="AT218" s="1"/>
  <c r="CD218"/>
  <c r="AU218" s="1"/>
  <c r="CG218"/>
  <c r="AX218" s="1"/>
  <c r="CK218"/>
  <c r="BB218" s="1"/>
  <c r="CL218"/>
  <c r="BC218" s="1"/>
  <c r="CM218"/>
  <c r="CM206" s="1"/>
  <c r="D248"/>
  <c r="E250"/>
  <c r="Z250"/>
  <c r="AA250"/>
  <c r="AM250"/>
  <c r="AN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CN250"/>
  <c r="CO250"/>
  <c r="CP250"/>
  <c r="CQ250"/>
  <c r="CR250"/>
  <c r="CS250"/>
  <c r="CT250"/>
  <c r="CU250"/>
  <c r="CV250"/>
  <c r="CW250"/>
  <c r="CX250"/>
  <c r="CY250"/>
  <c r="CZ250"/>
  <c r="DA250"/>
  <c r="DB250"/>
  <c r="DC250"/>
  <c r="DD250"/>
  <c r="DE250"/>
  <c r="DF250"/>
  <c r="DG250"/>
  <c r="DH250"/>
  <c r="DI250"/>
  <c r="DJ250"/>
  <c r="DK250"/>
  <c r="DL250"/>
  <c r="DM250"/>
  <c r="DN250"/>
  <c r="DO250"/>
  <c r="DP250"/>
  <c r="DQ250"/>
  <c r="DR250"/>
  <c r="DS250"/>
  <c r="DT250"/>
  <c r="DU250"/>
  <c r="DV250"/>
  <c r="DW250"/>
  <c r="DX250"/>
  <c r="DY250"/>
  <c r="DZ250"/>
  <c r="EA250"/>
  <c r="EB250"/>
  <c r="EC250"/>
  <c r="ED250"/>
  <c r="EE250"/>
  <c r="EF250"/>
  <c r="EG250"/>
  <c r="EH250"/>
  <c r="EI250"/>
  <c r="EJ250"/>
  <c r="EK250"/>
  <c r="EL250"/>
  <c r="EM250"/>
  <c r="EN250"/>
  <c r="EO250"/>
  <c r="EP250"/>
  <c r="EQ250"/>
  <c r="ER250"/>
  <c r="ES250"/>
  <c r="ET250"/>
  <c r="EU250"/>
  <c r="EV250"/>
  <c r="EW250"/>
  <c r="EX250"/>
  <c r="EY250"/>
  <c r="EZ250"/>
  <c r="FA250"/>
  <c r="FB250"/>
  <c r="FC250"/>
  <c r="FD250"/>
  <c r="FE250"/>
  <c r="FF250"/>
  <c r="FG250"/>
  <c r="FH250"/>
  <c r="FI250"/>
  <c r="FJ250"/>
  <c r="FK250"/>
  <c r="FL250"/>
  <c r="FM250"/>
  <c r="FN250"/>
  <c r="FO250"/>
  <c r="FP250"/>
  <c r="FQ250"/>
  <c r="FR250"/>
  <c r="FS250"/>
  <c r="FT250"/>
  <c r="FU250"/>
  <c r="FV250"/>
  <c r="FW250"/>
  <c r="FX250"/>
  <c r="FY250"/>
  <c r="FZ250"/>
  <c r="GA250"/>
  <c r="GB250"/>
  <c r="GC250"/>
  <c r="GD250"/>
  <c r="GE250"/>
  <c r="GF250"/>
  <c r="GG250"/>
  <c r="GH250"/>
  <c r="GI250"/>
  <c r="GJ250"/>
  <c r="GK250"/>
  <c r="GL250"/>
  <c r="GM250"/>
  <c r="GN250"/>
  <c r="GO250"/>
  <c r="GP250"/>
  <c r="GQ250"/>
  <c r="GR250"/>
  <c r="GS250"/>
  <c r="GT250"/>
  <c r="GU250"/>
  <c r="GV250"/>
  <c r="GW250"/>
  <c r="GX250"/>
  <c r="C252"/>
  <c r="D252"/>
  <c r="I252"/>
  <c r="AC252"/>
  <c r="CQ252" s="1"/>
  <c r="P252" s="1"/>
  <c r="AD252"/>
  <c r="CR252" s="1"/>
  <c r="Q252" s="1"/>
  <c r="AE252"/>
  <c r="AF252"/>
  <c r="AG252"/>
  <c r="CU252" s="1"/>
  <c r="T252" s="1"/>
  <c r="AH252"/>
  <c r="CV252" s="1"/>
  <c r="U252" s="1"/>
  <c r="AI252"/>
  <c r="AJ252"/>
  <c r="CS252"/>
  <c r="R252" s="1"/>
  <c r="CT252"/>
  <c r="S252" s="1"/>
  <c r="CW252"/>
  <c r="V252" s="1"/>
  <c r="CX252"/>
  <c r="W252" s="1"/>
  <c r="FR252"/>
  <c r="GL252"/>
  <c r="GO252"/>
  <c r="GP252"/>
  <c r="GV252"/>
  <c r="HC252"/>
  <c r="GX252" s="1"/>
  <c r="I253"/>
  <c r="AC253"/>
  <c r="CQ253" s="1"/>
  <c r="P253" s="1"/>
  <c r="AE253"/>
  <c r="CS253" s="1"/>
  <c r="R253" s="1"/>
  <c r="AF253"/>
  <c r="CT253" s="1"/>
  <c r="S253" s="1"/>
  <c r="AG253"/>
  <c r="CU253" s="1"/>
  <c r="T253" s="1"/>
  <c r="AH253"/>
  <c r="AI253"/>
  <c r="CW253" s="1"/>
  <c r="V253" s="1"/>
  <c r="AJ253"/>
  <c r="CX253" s="1"/>
  <c r="W253" s="1"/>
  <c r="CV253"/>
  <c r="U253" s="1"/>
  <c r="FR253"/>
  <c r="GL253"/>
  <c r="GO253"/>
  <c r="GP253"/>
  <c r="GV253"/>
  <c r="GX253"/>
  <c r="HC253"/>
  <c r="C254"/>
  <c r="D254"/>
  <c r="I254"/>
  <c r="AC254"/>
  <c r="AD254"/>
  <c r="CR254" s="1"/>
  <c r="Q254" s="1"/>
  <c r="AE254"/>
  <c r="AF254"/>
  <c r="CT254" s="1"/>
  <c r="S254" s="1"/>
  <c r="AG254"/>
  <c r="AH254"/>
  <c r="CV254" s="1"/>
  <c r="U254" s="1"/>
  <c r="AI254"/>
  <c r="AJ254"/>
  <c r="CX254" s="1"/>
  <c r="W254" s="1"/>
  <c r="CQ254"/>
  <c r="P254" s="1"/>
  <c r="CP254" s="1"/>
  <c r="O254" s="1"/>
  <c r="CS254"/>
  <c r="R254" s="1"/>
  <c r="CU254"/>
  <c r="T254" s="1"/>
  <c r="CW254"/>
  <c r="V254" s="1"/>
  <c r="FR254"/>
  <c r="GL254"/>
  <c r="GO254"/>
  <c r="GP254"/>
  <c r="GV254"/>
  <c r="HC254"/>
  <c r="GX254" s="1"/>
  <c r="I255"/>
  <c r="AC255"/>
  <c r="CQ255" s="1"/>
  <c r="P255" s="1"/>
  <c r="AE255"/>
  <c r="CS255" s="1"/>
  <c r="R255" s="1"/>
  <c r="AF255"/>
  <c r="CT255" s="1"/>
  <c r="S255" s="1"/>
  <c r="AG255"/>
  <c r="CU255" s="1"/>
  <c r="T255" s="1"/>
  <c r="AH255"/>
  <c r="AI255"/>
  <c r="CW255" s="1"/>
  <c r="V255" s="1"/>
  <c r="AJ255"/>
  <c r="CX255" s="1"/>
  <c r="W255" s="1"/>
  <c r="CV255"/>
  <c r="U255" s="1"/>
  <c r="FR255"/>
  <c r="GL255"/>
  <c r="GO255"/>
  <c r="GP255"/>
  <c r="GV255"/>
  <c r="GX255"/>
  <c r="HC255"/>
  <c r="C256"/>
  <c r="D256"/>
  <c r="I256"/>
  <c r="AC256"/>
  <c r="AD256"/>
  <c r="CR256" s="1"/>
  <c r="Q256" s="1"/>
  <c r="AE256"/>
  <c r="AF256"/>
  <c r="CT256" s="1"/>
  <c r="S256" s="1"/>
  <c r="AG256"/>
  <c r="AH256"/>
  <c r="CV256" s="1"/>
  <c r="U256" s="1"/>
  <c r="AI256"/>
  <c r="AJ256"/>
  <c r="CX256" s="1"/>
  <c r="W256" s="1"/>
  <c r="CQ256"/>
  <c r="P256" s="1"/>
  <c r="CS256"/>
  <c r="R256" s="1"/>
  <c r="CU256"/>
  <c r="T256" s="1"/>
  <c r="CW256"/>
  <c r="V256" s="1"/>
  <c r="FR256"/>
  <c r="GL256"/>
  <c r="GO256"/>
  <c r="GP256"/>
  <c r="GV256"/>
  <c r="HC256"/>
  <c r="GX256" s="1"/>
  <c r="AC257"/>
  <c r="CQ257" s="1"/>
  <c r="AE257"/>
  <c r="CS257" s="1"/>
  <c r="AF257"/>
  <c r="CT257" s="1"/>
  <c r="AG257"/>
  <c r="CU257" s="1"/>
  <c r="AH257"/>
  <c r="AI257"/>
  <c r="CW257" s="1"/>
  <c r="AJ257"/>
  <c r="CX257" s="1"/>
  <c r="CV257"/>
  <c r="FR257"/>
  <c r="GL257"/>
  <c r="GO257"/>
  <c r="GP257"/>
  <c r="GV257"/>
  <c r="HC257"/>
  <c r="C258"/>
  <c r="D258"/>
  <c r="I258"/>
  <c r="AC258"/>
  <c r="AD258"/>
  <c r="CR258" s="1"/>
  <c r="Q258" s="1"/>
  <c r="AE258"/>
  <c r="AF258"/>
  <c r="CT258" s="1"/>
  <c r="S258" s="1"/>
  <c r="AG258"/>
  <c r="AH258"/>
  <c r="CV258" s="1"/>
  <c r="U258" s="1"/>
  <c r="AI258"/>
  <c r="AJ258"/>
  <c r="CX258" s="1"/>
  <c r="W258" s="1"/>
  <c r="CQ258"/>
  <c r="P258" s="1"/>
  <c r="CP258" s="1"/>
  <c r="O258" s="1"/>
  <c r="CS258"/>
  <c r="R258" s="1"/>
  <c r="CU258"/>
  <c r="T258" s="1"/>
  <c r="CW258"/>
  <c r="V258" s="1"/>
  <c r="FR258"/>
  <c r="GL258"/>
  <c r="GO258"/>
  <c r="GP258"/>
  <c r="GV258"/>
  <c r="HC258"/>
  <c r="GX258" s="1"/>
  <c r="AC259"/>
  <c r="CQ259" s="1"/>
  <c r="AE259"/>
  <c r="CS259" s="1"/>
  <c r="AF259"/>
  <c r="AG259"/>
  <c r="CU259" s="1"/>
  <c r="AH259"/>
  <c r="AI259"/>
  <c r="CW259" s="1"/>
  <c r="AJ259"/>
  <c r="CT259"/>
  <c r="CV259"/>
  <c r="CX259"/>
  <c r="FR259"/>
  <c r="GL259"/>
  <c r="GO259"/>
  <c r="GP259"/>
  <c r="GV259"/>
  <c r="HC259"/>
  <c r="C260"/>
  <c r="D260"/>
  <c r="I260"/>
  <c r="CX90" i="3" s="1"/>
  <c r="AC260" i="1"/>
  <c r="AD260"/>
  <c r="CR260" s="1"/>
  <c r="Q260" s="1"/>
  <c r="AE260"/>
  <c r="AF260"/>
  <c r="CT260" s="1"/>
  <c r="S260" s="1"/>
  <c r="AG260"/>
  <c r="AH260"/>
  <c r="CV260" s="1"/>
  <c r="U260" s="1"/>
  <c r="AI260"/>
  <c r="AJ260"/>
  <c r="CX260" s="1"/>
  <c r="W260" s="1"/>
  <c r="CQ260"/>
  <c r="P260" s="1"/>
  <c r="CS260"/>
  <c r="R260" s="1"/>
  <c r="CU260"/>
  <c r="T260" s="1"/>
  <c r="CW260"/>
  <c r="V260" s="1"/>
  <c r="FR260"/>
  <c r="GL260"/>
  <c r="GO260"/>
  <c r="GP260"/>
  <c r="GV260"/>
  <c r="HC260"/>
  <c r="GX260" s="1"/>
  <c r="B262"/>
  <c r="B250" s="1"/>
  <c r="C262"/>
  <c r="C250" s="1"/>
  <c r="D262"/>
  <c r="D250" s="1"/>
  <c r="F262"/>
  <c r="F250" s="1"/>
  <c r="G262"/>
  <c r="G250" s="1"/>
  <c r="BX262"/>
  <c r="CG262" s="1"/>
  <c r="BY262"/>
  <c r="AP262" s="1"/>
  <c r="BZ262"/>
  <c r="AQ262" s="1"/>
  <c r="CC262"/>
  <c r="AT262" s="1"/>
  <c r="CD262"/>
  <c r="AU262" s="1"/>
  <c r="CK262"/>
  <c r="BB262" s="1"/>
  <c r="CL262"/>
  <c r="BC262" s="1"/>
  <c r="CM262"/>
  <c r="CM250" s="1"/>
  <c r="D292"/>
  <c r="E294"/>
  <c r="Z294"/>
  <c r="AA294"/>
  <c r="AM294"/>
  <c r="AN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DD294"/>
  <c r="DE294"/>
  <c r="DF294"/>
  <c r="DG294"/>
  <c r="DH294"/>
  <c r="DI294"/>
  <c r="DJ294"/>
  <c r="DK294"/>
  <c r="DL294"/>
  <c r="DM294"/>
  <c r="DN294"/>
  <c r="DO294"/>
  <c r="DP294"/>
  <c r="DQ294"/>
  <c r="DR294"/>
  <c r="DS294"/>
  <c r="DT294"/>
  <c r="DU294"/>
  <c r="DV294"/>
  <c r="DW294"/>
  <c r="DX294"/>
  <c r="DY294"/>
  <c r="DZ294"/>
  <c r="EA294"/>
  <c r="EB294"/>
  <c r="EC294"/>
  <c r="ED294"/>
  <c r="EE294"/>
  <c r="EF294"/>
  <c r="EG294"/>
  <c r="EH294"/>
  <c r="EI294"/>
  <c r="EJ294"/>
  <c r="EK294"/>
  <c r="EL294"/>
  <c r="EM294"/>
  <c r="EN294"/>
  <c r="EO294"/>
  <c r="EP294"/>
  <c r="EQ294"/>
  <c r="ER294"/>
  <c r="ES294"/>
  <c r="ET294"/>
  <c r="EU294"/>
  <c r="EV294"/>
  <c r="EW294"/>
  <c r="EX294"/>
  <c r="EY294"/>
  <c r="EZ294"/>
  <c r="FA294"/>
  <c r="FB294"/>
  <c r="FC294"/>
  <c r="FD294"/>
  <c r="FE294"/>
  <c r="FF294"/>
  <c r="FG294"/>
  <c r="FH294"/>
  <c r="FI294"/>
  <c r="FJ294"/>
  <c r="FK294"/>
  <c r="FL294"/>
  <c r="FM294"/>
  <c r="FN294"/>
  <c r="FO294"/>
  <c r="FP294"/>
  <c r="FQ294"/>
  <c r="FR294"/>
  <c r="FS294"/>
  <c r="FT294"/>
  <c r="FU294"/>
  <c r="FV294"/>
  <c r="FW294"/>
  <c r="FX294"/>
  <c r="FY294"/>
  <c r="FZ294"/>
  <c r="GA294"/>
  <c r="GB294"/>
  <c r="GC294"/>
  <c r="GD294"/>
  <c r="GE294"/>
  <c r="GF294"/>
  <c r="GG294"/>
  <c r="GH294"/>
  <c r="GI294"/>
  <c r="GJ294"/>
  <c r="GK294"/>
  <c r="GL294"/>
  <c r="GM294"/>
  <c r="GN294"/>
  <c r="GO294"/>
  <c r="GP294"/>
  <c r="GQ294"/>
  <c r="GR294"/>
  <c r="GS294"/>
  <c r="GT294"/>
  <c r="GU294"/>
  <c r="GV294"/>
  <c r="GW294"/>
  <c r="GX294"/>
  <c r="C296"/>
  <c r="D296"/>
  <c r="I296"/>
  <c r="AC296"/>
  <c r="AD296"/>
  <c r="CR296" s="1"/>
  <c r="Q296" s="1"/>
  <c r="AE296"/>
  <c r="AF296"/>
  <c r="CT296" s="1"/>
  <c r="S296" s="1"/>
  <c r="AG296"/>
  <c r="AH296"/>
  <c r="CV296" s="1"/>
  <c r="U296" s="1"/>
  <c r="AI296"/>
  <c r="AJ296"/>
  <c r="CX296" s="1"/>
  <c r="W296" s="1"/>
  <c r="CQ296"/>
  <c r="P296" s="1"/>
  <c r="CS296"/>
  <c r="R296" s="1"/>
  <c r="CU296"/>
  <c r="T296" s="1"/>
  <c r="CW296"/>
  <c r="V296" s="1"/>
  <c r="FR296"/>
  <c r="GL296"/>
  <c r="GO296"/>
  <c r="GP296"/>
  <c r="GV296"/>
  <c r="HC296"/>
  <c r="GX296" s="1"/>
  <c r="AC297"/>
  <c r="CQ297" s="1"/>
  <c r="AE297"/>
  <c r="AF297"/>
  <c r="CT297" s="1"/>
  <c r="AG297"/>
  <c r="CU297" s="1"/>
  <c r="AH297"/>
  <c r="AI297"/>
  <c r="CW297" s="1"/>
  <c r="AJ297"/>
  <c r="CX297" s="1"/>
  <c r="CV297"/>
  <c r="FR297"/>
  <c r="GL297"/>
  <c r="GO297"/>
  <c r="GP297"/>
  <c r="GV297"/>
  <c r="HC297"/>
  <c r="C298"/>
  <c r="D298"/>
  <c r="I298"/>
  <c r="I299" s="1"/>
  <c r="GX299" s="1"/>
  <c r="W298"/>
  <c r="AC298"/>
  <c r="AB298" s="1"/>
  <c r="AD298"/>
  <c r="CR298" s="1"/>
  <c r="Q298" s="1"/>
  <c r="AE298"/>
  <c r="AF298"/>
  <c r="AG298"/>
  <c r="AH298"/>
  <c r="CV298" s="1"/>
  <c r="U298" s="1"/>
  <c r="AI298"/>
  <c r="AJ298"/>
  <c r="CQ298"/>
  <c r="P298" s="1"/>
  <c r="CP298" s="1"/>
  <c r="O298" s="1"/>
  <c r="CS298"/>
  <c r="R298" s="1"/>
  <c r="CT298"/>
  <c r="S298" s="1"/>
  <c r="CU298"/>
  <c r="CW298"/>
  <c r="V298" s="1"/>
  <c r="CX298"/>
  <c r="FR298"/>
  <c r="GL298"/>
  <c r="BZ304" s="1"/>
  <c r="GO298"/>
  <c r="GP298"/>
  <c r="GV298"/>
  <c r="HC298" s="1"/>
  <c r="GX298" s="1"/>
  <c r="AC299"/>
  <c r="CQ299" s="1"/>
  <c r="AE299"/>
  <c r="AD299" s="1"/>
  <c r="AF299"/>
  <c r="AG299"/>
  <c r="CU299" s="1"/>
  <c r="AH299"/>
  <c r="AI299"/>
  <c r="AJ299"/>
  <c r="CR299"/>
  <c r="Q299" s="1"/>
  <c r="CS299"/>
  <c r="R299" s="1"/>
  <c r="CT299"/>
  <c r="S299" s="1"/>
  <c r="CV299"/>
  <c r="U299" s="1"/>
  <c r="CW299"/>
  <c r="V299" s="1"/>
  <c r="CX299"/>
  <c r="W299" s="1"/>
  <c r="FR299"/>
  <c r="GL299"/>
  <c r="GO299"/>
  <c r="GP299"/>
  <c r="GV299"/>
  <c r="HC299"/>
  <c r="C300"/>
  <c r="D300"/>
  <c r="I300"/>
  <c r="R300"/>
  <c r="W300"/>
  <c r="AC300"/>
  <c r="AB300" s="1"/>
  <c r="AD300"/>
  <c r="CR300" s="1"/>
  <c r="Q300" s="1"/>
  <c r="AE300"/>
  <c r="AF300"/>
  <c r="AG300"/>
  <c r="AH300"/>
  <c r="CV300" s="1"/>
  <c r="U300" s="1"/>
  <c r="AI300"/>
  <c r="AJ300"/>
  <c r="CQ300"/>
  <c r="P300" s="1"/>
  <c r="CS300"/>
  <c r="CT300"/>
  <c r="S300" s="1"/>
  <c r="CU300"/>
  <c r="T300" s="1"/>
  <c r="CW300"/>
  <c r="V300" s="1"/>
  <c r="CX300"/>
  <c r="FR300"/>
  <c r="GL300"/>
  <c r="GO300"/>
  <c r="GP300"/>
  <c r="GV300"/>
  <c r="HC300" s="1"/>
  <c r="GX300" s="1"/>
  <c r="I301"/>
  <c r="AC301"/>
  <c r="CQ301" s="1"/>
  <c r="P301" s="1"/>
  <c r="AE301"/>
  <c r="AD301" s="1"/>
  <c r="AF301"/>
  <c r="AG301"/>
  <c r="CU301" s="1"/>
  <c r="T301" s="1"/>
  <c r="AH301"/>
  <c r="AI301"/>
  <c r="AJ301"/>
  <c r="CR301"/>
  <c r="Q301" s="1"/>
  <c r="CS301"/>
  <c r="R301" s="1"/>
  <c r="CT301"/>
  <c r="S301" s="1"/>
  <c r="CV301"/>
  <c r="U301" s="1"/>
  <c r="CW301"/>
  <c r="V301" s="1"/>
  <c r="CX301"/>
  <c r="W301" s="1"/>
  <c r="FR301"/>
  <c r="GL301"/>
  <c r="GO301"/>
  <c r="GP301"/>
  <c r="GV301"/>
  <c r="GX301"/>
  <c r="HC301"/>
  <c r="C302"/>
  <c r="D302"/>
  <c r="I302"/>
  <c r="CX103" i="3" s="1"/>
  <c r="R302" i="1"/>
  <c r="S302"/>
  <c r="W302"/>
  <c r="AC302"/>
  <c r="AB302" s="1"/>
  <c r="AD302"/>
  <c r="CR302" s="1"/>
  <c r="Q302" s="1"/>
  <c r="AE302"/>
  <c r="AF302"/>
  <c r="AG302"/>
  <c r="AH302"/>
  <c r="CV302" s="1"/>
  <c r="U302" s="1"/>
  <c r="AI302"/>
  <c r="AJ302"/>
  <c r="CQ302"/>
  <c r="P302" s="1"/>
  <c r="CP302" s="1"/>
  <c r="O302" s="1"/>
  <c r="CS302"/>
  <c r="CT302"/>
  <c r="CU302"/>
  <c r="T302" s="1"/>
  <c r="CW302"/>
  <c r="V302" s="1"/>
  <c r="CX302"/>
  <c r="FR302"/>
  <c r="GL302"/>
  <c r="GO302"/>
  <c r="GP302"/>
  <c r="GV302"/>
  <c r="HC302" s="1"/>
  <c r="GX302" s="1"/>
  <c r="B304"/>
  <c r="B294" s="1"/>
  <c r="C304"/>
  <c r="C294" s="1"/>
  <c r="D304"/>
  <c r="D294" s="1"/>
  <c r="F304"/>
  <c r="F294" s="1"/>
  <c r="G304"/>
  <c r="G294" s="1"/>
  <c r="BX304"/>
  <c r="BX294" s="1"/>
  <c r="BY304"/>
  <c r="CC304"/>
  <c r="CC294" s="1"/>
  <c r="CD304"/>
  <c r="CD294" s="1"/>
  <c r="CK304"/>
  <c r="CK294" s="1"/>
  <c r="CL304"/>
  <c r="CL294" s="1"/>
  <c r="CM304"/>
  <c r="D334"/>
  <c r="E336"/>
  <c r="Z336"/>
  <c r="AA336"/>
  <c r="AM336"/>
  <c r="AN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CN336"/>
  <c r="CO336"/>
  <c r="CP336"/>
  <c r="CQ336"/>
  <c r="CR336"/>
  <c r="CS336"/>
  <c r="CT336"/>
  <c r="CU336"/>
  <c r="CV336"/>
  <c r="CW336"/>
  <c r="CX336"/>
  <c r="CY336"/>
  <c r="CZ336"/>
  <c r="DA336"/>
  <c r="DB336"/>
  <c r="DC336"/>
  <c r="DD336"/>
  <c r="DE336"/>
  <c r="DF336"/>
  <c r="DG336"/>
  <c r="DH336"/>
  <c r="DI336"/>
  <c r="DJ336"/>
  <c r="DK336"/>
  <c r="DL336"/>
  <c r="DM336"/>
  <c r="DN336"/>
  <c r="DO336"/>
  <c r="DP336"/>
  <c r="DQ336"/>
  <c r="DR336"/>
  <c r="DS336"/>
  <c r="DT336"/>
  <c r="DU336"/>
  <c r="DV336"/>
  <c r="DW336"/>
  <c r="DX336"/>
  <c r="DY336"/>
  <c r="DZ336"/>
  <c r="EA336"/>
  <c r="EB336"/>
  <c r="EC336"/>
  <c r="ED336"/>
  <c r="EE336"/>
  <c r="EF336"/>
  <c r="EG336"/>
  <c r="EH336"/>
  <c r="EI336"/>
  <c r="EJ336"/>
  <c r="EK336"/>
  <c r="EL336"/>
  <c r="EM336"/>
  <c r="EN336"/>
  <c r="EO336"/>
  <c r="EP336"/>
  <c r="EQ336"/>
  <c r="ER336"/>
  <c r="ES336"/>
  <c r="ET336"/>
  <c r="EU336"/>
  <c r="EV336"/>
  <c r="EW336"/>
  <c r="EX336"/>
  <c r="EY336"/>
  <c r="EZ336"/>
  <c r="FA336"/>
  <c r="FB336"/>
  <c r="FC336"/>
  <c r="FD336"/>
  <c r="FE336"/>
  <c r="FF336"/>
  <c r="FG336"/>
  <c r="FH336"/>
  <c r="FI336"/>
  <c r="FJ336"/>
  <c r="FK336"/>
  <c r="FL336"/>
  <c r="FM336"/>
  <c r="FN336"/>
  <c r="FO336"/>
  <c r="FP336"/>
  <c r="FQ336"/>
  <c r="FR336"/>
  <c r="FS336"/>
  <c r="FT336"/>
  <c r="FU336"/>
  <c r="FV336"/>
  <c r="FW336"/>
  <c r="FX336"/>
  <c r="FY336"/>
  <c r="FZ336"/>
  <c r="GA336"/>
  <c r="GB336"/>
  <c r="GC336"/>
  <c r="GD336"/>
  <c r="GE336"/>
  <c r="GF336"/>
  <c r="GG336"/>
  <c r="GH336"/>
  <c r="GI336"/>
  <c r="GJ336"/>
  <c r="GK336"/>
  <c r="GL336"/>
  <c r="GM336"/>
  <c r="GN336"/>
  <c r="GO336"/>
  <c r="GP336"/>
  <c r="GQ336"/>
  <c r="GR336"/>
  <c r="GS336"/>
  <c r="GT336"/>
  <c r="GU336"/>
  <c r="GV336"/>
  <c r="GW336"/>
  <c r="GX336"/>
  <c r="C338"/>
  <c r="D338"/>
  <c r="I338"/>
  <c r="I339" s="1"/>
  <c r="AC338"/>
  <c r="AE338"/>
  <c r="AD338" s="1"/>
  <c r="AF338"/>
  <c r="CT338" s="1"/>
  <c r="S338" s="1"/>
  <c r="AG338"/>
  <c r="AH338"/>
  <c r="AI338"/>
  <c r="AJ338"/>
  <c r="CX338" s="1"/>
  <c r="W338" s="1"/>
  <c r="CQ338"/>
  <c r="P338" s="1"/>
  <c r="CS338"/>
  <c r="R338" s="1"/>
  <c r="CU338"/>
  <c r="T338" s="1"/>
  <c r="CV338"/>
  <c r="U338" s="1"/>
  <c r="CW338"/>
  <c r="V338" s="1"/>
  <c r="FR338"/>
  <c r="GL338"/>
  <c r="GO338"/>
  <c r="GP338"/>
  <c r="GV338"/>
  <c r="HC338"/>
  <c r="GX338" s="1"/>
  <c r="AC339"/>
  <c r="AE339"/>
  <c r="AD339" s="1"/>
  <c r="AF339"/>
  <c r="CT339" s="1"/>
  <c r="S339" s="1"/>
  <c r="AG339"/>
  <c r="AH339"/>
  <c r="AI339"/>
  <c r="CW339" s="1"/>
  <c r="V339" s="1"/>
  <c r="AJ339"/>
  <c r="CX339" s="1"/>
  <c r="W339" s="1"/>
  <c r="CQ339"/>
  <c r="P339" s="1"/>
  <c r="CU339"/>
  <c r="T339" s="1"/>
  <c r="CV339"/>
  <c r="U339" s="1"/>
  <c r="FR339"/>
  <c r="GL339"/>
  <c r="GO339"/>
  <c r="GP339"/>
  <c r="GV339"/>
  <c r="HC339" s="1"/>
  <c r="GX339" s="1"/>
  <c r="C340"/>
  <c r="D340"/>
  <c r="I340"/>
  <c r="I341" s="1"/>
  <c r="AC340"/>
  <c r="AE340"/>
  <c r="AD340" s="1"/>
  <c r="AF340"/>
  <c r="CT340" s="1"/>
  <c r="S340" s="1"/>
  <c r="AG340"/>
  <c r="AH340"/>
  <c r="AI340"/>
  <c r="AJ340"/>
  <c r="CX340" s="1"/>
  <c r="W340" s="1"/>
  <c r="CQ340"/>
  <c r="P340" s="1"/>
  <c r="CS340"/>
  <c r="R340" s="1"/>
  <c r="CU340"/>
  <c r="T340" s="1"/>
  <c r="CV340"/>
  <c r="U340" s="1"/>
  <c r="CW340"/>
  <c r="V340" s="1"/>
  <c r="FR340"/>
  <c r="BY346" s="1"/>
  <c r="GL340"/>
  <c r="GO340"/>
  <c r="CC346" s="1"/>
  <c r="GP340"/>
  <c r="GV340"/>
  <c r="HC340"/>
  <c r="GX340" s="1"/>
  <c r="AC341"/>
  <c r="AE341"/>
  <c r="AD341" s="1"/>
  <c r="AF341"/>
  <c r="CT341" s="1"/>
  <c r="S341" s="1"/>
  <c r="AG341"/>
  <c r="AH341"/>
  <c r="AI341"/>
  <c r="CW341" s="1"/>
  <c r="V341" s="1"/>
  <c r="AJ341"/>
  <c r="CX341" s="1"/>
  <c r="W341" s="1"/>
  <c r="CQ341"/>
  <c r="P341" s="1"/>
  <c r="CU341"/>
  <c r="T341" s="1"/>
  <c r="CV341"/>
  <c r="U341" s="1"/>
  <c r="FR341"/>
  <c r="GL341"/>
  <c r="GO341"/>
  <c r="GP341"/>
  <c r="GV341"/>
  <c r="HC341" s="1"/>
  <c r="GX341" s="1"/>
  <c r="C342"/>
  <c r="D342"/>
  <c r="I342"/>
  <c r="I343" s="1"/>
  <c r="AC342"/>
  <c r="CQ342" s="1"/>
  <c r="P342" s="1"/>
  <c r="AE342"/>
  <c r="AD342" s="1"/>
  <c r="AF342"/>
  <c r="CT342" s="1"/>
  <c r="S342" s="1"/>
  <c r="AG342"/>
  <c r="CU342" s="1"/>
  <c r="T342" s="1"/>
  <c r="AH342"/>
  <c r="AI342"/>
  <c r="AJ342"/>
  <c r="CX342" s="1"/>
  <c r="W342" s="1"/>
  <c r="CS342"/>
  <c r="R342" s="1"/>
  <c r="CV342"/>
  <c r="U342" s="1"/>
  <c r="CW342"/>
  <c r="V342" s="1"/>
  <c r="FR342"/>
  <c r="GL342"/>
  <c r="GO342"/>
  <c r="GP342"/>
  <c r="GV342"/>
  <c r="HC342"/>
  <c r="GX342" s="1"/>
  <c r="AC343"/>
  <c r="AE343"/>
  <c r="AD343" s="1"/>
  <c r="AF343"/>
  <c r="AG343"/>
  <c r="AH343"/>
  <c r="AI343"/>
  <c r="CW343" s="1"/>
  <c r="V343" s="1"/>
  <c r="AJ343"/>
  <c r="CQ343"/>
  <c r="P343" s="1"/>
  <c r="CT343"/>
  <c r="S343" s="1"/>
  <c r="CU343"/>
  <c r="T343" s="1"/>
  <c r="CV343"/>
  <c r="U343" s="1"/>
  <c r="CX343"/>
  <c r="W343" s="1"/>
  <c r="FR343"/>
  <c r="GL343"/>
  <c r="GO343"/>
  <c r="GP343"/>
  <c r="GV343"/>
  <c r="HC343" s="1"/>
  <c r="GX343" s="1"/>
  <c r="C344"/>
  <c r="D344"/>
  <c r="I344"/>
  <c r="CX116" i="3" s="1"/>
  <c r="AC344" i="1"/>
  <c r="AE344"/>
  <c r="AD344" s="1"/>
  <c r="AF344"/>
  <c r="CT344" s="1"/>
  <c r="S344" s="1"/>
  <c r="AG344"/>
  <c r="AH344"/>
  <c r="AI344"/>
  <c r="AJ344"/>
  <c r="CX344" s="1"/>
  <c r="W344" s="1"/>
  <c r="CQ344"/>
  <c r="P344" s="1"/>
  <c r="CS344"/>
  <c r="R344" s="1"/>
  <c r="CU344"/>
  <c r="T344" s="1"/>
  <c r="CV344"/>
  <c r="U344" s="1"/>
  <c r="CW344"/>
  <c r="V344" s="1"/>
  <c r="FR344"/>
  <c r="GL344"/>
  <c r="GO344"/>
  <c r="GP344"/>
  <c r="GV344"/>
  <c r="HC344"/>
  <c r="GX344" s="1"/>
  <c r="B346"/>
  <c r="B336" s="1"/>
  <c r="C346"/>
  <c r="C336" s="1"/>
  <c r="D346"/>
  <c r="D336" s="1"/>
  <c r="F346"/>
  <c r="F336" s="1"/>
  <c r="G346"/>
  <c r="G336" s="1"/>
  <c r="BX346"/>
  <c r="AO346" s="1"/>
  <c r="BZ346"/>
  <c r="AQ346" s="1"/>
  <c r="CD346"/>
  <c r="AU346" s="1"/>
  <c r="CK346"/>
  <c r="CK336" s="1"/>
  <c r="CL346"/>
  <c r="BC346" s="1"/>
  <c r="CM346"/>
  <c r="BD346" s="1"/>
  <c r="D376"/>
  <c r="E378"/>
  <c r="Z378"/>
  <c r="AA378"/>
  <c r="AM378"/>
  <c r="AN378"/>
  <c r="BE378"/>
  <c r="BF378"/>
  <c r="BG378"/>
  <c r="BH378"/>
  <c r="BI378"/>
  <c r="BJ378"/>
  <c r="BK378"/>
  <c r="BL378"/>
  <c r="BM378"/>
  <c r="BN378"/>
  <c r="BO378"/>
  <c r="BP378"/>
  <c r="BQ378"/>
  <c r="BR378"/>
  <c r="BS378"/>
  <c r="BT378"/>
  <c r="BU378"/>
  <c r="BV378"/>
  <c r="BW378"/>
  <c r="CN378"/>
  <c r="CO378"/>
  <c r="CP378"/>
  <c r="CQ378"/>
  <c r="CR378"/>
  <c r="CS378"/>
  <c r="CT378"/>
  <c r="CU378"/>
  <c r="CV378"/>
  <c r="CW378"/>
  <c r="CX378"/>
  <c r="CY378"/>
  <c r="CZ378"/>
  <c r="DA378"/>
  <c r="DB378"/>
  <c r="DC378"/>
  <c r="DD378"/>
  <c r="DE378"/>
  <c r="DF378"/>
  <c r="DG378"/>
  <c r="DH378"/>
  <c r="DI378"/>
  <c r="DJ378"/>
  <c r="DK378"/>
  <c r="DL378"/>
  <c r="DM378"/>
  <c r="DN378"/>
  <c r="DO378"/>
  <c r="DP378"/>
  <c r="DQ378"/>
  <c r="DR378"/>
  <c r="DS378"/>
  <c r="DT378"/>
  <c r="DU378"/>
  <c r="DV378"/>
  <c r="DW378"/>
  <c r="DX378"/>
  <c r="DY378"/>
  <c r="DZ378"/>
  <c r="EA378"/>
  <c r="EB378"/>
  <c r="EC378"/>
  <c r="ED378"/>
  <c r="EE378"/>
  <c r="EF378"/>
  <c r="EG378"/>
  <c r="EH378"/>
  <c r="EI378"/>
  <c r="EJ378"/>
  <c r="EK378"/>
  <c r="EL378"/>
  <c r="EM378"/>
  <c r="EN378"/>
  <c r="EO378"/>
  <c r="EP378"/>
  <c r="EQ378"/>
  <c r="ER378"/>
  <c r="ES378"/>
  <c r="ET378"/>
  <c r="EU378"/>
  <c r="EV378"/>
  <c r="EW378"/>
  <c r="EX378"/>
  <c r="EY378"/>
  <c r="EZ378"/>
  <c r="FA378"/>
  <c r="FB378"/>
  <c r="FC378"/>
  <c r="FD378"/>
  <c r="FE378"/>
  <c r="FF378"/>
  <c r="FG378"/>
  <c r="FH378"/>
  <c r="FI378"/>
  <c r="FJ378"/>
  <c r="FK378"/>
  <c r="FL378"/>
  <c r="FM378"/>
  <c r="FN378"/>
  <c r="FO378"/>
  <c r="FP378"/>
  <c r="FQ378"/>
  <c r="FR378"/>
  <c r="FS378"/>
  <c r="FT378"/>
  <c r="FU378"/>
  <c r="FV378"/>
  <c r="FW378"/>
  <c r="FX378"/>
  <c r="FY378"/>
  <c r="FZ378"/>
  <c r="GA378"/>
  <c r="GB378"/>
  <c r="GC378"/>
  <c r="GD378"/>
  <c r="GE378"/>
  <c r="GF378"/>
  <c r="GG378"/>
  <c r="GH378"/>
  <c r="GI378"/>
  <c r="GJ378"/>
  <c r="GK378"/>
  <c r="GL378"/>
  <c r="GM378"/>
  <c r="GN378"/>
  <c r="GO378"/>
  <c r="GP378"/>
  <c r="GQ378"/>
  <c r="GR378"/>
  <c r="GS378"/>
  <c r="GT378"/>
  <c r="GU378"/>
  <c r="GV378"/>
  <c r="GW378"/>
  <c r="GX378"/>
  <c r="C380"/>
  <c r="D380"/>
  <c r="I380"/>
  <c r="I381" s="1"/>
  <c r="AC380"/>
  <c r="AE380"/>
  <c r="AD380" s="1"/>
  <c r="AF380"/>
  <c r="CT380" s="1"/>
  <c r="S380" s="1"/>
  <c r="AG380"/>
  <c r="AH380"/>
  <c r="AI380"/>
  <c r="AJ380"/>
  <c r="CX380" s="1"/>
  <c r="W380" s="1"/>
  <c r="CQ380"/>
  <c r="P380" s="1"/>
  <c r="CS380"/>
  <c r="R380" s="1"/>
  <c r="CU380"/>
  <c r="T380" s="1"/>
  <c r="CV380"/>
  <c r="U380" s="1"/>
  <c r="CW380"/>
  <c r="V380" s="1"/>
  <c r="FR380"/>
  <c r="GL380"/>
  <c r="GO380"/>
  <c r="GP380"/>
  <c r="GV380"/>
  <c r="HC380"/>
  <c r="GX380" s="1"/>
  <c r="AC381"/>
  <c r="AE381"/>
  <c r="AD381" s="1"/>
  <c r="AF381"/>
  <c r="AG381"/>
  <c r="AH381"/>
  <c r="AI381"/>
  <c r="CW381" s="1"/>
  <c r="V381" s="1"/>
  <c r="AJ381"/>
  <c r="CQ381"/>
  <c r="P381" s="1"/>
  <c r="CT381"/>
  <c r="S381" s="1"/>
  <c r="CU381"/>
  <c r="T381" s="1"/>
  <c r="CV381"/>
  <c r="U381" s="1"/>
  <c r="CX381"/>
  <c r="W381" s="1"/>
  <c r="FR381"/>
  <c r="GL381"/>
  <c r="GO381"/>
  <c r="GP381"/>
  <c r="GV381"/>
  <c r="HC381" s="1"/>
  <c r="GX381" s="1"/>
  <c r="C382"/>
  <c r="D382"/>
  <c r="I382"/>
  <c r="I383" s="1"/>
  <c r="AC382"/>
  <c r="AE382"/>
  <c r="AD382" s="1"/>
  <c r="AF382"/>
  <c r="CT382" s="1"/>
  <c r="S382" s="1"/>
  <c r="AG382"/>
  <c r="AH382"/>
  <c r="AI382"/>
  <c r="AJ382"/>
  <c r="CX382" s="1"/>
  <c r="W382" s="1"/>
  <c r="CQ382"/>
  <c r="P382" s="1"/>
  <c r="CS382"/>
  <c r="R382" s="1"/>
  <c r="CU382"/>
  <c r="T382" s="1"/>
  <c r="CV382"/>
  <c r="U382" s="1"/>
  <c r="CW382"/>
  <c r="V382" s="1"/>
  <c r="FR382"/>
  <c r="BY388" s="1"/>
  <c r="GL382"/>
  <c r="GO382"/>
  <c r="CC388" s="1"/>
  <c r="GP382"/>
  <c r="GV382"/>
  <c r="HC382"/>
  <c r="GX382" s="1"/>
  <c r="AC383"/>
  <c r="AE383"/>
  <c r="AD383" s="1"/>
  <c r="CR383" s="1"/>
  <c r="Q383" s="1"/>
  <c r="AF383"/>
  <c r="AG383"/>
  <c r="AH383"/>
  <c r="AI383"/>
  <c r="CW383" s="1"/>
  <c r="V383" s="1"/>
  <c r="AJ383"/>
  <c r="CQ383"/>
  <c r="CT383"/>
  <c r="CU383"/>
  <c r="T383" s="1"/>
  <c r="CV383"/>
  <c r="U383" s="1"/>
  <c r="CX383"/>
  <c r="FR383"/>
  <c r="GL383"/>
  <c r="GO383"/>
  <c r="GP383"/>
  <c r="GV383"/>
  <c r="HC383" s="1"/>
  <c r="C384"/>
  <c r="D384"/>
  <c r="I384"/>
  <c r="I385" s="1"/>
  <c r="AC384"/>
  <c r="AE384"/>
  <c r="AD384" s="1"/>
  <c r="AF384"/>
  <c r="CT384" s="1"/>
  <c r="S384" s="1"/>
  <c r="AG384"/>
  <c r="AH384"/>
  <c r="AI384"/>
  <c r="AJ384"/>
  <c r="CX384" s="1"/>
  <c r="W384" s="1"/>
  <c r="CQ384"/>
  <c r="P384" s="1"/>
  <c r="CS384"/>
  <c r="R384" s="1"/>
  <c r="CU384"/>
  <c r="T384" s="1"/>
  <c r="CV384"/>
  <c r="U384" s="1"/>
  <c r="CW384"/>
  <c r="V384" s="1"/>
  <c r="FR384"/>
  <c r="GL384"/>
  <c r="GO384"/>
  <c r="GP384"/>
  <c r="GV384"/>
  <c r="HC384"/>
  <c r="GX384" s="1"/>
  <c r="AC385"/>
  <c r="AE385"/>
  <c r="AD385" s="1"/>
  <c r="AF385"/>
  <c r="AG385"/>
  <c r="AH385"/>
  <c r="AI385"/>
  <c r="CW385" s="1"/>
  <c r="V385" s="1"/>
  <c r="AJ385"/>
  <c r="CQ385"/>
  <c r="P385" s="1"/>
  <c r="CT385"/>
  <c r="S385" s="1"/>
  <c r="CU385"/>
  <c r="T385" s="1"/>
  <c r="CV385"/>
  <c r="U385" s="1"/>
  <c r="CX385"/>
  <c r="W385" s="1"/>
  <c r="FR385"/>
  <c r="GL385"/>
  <c r="GO385"/>
  <c r="GP385"/>
  <c r="GV385"/>
  <c r="HC385" s="1"/>
  <c r="GX385" s="1"/>
  <c r="C386"/>
  <c r="D386"/>
  <c r="I386"/>
  <c r="CX129" i="3" s="1"/>
  <c r="AC386" i="1"/>
  <c r="AE386"/>
  <c r="AD386" s="1"/>
  <c r="AF386"/>
  <c r="CT386" s="1"/>
  <c r="S386" s="1"/>
  <c r="AG386"/>
  <c r="AH386"/>
  <c r="AI386"/>
  <c r="AJ386"/>
  <c r="CX386" s="1"/>
  <c r="W386" s="1"/>
  <c r="CQ386"/>
  <c r="P386" s="1"/>
  <c r="CS386"/>
  <c r="R386" s="1"/>
  <c r="CU386"/>
  <c r="T386" s="1"/>
  <c r="CV386"/>
  <c r="U386" s="1"/>
  <c r="CW386"/>
  <c r="V386" s="1"/>
  <c r="FR386"/>
  <c r="GL386"/>
  <c r="GO386"/>
  <c r="GP386"/>
  <c r="GV386"/>
  <c r="HC386"/>
  <c r="GX386" s="1"/>
  <c r="B388"/>
  <c r="B378" s="1"/>
  <c r="C388"/>
  <c r="C378" s="1"/>
  <c r="D388"/>
  <c r="D378" s="1"/>
  <c r="F388"/>
  <c r="F378" s="1"/>
  <c r="G388"/>
  <c r="G378" s="1"/>
  <c r="BX388"/>
  <c r="AO388" s="1"/>
  <c r="BZ388"/>
  <c r="AQ388" s="1"/>
  <c r="CD388"/>
  <c r="AU388" s="1"/>
  <c r="CK388"/>
  <c r="CK378" s="1"/>
  <c r="CL388"/>
  <c r="BC388" s="1"/>
  <c r="CM388"/>
  <c r="BD388" s="1"/>
  <c r="D418"/>
  <c r="E420"/>
  <c r="Z420"/>
  <c r="AA420"/>
  <c r="AM420"/>
  <c r="AN420"/>
  <c r="BE420"/>
  <c r="BF420"/>
  <c r="BG420"/>
  <c r="BH420"/>
  <c r="BI420"/>
  <c r="BJ420"/>
  <c r="BK420"/>
  <c r="BL420"/>
  <c r="BM420"/>
  <c r="BN420"/>
  <c r="BO420"/>
  <c r="BP420"/>
  <c r="BQ420"/>
  <c r="BR420"/>
  <c r="BS420"/>
  <c r="BT420"/>
  <c r="BU420"/>
  <c r="BV420"/>
  <c r="BW420"/>
  <c r="CN420"/>
  <c r="CO420"/>
  <c r="CP420"/>
  <c r="CQ420"/>
  <c r="CR420"/>
  <c r="CS420"/>
  <c r="CT420"/>
  <c r="CU420"/>
  <c r="CV420"/>
  <c r="CW420"/>
  <c r="CX420"/>
  <c r="CY420"/>
  <c r="CZ420"/>
  <c r="DA420"/>
  <c r="DB420"/>
  <c r="DC420"/>
  <c r="DD420"/>
  <c r="DE420"/>
  <c r="DF420"/>
  <c r="DG420"/>
  <c r="DH420"/>
  <c r="DI420"/>
  <c r="DJ420"/>
  <c r="DK420"/>
  <c r="DL420"/>
  <c r="DM420"/>
  <c r="DN420"/>
  <c r="DO420"/>
  <c r="DP420"/>
  <c r="DQ420"/>
  <c r="DR420"/>
  <c r="DS420"/>
  <c r="DT420"/>
  <c r="DU420"/>
  <c r="DV420"/>
  <c r="DW420"/>
  <c r="DX420"/>
  <c r="DY420"/>
  <c r="DZ420"/>
  <c r="EA420"/>
  <c r="EB420"/>
  <c r="EC420"/>
  <c r="ED420"/>
  <c r="EE420"/>
  <c r="EF420"/>
  <c r="EG420"/>
  <c r="EH420"/>
  <c r="EI420"/>
  <c r="EJ420"/>
  <c r="EK420"/>
  <c r="EL420"/>
  <c r="EM420"/>
  <c r="EN420"/>
  <c r="EO420"/>
  <c r="EP420"/>
  <c r="EQ420"/>
  <c r="ER420"/>
  <c r="ES420"/>
  <c r="ET420"/>
  <c r="EU420"/>
  <c r="EV420"/>
  <c r="EW420"/>
  <c r="EX420"/>
  <c r="EY420"/>
  <c r="EZ420"/>
  <c r="FA420"/>
  <c r="FB420"/>
  <c r="FC420"/>
  <c r="FD420"/>
  <c r="FE420"/>
  <c r="FF420"/>
  <c r="FG420"/>
  <c r="FH420"/>
  <c r="FI420"/>
  <c r="FJ420"/>
  <c r="FK420"/>
  <c r="FL420"/>
  <c r="FM420"/>
  <c r="FN420"/>
  <c r="FO420"/>
  <c r="FP420"/>
  <c r="FQ420"/>
  <c r="FR420"/>
  <c r="FS420"/>
  <c r="FT420"/>
  <c r="FU420"/>
  <c r="FV420"/>
  <c r="FW420"/>
  <c r="FX420"/>
  <c r="FY420"/>
  <c r="FZ420"/>
  <c r="GA420"/>
  <c r="GB420"/>
  <c r="GC420"/>
  <c r="GD420"/>
  <c r="GE420"/>
  <c r="GF420"/>
  <c r="GG420"/>
  <c r="GH420"/>
  <c r="GI420"/>
  <c r="GJ420"/>
  <c r="GK420"/>
  <c r="GL420"/>
  <c r="GM420"/>
  <c r="GN420"/>
  <c r="GO420"/>
  <c r="GP420"/>
  <c r="GQ420"/>
  <c r="GR420"/>
  <c r="GS420"/>
  <c r="GT420"/>
  <c r="GU420"/>
  <c r="GV420"/>
  <c r="GW420"/>
  <c r="GX420"/>
  <c r="C422"/>
  <c r="D422"/>
  <c r="I422"/>
  <c r="I423" s="1"/>
  <c r="AC422"/>
  <c r="AE422"/>
  <c r="AD422" s="1"/>
  <c r="AF422"/>
  <c r="CT422" s="1"/>
  <c r="S422" s="1"/>
  <c r="AG422"/>
  <c r="AH422"/>
  <c r="AI422"/>
  <c r="AJ422"/>
  <c r="CX422" s="1"/>
  <c r="W422" s="1"/>
  <c r="CQ422"/>
  <c r="P422" s="1"/>
  <c r="CS422"/>
  <c r="R422" s="1"/>
  <c r="CU422"/>
  <c r="T422" s="1"/>
  <c r="CV422"/>
  <c r="U422" s="1"/>
  <c r="CW422"/>
  <c r="V422" s="1"/>
  <c r="FR422"/>
  <c r="GL422"/>
  <c r="GO422"/>
  <c r="GP422"/>
  <c r="GV422"/>
  <c r="HC422"/>
  <c r="GX422" s="1"/>
  <c r="AC423"/>
  <c r="AE423"/>
  <c r="AD423" s="1"/>
  <c r="CR423" s="1"/>
  <c r="Q423" s="1"/>
  <c r="AF423"/>
  <c r="AG423"/>
  <c r="AH423"/>
  <c r="AI423"/>
  <c r="CW423" s="1"/>
  <c r="V423" s="1"/>
  <c r="AJ423"/>
  <c r="CQ423"/>
  <c r="CT423"/>
  <c r="CU423"/>
  <c r="T423" s="1"/>
  <c r="CV423"/>
  <c r="U423" s="1"/>
  <c r="CX423"/>
  <c r="FR423"/>
  <c r="GL423"/>
  <c r="GO423"/>
  <c r="GP423"/>
  <c r="GV423"/>
  <c r="HC423" s="1"/>
  <c r="C424"/>
  <c r="D424"/>
  <c r="I424"/>
  <c r="I425" s="1"/>
  <c r="AC424"/>
  <c r="AE424"/>
  <c r="AD424" s="1"/>
  <c r="AF424"/>
  <c r="CT424" s="1"/>
  <c r="S424" s="1"/>
  <c r="AG424"/>
  <c r="AH424"/>
  <c r="AI424"/>
  <c r="AJ424"/>
  <c r="CX424" s="1"/>
  <c r="W424" s="1"/>
  <c r="CQ424"/>
  <c r="P424" s="1"/>
  <c r="CS424"/>
  <c r="R424" s="1"/>
  <c r="CU424"/>
  <c r="T424" s="1"/>
  <c r="CV424"/>
  <c r="U424" s="1"/>
  <c r="CW424"/>
  <c r="V424" s="1"/>
  <c r="FR424"/>
  <c r="GL424"/>
  <c r="GO424"/>
  <c r="GP424"/>
  <c r="GV424"/>
  <c r="HC424"/>
  <c r="GX424" s="1"/>
  <c r="AC425"/>
  <c r="AB425" s="1"/>
  <c r="AE425"/>
  <c r="AD425" s="1"/>
  <c r="CR425" s="1"/>
  <c r="Q425" s="1"/>
  <c r="AF425"/>
  <c r="AG425"/>
  <c r="AH425"/>
  <c r="AI425"/>
  <c r="CW425" s="1"/>
  <c r="V425" s="1"/>
  <c r="AJ425"/>
  <c r="CQ425"/>
  <c r="P425" s="1"/>
  <c r="CP425" s="1"/>
  <c r="O425" s="1"/>
  <c r="CT425"/>
  <c r="S425" s="1"/>
  <c r="CU425"/>
  <c r="T425" s="1"/>
  <c r="CV425"/>
  <c r="U425" s="1"/>
  <c r="CX425"/>
  <c r="W425" s="1"/>
  <c r="FR425"/>
  <c r="GL425"/>
  <c r="GO425"/>
  <c r="GP425"/>
  <c r="GV425"/>
  <c r="HC425" s="1"/>
  <c r="GX425" s="1"/>
  <c r="C426"/>
  <c r="D426"/>
  <c r="I426"/>
  <c r="I427" s="1"/>
  <c r="AC426"/>
  <c r="AE426"/>
  <c r="AD426" s="1"/>
  <c r="AF426"/>
  <c r="CT426" s="1"/>
  <c r="S426" s="1"/>
  <c r="AG426"/>
  <c r="AH426"/>
  <c r="AI426"/>
  <c r="AJ426"/>
  <c r="CX426" s="1"/>
  <c r="W426" s="1"/>
  <c r="CQ426"/>
  <c r="P426" s="1"/>
  <c r="CS426"/>
  <c r="R426" s="1"/>
  <c r="CU426"/>
  <c r="T426" s="1"/>
  <c r="CV426"/>
  <c r="U426" s="1"/>
  <c r="CW426"/>
  <c r="V426" s="1"/>
  <c r="FR426"/>
  <c r="GL426"/>
  <c r="GO426"/>
  <c r="GP426"/>
  <c r="GV426"/>
  <c r="HC426"/>
  <c r="GX426" s="1"/>
  <c r="AC427"/>
  <c r="AE427"/>
  <c r="AD427" s="1"/>
  <c r="CR427" s="1"/>
  <c r="Q427" s="1"/>
  <c r="AF427"/>
  <c r="AG427"/>
  <c r="AH427"/>
  <c r="AI427"/>
  <c r="CW427" s="1"/>
  <c r="V427" s="1"/>
  <c r="AJ427"/>
  <c r="CQ427"/>
  <c r="CT427"/>
  <c r="CU427"/>
  <c r="T427" s="1"/>
  <c r="CV427"/>
  <c r="CX427"/>
  <c r="FR427"/>
  <c r="GL427"/>
  <c r="GO427"/>
  <c r="GP427"/>
  <c r="GV427"/>
  <c r="HC427" s="1"/>
  <c r="C428"/>
  <c r="D428"/>
  <c r="I428"/>
  <c r="I429" s="1"/>
  <c r="AC428"/>
  <c r="CQ428" s="1"/>
  <c r="P428" s="1"/>
  <c r="AE428"/>
  <c r="AD428" s="1"/>
  <c r="AF428"/>
  <c r="CT428" s="1"/>
  <c r="S428" s="1"/>
  <c r="AG428"/>
  <c r="CU428" s="1"/>
  <c r="T428" s="1"/>
  <c r="AH428"/>
  <c r="AI428"/>
  <c r="AJ428"/>
  <c r="CX428" s="1"/>
  <c r="W428" s="1"/>
  <c r="CS428"/>
  <c r="R428" s="1"/>
  <c r="CV428"/>
  <c r="U428" s="1"/>
  <c r="CW428"/>
  <c r="V428" s="1"/>
  <c r="FR428"/>
  <c r="BY432" s="1"/>
  <c r="GL428"/>
  <c r="GO428"/>
  <c r="CC432" s="1"/>
  <c r="GP428"/>
  <c r="GV428"/>
  <c r="HC428"/>
  <c r="GX428" s="1"/>
  <c r="AC429"/>
  <c r="AE429"/>
  <c r="AD429" s="1"/>
  <c r="AF429"/>
  <c r="CT429" s="1"/>
  <c r="S429" s="1"/>
  <c r="AG429"/>
  <c r="AH429"/>
  <c r="AI429"/>
  <c r="CW429" s="1"/>
  <c r="V429" s="1"/>
  <c r="AJ429"/>
  <c r="CX429" s="1"/>
  <c r="W429" s="1"/>
  <c r="CQ429"/>
  <c r="P429" s="1"/>
  <c r="CU429"/>
  <c r="T429" s="1"/>
  <c r="CV429"/>
  <c r="U429" s="1"/>
  <c r="FR429"/>
  <c r="GL429"/>
  <c r="GO429"/>
  <c r="GP429"/>
  <c r="GV429"/>
  <c r="HC429" s="1"/>
  <c r="GX429" s="1"/>
  <c r="C430"/>
  <c r="D430"/>
  <c r="I430"/>
  <c r="CX144" i="3" s="1"/>
  <c r="AC430" i="1"/>
  <c r="AE430"/>
  <c r="AD430" s="1"/>
  <c r="AF430"/>
  <c r="CT430" s="1"/>
  <c r="S430" s="1"/>
  <c r="AG430"/>
  <c r="AH430"/>
  <c r="AI430"/>
  <c r="AJ430"/>
  <c r="CX430" s="1"/>
  <c r="W430" s="1"/>
  <c r="CQ430"/>
  <c r="P430" s="1"/>
  <c r="CS430"/>
  <c r="R430" s="1"/>
  <c r="CU430"/>
  <c r="T430" s="1"/>
  <c r="CV430"/>
  <c r="U430" s="1"/>
  <c r="CW430"/>
  <c r="V430" s="1"/>
  <c r="FR430"/>
  <c r="GL430"/>
  <c r="GO430"/>
  <c r="GP430"/>
  <c r="GV430"/>
  <c r="HC430"/>
  <c r="GX430" s="1"/>
  <c r="B432"/>
  <c r="B420" s="1"/>
  <c r="C432"/>
  <c r="C420" s="1"/>
  <c r="D432"/>
  <c r="D420" s="1"/>
  <c r="F432"/>
  <c r="F420" s="1"/>
  <c r="G432"/>
  <c r="G420" s="1"/>
  <c r="BX432"/>
  <c r="AO432" s="1"/>
  <c r="BZ432"/>
  <c r="AQ432" s="1"/>
  <c r="CD432"/>
  <c r="AU432" s="1"/>
  <c r="CK432"/>
  <c r="CK420" s="1"/>
  <c r="CL432"/>
  <c r="BC432" s="1"/>
  <c r="CM432"/>
  <c r="BD432" s="1"/>
  <c r="D462"/>
  <c r="E464"/>
  <c r="Z464"/>
  <c r="AA464"/>
  <c r="AM464"/>
  <c r="AN464"/>
  <c r="BE464"/>
  <c r="BF464"/>
  <c r="BG464"/>
  <c r="BH464"/>
  <c r="BI464"/>
  <c r="BJ464"/>
  <c r="BK464"/>
  <c r="BL464"/>
  <c r="BM464"/>
  <c r="BN464"/>
  <c r="BO464"/>
  <c r="BP464"/>
  <c r="BQ464"/>
  <c r="BR464"/>
  <c r="BS464"/>
  <c r="BT464"/>
  <c r="BU464"/>
  <c r="BV464"/>
  <c r="BW464"/>
  <c r="CN464"/>
  <c r="CO464"/>
  <c r="CP464"/>
  <c r="CQ464"/>
  <c r="CR464"/>
  <c r="CS464"/>
  <c r="CT464"/>
  <c r="CU464"/>
  <c r="CV464"/>
  <c r="CW464"/>
  <c r="CX464"/>
  <c r="CY464"/>
  <c r="CZ464"/>
  <c r="DA464"/>
  <c r="DB464"/>
  <c r="DC464"/>
  <c r="DD464"/>
  <c r="DE464"/>
  <c r="DF464"/>
  <c r="DG464"/>
  <c r="DH464"/>
  <c r="DI464"/>
  <c r="DJ464"/>
  <c r="DK464"/>
  <c r="DL464"/>
  <c r="DM464"/>
  <c r="DN464"/>
  <c r="DO464"/>
  <c r="DP464"/>
  <c r="DQ464"/>
  <c r="DR464"/>
  <c r="DS464"/>
  <c r="DT464"/>
  <c r="DU464"/>
  <c r="DV464"/>
  <c r="DW464"/>
  <c r="DX464"/>
  <c r="DY464"/>
  <c r="DZ464"/>
  <c r="EA464"/>
  <c r="EB464"/>
  <c r="EC464"/>
  <c r="ED464"/>
  <c r="EE464"/>
  <c r="EF464"/>
  <c r="EG464"/>
  <c r="EH464"/>
  <c r="EI464"/>
  <c r="EJ464"/>
  <c r="EK464"/>
  <c r="EL464"/>
  <c r="EM464"/>
  <c r="EN464"/>
  <c r="EO464"/>
  <c r="EP464"/>
  <c r="EQ464"/>
  <c r="ER464"/>
  <c r="ES464"/>
  <c r="ET464"/>
  <c r="EU464"/>
  <c r="EV464"/>
  <c r="EW464"/>
  <c r="EX464"/>
  <c r="EY464"/>
  <c r="EZ464"/>
  <c r="FA464"/>
  <c r="FB464"/>
  <c r="FC464"/>
  <c r="FD464"/>
  <c r="FE464"/>
  <c r="FF464"/>
  <c r="FG464"/>
  <c r="FH464"/>
  <c r="FI464"/>
  <c r="FJ464"/>
  <c r="FK464"/>
  <c r="FL464"/>
  <c r="FM464"/>
  <c r="FN464"/>
  <c r="FO464"/>
  <c r="FP464"/>
  <c r="FQ464"/>
  <c r="FR464"/>
  <c r="FS464"/>
  <c r="FT464"/>
  <c r="FU464"/>
  <c r="FV464"/>
  <c r="FW464"/>
  <c r="FX464"/>
  <c r="FY464"/>
  <c r="FZ464"/>
  <c r="GA464"/>
  <c r="GB464"/>
  <c r="GC464"/>
  <c r="GD464"/>
  <c r="GE464"/>
  <c r="GF464"/>
  <c r="GG464"/>
  <c r="GH464"/>
  <c r="GI464"/>
  <c r="GJ464"/>
  <c r="GK464"/>
  <c r="GL464"/>
  <c r="GM464"/>
  <c r="GN464"/>
  <c r="GO464"/>
  <c r="GP464"/>
  <c r="GQ464"/>
  <c r="GR464"/>
  <c r="GS464"/>
  <c r="GT464"/>
  <c r="GU464"/>
  <c r="GV464"/>
  <c r="GW464"/>
  <c r="GX464"/>
  <c r="C466"/>
  <c r="D466"/>
  <c r="I466"/>
  <c r="I467" s="1"/>
  <c r="GX467" s="1"/>
  <c r="AC466"/>
  <c r="AE466"/>
  <c r="AD466" s="1"/>
  <c r="AF466"/>
  <c r="CT466" s="1"/>
  <c r="S466" s="1"/>
  <c r="AG466"/>
  <c r="AH466"/>
  <c r="AI466"/>
  <c r="AJ466"/>
  <c r="CX466" s="1"/>
  <c r="W466" s="1"/>
  <c r="CQ466"/>
  <c r="P466" s="1"/>
  <c r="CS466"/>
  <c r="R466" s="1"/>
  <c r="CU466"/>
  <c r="T466" s="1"/>
  <c r="CV466"/>
  <c r="U466" s="1"/>
  <c r="CW466"/>
  <c r="V466" s="1"/>
  <c r="FR466"/>
  <c r="GL466"/>
  <c r="GO466"/>
  <c r="GP466"/>
  <c r="GV466"/>
  <c r="HC466"/>
  <c r="GX466" s="1"/>
  <c r="AC467"/>
  <c r="AE467"/>
  <c r="AD467" s="1"/>
  <c r="CR467" s="1"/>
  <c r="Q467" s="1"/>
  <c r="AF467"/>
  <c r="AG467"/>
  <c r="AH467"/>
  <c r="AI467"/>
  <c r="CW467" s="1"/>
  <c r="V467" s="1"/>
  <c r="AJ467"/>
  <c r="CQ467"/>
  <c r="CT467"/>
  <c r="CU467"/>
  <c r="T467" s="1"/>
  <c r="CV467"/>
  <c r="U467" s="1"/>
  <c r="CX467"/>
  <c r="FR467"/>
  <c r="GL467"/>
  <c r="GO467"/>
  <c r="GP467"/>
  <c r="GV467"/>
  <c r="HC467"/>
  <c r="C468"/>
  <c r="D468"/>
  <c r="I468"/>
  <c r="I469" s="1"/>
  <c r="GX469" s="1"/>
  <c r="AC468"/>
  <c r="AE468"/>
  <c r="AD468" s="1"/>
  <c r="AF468"/>
  <c r="CT468" s="1"/>
  <c r="S468" s="1"/>
  <c r="AG468"/>
  <c r="AH468"/>
  <c r="AI468"/>
  <c r="AJ468"/>
  <c r="CX468" s="1"/>
  <c r="W468" s="1"/>
  <c r="CQ468"/>
  <c r="P468" s="1"/>
  <c r="CS468"/>
  <c r="R468" s="1"/>
  <c r="CU468"/>
  <c r="T468" s="1"/>
  <c r="CV468"/>
  <c r="U468" s="1"/>
  <c r="CW468"/>
  <c r="V468" s="1"/>
  <c r="FR468"/>
  <c r="GL468"/>
  <c r="GO468"/>
  <c r="GP468"/>
  <c r="GV468"/>
  <c r="HC468"/>
  <c r="GX468" s="1"/>
  <c r="AC469"/>
  <c r="AE469"/>
  <c r="AD469" s="1"/>
  <c r="CR469" s="1"/>
  <c r="Q469" s="1"/>
  <c r="AF469"/>
  <c r="AG469"/>
  <c r="AH469"/>
  <c r="AI469"/>
  <c r="CW469" s="1"/>
  <c r="V469" s="1"/>
  <c r="AJ469"/>
  <c r="CQ469"/>
  <c r="P469" s="1"/>
  <c r="CT469"/>
  <c r="CU469"/>
  <c r="T469" s="1"/>
  <c r="CV469"/>
  <c r="U469" s="1"/>
  <c r="CX469"/>
  <c r="W469" s="1"/>
  <c r="FR469"/>
  <c r="GL469"/>
  <c r="GO469"/>
  <c r="GP469"/>
  <c r="GV469"/>
  <c r="HC469"/>
  <c r="C470"/>
  <c r="D470"/>
  <c r="I470"/>
  <c r="I471" s="1"/>
  <c r="GX471" s="1"/>
  <c r="AC470"/>
  <c r="AE470"/>
  <c r="AD470" s="1"/>
  <c r="AF470"/>
  <c r="CT470" s="1"/>
  <c r="S470" s="1"/>
  <c r="AG470"/>
  <c r="AH470"/>
  <c r="AI470"/>
  <c r="AJ470"/>
  <c r="CX470" s="1"/>
  <c r="W470" s="1"/>
  <c r="CQ470"/>
  <c r="P470" s="1"/>
  <c r="CS470"/>
  <c r="R470" s="1"/>
  <c r="CU470"/>
  <c r="T470" s="1"/>
  <c r="CV470"/>
  <c r="U470" s="1"/>
  <c r="CW470"/>
  <c r="V470" s="1"/>
  <c r="FR470"/>
  <c r="GL470"/>
  <c r="GO470"/>
  <c r="GP470"/>
  <c r="GV470"/>
  <c r="HC470"/>
  <c r="GX470" s="1"/>
  <c r="AC471"/>
  <c r="AB471" s="1"/>
  <c r="AE471"/>
  <c r="AD471" s="1"/>
  <c r="CR471" s="1"/>
  <c r="Q471" s="1"/>
  <c r="AF471"/>
  <c r="AG471"/>
  <c r="AH471"/>
  <c r="AI471"/>
  <c r="CW471" s="1"/>
  <c r="V471" s="1"/>
  <c r="AJ471"/>
  <c r="CQ471"/>
  <c r="P471" s="1"/>
  <c r="CT471"/>
  <c r="S471" s="1"/>
  <c r="CU471"/>
  <c r="T471" s="1"/>
  <c r="CV471"/>
  <c r="U471" s="1"/>
  <c r="CX471"/>
  <c r="W471" s="1"/>
  <c r="FR471"/>
  <c r="GL471"/>
  <c r="GO471"/>
  <c r="GP471"/>
  <c r="GV471"/>
  <c r="HC471"/>
  <c r="C472"/>
  <c r="D472"/>
  <c r="I472"/>
  <c r="I473" s="1"/>
  <c r="GX473" s="1"/>
  <c r="AC472"/>
  <c r="AE472"/>
  <c r="AD472" s="1"/>
  <c r="AF472"/>
  <c r="CT472" s="1"/>
  <c r="S472" s="1"/>
  <c r="AG472"/>
  <c r="AH472"/>
  <c r="AI472"/>
  <c r="AJ472"/>
  <c r="CX472" s="1"/>
  <c r="W472" s="1"/>
  <c r="CQ472"/>
  <c r="P472" s="1"/>
  <c r="CS472"/>
  <c r="R472" s="1"/>
  <c r="CU472"/>
  <c r="T472" s="1"/>
  <c r="CV472"/>
  <c r="U472" s="1"/>
  <c r="CW472"/>
  <c r="V472" s="1"/>
  <c r="FR472"/>
  <c r="GL472"/>
  <c r="GO472"/>
  <c r="GP472"/>
  <c r="GV472"/>
  <c r="HC472"/>
  <c r="GX472" s="1"/>
  <c r="AC473"/>
  <c r="AE473"/>
  <c r="AD473" s="1"/>
  <c r="AF473"/>
  <c r="AG473"/>
  <c r="AH473"/>
  <c r="AI473"/>
  <c r="CW473" s="1"/>
  <c r="V473" s="1"/>
  <c r="AJ473"/>
  <c r="CQ473"/>
  <c r="CT473"/>
  <c r="S473" s="1"/>
  <c r="CU473"/>
  <c r="T473" s="1"/>
  <c r="CV473"/>
  <c r="CX473"/>
  <c r="FR473"/>
  <c r="GL473"/>
  <c r="GO473"/>
  <c r="GP473"/>
  <c r="GV473"/>
  <c r="HC473"/>
  <c r="C474"/>
  <c r="D474"/>
  <c r="I474"/>
  <c r="CX159" i="3" s="1"/>
  <c r="AC474" i="1"/>
  <c r="AD474"/>
  <c r="CR474" s="1"/>
  <c r="Q474" s="1"/>
  <c r="AE474"/>
  <c r="AF474"/>
  <c r="AB474" s="1"/>
  <c r="AG474"/>
  <c r="AH474"/>
  <c r="CV474" s="1"/>
  <c r="U474" s="1"/>
  <c r="AI474"/>
  <c r="AJ474"/>
  <c r="CX474" s="1"/>
  <c r="W474" s="1"/>
  <c r="CQ474"/>
  <c r="P474" s="1"/>
  <c r="CS474"/>
  <c r="R474" s="1"/>
  <c r="CU474"/>
  <c r="T474" s="1"/>
  <c r="CW474"/>
  <c r="V474" s="1"/>
  <c r="FR474"/>
  <c r="BY476" s="1"/>
  <c r="GL474"/>
  <c r="GO474"/>
  <c r="CC476" s="1"/>
  <c r="GP474"/>
  <c r="GV474"/>
  <c r="HC474"/>
  <c r="GX474" s="1"/>
  <c r="B476"/>
  <c r="B464" s="1"/>
  <c r="C476"/>
  <c r="C464" s="1"/>
  <c r="D476"/>
  <c r="D464" s="1"/>
  <c r="F476"/>
  <c r="F464" s="1"/>
  <c r="G476"/>
  <c r="G464" s="1"/>
  <c r="BX476"/>
  <c r="AO476" s="1"/>
  <c r="BZ476"/>
  <c r="AQ476" s="1"/>
  <c r="CD476"/>
  <c r="AU476" s="1"/>
  <c r="CK476"/>
  <c r="CK464" s="1"/>
  <c r="CL476"/>
  <c r="BC476" s="1"/>
  <c r="CM476"/>
  <c r="BD476" s="1"/>
  <c r="D506"/>
  <c r="E508"/>
  <c r="Z508"/>
  <c r="AA508"/>
  <c r="AM508"/>
  <c r="AN508"/>
  <c r="BE508"/>
  <c r="BF508"/>
  <c r="BG508"/>
  <c r="BH508"/>
  <c r="BI508"/>
  <c r="BJ508"/>
  <c r="BK508"/>
  <c r="BL508"/>
  <c r="BM508"/>
  <c r="BN508"/>
  <c r="BO508"/>
  <c r="BP508"/>
  <c r="BQ508"/>
  <c r="BR508"/>
  <c r="BS508"/>
  <c r="BT508"/>
  <c r="BU508"/>
  <c r="BV508"/>
  <c r="BW508"/>
  <c r="CN508"/>
  <c r="CO508"/>
  <c r="CP508"/>
  <c r="CQ508"/>
  <c r="CR508"/>
  <c r="CS508"/>
  <c r="CT508"/>
  <c r="CU508"/>
  <c r="CV508"/>
  <c r="CW508"/>
  <c r="CX508"/>
  <c r="CY508"/>
  <c r="CZ508"/>
  <c r="DA508"/>
  <c r="DB508"/>
  <c r="DC508"/>
  <c r="DD508"/>
  <c r="DE508"/>
  <c r="DF508"/>
  <c r="DG508"/>
  <c r="DH508"/>
  <c r="DI508"/>
  <c r="DJ508"/>
  <c r="DK508"/>
  <c r="DL508"/>
  <c r="DM508"/>
  <c r="DN508"/>
  <c r="DO508"/>
  <c r="DP508"/>
  <c r="DQ508"/>
  <c r="DR508"/>
  <c r="DS508"/>
  <c r="DT508"/>
  <c r="DU508"/>
  <c r="DV508"/>
  <c r="DW508"/>
  <c r="DX508"/>
  <c r="DY508"/>
  <c r="DZ508"/>
  <c r="EA508"/>
  <c r="EB508"/>
  <c r="EC508"/>
  <c r="ED508"/>
  <c r="EE508"/>
  <c r="EF508"/>
  <c r="EG508"/>
  <c r="EH508"/>
  <c r="EI508"/>
  <c r="EJ508"/>
  <c r="EK508"/>
  <c r="EL508"/>
  <c r="EM508"/>
  <c r="EN508"/>
  <c r="EO508"/>
  <c r="EP508"/>
  <c r="EQ508"/>
  <c r="ER508"/>
  <c r="ES508"/>
  <c r="ET508"/>
  <c r="EU508"/>
  <c r="EV508"/>
  <c r="EW508"/>
  <c r="EX508"/>
  <c r="EY508"/>
  <c r="EZ508"/>
  <c r="FA508"/>
  <c r="FB508"/>
  <c r="FC508"/>
  <c r="FD508"/>
  <c r="FE508"/>
  <c r="FF508"/>
  <c r="FG508"/>
  <c r="FH508"/>
  <c r="FI508"/>
  <c r="FJ508"/>
  <c r="FK508"/>
  <c r="FL508"/>
  <c r="FM508"/>
  <c r="FN508"/>
  <c r="FO508"/>
  <c r="FP508"/>
  <c r="FQ508"/>
  <c r="FR508"/>
  <c r="FS508"/>
  <c r="FT508"/>
  <c r="FU508"/>
  <c r="FV508"/>
  <c r="FW508"/>
  <c r="FX508"/>
  <c r="FY508"/>
  <c r="FZ508"/>
  <c r="GA508"/>
  <c r="GB508"/>
  <c r="GC508"/>
  <c r="GD508"/>
  <c r="GE508"/>
  <c r="GF508"/>
  <c r="GG508"/>
  <c r="GH508"/>
  <c r="GI508"/>
  <c r="GJ508"/>
  <c r="GK508"/>
  <c r="GL508"/>
  <c r="GM508"/>
  <c r="GN508"/>
  <c r="GO508"/>
  <c r="GP508"/>
  <c r="GQ508"/>
  <c r="GR508"/>
  <c r="GS508"/>
  <c r="GT508"/>
  <c r="GU508"/>
  <c r="GV508"/>
  <c r="GW508"/>
  <c r="GX508"/>
  <c r="C510"/>
  <c r="D510"/>
  <c r="I510"/>
  <c r="I511" s="1"/>
  <c r="GX511" s="1"/>
  <c r="CJ520" s="1"/>
  <c r="AC510"/>
  <c r="AD510"/>
  <c r="CR510" s="1"/>
  <c r="Q510" s="1"/>
  <c r="AE510"/>
  <c r="AF510"/>
  <c r="AB510" s="1"/>
  <c r="AG510"/>
  <c r="AH510"/>
  <c r="CV510" s="1"/>
  <c r="U510" s="1"/>
  <c r="AI510"/>
  <c r="AJ510"/>
  <c r="CX510" s="1"/>
  <c r="W510" s="1"/>
  <c r="CQ510"/>
  <c r="P510" s="1"/>
  <c r="CS510"/>
  <c r="R510" s="1"/>
  <c r="CU510"/>
  <c r="T510" s="1"/>
  <c r="CW510"/>
  <c r="V510" s="1"/>
  <c r="FR510"/>
  <c r="GL510"/>
  <c r="GO510"/>
  <c r="GP510"/>
  <c r="GV510"/>
  <c r="HC510"/>
  <c r="GX510" s="1"/>
  <c r="AC511"/>
  <c r="CQ511" s="1"/>
  <c r="AE511"/>
  <c r="AD511" s="1"/>
  <c r="AF511"/>
  <c r="AG511"/>
  <c r="CU511" s="1"/>
  <c r="AH511"/>
  <c r="AI511"/>
  <c r="CW511" s="1"/>
  <c r="V511" s="1"/>
  <c r="AJ511"/>
  <c r="CT511"/>
  <c r="CV511"/>
  <c r="CX511"/>
  <c r="W511" s="1"/>
  <c r="FR511"/>
  <c r="GL511"/>
  <c r="GO511"/>
  <c r="GP511"/>
  <c r="GV511"/>
  <c r="HC511"/>
  <c r="C512"/>
  <c r="D512"/>
  <c r="I512"/>
  <c r="I513" s="1"/>
  <c r="GX513" s="1"/>
  <c r="AC512"/>
  <c r="AD512"/>
  <c r="CR512" s="1"/>
  <c r="Q512" s="1"/>
  <c r="AE512"/>
  <c r="AF512"/>
  <c r="AB512" s="1"/>
  <c r="AG512"/>
  <c r="AH512"/>
  <c r="CV512" s="1"/>
  <c r="U512" s="1"/>
  <c r="AI512"/>
  <c r="AJ512"/>
  <c r="CX512" s="1"/>
  <c r="W512" s="1"/>
  <c r="CQ512"/>
  <c r="P512" s="1"/>
  <c r="CS512"/>
  <c r="R512" s="1"/>
  <c r="CU512"/>
  <c r="T512" s="1"/>
  <c r="CW512"/>
  <c r="V512" s="1"/>
  <c r="FR512"/>
  <c r="GL512"/>
  <c r="GO512"/>
  <c r="GP512"/>
  <c r="GV512"/>
  <c r="HC512"/>
  <c r="GX512" s="1"/>
  <c r="AC513"/>
  <c r="CQ513" s="1"/>
  <c r="P513" s="1"/>
  <c r="AE513"/>
  <c r="AD513" s="1"/>
  <c r="CR513" s="1"/>
  <c r="Q513" s="1"/>
  <c r="AF513"/>
  <c r="AG513"/>
  <c r="CU513" s="1"/>
  <c r="AH513"/>
  <c r="AI513"/>
  <c r="CW513" s="1"/>
  <c r="V513" s="1"/>
  <c r="AJ513"/>
  <c r="CT513"/>
  <c r="CV513"/>
  <c r="U513" s="1"/>
  <c r="CX513"/>
  <c r="W513" s="1"/>
  <c r="FR513"/>
  <c r="GL513"/>
  <c r="GO513"/>
  <c r="GP513"/>
  <c r="GV513"/>
  <c r="HC513"/>
  <c r="C514"/>
  <c r="D514"/>
  <c r="I514"/>
  <c r="I515" s="1"/>
  <c r="GX515" s="1"/>
  <c r="AC514"/>
  <c r="AD514"/>
  <c r="CR514" s="1"/>
  <c r="Q514" s="1"/>
  <c r="AE514"/>
  <c r="AF514"/>
  <c r="AB514" s="1"/>
  <c r="AG514"/>
  <c r="AH514"/>
  <c r="CV514" s="1"/>
  <c r="U514" s="1"/>
  <c r="AI514"/>
  <c r="AJ514"/>
  <c r="CX514" s="1"/>
  <c r="W514" s="1"/>
  <c r="CQ514"/>
  <c r="P514" s="1"/>
  <c r="CS514"/>
  <c r="R514" s="1"/>
  <c r="CU514"/>
  <c r="T514" s="1"/>
  <c r="CW514"/>
  <c r="V514" s="1"/>
  <c r="FR514"/>
  <c r="GL514"/>
  <c r="GO514"/>
  <c r="GP514"/>
  <c r="GV514"/>
  <c r="HC514"/>
  <c r="GX514" s="1"/>
  <c r="AC515"/>
  <c r="CQ515" s="1"/>
  <c r="P515" s="1"/>
  <c r="AE515"/>
  <c r="AD515" s="1"/>
  <c r="AF515"/>
  <c r="AG515"/>
  <c r="CU515" s="1"/>
  <c r="T515" s="1"/>
  <c r="AH515"/>
  <c r="AI515"/>
  <c r="CW515" s="1"/>
  <c r="V515" s="1"/>
  <c r="AJ515"/>
  <c r="CT515"/>
  <c r="S515" s="1"/>
  <c r="CV515"/>
  <c r="U515" s="1"/>
  <c r="CX515"/>
  <c r="W515" s="1"/>
  <c r="FR515"/>
  <c r="GL515"/>
  <c r="GO515"/>
  <c r="GP515"/>
  <c r="GV515"/>
  <c r="HC515"/>
  <c r="C516"/>
  <c r="D516"/>
  <c r="I516"/>
  <c r="I517" s="1"/>
  <c r="GX517" s="1"/>
  <c r="AC516"/>
  <c r="AD516"/>
  <c r="CR516" s="1"/>
  <c r="Q516" s="1"/>
  <c r="AE516"/>
  <c r="AF516"/>
  <c r="AB516" s="1"/>
  <c r="AG516"/>
  <c r="AH516"/>
  <c r="CV516" s="1"/>
  <c r="U516" s="1"/>
  <c r="AI516"/>
  <c r="AJ516"/>
  <c r="CX516" s="1"/>
  <c r="W516" s="1"/>
  <c r="CQ516"/>
  <c r="P516" s="1"/>
  <c r="CS516"/>
  <c r="R516" s="1"/>
  <c r="CU516"/>
  <c r="T516" s="1"/>
  <c r="CW516"/>
  <c r="V516" s="1"/>
  <c r="FR516"/>
  <c r="GL516"/>
  <c r="GO516"/>
  <c r="GP516"/>
  <c r="GV516"/>
  <c r="HC516"/>
  <c r="GX516" s="1"/>
  <c r="AC517"/>
  <c r="CQ517" s="1"/>
  <c r="AE517"/>
  <c r="AD517" s="1"/>
  <c r="CR517" s="1"/>
  <c r="Q517" s="1"/>
  <c r="AF517"/>
  <c r="AG517"/>
  <c r="CU517" s="1"/>
  <c r="T517" s="1"/>
  <c r="AH517"/>
  <c r="AI517"/>
  <c r="CW517" s="1"/>
  <c r="V517" s="1"/>
  <c r="AJ517"/>
  <c r="CT517"/>
  <c r="S517" s="1"/>
  <c r="CV517"/>
  <c r="CX517"/>
  <c r="W517" s="1"/>
  <c r="FR517"/>
  <c r="GL517"/>
  <c r="GO517"/>
  <c r="GP517"/>
  <c r="GV517"/>
  <c r="HC517"/>
  <c r="C518"/>
  <c r="D518"/>
  <c r="I518"/>
  <c r="CX174" i="3" s="1"/>
  <c r="AC518" i="1"/>
  <c r="AD518"/>
  <c r="CR518" s="1"/>
  <c r="Q518" s="1"/>
  <c r="AE518"/>
  <c r="AF518"/>
  <c r="AB518" s="1"/>
  <c r="AG518"/>
  <c r="AH518"/>
  <c r="CV518" s="1"/>
  <c r="U518" s="1"/>
  <c r="AI518"/>
  <c r="AJ518"/>
  <c r="CX518" s="1"/>
  <c r="W518" s="1"/>
  <c r="CQ518"/>
  <c r="P518" s="1"/>
  <c r="CS518"/>
  <c r="R518" s="1"/>
  <c r="CU518"/>
  <c r="T518" s="1"/>
  <c r="CW518"/>
  <c r="V518" s="1"/>
  <c r="FR518"/>
  <c r="GL518"/>
  <c r="GO518"/>
  <c r="GP518"/>
  <c r="GV518"/>
  <c r="HC518"/>
  <c r="GX518" s="1"/>
  <c r="B520"/>
  <c r="B508" s="1"/>
  <c r="C520"/>
  <c r="C508" s="1"/>
  <c r="D520"/>
  <c r="D508" s="1"/>
  <c r="F520"/>
  <c r="F508" s="1"/>
  <c r="G520"/>
  <c r="G508" s="1"/>
  <c r="BX520"/>
  <c r="AO520" s="1"/>
  <c r="BY520"/>
  <c r="BY508" s="1"/>
  <c r="BZ520"/>
  <c r="AQ520" s="1"/>
  <c r="AQ508" s="1"/>
  <c r="CC520"/>
  <c r="CC508" s="1"/>
  <c r="CD520"/>
  <c r="AU520" s="1"/>
  <c r="CK520"/>
  <c r="CK508" s="1"/>
  <c r="CL520"/>
  <c r="BC520" s="1"/>
  <c r="CM520"/>
  <c r="BD520" s="1"/>
  <c r="F530"/>
  <c r="D550"/>
  <c r="E552"/>
  <c r="Z552"/>
  <c r="AA552"/>
  <c r="AM552"/>
  <c r="AN552"/>
  <c r="BE552"/>
  <c r="BF552"/>
  <c r="BG552"/>
  <c r="BH552"/>
  <c r="BI552"/>
  <c r="BJ552"/>
  <c r="BK552"/>
  <c r="BL552"/>
  <c r="BM552"/>
  <c r="BN552"/>
  <c r="BO552"/>
  <c r="BP552"/>
  <c r="BQ552"/>
  <c r="BR552"/>
  <c r="BS552"/>
  <c r="BT552"/>
  <c r="BU552"/>
  <c r="BV552"/>
  <c r="BW552"/>
  <c r="CN552"/>
  <c r="CO552"/>
  <c r="CP552"/>
  <c r="CQ552"/>
  <c r="CR552"/>
  <c r="CS552"/>
  <c r="CT552"/>
  <c r="CU552"/>
  <c r="CV552"/>
  <c r="CW552"/>
  <c r="CX552"/>
  <c r="CY552"/>
  <c r="CZ552"/>
  <c r="DA552"/>
  <c r="DB552"/>
  <c r="DC552"/>
  <c r="DD552"/>
  <c r="DE552"/>
  <c r="DF552"/>
  <c r="DG552"/>
  <c r="DH552"/>
  <c r="DI552"/>
  <c r="DJ552"/>
  <c r="DK552"/>
  <c r="DL552"/>
  <c r="DM552"/>
  <c r="DN552"/>
  <c r="DO552"/>
  <c r="DP552"/>
  <c r="DQ552"/>
  <c r="DR552"/>
  <c r="DS552"/>
  <c r="DT552"/>
  <c r="DU552"/>
  <c r="DV552"/>
  <c r="DW552"/>
  <c r="DX552"/>
  <c r="DY552"/>
  <c r="DZ552"/>
  <c r="EA552"/>
  <c r="EB552"/>
  <c r="EC552"/>
  <c r="ED552"/>
  <c r="EE552"/>
  <c r="EF552"/>
  <c r="EG552"/>
  <c r="EH552"/>
  <c r="EI552"/>
  <c r="EJ552"/>
  <c r="EK552"/>
  <c r="EL552"/>
  <c r="EM552"/>
  <c r="EN552"/>
  <c r="EO552"/>
  <c r="EP552"/>
  <c r="EQ552"/>
  <c r="ER552"/>
  <c r="ES552"/>
  <c r="ET552"/>
  <c r="EU552"/>
  <c r="EV552"/>
  <c r="EW552"/>
  <c r="EX552"/>
  <c r="EY552"/>
  <c r="EZ552"/>
  <c r="FA552"/>
  <c r="FB552"/>
  <c r="FC552"/>
  <c r="FD552"/>
  <c r="FE552"/>
  <c r="FF552"/>
  <c r="FG552"/>
  <c r="FH552"/>
  <c r="FI552"/>
  <c r="FJ552"/>
  <c r="FK552"/>
  <c r="FL552"/>
  <c r="FM552"/>
  <c r="FN552"/>
  <c r="FO552"/>
  <c r="FP552"/>
  <c r="FQ552"/>
  <c r="FR552"/>
  <c r="FS552"/>
  <c r="FT552"/>
  <c r="FU552"/>
  <c r="FV552"/>
  <c r="FW552"/>
  <c r="FX552"/>
  <c r="FY552"/>
  <c r="FZ552"/>
  <c r="GA552"/>
  <c r="GB552"/>
  <c r="GC552"/>
  <c r="GD552"/>
  <c r="GE552"/>
  <c r="GF552"/>
  <c r="GG552"/>
  <c r="GH552"/>
  <c r="GI552"/>
  <c r="GJ552"/>
  <c r="GK552"/>
  <c r="GL552"/>
  <c r="GM552"/>
  <c r="GN552"/>
  <c r="GO552"/>
  <c r="GP552"/>
  <c r="GQ552"/>
  <c r="GR552"/>
  <c r="GS552"/>
  <c r="GT552"/>
  <c r="GU552"/>
  <c r="GV552"/>
  <c r="GW552"/>
  <c r="GX552"/>
  <c r="C554"/>
  <c r="D554"/>
  <c r="I554"/>
  <c r="I555" s="1"/>
  <c r="AC554"/>
  <c r="AE554"/>
  <c r="AD554" s="1"/>
  <c r="AF554"/>
  <c r="CT554" s="1"/>
  <c r="S554" s="1"/>
  <c r="AG554"/>
  <c r="AH554"/>
  <c r="AI554"/>
  <c r="AJ554"/>
  <c r="CX554" s="1"/>
  <c r="W554" s="1"/>
  <c r="CQ554"/>
  <c r="P554" s="1"/>
  <c r="CS554"/>
  <c r="R554" s="1"/>
  <c r="CU554"/>
  <c r="T554" s="1"/>
  <c r="CV554"/>
  <c r="U554" s="1"/>
  <c r="CW554"/>
  <c r="V554" s="1"/>
  <c r="FR554"/>
  <c r="BY564" s="1"/>
  <c r="GL554"/>
  <c r="GO554"/>
  <c r="GP554"/>
  <c r="GV554"/>
  <c r="HC554"/>
  <c r="GX554" s="1"/>
  <c r="AC555"/>
  <c r="AE555"/>
  <c r="AD555" s="1"/>
  <c r="AF555"/>
  <c r="CT555" s="1"/>
  <c r="S555" s="1"/>
  <c r="AG555"/>
  <c r="AH555"/>
  <c r="AI555"/>
  <c r="CW555" s="1"/>
  <c r="V555" s="1"/>
  <c r="AJ555"/>
  <c r="CX555" s="1"/>
  <c r="W555" s="1"/>
  <c r="CQ555"/>
  <c r="P555" s="1"/>
  <c r="CU555"/>
  <c r="T555" s="1"/>
  <c r="CV555"/>
  <c r="U555" s="1"/>
  <c r="FR555"/>
  <c r="GL555"/>
  <c r="GO555"/>
  <c r="GP555"/>
  <c r="GV555"/>
  <c r="HC555" s="1"/>
  <c r="GX555" s="1"/>
  <c r="C556"/>
  <c r="D556"/>
  <c r="I556"/>
  <c r="I557" s="1"/>
  <c r="AC556"/>
  <c r="CQ556" s="1"/>
  <c r="P556" s="1"/>
  <c r="AE556"/>
  <c r="AD556" s="1"/>
  <c r="AF556"/>
  <c r="CT556" s="1"/>
  <c r="S556" s="1"/>
  <c r="AG556"/>
  <c r="CU556" s="1"/>
  <c r="T556" s="1"/>
  <c r="AH556"/>
  <c r="AI556"/>
  <c r="AJ556"/>
  <c r="CX556" s="1"/>
  <c r="W556" s="1"/>
  <c r="CS556"/>
  <c r="R556" s="1"/>
  <c r="CV556"/>
  <c r="U556" s="1"/>
  <c r="CW556"/>
  <c r="V556" s="1"/>
  <c r="FR556"/>
  <c r="GL556"/>
  <c r="GO556"/>
  <c r="CC564" s="1"/>
  <c r="GP556"/>
  <c r="GV556"/>
  <c r="HC556"/>
  <c r="GX556" s="1"/>
  <c r="AC557"/>
  <c r="AE557"/>
  <c r="AD557" s="1"/>
  <c r="AF557"/>
  <c r="CT557" s="1"/>
  <c r="AG557"/>
  <c r="AH557"/>
  <c r="AI557"/>
  <c r="CW557" s="1"/>
  <c r="AJ557"/>
  <c r="CX557" s="1"/>
  <c r="CQ557"/>
  <c r="P557" s="1"/>
  <c r="CU557"/>
  <c r="CV557"/>
  <c r="FR557"/>
  <c r="GL557"/>
  <c r="GO557"/>
  <c r="GP557"/>
  <c r="GV557"/>
  <c r="HC557" s="1"/>
  <c r="C558"/>
  <c r="D558"/>
  <c r="I558"/>
  <c r="I559" s="1"/>
  <c r="AC558"/>
  <c r="AE558"/>
  <c r="AD558" s="1"/>
  <c r="AF558"/>
  <c r="CT558" s="1"/>
  <c r="S558" s="1"/>
  <c r="AG558"/>
  <c r="AH558"/>
  <c r="AI558"/>
  <c r="AJ558"/>
  <c r="CX558" s="1"/>
  <c r="W558" s="1"/>
  <c r="CQ558"/>
  <c r="P558" s="1"/>
  <c r="CS558"/>
  <c r="R558" s="1"/>
  <c r="CU558"/>
  <c r="T558" s="1"/>
  <c r="CV558"/>
  <c r="U558" s="1"/>
  <c r="CW558"/>
  <c r="V558" s="1"/>
  <c r="FR558"/>
  <c r="GL558"/>
  <c r="GO558"/>
  <c r="GP558"/>
  <c r="GV558"/>
  <c r="HC558"/>
  <c r="GX558" s="1"/>
  <c r="AC559"/>
  <c r="AE559"/>
  <c r="AD559" s="1"/>
  <c r="AF559"/>
  <c r="CT559" s="1"/>
  <c r="AG559"/>
  <c r="AH559"/>
  <c r="AI559"/>
  <c r="CW559" s="1"/>
  <c r="V559" s="1"/>
  <c r="AJ559"/>
  <c r="CX559" s="1"/>
  <c r="CQ559"/>
  <c r="P559" s="1"/>
  <c r="CU559"/>
  <c r="T559" s="1"/>
  <c r="CV559"/>
  <c r="U559" s="1"/>
  <c r="FR559"/>
  <c r="GL559"/>
  <c r="GO559"/>
  <c r="GP559"/>
  <c r="GV559"/>
  <c r="HC559" s="1"/>
  <c r="C560"/>
  <c r="D560"/>
  <c r="I560"/>
  <c r="I561" s="1"/>
  <c r="AC560"/>
  <c r="CQ560" s="1"/>
  <c r="P560" s="1"/>
  <c r="AE560"/>
  <c r="AD560" s="1"/>
  <c r="AF560"/>
  <c r="CT560" s="1"/>
  <c r="S560" s="1"/>
  <c r="AG560"/>
  <c r="CU560" s="1"/>
  <c r="T560" s="1"/>
  <c r="AH560"/>
  <c r="AI560"/>
  <c r="AJ560"/>
  <c r="CX560" s="1"/>
  <c r="W560" s="1"/>
  <c r="CS560"/>
  <c r="R560" s="1"/>
  <c r="CV560"/>
  <c r="U560" s="1"/>
  <c r="CW560"/>
  <c r="V560" s="1"/>
  <c r="FR560"/>
  <c r="GL560"/>
  <c r="GO560"/>
  <c r="GP560"/>
  <c r="GV560"/>
  <c r="HC560"/>
  <c r="GX560" s="1"/>
  <c r="AC561"/>
  <c r="AE561"/>
  <c r="AD561" s="1"/>
  <c r="AF561"/>
  <c r="CT561" s="1"/>
  <c r="S561" s="1"/>
  <c r="AG561"/>
  <c r="AH561"/>
  <c r="AI561"/>
  <c r="CW561" s="1"/>
  <c r="V561" s="1"/>
  <c r="AJ561"/>
  <c r="CX561" s="1"/>
  <c r="W561" s="1"/>
  <c r="CQ561"/>
  <c r="P561" s="1"/>
  <c r="CU561"/>
  <c r="CV561"/>
  <c r="U561" s="1"/>
  <c r="FR561"/>
  <c r="GL561"/>
  <c r="GO561"/>
  <c r="GP561"/>
  <c r="GV561"/>
  <c r="HC561" s="1"/>
  <c r="GX561" s="1"/>
  <c r="C562"/>
  <c r="D562"/>
  <c r="I562"/>
  <c r="CX189" i="3" s="1"/>
  <c r="AC562" i="1"/>
  <c r="AE562"/>
  <c r="AD562" s="1"/>
  <c r="AF562"/>
  <c r="CT562" s="1"/>
  <c r="S562" s="1"/>
  <c r="AG562"/>
  <c r="AH562"/>
  <c r="AI562"/>
  <c r="AJ562"/>
  <c r="CX562" s="1"/>
  <c r="W562" s="1"/>
  <c r="CQ562"/>
  <c r="P562" s="1"/>
  <c r="CS562"/>
  <c r="R562" s="1"/>
  <c r="CU562"/>
  <c r="T562" s="1"/>
  <c r="CV562"/>
  <c r="U562" s="1"/>
  <c r="CW562"/>
  <c r="V562" s="1"/>
  <c r="FR562"/>
  <c r="GL562"/>
  <c r="GO562"/>
  <c r="GP562"/>
  <c r="GV562"/>
  <c r="HC562"/>
  <c r="GX562" s="1"/>
  <c r="B564"/>
  <c r="B552" s="1"/>
  <c r="C564"/>
  <c r="C552" s="1"/>
  <c r="D564"/>
  <c r="D552" s="1"/>
  <c r="F564"/>
  <c r="F552" s="1"/>
  <c r="G564"/>
  <c r="G552" s="1"/>
  <c r="BX564"/>
  <c r="BX552" s="1"/>
  <c r="BZ564"/>
  <c r="BZ552" s="1"/>
  <c r="CD564"/>
  <c r="CD552" s="1"/>
  <c r="CK564"/>
  <c r="CK552" s="1"/>
  <c r="CL564"/>
  <c r="BC564" s="1"/>
  <c r="CM564"/>
  <c r="BD564" s="1"/>
  <c r="D594"/>
  <c r="E596"/>
  <c r="Z596"/>
  <c r="AA596"/>
  <c r="AM596"/>
  <c r="AN596"/>
  <c r="BE596"/>
  <c r="BF596"/>
  <c r="BG596"/>
  <c r="BH596"/>
  <c r="BI596"/>
  <c r="BJ596"/>
  <c r="BK596"/>
  <c r="BL596"/>
  <c r="BM596"/>
  <c r="BN596"/>
  <c r="BO596"/>
  <c r="BP596"/>
  <c r="BQ596"/>
  <c r="BR596"/>
  <c r="BS596"/>
  <c r="BT596"/>
  <c r="BU596"/>
  <c r="BV596"/>
  <c r="BW596"/>
  <c r="CN596"/>
  <c r="CO596"/>
  <c r="CP596"/>
  <c r="CQ596"/>
  <c r="CR596"/>
  <c r="CS596"/>
  <c r="CT596"/>
  <c r="CU596"/>
  <c r="CV596"/>
  <c r="CW596"/>
  <c r="CX596"/>
  <c r="CY596"/>
  <c r="CZ596"/>
  <c r="DA596"/>
  <c r="DB596"/>
  <c r="DC596"/>
  <c r="DD596"/>
  <c r="DE596"/>
  <c r="DF596"/>
  <c r="DG596"/>
  <c r="DH596"/>
  <c r="DI596"/>
  <c r="DJ596"/>
  <c r="DK596"/>
  <c r="DL596"/>
  <c r="DM596"/>
  <c r="DN596"/>
  <c r="DO596"/>
  <c r="DP596"/>
  <c r="DQ596"/>
  <c r="DR596"/>
  <c r="DS596"/>
  <c r="DT596"/>
  <c r="DU596"/>
  <c r="DV596"/>
  <c r="DW596"/>
  <c r="DX596"/>
  <c r="DY596"/>
  <c r="DZ596"/>
  <c r="EA596"/>
  <c r="EB596"/>
  <c r="EC596"/>
  <c r="ED596"/>
  <c r="EE596"/>
  <c r="EF596"/>
  <c r="EG596"/>
  <c r="EH596"/>
  <c r="EI596"/>
  <c r="EJ596"/>
  <c r="EK596"/>
  <c r="EL596"/>
  <c r="EM596"/>
  <c r="EN596"/>
  <c r="EO596"/>
  <c r="EP596"/>
  <c r="EQ596"/>
  <c r="ER596"/>
  <c r="ES596"/>
  <c r="ET596"/>
  <c r="EU596"/>
  <c r="EV596"/>
  <c r="EW596"/>
  <c r="EX596"/>
  <c r="EY596"/>
  <c r="EZ596"/>
  <c r="FA596"/>
  <c r="FB596"/>
  <c r="FC596"/>
  <c r="FD596"/>
  <c r="FE596"/>
  <c r="FF596"/>
  <c r="FG596"/>
  <c r="FH596"/>
  <c r="FI596"/>
  <c r="FJ596"/>
  <c r="FK596"/>
  <c r="FL596"/>
  <c r="FM596"/>
  <c r="FN596"/>
  <c r="FO596"/>
  <c r="FP596"/>
  <c r="FQ596"/>
  <c r="FR596"/>
  <c r="FS596"/>
  <c r="FT596"/>
  <c r="FU596"/>
  <c r="FV596"/>
  <c r="FW596"/>
  <c r="FX596"/>
  <c r="FY596"/>
  <c r="FZ596"/>
  <c r="GA596"/>
  <c r="GB596"/>
  <c r="GC596"/>
  <c r="GD596"/>
  <c r="GE596"/>
  <c r="GF596"/>
  <c r="GG596"/>
  <c r="GH596"/>
  <c r="GI596"/>
  <c r="GJ596"/>
  <c r="GK596"/>
  <c r="GL596"/>
  <c r="GM596"/>
  <c r="GN596"/>
  <c r="GO596"/>
  <c r="GP596"/>
  <c r="GQ596"/>
  <c r="GR596"/>
  <c r="GS596"/>
  <c r="GT596"/>
  <c r="GU596"/>
  <c r="GV596"/>
  <c r="GW596"/>
  <c r="GX596"/>
  <c r="C598"/>
  <c r="D598"/>
  <c r="I598"/>
  <c r="I599" s="1"/>
  <c r="AC598"/>
  <c r="AE598"/>
  <c r="AD598" s="1"/>
  <c r="AF598"/>
  <c r="CT598" s="1"/>
  <c r="S598" s="1"/>
  <c r="AG598"/>
  <c r="AH598"/>
  <c r="AI598"/>
  <c r="AJ598"/>
  <c r="CX598" s="1"/>
  <c r="W598" s="1"/>
  <c r="CQ598"/>
  <c r="P598" s="1"/>
  <c r="CS598"/>
  <c r="R598" s="1"/>
  <c r="CU598"/>
  <c r="T598" s="1"/>
  <c r="CV598"/>
  <c r="U598" s="1"/>
  <c r="CW598"/>
  <c r="V598" s="1"/>
  <c r="FR598"/>
  <c r="GL598"/>
  <c r="GO598"/>
  <c r="GP598"/>
  <c r="GV598"/>
  <c r="HC598"/>
  <c r="GX598" s="1"/>
  <c r="AC599"/>
  <c r="AE599"/>
  <c r="AD599" s="1"/>
  <c r="AF599"/>
  <c r="AG599"/>
  <c r="AH599"/>
  <c r="AI599"/>
  <c r="CW599" s="1"/>
  <c r="V599" s="1"/>
  <c r="AJ599"/>
  <c r="CQ599"/>
  <c r="P599" s="1"/>
  <c r="CT599"/>
  <c r="CU599"/>
  <c r="T599" s="1"/>
  <c r="CV599"/>
  <c r="CX599"/>
  <c r="W599" s="1"/>
  <c r="FR599"/>
  <c r="GL599"/>
  <c r="GO599"/>
  <c r="GP599"/>
  <c r="GV599"/>
  <c r="HC599" s="1"/>
  <c r="C600"/>
  <c r="D600"/>
  <c r="I600"/>
  <c r="I601" s="1"/>
  <c r="AC600"/>
  <c r="AE600"/>
  <c r="AD600" s="1"/>
  <c r="AF600"/>
  <c r="CT600" s="1"/>
  <c r="S600" s="1"/>
  <c r="AG600"/>
  <c r="AH600"/>
  <c r="AI600"/>
  <c r="AJ600"/>
  <c r="CX600" s="1"/>
  <c r="W600" s="1"/>
  <c r="CQ600"/>
  <c r="P600" s="1"/>
  <c r="CS600"/>
  <c r="R600" s="1"/>
  <c r="CU600"/>
  <c r="T600" s="1"/>
  <c r="CV600"/>
  <c r="U600" s="1"/>
  <c r="CW600"/>
  <c r="V600" s="1"/>
  <c r="FR600"/>
  <c r="BY608" s="1"/>
  <c r="GL600"/>
  <c r="GO600"/>
  <c r="CC608" s="1"/>
  <c r="GP600"/>
  <c r="GV600"/>
  <c r="HC600"/>
  <c r="GX600" s="1"/>
  <c r="AC601"/>
  <c r="AE601"/>
  <c r="AD601" s="1"/>
  <c r="CR601" s="1"/>
  <c r="Q601" s="1"/>
  <c r="AF601"/>
  <c r="AG601"/>
  <c r="AH601"/>
  <c r="AI601"/>
  <c r="CW601" s="1"/>
  <c r="V601" s="1"/>
  <c r="AJ601"/>
  <c r="CQ601"/>
  <c r="P601" s="1"/>
  <c r="CT601"/>
  <c r="CU601"/>
  <c r="T601" s="1"/>
  <c r="CV601"/>
  <c r="CX601"/>
  <c r="W601" s="1"/>
  <c r="FR601"/>
  <c r="GL601"/>
  <c r="GO601"/>
  <c r="GP601"/>
  <c r="GV601"/>
  <c r="HC601" s="1"/>
  <c r="GX601" s="1"/>
  <c r="C602"/>
  <c r="D602"/>
  <c r="I602"/>
  <c r="I603" s="1"/>
  <c r="AC602"/>
  <c r="AE602"/>
  <c r="AD602" s="1"/>
  <c r="AF602"/>
  <c r="CT602" s="1"/>
  <c r="S602" s="1"/>
  <c r="AG602"/>
  <c r="AH602"/>
  <c r="AI602"/>
  <c r="AJ602"/>
  <c r="CX602" s="1"/>
  <c r="W602" s="1"/>
  <c r="CQ602"/>
  <c r="P602" s="1"/>
  <c r="CS602"/>
  <c r="R602" s="1"/>
  <c r="CU602"/>
  <c r="T602" s="1"/>
  <c r="CV602"/>
  <c r="U602" s="1"/>
  <c r="CW602"/>
  <c r="V602" s="1"/>
  <c r="FR602"/>
  <c r="GL602"/>
  <c r="GO602"/>
  <c r="GP602"/>
  <c r="GV602"/>
  <c r="HC602"/>
  <c r="GX602" s="1"/>
  <c r="AC603"/>
  <c r="AE603"/>
  <c r="AD603" s="1"/>
  <c r="CR603" s="1"/>
  <c r="Q603" s="1"/>
  <c r="AF603"/>
  <c r="AG603"/>
  <c r="AH603"/>
  <c r="AI603"/>
  <c r="CW603" s="1"/>
  <c r="V603" s="1"/>
  <c r="AJ603"/>
  <c r="CQ603"/>
  <c r="P603" s="1"/>
  <c r="CT603"/>
  <c r="CU603"/>
  <c r="T603" s="1"/>
  <c r="CV603"/>
  <c r="CX603"/>
  <c r="W603" s="1"/>
  <c r="FR603"/>
  <c r="GL603"/>
  <c r="GO603"/>
  <c r="GP603"/>
  <c r="GV603"/>
  <c r="HC603" s="1"/>
  <c r="GX603" s="1"/>
  <c r="C604"/>
  <c r="D604"/>
  <c r="I604"/>
  <c r="I605" s="1"/>
  <c r="AC604"/>
  <c r="AE604"/>
  <c r="AD604" s="1"/>
  <c r="AF604"/>
  <c r="CT604" s="1"/>
  <c r="S604" s="1"/>
  <c r="AG604"/>
  <c r="AH604"/>
  <c r="AI604"/>
  <c r="AJ604"/>
  <c r="CX604" s="1"/>
  <c r="W604" s="1"/>
  <c r="CQ604"/>
  <c r="P604" s="1"/>
  <c r="CS604"/>
  <c r="R604" s="1"/>
  <c r="CU604"/>
  <c r="T604" s="1"/>
  <c r="CV604"/>
  <c r="U604" s="1"/>
  <c r="CW604"/>
  <c r="V604" s="1"/>
  <c r="FR604"/>
  <c r="GL604"/>
  <c r="GO604"/>
  <c r="GP604"/>
  <c r="GV604"/>
  <c r="HC604"/>
  <c r="GX604" s="1"/>
  <c r="AC605"/>
  <c r="AE605"/>
  <c r="AD605" s="1"/>
  <c r="CR605" s="1"/>
  <c r="Q605" s="1"/>
  <c r="AF605"/>
  <c r="AG605"/>
  <c r="AH605"/>
  <c r="AI605"/>
  <c r="CW605" s="1"/>
  <c r="V605" s="1"/>
  <c r="AJ605"/>
  <c r="CQ605"/>
  <c r="P605" s="1"/>
  <c r="CT605"/>
  <c r="CU605"/>
  <c r="T605" s="1"/>
  <c r="CV605"/>
  <c r="CX605"/>
  <c r="W605" s="1"/>
  <c r="FR605"/>
  <c r="GL605"/>
  <c r="GO605"/>
  <c r="GP605"/>
  <c r="GV605"/>
  <c r="HC605" s="1"/>
  <c r="C606"/>
  <c r="D606"/>
  <c r="I606"/>
  <c r="CX204" i="3" s="1"/>
  <c r="AC606" i="1"/>
  <c r="AE606"/>
  <c r="AD606" s="1"/>
  <c r="AF606"/>
  <c r="CT606" s="1"/>
  <c r="S606" s="1"/>
  <c r="AG606"/>
  <c r="AH606"/>
  <c r="AI606"/>
  <c r="AJ606"/>
  <c r="CX606" s="1"/>
  <c r="W606" s="1"/>
  <c r="CQ606"/>
  <c r="P606" s="1"/>
  <c r="CS606"/>
  <c r="R606" s="1"/>
  <c r="CU606"/>
  <c r="T606" s="1"/>
  <c r="CV606"/>
  <c r="U606" s="1"/>
  <c r="CW606"/>
  <c r="V606" s="1"/>
  <c r="FR606"/>
  <c r="GL606"/>
  <c r="GO606"/>
  <c r="GP606"/>
  <c r="GV606"/>
  <c r="HC606"/>
  <c r="GX606" s="1"/>
  <c r="B608"/>
  <c r="B596" s="1"/>
  <c r="C608"/>
  <c r="C596" s="1"/>
  <c r="D608"/>
  <c r="D596" s="1"/>
  <c r="F608"/>
  <c r="F596" s="1"/>
  <c r="G608"/>
  <c r="G596" s="1"/>
  <c r="BX608"/>
  <c r="AO608" s="1"/>
  <c r="BZ608"/>
  <c r="AQ608" s="1"/>
  <c r="CD608"/>
  <c r="AU608" s="1"/>
  <c r="CK608"/>
  <c r="CK596" s="1"/>
  <c r="CL608"/>
  <c r="BC608" s="1"/>
  <c r="CM608"/>
  <c r="BD608" s="1"/>
  <c r="B638"/>
  <c r="B26" s="1"/>
  <c r="C638"/>
  <c r="C26" s="1"/>
  <c r="D638"/>
  <c r="D26" s="1"/>
  <c r="F638"/>
  <c r="F26" s="1"/>
  <c r="G638"/>
  <c r="G26" s="1"/>
  <c r="D668"/>
  <c r="B670"/>
  <c r="C670"/>
  <c r="E670"/>
  <c r="G670"/>
  <c r="R670"/>
  <c r="V670"/>
  <c r="Z670"/>
  <c r="AA670"/>
  <c r="AB670"/>
  <c r="AC670"/>
  <c r="AD670"/>
  <c r="AE670"/>
  <c r="AF670"/>
  <c r="AG670"/>
  <c r="AH670"/>
  <c r="AI670"/>
  <c r="AJ670"/>
  <c r="AK670"/>
  <c r="AL670"/>
  <c r="AM670"/>
  <c r="AN670"/>
  <c r="AO670"/>
  <c r="AP670"/>
  <c r="AS670"/>
  <c r="AT670"/>
  <c r="AW670"/>
  <c r="AX670"/>
  <c r="BA670"/>
  <c r="BB670"/>
  <c r="BE670"/>
  <c r="BF670"/>
  <c r="BG670"/>
  <c r="BH670"/>
  <c r="BI670"/>
  <c r="BJ670"/>
  <c r="BK670"/>
  <c r="BL670"/>
  <c r="BM670"/>
  <c r="BN670"/>
  <c r="BO670"/>
  <c r="BP670"/>
  <c r="BQ670"/>
  <c r="BR670"/>
  <c r="BS670"/>
  <c r="BT670"/>
  <c r="BU670"/>
  <c r="BV670"/>
  <c r="BW670"/>
  <c r="BX670"/>
  <c r="BY670"/>
  <c r="BZ670"/>
  <c r="CA670"/>
  <c r="CB670"/>
  <c r="CC670"/>
  <c r="CD670"/>
  <c r="CE670"/>
  <c r="CF670"/>
  <c r="CG670"/>
  <c r="CH670"/>
  <c r="CI670"/>
  <c r="CJ670"/>
  <c r="CK670"/>
  <c r="CL670"/>
  <c r="CM670"/>
  <c r="CN670"/>
  <c r="CO670"/>
  <c r="CP670"/>
  <c r="CQ670"/>
  <c r="CR670"/>
  <c r="CS670"/>
  <c r="CT670"/>
  <c r="CU670"/>
  <c r="CV670"/>
  <c r="CW670"/>
  <c r="CX670"/>
  <c r="CY670"/>
  <c r="CZ670"/>
  <c r="DA670"/>
  <c r="DB670"/>
  <c r="DC670"/>
  <c r="DD670"/>
  <c r="DE670"/>
  <c r="DF670"/>
  <c r="DG670"/>
  <c r="DH670"/>
  <c r="DI670"/>
  <c r="DJ670"/>
  <c r="DK670"/>
  <c r="DL670"/>
  <c r="DM670"/>
  <c r="DN670"/>
  <c r="DO670"/>
  <c r="DP670"/>
  <c r="DQ670"/>
  <c r="DR670"/>
  <c r="DS670"/>
  <c r="DT670"/>
  <c r="DU670"/>
  <c r="DV670"/>
  <c r="DW670"/>
  <c r="DX670"/>
  <c r="DY670"/>
  <c r="DZ670"/>
  <c r="EA670"/>
  <c r="EB670"/>
  <c r="EC670"/>
  <c r="ED670"/>
  <c r="EE670"/>
  <c r="EF670"/>
  <c r="EG670"/>
  <c r="EH670"/>
  <c r="EI670"/>
  <c r="EJ670"/>
  <c r="EK670"/>
  <c r="EL670"/>
  <c r="EM670"/>
  <c r="EN670"/>
  <c r="EO670"/>
  <c r="EP670"/>
  <c r="EQ670"/>
  <c r="ER670"/>
  <c r="ES670"/>
  <c r="ET670"/>
  <c r="EU670"/>
  <c r="EV670"/>
  <c r="EW670"/>
  <c r="EX670"/>
  <c r="EY670"/>
  <c r="EZ670"/>
  <c r="FA670"/>
  <c r="FB670"/>
  <c r="FC670"/>
  <c r="FD670"/>
  <c r="FE670"/>
  <c r="FF670"/>
  <c r="FG670"/>
  <c r="FH670"/>
  <c r="FI670"/>
  <c r="FJ670"/>
  <c r="FK670"/>
  <c r="FL670"/>
  <c r="FM670"/>
  <c r="FN670"/>
  <c r="FO670"/>
  <c r="FP670"/>
  <c r="FQ670"/>
  <c r="FR670"/>
  <c r="FS670"/>
  <c r="FT670"/>
  <c r="FU670"/>
  <c r="FV670"/>
  <c r="FW670"/>
  <c r="FX670"/>
  <c r="FY670"/>
  <c r="FZ670"/>
  <c r="GA670"/>
  <c r="GB670"/>
  <c r="GC670"/>
  <c r="GD670"/>
  <c r="GE670"/>
  <c r="GF670"/>
  <c r="GG670"/>
  <c r="GH670"/>
  <c r="GI670"/>
  <c r="GJ670"/>
  <c r="GK670"/>
  <c r="GL670"/>
  <c r="GM670"/>
  <c r="GN670"/>
  <c r="GO670"/>
  <c r="GP670"/>
  <c r="GQ670"/>
  <c r="GR670"/>
  <c r="GS670"/>
  <c r="GT670"/>
  <c r="GU670"/>
  <c r="GV670"/>
  <c r="GW670"/>
  <c r="GX670"/>
  <c r="B672"/>
  <c r="C672"/>
  <c r="D672"/>
  <c r="D670" s="1"/>
  <c r="F672"/>
  <c r="F670" s="1"/>
  <c r="G672"/>
  <c r="O672"/>
  <c r="O670" s="1"/>
  <c r="P672"/>
  <c r="P670" s="1"/>
  <c r="Q672"/>
  <c r="Q670" s="1"/>
  <c r="R672"/>
  <c r="S672"/>
  <c r="S670" s="1"/>
  <c r="T672"/>
  <c r="T670" s="1"/>
  <c r="U672"/>
  <c r="U670" s="1"/>
  <c r="V672"/>
  <c r="W672"/>
  <c r="W670" s="1"/>
  <c r="X672"/>
  <c r="X670" s="1"/>
  <c r="Y672"/>
  <c r="Y670" s="1"/>
  <c r="AO672"/>
  <c r="AP672"/>
  <c r="AQ672"/>
  <c r="AQ670" s="1"/>
  <c r="AR672"/>
  <c r="F700" s="1"/>
  <c r="AS672"/>
  <c r="AT672"/>
  <c r="AU672"/>
  <c r="F691" s="1"/>
  <c r="AV672"/>
  <c r="AV670" s="1"/>
  <c r="AW672"/>
  <c r="AX672"/>
  <c r="AY672"/>
  <c r="AY670" s="1"/>
  <c r="AZ672"/>
  <c r="AZ670" s="1"/>
  <c r="BA672"/>
  <c r="BB672"/>
  <c r="BC672"/>
  <c r="BC670" s="1"/>
  <c r="BD672"/>
  <c r="BD670" s="1"/>
  <c r="F674"/>
  <c r="F676"/>
  <c r="F677"/>
  <c r="F678"/>
  <c r="F679"/>
  <c r="F680"/>
  <c r="F681"/>
  <c r="F685"/>
  <c r="F686"/>
  <c r="F687"/>
  <c r="F688"/>
  <c r="F689"/>
  <c r="F690"/>
  <c r="F692"/>
  <c r="F693"/>
  <c r="F695"/>
  <c r="F696"/>
  <c r="F697"/>
  <c r="D702"/>
  <c r="E704"/>
  <c r="Z704"/>
  <c r="AA704"/>
  <c r="AM704"/>
  <c r="AN704"/>
  <c r="BE704"/>
  <c r="BF704"/>
  <c r="BG704"/>
  <c r="BH704"/>
  <c r="BI704"/>
  <c r="BJ704"/>
  <c r="BK704"/>
  <c r="BL704"/>
  <c r="BM704"/>
  <c r="BN704"/>
  <c r="BO704"/>
  <c r="BP704"/>
  <c r="BQ704"/>
  <c r="BR704"/>
  <c r="BS704"/>
  <c r="BT704"/>
  <c r="BU704"/>
  <c r="BV704"/>
  <c r="BW704"/>
  <c r="CN704"/>
  <c r="CO704"/>
  <c r="CP704"/>
  <c r="CQ704"/>
  <c r="CR704"/>
  <c r="CS704"/>
  <c r="CT704"/>
  <c r="CU704"/>
  <c r="CV704"/>
  <c r="CW704"/>
  <c r="CX704"/>
  <c r="CY704"/>
  <c r="CZ704"/>
  <c r="DA704"/>
  <c r="DB704"/>
  <c r="DC704"/>
  <c r="DD704"/>
  <c r="DE704"/>
  <c r="DF704"/>
  <c r="DG704"/>
  <c r="DH704"/>
  <c r="DI704"/>
  <c r="DJ704"/>
  <c r="DK704"/>
  <c r="DL704"/>
  <c r="DM704"/>
  <c r="DN704"/>
  <c r="DO704"/>
  <c r="DP704"/>
  <c r="DQ704"/>
  <c r="DR704"/>
  <c r="DS704"/>
  <c r="DT704"/>
  <c r="DU704"/>
  <c r="DV704"/>
  <c r="DW704"/>
  <c r="DX704"/>
  <c r="DY704"/>
  <c r="DZ704"/>
  <c r="EA704"/>
  <c r="EB704"/>
  <c r="EC704"/>
  <c r="ED704"/>
  <c r="EE704"/>
  <c r="EF704"/>
  <c r="EG704"/>
  <c r="EH704"/>
  <c r="EI704"/>
  <c r="EJ704"/>
  <c r="EK704"/>
  <c r="EL704"/>
  <c r="EM704"/>
  <c r="EN704"/>
  <c r="EO704"/>
  <c r="EP704"/>
  <c r="EQ704"/>
  <c r="ER704"/>
  <c r="ES704"/>
  <c r="ET704"/>
  <c r="EU704"/>
  <c r="EV704"/>
  <c r="EW704"/>
  <c r="EX704"/>
  <c r="EY704"/>
  <c r="EZ704"/>
  <c r="FA704"/>
  <c r="FB704"/>
  <c r="FC704"/>
  <c r="FD704"/>
  <c r="FE704"/>
  <c r="FF704"/>
  <c r="FG704"/>
  <c r="FH704"/>
  <c r="FI704"/>
  <c r="FJ704"/>
  <c r="FK704"/>
  <c r="FL704"/>
  <c r="FM704"/>
  <c r="FN704"/>
  <c r="FO704"/>
  <c r="FP704"/>
  <c r="FQ704"/>
  <c r="FR704"/>
  <c r="FS704"/>
  <c r="FT704"/>
  <c r="FU704"/>
  <c r="FV704"/>
  <c r="FW704"/>
  <c r="FX704"/>
  <c r="FY704"/>
  <c r="FZ704"/>
  <c r="GA704"/>
  <c r="GB704"/>
  <c r="GC704"/>
  <c r="GD704"/>
  <c r="GE704"/>
  <c r="GF704"/>
  <c r="GG704"/>
  <c r="GH704"/>
  <c r="GI704"/>
  <c r="GJ704"/>
  <c r="GK704"/>
  <c r="GL704"/>
  <c r="GM704"/>
  <c r="GN704"/>
  <c r="GO704"/>
  <c r="GP704"/>
  <c r="GQ704"/>
  <c r="GR704"/>
  <c r="GS704"/>
  <c r="GT704"/>
  <c r="GU704"/>
  <c r="GV704"/>
  <c r="GW704"/>
  <c r="GX704"/>
  <c r="C706"/>
  <c r="D706"/>
  <c r="I706"/>
  <c r="AC706"/>
  <c r="AB706" s="1"/>
  <c r="AE706"/>
  <c r="AD706" s="1"/>
  <c r="CR706" s="1"/>
  <c r="Q706" s="1"/>
  <c r="AF706"/>
  <c r="AG706"/>
  <c r="AH706"/>
  <c r="AI706"/>
  <c r="CW706" s="1"/>
  <c r="V706" s="1"/>
  <c r="AJ706"/>
  <c r="CQ706"/>
  <c r="P706" s="1"/>
  <c r="CT706"/>
  <c r="S706" s="1"/>
  <c r="CU706"/>
  <c r="T706" s="1"/>
  <c r="CV706"/>
  <c r="U706" s="1"/>
  <c r="CX706"/>
  <c r="W706" s="1"/>
  <c r="FR706"/>
  <c r="GL706"/>
  <c r="GO706"/>
  <c r="GP706"/>
  <c r="GV706"/>
  <c r="HC706" s="1"/>
  <c r="GX706" s="1"/>
  <c r="I707"/>
  <c r="AC707"/>
  <c r="AB707" s="1"/>
  <c r="AD707"/>
  <c r="CR707" s="1"/>
  <c r="Q707" s="1"/>
  <c r="AE707"/>
  <c r="AF707"/>
  <c r="AG707"/>
  <c r="AH707"/>
  <c r="CV707" s="1"/>
  <c r="U707" s="1"/>
  <c r="AI707"/>
  <c r="AJ707"/>
  <c r="CQ707"/>
  <c r="P707" s="1"/>
  <c r="CS707"/>
  <c r="R707" s="1"/>
  <c r="CT707"/>
  <c r="S707" s="1"/>
  <c r="CU707"/>
  <c r="T707" s="1"/>
  <c r="CW707"/>
  <c r="V707" s="1"/>
  <c r="CX707"/>
  <c r="W707" s="1"/>
  <c r="FR707"/>
  <c r="GL707"/>
  <c r="GO707"/>
  <c r="GP707"/>
  <c r="GV707"/>
  <c r="HC707" s="1"/>
  <c r="GX707" s="1"/>
  <c r="C708"/>
  <c r="D708"/>
  <c r="I708"/>
  <c r="AC708"/>
  <c r="AB708" s="1"/>
  <c r="AD708"/>
  <c r="AE708"/>
  <c r="CS708" s="1"/>
  <c r="R708" s="1"/>
  <c r="AF708"/>
  <c r="CT708" s="1"/>
  <c r="S708" s="1"/>
  <c r="AG708"/>
  <c r="AH708"/>
  <c r="AI708"/>
  <c r="CW708" s="1"/>
  <c r="V708" s="1"/>
  <c r="AJ708"/>
  <c r="CX708" s="1"/>
  <c r="W708" s="1"/>
  <c r="CQ708"/>
  <c r="P708" s="1"/>
  <c r="CP708" s="1"/>
  <c r="O708" s="1"/>
  <c r="CR708"/>
  <c r="Q708" s="1"/>
  <c r="CU708"/>
  <c r="T708" s="1"/>
  <c r="CV708"/>
  <c r="U708" s="1"/>
  <c r="CY708"/>
  <c r="X708" s="1"/>
  <c r="CZ708"/>
  <c r="Y708" s="1"/>
  <c r="FR708"/>
  <c r="GL708"/>
  <c r="GO708"/>
  <c r="GP708"/>
  <c r="GV708"/>
  <c r="HC708" s="1"/>
  <c r="GX708" s="1"/>
  <c r="C709"/>
  <c r="D709"/>
  <c r="I709"/>
  <c r="I710" s="1"/>
  <c r="AC709"/>
  <c r="AE709"/>
  <c r="AD709" s="1"/>
  <c r="AF709"/>
  <c r="CT709" s="1"/>
  <c r="S709" s="1"/>
  <c r="AG709"/>
  <c r="AH709"/>
  <c r="AI709"/>
  <c r="AJ709"/>
  <c r="CX709" s="1"/>
  <c r="W709" s="1"/>
  <c r="CQ709"/>
  <c r="P709" s="1"/>
  <c r="CS709"/>
  <c r="R709" s="1"/>
  <c r="CU709"/>
  <c r="T709" s="1"/>
  <c r="CV709"/>
  <c r="U709" s="1"/>
  <c r="CW709"/>
  <c r="V709" s="1"/>
  <c r="FR709"/>
  <c r="GL709"/>
  <c r="GO709"/>
  <c r="GP709"/>
  <c r="GV709"/>
  <c r="HC709"/>
  <c r="GX709" s="1"/>
  <c r="AC710"/>
  <c r="AE710"/>
  <c r="AD710" s="1"/>
  <c r="AF710"/>
  <c r="AG710"/>
  <c r="AH710"/>
  <c r="AI710"/>
  <c r="CW710" s="1"/>
  <c r="V710" s="1"/>
  <c r="AJ710"/>
  <c r="CQ710"/>
  <c r="P710" s="1"/>
  <c r="CT710"/>
  <c r="S710" s="1"/>
  <c r="CU710"/>
  <c r="T710" s="1"/>
  <c r="CV710"/>
  <c r="U710" s="1"/>
  <c r="CX710"/>
  <c r="W710" s="1"/>
  <c r="FR710"/>
  <c r="GL710"/>
  <c r="GO710"/>
  <c r="GP710"/>
  <c r="GV710"/>
  <c r="HC710" s="1"/>
  <c r="GX710" s="1"/>
  <c r="C711"/>
  <c r="D711"/>
  <c r="I711"/>
  <c r="I712" s="1"/>
  <c r="AC711"/>
  <c r="AE711"/>
  <c r="AD711" s="1"/>
  <c r="AF711"/>
  <c r="CT711" s="1"/>
  <c r="S711" s="1"/>
  <c r="AG711"/>
  <c r="AH711"/>
  <c r="AI711"/>
  <c r="AJ711"/>
  <c r="CX711" s="1"/>
  <c r="W711" s="1"/>
  <c r="CQ711"/>
  <c r="P711" s="1"/>
  <c r="CS711"/>
  <c r="R711" s="1"/>
  <c r="CU711"/>
  <c r="T711" s="1"/>
  <c r="CV711"/>
  <c r="U711" s="1"/>
  <c r="CW711"/>
  <c r="V711" s="1"/>
  <c r="FR711"/>
  <c r="GL711"/>
  <c r="GO711"/>
  <c r="GP711"/>
  <c r="GV711"/>
  <c r="HC711"/>
  <c r="GX711" s="1"/>
  <c r="AC712"/>
  <c r="AB712" s="1"/>
  <c r="AE712"/>
  <c r="AD712" s="1"/>
  <c r="CR712" s="1"/>
  <c r="Q712" s="1"/>
  <c r="AF712"/>
  <c r="AG712"/>
  <c r="AH712"/>
  <c r="AI712"/>
  <c r="CW712" s="1"/>
  <c r="V712" s="1"/>
  <c r="AJ712"/>
  <c r="CQ712"/>
  <c r="P712" s="1"/>
  <c r="CT712"/>
  <c r="S712" s="1"/>
  <c r="CU712"/>
  <c r="T712" s="1"/>
  <c r="CV712"/>
  <c r="U712" s="1"/>
  <c r="CX712"/>
  <c r="W712" s="1"/>
  <c r="FR712"/>
  <c r="GL712"/>
  <c r="GO712"/>
  <c r="GP712"/>
  <c r="GV712"/>
  <c r="HC712" s="1"/>
  <c r="GX712" s="1"/>
  <c r="C713"/>
  <c r="D713"/>
  <c r="I713"/>
  <c r="I714" s="1"/>
  <c r="AC713"/>
  <c r="AE713"/>
  <c r="AD713" s="1"/>
  <c r="AF713"/>
  <c r="CT713" s="1"/>
  <c r="S713" s="1"/>
  <c r="AG713"/>
  <c r="AH713"/>
  <c r="AI713"/>
  <c r="AJ713"/>
  <c r="CX713" s="1"/>
  <c r="W713" s="1"/>
  <c r="CQ713"/>
  <c r="P713" s="1"/>
  <c r="CS713"/>
  <c r="R713" s="1"/>
  <c r="CU713"/>
  <c r="T713" s="1"/>
  <c r="CV713"/>
  <c r="U713" s="1"/>
  <c r="CW713"/>
  <c r="V713" s="1"/>
  <c r="FR713"/>
  <c r="GL713"/>
  <c r="GO713"/>
  <c r="GP713"/>
  <c r="GV713"/>
  <c r="HC713"/>
  <c r="GX713" s="1"/>
  <c r="AC714"/>
  <c r="AE714"/>
  <c r="AD714" s="1"/>
  <c r="AF714"/>
  <c r="AG714"/>
  <c r="AH714"/>
  <c r="AI714"/>
  <c r="CW714" s="1"/>
  <c r="V714" s="1"/>
  <c r="AJ714"/>
  <c r="CQ714"/>
  <c r="P714" s="1"/>
  <c r="CT714"/>
  <c r="S714" s="1"/>
  <c r="CU714"/>
  <c r="T714" s="1"/>
  <c r="CV714"/>
  <c r="U714" s="1"/>
  <c r="CX714"/>
  <c r="W714" s="1"/>
  <c r="FR714"/>
  <c r="GL714"/>
  <c r="GO714"/>
  <c r="GP714"/>
  <c r="GV714"/>
  <c r="HC714" s="1"/>
  <c r="GX714" s="1"/>
  <c r="C715"/>
  <c r="D715"/>
  <c r="I715"/>
  <c r="CX221" i="3" s="1"/>
  <c r="AC715" i="1"/>
  <c r="AE715"/>
  <c r="AD715" s="1"/>
  <c r="AF715"/>
  <c r="CT715" s="1"/>
  <c r="S715" s="1"/>
  <c r="AG715"/>
  <c r="AH715"/>
  <c r="AI715"/>
  <c r="AJ715"/>
  <c r="CX715" s="1"/>
  <c r="W715" s="1"/>
  <c r="CQ715"/>
  <c r="P715" s="1"/>
  <c r="CS715"/>
  <c r="R715" s="1"/>
  <c r="CU715"/>
  <c r="T715" s="1"/>
  <c r="CV715"/>
  <c r="U715" s="1"/>
  <c r="CW715"/>
  <c r="V715" s="1"/>
  <c r="FR715"/>
  <c r="GL715"/>
  <c r="GO715"/>
  <c r="GP715"/>
  <c r="GV715"/>
  <c r="HC715"/>
  <c r="GX715" s="1"/>
  <c r="C716"/>
  <c r="D716"/>
  <c r="I716"/>
  <c r="AC716"/>
  <c r="AB716" s="1"/>
  <c r="AD716"/>
  <c r="CR716" s="1"/>
  <c r="Q716" s="1"/>
  <c r="AE716"/>
  <c r="AF716"/>
  <c r="AG716"/>
  <c r="CU716" s="1"/>
  <c r="T716" s="1"/>
  <c r="AH716"/>
  <c r="CV716" s="1"/>
  <c r="U716" s="1"/>
  <c r="AI716"/>
  <c r="AJ716"/>
  <c r="CS716"/>
  <c r="R716" s="1"/>
  <c r="CT716"/>
  <c r="S716" s="1"/>
  <c r="CW716"/>
  <c r="V716" s="1"/>
  <c r="CX716"/>
  <c r="W716" s="1"/>
  <c r="FR716"/>
  <c r="GL716"/>
  <c r="GO716"/>
  <c r="GP716"/>
  <c r="GV716"/>
  <c r="HC716"/>
  <c r="GX716" s="1"/>
  <c r="C717"/>
  <c r="D717"/>
  <c r="I717"/>
  <c r="AC717"/>
  <c r="AB717" s="1"/>
  <c r="AD717"/>
  <c r="CR717" s="1"/>
  <c r="Q717" s="1"/>
  <c r="AE717"/>
  <c r="AF717"/>
  <c r="AG717"/>
  <c r="AH717"/>
  <c r="CV717" s="1"/>
  <c r="U717" s="1"/>
  <c r="AI717"/>
  <c r="AJ717"/>
  <c r="CQ717"/>
  <c r="P717" s="1"/>
  <c r="CP717" s="1"/>
  <c r="O717" s="1"/>
  <c r="CS717"/>
  <c r="R717" s="1"/>
  <c r="CT717"/>
  <c r="S717" s="1"/>
  <c r="CU717"/>
  <c r="T717" s="1"/>
  <c r="CW717"/>
  <c r="V717" s="1"/>
  <c r="CX717"/>
  <c r="W717" s="1"/>
  <c r="FR717"/>
  <c r="GL717"/>
  <c r="GO717"/>
  <c r="GP717"/>
  <c r="GV717"/>
  <c r="HC717" s="1"/>
  <c r="GX717" s="1"/>
  <c r="C718"/>
  <c r="D718"/>
  <c r="I718"/>
  <c r="AC718"/>
  <c r="AB718" s="1"/>
  <c r="AE718"/>
  <c r="AD718" s="1"/>
  <c r="CR718" s="1"/>
  <c r="Q718" s="1"/>
  <c r="AF718"/>
  <c r="AG718"/>
  <c r="AH718"/>
  <c r="AI718"/>
  <c r="CW718" s="1"/>
  <c r="V718" s="1"/>
  <c r="AJ718"/>
  <c r="CQ718"/>
  <c r="P718" s="1"/>
  <c r="CT718"/>
  <c r="S718" s="1"/>
  <c r="CU718"/>
  <c r="T718" s="1"/>
  <c r="CV718"/>
  <c r="U718" s="1"/>
  <c r="CX718"/>
  <c r="W718" s="1"/>
  <c r="FR718"/>
  <c r="GL718"/>
  <c r="GO718"/>
  <c r="GP718"/>
  <c r="GV718"/>
  <c r="HC718" s="1"/>
  <c r="GX718" s="1"/>
  <c r="I719"/>
  <c r="AC719"/>
  <c r="AB719" s="1"/>
  <c r="AD719"/>
  <c r="CR719" s="1"/>
  <c r="Q719" s="1"/>
  <c r="AE719"/>
  <c r="AF719"/>
  <c r="AG719"/>
  <c r="AH719"/>
  <c r="CV719" s="1"/>
  <c r="U719" s="1"/>
  <c r="AI719"/>
  <c r="AJ719"/>
  <c r="CQ719"/>
  <c r="P719" s="1"/>
  <c r="CP719" s="1"/>
  <c r="O719" s="1"/>
  <c r="CS719"/>
  <c r="R719" s="1"/>
  <c r="CT719"/>
  <c r="S719" s="1"/>
  <c r="CU719"/>
  <c r="T719" s="1"/>
  <c r="CW719"/>
  <c r="V719" s="1"/>
  <c r="CX719"/>
  <c r="W719" s="1"/>
  <c r="FR719"/>
  <c r="GL719"/>
  <c r="GO719"/>
  <c r="GP719"/>
  <c r="GV719"/>
  <c r="HC719" s="1"/>
  <c r="GX719" s="1"/>
  <c r="D721"/>
  <c r="E723"/>
  <c r="Z723"/>
  <c r="AA723"/>
  <c r="AM723"/>
  <c r="AN723"/>
  <c r="BE723"/>
  <c r="BF723"/>
  <c r="BG723"/>
  <c r="BH723"/>
  <c r="BI723"/>
  <c r="BJ723"/>
  <c r="BK723"/>
  <c r="BL723"/>
  <c r="BM723"/>
  <c r="BN723"/>
  <c r="BO723"/>
  <c r="BP723"/>
  <c r="BQ723"/>
  <c r="BR723"/>
  <c r="BS723"/>
  <c r="BT723"/>
  <c r="BU723"/>
  <c r="BV723"/>
  <c r="BW723"/>
  <c r="CN723"/>
  <c r="CO723"/>
  <c r="CP723"/>
  <c r="CQ723"/>
  <c r="CR723"/>
  <c r="CS723"/>
  <c r="CT723"/>
  <c r="CU723"/>
  <c r="CV723"/>
  <c r="CW723"/>
  <c r="CX723"/>
  <c r="CY723"/>
  <c r="CZ723"/>
  <c r="DA723"/>
  <c r="DB723"/>
  <c r="DC723"/>
  <c r="DD723"/>
  <c r="DE723"/>
  <c r="DF723"/>
  <c r="DG723"/>
  <c r="DH723"/>
  <c r="DI723"/>
  <c r="DJ723"/>
  <c r="DK723"/>
  <c r="DL723"/>
  <c r="DM723"/>
  <c r="DN723"/>
  <c r="DO723"/>
  <c r="DP723"/>
  <c r="DQ723"/>
  <c r="DR723"/>
  <c r="DS723"/>
  <c r="DT723"/>
  <c r="DU723"/>
  <c r="DV723"/>
  <c r="DW723"/>
  <c r="DX723"/>
  <c r="DY723"/>
  <c r="DZ723"/>
  <c r="EA723"/>
  <c r="EB723"/>
  <c r="EC723"/>
  <c r="ED723"/>
  <c r="EE723"/>
  <c r="EF723"/>
  <c r="EG723"/>
  <c r="EH723"/>
  <c r="EI723"/>
  <c r="EJ723"/>
  <c r="EK723"/>
  <c r="EL723"/>
  <c r="EM723"/>
  <c r="EN723"/>
  <c r="EO723"/>
  <c r="EP723"/>
  <c r="EQ723"/>
  <c r="ER723"/>
  <c r="ES723"/>
  <c r="ET723"/>
  <c r="EU723"/>
  <c r="EV723"/>
  <c r="EW723"/>
  <c r="EX723"/>
  <c r="EY723"/>
  <c r="EZ723"/>
  <c r="FA723"/>
  <c r="FB723"/>
  <c r="FC723"/>
  <c r="FD723"/>
  <c r="FE723"/>
  <c r="FF723"/>
  <c r="FG723"/>
  <c r="FH723"/>
  <c r="FI723"/>
  <c r="FJ723"/>
  <c r="FK723"/>
  <c r="FL723"/>
  <c r="FM723"/>
  <c r="FN723"/>
  <c r="FO723"/>
  <c r="FP723"/>
  <c r="FQ723"/>
  <c r="FR723"/>
  <c r="FS723"/>
  <c r="FT723"/>
  <c r="FU723"/>
  <c r="FV723"/>
  <c r="FW723"/>
  <c r="FX723"/>
  <c r="FY723"/>
  <c r="FZ723"/>
  <c r="GA723"/>
  <c r="GB723"/>
  <c r="GC723"/>
  <c r="GD723"/>
  <c r="GE723"/>
  <c r="GF723"/>
  <c r="GG723"/>
  <c r="GH723"/>
  <c r="GI723"/>
  <c r="GJ723"/>
  <c r="GK723"/>
  <c r="GL723"/>
  <c r="GM723"/>
  <c r="GN723"/>
  <c r="GO723"/>
  <c r="GP723"/>
  <c r="GQ723"/>
  <c r="GR723"/>
  <c r="GS723"/>
  <c r="GT723"/>
  <c r="GU723"/>
  <c r="GV723"/>
  <c r="GW723"/>
  <c r="GX723"/>
  <c r="C725"/>
  <c r="D725"/>
  <c r="I725"/>
  <c r="I726" s="1"/>
  <c r="AC725"/>
  <c r="AE725"/>
  <c r="AD725" s="1"/>
  <c r="AF725"/>
  <c r="CT725" s="1"/>
  <c r="S725" s="1"/>
  <c r="AG725"/>
  <c r="AH725"/>
  <c r="AI725"/>
  <c r="AJ725"/>
  <c r="CX725" s="1"/>
  <c r="W725" s="1"/>
  <c r="CQ725"/>
  <c r="P725" s="1"/>
  <c r="CS725"/>
  <c r="R725" s="1"/>
  <c r="CU725"/>
  <c r="T725" s="1"/>
  <c r="CV725"/>
  <c r="U725" s="1"/>
  <c r="CW725"/>
  <c r="V725" s="1"/>
  <c r="FR725"/>
  <c r="GL725"/>
  <c r="GO725"/>
  <c r="GP725"/>
  <c r="GV725"/>
  <c r="HC725"/>
  <c r="GX725" s="1"/>
  <c r="AC726"/>
  <c r="AB726" s="1"/>
  <c r="AE726"/>
  <c r="AD726" s="1"/>
  <c r="CR726" s="1"/>
  <c r="Q726" s="1"/>
  <c r="AF726"/>
  <c r="AG726"/>
  <c r="AH726"/>
  <c r="AI726"/>
  <c r="CW726" s="1"/>
  <c r="V726" s="1"/>
  <c r="AJ726"/>
  <c r="CQ726"/>
  <c r="P726" s="1"/>
  <c r="CT726"/>
  <c r="S726" s="1"/>
  <c r="CU726"/>
  <c r="T726" s="1"/>
  <c r="CV726"/>
  <c r="U726" s="1"/>
  <c r="CX726"/>
  <c r="W726" s="1"/>
  <c r="FR726"/>
  <c r="GL726"/>
  <c r="GO726"/>
  <c r="GP726"/>
  <c r="GV726"/>
  <c r="HC726" s="1"/>
  <c r="GX726" s="1"/>
  <c r="C727"/>
  <c r="D727"/>
  <c r="I727"/>
  <c r="AC727"/>
  <c r="AE727"/>
  <c r="AD727" s="1"/>
  <c r="AF727"/>
  <c r="CT727" s="1"/>
  <c r="S727" s="1"/>
  <c r="AG727"/>
  <c r="AH727"/>
  <c r="AI727"/>
  <c r="AJ727"/>
  <c r="CX727" s="1"/>
  <c r="W727" s="1"/>
  <c r="CQ727"/>
  <c r="P727" s="1"/>
  <c r="CS727"/>
  <c r="R727" s="1"/>
  <c r="CU727"/>
  <c r="T727" s="1"/>
  <c r="CV727"/>
  <c r="U727" s="1"/>
  <c r="CW727"/>
  <c r="V727" s="1"/>
  <c r="FR727"/>
  <c r="GL727"/>
  <c r="GO727"/>
  <c r="GP727"/>
  <c r="GV727"/>
  <c r="HC727"/>
  <c r="GX727" s="1"/>
  <c r="AC728"/>
  <c r="CQ728" s="1"/>
  <c r="P728" s="1"/>
  <c r="AE728"/>
  <c r="AD728" s="1"/>
  <c r="AF728"/>
  <c r="CT728" s="1"/>
  <c r="S728" s="1"/>
  <c r="AG728"/>
  <c r="CU728" s="1"/>
  <c r="T728" s="1"/>
  <c r="AH728"/>
  <c r="AI728"/>
  <c r="AJ728"/>
  <c r="CX728" s="1"/>
  <c r="W728" s="1"/>
  <c r="CS728"/>
  <c r="R728" s="1"/>
  <c r="CV728"/>
  <c r="U728" s="1"/>
  <c r="CW728"/>
  <c r="V728" s="1"/>
  <c r="FR728"/>
  <c r="GL728"/>
  <c r="GO728"/>
  <c r="GP728"/>
  <c r="GV728"/>
  <c r="HC728"/>
  <c r="GX728" s="1"/>
  <c r="AC729"/>
  <c r="CQ729" s="1"/>
  <c r="P729" s="1"/>
  <c r="AE729"/>
  <c r="AD729" s="1"/>
  <c r="AF729"/>
  <c r="CT729" s="1"/>
  <c r="S729" s="1"/>
  <c r="AG729"/>
  <c r="CU729" s="1"/>
  <c r="T729" s="1"/>
  <c r="AH729"/>
  <c r="AI729"/>
  <c r="AJ729"/>
  <c r="CX729" s="1"/>
  <c r="W729" s="1"/>
  <c r="CS729"/>
  <c r="R729" s="1"/>
  <c r="CV729"/>
  <c r="U729" s="1"/>
  <c r="CW729"/>
  <c r="V729" s="1"/>
  <c r="FR729"/>
  <c r="GL729"/>
  <c r="GO729"/>
  <c r="GP729"/>
  <c r="GV729"/>
  <c r="HC729"/>
  <c r="GX729" s="1"/>
  <c r="C730"/>
  <c r="D730"/>
  <c r="I730"/>
  <c r="AC730"/>
  <c r="AB730" s="1"/>
  <c r="AD730"/>
  <c r="CR730" s="1"/>
  <c r="Q730" s="1"/>
  <c r="AE730"/>
  <c r="AF730"/>
  <c r="AG730"/>
  <c r="CU730" s="1"/>
  <c r="T730" s="1"/>
  <c r="AH730"/>
  <c r="CV730" s="1"/>
  <c r="U730" s="1"/>
  <c r="AI730"/>
  <c r="AJ730"/>
  <c r="CS730"/>
  <c r="R730" s="1"/>
  <c r="CT730"/>
  <c r="S730" s="1"/>
  <c r="CW730"/>
  <c r="V730" s="1"/>
  <c r="CX730"/>
  <c r="W730" s="1"/>
  <c r="FR730"/>
  <c r="GL730"/>
  <c r="GO730"/>
  <c r="GP730"/>
  <c r="GV730"/>
  <c r="HC730"/>
  <c r="GX730" s="1"/>
  <c r="C731"/>
  <c r="D731"/>
  <c r="I731"/>
  <c r="AC731"/>
  <c r="AB731" s="1"/>
  <c r="AD731"/>
  <c r="CR731" s="1"/>
  <c r="Q731" s="1"/>
  <c r="AE731"/>
  <c r="CS731" s="1"/>
  <c r="R731" s="1"/>
  <c r="AF731"/>
  <c r="AG731"/>
  <c r="AH731"/>
  <c r="CV731" s="1"/>
  <c r="U731" s="1"/>
  <c r="AI731"/>
  <c r="CW731" s="1"/>
  <c r="V731" s="1"/>
  <c r="AJ731"/>
  <c r="CQ731"/>
  <c r="P731" s="1"/>
  <c r="CP731" s="1"/>
  <c r="O731" s="1"/>
  <c r="CT731"/>
  <c r="S731" s="1"/>
  <c r="CU731"/>
  <c r="T731" s="1"/>
  <c r="CX731"/>
  <c r="W731" s="1"/>
  <c r="FR731"/>
  <c r="GL731"/>
  <c r="GO731"/>
  <c r="GP731"/>
  <c r="GV731"/>
  <c r="HC731" s="1"/>
  <c r="GX731" s="1"/>
  <c r="C732"/>
  <c r="D732"/>
  <c r="I732"/>
  <c r="AC732"/>
  <c r="AE732"/>
  <c r="AD732" s="1"/>
  <c r="AF732"/>
  <c r="CT732" s="1"/>
  <c r="S732" s="1"/>
  <c r="AG732"/>
  <c r="AH732"/>
  <c r="AI732"/>
  <c r="CW732" s="1"/>
  <c r="V732" s="1"/>
  <c r="AJ732"/>
  <c r="CX732" s="1"/>
  <c r="W732" s="1"/>
  <c r="CQ732"/>
  <c r="P732" s="1"/>
  <c r="CU732"/>
  <c r="T732" s="1"/>
  <c r="CV732"/>
  <c r="U732" s="1"/>
  <c r="FR732"/>
  <c r="GL732"/>
  <c r="GO732"/>
  <c r="GP732"/>
  <c r="GV732"/>
  <c r="HC732" s="1"/>
  <c r="GX732" s="1"/>
  <c r="C733"/>
  <c r="D733"/>
  <c r="I733"/>
  <c r="I734" s="1"/>
  <c r="AC733"/>
  <c r="AE733"/>
  <c r="AD733" s="1"/>
  <c r="AF733"/>
  <c r="CT733" s="1"/>
  <c r="S733" s="1"/>
  <c r="AG733"/>
  <c r="AH733"/>
  <c r="AI733"/>
  <c r="AJ733"/>
  <c r="CX733" s="1"/>
  <c r="W733" s="1"/>
  <c r="CQ733"/>
  <c r="P733" s="1"/>
  <c r="CS733"/>
  <c r="R733" s="1"/>
  <c r="CU733"/>
  <c r="T733" s="1"/>
  <c r="CV733"/>
  <c r="U733" s="1"/>
  <c r="CW733"/>
  <c r="V733" s="1"/>
  <c r="FR733"/>
  <c r="GL733"/>
  <c r="GO733"/>
  <c r="GP733"/>
  <c r="GV733"/>
  <c r="HC733"/>
  <c r="GX733" s="1"/>
  <c r="AC734"/>
  <c r="AE734"/>
  <c r="AD734" s="1"/>
  <c r="AF734"/>
  <c r="CT734" s="1"/>
  <c r="S734" s="1"/>
  <c r="AG734"/>
  <c r="AH734"/>
  <c r="AI734"/>
  <c r="CW734" s="1"/>
  <c r="V734" s="1"/>
  <c r="AJ734"/>
  <c r="CX734" s="1"/>
  <c r="W734" s="1"/>
  <c r="CQ734"/>
  <c r="P734" s="1"/>
  <c r="CU734"/>
  <c r="T734" s="1"/>
  <c r="CV734"/>
  <c r="U734" s="1"/>
  <c r="FR734"/>
  <c r="GL734"/>
  <c r="GO734"/>
  <c r="GP734"/>
  <c r="GV734"/>
  <c r="HC734" s="1"/>
  <c r="GX734" s="1"/>
  <c r="C735"/>
  <c r="D735"/>
  <c r="I735"/>
  <c r="AC735"/>
  <c r="CQ735" s="1"/>
  <c r="P735" s="1"/>
  <c r="AE735"/>
  <c r="AD735" s="1"/>
  <c r="AF735"/>
  <c r="CT735" s="1"/>
  <c r="S735" s="1"/>
  <c r="AG735"/>
  <c r="CU735" s="1"/>
  <c r="T735" s="1"/>
  <c r="AH735"/>
  <c r="AI735"/>
  <c r="AJ735"/>
  <c r="CX735" s="1"/>
  <c r="W735" s="1"/>
  <c r="CS735"/>
  <c r="R735" s="1"/>
  <c r="CV735"/>
  <c r="U735" s="1"/>
  <c r="CW735"/>
  <c r="V735" s="1"/>
  <c r="FR735"/>
  <c r="GL735"/>
  <c r="GO735"/>
  <c r="GP735"/>
  <c r="GV735"/>
  <c r="HC735"/>
  <c r="GX735" s="1"/>
  <c r="C736"/>
  <c r="D736"/>
  <c r="I736"/>
  <c r="AC736"/>
  <c r="AB736" s="1"/>
  <c r="AD736"/>
  <c r="CR736" s="1"/>
  <c r="Q736" s="1"/>
  <c r="AE736"/>
  <c r="AF736"/>
  <c r="AG736"/>
  <c r="CU736" s="1"/>
  <c r="T736" s="1"/>
  <c r="AH736"/>
  <c r="CV736" s="1"/>
  <c r="U736" s="1"/>
  <c r="AI736"/>
  <c r="AJ736"/>
  <c r="CS736"/>
  <c r="R736" s="1"/>
  <c r="CT736"/>
  <c r="S736" s="1"/>
  <c r="CW736"/>
  <c r="V736" s="1"/>
  <c r="CX736"/>
  <c r="W736" s="1"/>
  <c r="FR736"/>
  <c r="GL736"/>
  <c r="GO736"/>
  <c r="GP736"/>
  <c r="GV736"/>
  <c r="HC736"/>
  <c r="GX736" s="1"/>
  <c r="C737"/>
  <c r="D737"/>
  <c r="I737"/>
  <c r="AC737"/>
  <c r="AB737" s="1"/>
  <c r="AD737"/>
  <c r="CR737" s="1"/>
  <c r="Q737" s="1"/>
  <c r="AE737"/>
  <c r="AF737"/>
  <c r="AG737"/>
  <c r="AH737"/>
  <c r="CV737" s="1"/>
  <c r="U737" s="1"/>
  <c r="AI737"/>
  <c r="AJ737"/>
  <c r="CQ737"/>
  <c r="P737" s="1"/>
  <c r="CP737" s="1"/>
  <c r="O737" s="1"/>
  <c r="CS737"/>
  <c r="R737" s="1"/>
  <c r="CT737"/>
  <c r="S737" s="1"/>
  <c r="CU737"/>
  <c r="T737" s="1"/>
  <c r="CW737"/>
  <c r="V737" s="1"/>
  <c r="CX737"/>
  <c r="W737" s="1"/>
  <c r="FR737"/>
  <c r="GL737"/>
  <c r="GN737"/>
  <c r="GP737"/>
  <c r="GV737"/>
  <c r="HC737" s="1"/>
  <c r="GX737" s="1"/>
  <c r="I738"/>
  <c r="AC738"/>
  <c r="AB738" s="1"/>
  <c r="AE738"/>
  <c r="AD738" s="1"/>
  <c r="CR738" s="1"/>
  <c r="Q738" s="1"/>
  <c r="AF738"/>
  <c r="AG738"/>
  <c r="CU738" s="1"/>
  <c r="T738" s="1"/>
  <c r="AH738"/>
  <c r="AI738"/>
  <c r="AJ738"/>
  <c r="CS738"/>
  <c r="R738" s="1"/>
  <c r="CT738"/>
  <c r="S738" s="1"/>
  <c r="CV738"/>
  <c r="U738" s="1"/>
  <c r="CW738"/>
  <c r="V738" s="1"/>
  <c r="CX738"/>
  <c r="W738" s="1"/>
  <c r="FR738"/>
  <c r="GL738"/>
  <c r="GN738"/>
  <c r="GP738"/>
  <c r="GV738"/>
  <c r="HC738"/>
  <c r="GX738" s="1"/>
  <c r="AC739"/>
  <c r="AB739" s="1"/>
  <c r="AD739"/>
  <c r="AE739"/>
  <c r="AF739"/>
  <c r="AG739"/>
  <c r="CU739" s="1"/>
  <c r="T739" s="1"/>
  <c r="AH739"/>
  <c r="AI739"/>
  <c r="AJ739"/>
  <c r="CR739"/>
  <c r="Q739" s="1"/>
  <c r="CS739"/>
  <c r="R739" s="1"/>
  <c r="CT739"/>
  <c r="S739" s="1"/>
  <c r="CV739"/>
  <c r="U739" s="1"/>
  <c r="CW739"/>
  <c r="V739" s="1"/>
  <c r="CX739"/>
  <c r="W739" s="1"/>
  <c r="FR739"/>
  <c r="GL739"/>
  <c r="GN739"/>
  <c r="GP739"/>
  <c r="GV739"/>
  <c r="HC739"/>
  <c r="GX739" s="1"/>
  <c r="C740"/>
  <c r="D740"/>
  <c r="I740"/>
  <c r="AC740"/>
  <c r="AB740" s="1"/>
  <c r="AD740"/>
  <c r="CR740" s="1"/>
  <c r="Q740" s="1"/>
  <c r="AE740"/>
  <c r="AF740"/>
  <c r="AG740"/>
  <c r="AH740"/>
  <c r="CV740" s="1"/>
  <c r="U740" s="1"/>
  <c r="AI740"/>
  <c r="AJ740"/>
  <c r="CQ740"/>
  <c r="P740" s="1"/>
  <c r="CS740"/>
  <c r="R740" s="1"/>
  <c r="CT740"/>
  <c r="S740" s="1"/>
  <c r="CU740"/>
  <c r="T740" s="1"/>
  <c r="CW740"/>
  <c r="V740" s="1"/>
  <c r="CX740"/>
  <c r="W740" s="1"/>
  <c r="FR740"/>
  <c r="GL740"/>
  <c r="GN740"/>
  <c r="GP740"/>
  <c r="GV740"/>
  <c r="HC740" s="1"/>
  <c r="GX740" s="1"/>
  <c r="I741"/>
  <c r="AC741"/>
  <c r="AE741"/>
  <c r="AD741" s="1"/>
  <c r="CR741" s="1"/>
  <c r="Q741" s="1"/>
  <c r="AF741"/>
  <c r="AG741"/>
  <c r="CU741" s="1"/>
  <c r="T741" s="1"/>
  <c r="AH741"/>
  <c r="AI741"/>
  <c r="AJ741"/>
  <c r="CS741"/>
  <c r="R741" s="1"/>
  <c r="CT741"/>
  <c r="S741" s="1"/>
  <c r="CV741"/>
  <c r="U741" s="1"/>
  <c r="CW741"/>
  <c r="V741" s="1"/>
  <c r="CX741"/>
  <c r="W741" s="1"/>
  <c r="FR741"/>
  <c r="GL741"/>
  <c r="GN741"/>
  <c r="GP741"/>
  <c r="GV741"/>
  <c r="HC741"/>
  <c r="GX741" s="1"/>
  <c r="I742"/>
  <c r="AC742"/>
  <c r="AE742"/>
  <c r="AD742" s="1"/>
  <c r="AF742"/>
  <c r="CT742" s="1"/>
  <c r="S742" s="1"/>
  <c r="AG742"/>
  <c r="AH742"/>
  <c r="AI742"/>
  <c r="AJ742"/>
  <c r="CX742" s="1"/>
  <c r="W742" s="1"/>
  <c r="CQ742"/>
  <c r="P742" s="1"/>
  <c r="CS742"/>
  <c r="R742" s="1"/>
  <c r="CU742"/>
  <c r="T742" s="1"/>
  <c r="CV742"/>
  <c r="U742" s="1"/>
  <c r="CW742"/>
  <c r="V742" s="1"/>
  <c r="FR742"/>
  <c r="GL742"/>
  <c r="GN742"/>
  <c r="GP742"/>
  <c r="GV742"/>
  <c r="HC742"/>
  <c r="GX742" s="1"/>
  <c r="C743"/>
  <c r="D743"/>
  <c r="I743"/>
  <c r="AC743"/>
  <c r="CQ743" s="1"/>
  <c r="P743" s="1"/>
  <c r="AD743"/>
  <c r="CR743" s="1"/>
  <c r="Q743" s="1"/>
  <c r="AE743"/>
  <c r="AF743"/>
  <c r="CT743" s="1"/>
  <c r="S743" s="1"/>
  <c r="AG743"/>
  <c r="CU743" s="1"/>
  <c r="T743" s="1"/>
  <c r="AH743"/>
  <c r="CV743" s="1"/>
  <c r="U743" s="1"/>
  <c r="AI743"/>
  <c r="AJ743"/>
  <c r="CX743" s="1"/>
  <c r="W743" s="1"/>
  <c r="CS743"/>
  <c r="R743" s="1"/>
  <c r="CW743"/>
  <c r="V743" s="1"/>
  <c r="FR743"/>
  <c r="GL743"/>
  <c r="GO743"/>
  <c r="GP743"/>
  <c r="GV743"/>
  <c r="HC743"/>
  <c r="GX743" s="1"/>
  <c r="I744"/>
  <c r="AC744"/>
  <c r="CQ744" s="1"/>
  <c r="P744" s="1"/>
  <c r="AE744"/>
  <c r="AD744" s="1"/>
  <c r="AF744"/>
  <c r="CT744" s="1"/>
  <c r="S744" s="1"/>
  <c r="AG744"/>
  <c r="CU744" s="1"/>
  <c r="T744" s="1"/>
  <c r="AH744"/>
  <c r="AI744"/>
  <c r="AJ744"/>
  <c r="CX744" s="1"/>
  <c r="W744" s="1"/>
  <c r="CS744"/>
  <c r="R744" s="1"/>
  <c r="CV744"/>
  <c r="U744" s="1"/>
  <c r="CW744"/>
  <c r="V744" s="1"/>
  <c r="FR744"/>
  <c r="GL744"/>
  <c r="GO744"/>
  <c r="GP744"/>
  <c r="GV744"/>
  <c r="HC744"/>
  <c r="GX744" s="1"/>
  <c r="I745"/>
  <c r="AC745"/>
  <c r="AE745"/>
  <c r="AD745" s="1"/>
  <c r="AF745"/>
  <c r="CT745" s="1"/>
  <c r="S745" s="1"/>
  <c r="AG745"/>
  <c r="AH745"/>
  <c r="AI745"/>
  <c r="CW745" s="1"/>
  <c r="V745" s="1"/>
  <c r="AJ745"/>
  <c r="CX745" s="1"/>
  <c r="W745" s="1"/>
  <c r="CQ745"/>
  <c r="P745" s="1"/>
  <c r="CU745"/>
  <c r="T745" s="1"/>
  <c r="CV745"/>
  <c r="U745" s="1"/>
  <c r="FR745"/>
  <c r="GL745"/>
  <c r="GO745"/>
  <c r="GP745"/>
  <c r="GV745"/>
  <c r="HC745" s="1"/>
  <c r="GX745" s="1"/>
  <c r="I746"/>
  <c r="AC746"/>
  <c r="AB746" s="1"/>
  <c r="AD746"/>
  <c r="CR746" s="1"/>
  <c r="Q746" s="1"/>
  <c r="AE746"/>
  <c r="CS746" s="1"/>
  <c r="R746" s="1"/>
  <c r="AF746"/>
  <c r="AG746"/>
  <c r="AH746"/>
  <c r="CV746" s="1"/>
  <c r="U746" s="1"/>
  <c r="AI746"/>
  <c r="CW746" s="1"/>
  <c r="V746" s="1"/>
  <c r="AJ746"/>
  <c r="CQ746"/>
  <c r="P746" s="1"/>
  <c r="CP746" s="1"/>
  <c r="O746" s="1"/>
  <c r="CT746"/>
  <c r="S746" s="1"/>
  <c r="CU746"/>
  <c r="T746" s="1"/>
  <c r="CX746"/>
  <c r="W746" s="1"/>
  <c r="FR746"/>
  <c r="GL746"/>
  <c r="GO746"/>
  <c r="GP746"/>
  <c r="GV746"/>
  <c r="HC746" s="1"/>
  <c r="GX746" s="1"/>
  <c r="C747"/>
  <c r="D747"/>
  <c r="I747"/>
  <c r="AC747"/>
  <c r="AE747"/>
  <c r="AD747" s="1"/>
  <c r="AF747"/>
  <c r="CT747" s="1"/>
  <c r="S747" s="1"/>
  <c r="AG747"/>
  <c r="AH747"/>
  <c r="AI747"/>
  <c r="CW747" s="1"/>
  <c r="V747" s="1"/>
  <c r="AJ747"/>
  <c r="CX747" s="1"/>
  <c r="W747" s="1"/>
  <c r="CQ747"/>
  <c r="P747" s="1"/>
  <c r="CU747"/>
  <c r="T747" s="1"/>
  <c r="CV747"/>
  <c r="U747" s="1"/>
  <c r="FR747"/>
  <c r="GL747"/>
  <c r="GO747"/>
  <c r="GP747"/>
  <c r="GV747"/>
  <c r="HC747" s="1"/>
  <c r="GX747" s="1"/>
  <c r="C748"/>
  <c r="D748"/>
  <c r="I748"/>
  <c r="AC748"/>
  <c r="AE748"/>
  <c r="AD748" s="1"/>
  <c r="AF748"/>
  <c r="CT748" s="1"/>
  <c r="S748" s="1"/>
  <c r="AG748"/>
  <c r="AH748"/>
  <c r="AI748"/>
  <c r="AJ748"/>
  <c r="CX748" s="1"/>
  <c r="W748" s="1"/>
  <c r="CQ748"/>
  <c r="P748" s="1"/>
  <c r="CS748"/>
  <c r="R748" s="1"/>
  <c r="CU748"/>
  <c r="T748" s="1"/>
  <c r="CV748"/>
  <c r="U748" s="1"/>
  <c r="CW748"/>
  <c r="V748" s="1"/>
  <c r="FR748"/>
  <c r="GL748"/>
  <c r="GO748"/>
  <c r="GP748"/>
  <c r="GV748"/>
  <c r="HC748"/>
  <c r="GX748" s="1"/>
  <c r="C749"/>
  <c r="D749"/>
  <c r="I749"/>
  <c r="AC749"/>
  <c r="AE749"/>
  <c r="AD749" s="1"/>
  <c r="CR749" s="1"/>
  <c r="Q749" s="1"/>
  <c r="AF749"/>
  <c r="AG749"/>
  <c r="CU749" s="1"/>
  <c r="T749" s="1"/>
  <c r="AH749"/>
  <c r="AI749"/>
  <c r="AJ749"/>
  <c r="CS749"/>
  <c r="R749" s="1"/>
  <c r="CT749"/>
  <c r="S749" s="1"/>
  <c r="CV749"/>
  <c r="U749" s="1"/>
  <c r="CW749"/>
  <c r="V749" s="1"/>
  <c r="CX749"/>
  <c r="W749" s="1"/>
  <c r="FR749"/>
  <c r="GL749"/>
  <c r="GO749"/>
  <c r="GP749"/>
  <c r="GV749"/>
  <c r="HC749"/>
  <c r="GX749" s="1"/>
  <c r="C750"/>
  <c r="D750"/>
  <c r="I750"/>
  <c r="AC750"/>
  <c r="AB750" s="1"/>
  <c r="AD750"/>
  <c r="CR750" s="1"/>
  <c r="Q750" s="1"/>
  <c r="AE750"/>
  <c r="AF750"/>
  <c r="AG750"/>
  <c r="AH750"/>
  <c r="CV750" s="1"/>
  <c r="U750" s="1"/>
  <c r="AI750"/>
  <c r="AJ750"/>
  <c r="CQ750"/>
  <c r="P750" s="1"/>
  <c r="CP750" s="1"/>
  <c r="O750" s="1"/>
  <c r="CS750"/>
  <c r="R750" s="1"/>
  <c r="CT750"/>
  <c r="S750" s="1"/>
  <c r="CU750"/>
  <c r="T750" s="1"/>
  <c r="CW750"/>
  <c r="V750" s="1"/>
  <c r="CX750"/>
  <c r="W750" s="1"/>
  <c r="FR750"/>
  <c r="GL750"/>
  <c r="GN750"/>
  <c r="GP750"/>
  <c r="GV750"/>
  <c r="HC750" s="1"/>
  <c r="GX750" s="1"/>
  <c r="I751"/>
  <c r="AC751"/>
  <c r="AB751" s="1"/>
  <c r="AE751"/>
  <c r="AD751" s="1"/>
  <c r="CR751" s="1"/>
  <c r="Q751" s="1"/>
  <c r="AF751"/>
  <c r="AG751"/>
  <c r="CU751" s="1"/>
  <c r="T751" s="1"/>
  <c r="AH751"/>
  <c r="AI751"/>
  <c r="AJ751"/>
  <c r="CS751"/>
  <c r="R751" s="1"/>
  <c r="CT751"/>
  <c r="S751" s="1"/>
  <c r="CV751"/>
  <c r="U751" s="1"/>
  <c r="CW751"/>
  <c r="V751" s="1"/>
  <c r="CX751"/>
  <c r="W751" s="1"/>
  <c r="FR751"/>
  <c r="GL751"/>
  <c r="GN751"/>
  <c r="GP751"/>
  <c r="GV751"/>
  <c r="HC751"/>
  <c r="GX751" s="1"/>
  <c r="B753"/>
  <c r="B723" s="1"/>
  <c r="C753"/>
  <c r="C723" s="1"/>
  <c r="D753"/>
  <c r="D723" s="1"/>
  <c r="F753"/>
  <c r="F723" s="1"/>
  <c r="G753"/>
  <c r="G723" s="1"/>
  <c r="BX753"/>
  <c r="BX723" s="1"/>
  <c r="BY753"/>
  <c r="BY723" s="1"/>
  <c r="BZ753"/>
  <c r="BZ723" s="1"/>
  <c r="CD753"/>
  <c r="CD723" s="1"/>
  <c r="CG753"/>
  <c r="CJ753"/>
  <c r="CK753"/>
  <c r="CL753"/>
  <c r="CL723" s="1"/>
  <c r="CM753"/>
  <c r="CM723" s="1"/>
  <c r="B783"/>
  <c r="B704" s="1"/>
  <c r="C783"/>
  <c r="C704" s="1"/>
  <c r="D783"/>
  <c r="D704" s="1"/>
  <c r="F783"/>
  <c r="F704" s="1"/>
  <c r="G783"/>
  <c r="G704" s="1"/>
  <c r="AF783"/>
  <c r="AF704" s="1"/>
  <c r="AG783"/>
  <c r="AG704" s="1"/>
  <c r="AH783"/>
  <c r="AH704" s="1"/>
  <c r="AI783"/>
  <c r="AI704" s="1"/>
  <c r="AJ783"/>
  <c r="AJ704" s="1"/>
  <c r="BX783"/>
  <c r="BX704" s="1"/>
  <c r="BY783"/>
  <c r="BY704" s="1"/>
  <c r="BZ783"/>
  <c r="BZ704" s="1"/>
  <c r="CC783"/>
  <c r="CC704" s="1"/>
  <c r="CD783"/>
  <c r="CD704" s="1"/>
  <c r="CG783"/>
  <c r="CG704" s="1"/>
  <c r="CJ783"/>
  <c r="CJ704" s="1"/>
  <c r="CK783"/>
  <c r="CK704" s="1"/>
  <c r="CL783"/>
  <c r="CL704" s="1"/>
  <c r="CM783"/>
  <c r="CM704" s="1"/>
  <c r="D813"/>
  <c r="E815"/>
  <c r="Z815"/>
  <c r="AA815"/>
  <c r="AM815"/>
  <c r="AN815"/>
  <c r="BE815"/>
  <c r="BF815"/>
  <c r="BG815"/>
  <c r="BH815"/>
  <c r="BI815"/>
  <c r="BJ815"/>
  <c r="BK815"/>
  <c r="BL815"/>
  <c r="BM815"/>
  <c r="BN815"/>
  <c r="BO815"/>
  <c r="BP815"/>
  <c r="BQ815"/>
  <c r="BR815"/>
  <c r="BS815"/>
  <c r="BT815"/>
  <c r="BU815"/>
  <c r="BV815"/>
  <c r="BW815"/>
  <c r="CN815"/>
  <c r="CO815"/>
  <c r="CP815"/>
  <c r="CQ815"/>
  <c r="CR815"/>
  <c r="CS815"/>
  <c r="CT815"/>
  <c r="CU815"/>
  <c r="CV815"/>
  <c r="CW815"/>
  <c r="CX815"/>
  <c r="CY815"/>
  <c r="CZ815"/>
  <c r="DA815"/>
  <c r="DB815"/>
  <c r="DC815"/>
  <c r="DD815"/>
  <c r="DE815"/>
  <c r="DF815"/>
  <c r="DG815"/>
  <c r="DH815"/>
  <c r="DI815"/>
  <c r="DJ815"/>
  <c r="DK815"/>
  <c r="DL815"/>
  <c r="DM815"/>
  <c r="DN815"/>
  <c r="DO815"/>
  <c r="DP815"/>
  <c r="DQ815"/>
  <c r="DR815"/>
  <c r="DS815"/>
  <c r="DT815"/>
  <c r="DU815"/>
  <c r="DV815"/>
  <c r="DW815"/>
  <c r="DX815"/>
  <c r="DY815"/>
  <c r="DZ815"/>
  <c r="EA815"/>
  <c r="EB815"/>
  <c r="EC815"/>
  <c r="ED815"/>
  <c r="EE815"/>
  <c r="EF815"/>
  <c r="EG815"/>
  <c r="EH815"/>
  <c r="EI815"/>
  <c r="EJ815"/>
  <c r="EK815"/>
  <c r="EL815"/>
  <c r="EM815"/>
  <c r="EN815"/>
  <c r="EO815"/>
  <c r="EP815"/>
  <c r="EQ815"/>
  <c r="ER815"/>
  <c r="ES815"/>
  <c r="ET815"/>
  <c r="EU815"/>
  <c r="EV815"/>
  <c r="EW815"/>
  <c r="EX815"/>
  <c r="EY815"/>
  <c r="EZ815"/>
  <c r="FA815"/>
  <c r="FB815"/>
  <c r="FC815"/>
  <c r="FD815"/>
  <c r="FE815"/>
  <c r="FF815"/>
  <c r="FG815"/>
  <c r="FH815"/>
  <c r="FI815"/>
  <c r="FJ815"/>
  <c r="FK815"/>
  <c r="FL815"/>
  <c r="FM815"/>
  <c r="FN815"/>
  <c r="FO815"/>
  <c r="FP815"/>
  <c r="FQ815"/>
  <c r="FR815"/>
  <c r="FS815"/>
  <c r="FT815"/>
  <c r="FU815"/>
  <c r="FV815"/>
  <c r="FW815"/>
  <c r="FX815"/>
  <c r="FY815"/>
  <c r="FZ815"/>
  <c r="GA815"/>
  <c r="GB815"/>
  <c r="GC815"/>
  <c r="GD815"/>
  <c r="GE815"/>
  <c r="GF815"/>
  <c r="GG815"/>
  <c r="GH815"/>
  <c r="GI815"/>
  <c r="GJ815"/>
  <c r="GK815"/>
  <c r="GL815"/>
  <c r="GM815"/>
  <c r="GN815"/>
  <c r="GO815"/>
  <c r="GP815"/>
  <c r="GQ815"/>
  <c r="GR815"/>
  <c r="GS815"/>
  <c r="GT815"/>
  <c r="GU815"/>
  <c r="GV815"/>
  <c r="GW815"/>
  <c r="GX815"/>
  <c r="C817"/>
  <c r="D817"/>
  <c r="I817"/>
  <c r="AC817"/>
  <c r="AE817"/>
  <c r="CS817" s="1"/>
  <c r="R817" s="1"/>
  <c r="AF817"/>
  <c r="AG817"/>
  <c r="CU817" s="1"/>
  <c r="T817" s="1"/>
  <c r="AH817"/>
  <c r="AI817"/>
  <c r="CW817" s="1"/>
  <c r="V817" s="1"/>
  <c r="AJ817"/>
  <c r="CT817"/>
  <c r="S817" s="1"/>
  <c r="CV817"/>
  <c r="U817" s="1"/>
  <c r="CX817"/>
  <c r="W817" s="1"/>
  <c r="FR817"/>
  <c r="GL817"/>
  <c r="GO817"/>
  <c r="GP817"/>
  <c r="GV817"/>
  <c r="GX817"/>
  <c r="HC817"/>
  <c r="I818"/>
  <c r="AC818"/>
  <c r="AD818"/>
  <c r="CR818" s="1"/>
  <c r="Q818" s="1"/>
  <c r="AE818"/>
  <c r="AF818"/>
  <c r="CT818" s="1"/>
  <c r="S818" s="1"/>
  <c r="AG818"/>
  <c r="AH818"/>
  <c r="CV818" s="1"/>
  <c r="U818" s="1"/>
  <c r="AI818"/>
  <c r="AJ818"/>
  <c r="CX818" s="1"/>
  <c r="W818" s="1"/>
  <c r="CQ818"/>
  <c r="P818" s="1"/>
  <c r="CS818"/>
  <c r="R818" s="1"/>
  <c r="CU818"/>
  <c r="T818" s="1"/>
  <c r="CW818"/>
  <c r="V818" s="1"/>
  <c r="FR818"/>
  <c r="GL818"/>
  <c r="GO818"/>
  <c r="GP818"/>
  <c r="GV818"/>
  <c r="HC818"/>
  <c r="GX818" s="1"/>
  <c r="C819"/>
  <c r="D819"/>
  <c r="I819"/>
  <c r="AC819"/>
  <c r="AB819" s="1"/>
  <c r="AD819"/>
  <c r="AE819"/>
  <c r="CS819" s="1"/>
  <c r="R819" s="1"/>
  <c r="AF819"/>
  <c r="AG819"/>
  <c r="CU819" s="1"/>
  <c r="T819" s="1"/>
  <c r="AH819"/>
  <c r="AI819"/>
  <c r="CW819" s="1"/>
  <c r="V819" s="1"/>
  <c r="AJ819"/>
  <c r="CR819"/>
  <c r="Q819" s="1"/>
  <c r="CT819"/>
  <c r="S819" s="1"/>
  <c r="CV819"/>
  <c r="U819" s="1"/>
  <c r="CX819"/>
  <c r="W819" s="1"/>
  <c r="CY819"/>
  <c r="X819" s="1"/>
  <c r="CZ819"/>
  <c r="Y819" s="1"/>
  <c r="FR819"/>
  <c r="GL819"/>
  <c r="GO819"/>
  <c r="GP819"/>
  <c r="GV819"/>
  <c r="GX819"/>
  <c r="HC819"/>
  <c r="C820"/>
  <c r="D820"/>
  <c r="I820"/>
  <c r="AC820"/>
  <c r="AD820"/>
  <c r="AB820" s="1"/>
  <c r="AE820"/>
  <c r="AF820"/>
  <c r="CT820" s="1"/>
  <c r="S820" s="1"/>
  <c r="AG820"/>
  <c r="AH820"/>
  <c r="CV820" s="1"/>
  <c r="U820" s="1"/>
  <c r="AI820"/>
  <c r="AJ820"/>
  <c r="CX820" s="1"/>
  <c r="W820" s="1"/>
  <c r="CQ820"/>
  <c r="P820" s="1"/>
  <c r="CS820"/>
  <c r="R820" s="1"/>
  <c r="CU820"/>
  <c r="T820" s="1"/>
  <c r="CW820"/>
  <c r="V820" s="1"/>
  <c r="FR820"/>
  <c r="GL820"/>
  <c r="GO820"/>
  <c r="GP820"/>
  <c r="GV820"/>
  <c r="HC820"/>
  <c r="GX820" s="1"/>
  <c r="I821"/>
  <c r="AC821"/>
  <c r="AE821"/>
  <c r="CS821" s="1"/>
  <c r="R821" s="1"/>
  <c r="AF821"/>
  <c r="AG821"/>
  <c r="CU821" s="1"/>
  <c r="T821" s="1"/>
  <c r="AH821"/>
  <c r="AI821"/>
  <c r="CW821" s="1"/>
  <c r="V821" s="1"/>
  <c r="AJ821"/>
  <c r="CT821"/>
  <c r="S821" s="1"/>
  <c r="CV821"/>
  <c r="U821" s="1"/>
  <c r="CX821"/>
  <c r="W821" s="1"/>
  <c r="FR821"/>
  <c r="GL821"/>
  <c r="GO821"/>
  <c r="GP821"/>
  <c r="GV821"/>
  <c r="GX821"/>
  <c r="HC821"/>
  <c r="C822"/>
  <c r="D822"/>
  <c r="I822"/>
  <c r="AC822"/>
  <c r="AD822"/>
  <c r="AB822" s="1"/>
  <c r="AE822"/>
  <c r="AF822"/>
  <c r="CT822" s="1"/>
  <c r="S822" s="1"/>
  <c r="AG822"/>
  <c r="AH822"/>
  <c r="CV822" s="1"/>
  <c r="U822" s="1"/>
  <c r="AI822"/>
  <c r="AJ822"/>
  <c r="CX822" s="1"/>
  <c r="W822" s="1"/>
  <c r="CQ822"/>
  <c r="P822" s="1"/>
  <c r="CS822"/>
  <c r="R822" s="1"/>
  <c r="CU822"/>
  <c r="T822" s="1"/>
  <c r="CW822"/>
  <c r="V822" s="1"/>
  <c r="FR822"/>
  <c r="GL822"/>
  <c r="GO822"/>
  <c r="GP822"/>
  <c r="GV822"/>
  <c r="HC822"/>
  <c r="GX822" s="1"/>
  <c r="I823"/>
  <c r="AC823"/>
  <c r="AE823"/>
  <c r="CS823" s="1"/>
  <c r="R823" s="1"/>
  <c r="AF823"/>
  <c r="AG823"/>
  <c r="CU823" s="1"/>
  <c r="T823" s="1"/>
  <c r="AH823"/>
  <c r="AI823"/>
  <c r="CW823" s="1"/>
  <c r="V823" s="1"/>
  <c r="AJ823"/>
  <c r="CT823"/>
  <c r="S823" s="1"/>
  <c r="CV823"/>
  <c r="U823" s="1"/>
  <c r="CX823"/>
  <c r="W823" s="1"/>
  <c r="FR823"/>
  <c r="GL823"/>
  <c r="GO823"/>
  <c r="GP823"/>
  <c r="GV823"/>
  <c r="GX823"/>
  <c r="HC823"/>
  <c r="C824"/>
  <c r="D824"/>
  <c r="I824"/>
  <c r="AC824"/>
  <c r="AD824"/>
  <c r="AB824" s="1"/>
  <c r="AE824"/>
  <c r="AF824"/>
  <c r="CT824" s="1"/>
  <c r="S824" s="1"/>
  <c r="AG824"/>
  <c r="AH824"/>
  <c r="CV824" s="1"/>
  <c r="U824" s="1"/>
  <c r="AI824"/>
  <c r="AJ824"/>
  <c r="CX824" s="1"/>
  <c r="W824" s="1"/>
  <c r="CQ824"/>
  <c r="P824" s="1"/>
  <c r="CS824"/>
  <c r="R824" s="1"/>
  <c r="CU824"/>
  <c r="T824" s="1"/>
  <c r="CW824"/>
  <c r="V824" s="1"/>
  <c r="FR824"/>
  <c r="GL824"/>
  <c r="GO824"/>
  <c r="GP824"/>
  <c r="GV824"/>
  <c r="HC824"/>
  <c r="GX824" s="1"/>
  <c r="I825"/>
  <c r="AC825"/>
  <c r="AE825"/>
  <c r="CS825" s="1"/>
  <c r="R825" s="1"/>
  <c r="AF825"/>
  <c r="AG825"/>
  <c r="CU825" s="1"/>
  <c r="T825" s="1"/>
  <c r="AH825"/>
  <c r="AI825"/>
  <c r="CW825" s="1"/>
  <c r="V825" s="1"/>
  <c r="AJ825"/>
  <c r="CT825"/>
  <c r="S825" s="1"/>
  <c r="CV825"/>
  <c r="U825" s="1"/>
  <c r="CX825"/>
  <c r="W825" s="1"/>
  <c r="FR825"/>
  <c r="GL825"/>
  <c r="GO825"/>
  <c r="GP825"/>
  <c r="GV825"/>
  <c r="GX825"/>
  <c r="HC825"/>
  <c r="C826"/>
  <c r="D826"/>
  <c r="I826"/>
  <c r="CX371" i="3" s="1"/>
  <c r="AC826" i="1"/>
  <c r="AD826"/>
  <c r="CR826" s="1"/>
  <c r="Q826" s="1"/>
  <c r="AE826"/>
  <c r="AF826"/>
  <c r="CT826" s="1"/>
  <c r="S826" s="1"/>
  <c r="AG826"/>
  <c r="AH826"/>
  <c r="CV826" s="1"/>
  <c r="U826" s="1"/>
  <c r="AI826"/>
  <c r="AJ826"/>
  <c r="CX826" s="1"/>
  <c r="W826" s="1"/>
  <c r="CQ826"/>
  <c r="P826" s="1"/>
  <c r="CS826"/>
  <c r="R826" s="1"/>
  <c r="CU826"/>
  <c r="T826" s="1"/>
  <c r="CW826"/>
  <c r="V826" s="1"/>
  <c r="FR826"/>
  <c r="GL826"/>
  <c r="GO826"/>
  <c r="GP826"/>
  <c r="GV826"/>
  <c r="HC826"/>
  <c r="GX826" s="1"/>
  <c r="C827"/>
  <c r="D827"/>
  <c r="I827"/>
  <c r="AC827"/>
  <c r="CQ827" s="1"/>
  <c r="P827" s="1"/>
  <c r="CP827" s="1"/>
  <c r="O827" s="1"/>
  <c r="AE827"/>
  <c r="AD827" s="1"/>
  <c r="CR827" s="1"/>
  <c r="Q827" s="1"/>
  <c r="AF827"/>
  <c r="AG827"/>
  <c r="CU827" s="1"/>
  <c r="T827" s="1"/>
  <c r="AH827"/>
  <c r="AI827"/>
  <c r="CW827" s="1"/>
  <c r="V827" s="1"/>
  <c r="AJ827"/>
  <c r="CT827"/>
  <c r="S827" s="1"/>
  <c r="CV827"/>
  <c r="U827" s="1"/>
  <c r="CX827"/>
  <c r="W827" s="1"/>
  <c r="FR827"/>
  <c r="GL827"/>
  <c r="GO827"/>
  <c r="GP827"/>
  <c r="GV827"/>
  <c r="HC827" s="1"/>
  <c r="GX827" s="1"/>
  <c r="C828"/>
  <c r="D828"/>
  <c r="I828"/>
  <c r="AC828"/>
  <c r="AD828"/>
  <c r="CR828" s="1"/>
  <c r="Q828" s="1"/>
  <c r="AE828"/>
  <c r="AF828"/>
  <c r="CT828" s="1"/>
  <c r="S828" s="1"/>
  <c r="AG828"/>
  <c r="AH828"/>
  <c r="CV828" s="1"/>
  <c r="U828" s="1"/>
  <c r="AI828"/>
  <c r="AJ828"/>
  <c r="CX828" s="1"/>
  <c r="W828" s="1"/>
  <c r="CQ828"/>
  <c r="P828" s="1"/>
  <c r="CS828"/>
  <c r="R828" s="1"/>
  <c r="CU828"/>
  <c r="T828" s="1"/>
  <c r="CW828"/>
  <c r="V828" s="1"/>
  <c r="FR828"/>
  <c r="GL828"/>
  <c r="GO828"/>
  <c r="GP828"/>
  <c r="GV828"/>
  <c r="HC828" s="1"/>
  <c r="GX828" s="1"/>
  <c r="C829"/>
  <c r="D829"/>
  <c r="I829"/>
  <c r="AC829"/>
  <c r="AE829"/>
  <c r="CS829" s="1"/>
  <c r="R829" s="1"/>
  <c r="AF829"/>
  <c r="AG829"/>
  <c r="CU829" s="1"/>
  <c r="T829" s="1"/>
  <c r="AH829"/>
  <c r="AI829"/>
  <c r="CW829" s="1"/>
  <c r="V829" s="1"/>
  <c r="AJ829"/>
  <c r="CT829"/>
  <c r="S829" s="1"/>
  <c r="CV829"/>
  <c r="U829" s="1"/>
  <c r="CX829"/>
  <c r="W829" s="1"/>
  <c r="FR829"/>
  <c r="GL829"/>
  <c r="GO829"/>
  <c r="GP829"/>
  <c r="GV829"/>
  <c r="GX829"/>
  <c r="HC829"/>
  <c r="I830"/>
  <c r="AC830"/>
  <c r="AD830"/>
  <c r="CR830" s="1"/>
  <c r="Q830" s="1"/>
  <c r="AE830"/>
  <c r="AF830"/>
  <c r="CT830" s="1"/>
  <c r="S830" s="1"/>
  <c r="AG830"/>
  <c r="AH830"/>
  <c r="CV830" s="1"/>
  <c r="U830" s="1"/>
  <c r="AI830"/>
  <c r="AJ830"/>
  <c r="CX830" s="1"/>
  <c r="W830" s="1"/>
  <c r="CQ830"/>
  <c r="P830" s="1"/>
  <c r="CS830"/>
  <c r="R830" s="1"/>
  <c r="CU830"/>
  <c r="T830" s="1"/>
  <c r="CW830"/>
  <c r="V830" s="1"/>
  <c r="FR830"/>
  <c r="GL830"/>
  <c r="GO830"/>
  <c r="GP830"/>
  <c r="GV830"/>
  <c r="HC830"/>
  <c r="GX830" s="1"/>
  <c r="D832"/>
  <c r="E834"/>
  <c r="Z834"/>
  <c r="AA834"/>
  <c r="AM834"/>
  <c r="AN834"/>
  <c r="BE834"/>
  <c r="BF834"/>
  <c r="BG834"/>
  <c r="BH834"/>
  <c r="BI834"/>
  <c r="BJ834"/>
  <c r="BK834"/>
  <c r="BL834"/>
  <c r="BM834"/>
  <c r="BN834"/>
  <c r="BO834"/>
  <c r="BP834"/>
  <c r="BQ834"/>
  <c r="BR834"/>
  <c r="BS834"/>
  <c r="BT834"/>
  <c r="BU834"/>
  <c r="BV834"/>
  <c r="BW834"/>
  <c r="CN834"/>
  <c r="CO834"/>
  <c r="CP834"/>
  <c r="CQ834"/>
  <c r="CR834"/>
  <c r="CS834"/>
  <c r="CT834"/>
  <c r="CU834"/>
  <c r="CV834"/>
  <c r="CW834"/>
  <c r="CX834"/>
  <c r="CY834"/>
  <c r="CZ834"/>
  <c r="DA834"/>
  <c r="DB834"/>
  <c r="DC834"/>
  <c r="DD834"/>
  <c r="DE834"/>
  <c r="DF834"/>
  <c r="DG834"/>
  <c r="DH834"/>
  <c r="DI834"/>
  <c r="DJ834"/>
  <c r="DK834"/>
  <c r="DL834"/>
  <c r="DM834"/>
  <c r="DN834"/>
  <c r="DO834"/>
  <c r="DP834"/>
  <c r="DQ834"/>
  <c r="DR834"/>
  <c r="DS834"/>
  <c r="DT834"/>
  <c r="DU834"/>
  <c r="DV834"/>
  <c r="DW834"/>
  <c r="DX834"/>
  <c r="DY834"/>
  <c r="DZ834"/>
  <c r="EA834"/>
  <c r="EB834"/>
  <c r="EC834"/>
  <c r="ED834"/>
  <c r="EE834"/>
  <c r="EF834"/>
  <c r="EG834"/>
  <c r="EH834"/>
  <c r="EI834"/>
  <c r="EJ834"/>
  <c r="EK834"/>
  <c r="EL834"/>
  <c r="EM834"/>
  <c r="EN834"/>
  <c r="EO834"/>
  <c r="EP834"/>
  <c r="EQ834"/>
  <c r="ER834"/>
  <c r="ES834"/>
  <c r="ET834"/>
  <c r="EU834"/>
  <c r="EV834"/>
  <c r="EW834"/>
  <c r="EX834"/>
  <c r="EY834"/>
  <c r="EZ834"/>
  <c r="FA834"/>
  <c r="FB834"/>
  <c r="FC834"/>
  <c r="FD834"/>
  <c r="FE834"/>
  <c r="FF834"/>
  <c r="FG834"/>
  <c r="FH834"/>
  <c r="FI834"/>
  <c r="FJ834"/>
  <c r="FK834"/>
  <c r="FL834"/>
  <c r="FM834"/>
  <c r="FN834"/>
  <c r="FO834"/>
  <c r="FP834"/>
  <c r="FQ834"/>
  <c r="FR834"/>
  <c r="FS834"/>
  <c r="FT834"/>
  <c r="FU834"/>
  <c r="FV834"/>
  <c r="FW834"/>
  <c r="FX834"/>
  <c r="FY834"/>
  <c r="FZ834"/>
  <c r="GA834"/>
  <c r="GB834"/>
  <c r="GC834"/>
  <c r="GD834"/>
  <c r="GE834"/>
  <c r="GF834"/>
  <c r="GG834"/>
  <c r="GH834"/>
  <c r="GI834"/>
  <c r="GJ834"/>
  <c r="GK834"/>
  <c r="GL834"/>
  <c r="GM834"/>
  <c r="GN834"/>
  <c r="GO834"/>
  <c r="GP834"/>
  <c r="GQ834"/>
  <c r="GR834"/>
  <c r="GS834"/>
  <c r="GT834"/>
  <c r="GU834"/>
  <c r="GV834"/>
  <c r="GW834"/>
  <c r="GX834"/>
  <c r="C836"/>
  <c r="D836"/>
  <c r="I836"/>
  <c r="AC836"/>
  <c r="AD836"/>
  <c r="AB836" s="1"/>
  <c r="AE836"/>
  <c r="AF836"/>
  <c r="CT836" s="1"/>
  <c r="S836" s="1"/>
  <c r="AG836"/>
  <c r="AH836"/>
  <c r="CV836" s="1"/>
  <c r="U836" s="1"/>
  <c r="AI836"/>
  <c r="AJ836"/>
  <c r="CX836" s="1"/>
  <c r="W836" s="1"/>
  <c r="CQ836"/>
  <c r="P836" s="1"/>
  <c r="CS836"/>
  <c r="R836" s="1"/>
  <c r="CU836"/>
  <c r="T836" s="1"/>
  <c r="CW836"/>
  <c r="V836" s="1"/>
  <c r="FR836"/>
  <c r="GL836"/>
  <c r="GO836"/>
  <c r="GP836"/>
  <c r="GV836"/>
  <c r="HC836"/>
  <c r="GX836" s="1"/>
  <c r="I837"/>
  <c r="AC837"/>
  <c r="AE837"/>
  <c r="CS837" s="1"/>
  <c r="R837" s="1"/>
  <c r="AF837"/>
  <c r="AG837"/>
  <c r="CU837" s="1"/>
  <c r="T837" s="1"/>
  <c r="AH837"/>
  <c r="AI837"/>
  <c r="CW837" s="1"/>
  <c r="V837" s="1"/>
  <c r="AJ837"/>
  <c r="CT837"/>
  <c r="S837" s="1"/>
  <c r="CV837"/>
  <c r="U837" s="1"/>
  <c r="CX837"/>
  <c r="W837" s="1"/>
  <c r="FR837"/>
  <c r="GL837"/>
  <c r="GO837"/>
  <c r="GP837"/>
  <c r="GV837"/>
  <c r="GX837"/>
  <c r="HC837"/>
  <c r="C838"/>
  <c r="D838"/>
  <c r="I838"/>
  <c r="AC838"/>
  <c r="AD838"/>
  <c r="AB838" s="1"/>
  <c r="AE838"/>
  <c r="AF838"/>
  <c r="CT838" s="1"/>
  <c r="S838" s="1"/>
  <c r="AG838"/>
  <c r="AH838"/>
  <c r="CV838" s="1"/>
  <c r="U838" s="1"/>
  <c r="AI838"/>
  <c r="AJ838"/>
  <c r="CX838" s="1"/>
  <c r="W838" s="1"/>
  <c r="CQ838"/>
  <c r="P838" s="1"/>
  <c r="CS838"/>
  <c r="R838" s="1"/>
  <c r="CU838"/>
  <c r="T838" s="1"/>
  <c r="CW838"/>
  <c r="V838" s="1"/>
  <c r="FR838"/>
  <c r="GL838"/>
  <c r="GO838"/>
  <c r="GP838"/>
  <c r="GV838"/>
  <c r="HC838"/>
  <c r="GX838" s="1"/>
  <c r="AC839"/>
  <c r="AE839"/>
  <c r="CS839" s="1"/>
  <c r="AF839"/>
  <c r="AG839"/>
  <c r="CU839" s="1"/>
  <c r="AH839"/>
  <c r="AI839"/>
  <c r="CW839" s="1"/>
  <c r="AJ839"/>
  <c r="CT839"/>
  <c r="CV839"/>
  <c r="CX839"/>
  <c r="FR839"/>
  <c r="GL839"/>
  <c r="GO839"/>
  <c r="GP839"/>
  <c r="GV839"/>
  <c r="HC839"/>
  <c r="I840"/>
  <c r="AC840"/>
  <c r="AD840"/>
  <c r="CR840" s="1"/>
  <c r="Q840" s="1"/>
  <c r="AE840"/>
  <c r="AF840"/>
  <c r="CT840" s="1"/>
  <c r="S840" s="1"/>
  <c r="AG840"/>
  <c r="AH840"/>
  <c r="CV840" s="1"/>
  <c r="U840" s="1"/>
  <c r="AI840"/>
  <c r="AJ840"/>
  <c r="CX840" s="1"/>
  <c r="W840" s="1"/>
  <c r="CQ840"/>
  <c r="P840" s="1"/>
  <c r="CS840"/>
  <c r="R840" s="1"/>
  <c r="CU840"/>
  <c r="T840" s="1"/>
  <c r="CW840"/>
  <c r="V840" s="1"/>
  <c r="FR840"/>
  <c r="GL840"/>
  <c r="GO840"/>
  <c r="GP840"/>
  <c r="GV840"/>
  <c r="HC840"/>
  <c r="GX840" s="1"/>
  <c r="C841"/>
  <c r="D841"/>
  <c r="I841"/>
  <c r="AC841"/>
  <c r="AE841"/>
  <c r="CS841" s="1"/>
  <c r="R841" s="1"/>
  <c r="AF841"/>
  <c r="AG841"/>
  <c r="CU841" s="1"/>
  <c r="T841" s="1"/>
  <c r="AH841"/>
  <c r="AI841"/>
  <c r="CW841" s="1"/>
  <c r="V841" s="1"/>
  <c r="AJ841"/>
  <c r="CT841"/>
  <c r="S841" s="1"/>
  <c r="CV841"/>
  <c r="U841" s="1"/>
  <c r="CX841"/>
  <c r="W841" s="1"/>
  <c r="FR841"/>
  <c r="GL841"/>
  <c r="GO841"/>
  <c r="GP841"/>
  <c r="GV841"/>
  <c r="GX841"/>
  <c r="HC841"/>
  <c r="C842"/>
  <c r="D842"/>
  <c r="I842"/>
  <c r="AC842"/>
  <c r="AD842"/>
  <c r="AB842" s="1"/>
  <c r="AE842"/>
  <c r="AF842"/>
  <c r="CT842" s="1"/>
  <c r="S842" s="1"/>
  <c r="AG842"/>
  <c r="AH842"/>
  <c r="CV842" s="1"/>
  <c r="U842" s="1"/>
  <c r="AI842"/>
  <c r="AJ842"/>
  <c r="CX842" s="1"/>
  <c r="W842" s="1"/>
  <c r="CQ842"/>
  <c r="P842" s="1"/>
  <c r="CS842"/>
  <c r="R842" s="1"/>
  <c r="CU842"/>
  <c r="T842" s="1"/>
  <c r="CW842"/>
  <c r="V842" s="1"/>
  <c r="FR842"/>
  <c r="GL842"/>
  <c r="GO842"/>
  <c r="GP842"/>
  <c r="GV842"/>
  <c r="HC842"/>
  <c r="GX842" s="1"/>
  <c r="C843"/>
  <c r="D843"/>
  <c r="I843"/>
  <c r="AC843"/>
  <c r="CQ843" s="1"/>
  <c r="P843" s="1"/>
  <c r="CP843" s="1"/>
  <c r="O843" s="1"/>
  <c r="AE843"/>
  <c r="AD843" s="1"/>
  <c r="CR843" s="1"/>
  <c r="Q843" s="1"/>
  <c r="AF843"/>
  <c r="AG843"/>
  <c r="CU843" s="1"/>
  <c r="T843" s="1"/>
  <c r="AH843"/>
  <c r="AI843"/>
  <c r="CW843" s="1"/>
  <c r="V843" s="1"/>
  <c r="AJ843"/>
  <c r="CT843"/>
  <c r="S843" s="1"/>
  <c r="CV843"/>
  <c r="U843" s="1"/>
  <c r="CX843"/>
  <c r="W843" s="1"/>
  <c r="FR843"/>
  <c r="GL843"/>
  <c r="GO843"/>
  <c r="GP843"/>
  <c r="GV843"/>
  <c r="GX843"/>
  <c r="HC843"/>
  <c r="C844"/>
  <c r="D844"/>
  <c r="I844"/>
  <c r="AC844"/>
  <c r="AD844"/>
  <c r="CR844" s="1"/>
  <c r="Q844" s="1"/>
  <c r="AE844"/>
  <c r="AF844"/>
  <c r="CT844" s="1"/>
  <c r="S844" s="1"/>
  <c r="AG844"/>
  <c r="AH844"/>
  <c r="CV844" s="1"/>
  <c r="U844" s="1"/>
  <c r="AI844"/>
  <c r="AJ844"/>
  <c r="CX844" s="1"/>
  <c r="W844" s="1"/>
  <c r="CQ844"/>
  <c r="P844" s="1"/>
  <c r="CP844" s="1"/>
  <c r="O844" s="1"/>
  <c r="CS844"/>
  <c r="R844" s="1"/>
  <c r="CU844"/>
  <c r="T844" s="1"/>
  <c r="CW844"/>
  <c r="V844" s="1"/>
  <c r="FR844"/>
  <c r="GL844"/>
  <c r="GO844"/>
  <c r="GP844"/>
  <c r="GV844"/>
  <c r="HC844"/>
  <c r="GX844" s="1"/>
  <c r="AC845"/>
  <c r="CQ845" s="1"/>
  <c r="AE845"/>
  <c r="AD845" s="1"/>
  <c r="CR845" s="1"/>
  <c r="AF845"/>
  <c r="AG845"/>
  <c r="CU845" s="1"/>
  <c r="AH845"/>
  <c r="AI845"/>
  <c r="CW845" s="1"/>
  <c r="AJ845"/>
  <c r="CT845"/>
  <c r="CV845"/>
  <c r="CX845"/>
  <c r="FR845"/>
  <c r="GL845"/>
  <c r="GO845"/>
  <c r="GP845"/>
  <c r="GV845"/>
  <c r="HC845"/>
  <c r="C846"/>
  <c r="D846"/>
  <c r="I846"/>
  <c r="AC846"/>
  <c r="AD846"/>
  <c r="CR846" s="1"/>
  <c r="Q846" s="1"/>
  <c r="AE846"/>
  <c r="AF846"/>
  <c r="CT846" s="1"/>
  <c r="S846" s="1"/>
  <c r="AG846"/>
  <c r="AH846"/>
  <c r="CV846" s="1"/>
  <c r="U846" s="1"/>
  <c r="AI846"/>
  <c r="AJ846"/>
  <c r="CX846" s="1"/>
  <c r="W846" s="1"/>
  <c r="CQ846"/>
  <c r="P846" s="1"/>
  <c r="CS846"/>
  <c r="R846" s="1"/>
  <c r="CU846"/>
  <c r="T846" s="1"/>
  <c r="CW846"/>
  <c r="V846" s="1"/>
  <c r="FR846"/>
  <c r="GL846"/>
  <c r="GO846"/>
  <c r="GP846"/>
  <c r="GV846"/>
  <c r="HC846"/>
  <c r="GX846" s="1"/>
  <c r="C847"/>
  <c r="D847"/>
  <c r="I847"/>
  <c r="AC847"/>
  <c r="AE847"/>
  <c r="CS847" s="1"/>
  <c r="R847" s="1"/>
  <c r="AF847"/>
  <c r="AG847"/>
  <c r="CU847" s="1"/>
  <c r="T847" s="1"/>
  <c r="AH847"/>
  <c r="AI847"/>
  <c r="CW847" s="1"/>
  <c r="V847" s="1"/>
  <c r="AJ847"/>
  <c r="CT847"/>
  <c r="S847" s="1"/>
  <c r="CV847"/>
  <c r="U847" s="1"/>
  <c r="CX847"/>
  <c r="W847" s="1"/>
  <c r="FR847"/>
  <c r="GL847"/>
  <c r="GO847"/>
  <c r="GP847"/>
  <c r="GV847"/>
  <c r="GX847"/>
  <c r="HC847"/>
  <c r="C848"/>
  <c r="D848"/>
  <c r="I848"/>
  <c r="AC848"/>
  <c r="AD848"/>
  <c r="AB848" s="1"/>
  <c r="AE848"/>
  <c r="AF848"/>
  <c r="CT848" s="1"/>
  <c r="S848" s="1"/>
  <c r="AG848"/>
  <c r="AH848"/>
  <c r="CV848" s="1"/>
  <c r="U848" s="1"/>
  <c r="AI848"/>
  <c r="AJ848"/>
  <c r="CX848" s="1"/>
  <c r="W848" s="1"/>
  <c r="CQ848"/>
  <c r="P848" s="1"/>
  <c r="CS848"/>
  <c r="R848" s="1"/>
  <c r="CU848"/>
  <c r="T848" s="1"/>
  <c r="CW848"/>
  <c r="V848" s="1"/>
  <c r="FR848"/>
  <c r="GL848"/>
  <c r="GN848"/>
  <c r="GP848"/>
  <c r="GV848"/>
  <c r="HC848"/>
  <c r="GX848" s="1"/>
  <c r="AC849"/>
  <c r="AE849"/>
  <c r="CS849" s="1"/>
  <c r="AF849"/>
  <c r="AG849"/>
  <c r="CU849" s="1"/>
  <c r="AH849"/>
  <c r="AI849"/>
  <c r="CW849" s="1"/>
  <c r="AJ849"/>
  <c r="CT849"/>
  <c r="CV849"/>
  <c r="CX849"/>
  <c r="FR849"/>
  <c r="GL849"/>
  <c r="GN849"/>
  <c r="GP849"/>
  <c r="GV849"/>
  <c r="HC849"/>
  <c r="I850"/>
  <c r="AC850"/>
  <c r="AD850"/>
  <c r="CR850" s="1"/>
  <c r="Q850" s="1"/>
  <c r="AE850"/>
  <c r="AF850"/>
  <c r="CT850" s="1"/>
  <c r="S850" s="1"/>
  <c r="AG850"/>
  <c r="AH850"/>
  <c r="CV850" s="1"/>
  <c r="U850" s="1"/>
  <c r="AI850"/>
  <c r="AJ850"/>
  <c r="CX850" s="1"/>
  <c r="W850" s="1"/>
  <c r="CQ850"/>
  <c r="P850" s="1"/>
  <c r="CS850"/>
  <c r="R850" s="1"/>
  <c r="CU850"/>
  <c r="T850" s="1"/>
  <c r="CW850"/>
  <c r="V850" s="1"/>
  <c r="FR850"/>
  <c r="GL850"/>
  <c r="GN850"/>
  <c r="GP850"/>
  <c r="GV850"/>
  <c r="HC850"/>
  <c r="GX850" s="1"/>
  <c r="C851"/>
  <c r="D851"/>
  <c r="I851"/>
  <c r="AC851"/>
  <c r="AE851"/>
  <c r="CS851" s="1"/>
  <c r="R851" s="1"/>
  <c r="AF851"/>
  <c r="AG851"/>
  <c r="CU851" s="1"/>
  <c r="T851" s="1"/>
  <c r="AH851"/>
  <c r="AI851"/>
  <c r="CW851" s="1"/>
  <c r="V851" s="1"/>
  <c r="AJ851"/>
  <c r="CT851"/>
  <c r="S851" s="1"/>
  <c r="CV851"/>
  <c r="U851" s="1"/>
  <c r="CX851"/>
  <c r="W851" s="1"/>
  <c r="FR851"/>
  <c r="GL851"/>
  <c r="GN851"/>
  <c r="GP851"/>
  <c r="GV851"/>
  <c r="GX851"/>
  <c r="HC851"/>
  <c r="I852"/>
  <c r="AC852"/>
  <c r="AD852"/>
  <c r="CR852" s="1"/>
  <c r="Q852" s="1"/>
  <c r="AE852"/>
  <c r="AF852"/>
  <c r="CT852" s="1"/>
  <c r="S852" s="1"/>
  <c r="AG852"/>
  <c r="AH852"/>
  <c r="CV852" s="1"/>
  <c r="U852" s="1"/>
  <c r="AI852"/>
  <c r="AJ852"/>
  <c r="CX852" s="1"/>
  <c r="W852" s="1"/>
  <c r="CQ852"/>
  <c r="P852" s="1"/>
  <c r="CS852"/>
  <c r="R852" s="1"/>
  <c r="CU852"/>
  <c r="T852" s="1"/>
  <c r="CW852"/>
  <c r="V852" s="1"/>
  <c r="FR852"/>
  <c r="GL852"/>
  <c r="GN852"/>
  <c r="GP852"/>
  <c r="GV852"/>
  <c r="HC852"/>
  <c r="GX852" s="1"/>
  <c r="I853"/>
  <c r="AC853"/>
  <c r="CQ853" s="1"/>
  <c r="P853" s="1"/>
  <c r="CP853" s="1"/>
  <c r="O853" s="1"/>
  <c r="AE853"/>
  <c r="AD853" s="1"/>
  <c r="CR853" s="1"/>
  <c r="Q853" s="1"/>
  <c r="AF853"/>
  <c r="AG853"/>
  <c r="CU853" s="1"/>
  <c r="T853" s="1"/>
  <c r="AH853"/>
  <c r="AI853"/>
  <c r="CW853" s="1"/>
  <c r="V853" s="1"/>
  <c r="AJ853"/>
  <c r="CT853"/>
  <c r="S853" s="1"/>
  <c r="CV853"/>
  <c r="U853" s="1"/>
  <c r="CX853"/>
  <c r="W853" s="1"/>
  <c r="FR853"/>
  <c r="GL853"/>
  <c r="GN853"/>
  <c r="GP853"/>
  <c r="GV853"/>
  <c r="GX853"/>
  <c r="HC853"/>
  <c r="C854"/>
  <c r="D854"/>
  <c r="I854"/>
  <c r="AC854"/>
  <c r="AD854"/>
  <c r="CR854" s="1"/>
  <c r="Q854" s="1"/>
  <c r="AE854"/>
  <c r="AF854"/>
  <c r="CT854" s="1"/>
  <c r="S854" s="1"/>
  <c r="AG854"/>
  <c r="AH854"/>
  <c r="CV854" s="1"/>
  <c r="U854" s="1"/>
  <c r="AI854"/>
  <c r="AJ854"/>
  <c r="CX854" s="1"/>
  <c r="W854" s="1"/>
  <c r="CQ854"/>
  <c r="P854" s="1"/>
  <c r="CP854" s="1"/>
  <c r="O854" s="1"/>
  <c r="CS854"/>
  <c r="R854" s="1"/>
  <c r="CU854"/>
  <c r="T854" s="1"/>
  <c r="CW854"/>
  <c r="V854" s="1"/>
  <c r="FR854"/>
  <c r="GL854"/>
  <c r="GO854"/>
  <c r="GP854"/>
  <c r="GV854"/>
  <c r="HC854"/>
  <c r="GX854" s="1"/>
  <c r="AC855"/>
  <c r="CQ855" s="1"/>
  <c r="AE855"/>
  <c r="AD855" s="1"/>
  <c r="CR855" s="1"/>
  <c r="AF855"/>
  <c r="AG855"/>
  <c r="CU855" s="1"/>
  <c r="AH855"/>
  <c r="AI855"/>
  <c r="CW855" s="1"/>
  <c r="AJ855"/>
  <c r="CT855"/>
  <c r="CV855"/>
  <c r="CX855"/>
  <c r="FR855"/>
  <c r="GL855"/>
  <c r="GO855"/>
  <c r="GP855"/>
  <c r="GV855"/>
  <c r="HC855"/>
  <c r="I856"/>
  <c r="AC856"/>
  <c r="AD856"/>
  <c r="CR856" s="1"/>
  <c r="Q856" s="1"/>
  <c r="AE856"/>
  <c r="AF856"/>
  <c r="CT856" s="1"/>
  <c r="S856" s="1"/>
  <c r="AG856"/>
  <c r="AH856"/>
  <c r="CV856" s="1"/>
  <c r="U856" s="1"/>
  <c r="AI856"/>
  <c r="AJ856"/>
  <c r="CX856" s="1"/>
  <c r="W856" s="1"/>
  <c r="CQ856"/>
  <c r="P856" s="1"/>
  <c r="CS856"/>
  <c r="R856" s="1"/>
  <c r="CU856"/>
  <c r="T856" s="1"/>
  <c r="CW856"/>
  <c r="V856" s="1"/>
  <c r="FR856"/>
  <c r="GL856"/>
  <c r="GO856"/>
  <c r="GP856"/>
  <c r="GV856"/>
  <c r="HC856"/>
  <c r="GX856" s="1"/>
  <c r="C857"/>
  <c r="D857"/>
  <c r="I857"/>
  <c r="AC857"/>
  <c r="CQ857" s="1"/>
  <c r="P857" s="1"/>
  <c r="AE857"/>
  <c r="AD857" s="1"/>
  <c r="CR857" s="1"/>
  <c r="Q857" s="1"/>
  <c r="AF857"/>
  <c r="AG857"/>
  <c r="CU857" s="1"/>
  <c r="T857" s="1"/>
  <c r="AH857"/>
  <c r="AI857"/>
  <c r="CW857" s="1"/>
  <c r="V857" s="1"/>
  <c r="AJ857"/>
  <c r="CT857"/>
  <c r="S857" s="1"/>
  <c r="CV857"/>
  <c r="U857" s="1"/>
  <c r="CX857"/>
  <c r="W857" s="1"/>
  <c r="FR857"/>
  <c r="GL857"/>
  <c r="GO857"/>
  <c r="GP857"/>
  <c r="GV857"/>
  <c r="GX857"/>
  <c r="HC857"/>
  <c r="C858"/>
  <c r="D858"/>
  <c r="I858"/>
  <c r="AC858"/>
  <c r="AD858"/>
  <c r="CR858" s="1"/>
  <c r="Q858" s="1"/>
  <c r="AE858"/>
  <c r="AF858"/>
  <c r="CT858" s="1"/>
  <c r="S858" s="1"/>
  <c r="AG858"/>
  <c r="AH858"/>
  <c r="CV858" s="1"/>
  <c r="U858" s="1"/>
  <c r="AI858"/>
  <c r="AJ858"/>
  <c r="CX858" s="1"/>
  <c r="W858" s="1"/>
  <c r="CQ858"/>
  <c r="P858" s="1"/>
  <c r="CS858"/>
  <c r="R858" s="1"/>
  <c r="CU858"/>
  <c r="T858" s="1"/>
  <c r="CW858"/>
  <c r="V858" s="1"/>
  <c r="FR858"/>
  <c r="GL858"/>
  <c r="GO858"/>
  <c r="GP858"/>
  <c r="GV858"/>
  <c r="HC858"/>
  <c r="GX858" s="1"/>
  <c r="C859"/>
  <c r="D859"/>
  <c r="I859"/>
  <c r="AC859"/>
  <c r="AE859"/>
  <c r="CS859" s="1"/>
  <c r="R859" s="1"/>
  <c r="AF859"/>
  <c r="AG859"/>
  <c r="CU859" s="1"/>
  <c r="T859" s="1"/>
  <c r="AH859"/>
  <c r="AI859"/>
  <c r="CW859" s="1"/>
  <c r="V859" s="1"/>
  <c r="AJ859"/>
  <c r="CT859"/>
  <c r="S859" s="1"/>
  <c r="CV859"/>
  <c r="U859" s="1"/>
  <c r="CX859"/>
  <c r="W859" s="1"/>
  <c r="FR859"/>
  <c r="GL859"/>
  <c r="GO859"/>
  <c r="GP859"/>
  <c r="GV859"/>
  <c r="GX859"/>
  <c r="HC859"/>
  <c r="C860"/>
  <c r="D860"/>
  <c r="I860"/>
  <c r="AC860"/>
  <c r="AD860"/>
  <c r="AB860" s="1"/>
  <c r="AE860"/>
  <c r="AF860"/>
  <c r="CT860" s="1"/>
  <c r="S860" s="1"/>
  <c r="AG860"/>
  <c r="AH860"/>
  <c r="CV860" s="1"/>
  <c r="U860" s="1"/>
  <c r="AI860"/>
  <c r="AJ860"/>
  <c r="CX860" s="1"/>
  <c r="W860" s="1"/>
  <c r="CQ860"/>
  <c r="P860" s="1"/>
  <c r="CS860"/>
  <c r="R860" s="1"/>
  <c r="CU860"/>
  <c r="T860" s="1"/>
  <c r="CW860"/>
  <c r="V860" s="1"/>
  <c r="FR860"/>
  <c r="GL860"/>
  <c r="GN860"/>
  <c r="GP860"/>
  <c r="GV860"/>
  <c r="HC860"/>
  <c r="GX860" s="1"/>
  <c r="AC861"/>
  <c r="AE861"/>
  <c r="CS861" s="1"/>
  <c r="AF861"/>
  <c r="AG861"/>
  <c r="CU861" s="1"/>
  <c r="AH861"/>
  <c r="AI861"/>
  <c r="CW861" s="1"/>
  <c r="AJ861"/>
  <c r="CT861"/>
  <c r="CV861"/>
  <c r="CX861"/>
  <c r="FR861"/>
  <c r="GL861"/>
  <c r="GN861"/>
  <c r="GP861"/>
  <c r="GV861"/>
  <c r="HC861"/>
  <c r="B863"/>
  <c r="B834" s="1"/>
  <c r="C863"/>
  <c r="C834" s="1"/>
  <c r="D863"/>
  <c r="D834" s="1"/>
  <c r="F863"/>
  <c r="F834" s="1"/>
  <c r="G863"/>
  <c r="G834" s="1"/>
  <c r="BX863"/>
  <c r="AO863" s="1"/>
  <c r="BY863"/>
  <c r="BY834" s="1"/>
  <c r="BZ863"/>
  <c r="BZ834" s="1"/>
  <c r="CD863"/>
  <c r="CD834" s="1"/>
  <c r="CG863"/>
  <c r="CG834" s="1"/>
  <c r="CK863"/>
  <c r="CK834" s="1"/>
  <c r="CL863"/>
  <c r="CL834" s="1"/>
  <c r="CM863"/>
  <c r="BD863" s="1"/>
  <c r="B893"/>
  <c r="B815" s="1"/>
  <c r="C893"/>
  <c r="C815" s="1"/>
  <c r="D893"/>
  <c r="D815" s="1"/>
  <c r="F893"/>
  <c r="F815" s="1"/>
  <c r="G893"/>
  <c r="G815" s="1"/>
  <c r="BX893"/>
  <c r="BX815" s="1"/>
  <c r="BY893"/>
  <c r="BY815" s="1"/>
  <c r="BZ893"/>
  <c r="BZ815" s="1"/>
  <c r="CC893"/>
  <c r="CC815" s="1"/>
  <c r="CD893"/>
  <c r="CD815" s="1"/>
  <c r="CG893"/>
  <c r="CG815" s="1"/>
  <c r="CI893"/>
  <c r="CI815" s="1"/>
  <c r="CK893"/>
  <c r="CK815" s="1"/>
  <c r="CL893"/>
  <c r="CL815" s="1"/>
  <c r="CM893"/>
  <c r="CM815" s="1"/>
  <c r="D923"/>
  <c r="E925"/>
  <c r="Z925"/>
  <c r="AA925"/>
  <c r="AM925"/>
  <c r="AN925"/>
  <c r="BE925"/>
  <c r="BF925"/>
  <c r="BG925"/>
  <c r="BH925"/>
  <c r="BI925"/>
  <c r="BJ925"/>
  <c r="BK925"/>
  <c r="BL925"/>
  <c r="BM925"/>
  <c r="BN925"/>
  <c r="BO925"/>
  <c r="BP925"/>
  <c r="BQ925"/>
  <c r="BR925"/>
  <c r="BS925"/>
  <c r="BT925"/>
  <c r="BU925"/>
  <c r="BV925"/>
  <c r="BW925"/>
  <c r="CN925"/>
  <c r="CO925"/>
  <c r="CP925"/>
  <c r="CQ925"/>
  <c r="CR925"/>
  <c r="CS925"/>
  <c r="CT925"/>
  <c r="CU925"/>
  <c r="CV925"/>
  <c r="CW925"/>
  <c r="CX925"/>
  <c r="CY925"/>
  <c r="CZ925"/>
  <c r="DA925"/>
  <c r="DB925"/>
  <c r="DC925"/>
  <c r="DD925"/>
  <c r="DE925"/>
  <c r="DF925"/>
  <c r="DG925"/>
  <c r="DH925"/>
  <c r="DI925"/>
  <c r="DJ925"/>
  <c r="DK925"/>
  <c r="DL925"/>
  <c r="DM925"/>
  <c r="DN925"/>
  <c r="DO925"/>
  <c r="DP925"/>
  <c r="DQ925"/>
  <c r="DR925"/>
  <c r="DS925"/>
  <c r="DT925"/>
  <c r="DU925"/>
  <c r="DV925"/>
  <c r="DW925"/>
  <c r="DX925"/>
  <c r="DY925"/>
  <c r="DZ925"/>
  <c r="EA925"/>
  <c r="EB925"/>
  <c r="EC925"/>
  <c r="ED925"/>
  <c r="EE925"/>
  <c r="EF925"/>
  <c r="EG925"/>
  <c r="EH925"/>
  <c r="EI925"/>
  <c r="EJ925"/>
  <c r="EK925"/>
  <c r="EL925"/>
  <c r="EM925"/>
  <c r="EN925"/>
  <c r="EO925"/>
  <c r="EP925"/>
  <c r="EQ925"/>
  <c r="ER925"/>
  <c r="ES925"/>
  <c r="ET925"/>
  <c r="EU925"/>
  <c r="EV925"/>
  <c r="EW925"/>
  <c r="EX925"/>
  <c r="EY925"/>
  <c r="EZ925"/>
  <c r="FA925"/>
  <c r="FB925"/>
  <c r="FC925"/>
  <c r="FD925"/>
  <c r="FE925"/>
  <c r="FF925"/>
  <c r="FG925"/>
  <c r="FH925"/>
  <c r="FI925"/>
  <c r="FJ925"/>
  <c r="FK925"/>
  <c r="FL925"/>
  <c r="FM925"/>
  <c r="FN925"/>
  <c r="FO925"/>
  <c r="FP925"/>
  <c r="FQ925"/>
  <c r="FR925"/>
  <c r="FS925"/>
  <c r="FT925"/>
  <c r="FU925"/>
  <c r="FV925"/>
  <c r="FW925"/>
  <c r="FX925"/>
  <c r="FY925"/>
  <c r="FZ925"/>
  <c r="GA925"/>
  <c r="GB925"/>
  <c r="GC925"/>
  <c r="GD925"/>
  <c r="GE925"/>
  <c r="GF925"/>
  <c r="GG925"/>
  <c r="GH925"/>
  <c r="GI925"/>
  <c r="GJ925"/>
  <c r="GK925"/>
  <c r="GL925"/>
  <c r="GM925"/>
  <c r="GN925"/>
  <c r="GO925"/>
  <c r="GP925"/>
  <c r="GQ925"/>
  <c r="GR925"/>
  <c r="GS925"/>
  <c r="GT925"/>
  <c r="GU925"/>
  <c r="GV925"/>
  <c r="GW925"/>
  <c r="GX925"/>
  <c r="C927"/>
  <c r="D927"/>
  <c r="I927"/>
  <c r="AC927"/>
  <c r="CQ927" s="1"/>
  <c r="P927" s="1"/>
  <c r="AE927"/>
  <c r="AD927" s="1"/>
  <c r="CR927" s="1"/>
  <c r="Q927" s="1"/>
  <c r="AF927"/>
  <c r="AG927"/>
  <c r="CU927" s="1"/>
  <c r="T927" s="1"/>
  <c r="AH927"/>
  <c r="AI927"/>
  <c r="CW927" s="1"/>
  <c r="V927" s="1"/>
  <c r="AJ927"/>
  <c r="CT927"/>
  <c r="S927" s="1"/>
  <c r="CV927"/>
  <c r="U927" s="1"/>
  <c r="CX927"/>
  <c r="W927" s="1"/>
  <c r="FR927"/>
  <c r="GL927"/>
  <c r="GO927"/>
  <c r="GP927"/>
  <c r="GV927"/>
  <c r="GX927"/>
  <c r="HC927"/>
  <c r="I928"/>
  <c r="AC928"/>
  <c r="AD928"/>
  <c r="AB928" s="1"/>
  <c r="AE928"/>
  <c r="AF928"/>
  <c r="CT928" s="1"/>
  <c r="S928" s="1"/>
  <c r="AG928"/>
  <c r="AH928"/>
  <c r="CV928" s="1"/>
  <c r="U928" s="1"/>
  <c r="AI928"/>
  <c r="AJ928"/>
  <c r="CX928" s="1"/>
  <c r="W928" s="1"/>
  <c r="CQ928"/>
  <c r="P928" s="1"/>
  <c r="CS928"/>
  <c r="R928" s="1"/>
  <c r="CU928"/>
  <c r="T928" s="1"/>
  <c r="CW928"/>
  <c r="V928" s="1"/>
  <c r="FR928"/>
  <c r="GL928"/>
  <c r="GO928"/>
  <c r="GP928"/>
  <c r="GV928"/>
  <c r="HC928"/>
  <c r="GX928" s="1"/>
  <c r="C929"/>
  <c r="D929"/>
  <c r="I929"/>
  <c r="AC929"/>
  <c r="CQ929" s="1"/>
  <c r="P929" s="1"/>
  <c r="AD929"/>
  <c r="AE929"/>
  <c r="CS929" s="1"/>
  <c r="R929" s="1"/>
  <c r="AF929"/>
  <c r="AG929"/>
  <c r="CU929" s="1"/>
  <c r="T929" s="1"/>
  <c r="AH929"/>
  <c r="AI929"/>
  <c r="CW929" s="1"/>
  <c r="V929" s="1"/>
  <c r="AJ929"/>
  <c r="CR929"/>
  <c r="Q929" s="1"/>
  <c r="CT929"/>
  <c r="S929" s="1"/>
  <c r="CV929"/>
  <c r="U929" s="1"/>
  <c r="CX929"/>
  <c r="W929" s="1"/>
  <c r="CY929"/>
  <c r="X929" s="1"/>
  <c r="CZ929"/>
  <c r="Y929" s="1"/>
  <c r="FR929"/>
  <c r="GL929"/>
  <c r="GO929"/>
  <c r="GP929"/>
  <c r="GV929"/>
  <c r="GX929"/>
  <c r="HC929"/>
  <c r="C930"/>
  <c r="D930"/>
  <c r="I930"/>
  <c r="AC930"/>
  <c r="AD930"/>
  <c r="CR930" s="1"/>
  <c r="Q930" s="1"/>
  <c r="AE930"/>
  <c r="AF930"/>
  <c r="CT930" s="1"/>
  <c r="S930" s="1"/>
  <c r="AG930"/>
  <c r="AH930"/>
  <c r="CV930" s="1"/>
  <c r="U930" s="1"/>
  <c r="AI930"/>
  <c r="AJ930"/>
  <c r="CX930" s="1"/>
  <c r="W930" s="1"/>
  <c r="CQ930"/>
  <c r="P930" s="1"/>
  <c r="CP930" s="1"/>
  <c r="O930" s="1"/>
  <c r="CS930"/>
  <c r="R930" s="1"/>
  <c r="CU930"/>
  <c r="T930" s="1"/>
  <c r="CW930"/>
  <c r="V930" s="1"/>
  <c r="FR930"/>
  <c r="GL930"/>
  <c r="GO930"/>
  <c r="GP930"/>
  <c r="GV930"/>
  <c r="HC930"/>
  <c r="GX930" s="1"/>
  <c r="AC931"/>
  <c r="CQ931" s="1"/>
  <c r="AE931"/>
  <c r="AD931" s="1"/>
  <c r="CR931" s="1"/>
  <c r="AF931"/>
  <c r="AG931"/>
  <c r="CU931" s="1"/>
  <c r="AH931"/>
  <c r="AI931"/>
  <c r="CW931" s="1"/>
  <c r="AJ931"/>
  <c r="CT931"/>
  <c r="CV931"/>
  <c r="CX931"/>
  <c r="FR931"/>
  <c r="GL931"/>
  <c r="GO931"/>
  <c r="GP931"/>
  <c r="GV931"/>
  <c r="HC931"/>
  <c r="C932"/>
  <c r="D932"/>
  <c r="I932"/>
  <c r="AC932"/>
  <c r="AD932"/>
  <c r="CR932" s="1"/>
  <c r="Q932" s="1"/>
  <c r="AE932"/>
  <c r="AF932"/>
  <c r="CT932" s="1"/>
  <c r="S932" s="1"/>
  <c r="AG932"/>
  <c r="AH932"/>
  <c r="CV932" s="1"/>
  <c r="U932" s="1"/>
  <c r="AI932"/>
  <c r="AJ932"/>
  <c r="CX932" s="1"/>
  <c r="W932" s="1"/>
  <c r="CQ932"/>
  <c r="P932" s="1"/>
  <c r="CS932"/>
  <c r="R932" s="1"/>
  <c r="CU932"/>
  <c r="T932" s="1"/>
  <c r="CW932"/>
  <c r="V932" s="1"/>
  <c r="FR932"/>
  <c r="GL932"/>
  <c r="GO932"/>
  <c r="GP932"/>
  <c r="GV932"/>
  <c r="HC932"/>
  <c r="GX932" s="1"/>
  <c r="AC933"/>
  <c r="CQ933" s="1"/>
  <c r="AE933"/>
  <c r="AD933" s="1"/>
  <c r="CR933" s="1"/>
  <c r="AF933"/>
  <c r="AG933"/>
  <c r="CU933" s="1"/>
  <c r="AH933"/>
  <c r="AI933"/>
  <c r="CW933" s="1"/>
  <c r="AJ933"/>
  <c r="CT933"/>
  <c r="CV933"/>
  <c r="CX933"/>
  <c r="FR933"/>
  <c r="GL933"/>
  <c r="GO933"/>
  <c r="GP933"/>
  <c r="GV933"/>
  <c r="HC933"/>
  <c r="C934"/>
  <c r="D934"/>
  <c r="I934"/>
  <c r="AC934"/>
  <c r="AD934"/>
  <c r="CR934" s="1"/>
  <c r="Q934" s="1"/>
  <c r="AE934"/>
  <c r="AF934"/>
  <c r="CT934" s="1"/>
  <c r="S934" s="1"/>
  <c r="AG934"/>
  <c r="AH934"/>
  <c r="CV934" s="1"/>
  <c r="U934" s="1"/>
  <c r="AI934"/>
  <c r="AJ934"/>
  <c r="CX934" s="1"/>
  <c r="W934" s="1"/>
  <c r="CQ934"/>
  <c r="P934" s="1"/>
  <c r="CS934"/>
  <c r="R934" s="1"/>
  <c r="CU934"/>
  <c r="T934" s="1"/>
  <c r="CW934"/>
  <c r="V934" s="1"/>
  <c r="FR934"/>
  <c r="GL934"/>
  <c r="GO934"/>
  <c r="GP934"/>
  <c r="GV934"/>
  <c r="HC934"/>
  <c r="GX934" s="1"/>
  <c r="AC935"/>
  <c r="CQ935" s="1"/>
  <c r="AE935"/>
  <c r="AD935" s="1"/>
  <c r="CR935" s="1"/>
  <c r="AF935"/>
  <c r="AG935"/>
  <c r="CU935" s="1"/>
  <c r="AH935"/>
  <c r="AI935"/>
  <c r="CW935" s="1"/>
  <c r="AJ935"/>
  <c r="CT935"/>
  <c r="CV935"/>
  <c r="CX935"/>
  <c r="FR935"/>
  <c r="GL935"/>
  <c r="GO935"/>
  <c r="GP935"/>
  <c r="GV935"/>
  <c r="HC935"/>
  <c r="C936"/>
  <c r="D936"/>
  <c r="I936"/>
  <c r="CX525" i="3" s="1"/>
  <c r="AC936" i="1"/>
  <c r="AD936"/>
  <c r="CR936" s="1"/>
  <c r="Q936" s="1"/>
  <c r="AE936"/>
  <c r="AF936"/>
  <c r="CT936" s="1"/>
  <c r="S936" s="1"/>
  <c r="AG936"/>
  <c r="AH936"/>
  <c r="CV936" s="1"/>
  <c r="U936" s="1"/>
  <c r="AI936"/>
  <c r="AJ936"/>
  <c r="CX936" s="1"/>
  <c r="W936" s="1"/>
  <c r="CQ936"/>
  <c r="P936" s="1"/>
  <c r="CS936"/>
  <c r="R936" s="1"/>
  <c r="CU936"/>
  <c r="T936" s="1"/>
  <c r="CW936"/>
  <c r="V936" s="1"/>
  <c r="FR936"/>
  <c r="GL936"/>
  <c r="GO936"/>
  <c r="GP936"/>
  <c r="GV936"/>
  <c r="HC936"/>
  <c r="GX936" s="1"/>
  <c r="C937"/>
  <c r="D937"/>
  <c r="I937"/>
  <c r="AC937"/>
  <c r="AE937"/>
  <c r="CS937" s="1"/>
  <c r="R937" s="1"/>
  <c r="AF937"/>
  <c r="AG937"/>
  <c r="CU937" s="1"/>
  <c r="T937" s="1"/>
  <c r="AH937"/>
  <c r="AI937"/>
  <c r="CW937" s="1"/>
  <c r="V937" s="1"/>
  <c r="AJ937"/>
  <c r="CT937"/>
  <c r="S937" s="1"/>
  <c r="CV937"/>
  <c r="U937" s="1"/>
  <c r="CX937"/>
  <c r="W937" s="1"/>
  <c r="FR937"/>
  <c r="GL937"/>
  <c r="GO937"/>
  <c r="GP937"/>
  <c r="GV937"/>
  <c r="GX937"/>
  <c r="HC937"/>
  <c r="C938"/>
  <c r="D938"/>
  <c r="I938"/>
  <c r="AC938"/>
  <c r="AD938"/>
  <c r="AB938" s="1"/>
  <c r="AE938"/>
  <c r="AF938"/>
  <c r="CT938" s="1"/>
  <c r="S938" s="1"/>
  <c r="AG938"/>
  <c r="AH938"/>
  <c r="CV938" s="1"/>
  <c r="U938" s="1"/>
  <c r="AI938"/>
  <c r="AJ938"/>
  <c r="CX938" s="1"/>
  <c r="W938" s="1"/>
  <c r="CQ938"/>
  <c r="P938" s="1"/>
  <c r="CS938"/>
  <c r="R938" s="1"/>
  <c r="CU938"/>
  <c r="T938" s="1"/>
  <c r="CW938"/>
  <c r="V938" s="1"/>
  <c r="FR938"/>
  <c r="GL938"/>
  <c r="GO938"/>
  <c r="GP938"/>
  <c r="GV938"/>
  <c r="HC938"/>
  <c r="GX938" s="1"/>
  <c r="C939"/>
  <c r="D939"/>
  <c r="I939"/>
  <c r="AC939"/>
  <c r="CQ939" s="1"/>
  <c r="P939" s="1"/>
  <c r="AE939"/>
  <c r="AD939" s="1"/>
  <c r="CR939" s="1"/>
  <c r="Q939" s="1"/>
  <c r="AF939"/>
  <c r="AG939"/>
  <c r="CU939" s="1"/>
  <c r="T939" s="1"/>
  <c r="AH939"/>
  <c r="AI939"/>
  <c r="CW939" s="1"/>
  <c r="V939" s="1"/>
  <c r="AJ939"/>
  <c r="CT939"/>
  <c r="S939" s="1"/>
  <c r="CV939"/>
  <c r="U939" s="1"/>
  <c r="CX939"/>
  <c r="W939" s="1"/>
  <c r="FR939"/>
  <c r="GL939"/>
  <c r="GO939"/>
  <c r="GP939"/>
  <c r="GV939"/>
  <c r="GX939"/>
  <c r="HC939"/>
  <c r="I940"/>
  <c r="AC940"/>
  <c r="AD940"/>
  <c r="CR940" s="1"/>
  <c r="Q940" s="1"/>
  <c r="AE940"/>
  <c r="AF940"/>
  <c r="CT940" s="1"/>
  <c r="S940" s="1"/>
  <c r="AG940"/>
  <c r="AH940"/>
  <c r="CV940" s="1"/>
  <c r="U940" s="1"/>
  <c r="AI940"/>
  <c r="AJ940"/>
  <c r="CX940" s="1"/>
  <c r="W940" s="1"/>
  <c r="CQ940"/>
  <c r="P940" s="1"/>
  <c r="CS940"/>
  <c r="R940" s="1"/>
  <c r="CU940"/>
  <c r="T940" s="1"/>
  <c r="CW940"/>
  <c r="V940" s="1"/>
  <c r="FR940"/>
  <c r="GL940"/>
  <c r="GO940"/>
  <c r="GP940"/>
  <c r="GV940"/>
  <c r="HC940"/>
  <c r="GX940" s="1"/>
  <c r="D942"/>
  <c r="E944"/>
  <c r="Z944"/>
  <c r="AA944"/>
  <c r="AM944"/>
  <c r="AN944"/>
  <c r="BE944"/>
  <c r="BF944"/>
  <c r="BG944"/>
  <c r="BH944"/>
  <c r="BI944"/>
  <c r="BJ944"/>
  <c r="BK944"/>
  <c r="BL944"/>
  <c r="BM944"/>
  <c r="BN944"/>
  <c r="BO944"/>
  <c r="BP944"/>
  <c r="BQ944"/>
  <c r="BR944"/>
  <c r="BS944"/>
  <c r="BT944"/>
  <c r="BU944"/>
  <c r="BV944"/>
  <c r="BW944"/>
  <c r="CN944"/>
  <c r="CO944"/>
  <c r="CP944"/>
  <c r="CQ944"/>
  <c r="CR944"/>
  <c r="CS944"/>
  <c r="CT944"/>
  <c r="CU944"/>
  <c r="CV944"/>
  <c r="CW944"/>
  <c r="CX944"/>
  <c r="CY944"/>
  <c r="CZ944"/>
  <c r="DA944"/>
  <c r="DB944"/>
  <c r="DC944"/>
  <c r="DD944"/>
  <c r="DE944"/>
  <c r="DF944"/>
  <c r="DG944"/>
  <c r="DH944"/>
  <c r="DI944"/>
  <c r="DJ944"/>
  <c r="DK944"/>
  <c r="DL944"/>
  <c r="DM944"/>
  <c r="DN944"/>
  <c r="DO944"/>
  <c r="DP944"/>
  <c r="DQ944"/>
  <c r="DR944"/>
  <c r="DS944"/>
  <c r="DT944"/>
  <c r="DU944"/>
  <c r="DV944"/>
  <c r="DW944"/>
  <c r="DX944"/>
  <c r="DY944"/>
  <c r="DZ944"/>
  <c r="EA944"/>
  <c r="EB944"/>
  <c r="EC944"/>
  <c r="ED944"/>
  <c r="EE944"/>
  <c r="EF944"/>
  <c r="EG944"/>
  <c r="EH944"/>
  <c r="EI944"/>
  <c r="EJ944"/>
  <c r="EK944"/>
  <c r="EL944"/>
  <c r="EM944"/>
  <c r="EN944"/>
  <c r="EO944"/>
  <c r="EP944"/>
  <c r="EQ944"/>
  <c r="ER944"/>
  <c r="ES944"/>
  <c r="ET944"/>
  <c r="EU944"/>
  <c r="EV944"/>
  <c r="EW944"/>
  <c r="EX944"/>
  <c r="EY944"/>
  <c r="EZ944"/>
  <c r="FA944"/>
  <c r="FB944"/>
  <c r="FC944"/>
  <c r="FD944"/>
  <c r="FE944"/>
  <c r="FF944"/>
  <c r="FG944"/>
  <c r="FH944"/>
  <c r="FI944"/>
  <c r="FJ944"/>
  <c r="FK944"/>
  <c r="FL944"/>
  <c r="FM944"/>
  <c r="FN944"/>
  <c r="FO944"/>
  <c r="FP944"/>
  <c r="FQ944"/>
  <c r="FR944"/>
  <c r="FS944"/>
  <c r="FT944"/>
  <c r="FU944"/>
  <c r="FV944"/>
  <c r="FW944"/>
  <c r="FX944"/>
  <c r="FY944"/>
  <c r="FZ944"/>
  <c r="GA944"/>
  <c r="GB944"/>
  <c r="GC944"/>
  <c r="GD944"/>
  <c r="GE944"/>
  <c r="GF944"/>
  <c r="GG944"/>
  <c r="GH944"/>
  <c r="GI944"/>
  <c r="GJ944"/>
  <c r="GK944"/>
  <c r="GL944"/>
  <c r="GM944"/>
  <c r="GN944"/>
  <c r="GO944"/>
  <c r="GP944"/>
  <c r="GQ944"/>
  <c r="GR944"/>
  <c r="GS944"/>
  <c r="GT944"/>
  <c r="GU944"/>
  <c r="GV944"/>
  <c r="GW944"/>
  <c r="GX944"/>
  <c r="C946"/>
  <c r="D946"/>
  <c r="I946"/>
  <c r="AC946"/>
  <c r="AD946"/>
  <c r="AE946"/>
  <c r="AF946"/>
  <c r="CT946" s="1"/>
  <c r="S946" s="1"/>
  <c r="CZ946" s="1"/>
  <c r="Y946" s="1"/>
  <c r="AG946"/>
  <c r="AH946"/>
  <c r="CV946" s="1"/>
  <c r="U946" s="1"/>
  <c r="AI946"/>
  <c r="AJ946"/>
  <c r="CX946" s="1"/>
  <c r="W946" s="1"/>
  <c r="CQ946"/>
  <c r="P946" s="1"/>
  <c r="CS946"/>
  <c r="R946" s="1"/>
  <c r="CU946"/>
  <c r="T946" s="1"/>
  <c r="CW946"/>
  <c r="V946" s="1"/>
  <c r="CY946"/>
  <c r="X946" s="1"/>
  <c r="FR946"/>
  <c r="GL946"/>
  <c r="GO946"/>
  <c r="GP946"/>
  <c r="GV946"/>
  <c r="HC946"/>
  <c r="GX946" s="1"/>
  <c r="AC947"/>
  <c r="AE947"/>
  <c r="AF947"/>
  <c r="AG947"/>
  <c r="AH947"/>
  <c r="AI947"/>
  <c r="CW947" s="1"/>
  <c r="AJ947"/>
  <c r="CT947"/>
  <c r="CU947"/>
  <c r="CV947"/>
  <c r="CX947"/>
  <c r="FR947"/>
  <c r="GL947"/>
  <c r="GO947"/>
  <c r="GP947"/>
  <c r="GV947"/>
  <c r="HC947" s="1"/>
  <c r="C948"/>
  <c r="D948"/>
  <c r="I948"/>
  <c r="AC948"/>
  <c r="AD948"/>
  <c r="CR948" s="1"/>
  <c r="Q948" s="1"/>
  <c r="AE948"/>
  <c r="CS948" s="1"/>
  <c r="R948" s="1"/>
  <c r="AF948"/>
  <c r="CT948" s="1"/>
  <c r="S948" s="1"/>
  <c r="AG948"/>
  <c r="AH948"/>
  <c r="CV948" s="1"/>
  <c r="U948" s="1"/>
  <c r="AI948"/>
  <c r="CW948" s="1"/>
  <c r="V948" s="1"/>
  <c r="AJ948"/>
  <c r="CX948" s="1"/>
  <c r="W948" s="1"/>
  <c r="CQ948"/>
  <c r="P948" s="1"/>
  <c r="CU948"/>
  <c r="T948" s="1"/>
  <c r="FR948"/>
  <c r="GL948"/>
  <c r="GO948"/>
  <c r="GP948"/>
  <c r="GV948"/>
  <c r="HC948" s="1"/>
  <c r="GX948" s="1"/>
  <c r="I949"/>
  <c r="AC949"/>
  <c r="CQ949" s="1"/>
  <c r="P949" s="1"/>
  <c r="AD949"/>
  <c r="CR949" s="1"/>
  <c r="Q949" s="1"/>
  <c r="AE949"/>
  <c r="CS949" s="1"/>
  <c r="R949" s="1"/>
  <c r="AF949"/>
  <c r="AG949"/>
  <c r="CU949" s="1"/>
  <c r="T949" s="1"/>
  <c r="AH949"/>
  <c r="CV949" s="1"/>
  <c r="U949" s="1"/>
  <c r="AI949"/>
  <c r="CW949" s="1"/>
  <c r="V949" s="1"/>
  <c r="AJ949"/>
  <c r="CT949"/>
  <c r="S949" s="1"/>
  <c r="CX949"/>
  <c r="W949" s="1"/>
  <c r="FR949"/>
  <c r="GL949"/>
  <c r="GO949"/>
  <c r="GP949"/>
  <c r="GV949"/>
  <c r="HC949" s="1"/>
  <c r="GX949" s="1"/>
  <c r="I950"/>
  <c r="AC950"/>
  <c r="CQ950" s="1"/>
  <c r="P950" s="1"/>
  <c r="AE950"/>
  <c r="AD950" s="1"/>
  <c r="AF950"/>
  <c r="CT950" s="1"/>
  <c r="S950" s="1"/>
  <c r="AG950"/>
  <c r="CU950" s="1"/>
  <c r="T950" s="1"/>
  <c r="AH950"/>
  <c r="AI950"/>
  <c r="AJ950"/>
  <c r="CX950" s="1"/>
  <c r="W950" s="1"/>
  <c r="CS950"/>
  <c r="R950" s="1"/>
  <c r="CV950"/>
  <c r="U950" s="1"/>
  <c r="CW950"/>
  <c r="V950" s="1"/>
  <c r="FR950"/>
  <c r="GL950"/>
  <c r="GO950"/>
  <c r="GP950"/>
  <c r="GV950"/>
  <c r="HC950"/>
  <c r="GX950" s="1"/>
  <c r="C951"/>
  <c r="D951"/>
  <c r="I951"/>
  <c r="AC951"/>
  <c r="CQ951" s="1"/>
  <c r="P951" s="1"/>
  <c r="AD951"/>
  <c r="CR951" s="1"/>
  <c r="Q951" s="1"/>
  <c r="AE951"/>
  <c r="AF951"/>
  <c r="AG951"/>
  <c r="CU951" s="1"/>
  <c r="T951" s="1"/>
  <c r="AH951"/>
  <c r="CV951" s="1"/>
  <c r="U951" s="1"/>
  <c r="AI951"/>
  <c r="AJ951"/>
  <c r="CS951"/>
  <c r="R951" s="1"/>
  <c r="CT951"/>
  <c r="S951" s="1"/>
  <c r="CW951"/>
  <c r="V951" s="1"/>
  <c r="CX951"/>
  <c r="W951" s="1"/>
  <c r="FR951"/>
  <c r="GL951"/>
  <c r="GO951"/>
  <c r="GP951"/>
  <c r="GV951"/>
  <c r="HC951" s="1"/>
  <c r="GX951" s="1"/>
  <c r="C952"/>
  <c r="D952"/>
  <c r="I952"/>
  <c r="AC952"/>
  <c r="AB952" s="1"/>
  <c r="AD952"/>
  <c r="CR952" s="1"/>
  <c r="Q952" s="1"/>
  <c r="AE952"/>
  <c r="CS952" s="1"/>
  <c r="R952" s="1"/>
  <c r="AF952"/>
  <c r="AG952"/>
  <c r="AH952"/>
  <c r="CV952" s="1"/>
  <c r="U952" s="1"/>
  <c r="AI952"/>
  <c r="CW952" s="1"/>
  <c r="V952" s="1"/>
  <c r="AJ952"/>
  <c r="CQ952"/>
  <c r="P952" s="1"/>
  <c r="CP952" s="1"/>
  <c r="O952" s="1"/>
  <c r="CT952"/>
  <c r="S952" s="1"/>
  <c r="CU952"/>
  <c r="T952" s="1"/>
  <c r="CX952"/>
  <c r="W952" s="1"/>
  <c r="FR952"/>
  <c r="GL952"/>
  <c r="GO952"/>
  <c r="GP952"/>
  <c r="GV952"/>
  <c r="HC952" s="1"/>
  <c r="GX952" s="1"/>
  <c r="C953"/>
  <c r="D953"/>
  <c r="I953"/>
  <c r="AC953"/>
  <c r="AE953"/>
  <c r="CS953" s="1"/>
  <c r="R953" s="1"/>
  <c r="AF953"/>
  <c r="CT953" s="1"/>
  <c r="S953" s="1"/>
  <c r="AG953"/>
  <c r="AH953"/>
  <c r="AI953"/>
  <c r="CW953" s="1"/>
  <c r="V953" s="1"/>
  <c r="AJ953"/>
  <c r="CX953" s="1"/>
  <c r="W953" s="1"/>
  <c r="CQ953"/>
  <c r="P953" s="1"/>
  <c r="CU953"/>
  <c r="T953" s="1"/>
  <c r="CV953"/>
  <c r="U953" s="1"/>
  <c r="FR953"/>
  <c r="GL953"/>
  <c r="GO953"/>
  <c r="GP953"/>
  <c r="GV953"/>
  <c r="GX953"/>
  <c r="HC953"/>
  <c r="C954"/>
  <c r="D954"/>
  <c r="I954"/>
  <c r="AC954"/>
  <c r="CQ954" s="1"/>
  <c r="P954" s="1"/>
  <c r="AE954"/>
  <c r="AD954" s="1"/>
  <c r="AF954"/>
  <c r="CT954" s="1"/>
  <c r="S954" s="1"/>
  <c r="AG954"/>
  <c r="CU954" s="1"/>
  <c r="T954" s="1"/>
  <c r="AH954"/>
  <c r="AI954"/>
  <c r="AJ954"/>
  <c r="CX954" s="1"/>
  <c r="W954" s="1"/>
  <c r="CS954"/>
  <c r="R954" s="1"/>
  <c r="CV954"/>
  <c r="U954" s="1"/>
  <c r="CW954"/>
  <c r="V954" s="1"/>
  <c r="FR954"/>
  <c r="GL954"/>
  <c r="GO954"/>
  <c r="GP954"/>
  <c r="GV954"/>
  <c r="HC954"/>
  <c r="GX954" s="1"/>
  <c r="I955"/>
  <c r="AC955"/>
  <c r="AE955"/>
  <c r="CS955" s="1"/>
  <c r="R955" s="1"/>
  <c r="AF955"/>
  <c r="CT955" s="1"/>
  <c r="S955" s="1"/>
  <c r="AG955"/>
  <c r="AH955"/>
  <c r="AI955"/>
  <c r="CW955" s="1"/>
  <c r="V955" s="1"/>
  <c r="AJ955"/>
  <c r="CX955" s="1"/>
  <c r="W955" s="1"/>
  <c r="CQ955"/>
  <c r="P955" s="1"/>
  <c r="CU955"/>
  <c r="T955" s="1"/>
  <c r="CV955"/>
  <c r="U955" s="1"/>
  <c r="FR955"/>
  <c r="GL955"/>
  <c r="GO955"/>
  <c r="GP955"/>
  <c r="GV955"/>
  <c r="GX955"/>
  <c r="HC955"/>
  <c r="C956"/>
  <c r="D956"/>
  <c r="I956"/>
  <c r="AC956"/>
  <c r="CQ956" s="1"/>
  <c r="P956" s="1"/>
  <c r="AD956"/>
  <c r="CR956" s="1"/>
  <c r="Q956" s="1"/>
  <c r="AE956"/>
  <c r="AF956"/>
  <c r="CT956" s="1"/>
  <c r="S956" s="1"/>
  <c r="AG956"/>
  <c r="CU956" s="1"/>
  <c r="T956" s="1"/>
  <c r="AH956"/>
  <c r="CV956" s="1"/>
  <c r="U956" s="1"/>
  <c r="AI956"/>
  <c r="AJ956"/>
  <c r="CX956" s="1"/>
  <c r="W956" s="1"/>
  <c r="CS956"/>
  <c r="R956" s="1"/>
  <c r="CW956"/>
  <c r="V956" s="1"/>
  <c r="FR956"/>
  <c r="GL956"/>
  <c r="GO956"/>
  <c r="GP956"/>
  <c r="GV956"/>
  <c r="HC956"/>
  <c r="GX956" s="1"/>
  <c r="C957"/>
  <c r="D957"/>
  <c r="I957"/>
  <c r="AC957"/>
  <c r="CQ957" s="1"/>
  <c r="P957" s="1"/>
  <c r="CP957" s="1"/>
  <c r="O957" s="1"/>
  <c r="AD957"/>
  <c r="CR957" s="1"/>
  <c r="Q957" s="1"/>
  <c r="AE957"/>
  <c r="AF957"/>
  <c r="AG957"/>
  <c r="CU957" s="1"/>
  <c r="T957" s="1"/>
  <c r="AH957"/>
  <c r="CV957" s="1"/>
  <c r="U957" s="1"/>
  <c r="AI957"/>
  <c r="AJ957"/>
  <c r="CS957"/>
  <c r="R957" s="1"/>
  <c r="CT957"/>
  <c r="S957" s="1"/>
  <c r="CW957"/>
  <c r="V957" s="1"/>
  <c r="CX957"/>
  <c r="W957" s="1"/>
  <c r="FR957"/>
  <c r="GL957"/>
  <c r="GO957"/>
  <c r="GP957"/>
  <c r="GV957"/>
  <c r="HC957" s="1"/>
  <c r="GX957" s="1"/>
  <c r="C958"/>
  <c r="D958"/>
  <c r="I958"/>
  <c r="AC958"/>
  <c r="AB958" s="1"/>
  <c r="AD958"/>
  <c r="CR958" s="1"/>
  <c r="Q958" s="1"/>
  <c r="AE958"/>
  <c r="CS958" s="1"/>
  <c r="R958" s="1"/>
  <c r="AF958"/>
  <c r="AG958"/>
  <c r="AH958"/>
  <c r="CV958" s="1"/>
  <c r="U958" s="1"/>
  <c r="AI958"/>
  <c r="CW958" s="1"/>
  <c r="V958" s="1"/>
  <c r="AJ958"/>
  <c r="CQ958"/>
  <c r="P958" s="1"/>
  <c r="CP958" s="1"/>
  <c r="O958" s="1"/>
  <c r="CT958"/>
  <c r="S958" s="1"/>
  <c r="CU958"/>
  <c r="T958" s="1"/>
  <c r="CX958"/>
  <c r="W958" s="1"/>
  <c r="FR958"/>
  <c r="GL958"/>
  <c r="GN958"/>
  <c r="GP958"/>
  <c r="GV958"/>
  <c r="HC958" s="1"/>
  <c r="GX958" s="1"/>
  <c r="I959"/>
  <c r="AC959"/>
  <c r="CQ959" s="1"/>
  <c r="P959" s="1"/>
  <c r="CP959" s="1"/>
  <c r="O959" s="1"/>
  <c r="AD959"/>
  <c r="CR959" s="1"/>
  <c r="Q959" s="1"/>
  <c r="AE959"/>
  <c r="AF959"/>
  <c r="AG959"/>
  <c r="CU959" s="1"/>
  <c r="T959" s="1"/>
  <c r="AH959"/>
  <c r="CV959" s="1"/>
  <c r="U959" s="1"/>
  <c r="AI959"/>
  <c r="AJ959"/>
  <c r="CS959"/>
  <c r="R959" s="1"/>
  <c r="CT959"/>
  <c r="S959" s="1"/>
  <c r="CW959"/>
  <c r="V959" s="1"/>
  <c r="CX959"/>
  <c r="W959" s="1"/>
  <c r="FR959"/>
  <c r="GL959"/>
  <c r="GN959"/>
  <c r="GP959"/>
  <c r="GV959"/>
  <c r="HC959" s="1"/>
  <c r="GX959" s="1"/>
  <c r="I960"/>
  <c r="AC960"/>
  <c r="CQ960" s="1"/>
  <c r="P960" s="1"/>
  <c r="AE960"/>
  <c r="AD960" s="1"/>
  <c r="AF960"/>
  <c r="CT960" s="1"/>
  <c r="S960" s="1"/>
  <c r="AG960"/>
  <c r="CU960" s="1"/>
  <c r="T960" s="1"/>
  <c r="AH960"/>
  <c r="AI960"/>
  <c r="AJ960"/>
  <c r="CX960" s="1"/>
  <c r="W960" s="1"/>
  <c r="CS960"/>
  <c r="R960" s="1"/>
  <c r="CV960"/>
  <c r="U960" s="1"/>
  <c r="CW960"/>
  <c r="V960" s="1"/>
  <c r="FR960"/>
  <c r="GL960"/>
  <c r="GN960"/>
  <c r="GP960"/>
  <c r="GV960"/>
  <c r="HC960"/>
  <c r="GX960" s="1"/>
  <c r="C961"/>
  <c r="D961"/>
  <c r="I961"/>
  <c r="AC961"/>
  <c r="CQ961" s="1"/>
  <c r="P961" s="1"/>
  <c r="AD961"/>
  <c r="CR961" s="1"/>
  <c r="Q961" s="1"/>
  <c r="AE961"/>
  <c r="AF961"/>
  <c r="AG961"/>
  <c r="CU961" s="1"/>
  <c r="T961" s="1"/>
  <c r="AH961"/>
  <c r="CV961" s="1"/>
  <c r="U961" s="1"/>
  <c r="AI961"/>
  <c r="AJ961"/>
  <c r="CS961"/>
  <c r="R961" s="1"/>
  <c r="CT961"/>
  <c r="S961" s="1"/>
  <c r="CW961"/>
  <c r="V961" s="1"/>
  <c r="CX961"/>
  <c r="W961" s="1"/>
  <c r="FR961"/>
  <c r="GL961"/>
  <c r="GN961"/>
  <c r="GP961"/>
  <c r="GV961"/>
  <c r="HC961" s="1"/>
  <c r="GX961" s="1"/>
  <c r="I962"/>
  <c r="AC962"/>
  <c r="CQ962" s="1"/>
  <c r="P962" s="1"/>
  <c r="AE962"/>
  <c r="AD962" s="1"/>
  <c r="AF962"/>
  <c r="CT962" s="1"/>
  <c r="S962" s="1"/>
  <c r="AG962"/>
  <c r="CU962" s="1"/>
  <c r="T962" s="1"/>
  <c r="AH962"/>
  <c r="AI962"/>
  <c r="AJ962"/>
  <c r="CX962" s="1"/>
  <c r="W962" s="1"/>
  <c r="CS962"/>
  <c r="R962" s="1"/>
  <c r="CV962"/>
  <c r="U962" s="1"/>
  <c r="CW962"/>
  <c r="V962" s="1"/>
  <c r="FR962"/>
  <c r="GL962"/>
  <c r="GN962"/>
  <c r="GP962"/>
  <c r="GV962"/>
  <c r="HC962"/>
  <c r="GX962" s="1"/>
  <c r="I963"/>
  <c r="AC963"/>
  <c r="AE963"/>
  <c r="CS963" s="1"/>
  <c r="R963" s="1"/>
  <c r="AF963"/>
  <c r="CT963" s="1"/>
  <c r="S963" s="1"/>
  <c r="AG963"/>
  <c r="AH963"/>
  <c r="AI963"/>
  <c r="CW963" s="1"/>
  <c r="V963" s="1"/>
  <c r="AJ963"/>
  <c r="CX963" s="1"/>
  <c r="W963" s="1"/>
  <c r="CQ963"/>
  <c r="P963" s="1"/>
  <c r="CU963"/>
  <c r="T963" s="1"/>
  <c r="CV963"/>
  <c r="U963" s="1"/>
  <c r="FR963"/>
  <c r="GL963"/>
  <c r="GN963"/>
  <c r="GP963"/>
  <c r="GV963"/>
  <c r="GX963"/>
  <c r="HC963"/>
  <c r="C964"/>
  <c r="D964"/>
  <c r="I964"/>
  <c r="I967" s="1"/>
  <c r="AC964"/>
  <c r="CQ964" s="1"/>
  <c r="P964" s="1"/>
  <c r="AE964"/>
  <c r="AD964" s="1"/>
  <c r="AF964"/>
  <c r="CT964" s="1"/>
  <c r="S964" s="1"/>
  <c r="AG964"/>
  <c r="CU964" s="1"/>
  <c r="T964" s="1"/>
  <c r="AH964"/>
  <c r="AI964"/>
  <c r="AJ964"/>
  <c r="CX964" s="1"/>
  <c r="W964" s="1"/>
  <c r="CS964"/>
  <c r="R964" s="1"/>
  <c r="CV964"/>
  <c r="U964" s="1"/>
  <c r="CW964"/>
  <c r="V964" s="1"/>
  <c r="FR964"/>
  <c r="GL964"/>
  <c r="GO964"/>
  <c r="GP964"/>
  <c r="GV964"/>
  <c r="HC964"/>
  <c r="GX964" s="1"/>
  <c r="I965"/>
  <c r="AC965"/>
  <c r="AE965"/>
  <c r="CS965" s="1"/>
  <c r="R965" s="1"/>
  <c r="AF965"/>
  <c r="CT965" s="1"/>
  <c r="S965" s="1"/>
  <c r="AG965"/>
  <c r="AH965"/>
  <c r="AI965"/>
  <c r="CW965" s="1"/>
  <c r="V965" s="1"/>
  <c r="AJ965"/>
  <c r="CX965" s="1"/>
  <c r="W965" s="1"/>
  <c r="CQ965"/>
  <c r="P965" s="1"/>
  <c r="CU965"/>
  <c r="T965" s="1"/>
  <c r="CV965"/>
  <c r="U965" s="1"/>
  <c r="FR965"/>
  <c r="GL965"/>
  <c r="GO965"/>
  <c r="GP965"/>
  <c r="GV965"/>
  <c r="GX965"/>
  <c r="HC965"/>
  <c r="AC966"/>
  <c r="AB966" s="1"/>
  <c r="AD966"/>
  <c r="CR966" s="1"/>
  <c r="AE966"/>
  <c r="CS966" s="1"/>
  <c r="AF966"/>
  <c r="AG966"/>
  <c r="AH966"/>
  <c r="CV966" s="1"/>
  <c r="AI966"/>
  <c r="CW966" s="1"/>
  <c r="AJ966"/>
  <c r="CQ966"/>
  <c r="CT966"/>
  <c r="CU966"/>
  <c r="CX966"/>
  <c r="FR966"/>
  <c r="GL966"/>
  <c r="GO966"/>
  <c r="GP966"/>
  <c r="GV966"/>
  <c r="HC966" s="1"/>
  <c r="AC967"/>
  <c r="CQ967" s="1"/>
  <c r="P967" s="1"/>
  <c r="CP967" s="1"/>
  <c r="O967" s="1"/>
  <c r="AD967"/>
  <c r="CR967" s="1"/>
  <c r="Q967" s="1"/>
  <c r="AE967"/>
  <c r="AF967"/>
  <c r="AG967"/>
  <c r="CU967" s="1"/>
  <c r="T967" s="1"/>
  <c r="AH967"/>
  <c r="CV967" s="1"/>
  <c r="U967" s="1"/>
  <c r="AI967"/>
  <c r="AJ967"/>
  <c r="CS967"/>
  <c r="R967" s="1"/>
  <c r="CT967"/>
  <c r="S967" s="1"/>
  <c r="CW967"/>
  <c r="V967" s="1"/>
  <c r="CX967"/>
  <c r="W967" s="1"/>
  <c r="FR967"/>
  <c r="GL967"/>
  <c r="GO967"/>
  <c r="GP967"/>
  <c r="GV967"/>
  <c r="HC967" s="1"/>
  <c r="GX967" s="1"/>
  <c r="C968"/>
  <c r="D968"/>
  <c r="I968"/>
  <c r="AC968"/>
  <c r="AB968" s="1"/>
  <c r="AD968"/>
  <c r="CR968" s="1"/>
  <c r="Q968" s="1"/>
  <c r="AE968"/>
  <c r="CS968" s="1"/>
  <c r="R968" s="1"/>
  <c r="AF968"/>
  <c r="AG968"/>
  <c r="AH968"/>
  <c r="CV968" s="1"/>
  <c r="U968" s="1"/>
  <c r="AI968"/>
  <c r="CW968" s="1"/>
  <c r="V968" s="1"/>
  <c r="AJ968"/>
  <c r="CQ968"/>
  <c r="P968" s="1"/>
  <c r="CP968" s="1"/>
  <c r="O968" s="1"/>
  <c r="CT968"/>
  <c r="S968" s="1"/>
  <c r="CU968"/>
  <c r="T968" s="1"/>
  <c r="CX968"/>
  <c r="W968" s="1"/>
  <c r="FR968"/>
  <c r="GL968"/>
  <c r="GO968"/>
  <c r="GP968"/>
  <c r="GV968"/>
  <c r="HC968" s="1"/>
  <c r="GX968" s="1"/>
  <c r="C969"/>
  <c r="D969"/>
  <c r="I969"/>
  <c r="AC969"/>
  <c r="AE969"/>
  <c r="CS969" s="1"/>
  <c r="R969" s="1"/>
  <c r="AF969"/>
  <c r="CT969" s="1"/>
  <c r="S969" s="1"/>
  <c r="AG969"/>
  <c r="AH969"/>
  <c r="AI969"/>
  <c r="CW969" s="1"/>
  <c r="V969" s="1"/>
  <c r="AJ969"/>
  <c r="CX969" s="1"/>
  <c r="W969" s="1"/>
  <c r="CQ969"/>
  <c r="P969" s="1"/>
  <c r="CU969"/>
  <c r="T969" s="1"/>
  <c r="CV969"/>
  <c r="U969" s="1"/>
  <c r="FR969"/>
  <c r="GL969"/>
  <c r="GO969"/>
  <c r="GP969"/>
  <c r="GV969"/>
  <c r="GX969"/>
  <c r="HC969"/>
  <c r="C970"/>
  <c r="D970"/>
  <c r="I970"/>
  <c r="AC970"/>
  <c r="CQ970" s="1"/>
  <c r="P970" s="1"/>
  <c r="AE970"/>
  <c r="AD970" s="1"/>
  <c r="AF970"/>
  <c r="CT970" s="1"/>
  <c r="S970" s="1"/>
  <c r="AG970"/>
  <c r="CU970" s="1"/>
  <c r="T970" s="1"/>
  <c r="AH970"/>
  <c r="AI970"/>
  <c r="AJ970"/>
  <c r="CX970" s="1"/>
  <c r="W970" s="1"/>
  <c r="CS970"/>
  <c r="R970" s="1"/>
  <c r="CV970"/>
  <c r="U970" s="1"/>
  <c r="CW970"/>
  <c r="V970" s="1"/>
  <c r="FR970"/>
  <c r="GL970"/>
  <c r="BZ974" s="1"/>
  <c r="GO970"/>
  <c r="GP970"/>
  <c r="CD974" s="1"/>
  <c r="GV970"/>
  <c r="HC970"/>
  <c r="GX970" s="1"/>
  <c r="C971"/>
  <c r="D971"/>
  <c r="I971"/>
  <c r="AC971"/>
  <c r="CQ971" s="1"/>
  <c r="P971" s="1"/>
  <c r="CP971" s="1"/>
  <c r="O971" s="1"/>
  <c r="AD971"/>
  <c r="CR971" s="1"/>
  <c r="Q971" s="1"/>
  <c r="AE971"/>
  <c r="AF971"/>
  <c r="AG971"/>
  <c r="CU971" s="1"/>
  <c r="T971" s="1"/>
  <c r="AH971"/>
  <c r="CV971" s="1"/>
  <c r="U971" s="1"/>
  <c r="AI971"/>
  <c r="AJ971"/>
  <c r="CS971"/>
  <c r="R971" s="1"/>
  <c r="CT971"/>
  <c r="S971" s="1"/>
  <c r="CW971"/>
  <c r="V971" s="1"/>
  <c r="CX971"/>
  <c r="W971" s="1"/>
  <c r="FR971"/>
  <c r="GL971"/>
  <c r="GN971"/>
  <c r="GP971"/>
  <c r="GV971"/>
  <c r="HC971" s="1"/>
  <c r="GX971" s="1"/>
  <c r="I972"/>
  <c r="AC972"/>
  <c r="CQ972" s="1"/>
  <c r="P972" s="1"/>
  <c r="AE972"/>
  <c r="AD972" s="1"/>
  <c r="AF972"/>
  <c r="CT972" s="1"/>
  <c r="S972" s="1"/>
  <c r="AG972"/>
  <c r="CU972" s="1"/>
  <c r="T972" s="1"/>
  <c r="AH972"/>
  <c r="AI972"/>
  <c r="AJ972"/>
  <c r="CX972" s="1"/>
  <c r="W972" s="1"/>
  <c r="CS972"/>
  <c r="R972" s="1"/>
  <c r="CV972"/>
  <c r="U972" s="1"/>
  <c r="CW972"/>
  <c r="V972" s="1"/>
  <c r="FR972"/>
  <c r="GL972"/>
  <c r="GN972"/>
  <c r="GP972"/>
  <c r="GV972"/>
  <c r="HC972"/>
  <c r="GX972" s="1"/>
  <c r="B974"/>
  <c r="B944" s="1"/>
  <c r="C974"/>
  <c r="C944" s="1"/>
  <c r="D974"/>
  <c r="D944" s="1"/>
  <c r="F974"/>
  <c r="F944" s="1"/>
  <c r="G974"/>
  <c r="G944" s="1"/>
  <c r="BX974"/>
  <c r="BX944" s="1"/>
  <c r="BY974"/>
  <c r="BY944" s="1"/>
  <c r="CK974"/>
  <c r="CK944" s="1"/>
  <c r="CL974"/>
  <c r="CL944" s="1"/>
  <c r="CM974"/>
  <c r="CM944" s="1"/>
  <c r="B1004"/>
  <c r="B925" s="1"/>
  <c r="C1004"/>
  <c r="C925" s="1"/>
  <c r="D1004"/>
  <c r="D925" s="1"/>
  <c r="F1004"/>
  <c r="F925" s="1"/>
  <c r="G1004"/>
  <c r="G925" s="1"/>
  <c r="BX1004"/>
  <c r="BX925" s="1"/>
  <c r="BY1004"/>
  <c r="BY925" s="1"/>
  <c r="BZ1004"/>
  <c r="BZ925" s="1"/>
  <c r="CC1004"/>
  <c r="CC925" s="1"/>
  <c r="CD1004"/>
  <c r="CD925" s="1"/>
  <c r="CI1004"/>
  <c r="CI925" s="1"/>
  <c r="CK1004"/>
  <c r="CK925" s="1"/>
  <c r="CL1004"/>
  <c r="CL925" s="1"/>
  <c r="CM1004"/>
  <c r="CM925" s="1"/>
  <c r="D1034"/>
  <c r="E1036"/>
  <c r="Z1036"/>
  <c r="AA1036"/>
  <c r="AM1036"/>
  <c r="AN1036"/>
  <c r="BE1036"/>
  <c r="BF1036"/>
  <c r="BG1036"/>
  <c r="BH1036"/>
  <c r="BI1036"/>
  <c r="BJ1036"/>
  <c r="BK1036"/>
  <c r="BL1036"/>
  <c r="BM1036"/>
  <c r="BN1036"/>
  <c r="BO1036"/>
  <c r="BP1036"/>
  <c r="BQ1036"/>
  <c r="BR1036"/>
  <c r="BS1036"/>
  <c r="BT1036"/>
  <c r="BU1036"/>
  <c r="BV1036"/>
  <c r="BW1036"/>
  <c r="CN1036"/>
  <c r="CO1036"/>
  <c r="CP1036"/>
  <c r="CQ1036"/>
  <c r="CR1036"/>
  <c r="CS1036"/>
  <c r="CT1036"/>
  <c r="CU1036"/>
  <c r="CV1036"/>
  <c r="CW1036"/>
  <c r="CX1036"/>
  <c r="CY1036"/>
  <c r="CZ1036"/>
  <c r="DA1036"/>
  <c r="DB1036"/>
  <c r="DC1036"/>
  <c r="DD1036"/>
  <c r="DE1036"/>
  <c r="DF1036"/>
  <c r="DG1036"/>
  <c r="DH1036"/>
  <c r="DI1036"/>
  <c r="DJ1036"/>
  <c r="DK1036"/>
  <c r="DL1036"/>
  <c r="DM1036"/>
  <c r="DN1036"/>
  <c r="DO1036"/>
  <c r="DP1036"/>
  <c r="DQ1036"/>
  <c r="DR1036"/>
  <c r="DS1036"/>
  <c r="DT1036"/>
  <c r="DU1036"/>
  <c r="DV1036"/>
  <c r="DW1036"/>
  <c r="DX1036"/>
  <c r="DY1036"/>
  <c r="DZ1036"/>
  <c r="EA1036"/>
  <c r="EB1036"/>
  <c r="EC1036"/>
  <c r="ED1036"/>
  <c r="EE1036"/>
  <c r="EF1036"/>
  <c r="EG1036"/>
  <c r="EH1036"/>
  <c r="EI1036"/>
  <c r="EJ1036"/>
  <c r="EK1036"/>
  <c r="EL1036"/>
  <c r="EM1036"/>
  <c r="EN1036"/>
  <c r="EO1036"/>
  <c r="EP1036"/>
  <c r="EQ1036"/>
  <c r="ER1036"/>
  <c r="ES1036"/>
  <c r="ET1036"/>
  <c r="EU1036"/>
  <c r="EV1036"/>
  <c r="EW1036"/>
  <c r="EX1036"/>
  <c r="EY1036"/>
  <c r="EZ1036"/>
  <c r="FA1036"/>
  <c r="FB1036"/>
  <c r="FC1036"/>
  <c r="FD1036"/>
  <c r="FE1036"/>
  <c r="FF1036"/>
  <c r="FG1036"/>
  <c r="FH1036"/>
  <c r="FI1036"/>
  <c r="FJ1036"/>
  <c r="FK1036"/>
  <c r="FL1036"/>
  <c r="FM1036"/>
  <c r="FN1036"/>
  <c r="FO1036"/>
  <c r="FP1036"/>
  <c r="FQ1036"/>
  <c r="FR1036"/>
  <c r="FS1036"/>
  <c r="FT1036"/>
  <c r="FU1036"/>
  <c r="FV1036"/>
  <c r="FW1036"/>
  <c r="FX1036"/>
  <c r="FY1036"/>
  <c r="FZ1036"/>
  <c r="GA1036"/>
  <c r="GB1036"/>
  <c r="GC1036"/>
  <c r="GD1036"/>
  <c r="GE1036"/>
  <c r="GF1036"/>
  <c r="GG1036"/>
  <c r="GH1036"/>
  <c r="GI1036"/>
  <c r="GJ1036"/>
  <c r="GK1036"/>
  <c r="GL1036"/>
  <c r="GM1036"/>
  <c r="GN1036"/>
  <c r="GO1036"/>
  <c r="GP1036"/>
  <c r="GQ1036"/>
  <c r="GR1036"/>
  <c r="GS1036"/>
  <c r="GT1036"/>
  <c r="GU1036"/>
  <c r="GV1036"/>
  <c r="GW1036"/>
  <c r="GX1036"/>
  <c r="C1038"/>
  <c r="D1038"/>
  <c r="I1038"/>
  <c r="AC1038"/>
  <c r="AE1038"/>
  <c r="AD1038" s="1"/>
  <c r="CR1038" s="1"/>
  <c r="Q1038" s="1"/>
  <c r="AF1038"/>
  <c r="AG1038"/>
  <c r="AH1038"/>
  <c r="AI1038"/>
  <c r="CW1038" s="1"/>
  <c r="V1038" s="1"/>
  <c r="AJ1038"/>
  <c r="CQ1038"/>
  <c r="P1038" s="1"/>
  <c r="CT1038"/>
  <c r="S1038" s="1"/>
  <c r="CU1038"/>
  <c r="T1038" s="1"/>
  <c r="CV1038"/>
  <c r="U1038" s="1"/>
  <c r="CX1038"/>
  <c r="W1038" s="1"/>
  <c r="FR1038"/>
  <c r="GL1038"/>
  <c r="GO1038"/>
  <c r="GP1038"/>
  <c r="GV1038"/>
  <c r="HC1038" s="1"/>
  <c r="GX1038" s="1"/>
  <c r="I1039"/>
  <c r="AC1039"/>
  <c r="AB1039" s="1"/>
  <c r="AD1039"/>
  <c r="CR1039" s="1"/>
  <c r="Q1039" s="1"/>
  <c r="AE1039"/>
  <c r="AF1039"/>
  <c r="AG1039"/>
  <c r="AH1039"/>
  <c r="CV1039" s="1"/>
  <c r="U1039" s="1"/>
  <c r="AI1039"/>
  <c r="AJ1039"/>
  <c r="CQ1039"/>
  <c r="P1039" s="1"/>
  <c r="CS1039"/>
  <c r="R1039" s="1"/>
  <c r="CT1039"/>
  <c r="S1039" s="1"/>
  <c r="CU1039"/>
  <c r="T1039" s="1"/>
  <c r="CW1039"/>
  <c r="V1039" s="1"/>
  <c r="CX1039"/>
  <c r="W1039" s="1"/>
  <c r="FR1039"/>
  <c r="GL1039"/>
  <c r="GO1039"/>
  <c r="GP1039"/>
  <c r="GV1039"/>
  <c r="HC1039" s="1"/>
  <c r="GX1039" s="1"/>
  <c r="C1040"/>
  <c r="D1040"/>
  <c r="I1040"/>
  <c r="AC1040"/>
  <c r="AB1040" s="1"/>
  <c r="AD1040"/>
  <c r="CR1040" s="1"/>
  <c r="Q1040" s="1"/>
  <c r="AE1040"/>
  <c r="CS1040" s="1"/>
  <c r="R1040" s="1"/>
  <c r="AF1040"/>
  <c r="CT1040" s="1"/>
  <c r="S1040" s="1"/>
  <c r="AG1040"/>
  <c r="AH1040"/>
  <c r="CV1040" s="1"/>
  <c r="U1040" s="1"/>
  <c r="AI1040"/>
  <c r="CW1040" s="1"/>
  <c r="V1040" s="1"/>
  <c r="AJ1040"/>
  <c r="CX1040" s="1"/>
  <c r="W1040" s="1"/>
  <c r="CQ1040"/>
  <c r="P1040" s="1"/>
  <c r="CU1040"/>
  <c r="T1040" s="1"/>
  <c r="CY1040"/>
  <c r="X1040" s="1"/>
  <c r="CZ1040"/>
  <c r="Y1040" s="1"/>
  <c r="FR1040"/>
  <c r="GL1040"/>
  <c r="GO1040"/>
  <c r="GP1040"/>
  <c r="GV1040"/>
  <c r="HC1040" s="1"/>
  <c r="GX1040" s="1"/>
  <c r="C1041"/>
  <c r="D1041"/>
  <c r="I1041"/>
  <c r="I1042" s="1"/>
  <c r="AC1041"/>
  <c r="AE1041"/>
  <c r="AD1041" s="1"/>
  <c r="AF1041"/>
  <c r="CT1041" s="1"/>
  <c r="S1041" s="1"/>
  <c r="AG1041"/>
  <c r="AH1041"/>
  <c r="AI1041"/>
  <c r="AJ1041"/>
  <c r="CX1041" s="1"/>
  <c r="W1041" s="1"/>
  <c r="CQ1041"/>
  <c r="P1041" s="1"/>
  <c r="CS1041"/>
  <c r="R1041" s="1"/>
  <c r="CU1041"/>
  <c r="T1041" s="1"/>
  <c r="CV1041"/>
  <c r="U1041" s="1"/>
  <c r="CW1041"/>
  <c r="V1041" s="1"/>
  <c r="FR1041"/>
  <c r="GL1041"/>
  <c r="GO1041"/>
  <c r="GP1041"/>
  <c r="GV1041"/>
  <c r="HC1041"/>
  <c r="GX1041" s="1"/>
  <c r="AC1042"/>
  <c r="AE1042"/>
  <c r="AD1042" s="1"/>
  <c r="CR1042" s="1"/>
  <c r="Q1042" s="1"/>
  <c r="AF1042"/>
  <c r="AG1042"/>
  <c r="AH1042"/>
  <c r="AI1042"/>
  <c r="CW1042" s="1"/>
  <c r="V1042" s="1"/>
  <c r="AJ1042"/>
  <c r="CQ1042"/>
  <c r="CT1042"/>
  <c r="CU1042"/>
  <c r="T1042" s="1"/>
  <c r="CV1042"/>
  <c r="CX1042"/>
  <c r="FR1042"/>
  <c r="GL1042"/>
  <c r="GO1042"/>
  <c r="GP1042"/>
  <c r="GV1042"/>
  <c r="HC1042" s="1"/>
  <c r="C1043"/>
  <c r="D1043"/>
  <c r="I1043"/>
  <c r="I1044" s="1"/>
  <c r="AC1043"/>
  <c r="AE1043"/>
  <c r="AD1043" s="1"/>
  <c r="AF1043"/>
  <c r="CT1043" s="1"/>
  <c r="S1043" s="1"/>
  <c r="AG1043"/>
  <c r="AH1043"/>
  <c r="AI1043"/>
  <c r="AJ1043"/>
  <c r="CX1043" s="1"/>
  <c r="W1043" s="1"/>
  <c r="CQ1043"/>
  <c r="P1043" s="1"/>
  <c r="CS1043"/>
  <c r="R1043" s="1"/>
  <c r="CU1043"/>
  <c r="T1043" s="1"/>
  <c r="CV1043"/>
  <c r="U1043" s="1"/>
  <c r="CW1043"/>
  <c r="V1043" s="1"/>
  <c r="FR1043"/>
  <c r="GL1043"/>
  <c r="GO1043"/>
  <c r="GP1043"/>
  <c r="GV1043"/>
  <c r="HC1043"/>
  <c r="GX1043" s="1"/>
  <c r="AC1044"/>
  <c r="AE1044"/>
  <c r="AD1044" s="1"/>
  <c r="CR1044" s="1"/>
  <c r="Q1044" s="1"/>
  <c r="AF1044"/>
  <c r="AG1044"/>
  <c r="AH1044"/>
  <c r="AI1044"/>
  <c r="CW1044" s="1"/>
  <c r="V1044" s="1"/>
  <c r="AJ1044"/>
  <c r="CQ1044"/>
  <c r="P1044" s="1"/>
  <c r="CP1044" s="1"/>
  <c r="O1044" s="1"/>
  <c r="CT1044"/>
  <c r="S1044" s="1"/>
  <c r="CU1044"/>
  <c r="T1044" s="1"/>
  <c r="CV1044"/>
  <c r="CX1044"/>
  <c r="W1044" s="1"/>
  <c r="FR1044"/>
  <c r="GL1044"/>
  <c r="GO1044"/>
  <c r="GP1044"/>
  <c r="GV1044"/>
  <c r="HC1044" s="1"/>
  <c r="GX1044" s="1"/>
  <c r="C1045"/>
  <c r="D1045"/>
  <c r="I1045"/>
  <c r="I1046" s="1"/>
  <c r="AC1045"/>
  <c r="AE1045"/>
  <c r="AD1045" s="1"/>
  <c r="AF1045"/>
  <c r="CT1045" s="1"/>
  <c r="S1045" s="1"/>
  <c r="AG1045"/>
  <c r="AH1045"/>
  <c r="AI1045"/>
  <c r="AJ1045"/>
  <c r="CX1045" s="1"/>
  <c r="W1045" s="1"/>
  <c r="CQ1045"/>
  <c r="P1045" s="1"/>
  <c r="CS1045"/>
  <c r="R1045" s="1"/>
  <c r="CU1045"/>
  <c r="T1045" s="1"/>
  <c r="CV1045"/>
  <c r="U1045" s="1"/>
  <c r="CW1045"/>
  <c r="V1045" s="1"/>
  <c r="FR1045"/>
  <c r="GL1045"/>
  <c r="GO1045"/>
  <c r="GP1045"/>
  <c r="GV1045"/>
  <c r="HC1045"/>
  <c r="GX1045" s="1"/>
  <c r="AC1046"/>
  <c r="AE1046"/>
  <c r="AD1046" s="1"/>
  <c r="AF1046"/>
  <c r="AG1046"/>
  <c r="AH1046"/>
  <c r="AI1046"/>
  <c r="CW1046" s="1"/>
  <c r="V1046" s="1"/>
  <c r="AJ1046"/>
  <c r="CQ1046"/>
  <c r="CT1046"/>
  <c r="CU1046"/>
  <c r="T1046" s="1"/>
  <c r="CV1046"/>
  <c r="CX1046"/>
  <c r="FR1046"/>
  <c r="GL1046"/>
  <c r="GO1046"/>
  <c r="GP1046"/>
  <c r="GV1046"/>
  <c r="HC1046" s="1"/>
  <c r="C1047"/>
  <c r="D1047"/>
  <c r="I1047"/>
  <c r="CX679" i="3" s="1"/>
  <c r="AC1047" i="1"/>
  <c r="AE1047"/>
  <c r="AD1047" s="1"/>
  <c r="AF1047"/>
  <c r="CT1047" s="1"/>
  <c r="S1047" s="1"/>
  <c r="AG1047"/>
  <c r="AH1047"/>
  <c r="AI1047"/>
  <c r="AJ1047"/>
  <c r="CX1047" s="1"/>
  <c r="W1047" s="1"/>
  <c r="CQ1047"/>
  <c r="P1047" s="1"/>
  <c r="CS1047"/>
  <c r="R1047" s="1"/>
  <c r="CU1047"/>
  <c r="T1047" s="1"/>
  <c r="CV1047"/>
  <c r="U1047" s="1"/>
  <c r="CW1047"/>
  <c r="V1047" s="1"/>
  <c r="FR1047"/>
  <c r="GL1047"/>
  <c r="GO1047"/>
  <c r="GP1047"/>
  <c r="GV1047"/>
  <c r="HC1047"/>
  <c r="GX1047" s="1"/>
  <c r="C1048"/>
  <c r="D1048"/>
  <c r="I1048"/>
  <c r="AC1048"/>
  <c r="AB1048" s="1"/>
  <c r="AD1048"/>
  <c r="CR1048" s="1"/>
  <c r="Q1048" s="1"/>
  <c r="AE1048"/>
  <c r="AF1048"/>
  <c r="AG1048"/>
  <c r="CU1048" s="1"/>
  <c r="T1048" s="1"/>
  <c r="AH1048"/>
  <c r="CV1048" s="1"/>
  <c r="U1048" s="1"/>
  <c r="AI1048"/>
  <c r="AJ1048"/>
  <c r="CS1048"/>
  <c r="R1048" s="1"/>
  <c r="CT1048"/>
  <c r="S1048" s="1"/>
  <c r="CW1048"/>
  <c r="V1048" s="1"/>
  <c r="CX1048"/>
  <c r="W1048" s="1"/>
  <c r="FR1048"/>
  <c r="GL1048"/>
  <c r="GO1048"/>
  <c r="GP1048"/>
  <c r="GV1048"/>
  <c r="HC1048"/>
  <c r="GX1048" s="1"/>
  <c r="C1049"/>
  <c r="D1049"/>
  <c r="I1049"/>
  <c r="AC1049"/>
  <c r="AB1049" s="1"/>
  <c r="AD1049"/>
  <c r="CR1049" s="1"/>
  <c r="Q1049" s="1"/>
  <c r="AE1049"/>
  <c r="AF1049"/>
  <c r="AG1049"/>
  <c r="AH1049"/>
  <c r="CV1049" s="1"/>
  <c r="U1049" s="1"/>
  <c r="AI1049"/>
  <c r="AJ1049"/>
  <c r="CQ1049"/>
  <c r="P1049" s="1"/>
  <c r="CP1049" s="1"/>
  <c r="O1049" s="1"/>
  <c r="CS1049"/>
  <c r="R1049" s="1"/>
  <c r="CT1049"/>
  <c r="S1049" s="1"/>
  <c r="CU1049"/>
  <c r="T1049" s="1"/>
  <c r="CW1049"/>
  <c r="V1049" s="1"/>
  <c r="CX1049"/>
  <c r="W1049" s="1"/>
  <c r="FR1049"/>
  <c r="GL1049"/>
  <c r="GO1049"/>
  <c r="GP1049"/>
  <c r="GV1049"/>
  <c r="HC1049" s="1"/>
  <c r="GX1049" s="1"/>
  <c r="C1050"/>
  <c r="D1050"/>
  <c r="I1050"/>
  <c r="AC1050"/>
  <c r="AE1050"/>
  <c r="AD1050" s="1"/>
  <c r="CR1050" s="1"/>
  <c r="Q1050" s="1"/>
  <c r="AF1050"/>
  <c r="AG1050"/>
  <c r="AH1050"/>
  <c r="AI1050"/>
  <c r="CW1050" s="1"/>
  <c r="V1050" s="1"/>
  <c r="AJ1050"/>
  <c r="CQ1050"/>
  <c r="P1050" s="1"/>
  <c r="CT1050"/>
  <c r="S1050" s="1"/>
  <c r="CU1050"/>
  <c r="T1050" s="1"/>
  <c r="CV1050"/>
  <c r="U1050" s="1"/>
  <c r="CX1050"/>
  <c r="W1050" s="1"/>
  <c r="FR1050"/>
  <c r="GL1050"/>
  <c r="GO1050"/>
  <c r="GP1050"/>
  <c r="GV1050"/>
  <c r="HC1050" s="1"/>
  <c r="GX1050" s="1"/>
  <c r="I1051"/>
  <c r="AC1051"/>
  <c r="AB1051" s="1"/>
  <c r="AD1051"/>
  <c r="CR1051" s="1"/>
  <c r="Q1051" s="1"/>
  <c r="AE1051"/>
  <c r="AF1051"/>
  <c r="AG1051"/>
  <c r="AH1051"/>
  <c r="CV1051" s="1"/>
  <c r="U1051" s="1"/>
  <c r="AI1051"/>
  <c r="AJ1051"/>
  <c r="CQ1051"/>
  <c r="P1051" s="1"/>
  <c r="CP1051" s="1"/>
  <c r="O1051" s="1"/>
  <c r="CS1051"/>
  <c r="R1051" s="1"/>
  <c r="CT1051"/>
  <c r="S1051" s="1"/>
  <c r="CU1051"/>
  <c r="T1051" s="1"/>
  <c r="CW1051"/>
  <c r="V1051" s="1"/>
  <c r="CX1051"/>
  <c r="W1051" s="1"/>
  <c r="FR1051"/>
  <c r="GL1051"/>
  <c r="GO1051"/>
  <c r="GP1051"/>
  <c r="GV1051"/>
  <c r="HC1051" s="1"/>
  <c r="GX1051" s="1"/>
  <c r="D1053"/>
  <c r="E1055"/>
  <c r="Z1055"/>
  <c r="AA1055"/>
  <c r="AM1055"/>
  <c r="AN1055"/>
  <c r="BE1055"/>
  <c r="BF1055"/>
  <c r="BG1055"/>
  <c r="BH1055"/>
  <c r="BI1055"/>
  <c r="BJ1055"/>
  <c r="BK1055"/>
  <c r="BL1055"/>
  <c r="BM1055"/>
  <c r="BN1055"/>
  <c r="BO1055"/>
  <c r="BP1055"/>
  <c r="BQ1055"/>
  <c r="BR1055"/>
  <c r="BS1055"/>
  <c r="BT1055"/>
  <c r="BU1055"/>
  <c r="BV1055"/>
  <c r="BW1055"/>
  <c r="CN1055"/>
  <c r="CO1055"/>
  <c r="CP1055"/>
  <c r="CQ1055"/>
  <c r="CR1055"/>
  <c r="CS1055"/>
  <c r="CT1055"/>
  <c r="CU1055"/>
  <c r="CV1055"/>
  <c r="CW1055"/>
  <c r="CX1055"/>
  <c r="CY1055"/>
  <c r="CZ1055"/>
  <c r="DA1055"/>
  <c r="DB1055"/>
  <c r="DC1055"/>
  <c r="DD1055"/>
  <c r="DE1055"/>
  <c r="DF1055"/>
  <c r="DG1055"/>
  <c r="DH1055"/>
  <c r="DI1055"/>
  <c r="DJ1055"/>
  <c r="DK1055"/>
  <c r="DL1055"/>
  <c r="DM1055"/>
  <c r="DN1055"/>
  <c r="DO1055"/>
  <c r="DP1055"/>
  <c r="DQ1055"/>
  <c r="DR1055"/>
  <c r="DS1055"/>
  <c r="DT1055"/>
  <c r="DU1055"/>
  <c r="DV1055"/>
  <c r="DW1055"/>
  <c r="DX1055"/>
  <c r="DY1055"/>
  <c r="DZ1055"/>
  <c r="EA1055"/>
  <c r="EB1055"/>
  <c r="EC1055"/>
  <c r="ED1055"/>
  <c r="EE1055"/>
  <c r="EF1055"/>
  <c r="EG1055"/>
  <c r="EH1055"/>
  <c r="EI1055"/>
  <c r="EJ1055"/>
  <c r="EK1055"/>
  <c r="EL1055"/>
  <c r="EM1055"/>
  <c r="EN1055"/>
  <c r="EO1055"/>
  <c r="EP1055"/>
  <c r="EQ1055"/>
  <c r="ER1055"/>
  <c r="ES1055"/>
  <c r="ET1055"/>
  <c r="EU1055"/>
  <c r="EV1055"/>
  <c r="EW1055"/>
  <c r="EX1055"/>
  <c r="EY1055"/>
  <c r="EZ1055"/>
  <c r="FA1055"/>
  <c r="FB1055"/>
  <c r="FC1055"/>
  <c r="FD1055"/>
  <c r="FE1055"/>
  <c r="FF1055"/>
  <c r="FG1055"/>
  <c r="FH1055"/>
  <c r="FI1055"/>
  <c r="FJ1055"/>
  <c r="FK1055"/>
  <c r="FL1055"/>
  <c r="FM1055"/>
  <c r="FN1055"/>
  <c r="FO1055"/>
  <c r="FP1055"/>
  <c r="FQ1055"/>
  <c r="FR1055"/>
  <c r="FS1055"/>
  <c r="FT1055"/>
  <c r="FU1055"/>
  <c r="FV1055"/>
  <c r="FW1055"/>
  <c r="FX1055"/>
  <c r="FY1055"/>
  <c r="FZ1055"/>
  <c r="GA1055"/>
  <c r="GB1055"/>
  <c r="GC1055"/>
  <c r="GD1055"/>
  <c r="GE1055"/>
  <c r="GF1055"/>
  <c r="GG1055"/>
  <c r="GH1055"/>
  <c r="GI1055"/>
  <c r="GJ1055"/>
  <c r="GK1055"/>
  <c r="GL1055"/>
  <c r="GM1055"/>
  <c r="GN1055"/>
  <c r="GO1055"/>
  <c r="GP1055"/>
  <c r="GQ1055"/>
  <c r="GR1055"/>
  <c r="GS1055"/>
  <c r="GT1055"/>
  <c r="GU1055"/>
  <c r="GV1055"/>
  <c r="GW1055"/>
  <c r="GX1055"/>
  <c r="C1057"/>
  <c r="D1057"/>
  <c r="I1057"/>
  <c r="I1058" s="1"/>
  <c r="AC1057"/>
  <c r="AE1057"/>
  <c r="AD1057" s="1"/>
  <c r="AF1057"/>
  <c r="CT1057" s="1"/>
  <c r="S1057" s="1"/>
  <c r="AG1057"/>
  <c r="AH1057"/>
  <c r="AI1057"/>
  <c r="AJ1057"/>
  <c r="CX1057" s="1"/>
  <c r="W1057" s="1"/>
  <c r="CQ1057"/>
  <c r="P1057" s="1"/>
  <c r="CS1057"/>
  <c r="R1057" s="1"/>
  <c r="CU1057"/>
  <c r="T1057" s="1"/>
  <c r="CV1057"/>
  <c r="U1057" s="1"/>
  <c r="CW1057"/>
  <c r="V1057" s="1"/>
  <c r="FR1057"/>
  <c r="GL1057"/>
  <c r="GO1057"/>
  <c r="GP1057"/>
  <c r="GV1057"/>
  <c r="HC1057"/>
  <c r="GX1057" s="1"/>
  <c r="AC1058"/>
  <c r="AB1058" s="1"/>
  <c r="AE1058"/>
  <c r="AD1058" s="1"/>
  <c r="CR1058" s="1"/>
  <c r="Q1058" s="1"/>
  <c r="AF1058"/>
  <c r="AG1058"/>
  <c r="AH1058"/>
  <c r="AI1058"/>
  <c r="CW1058" s="1"/>
  <c r="V1058" s="1"/>
  <c r="AJ1058"/>
  <c r="CQ1058"/>
  <c r="P1058" s="1"/>
  <c r="CP1058" s="1"/>
  <c r="O1058" s="1"/>
  <c r="CT1058"/>
  <c r="S1058" s="1"/>
  <c r="CU1058"/>
  <c r="T1058" s="1"/>
  <c r="CV1058"/>
  <c r="CX1058"/>
  <c r="W1058" s="1"/>
  <c r="FR1058"/>
  <c r="GL1058"/>
  <c r="GO1058"/>
  <c r="GP1058"/>
  <c r="GV1058"/>
  <c r="HC1058" s="1"/>
  <c r="GX1058" s="1"/>
  <c r="C1059"/>
  <c r="D1059"/>
  <c r="I1059"/>
  <c r="I1061" s="1"/>
  <c r="AC1059"/>
  <c r="AE1059"/>
  <c r="AD1059" s="1"/>
  <c r="AF1059"/>
  <c r="CT1059" s="1"/>
  <c r="S1059" s="1"/>
  <c r="AG1059"/>
  <c r="AH1059"/>
  <c r="AI1059"/>
  <c r="AJ1059"/>
  <c r="CX1059" s="1"/>
  <c r="W1059" s="1"/>
  <c r="CQ1059"/>
  <c r="P1059" s="1"/>
  <c r="CS1059"/>
  <c r="R1059" s="1"/>
  <c r="CU1059"/>
  <c r="T1059" s="1"/>
  <c r="CV1059"/>
  <c r="U1059" s="1"/>
  <c r="CW1059"/>
  <c r="V1059" s="1"/>
  <c r="FR1059"/>
  <c r="GL1059"/>
  <c r="GO1059"/>
  <c r="GP1059"/>
  <c r="GV1059"/>
  <c r="HC1059"/>
  <c r="GX1059" s="1"/>
  <c r="AC1060"/>
  <c r="AE1060"/>
  <c r="AD1060" s="1"/>
  <c r="CR1060" s="1"/>
  <c r="AF1060"/>
  <c r="AG1060"/>
  <c r="AH1060"/>
  <c r="AI1060"/>
  <c r="CW1060" s="1"/>
  <c r="AJ1060"/>
  <c r="CQ1060"/>
  <c r="CT1060"/>
  <c r="CU1060"/>
  <c r="CV1060"/>
  <c r="CX1060"/>
  <c r="FR1060"/>
  <c r="GL1060"/>
  <c r="GO1060"/>
  <c r="GP1060"/>
  <c r="GV1060"/>
  <c r="HC1060" s="1"/>
  <c r="AC1061"/>
  <c r="AB1061" s="1"/>
  <c r="AD1061"/>
  <c r="CR1061" s="1"/>
  <c r="AE1061"/>
  <c r="AF1061"/>
  <c r="AG1061"/>
  <c r="AH1061"/>
  <c r="CV1061" s="1"/>
  <c r="AI1061"/>
  <c r="AJ1061"/>
  <c r="CQ1061"/>
  <c r="P1061" s="1"/>
  <c r="CS1061"/>
  <c r="R1061" s="1"/>
  <c r="CT1061"/>
  <c r="CU1061"/>
  <c r="CW1061"/>
  <c r="V1061" s="1"/>
  <c r="CX1061"/>
  <c r="W1061" s="1"/>
  <c r="FR1061"/>
  <c r="GL1061"/>
  <c r="GO1061"/>
  <c r="GP1061"/>
  <c r="GV1061"/>
  <c r="HC1061" s="1"/>
  <c r="C1062"/>
  <c r="D1062"/>
  <c r="I1062"/>
  <c r="AC1062"/>
  <c r="AB1062" s="1"/>
  <c r="AD1062"/>
  <c r="CR1062" s="1"/>
  <c r="Q1062" s="1"/>
  <c r="AE1062"/>
  <c r="CS1062" s="1"/>
  <c r="R1062" s="1"/>
  <c r="AF1062"/>
  <c r="AG1062"/>
  <c r="AH1062"/>
  <c r="CV1062" s="1"/>
  <c r="U1062" s="1"/>
  <c r="AI1062"/>
  <c r="CW1062" s="1"/>
  <c r="V1062" s="1"/>
  <c r="AJ1062"/>
  <c r="CQ1062"/>
  <c r="P1062" s="1"/>
  <c r="CP1062" s="1"/>
  <c r="O1062" s="1"/>
  <c r="CT1062"/>
  <c r="S1062" s="1"/>
  <c r="CU1062"/>
  <c r="T1062" s="1"/>
  <c r="CX1062"/>
  <c r="W1062" s="1"/>
  <c r="FR1062"/>
  <c r="GL1062"/>
  <c r="GO1062"/>
  <c r="GP1062"/>
  <c r="GV1062"/>
  <c r="HC1062" s="1"/>
  <c r="GX1062" s="1"/>
  <c r="C1063"/>
  <c r="D1063"/>
  <c r="I1063"/>
  <c r="AC1063"/>
  <c r="AE1063"/>
  <c r="AD1063" s="1"/>
  <c r="AF1063"/>
  <c r="CT1063" s="1"/>
  <c r="S1063" s="1"/>
  <c r="AG1063"/>
  <c r="AH1063"/>
  <c r="AI1063"/>
  <c r="AJ1063"/>
  <c r="CX1063" s="1"/>
  <c r="W1063" s="1"/>
  <c r="CQ1063"/>
  <c r="P1063" s="1"/>
  <c r="CS1063"/>
  <c r="R1063" s="1"/>
  <c r="CU1063"/>
  <c r="T1063" s="1"/>
  <c r="CV1063"/>
  <c r="U1063" s="1"/>
  <c r="CW1063"/>
  <c r="V1063" s="1"/>
  <c r="FR1063"/>
  <c r="GL1063"/>
  <c r="GO1063"/>
  <c r="GP1063"/>
  <c r="GV1063"/>
  <c r="HC1063"/>
  <c r="GX1063" s="1"/>
  <c r="C1064"/>
  <c r="D1064"/>
  <c r="I1064"/>
  <c r="AC1064"/>
  <c r="AE1064"/>
  <c r="AD1064" s="1"/>
  <c r="CR1064" s="1"/>
  <c r="Q1064" s="1"/>
  <c r="AF1064"/>
  <c r="AG1064"/>
  <c r="CU1064" s="1"/>
  <c r="T1064" s="1"/>
  <c r="AH1064"/>
  <c r="AI1064"/>
  <c r="AJ1064"/>
  <c r="CS1064"/>
  <c r="R1064" s="1"/>
  <c r="CT1064"/>
  <c r="S1064" s="1"/>
  <c r="CV1064"/>
  <c r="U1064" s="1"/>
  <c r="CW1064"/>
  <c r="V1064" s="1"/>
  <c r="CX1064"/>
  <c r="W1064" s="1"/>
  <c r="FR1064"/>
  <c r="GL1064"/>
  <c r="GO1064"/>
  <c r="GP1064"/>
  <c r="GV1064"/>
  <c r="HC1064"/>
  <c r="GX1064" s="1"/>
  <c r="C1065"/>
  <c r="D1065"/>
  <c r="I1065"/>
  <c r="AC1065"/>
  <c r="AB1065" s="1"/>
  <c r="AD1065"/>
  <c r="CR1065" s="1"/>
  <c r="Q1065" s="1"/>
  <c r="AE1065"/>
  <c r="AF1065"/>
  <c r="AG1065"/>
  <c r="AH1065"/>
  <c r="CV1065" s="1"/>
  <c r="U1065" s="1"/>
  <c r="AI1065"/>
  <c r="AJ1065"/>
  <c r="CQ1065"/>
  <c r="P1065" s="1"/>
  <c r="CP1065" s="1"/>
  <c r="O1065" s="1"/>
  <c r="CS1065"/>
  <c r="R1065" s="1"/>
  <c r="CT1065"/>
  <c r="S1065" s="1"/>
  <c r="CU1065"/>
  <c r="T1065" s="1"/>
  <c r="CW1065"/>
  <c r="V1065" s="1"/>
  <c r="CX1065"/>
  <c r="W1065" s="1"/>
  <c r="FR1065"/>
  <c r="GL1065"/>
  <c r="GO1065"/>
  <c r="GP1065"/>
  <c r="GV1065"/>
  <c r="HC1065" s="1"/>
  <c r="GX1065" s="1"/>
  <c r="I1066"/>
  <c r="AC1066"/>
  <c r="AB1066" s="1"/>
  <c r="AE1066"/>
  <c r="AD1066" s="1"/>
  <c r="CR1066" s="1"/>
  <c r="Q1066" s="1"/>
  <c r="AF1066"/>
  <c r="AG1066"/>
  <c r="CU1066" s="1"/>
  <c r="T1066" s="1"/>
  <c r="AH1066"/>
  <c r="AI1066"/>
  <c r="AJ1066"/>
  <c r="CS1066"/>
  <c r="R1066" s="1"/>
  <c r="CT1066"/>
  <c r="S1066" s="1"/>
  <c r="CV1066"/>
  <c r="U1066" s="1"/>
  <c r="CW1066"/>
  <c r="V1066" s="1"/>
  <c r="CX1066"/>
  <c r="W1066" s="1"/>
  <c r="FR1066"/>
  <c r="GL1066"/>
  <c r="GO1066"/>
  <c r="GP1066"/>
  <c r="GV1066"/>
  <c r="HC1066"/>
  <c r="GX1066" s="1"/>
  <c r="C1067"/>
  <c r="D1067"/>
  <c r="I1067"/>
  <c r="AC1067"/>
  <c r="AB1067" s="1"/>
  <c r="AD1067"/>
  <c r="CR1067" s="1"/>
  <c r="Q1067" s="1"/>
  <c r="AE1067"/>
  <c r="AF1067"/>
  <c r="AG1067"/>
  <c r="AH1067"/>
  <c r="CV1067" s="1"/>
  <c r="U1067" s="1"/>
  <c r="AI1067"/>
  <c r="AJ1067"/>
  <c r="CQ1067"/>
  <c r="P1067" s="1"/>
  <c r="CP1067" s="1"/>
  <c r="O1067" s="1"/>
  <c r="CS1067"/>
  <c r="R1067" s="1"/>
  <c r="CT1067"/>
  <c r="S1067" s="1"/>
  <c r="CU1067"/>
  <c r="T1067" s="1"/>
  <c r="CW1067"/>
  <c r="V1067" s="1"/>
  <c r="CX1067"/>
  <c r="W1067" s="1"/>
  <c r="FR1067"/>
  <c r="GL1067"/>
  <c r="GO1067"/>
  <c r="GP1067"/>
  <c r="GV1067"/>
  <c r="HC1067" s="1"/>
  <c r="GX1067" s="1"/>
  <c r="C1068"/>
  <c r="D1068"/>
  <c r="I1068"/>
  <c r="AC1068"/>
  <c r="AE1068"/>
  <c r="AD1068" s="1"/>
  <c r="CR1068" s="1"/>
  <c r="Q1068" s="1"/>
  <c r="AF1068"/>
  <c r="AG1068"/>
  <c r="AH1068"/>
  <c r="AI1068"/>
  <c r="CW1068" s="1"/>
  <c r="V1068" s="1"/>
  <c r="AJ1068"/>
  <c r="CQ1068"/>
  <c r="P1068" s="1"/>
  <c r="CT1068"/>
  <c r="S1068" s="1"/>
  <c r="CU1068"/>
  <c r="T1068" s="1"/>
  <c r="CV1068"/>
  <c r="U1068" s="1"/>
  <c r="CX1068"/>
  <c r="W1068" s="1"/>
  <c r="FR1068"/>
  <c r="GL1068"/>
  <c r="GO1068"/>
  <c r="GP1068"/>
  <c r="GV1068"/>
  <c r="HC1068" s="1"/>
  <c r="GX1068" s="1"/>
  <c r="C1069"/>
  <c r="D1069"/>
  <c r="I1069"/>
  <c r="I1070" s="1"/>
  <c r="AC1069"/>
  <c r="AE1069"/>
  <c r="AD1069" s="1"/>
  <c r="AF1069"/>
  <c r="CT1069" s="1"/>
  <c r="S1069" s="1"/>
  <c r="AG1069"/>
  <c r="AH1069"/>
  <c r="AI1069"/>
  <c r="AJ1069"/>
  <c r="CX1069" s="1"/>
  <c r="W1069" s="1"/>
  <c r="CQ1069"/>
  <c r="P1069" s="1"/>
  <c r="CS1069"/>
  <c r="R1069" s="1"/>
  <c r="CU1069"/>
  <c r="T1069" s="1"/>
  <c r="CV1069"/>
  <c r="U1069" s="1"/>
  <c r="CW1069"/>
  <c r="V1069" s="1"/>
  <c r="FR1069"/>
  <c r="GL1069"/>
  <c r="GN1069"/>
  <c r="GP1069"/>
  <c r="GV1069"/>
  <c r="HC1069"/>
  <c r="GX1069" s="1"/>
  <c r="AC1070"/>
  <c r="AB1070" s="1"/>
  <c r="AE1070"/>
  <c r="AD1070" s="1"/>
  <c r="CR1070" s="1"/>
  <c r="Q1070" s="1"/>
  <c r="AF1070"/>
  <c r="AG1070"/>
  <c r="AH1070"/>
  <c r="AI1070"/>
  <c r="CW1070" s="1"/>
  <c r="V1070" s="1"/>
  <c r="AJ1070"/>
  <c r="CQ1070"/>
  <c r="P1070" s="1"/>
  <c r="CP1070" s="1"/>
  <c r="O1070" s="1"/>
  <c r="CT1070"/>
  <c r="S1070" s="1"/>
  <c r="CU1070"/>
  <c r="T1070" s="1"/>
  <c r="CV1070"/>
  <c r="CX1070"/>
  <c r="W1070" s="1"/>
  <c r="FR1070"/>
  <c r="GL1070"/>
  <c r="GN1070"/>
  <c r="GP1070"/>
  <c r="GV1070"/>
  <c r="HC1070" s="1"/>
  <c r="GX1070" s="1"/>
  <c r="I1071"/>
  <c r="AC1071"/>
  <c r="AB1071" s="1"/>
  <c r="AD1071"/>
  <c r="CR1071" s="1"/>
  <c r="Q1071" s="1"/>
  <c r="AE1071"/>
  <c r="AF1071"/>
  <c r="AG1071"/>
  <c r="AH1071"/>
  <c r="CV1071" s="1"/>
  <c r="U1071" s="1"/>
  <c r="AI1071"/>
  <c r="AJ1071"/>
  <c r="CQ1071"/>
  <c r="P1071" s="1"/>
  <c r="CS1071"/>
  <c r="R1071" s="1"/>
  <c r="CT1071"/>
  <c r="S1071" s="1"/>
  <c r="CU1071"/>
  <c r="T1071" s="1"/>
  <c r="CW1071"/>
  <c r="V1071" s="1"/>
  <c r="CX1071"/>
  <c r="W1071" s="1"/>
  <c r="FR1071"/>
  <c r="GL1071"/>
  <c r="GN1071"/>
  <c r="GP1071"/>
  <c r="GV1071"/>
  <c r="HC1071" s="1"/>
  <c r="GX1071" s="1"/>
  <c r="C1072"/>
  <c r="D1072"/>
  <c r="I1072"/>
  <c r="AC1072"/>
  <c r="AB1072" s="1"/>
  <c r="AD1072"/>
  <c r="CR1072" s="1"/>
  <c r="Q1072" s="1"/>
  <c r="AE1072"/>
  <c r="CS1072" s="1"/>
  <c r="R1072" s="1"/>
  <c r="AF1072"/>
  <c r="AG1072"/>
  <c r="AH1072"/>
  <c r="CV1072" s="1"/>
  <c r="U1072" s="1"/>
  <c r="AI1072"/>
  <c r="CW1072" s="1"/>
  <c r="V1072" s="1"/>
  <c r="AJ1072"/>
  <c r="CQ1072"/>
  <c r="P1072" s="1"/>
  <c r="CP1072" s="1"/>
  <c r="O1072" s="1"/>
  <c r="CT1072"/>
  <c r="S1072" s="1"/>
  <c r="CU1072"/>
  <c r="T1072" s="1"/>
  <c r="CX1072"/>
  <c r="W1072" s="1"/>
  <c r="FR1072"/>
  <c r="GL1072"/>
  <c r="GN1072"/>
  <c r="GP1072"/>
  <c r="GV1072"/>
  <c r="HC1072" s="1"/>
  <c r="GX1072" s="1"/>
  <c r="I1073"/>
  <c r="AC1073"/>
  <c r="CQ1073" s="1"/>
  <c r="P1073" s="1"/>
  <c r="AD1073"/>
  <c r="CR1073" s="1"/>
  <c r="Q1073" s="1"/>
  <c r="AE1073"/>
  <c r="AF1073"/>
  <c r="AG1073"/>
  <c r="CU1073" s="1"/>
  <c r="T1073" s="1"/>
  <c r="AH1073"/>
  <c r="CV1073" s="1"/>
  <c r="U1073" s="1"/>
  <c r="AI1073"/>
  <c r="AJ1073"/>
  <c r="CS1073"/>
  <c r="R1073" s="1"/>
  <c r="CT1073"/>
  <c r="S1073" s="1"/>
  <c r="CW1073"/>
  <c r="V1073" s="1"/>
  <c r="CX1073"/>
  <c r="W1073" s="1"/>
  <c r="FR1073"/>
  <c r="GL1073"/>
  <c r="GN1073"/>
  <c r="GP1073"/>
  <c r="GV1073"/>
  <c r="HC1073" s="1"/>
  <c r="GX1073" s="1"/>
  <c r="I1074"/>
  <c r="AC1074"/>
  <c r="CQ1074" s="1"/>
  <c r="P1074" s="1"/>
  <c r="AE1074"/>
  <c r="AD1074" s="1"/>
  <c r="AF1074"/>
  <c r="AG1074"/>
  <c r="CU1074" s="1"/>
  <c r="T1074" s="1"/>
  <c r="AH1074"/>
  <c r="AI1074"/>
  <c r="AJ1074"/>
  <c r="CS1074"/>
  <c r="R1074" s="1"/>
  <c r="CT1074"/>
  <c r="S1074" s="1"/>
  <c r="CV1074"/>
  <c r="U1074" s="1"/>
  <c r="CW1074"/>
  <c r="V1074" s="1"/>
  <c r="CX1074"/>
  <c r="W1074" s="1"/>
  <c r="FR1074"/>
  <c r="GL1074"/>
  <c r="GN1074"/>
  <c r="GP1074"/>
  <c r="GV1074"/>
  <c r="HC1074"/>
  <c r="GX1074" s="1"/>
  <c r="C1075"/>
  <c r="D1075"/>
  <c r="I1075"/>
  <c r="AC1075"/>
  <c r="AB1075" s="1"/>
  <c r="AD1075"/>
  <c r="CR1075" s="1"/>
  <c r="Q1075" s="1"/>
  <c r="AE1075"/>
  <c r="AF1075"/>
  <c r="AG1075"/>
  <c r="AH1075"/>
  <c r="CV1075" s="1"/>
  <c r="U1075" s="1"/>
  <c r="AI1075"/>
  <c r="AJ1075"/>
  <c r="CQ1075"/>
  <c r="P1075" s="1"/>
  <c r="CS1075"/>
  <c r="R1075" s="1"/>
  <c r="CT1075"/>
  <c r="S1075" s="1"/>
  <c r="CU1075"/>
  <c r="T1075" s="1"/>
  <c r="CW1075"/>
  <c r="V1075" s="1"/>
  <c r="CX1075"/>
  <c r="W1075" s="1"/>
  <c r="FR1075"/>
  <c r="GL1075"/>
  <c r="GO1075"/>
  <c r="GP1075"/>
  <c r="GV1075"/>
  <c r="HC1075" s="1"/>
  <c r="GX1075" s="1"/>
  <c r="I1076"/>
  <c r="AC1076"/>
  <c r="AB1076" s="1"/>
  <c r="AE1076"/>
  <c r="AD1076" s="1"/>
  <c r="CR1076" s="1"/>
  <c r="Q1076" s="1"/>
  <c r="AF1076"/>
  <c r="AG1076"/>
  <c r="CU1076" s="1"/>
  <c r="T1076" s="1"/>
  <c r="AH1076"/>
  <c r="AI1076"/>
  <c r="AJ1076"/>
  <c r="CS1076"/>
  <c r="R1076" s="1"/>
  <c r="CT1076"/>
  <c r="S1076" s="1"/>
  <c r="CV1076"/>
  <c r="U1076" s="1"/>
  <c r="CW1076"/>
  <c r="V1076" s="1"/>
  <c r="CX1076"/>
  <c r="W1076" s="1"/>
  <c r="FR1076"/>
  <c r="GL1076"/>
  <c r="GO1076"/>
  <c r="GP1076"/>
  <c r="GV1076"/>
  <c r="HC1076"/>
  <c r="GX1076" s="1"/>
  <c r="I1077"/>
  <c r="AC1077"/>
  <c r="CQ1077" s="1"/>
  <c r="P1077" s="1"/>
  <c r="AE1077"/>
  <c r="AD1077" s="1"/>
  <c r="AF1077"/>
  <c r="CT1077" s="1"/>
  <c r="S1077" s="1"/>
  <c r="AG1077"/>
  <c r="CU1077" s="1"/>
  <c r="T1077" s="1"/>
  <c r="AH1077"/>
  <c r="AI1077"/>
  <c r="AJ1077"/>
  <c r="CX1077" s="1"/>
  <c r="W1077" s="1"/>
  <c r="CS1077"/>
  <c r="R1077" s="1"/>
  <c r="CV1077"/>
  <c r="U1077" s="1"/>
  <c r="CW1077"/>
  <c r="V1077" s="1"/>
  <c r="FR1077"/>
  <c r="GL1077"/>
  <c r="GO1077"/>
  <c r="GP1077"/>
  <c r="GV1077"/>
  <c r="HC1077"/>
  <c r="GX1077" s="1"/>
  <c r="I1078"/>
  <c r="AC1078"/>
  <c r="AE1078"/>
  <c r="AD1078" s="1"/>
  <c r="AF1078"/>
  <c r="CT1078" s="1"/>
  <c r="S1078" s="1"/>
  <c r="AG1078"/>
  <c r="AH1078"/>
  <c r="AI1078"/>
  <c r="CW1078" s="1"/>
  <c r="V1078" s="1"/>
  <c r="AJ1078"/>
  <c r="CX1078" s="1"/>
  <c r="W1078" s="1"/>
  <c r="CQ1078"/>
  <c r="P1078" s="1"/>
  <c r="CU1078"/>
  <c r="T1078" s="1"/>
  <c r="CV1078"/>
  <c r="U1078" s="1"/>
  <c r="FR1078"/>
  <c r="GL1078"/>
  <c r="GO1078"/>
  <c r="GP1078"/>
  <c r="GV1078"/>
  <c r="HC1078" s="1"/>
  <c r="GX1078" s="1"/>
  <c r="C1079"/>
  <c r="D1079"/>
  <c r="I1079"/>
  <c r="AC1079"/>
  <c r="AE1079"/>
  <c r="AD1079" s="1"/>
  <c r="AF1079"/>
  <c r="CT1079" s="1"/>
  <c r="S1079" s="1"/>
  <c r="AG1079"/>
  <c r="AH1079"/>
  <c r="AI1079"/>
  <c r="AJ1079"/>
  <c r="CX1079" s="1"/>
  <c r="W1079" s="1"/>
  <c r="CQ1079"/>
  <c r="P1079" s="1"/>
  <c r="CS1079"/>
  <c r="R1079" s="1"/>
  <c r="CU1079"/>
  <c r="T1079" s="1"/>
  <c r="CV1079"/>
  <c r="U1079" s="1"/>
  <c r="CW1079"/>
  <c r="V1079" s="1"/>
  <c r="FR1079"/>
  <c r="GL1079"/>
  <c r="GO1079"/>
  <c r="GP1079"/>
  <c r="GV1079"/>
  <c r="HC1079"/>
  <c r="GX1079" s="1"/>
  <c r="C1080"/>
  <c r="D1080"/>
  <c r="I1080"/>
  <c r="AC1080"/>
  <c r="AB1080" s="1"/>
  <c r="AE1080"/>
  <c r="AD1080" s="1"/>
  <c r="CR1080" s="1"/>
  <c r="Q1080" s="1"/>
  <c r="AF1080"/>
  <c r="AG1080"/>
  <c r="CU1080" s="1"/>
  <c r="T1080" s="1"/>
  <c r="AH1080"/>
  <c r="AI1080"/>
  <c r="AJ1080"/>
  <c r="CS1080"/>
  <c r="R1080" s="1"/>
  <c r="CT1080"/>
  <c r="S1080" s="1"/>
  <c r="CV1080"/>
  <c r="U1080" s="1"/>
  <c r="CW1080"/>
  <c r="V1080" s="1"/>
  <c r="CX1080"/>
  <c r="W1080" s="1"/>
  <c r="FR1080"/>
  <c r="GL1080"/>
  <c r="GO1080"/>
  <c r="GP1080"/>
  <c r="GV1080"/>
  <c r="HC1080"/>
  <c r="GX1080" s="1"/>
  <c r="C1081"/>
  <c r="D1081"/>
  <c r="I1081"/>
  <c r="AC1081"/>
  <c r="AB1081" s="1"/>
  <c r="AD1081"/>
  <c r="CR1081" s="1"/>
  <c r="Q1081" s="1"/>
  <c r="AE1081"/>
  <c r="AF1081"/>
  <c r="AG1081"/>
  <c r="AH1081"/>
  <c r="CV1081" s="1"/>
  <c r="U1081" s="1"/>
  <c r="AI1081"/>
  <c r="AJ1081"/>
  <c r="CQ1081"/>
  <c r="P1081" s="1"/>
  <c r="CS1081"/>
  <c r="R1081" s="1"/>
  <c r="CT1081"/>
  <c r="S1081" s="1"/>
  <c r="CU1081"/>
  <c r="T1081" s="1"/>
  <c r="CW1081"/>
  <c r="V1081" s="1"/>
  <c r="CX1081"/>
  <c r="W1081" s="1"/>
  <c r="FR1081"/>
  <c r="GL1081"/>
  <c r="GO1081"/>
  <c r="GP1081"/>
  <c r="GV1081"/>
  <c r="HC1081" s="1"/>
  <c r="GX1081" s="1"/>
  <c r="C1082"/>
  <c r="D1082"/>
  <c r="I1082"/>
  <c r="AC1082"/>
  <c r="AB1082" s="1"/>
  <c r="AE1082"/>
  <c r="AD1082" s="1"/>
  <c r="CR1082" s="1"/>
  <c r="Q1082" s="1"/>
  <c r="AF1082"/>
  <c r="AG1082"/>
  <c r="AH1082"/>
  <c r="AI1082"/>
  <c r="CW1082" s="1"/>
  <c r="V1082" s="1"/>
  <c r="AJ1082"/>
  <c r="CQ1082"/>
  <c r="P1082" s="1"/>
  <c r="CT1082"/>
  <c r="S1082" s="1"/>
  <c r="CU1082"/>
  <c r="T1082" s="1"/>
  <c r="CV1082"/>
  <c r="U1082" s="1"/>
  <c r="CX1082"/>
  <c r="W1082" s="1"/>
  <c r="FR1082"/>
  <c r="GL1082"/>
  <c r="GN1082"/>
  <c r="GP1082"/>
  <c r="GV1082"/>
  <c r="HC1082" s="1"/>
  <c r="GX1082" s="1"/>
  <c r="I1083"/>
  <c r="AC1083"/>
  <c r="AB1083" s="1"/>
  <c r="AD1083"/>
  <c r="CR1083" s="1"/>
  <c r="Q1083" s="1"/>
  <c r="AE1083"/>
  <c r="AF1083"/>
  <c r="AG1083"/>
  <c r="AH1083"/>
  <c r="CV1083" s="1"/>
  <c r="U1083" s="1"/>
  <c r="AI1083"/>
  <c r="AJ1083"/>
  <c r="CQ1083"/>
  <c r="P1083" s="1"/>
  <c r="CS1083"/>
  <c r="R1083" s="1"/>
  <c r="CT1083"/>
  <c r="S1083" s="1"/>
  <c r="CU1083"/>
  <c r="T1083" s="1"/>
  <c r="CW1083"/>
  <c r="V1083" s="1"/>
  <c r="CX1083"/>
  <c r="W1083" s="1"/>
  <c r="FR1083"/>
  <c r="GL1083"/>
  <c r="GN1083"/>
  <c r="GP1083"/>
  <c r="GV1083"/>
  <c r="HC1083" s="1"/>
  <c r="GX1083" s="1"/>
  <c r="B1085"/>
  <c r="B1055" s="1"/>
  <c r="C1085"/>
  <c r="C1055" s="1"/>
  <c r="D1085"/>
  <c r="D1055" s="1"/>
  <c r="F1085"/>
  <c r="F1055" s="1"/>
  <c r="G1085"/>
  <c r="G1055" s="1"/>
  <c r="BX1085"/>
  <c r="BX1055" s="1"/>
  <c r="BY1085"/>
  <c r="BY1055" s="1"/>
  <c r="BZ1085"/>
  <c r="AQ1085" s="1"/>
  <c r="CD1085"/>
  <c r="AU1085" s="1"/>
  <c r="CG1085"/>
  <c r="CG1055" s="1"/>
  <c r="CK1085"/>
  <c r="CK1055" s="1"/>
  <c r="CL1085"/>
  <c r="BC1085" s="1"/>
  <c r="CM1085"/>
  <c r="CM1055" s="1"/>
  <c r="B1115"/>
  <c r="B1036" s="1"/>
  <c r="C1115"/>
  <c r="C1036" s="1"/>
  <c r="D1115"/>
  <c r="D1036" s="1"/>
  <c r="F1115"/>
  <c r="F1036" s="1"/>
  <c r="G1115"/>
  <c r="G1036" s="1"/>
  <c r="BX1115"/>
  <c r="BX1036" s="1"/>
  <c r="BY1115"/>
  <c r="BY1036" s="1"/>
  <c r="BZ1115"/>
  <c r="BZ1036" s="1"/>
  <c r="CC1115"/>
  <c r="CC1036" s="1"/>
  <c r="CD1115"/>
  <c r="CD1036" s="1"/>
  <c r="CI1115"/>
  <c r="CI1036" s="1"/>
  <c r="CK1115"/>
  <c r="CK1036" s="1"/>
  <c r="CL1115"/>
  <c r="CL1036" s="1"/>
  <c r="CM1115"/>
  <c r="CM1036" s="1"/>
  <c r="D1145"/>
  <c r="E1147"/>
  <c r="Z1147"/>
  <c r="AA1147"/>
  <c r="AM1147"/>
  <c r="AN1147"/>
  <c r="BE1147"/>
  <c r="BF1147"/>
  <c r="BG1147"/>
  <c r="BH1147"/>
  <c r="BI1147"/>
  <c r="BJ1147"/>
  <c r="BK1147"/>
  <c r="BL1147"/>
  <c r="BM1147"/>
  <c r="BN1147"/>
  <c r="BO1147"/>
  <c r="BP1147"/>
  <c r="BQ1147"/>
  <c r="BR1147"/>
  <c r="BS1147"/>
  <c r="BT1147"/>
  <c r="BU1147"/>
  <c r="BV1147"/>
  <c r="BW1147"/>
  <c r="CN1147"/>
  <c r="CO1147"/>
  <c r="CP1147"/>
  <c r="CQ1147"/>
  <c r="CR1147"/>
  <c r="CS1147"/>
  <c r="CT1147"/>
  <c r="CU1147"/>
  <c r="CV1147"/>
  <c r="CW1147"/>
  <c r="CX1147"/>
  <c r="CY1147"/>
  <c r="CZ1147"/>
  <c r="DA1147"/>
  <c r="DB1147"/>
  <c r="DC1147"/>
  <c r="DD1147"/>
  <c r="DE1147"/>
  <c r="DF1147"/>
  <c r="DG1147"/>
  <c r="DH1147"/>
  <c r="DI1147"/>
  <c r="DJ1147"/>
  <c r="DK1147"/>
  <c r="DL1147"/>
  <c r="DM1147"/>
  <c r="DN1147"/>
  <c r="DO1147"/>
  <c r="DP1147"/>
  <c r="DQ1147"/>
  <c r="DR1147"/>
  <c r="DS1147"/>
  <c r="DT1147"/>
  <c r="DU1147"/>
  <c r="DV1147"/>
  <c r="DW1147"/>
  <c r="DX1147"/>
  <c r="DY1147"/>
  <c r="DZ1147"/>
  <c r="EA1147"/>
  <c r="EB1147"/>
  <c r="EC1147"/>
  <c r="ED1147"/>
  <c r="EE1147"/>
  <c r="EF1147"/>
  <c r="EG1147"/>
  <c r="EH1147"/>
  <c r="EI1147"/>
  <c r="EJ1147"/>
  <c r="EK1147"/>
  <c r="EL1147"/>
  <c r="EM1147"/>
  <c r="EN1147"/>
  <c r="EO1147"/>
  <c r="EP1147"/>
  <c r="EQ1147"/>
  <c r="ER1147"/>
  <c r="ES1147"/>
  <c r="ET1147"/>
  <c r="EU1147"/>
  <c r="EV1147"/>
  <c r="EW1147"/>
  <c r="EX1147"/>
  <c r="EY1147"/>
  <c r="EZ1147"/>
  <c r="FA1147"/>
  <c r="FB1147"/>
  <c r="FC1147"/>
  <c r="FD1147"/>
  <c r="FE1147"/>
  <c r="FF1147"/>
  <c r="FG1147"/>
  <c r="FH1147"/>
  <c r="FI1147"/>
  <c r="FJ1147"/>
  <c r="FK1147"/>
  <c r="FL1147"/>
  <c r="FM1147"/>
  <c r="FN1147"/>
  <c r="FO1147"/>
  <c r="FP1147"/>
  <c r="FQ1147"/>
  <c r="FR1147"/>
  <c r="FS1147"/>
  <c r="FT1147"/>
  <c r="FU1147"/>
  <c r="FV1147"/>
  <c r="FW1147"/>
  <c r="FX1147"/>
  <c r="FY1147"/>
  <c r="FZ1147"/>
  <c r="GA1147"/>
  <c r="GB1147"/>
  <c r="GC1147"/>
  <c r="GD1147"/>
  <c r="GE1147"/>
  <c r="GF1147"/>
  <c r="GG1147"/>
  <c r="GH1147"/>
  <c r="GI1147"/>
  <c r="GJ1147"/>
  <c r="GK1147"/>
  <c r="GL1147"/>
  <c r="GM1147"/>
  <c r="GN1147"/>
  <c r="GO1147"/>
  <c r="GP1147"/>
  <c r="GQ1147"/>
  <c r="GR1147"/>
  <c r="GS1147"/>
  <c r="GT1147"/>
  <c r="GU1147"/>
  <c r="GV1147"/>
  <c r="GW1147"/>
  <c r="GX1147"/>
  <c r="C1149"/>
  <c r="D1149"/>
  <c r="I1149"/>
  <c r="AC1149"/>
  <c r="AE1149"/>
  <c r="AD1149" s="1"/>
  <c r="AF1149"/>
  <c r="CT1149" s="1"/>
  <c r="S1149" s="1"/>
  <c r="AG1149"/>
  <c r="AH1149"/>
  <c r="AI1149"/>
  <c r="AJ1149"/>
  <c r="CX1149" s="1"/>
  <c r="W1149" s="1"/>
  <c r="CQ1149"/>
  <c r="P1149" s="1"/>
  <c r="CS1149"/>
  <c r="R1149" s="1"/>
  <c r="CU1149"/>
  <c r="T1149" s="1"/>
  <c r="CV1149"/>
  <c r="U1149" s="1"/>
  <c r="CW1149"/>
  <c r="V1149" s="1"/>
  <c r="FR1149"/>
  <c r="GL1149"/>
  <c r="GO1149"/>
  <c r="GP1149"/>
  <c r="GV1149"/>
  <c r="HC1149"/>
  <c r="GX1149" s="1"/>
  <c r="I1150"/>
  <c r="AC1150"/>
  <c r="AE1150"/>
  <c r="AD1150" s="1"/>
  <c r="AF1150"/>
  <c r="CT1150" s="1"/>
  <c r="S1150" s="1"/>
  <c r="AG1150"/>
  <c r="AH1150"/>
  <c r="AI1150"/>
  <c r="CW1150" s="1"/>
  <c r="V1150" s="1"/>
  <c r="AJ1150"/>
  <c r="CX1150" s="1"/>
  <c r="W1150" s="1"/>
  <c r="CQ1150"/>
  <c r="P1150" s="1"/>
  <c r="CU1150"/>
  <c r="T1150" s="1"/>
  <c r="CV1150"/>
  <c r="U1150" s="1"/>
  <c r="FR1150"/>
  <c r="GL1150"/>
  <c r="GO1150"/>
  <c r="GP1150"/>
  <c r="GV1150"/>
  <c r="HC1150" s="1"/>
  <c r="GX1150" s="1"/>
  <c r="C1151"/>
  <c r="D1151"/>
  <c r="I1151"/>
  <c r="AC1151"/>
  <c r="AD1151"/>
  <c r="AE1151"/>
  <c r="AF1151"/>
  <c r="AB1151" s="1"/>
  <c r="AG1151"/>
  <c r="AH1151"/>
  <c r="AI1151"/>
  <c r="AJ1151"/>
  <c r="CX1151" s="1"/>
  <c r="W1151" s="1"/>
  <c r="CQ1151"/>
  <c r="P1151" s="1"/>
  <c r="CR1151"/>
  <c r="Q1151" s="1"/>
  <c r="CS1151"/>
  <c r="R1151" s="1"/>
  <c r="CU1151"/>
  <c r="T1151" s="1"/>
  <c r="CV1151"/>
  <c r="U1151" s="1"/>
  <c r="CW1151"/>
  <c r="V1151" s="1"/>
  <c r="CY1151"/>
  <c r="X1151" s="1"/>
  <c r="CZ1151"/>
  <c r="Y1151" s="1"/>
  <c r="FR1151"/>
  <c r="GL1151"/>
  <c r="GO1151"/>
  <c r="GP1151"/>
  <c r="GV1151"/>
  <c r="HC1151"/>
  <c r="GX1151" s="1"/>
  <c r="C1152"/>
  <c r="D1152"/>
  <c r="I1152"/>
  <c r="AC1152"/>
  <c r="AB1152" s="1"/>
  <c r="AE1152"/>
  <c r="AD1152" s="1"/>
  <c r="CR1152" s="1"/>
  <c r="Q1152" s="1"/>
  <c r="AF1152"/>
  <c r="AG1152"/>
  <c r="CU1152" s="1"/>
  <c r="T1152" s="1"/>
  <c r="AH1152"/>
  <c r="AI1152"/>
  <c r="AJ1152"/>
  <c r="CS1152"/>
  <c r="R1152" s="1"/>
  <c r="CT1152"/>
  <c r="S1152" s="1"/>
  <c r="CV1152"/>
  <c r="U1152" s="1"/>
  <c r="CW1152"/>
  <c r="V1152" s="1"/>
  <c r="CX1152"/>
  <c r="W1152" s="1"/>
  <c r="FR1152"/>
  <c r="GL1152"/>
  <c r="GO1152"/>
  <c r="GP1152"/>
  <c r="GV1152"/>
  <c r="HC1152"/>
  <c r="GX1152" s="1"/>
  <c r="I1153"/>
  <c r="AC1153"/>
  <c r="AE1153"/>
  <c r="AD1153" s="1"/>
  <c r="AF1153"/>
  <c r="CT1153" s="1"/>
  <c r="S1153" s="1"/>
  <c r="AG1153"/>
  <c r="AH1153"/>
  <c r="AI1153"/>
  <c r="AJ1153"/>
  <c r="CX1153" s="1"/>
  <c r="W1153" s="1"/>
  <c r="CQ1153"/>
  <c r="P1153" s="1"/>
  <c r="CS1153"/>
  <c r="R1153" s="1"/>
  <c r="CU1153"/>
  <c r="T1153" s="1"/>
  <c r="CV1153"/>
  <c r="U1153" s="1"/>
  <c r="CW1153"/>
  <c r="V1153" s="1"/>
  <c r="FR1153"/>
  <c r="GL1153"/>
  <c r="GO1153"/>
  <c r="GP1153"/>
  <c r="GV1153"/>
  <c r="HC1153"/>
  <c r="GX1153" s="1"/>
  <c r="C1154"/>
  <c r="D1154"/>
  <c r="I1154"/>
  <c r="AC1154"/>
  <c r="AB1154" s="1"/>
  <c r="AE1154"/>
  <c r="AD1154" s="1"/>
  <c r="CR1154" s="1"/>
  <c r="Q1154" s="1"/>
  <c r="AF1154"/>
  <c r="AG1154"/>
  <c r="CU1154" s="1"/>
  <c r="T1154" s="1"/>
  <c r="AH1154"/>
  <c r="AI1154"/>
  <c r="AJ1154"/>
  <c r="CS1154"/>
  <c r="R1154" s="1"/>
  <c r="CT1154"/>
  <c r="S1154" s="1"/>
  <c r="CV1154"/>
  <c r="U1154" s="1"/>
  <c r="CW1154"/>
  <c r="V1154" s="1"/>
  <c r="CX1154"/>
  <c r="W1154" s="1"/>
  <c r="FR1154"/>
  <c r="GL1154"/>
  <c r="GO1154"/>
  <c r="GP1154"/>
  <c r="GV1154"/>
  <c r="HC1154"/>
  <c r="GX1154" s="1"/>
  <c r="I1155"/>
  <c r="AC1155"/>
  <c r="AE1155"/>
  <c r="AD1155" s="1"/>
  <c r="AF1155"/>
  <c r="CT1155" s="1"/>
  <c r="S1155" s="1"/>
  <c r="AG1155"/>
  <c r="AH1155"/>
  <c r="AI1155"/>
  <c r="AJ1155"/>
  <c r="CX1155" s="1"/>
  <c r="W1155" s="1"/>
  <c r="CQ1155"/>
  <c r="P1155" s="1"/>
  <c r="CS1155"/>
  <c r="R1155" s="1"/>
  <c r="CU1155"/>
  <c r="T1155" s="1"/>
  <c r="CV1155"/>
  <c r="U1155" s="1"/>
  <c r="CW1155"/>
  <c r="V1155" s="1"/>
  <c r="FR1155"/>
  <c r="GL1155"/>
  <c r="GO1155"/>
  <c r="GP1155"/>
  <c r="GV1155"/>
  <c r="HC1155"/>
  <c r="GX1155" s="1"/>
  <c r="C1156"/>
  <c r="D1156"/>
  <c r="I1156"/>
  <c r="AC1156"/>
  <c r="AB1156" s="1"/>
  <c r="AE1156"/>
  <c r="AD1156" s="1"/>
  <c r="CR1156" s="1"/>
  <c r="Q1156" s="1"/>
  <c r="AF1156"/>
  <c r="AG1156"/>
  <c r="CU1156" s="1"/>
  <c r="T1156" s="1"/>
  <c r="AH1156"/>
  <c r="AI1156"/>
  <c r="AJ1156"/>
  <c r="CS1156"/>
  <c r="R1156" s="1"/>
  <c r="CT1156"/>
  <c r="S1156" s="1"/>
  <c r="CV1156"/>
  <c r="U1156" s="1"/>
  <c r="CW1156"/>
  <c r="V1156" s="1"/>
  <c r="CX1156"/>
  <c r="W1156" s="1"/>
  <c r="FR1156"/>
  <c r="GL1156"/>
  <c r="GO1156"/>
  <c r="GP1156"/>
  <c r="GV1156"/>
  <c r="HC1156"/>
  <c r="GX1156" s="1"/>
  <c r="I1157"/>
  <c r="AC1157"/>
  <c r="AE1157"/>
  <c r="AD1157" s="1"/>
  <c r="AF1157"/>
  <c r="CT1157" s="1"/>
  <c r="S1157" s="1"/>
  <c r="AG1157"/>
  <c r="AH1157"/>
  <c r="AI1157"/>
  <c r="AJ1157"/>
  <c r="CX1157" s="1"/>
  <c r="W1157" s="1"/>
  <c r="CQ1157"/>
  <c r="P1157" s="1"/>
  <c r="CS1157"/>
  <c r="R1157" s="1"/>
  <c r="CU1157"/>
  <c r="T1157" s="1"/>
  <c r="CV1157"/>
  <c r="U1157" s="1"/>
  <c r="CW1157"/>
  <c r="V1157" s="1"/>
  <c r="FR1157"/>
  <c r="GL1157"/>
  <c r="GO1157"/>
  <c r="GP1157"/>
  <c r="GV1157"/>
  <c r="HC1157"/>
  <c r="GX1157" s="1"/>
  <c r="C1158"/>
  <c r="D1158"/>
  <c r="I1158"/>
  <c r="CX833" i="3" s="1"/>
  <c r="AC1158" i="1"/>
  <c r="CQ1158" s="1"/>
  <c r="P1158" s="1"/>
  <c r="AD1158"/>
  <c r="AE1158"/>
  <c r="AF1158"/>
  <c r="CT1158" s="1"/>
  <c r="S1158" s="1"/>
  <c r="AG1158"/>
  <c r="CU1158" s="1"/>
  <c r="T1158" s="1"/>
  <c r="AH1158"/>
  <c r="AI1158"/>
  <c r="AJ1158"/>
  <c r="CX1158" s="1"/>
  <c r="W1158" s="1"/>
  <c r="CR1158"/>
  <c r="Q1158" s="1"/>
  <c r="CS1158"/>
  <c r="R1158" s="1"/>
  <c r="CV1158"/>
  <c r="U1158" s="1"/>
  <c r="CW1158"/>
  <c r="V1158" s="1"/>
  <c r="FR1158"/>
  <c r="GL1158"/>
  <c r="GO1158"/>
  <c r="GP1158"/>
  <c r="GV1158"/>
  <c r="HC1158"/>
  <c r="GX1158" s="1"/>
  <c r="C1159"/>
  <c r="D1159"/>
  <c r="I1159"/>
  <c r="AC1159"/>
  <c r="AB1159" s="1"/>
  <c r="AD1159"/>
  <c r="CR1159" s="1"/>
  <c r="Q1159" s="1"/>
  <c r="AE1159"/>
  <c r="AF1159"/>
  <c r="AG1159"/>
  <c r="AH1159"/>
  <c r="CV1159" s="1"/>
  <c r="U1159" s="1"/>
  <c r="AI1159"/>
  <c r="AJ1159"/>
  <c r="CQ1159"/>
  <c r="P1159" s="1"/>
  <c r="CS1159"/>
  <c r="R1159" s="1"/>
  <c r="CT1159"/>
  <c r="S1159" s="1"/>
  <c r="CU1159"/>
  <c r="T1159" s="1"/>
  <c r="CW1159"/>
  <c r="V1159" s="1"/>
  <c r="CX1159"/>
  <c r="W1159" s="1"/>
  <c r="FR1159"/>
  <c r="GL1159"/>
  <c r="GO1159"/>
  <c r="GP1159"/>
  <c r="GV1159"/>
  <c r="HC1159" s="1"/>
  <c r="GX1159" s="1"/>
  <c r="C1160"/>
  <c r="D1160"/>
  <c r="I1160"/>
  <c r="AC1160"/>
  <c r="AB1160" s="1"/>
  <c r="AD1160"/>
  <c r="CR1160" s="1"/>
  <c r="Q1160" s="1"/>
  <c r="AE1160"/>
  <c r="CS1160" s="1"/>
  <c r="R1160" s="1"/>
  <c r="AF1160"/>
  <c r="AG1160"/>
  <c r="AH1160"/>
  <c r="CV1160" s="1"/>
  <c r="U1160" s="1"/>
  <c r="AI1160"/>
  <c r="CW1160" s="1"/>
  <c r="V1160" s="1"/>
  <c r="AJ1160"/>
  <c r="CQ1160"/>
  <c r="P1160" s="1"/>
  <c r="CT1160"/>
  <c r="S1160" s="1"/>
  <c r="CU1160"/>
  <c r="T1160" s="1"/>
  <c r="CX1160"/>
  <c r="W1160" s="1"/>
  <c r="FR1160"/>
  <c r="GL1160"/>
  <c r="GO1160"/>
  <c r="GP1160"/>
  <c r="GV1160"/>
  <c r="HC1160" s="1"/>
  <c r="GX1160" s="1"/>
  <c r="I1161"/>
  <c r="AC1161"/>
  <c r="AB1161" s="1"/>
  <c r="AD1161"/>
  <c r="CR1161" s="1"/>
  <c r="Q1161" s="1"/>
  <c r="AE1161"/>
  <c r="AF1161"/>
  <c r="AG1161"/>
  <c r="AH1161"/>
  <c r="CV1161" s="1"/>
  <c r="U1161" s="1"/>
  <c r="AI1161"/>
  <c r="AJ1161"/>
  <c r="CQ1161"/>
  <c r="P1161" s="1"/>
  <c r="CS1161"/>
  <c r="R1161" s="1"/>
  <c r="CT1161"/>
  <c r="S1161" s="1"/>
  <c r="CU1161"/>
  <c r="T1161" s="1"/>
  <c r="CW1161"/>
  <c r="V1161" s="1"/>
  <c r="CX1161"/>
  <c r="W1161" s="1"/>
  <c r="FR1161"/>
  <c r="GL1161"/>
  <c r="GO1161"/>
  <c r="GP1161"/>
  <c r="GV1161"/>
  <c r="HC1161" s="1"/>
  <c r="GX1161" s="1"/>
  <c r="C1162"/>
  <c r="D1162"/>
  <c r="I1162"/>
  <c r="AC1162"/>
  <c r="AE1162"/>
  <c r="AD1162" s="1"/>
  <c r="CR1162" s="1"/>
  <c r="Q1162" s="1"/>
  <c r="AF1162"/>
  <c r="AG1162"/>
  <c r="AH1162"/>
  <c r="AI1162"/>
  <c r="CW1162" s="1"/>
  <c r="V1162" s="1"/>
  <c r="AJ1162"/>
  <c r="CQ1162"/>
  <c r="P1162" s="1"/>
  <c r="CT1162"/>
  <c r="S1162" s="1"/>
  <c r="CU1162"/>
  <c r="T1162" s="1"/>
  <c r="CV1162"/>
  <c r="U1162" s="1"/>
  <c r="CX1162"/>
  <c r="W1162" s="1"/>
  <c r="FR1162"/>
  <c r="GL1162"/>
  <c r="GO1162"/>
  <c r="GP1162"/>
  <c r="GV1162"/>
  <c r="HC1162"/>
  <c r="GX1162" s="1"/>
  <c r="C1163"/>
  <c r="D1163"/>
  <c r="I1163"/>
  <c r="AC1163"/>
  <c r="AB1163" s="1"/>
  <c r="AD1163"/>
  <c r="CR1163" s="1"/>
  <c r="Q1163" s="1"/>
  <c r="AE1163"/>
  <c r="AF1163"/>
  <c r="AG1163"/>
  <c r="AH1163"/>
  <c r="CV1163" s="1"/>
  <c r="U1163" s="1"/>
  <c r="AI1163"/>
  <c r="AJ1163"/>
  <c r="CQ1163"/>
  <c r="P1163" s="1"/>
  <c r="CP1163" s="1"/>
  <c r="O1163" s="1"/>
  <c r="CS1163"/>
  <c r="R1163" s="1"/>
  <c r="CT1163"/>
  <c r="S1163" s="1"/>
  <c r="CU1163"/>
  <c r="T1163" s="1"/>
  <c r="CW1163"/>
  <c r="V1163" s="1"/>
  <c r="CX1163"/>
  <c r="W1163" s="1"/>
  <c r="FR1163"/>
  <c r="GL1163"/>
  <c r="GO1163"/>
  <c r="GP1163"/>
  <c r="GV1163"/>
  <c r="HC1163"/>
  <c r="GX1163" s="1"/>
  <c r="I1164"/>
  <c r="AC1164"/>
  <c r="CQ1164" s="1"/>
  <c r="P1164" s="1"/>
  <c r="AE1164"/>
  <c r="AD1164" s="1"/>
  <c r="AF1164"/>
  <c r="CT1164" s="1"/>
  <c r="S1164" s="1"/>
  <c r="AG1164"/>
  <c r="CU1164" s="1"/>
  <c r="T1164" s="1"/>
  <c r="AH1164"/>
  <c r="AI1164"/>
  <c r="AJ1164"/>
  <c r="CX1164" s="1"/>
  <c r="W1164" s="1"/>
  <c r="CS1164"/>
  <c r="R1164" s="1"/>
  <c r="CV1164"/>
  <c r="U1164" s="1"/>
  <c r="CW1164"/>
  <c r="V1164" s="1"/>
  <c r="FR1164"/>
  <c r="GL1164"/>
  <c r="GO1164"/>
  <c r="GP1164"/>
  <c r="GV1164"/>
  <c r="HC1164"/>
  <c r="GX1164" s="1"/>
  <c r="D1166"/>
  <c r="E1168"/>
  <c r="Z1168"/>
  <c r="AA1168"/>
  <c r="AM1168"/>
  <c r="AN1168"/>
  <c r="BE1168"/>
  <c r="BF1168"/>
  <c r="BG1168"/>
  <c r="BH1168"/>
  <c r="BI1168"/>
  <c r="BJ1168"/>
  <c r="BK1168"/>
  <c r="BL1168"/>
  <c r="BM1168"/>
  <c r="BN1168"/>
  <c r="BO1168"/>
  <c r="BP1168"/>
  <c r="BQ1168"/>
  <c r="BR1168"/>
  <c r="BS1168"/>
  <c r="BT1168"/>
  <c r="BU1168"/>
  <c r="BV1168"/>
  <c r="BW1168"/>
  <c r="CN1168"/>
  <c r="CO1168"/>
  <c r="CP1168"/>
  <c r="CQ1168"/>
  <c r="CR1168"/>
  <c r="CS1168"/>
  <c r="CT1168"/>
  <c r="CU1168"/>
  <c r="CV1168"/>
  <c r="CW1168"/>
  <c r="CX1168"/>
  <c r="CY1168"/>
  <c r="CZ1168"/>
  <c r="DA1168"/>
  <c r="DB1168"/>
  <c r="DC1168"/>
  <c r="DD1168"/>
  <c r="DE1168"/>
  <c r="DF1168"/>
  <c r="DG1168"/>
  <c r="DH1168"/>
  <c r="DI1168"/>
  <c r="DJ1168"/>
  <c r="DK1168"/>
  <c r="DL1168"/>
  <c r="DM1168"/>
  <c r="DN1168"/>
  <c r="DO1168"/>
  <c r="DP1168"/>
  <c r="DQ1168"/>
  <c r="DR1168"/>
  <c r="DS1168"/>
  <c r="DT1168"/>
  <c r="DU1168"/>
  <c r="DV1168"/>
  <c r="DW1168"/>
  <c r="DX1168"/>
  <c r="DY1168"/>
  <c r="DZ1168"/>
  <c r="EA1168"/>
  <c r="EB1168"/>
  <c r="EC1168"/>
  <c r="ED1168"/>
  <c r="EE1168"/>
  <c r="EF1168"/>
  <c r="EG1168"/>
  <c r="EH1168"/>
  <c r="EI1168"/>
  <c r="EJ1168"/>
  <c r="EK1168"/>
  <c r="EL1168"/>
  <c r="EM1168"/>
  <c r="EN1168"/>
  <c r="EO1168"/>
  <c r="EP1168"/>
  <c r="EQ1168"/>
  <c r="ER1168"/>
  <c r="ES1168"/>
  <c r="ET1168"/>
  <c r="EU1168"/>
  <c r="EV1168"/>
  <c r="EW1168"/>
  <c r="EX1168"/>
  <c r="EY1168"/>
  <c r="EZ1168"/>
  <c r="FA1168"/>
  <c r="FB1168"/>
  <c r="FC1168"/>
  <c r="FD1168"/>
  <c r="FE1168"/>
  <c r="FF1168"/>
  <c r="FG1168"/>
  <c r="FH1168"/>
  <c r="FI1168"/>
  <c r="FJ1168"/>
  <c r="FK1168"/>
  <c r="FL1168"/>
  <c r="FM1168"/>
  <c r="FN1168"/>
  <c r="FO1168"/>
  <c r="FP1168"/>
  <c r="FQ1168"/>
  <c r="FR1168"/>
  <c r="FS1168"/>
  <c r="FT1168"/>
  <c r="FU1168"/>
  <c r="FV1168"/>
  <c r="FW1168"/>
  <c r="FX1168"/>
  <c r="FY1168"/>
  <c r="FZ1168"/>
  <c r="GA1168"/>
  <c r="GB1168"/>
  <c r="GC1168"/>
  <c r="GD1168"/>
  <c r="GE1168"/>
  <c r="GF1168"/>
  <c r="GG1168"/>
  <c r="GH1168"/>
  <c r="GI1168"/>
  <c r="GJ1168"/>
  <c r="GK1168"/>
  <c r="GL1168"/>
  <c r="GM1168"/>
  <c r="GN1168"/>
  <c r="GO1168"/>
  <c r="GP1168"/>
  <c r="GQ1168"/>
  <c r="GR1168"/>
  <c r="GS1168"/>
  <c r="GT1168"/>
  <c r="GU1168"/>
  <c r="GV1168"/>
  <c r="GW1168"/>
  <c r="GX1168"/>
  <c r="C1170"/>
  <c r="D1170"/>
  <c r="I1170"/>
  <c r="AC1170"/>
  <c r="AB1170" s="1"/>
  <c r="AE1170"/>
  <c r="AD1170" s="1"/>
  <c r="CR1170" s="1"/>
  <c r="Q1170" s="1"/>
  <c r="AF1170"/>
  <c r="AG1170"/>
  <c r="AH1170"/>
  <c r="AI1170"/>
  <c r="AJ1170"/>
  <c r="CQ1170"/>
  <c r="P1170" s="1"/>
  <c r="CS1170"/>
  <c r="R1170" s="1"/>
  <c r="CT1170"/>
  <c r="S1170" s="1"/>
  <c r="CU1170"/>
  <c r="T1170" s="1"/>
  <c r="CV1170"/>
  <c r="U1170" s="1"/>
  <c r="CW1170"/>
  <c r="V1170" s="1"/>
  <c r="CX1170"/>
  <c r="W1170" s="1"/>
  <c r="FR1170"/>
  <c r="GL1170"/>
  <c r="GO1170"/>
  <c r="GP1170"/>
  <c r="GV1170"/>
  <c r="HC1170"/>
  <c r="GX1170" s="1"/>
  <c r="I1171"/>
  <c r="AC1171"/>
  <c r="AB1171" s="1"/>
  <c r="AE1171"/>
  <c r="AD1171" s="1"/>
  <c r="CR1171" s="1"/>
  <c r="Q1171" s="1"/>
  <c r="AF1171"/>
  <c r="AG1171"/>
  <c r="AH1171"/>
  <c r="AI1171"/>
  <c r="AJ1171"/>
  <c r="CQ1171"/>
  <c r="P1171" s="1"/>
  <c r="CP1171" s="1"/>
  <c r="O1171" s="1"/>
  <c r="CS1171"/>
  <c r="R1171" s="1"/>
  <c r="CT1171"/>
  <c r="S1171" s="1"/>
  <c r="CU1171"/>
  <c r="T1171" s="1"/>
  <c r="CV1171"/>
  <c r="U1171" s="1"/>
  <c r="CW1171"/>
  <c r="V1171" s="1"/>
  <c r="CX1171"/>
  <c r="W1171" s="1"/>
  <c r="FR1171"/>
  <c r="GL1171"/>
  <c r="GO1171"/>
  <c r="GP1171"/>
  <c r="GV1171"/>
  <c r="HC1171"/>
  <c r="GX1171" s="1"/>
  <c r="C1172"/>
  <c r="D1172"/>
  <c r="I1172"/>
  <c r="AC1172"/>
  <c r="AB1172" s="1"/>
  <c r="AD1172"/>
  <c r="CR1172" s="1"/>
  <c r="Q1172" s="1"/>
  <c r="AE1172"/>
  <c r="AF1172"/>
  <c r="AG1172"/>
  <c r="AH1172"/>
  <c r="CV1172" s="1"/>
  <c r="U1172" s="1"/>
  <c r="AI1172"/>
  <c r="AJ1172"/>
  <c r="CQ1172"/>
  <c r="P1172" s="1"/>
  <c r="CP1172" s="1"/>
  <c r="O1172" s="1"/>
  <c r="CS1172"/>
  <c r="R1172" s="1"/>
  <c r="CT1172"/>
  <c r="S1172" s="1"/>
  <c r="CU1172"/>
  <c r="T1172" s="1"/>
  <c r="CW1172"/>
  <c r="V1172" s="1"/>
  <c r="CX1172"/>
  <c r="W1172" s="1"/>
  <c r="FR1172"/>
  <c r="GL1172"/>
  <c r="GO1172"/>
  <c r="GP1172"/>
  <c r="GV1172"/>
  <c r="HC1172" s="1"/>
  <c r="GX1172" s="1"/>
  <c r="I1173"/>
  <c r="AC1173"/>
  <c r="AB1173" s="1"/>
  <c r="AE1173"/>
  <c r="AD1173" s="1"/>
  <c r="CR1173" s="1"/>
  <c r="Q1173" s="1"/>
  <c r="AF1173"/>
  <c r="AG1173"/>
  <c r="CU1173" s="1"/>
  <c r="T1173" s="1"/>
  <c r="AH1173"/>
  <c r="AI1173"/>
  <c r="AJ1173"/>
  <c r="CS1173"/>
  <c r="R1173" s="1"/>
  <c r="CT1173"/>
  <c r="S1173" s="1"/>
  <c r="CV1173"/>
  <c r="U1173" s="1"/>
  <c r="CW1173"/>
  <c r="V1173" s="1"/>
  <c r="CX1173"/>
  <c r="W1173" s="1"/>
  <c r="FR1173"/>
  <c r="GL1173"/>
  <c r="GO1173"/>
  <c r="GP1173"/>
  <c r="GV1173"/>
  <c r="HC1173"/>
  <c r="GX1173" s="1"/>
  <c r="I1174"/>
  <c r="AC1174"/>
  <c r="AE1174"/>
  <c r="AD1174" s="1"/>
  <c r="AF1174"/>
  <c r="CT1174" s="1"/>
  <c r="S1174" s="1"/>
  <c r="AG1174"/>
  <c r="AH1174"/>
  <c r="AI1174"/>
  <c r="AJ1174"/>
  <c r="CX1174" s="1"/>
  <c r="W1174" s="1"/>
  <c r="CQ1174"/>
  <c r="P1174" s="1"/>
  <c r="CS1174"/>
  <c r="R1174" s="1"/>
  <c r="CU1174"/>
  <c r="T1174" s="1"/>
  <c r="CV1174"/>
  <c r="U1174" s="1"/>
  <c r="CW1174"/>
  <c r="V1174" s="1"/>
  <c r="FR1174"/>
  <c r="GL1174"/>
  <c r="GO1174"/>
  <c r="GP1174"/>
  <c r="GV1174"/>
  <c r="HC1174"/>
  <c r="GX1174" s="1"/>
  <c r="C1175"/>
  <c r="D1175"/>
  <c r="I1175"/>
  <c r="AC1175"/>
  <c r="AB1175" s="1"/>
  <c r="AE1175"/>
  <c r="AD1175" s="1"/>
  <c r="CR1175" s="1"/>
  <c r="Q1175" s="1"/>
  <c r="AF1175"/>
  <c r="AG1175"/>
  <c r="CU1175" s="1"/>
  <c r="T1175" s="1"/>
  <c r="AH1175"/>
  <c r="AI1175"/>
  <c r="AJ1175"/>
  <c r="CS1175"/>
  <c r="R1175" s="1"/>
  <c r="CT1175"/>
  <c r="S1175" s="1"/>
  <c r="CV1175"/>
  <c r="U1175" s="1"/>
  <c r="CW1175"/>
  <c r="V1175" s="1"/>
  <c r="CX1175"/>
  <c r="W1175" s="1"/>
  <c r="FR1175"/>
  <c r="GL1175"/>
  <c r="GO1175"/>
  <c r="GP1175"/>
  <c r="GV1175"/>
  <c r="HC1175"/>
  <c r="GX1175" s="1"/>
  <c r="C1176"/>
  <c r="D1176"/>
  <c r="I1176"/>
  <c r="AC1176"/>
  <c r="AB1176" s="1"/>
  <c r="AD1176"/>
  <c r="CR1176" s="1"/>
  <c r="Q1176" s="1"/>
  <c r="AE1176"/>
  <c r="AF1176"/>
  <c r="AG1176"/>
  <c r="AH1176"/>
  <c r="CV1176" s="1"/>
  <c r="U1176" s="1"/>
  <c r="AI1176"/>
  <c r="AJ1176"/>
  <c r="CQ1176"/>
  <c r="P1176" s="1"/>
  <c r="CS1176"/>
  <c r="R1176" s="1"/>
  <c r="CT1176"/>
  <c r="S1176" s="1"/>
  <c r="CU1176"/>
  <c r="T1176" s="1"/>
  <c r="CW1176"/>
  <c r="V1176" s="1"/>
  <c r="CX1176"/>
  <c r="W1176" s="1"/>
  <c r="FR1176"/>
  <c r="GL1176"/>
  <c r="GO1176"/>
  <c r="GP1176"/>
  <c r="GV1176"/>
  <c r="HC1176" s="1"/>
  <c r="GX1176" s="1"/>
  <c r="C1177"/>
  <c r="D1177"/>
  <c r="I1177"/>
  <c r="AC1177"/>
  <c r="AE1177"/>
  <c r="AD1177" s="1"/>
  <c r="CR1177" s="1"/>
  <c r="Q1177" s="1"/>
  <c r="AF1177"/>
  <c r="AG1177"/>
  <c r="AH1177"/>
  <c r="AI1177"/>
  <c r="CW1177" s="1"/>
  <c r="V1177" s="1"/>
  <c r="AJ1177"/>
  <c r="CQ1177"/>
  <c r="P1177" s="1"/>
  <c r="CT1177"/>
  <c r="S1177" s="1"/>
  <c r="CU1177"/>
  <c r="T1177" s="1"/>
  <c r="CV1177"/>
  <c r="U1177" s="1"/>
  <c r="CX1177"/>
  <c r="W1177" s="1"/>
  <c r="FR1177"/>
  <c r="GL1177"/>
  <c r="GO1177"/>
  <c r="GP1177"/>
  <c r="GV1177"/>
  <c r="GX1177"/>
  <c r="HC1177"/>
  <c r="C1178"/>
  <c r="D1178"/>
  <c r="I1178"/>
  <c r="AC1178"/>
  <c r="CQ1178" s="1"/>
  <c r="P1178" s="1"/>
  <c r="AE1178"/>
  <c r="AD1178" s="1"/>
  <c r="AF1178"/>
  <c r="CT1178" s="1"/>
  <c r="S1178" s="1"/>
  <c r="AG1178"/>
  <c r="CU1178" s="1"/>
  <c r="T1178" s="1"/>
  <c r="AH1178"/>
  <c r="AI1178"/>
  <c r="AJ1178"/>
  <c r="CX1178" s="1"/>
  <c r="W1178" s="1"/>
  <c r="CS1178"/>
  <c r="R1178" s="1"/>
  <c r="CV1178"/>
  <c r="U1178" s="1"/>
  <c r="CW1178"/>
  <c r="V1178" s="1"/>
  <c r="FR1178"/>
  <c r="GL1178"/>
  <c r="GO1178"/>
  <c r="GP1178"/>
  <c r="GV1178"/>
  <c r="HC1178"/>
  <c r="GX1178" s="1"/>
  <c r="I1179"/>
  <c r="AC1179"/>
  <c r="AE1179"/>
  <c r="AD1179" s="1"/>
  <c r="AF1179"/>
  <c r="CT1179" s="1"/>
  <c r="S1179" s="1"/>
  <c r="AG1179"/>
  <c r="AH1179"/>
  <c r="AI1179"/>
  <c r="CW1179" s="1"/>
  <c r="V1179" s="1"/>
  <c r="AJ1179"/>
  <c r="CX1179" s="1"/>
  <c r="W1179" s="1"/>
  <c r="CQ1179"/>
  <c r="P1179" s="1"/>
  <c r="CU1179"/>
  <c r="T1179" s="1"/>
  <c r="CV1179"/>
  <c r="U1179" s="1"/>
  <c r="FR1179"/>
  <c r="GL1179"/>
  <c r="GO1179"/>
  <c r="GP1179"/>
  <c r="GV1179"/>
  <c r="GX1179"/>
  <c r="HC1179"/>
  <c r="C1180"/>
  <c r="D1180"/>
  <c r="I1180"/>
  <c r="AC1180"/>
  <c r="CQ1180" s="1"/>
  <c r="P1180" s="1"/>
  <c r="AD1180"/>
  <c r="CR1180" s="1"/>
  <c r="Q1180" s="1"/>
  <c r="AE1180"/>
  <c r="AF1180"/>
  <c r="CT1180" s="1"/>
  <c r="S1180" s="1"/>
  <c r="AG1180"/>
  <c r="CU1180" s="1"/>
  <c r="T1180" s="1"/>
  <c r="AH1180"/>
  <c r="CV1180" s="1"/>
  <c r="U1180" s="1"/>
  <c r="AI1180"/>
  <c r="AJ1180"/>
  <c r="CX1180" s="1"/>
  <c r="W1180" s="1"/>
  <c r="CS1180"/>
  <c r="R1180" s="1"/>
  <c r="CW1180"/>
  <c r="V1180" s="1"/>
  <c r="FR1180"/>
  <c r="GL1180"/>
  <c r="GO1180"/>
  <c r="GP1180"/>
  <c r="GV1180"/>
  <c r="HC1180"/>
  <c r="GX1180" s="1"/>
  <c r="C1181"/>
  <c r="D1181"/>
  <c r="I1181"/>
  <c r="AC1181"/>
  <c r="AB1181" s="1"/>
  <c r="AD1181"/>
  <c r="CR1181" s="1"/>
  <c r="Q1181" s="1"/>
  <c r="AE1181"/>
  <c r="AF1181"/>
  <c r="AG1181"/>
  <c r="CU1181" s="1"/>
  <c r="T1181" s="1"/>
  <c r="AH1181"/>
  <c r="CV1181" s="1"/>
  <c r="U1181" s="1"/>
  <c r="AI1181"/>
  <c r="AJ1181"/>
  <c r="CS1181"/>
  <c r="R1181" s="1"/>
  <c r="CT1181"/>
  <c r="S1181" s="1"/>
  <c r="CW1181"/>
  <c r="V1181" s="1"/>
  <c r="CX1181"/>
  <c r="W1181" s="1"/>
  <c r="FR1181"/>
  <c r="GL1181"/>
  <c r="GO1181"/>
  <c r="GP1181"/>
  <c r="GV1181"/>
  <c r="HC1181" s="1"/>
  <c r="GX1181" s="1"/>
  <c r="C1182"/>
  <c r="D1182"/>
  <c r="I1182"/>
  <c r="AC1182"/>
  <c r="AB1182" s="1"/>
  <c r="AD1182"/>
  <c r="CR1182" s="1"/>
  <c r="Q1182" s="1"/>
  <c r="AE1182"/>
  <c r="CS1182" s="1"/>
  <c r="R1182" s="1"/>
  <c r="AF1182"/>
  <c r="AG1182"/>
  <c r="AH1182"/>
  <c r="CV1182" s="1"/>
  <c r="U1182" s="1"/>
  <c r="AI1182"/>
  <c r="CW1182" s="1"/>
  <c r="V1182" s="1"/>
  <c r="AJ1182"/>
  <c r="CQ1182"/>
  <c r="P1182" s="1"/>
  <c r="CP1182" s="1"/>
  <c r="O1182" s="1"/>
  <c r="CT1182"/>
  <c r="S1182" s="1"/>
  <c r="CU1182"/>
  <c r="T1182" s="1"/>
  <c r="CX1182"/>
  <c r="W1182" s="1"/>
  <c r="FR1182"/>
  <c r="GL1182"/>
  <c r="GN1182"/>
  <c r="GP1182"/>
  <c r="GV1182"/>
  <c r="HC1182" s="1"/>
  <c r="GX1182" s="1"/>
  <c r="I1183"/>
  <c r="AC1183"/>
  <c r="AB1183" s="1"/>
  <c r="AD1183"/>
  <c r="CR1183" s="1"/>
  <c r="Q1183" s="1"/>
  <c r="AE1183"/>
  <c r="AF1183"/>
  <c r="AG1183"/>
  <c r="CU1183" s="1"/>
  <c r="T1183" s="1"/>
  <c r="AH1183"/>
  <c r="CV1183" s="1"/>
  <c r="U1183" s="1"/>
  <c r="AI1183"/>
  <c r="AJ1183"/>
  <c r="CS1183"/>
  <c r="R1183" s="1"/>
  <c r="CT1183"/>
  <c r="S1183" s="1"/>
  <c r="CW1183"/>
  <c r="V1183" s="1"/>
  <c r="CX1183"/>
  <c r="W1183" s="1"/>
  <c r="FR1183"/>
  <c r="GL1183"/>
  <c r="GN1183"/>
  <c r="GP1183"/>
  <c r="GV1183"/>
  <c r="HC1183" s="1"/>
  <c r="GX1183" s="1"/>
  <c r="I1184"/>
  <c r="AC1184"/>
  <c r="CQ1184" s="1"/>
  <c r="P1184" s="1"/>
  <c r="AE1184"/>
  <c r="AD1184" s="1"/>
  <c r="AF1184"/>
  <c r="CT1184" s="1"/>
  <c r="S1184" s="1"/>
  <c r="AG1184"/>
  <c r="CU1184" s="1"/>
  <c r="T1184" s="1"/>
  <c r="AH1184"/>
  <c r="AI1184"/>
  <c r="AJ1184"/>
  <c r="CX1184" s="1"/>
  <c r="W1184" s="1"/>
  <c r="CS1184"/>
  <c r="R1184" s="1"/>
  <c r="CV1184"/>
  <c r="U1184" s="1"/>
  <c r="CW1184"/>
  <c r="V1184" s="1"/>
  <c r="FR1184"/>
  <c r="GL1184"/>
  <c r="GN1184"/>
  <c r="GP1184"/>
  <c r="GV1184"/>
  <c r="HC1184"/>
  <c r="GX1184" s="1"/>
  <c r="C1185"/>
  <c r="D1185"/>
  <c r="I1185"/>
  <c r="AC1185"/>
  <c r="AB1185" s="1"/>
  <c r="AD1185"/>
  <c r="CR1185" s="1"/>
  <c r="Q1185" s="1"/>
  <c r="AE1185"/>
  <c r="AF1185"/>
  <c r="AG1185"/>
  <c r="CU1185" s="1"/>
  <c r="T1185" s="1"/>
  <c r="AH1185"/>
  <c r="CV1185" s="1"/>
  <c r="U1185" s="1"/>
  <c r="AI1185"/>
  <c r="AJ1185"/>
  <c r="CS1185"/>
  <c r="R1185" s="1"/>
  <c r="CT1185"/>
  <c r="S1185" s="1"/>
  <c r="CW1185"/>
  <c r="V1185" s="1"/>
  <c r="CX1185"/>
  <c r="W1185" s="1"/>
  <c r="FR1185"/>
  <c r="GL1185"/>
  <c r="GN1185"/>
  <c r="GP1185"/>
  <c r="GV1185"/>
  <c r="HC1185" s="1"/>
  <c r="GX1185" s="1"/>
  <c r="I1186"/>
  <c r="AC1186"/>
  <c r="CQ1186" s="1"/>
  <c r="P1186" s="1"/>
  <c r="AE1186"/>
  <c r="AD1186" s="1"/>
  <c r="AF1186"/>
  <c r="CT1186" s="1"/>
  <c r="S1186" s="1"/>
  <c r="AG1186"/>
  <c r="CU1186" s="1"/>
  <c r="T1186" s="1"/>
  <c r="AH1186"/>
  <c r="AI1186"/>
  <c r="AJ1186"/>
  <c r="CX1186" s="1"/>
  <c r="W1186" s="1"/>
  <c r="CS1186"/>
  <c r="R1186" s="1"/>
  <c r="CV1186"/>
  <c r="U1186" s="1"/>
  <c r="CW1186"/>
  <c r="V1186" s="1"/>
  <c r="FR1186"/>
  <c r="GL1186"/>
  <c r="GN1186"/>
  <c r="GP1186"/>
  <c r="GV1186"/>
  <c r="HC1186"/>
  <c r="GX1186" s="1"/>
  <c r="I1187"/>
  <c r="AC1187"/>
  <c r="CQ1187" s="1"/>
  <c r="P1187" s="1"/>
  <c r="AE1187"/>
  <c r="AD1187" s="1"/>
  <c r="AF1187"/>
  <c r="CT1187" s="1"/>
  <c r="S1187" s="1"/>
  <c r="AG1187"/>
  <c r="CU1187" s="1"/>
  <c r="T1187" s="1"/>
  <c r="AH1187"/>
  <c r="AI1187"/>
  <c r="CW1187" s="1"/>
  <c r="V1187" s="1"/>
  <c r="AJ1187"/>
  <c r="CX1187" s="1"/>
  <c r="W1187" s="1"/>
  <c r="CV1187"/>
  <c r="U1187" s="1"/>
  <c r="FR1187"/>
  <c r="GL1187"/>
  <c r="GN1187"/>
  <c r="GP1187"/>
  <c r="GV1187"/>
  <c r="GX1187"/>
  <c r="HC1187"/>
  <c r="C1188"/>
  <c r="D1188"/>
  <c r="I1188"/>
  <c r="AC1188"/>
  <c r="CQ1188" s="1"/>
  <c r="P1188" s="1"/>
  <c r="AD1188"/>
  <c r="CR1188" s="1"/>
  <c r="Q1188" s="1"/>
  <c r="AE1188"/>
  <c r="AF1188"/>
  <c r="CT1188" s="1"/>
  <c r="S1188" s="1"/>
  <c r="AG1188"/>
  <c r="CU1188" s="1"/>
  <c r="T1188" s="1"/>
  <c r="AH1188"/>
  <c r="CV1188" s="1"/>
  <c r="U1188" s="1"/>
  <c r="AI1188"/>
  <c r="AJ1188"/>
  <c r="CX1188" s="1"/>
  <c r="W1188" s="1"/>
  <c r="CS1188"/>
  <c r="R1188" s="1"/>
  <c r="CW1188"/>
  <c r="V1188" s="1"/>
  <c r="FR1188"/>
  <c r="GL1188"/>
  <c r="GN1188"/>
  <c r="GP1188"/>
  <c r="GV1188"/>
  <c r="HC1188"/>
  <c r="GX1188" s="1"/>
  <c r="I1189"/>
  <c r="AC1189"/>
  <c r="CQ1189" s="1"/>
  <c r="P1189" s="1"/>
  <c r="AE1189"/>
  <c r="AD1189" s="1"/>
  <c r="AF1189"/>
  <c r="CT1189" s="1"/>
  <c r="S1189" s="1"/>
  <c r="AG1189"/>
  <c r="CU1189" s="1"/>
  <c r="T1189" s="1"/>
  <c r="AH1189"/>
  <c r="AI1189"/>
  <c r="CW1189" s="1"/>
  <c r="V1189" s="1"/>
  <c r="AJ1189"/>
  <c r="CX1189" s="1"/>
  <c r="W1189" s="1"/>
  <c r="CV1189"/>
  <c r="U1189" s="1"/>
  <c r="FR1189"/>
  <c r="GL1189"/>
  <c r="GN1189"/>
  <c r="GP1189"/>
  <c r="GV1189"/>
  <c r="GX1189"/>
  <c r="HC1189"/>
  <c r="AC1190"/>
  <c r="AD1190"/>
  <c r="AB1190" s="1"/>
  <c r="AE1190"/>
  <c r="CS1190" s="1"/>
  <c r="AF1190"/>
  <c r="CT1190" s="1"/>
  <c r="AG1190"/>
  <c r="AH1190"/>
  <c r="CV1190" s="1"/>
  <c r="AI1190"/>
  <c r="CW1190" s="1"/>
  <c r="AJ1190"/>
  <c r="CX1190" s="1"/>
  <c r="CQ1190"/>
  <c r="CU1190"/>
  <c r="FR1190"/>
  <c r="GL1190"/>
  <c r="GN1190"/>
  <c r="GP1190"/>
  <c r="GV1190"/>
  <c r="HC1190" s="1"/>
  <c r="C1191"/>
  <c r="D1191"/>
  <c r="I1191"/>
  <c r="AC1191"/>
  <c r="CQ1191" s="1"/>
  <c r="P1191" s="1"/>
  <c r="AE1191"/>
  <c r="AD1191" s="1"/>
  <c r="AF1191"/>
  <c r="CT1191" s="1"/>
  <c r="S1191" s="1"/>
  <c r="AG1191"/>
  <c r="CU1191" s="1"/>
  <c r="T1191" s="1"/>
  <c r="AH1191"/>
  <c r="AI1191"/>
  <c r="CW1191" s="1"/>
  <c r="V1191" s="1"/>
  <c r="AJ1191"/>
  <c r="CX1191" s="1"/>
  <c r="W1191" s="1"/>
  <c r="CV1191"/>
  <c r="U1191" s="1"/>
  <c r="FR1191"/>
  <c r="GL1191"/>
  <c r="GO1191"/>
  <c r="GP1191"/>
  <c r="GV1191"/>
  <c r="GX1191"/>
  <c r="HC1191"/>
  <c r="AC1192"/>
  <c r="AD1192"/>
  <c r="AB1192" s="1"/>
  <c r="AE1192"/>
  <c r="CS1192" s="1"/>
  <c r="AF1192"/>
  <c r="AG1192"/>
  <c r="AH1192"/>
  <c r="CV1192" s="1"/>
  <c r="AI1192"/>
  <c r="CW1192" s="1"/>
  <c r="AJ1192"/>
  <c r="CQ1192"/>
  <c r="CT1192"/>
  <c r="CU1192"/>
  <c r="CX1192"/>
  <c r="FR1192"/>
  <c r="GL1192"/>
  <c r="GO1192"/>
  <c r="GP1192"/>
  <c r="GV1192"/>
  <c r="HC1192" s="1"/>
  <c r="I1193"/>
  <c r="AC1193"/>
  <c r="AB1193" s="1"/>
  <c r="AD1193"/>
  <c r="CR1193" s="1"/>
  <c r="Q1193" s="1"/>
  <c r="AE1193"/>
  <c r="AF1193"/>
  <c r="AG1193"/>
  <c r="CU1193" s="1"/>
  <c r="T1193" s="1"/>
  <c r="AH1193"/>
  <c r="CV1193" s="1"/>
  <c r="U1193" s="1"/>
  <c r="AI1193"/>
  <c r="AJ1193"/>
  <c r="CS1193"/>
  <c r="R1193" s="1"/>
  <c r="CT1193"/>
  <c r="S1193" s="1"/>
  <c r="CW1193"/>
  <c r="V1193" s="1"/>
  <c r="CX1193"/>
  <c r="W1193" s="1"/>
  <c r="FR1193"/>
  <c r="GL1193"/>
  <c r="GO1193"/>
  <c r="GP1193"/>
  <c r="GV1193"/>
  <c r="HC1193" s="1"/>
  <c r="GX1193" s="1"/>
  <c r="I1194"/>
  <c r="AC1194"/>
  <c r="CQ1194" s="1"/>
  <c r="P1194" s="1"/>
  <c r="AE1194"/>
  <c r="AD1194" s="1"/>
  <c r="AF1194"/>
  <c r="CT1194" s="1"/>
  <c r="S1194" s="1"/>
  <c r="AG1194"/>
  <c r="CU1194" s="1"/>
  <c r="T1194" s="1"/>
  <c r="AH1194"/>
  <c r="AI1194"/>
  <c r="AJ1194"/>
  <c r="CX1194" s="1"/>
  <c r="W1194" s="1"/>
  <c r="CS1194"/>
  <c r="R1194" s="1"/>
  <c r="CV1194"/>
  <c r="U1194" s="1"/>
  <c r="CW1194"/>
  <c r="V1194" s="1"/>
  <c r="FR1194"/>
  <c r="GL1194"/>
  <c r="GO1194"/>
  <c r="GP1194"/>
  <c r="GV1194"/>
  <c r="HC1194"/>
  <c r="GX1194" s="1"/>
  <c r="C1195"/>
  <c r="D1195"/>
  <c r="I1195"/>
  <c r="AC1195"/>
  <c r="AB1195" s="1"/>
  <c r="AD1195"/>
  <c r="CR1195" s="1"/>
  <c r="Q1195" s="1"/>
  <c r="AE1195"/>
  <c r="AF1195"/>
  <c r="AG1195"/>
  <c r="CU1195" s="1"/>
  <c r="T1195" s="1"/>
  <c r="AH1195"/>
  <c r="CV1195" s="1"/>
  <c r="U1195" s="1"/>
  <c r="AI1195"/>
  <c r="AJ1195"/>
  <c r="CS1195"/>
  <c r="R1195" s="1"/>
  <c r="CT1195"/>
  <c r="S1195" s="1"/>
  <c r="CW1195"/>
  <c r="V1195" s="1"/>
  <c r="CX1195"/>
  <c r="W1195" s="1"/>
  <c r="FR1195"/>
  <c r="GL1195"/>
  <c r="GO1195"/>
  <c r="GP1195"/>
  <c r="GV1195"/>
  <c r="HC1195" s="1"/>
  <c r="GX1195" s="1"/>
  <c r="C1196"/>
  <c r="D1196"/>
  <c r="I1196"/>
  <c r="AC1196"/>
  <c r="AD1196"/>
  <c r="AB1196" s="1"/>
  <c r="AE1196"/>
  <c r="CS1196" s="1"/>
  <c r="R1196" s="1"/>
  <c r="AF1196"/>
  <c r="CT1196" s="1"/>
  <c r="S1196" s="1"/>
  <c r="AG1196"/>
  <c r="AH1196"/>
  <c r="CV1196" s="1"/>
  <c r="U1196" s="1"/>
  <c r="AI1196"/>
  <c r="CW1196" s="1"/>
  <c r="V1196" s="1"/>
  <c r="AJ1196"/>
  <c r="CX1196" s="1"/>
  <c r="W1196" s="1"/>
  <c r="CQ1196"/>
  <c r="P1196" s="1"/>
  <c r="CU1196"/>
  <c r="T1196" s="1"/>
  <c r="FR1196"/>
  <c r="GL1196"/>
  <c r="GO1196"/>
  <c r="GP1196"/>
  <c r="GV1196"/>
  <c r="HC1196" s="1"/>
  <c r="GX1196" s="1"/>
  <c r="C1197"/>
  <c r="D1197"/>
  <c r="I1197"/>
  <c r="AC1197"/>
  <c r="AE1197"/>
  <c r="AD1197" s="1"/>
  <c r="AF1197"/>
  <c r="CT1197" s="1"/>
  <c r="S1197" s="1"/>
  <c r="AG1197"/>
  <c r="AH1197"/>
  <c r="AI1197"/>
  <c r="CW1197" s="1"/>
  <c r="V1197" s="1"/>
  <c r="AJ1197"/>
  <c r="CX1197" s="1"/>
  <c r="W1197" s="1"/>
  <c r="CQ1197"/>
  <c r="P1197" s="1"/>
  <c r="CU1197"/>
  <c r="T1197" s="1"/>
  <c r="CV1197"/>
  <c r="U1197" s="1"/>
  <c r="FR1197"/>
  <c r="GL1197"/>
  <c r="GO1197"/>
  <c r="GP1197"/>
  <c r="GV1197"/>
  <c r="GX1197"/>
  <c r="HC1197"/>
  <c r="C1198"/>
  <c r="D1198"/>
  <c r="I1198"/>
  <c r="AC1198"/>
  <c r="CQ1198" s="1"/>
  <c r="P1198" s="1"/>
  <c r="AE1198"/>
  <c r="AD1198" s="1"/>
  <c r="CR1198" s="1"/>
  <c r="Q1198" s="1"/>
  <c r="AF1198"/>
  <c r="AG1198"/>
  <c r="CU1198" s="1"/>
  <c r="T1198" s="1"/>
  <c r="AH1198"/>
  <c r="AI1198"/>
  <c r="AJ1198"/>
  <c r="CS1198"/>
  <c r="R1198" s="1"/>
  <c r="CT1198"/>
  <c r="S1198" s="1"/>
  <c r="CV1198"/>
  <c r="U1198" s="1"/>
  <c r="CW1198"/>
  <c r="V1198" s="1"/>
  <c r="CX1198"/>
  <c r="W1198" s="1"/>
  <c r="FR1198"/>
  <c r="GL1198"/>
  <c r="GN1198"/>
  <c r="GP1198"/>
  <c r="GV1198"/>
  <c r="HC1198"/>
  <c r="GX1198" s="1"/>
  <c r="I1199"/>
  <c r="AC1199"/>
  <c r="AE1199"/>
  <c r="AD1199" s="1"/>
  <c r="AF1199"/>
  <c r="CT1199" s="1"/>
  <c r="S1199" s="1"/>
  <c r="AG1199"/>
  <c r="AH1199"/>
  <c r="AI1199"/>
  <c r="AJ1199"/>
  <c r="CX1199" s="1"/>
  <c r="W1199" s="1"/>
  <c r="CQ1199"/>
  <c r="P1199" s="1"/>
  <c r="CS1199"/>
  <c r="R1199" s="1"/>
  <c r="CU1199"/>
  <c r="T1199" s="1"/>
  <c r="CV1199"/>
  <c r="U1199" s="1"/>
  <c r="CW1199"/>
  <c r="V1199" s="1"/>
  <c r="FR1199"/>
  <c r="GL1199"/>
  <c r="GN1199"/>
  <c r="GP1199"/>
  <c r="GV1199"/>
  <c r="HC1199"/>
  <c r="GX1199" s="1"/>
  <c r="AC1200"/>
  <c r="AD1200"/>
  <c r="AE1200"/>
  <c r="AF1200"/>
  <c r="CT1200" s="1"/>
  <c r="S1200" s="1"/>
  <c r="AG1200"/>
  <c r="AH1200"/>
  <c r="AI1200"/>
  <c r="AJ1200"/>
  <c r="CX1200" s="1"/>
  <c r="W1200" s="1"/>
  <c r="CQ1200"/>
  <c r="P1200" s="1"/>
  <c r="CP1200" s="1"/>
  <c r="O1200" s="1"/>
  <c r="CR1200"/>
  <c r="Q1200" s="1"/>
  <c r="CS1200"/>
  <c r="R1200" s="1"/>
  <c r="CU1200"/>
  <c r="T1200" s="1"/>
  <c r="CV1200"/>
  <c r="U1200" s="1"/>
  <c r="CW1200"/>
  <c r="V1200" s="1"/>
  <c r="FR1200"/>
  <c r="GL1200"/>
  <c r="GO1200"/>
  <c r="GP1200"/>
  <c r="GV1200"/>
  <c r="HC1200"/>
  <c r="GX1200" s="1"/>
  <c r="AC1201"/>
  <c r="AD1201"/>
  <c r="AB1201" s="1"/>
  <c r="AE1201"/>
  <c r="CS1201" s="1"/>
  <c r="R1201" s="1"/>
  <c r="AF1201"/>
  <c r="CT1201" s="1"/>
  <c r="S1201" s="1"/>
  <c r="AG1201"/>
  <c r="AH1201"/>
  <c r="AI1201"/>
  <c r="CW1201" s="1"/>
  <c r="V1201" s="1"/>
  <c r="AJ1201"/>
  <c r="CX1201" s="1"/>
  <c r="W1201" s="1"/>
  <c r="CQ1201"/>
  <c r="P1201" s="1"/>
  <c r="CP1201" s="1"/>
  <c r="O1201" s="1"/>
  <c r="CR1201"/>
  <c r="Q1201" s="1"/>
  <c r="CU1201"/>
  <c r="T1201" s="1"/>
  <c r="CV1201"/>
  <c r="U1201" s="1"/>
  <c r="FR1201"/>
  <c r="GL1201"/>
  <c r="GO1201"/>
  <c r="GP1201"/>
  <c r="GV1201"/>
  <c r="HC1201" s="1"/>
  <c r="GX1201" s="1"/>
  <c r="B1203"/>
  <c r="B1168" s="1"/>
  <c r="C1203"/>
  <c r="C1168" s="1"/>
  <c r="D1203"/>
  <c r="D1168" s="1"/>
  <c r="F1203"/>
  <c r="F1168" s="1"/>
  <c r="G1203"/>
  <c r="G1168" s="1"/>
  <c r="BX1203"/>
  <c r="AO1203" s="1"/>
  <c r="BY1203"/>
  <c r="BY1168" s="1"/>
  <c r="BZ1203"/>
  <c r="BZ1168" s="1"/>
  <c r="CD1203"/>
  <c r="CD1168" s="1"/>
  <c r="CG1203"/>
  <c r="CG1168" s="1"/>
  <c r="CK1203"/>
  <c r="CK1168" s="1"/>
  <c r="CL1203"/>
  <c r="CL1168" s="1"/>
  <c r="D1233"/>
  <c r="E1235"/>
  <c r="Z1235"/>
  <c r="AA1235"/>
  <c r="AM1235"/>
  <c r="AN1235"/>
  <c r="BE1235"/>
  <c r="BF1235"/>
  <c r="BG1235"/>
  <c r="BH1235"/>
  <c r="BI1235"/>
  <c r="BJ1235"/>
  <c r="BK1235"/>
  <c r="BL1235"/>
  <c r="BM1235"/>
  <c r="BN1235"/>
  <c r="BO1235"/>
  <c r="BP1235"/>
  <c r="BQ1235"/>
  <c r="BR1235"/>
  <c r="BS1235"/>
  <c r="BT1235"/>
  <c r="BU1235"/>
  <c r="BV1235"/>
  <c r="BW1235"/>
  <c r="CN1235"/>
  <c r="CO1235"/>
  <c r="CP1235"/>
  <c r="CQ1235"/>
  <c r="CR1235"/>
  <c r="CS1235"/>
  <c r="CT1235"/>
  <c r="CU1235"/>
  <c r="CV1235"/>
  <c r="CW1235"/>
  <c r="CX1235"/>
  <c r="CY1235"/>
  <c r="CZ1235"/>
  <c r="DA1235"/>
  <c r="DB1235"/>
  <c r="DC1235"/>
  <c r="DD1235"/>
  <c r="DE1235"/>
  <c r="DF1235"/>
  <c r="DG1235"/>
  <c r="DH1235"/>
  <c r="DI1235"/>
  <c r="DJ1235"/>
  <c r="DK1235"/>
  <c r="DL1235"/>
  <c r="DM1235"/>
  <c r="DN1235"/>
  <c r="DO1235"/>
  <c r="DP1235"/>
  <c r="DQ1235"/>
  <c r="DR1235"/>
  <c r="DS1235"/>
  <c r="DT1235"/>
  <c r="DU1235"/>
  <c r="DV1235"/>
  <c r="DW1235"/>
  <c r="DX1235"/>
  <c r="DY1235"/>
  <c r="DZ1235"/>
  <c r="EA1235"/>
  <c r="EB1235"/>
  <c r="EC1235"/>
  <c r="ED1235"/>
  <c r="EE1235"/>
  <c r="EF1235"/>
  <c r="EG1235"/>
  <c r="EH1235"/>
  <c r="EI1235"/>
  <c r="EJ1235"/>
  <c r="EK1235"/>
  <c r="EL1235"/>
  <c r="EM1235"/>
  <c r="EN1235"/>
  <c r="EO1235"/>
  <c r="EP1235"/>
  <c r="EQ1235"/>
  <c r="ER1235"/>
  <c r="ES1235"/>
  <c r="ET1235"/>
  <c r="EU1235"/>
  <c r="EV1235"/>
  <c r="EW1235"/>
  <c r="EX1235"/>
  <c r="EY1235"/>
  <c r="EZ1235"/>
  <c r="FA1235"/>
  <c r="FB1235"/>
  <c r="FC1235"/>
  <c r="FD1235"/>
  <c r="FE1235"/>
  <c r="FF1235"/>
  <c r="FG1235"/>
  <c r="FH1235"/>
  <c r="FI1235"/>
  <c r="FJ1235"/>
  <c r="FK1235"/>
  <c r="FL1235"/>
  <c r="FM1235"/>
  <c r="FN1235"/>
  <c r="FO1235"/>
  <c r="FP1235"/>
  <c r="FQ1235"/>
  <c r="FR1235"/>
  <c r="FS1235"/>
  <c r="FT1235"/>
  <c r="FU1235"/>
  <c r="FV1235"/>
  <c r="FW1235"/>
  <c r="FX1235"/>
  <c r="FY1235"/>
  <c r="FZ1235"/>
  <c r="GA1235"/>
  <c r="GB1235"/>
  <c r="GC1235"/>
  <c r="GD1235"/>
  <c r="GE1235"/>
  <c r="GF1235"/>
  <c r="GG1235"/>
  <c r="GH1235"/>
  <c r="GI1235"/>
  <c r="GJ1235"/>
  <c r="GK1235"/>
  <c r="GL1235"/>
  <c r="GM1235"/>
  <c r="GN1235"/>
  <c r="GO1235"/>
  <c r="GP1235"/>
  <c r="GQ1235"/>
  <c r="GR1235"/>
  <c r="GS1235"/>
  <c r="GT1235"/>
  <c r="GU1235"/>
  <c r="GV1235"/>
  <c r="GW1235"/>
  <c r="GX1235"/>
  <c r="C1237"/>
  <c r="D1237"/>
  <c r="I1237"/>
  <c r="AC1237"/>
  <c r="AB1237" s="1"/>
  <c r="AD1237"/>
  <c r="CR1237" s="1"/>
  <c r="Q1237" s="1"/>
  <c r="AE1237"/>
  <c r="AF1237"/>
  <c r="AG1237"/>
  <c r="AH1237"/>
  <c r="CV1237" s="1"/>
  <c r="U1237" s="1"/>
  <c r="AI1237"/>
  <c r="AJ1237"/>
  <c r="CQ1237"/>
  <c r="P1237" s="1"/>
  <c r="CS1237"/>
  <c r="R1237" s="1"/>
  <c r="CT1237"/>
  <c r="S1237" s="1"/>
  <c r="CU1237"/>
  <c r="T1237" s="1"/>
  <c r="CW1237"/>
  <c r="V1237" s="1"/>
  <c r="CX1237"/>
  <c r="W1237" s="1"/>
  <c r="FR1237"/>
  <c r="GL1237"/>
  <c r="GO1237"/>
  <c r="GP1237"/>
  <c r="GV1237"/>
  <c r="HC1237" s="1"/>
  <c r="GX1237" s="1"/>
  <c r="C1238"/>
  <c r="D1238"/>
  <c r="I1238"/>
  <c r="AC1238"/>
  <c r="AD1238"/>
  <c r="AB1238" s="1"/>
  <c r="AE1238"/>
  <c r="CS1238" s="1"/>
  <c r="R1238" s="1"/>
  <c r="AF1238"/>
  <c r="CT1238" s="1"/>
  <c r="S1238" s="1"/>
  <c r="AG1238"/>
  <c r="AH1238"/>
  <c r="CV1238" s="1"/>
  <c r="U1238" s="1"/>
  <c r="AI1238"/>
  <c r="CW1238" s="1"/>
  <c r="V1238" s="1"/>
  <c r="AJ1238"/>
  <c r="CX1238" s="1"/>
  <c r="W1238" s="1"/>
  <c r="CQ1238"/>
  <c r="P1238" s="1"/>
  <c r="CU1238"/>
  <c r="T1238" s="1"/>
  <c r="FR1238"/>
  <c r="GL1238"/>
  <c r="GO1238"/>
  <c r="GP1238"/>
  <c r="GV1238"/>
  <c r="HC1238" s="1"/>
  <c r="GX1238" s="1"/>
  <c r="C1239"/>
  <c r="D1239"/>
  <c r="I1239"/>
  <c r="AC1239"/>
  <c r="AE1239"/>
  <c r="AD1239" s="1"/>
  <c r="AF1239"/>
  <c r="CT1239" s="1"/>
  <c r="S1239" s="1"/>
  <c r="AG1239"/>
  <c r="AH1239"/>
  <c r="AI1239"/>
  <c r="AJ1239"/>
  <c r="CX1239" s="1"/>
  <c r="W1239" s="1"/>
  <c r="CQ1239"/>
  <c r="P1239" s="1"/>
  <c r="CS1239"/>
  <c r="R1239" s="1"/>
  <c r="CU1239"/>
  <c r="T1239" s="1"/>
  <c r="CV1239"/>
  <c r="U1239" s="1"/>
  <c r="CW1239"/>
  <c r="V1239" s="1"/>
  <c r="FR1239"/>
  <c r="GL1239"/>
  <c r="GO1239"/>
  <c r="GP1239"/>
  <c r="GV1239"/>
  <c r="HC1239"/>
  <c r="GX1239" s="1"/>
  <c r="C1240"/>
  <c r="D1240"/>
  <c r="I1240"/>
  <c r="AC1240"/>
  <c r="CQ1240" s="1"/>
  <c r="P1240" s="1"/>
  <c r="CP1240" s="1"/>
  <c r="O1240" s="1"/>
  <c r="AD1240"/>
  <c r="CR1240" s="1"/>
  <c r="Q1240" s="1"/>
  <c r="AE1240"/>
  <c r="AF1240"/>
  <c r="AG1240"/>
  <c r="CU1240" s="1"/>
  <c r="T1240" s="1"/>
  <c r="AH1240"/>
  <c r="CV1240" s="1"/>
  <c r="U1240" s="1"/>
  <c r="AI1240"/>
  <c r="AJ1240"/>
  <c r="CS1240"/>
  <c r="R1240" s="1"/>
  <c r="CT1240"/>
  <c r="S1240" s="1"/>
  <c r="CW1240"/>
  <c r="V1240" s="1"/>
  <c r="CX1240"/>
  <c r="W1240" s="1"/>
  <c r="FR1240"/>
  <c r="GL1240"/>
  <c r="GO1240"/>
  <c r="GP1240"/>
  <c r="GV1240"/>
  <c r="HC1240"/>
  <c r="GX1240" s="1"/>
  <c r="I1241"/>
  <c r="AC1241"/>
  <c r="AE1241"/>
  <c r="AD1241" s="1"/>
  <c r="AF1241"/>
  <c r="CT1241" s="1"/>
  <c r="S1241" s="1"/>
  <c r="AG1241"/>
  <c r="AH1241"/>
  <c r="AI1241"/>
  <c r="AJ1241"/>
  <c r="CX1241" s="1"/>
  <c r="W1241" s="1"/>
  <c r="CQ1241"/>
  <c r="P1241" s="1"/>
  <c r="CS1241"/>
  <c r="R1241" s="1"/>
  <c r="CU1241"/>
  <c r="T1241" s="1"/>
  <c r="CV1241"/>
  <c r="U1241" s="1"/>
  <c r="CW1241"/>
  <c r="V1241" s="1"/>
  <c r="FR1241"/>
  <c r="GL1241"/>
  <c r="GO1241"/>
  <c r="GP1241"/>
  <c r="GV1241"/>
  <c r="HC1241"/>
  <c r="GX1241" s="1"/>
  <c r="C1242"/>
  <c r="D1242"/>
  <c r="I1242"/>
  <c r="AC1242"/>
  <c r="CQ1242" s="1"/>
  <c r="P1242" s="1"/>
  <c r="AE1242"/>
  <c r="AD1242" s="1"/>
  <c r="CR1242" s="1"/>
  <c r="Q1242" s="1"/>
  <c r="AF1242"/>
  <c r="AG1242"/>
  <c r="CU1242" s="1"/>
  <c r="T1242" s="1"/>
  <c r="AH1242"/>
  <c r="AI1242"/>
  <c r="AJ1242"/>
  <c r="CS1242"/>
  <c r="R1242" s="1"/>
  <c r="CT1242"/>
  <c r="S1242" s="1"/>
  <c r="CV1242"/>
  <c r="U1242" s="1"/>
  <c r="CW1242"/>
  <c r="V1242" s="1"/>
  <c r="CX1242"/>
  <c r="W1242" s="1"/>
  <c r="FR1242"/>
  <c r="BY1246" s="1"/>
  <c r="GL1242"/>
  <c r="GO1242"/>
  <c r="CC1246" s="1"/>
  <c r="GP1242"/>
  <c r="GV1242"/>
  <c r="HC1242"/>
  <c r="GX1242" s="1"/>
  <c r="C1243"/>
  <c r="D1243"/>
  <c r="I1243"/>
  <c r="AC1243"/>
  <c r="AB1243" s="1"/>
  <c r="AD1243"/>
  <c r="CR1243" s="1"/>
  <c r="Q1243" s="1"/>
  <c r="AE1243"/>
  <c r="AF1243"/>
  <c r="AG1243"/>
  <c r="AH1243"/>
  <c r="CV1243" s="1"/>
  <c r="U1243" s="1"/>
  <c r="AI1243"/>
  <c r="AJ1243"/>
  <c r="CQ1243"/>
  <c r="P1243" s="1"/>
  <c r="CS1243"/>
  <c r="R1243" s="1"/>
  <c r="CT1243"/>
  <c r="S1243" s="1"/>
  <c r="CU1243"/>
  <c r="T1243" s="1"/>
  <c r="CW1243"/>
  <c r="V1243" s="1"/>
  <c r="CX1243"/>
  <c r="W1243" s="1"/>
  <c r="FR1243"/>
  <c r="GL1243"/>
  <c r="GO1243"/>
  <c r="GP1243"/>
  <c r="GV1243"/>
  <c r="HC1243" s="1"/>
  <c r="GX1243" s="1"/>
  <c r="C1244"/>
  <c r="D1244"/>
  <c r="I1244"/>
  <c r="AC1244"/>
  <c r="AE1244"/>
  <c r="CS1244" s="1"/>
  <c r="R1244" s="1"/>
  <c r="AF1244"/>
  <c r="AG1244"/>
  <c r="AH1244"/>
  <c r="AI1244"/>
  <c r="CW1244" s="1"/>
  <c r="V1244" s="1"/>
  <c r="AJ1244"/>
  <c r="CQ1244"/>
  <c r="P1244" s="1"/>
  <c r="CT1244"/>
  <c r="S1244" s="1"/>
  <c r="CU1244"/>
  <c r="T1244" s="1"/>
  <c r="CV1244"/>
  <c r="U1244" s="1"/>
  <c r="CX1244"/>
  <c r="W1244" s="1"/>
  <c r="FR1244"/>
  <c r="GL1244"/>
  <c r="GO1244"/>
  <c r="GP1244"/>
  <c r="GV1244"/>
  <c r="HC1244" s="1"/>
  <c r="GX1244" s="1"/>
  <c r="B1246"/>
  <c r="B1235" s="1"/>
  <c r="C1246"/>
  <c r="C1235" s="1"/>
  <c r="D1246"/>
  <c r="D1235" s="1"/>
  <c r="F1246"/>
  <c r="F1235" s="1"/>
  <c r="G1246"/>
  <c r="G1235" s="1"/>
  <c r="BX1246"/>
  <c r="BX1235" s="1"/>
  <c r="BZ1246"/>
  <c r="CG1246" s="1"/>
  <c r="CD1246"/>
  <c r="CD1235" s="1"/>
  <c r="CK1246"/>
  <c r="CK1235" s="1"/>
  <c r="CL1246"/>
  <c r="CL1235" s="1"/>
  <c r="CM1246"/>
  <c r="CM1235" s="1"/>
  <c r="D1276"/>
  <c r="E1278"/>
  <c r="Z1278"/>
  <c r="AA1278"/>
  <c r="AM1278"/>
  <c r="AN1278"/>
  <c r="BE1278"/>
  <c r="BF1278"/>
  <c r="BG1278"/>
  <c r="BH1278"/>
  <c r="BI1278"/>
  <c r="BJ1278"/>
  <c r="BK1278"/>
  <c r="BL1278"/>
  <c r="BM1278"/>
  <c r="BN1278"/>
  <c r="BO1278"/>
  <c r="BP1278"/>
  <c r="BQ1278"/>
  <c r="BR1278"/>
  <c r="BS1278"/>
  <c r="BT1278"/>
  <c r="BU1278"/>
  <c r="BV1278"/>
  <c r="BW1278"/>
  <c r="CN1278"/>
  <c r="CO1278"/>
  <c r="CP1278"/>
  <c r="CQ1278"/>
  <c r="CR1278"/>
  <c r="CS1278"/>
  <c r="CT1278"/>
  <c r="CU1278"/>
  <c r="CV1278"/>
  <c r="CW1278"/>
  <c r="CX1278"/>
  <c r="CY1278"/>
  <c r="CZ1278"/>
  <c r="DA1278"/>
  <c r="DB1278"/>
  <c r="DC1278"/>
  <c r="DD1278"/>
  <c r="DE1278"/>
  <c r="DF1278"/>
  <c r="DG1278"/>
  <c r="DH1278"/>
  <c r="DI1278"/>
  <c r="DJ1278"/>
  <c r="DK1278"/>
  <c r="DL1278"/>
  <c r="DM1278"/>
  <c r="DN1278"/>
  <c r="DO1278"/>
  <c r="DP1278"/>
  <c r="DQ1278"/>
  <c r="DR1278"/>
  <c r="DS1278"/>
  <c r="DT1278"/>
  <c r="DU1278"/>
  <c r="DV1278"/>
  <c r="DW1278"/>
  <c r="DX1278"/>
  <c r="DY1278"/>
  <c r="DZ1278"/>
  <c r="EA1278"/>
  <c r="EB1278"/>
  <c r="EC1278"/>
  <c r="ED1278"/>
  <c r="EE1278"/>
  <c r="EF1278"/>
  <c r="EG1278"/>
  <c r="EH1278"/>
  <c r="EI1278"/>
  <c r="EJ1278"/>
  <c r="EK1278"/>
  <c r="EL1278"/>
  <c r="EM1278"/>
  <c r="EN1278"/>
  <c r="EO1278"/>
  <c r="EP1278"/>
  <c r="EQ1278"/>
  <c r="ER1278"/>
  <c r="ES1278"/>
  <c r="ET1278"/>
  <c r="EU1278"/>
  <c r="EV1278"/>
  <c r="EW1278"/>
  <c r="EX1278"/>
  <c r="EY1278"/>
  <c r="EZ1278"/>
  <c r="FA1278"/>
  <c r="FB1278"/>
  <c r="FC1278"/>
  <c r="FD1278"/>
  <c r="FE1278"/>
  <c r="FF1278"/>
  <c r="FG1278"/>
  <c r="FH1278"/>
  <c r="FI1278"/>
  <c r="FJ1278"/>
  <c r="FK1278"/>
  <c r="FL1278"/>
  <c r="FM1278"/>
  <c r="FN1278"/>
  <c r="FO1278"/>
  <c r="FP1278"/>
  <c r="FQ1278"/>
  <c r="FR1278"/>
  <c r="FS1278"/>
  <c r="FT1278"/>
  <c r="FU1278"/>
  <c r="FV1278"/>
  <c r="FW1278"/>
  <c r="FX1278"/>
  <c r="FY1278"/>
  <c r="FZ1278"/>
  <c r="GA1278"/>
  <c r="GB1278"/>
  <c r="GC1278"/>
  <c r="GD1278"/>
  <c r="GE1278"/>
  <c r="GF1278"/>
  <c r="GG1278"/>
  <c r="GH1278"/>
  <c r="GI1278"/>
  <c r="GJ1278"/>
  <c r="GK1278"/>
  <c r="GL1278"/>
  <c r="GM1278"/>
  <c r="GN1278"/>
  <c r="GO1278"/>
  <c r="GP1278"/>
  <c r="GQ1278"/>
  <c r="GR1278"/>
  <c r="GS1278"/>
  <c r="GT1278"/>
  <c r="GU1278"/>
  <c r="GV1278"/>
  <c r="GW1278"/>
  <c r="GX1278"/>
  <c r="C1280"/>
  <c r="D1280"/>
  <c r="I1280"/>
  <c r="AC1280"/>
  <c r="AB1280" s="1"/>
  <c r="AD1280"/>
  <c r="CR1280" s="1"/>
  <c r="Q1280" s="1"/>
  <c r="AE1280"/>
  <c r="CS1280" s="1"/>
  <c r="R1280" s="1"/>
  <c r="AF1280"/>
  <c r="AG1280"/>
  <c r="AH1280"/>
  <c r="CV1280" s="1"/>
  <c r="U1280" s="1"/>
  <c r="AI1280"/>
  <c r="CW1280" s="1"/>
  <c r="V1280" s="1"/>
  <c r="AJ1280"/>
  <c r="CQ1280"/>
  <c r="P1280" s="1"/>
  <c r="CT1280"/>
  <c r="S1280" s="1"/>
  <c r="CU1280"/>
  <c r="T1280" s="1"/>
  <c r="CX1280"/>
  <c r="W1280" s="1"/>
  <c r="FR1280"/>
  <c r="GL1280"/>
  <c r="GO1280"/>
  <c r="GP1280"/>
  <c r="GV1280"/>
  <c r="HC1280" s="1"/>
  <c r="GX1280" s="1"/>
  <c r="C1281"/>
  <c r="D1281"/>
  <c r="I1281"/>
  <c r="AC1281"/>
  <c r="AE1281"/>
  <c r="AD1281" s="1"/>
  <c r="AF1281"/>
  <c r="CT1281" s="1"/>
  <c r="S1281" s="1"/>
  <c r="AG1281"/>
  <c r="AH1281"/>
  <c r="AI1281"/>
  <c r="AJ1281"/>
  <c r="CX1281" s="1"/>
  <c r="W1281" s="1"/>
  <c r="CQ1281"/>
  <c r="P1281" s="1"/>
  <c r="CS1281"/>
  <c r="R1281" s="1"/>
  <c r="CU1281"/>
  <c r="T1281" s="1"/>
  <c r="CV1281"/>
  <c r="U1281" s="1"/>
  <c r="CW1281"/>
  <c r="V1281" s="1"/>
  <c r="FR1281"/>
  <c r="GL1281"/>
  <c r="GO1281"/>
  <c r="GP1281"/>
  <c r="GV1281"/>
  <c r="HC1281"/>
  <c r="GX1281" s="1"/>
  <c r="C1282"/>
  <c r="D1282"/>
  <c r="I1282"/>
  <c r="AC1282"/>
  <c r="CQ1282" s="1"/>
  <c r="P1282" s="1"/>
  <c r="AD1282"/>
  <c r="CR1282" s="1"/>
  <c r="Q1282" s="1"/>
  <c r="AE1282"/>
  <c r="AF1282"/>
  <c r="AG1282"/>
  <c r="CU1282" s="1"/>
  <c r="T1282" s="1"/>
  <c r="AH1282"/>
  <c r="CV1282" s="1"/>
  <c r="U1282" s="1"/>
  <c r="AI1282"/>
  <c r="AJ1282"/>
  <c r="CS1282"/>
  <c r="R1282" s="1"/>
  <c r="CT1282"/>
  <c r="S1282" s="1"/>
  <c r="CW1282"/>
  <c r="V1282" s="1"/>
  <c r="CX1282"/>
  <c r="W1282" s="1"/>
  <c r="FR1282"/>
  <c r="GL1282"/>
  <c r="GO1282"/>
  <c r="GP1282"/>
  <c r="GV1282"/>
  <c r="HC1282"/>
  <c r="GX1282" s="1"/>
  <c r="C1283"/>
  <c r="D1283"/>
  <c r="I1283"/>
  <c r="AC1283"/>
  <c r="AB1283" s="1"/>
  <c r="AD1283"/>
  <c r="CR1283" s="1"/>
  <c r="Q1283" s="1"/>
  <c r="AE1283"/>
  <c r="AF1283"/>
  <c r="AG1283"/>
  <c r="AH1283"/>
  <c r="CV1283" s="1"/>
  <c r="U1283" s="1"/>
  <c r="AI1283"/>
  <c r="AJ1283"/>
  <c r="CQ1283"/>
  <c r="P1283" s="1"/>
  <c r="CP1283" s="1"/>
  <c r="O1283" s="1"/>
  <c r="CS1283"/>
  <c r="R1283" s="1"/>
  <c r="CT1283"/>
  <c r="S1283" s="1"/>
  <c r="CU1283"/>
  <c r="T1283" s="1"/>
  <c r="CW1283"/>
  <c r="V1283" s="1"/>
  <c r="CX1283"/>
  <c r="W1283" s="1"/>
  <c r="FR1283"/>
  <c r="GL1283"/>
  <c r="GO1283"/>
  <c r="GP1283"/>
  <c r="GV1283"/>
  <c r="HC1283" s="1"/>
  <c r="GX1283" s="1"/>
  <c r="C1284"/>
  <c r="D1284"/>
  <c r="I1284"/>
  <c r="AC1284"/>
  <c r="AB1284" s="1"/>
  <c r="AD1284"/>
  <c r="CR1284" s="1"/>
  <c r="Q1284" s="1"/>
  <c r="AE1284"/>
  <c r="CS1284" s="1"/>
  <c r="R1284" s="1"/>
  <c r="AF1284"/>
  <c r="AG1284"/>
  <c r="AH1284"/>
  <c r="CV1284" s="1"/>
  <c r="U1284" s="1"/>
  <c r="AI1284"/>
  <c r="CW1284" s="1"/>
  <c r="V1284" s="1"/>
  <c r="AJ1284"/>
  <c r="CQ1284"/>
  <c r="P1284" s="1"/>
  <c r="CT1284"/>
  <c r="S1284" s="1"/>
  <c r="CU1284"/>
  <c r="T1284" s="1"/>
  <c r="CX1284"/>
  <c r="W1284" s="1"/>
  <c r="FR1284"/>
  <c r="GL1284"/>
  <c r="GO1284"/>
  <c r="GP1284"/>
  <c r="GV1284"/>
  <c r="HC1284" s="1"/>
  <c r="GX1284" s="1"/>
  <c r="I1285"/>
  <c r="AC1285"/>
  <c r="AB1285" s="1"/>
  <c r="AD1285"/>
  <c r="CR1285" s="1"/>
  <c r="Q1285" s="1"/>
  <c r="AE1285"/>
  <c r="AF1285"/>
  <c r="AG1285"/>
  <c r="AH1285"/>
  <c r="CV1285" s="1"/>
  <c r="U1285" s="1"/>
  <c r="AI1285"/>
  <c r="AJ1285"/>
  <c r="CQ1285"/>
  <c r="P1285" s="1"/>
  <c r="CP1285" s="1"/>
  <c r="O1285" s="1"/>
  <c r="CS1285"/>
  <c r="R1285" s="1"/>
  <c r="CT1285"/>
  <c r="S1285" s="1"/>
  <c r="CU1285"/>
  <c r="T1285" s="1"/>
  <c r="CW1285"/>
  <c r="V1285" s="1"/>
  <c r="CX1285"/>
  <c r="W1285" s="1"/>
  <c r="FR1285"/>
  <c r="GL1285"/>
  <c r="BZ1290" s="1"/>
  <c r="GO1285"/>
  <c r="GP1285"/>
  <c r="GV1285"/>
  <c r="HC1285" s="1"/>
  <c r="GX1285" s="1"/>
  <c r="C1286"/>
  <c r="D1286"/>
  <c r="I1286"/>
  <c r="AC1286"/>
  <c r="AB1286" s="1"/>
  <c r="AD1286"/>
  <c r="CR1286" s="1"/>
  <c r="Q1286" s="1"/>
  <c r="AE1286"/>
  <c r="CS1286" s="1"/>
  <c r="R1286" s="1"/>
  <c r="AF1286"/>
  <c r="AG1286"/>
  <c r="AH1286"/>
  <c r="CV1286" s="1"/>
  <c r="U1286" s="1"/>
  <c r="AI1286"/>
  <c r="CW1286" s="1"/>
  <c r="V1286" s="1"/>
  <c r="AJ1286"/>
  <c r="CQ1286"/>
  <c r="P1286" s="1"/>
  <c r="CT1286"/>
  <c r="S1286" s="1"/>
  <c r="AF1290" s="1"/>
  <c r="CU1286"/>
  <c r="T1286" s="1"/>
  <c r="CX1286"/>
  <c r="W1286" s="1"/>
  <c r="FR1286"/>
  <c r="GL1286"/>
  <c r="GO1286"/>
  <c r="GP1286"/>
  <c r="GV1286"/>
  <c r="HC1286" s="1"/>
  <c r="GX1286" s="1"/>
  <c r="C1287"/>
  <c r="D1287"/>
  <c r="I1287"/>
  <c r="AC1287"/>
  <c r="AE1287"/>
  <c r="AD1287" s="1"/>
  <c r="AF1287"/>
  <c r="CT1287" s="1"/>
  <c r="S1287" s="1"/>
  <c r="AG1287"/>
  <c r="AH1287"/>
  <c r="AI1287"/>
  <c r="CW1287" s="1"/>
  <c r="V1287" s="1"/>
  <c r="AJ1287"/>
  <c r="CX1287" s="1"/>
  <c r="W1287" s="1"/>
  <c r="CQ1287"/>
  <c r="P1287" s="1"/>
  <c r="CU1287"/>
  <c r="T1287" s="1"/>
  <c r="CV1287"/>
  <c r="U1287" s="1"/>
  <c r="FR1287"/>
  <c r="GL1287"/>
  <c r="GO1287"/>
  <c r="GP1287"/>
  <c r="GV1287"/>
  <c r="GX1287"/>
  <c r="HC1287"/>
  <c r="C1288"/>
  <c r="D1288"/>
  <c r="I1288"/>
  <c r="AB1288"/>
  <c r="AC1288"/>
  <c r="CQ1288" s="1"/>
  <c r="P1288" s="1"/>
  <c r="AE1288"/>
  <c r="AD1288" s="1"/>
  <c r="CR1288" s="1"/>
  <c r="Q1288" s="1"/>
  <c r="AF1288"/>
  <c r="AG1288"/>
  <c r="CU1288" s="1"/>
  <c r="T1288" s="1"/>
  <c r="AH1288"/>
  <c r="AI1288"/>
  <c r="AJ1288"/>
  <c r="CS1288"/>
  <c r="R1288" s="1"/>
  <c r="CT1288"/>
  <c r="S1288" s="1"/>
  <c r="CV1288"/>
  <c r="U1288" s="1"/>
  <c r="CW1288"/>
  <c r="V1288" s="1"/>
  <c r="AI1290" s="1"/>
  <c r="CX1288"/>
  <c r="W1288" s="1"/>
  <c r="FR1288"/>
  <c r="BY1290" s="1"/>
  <c r="GL1288"/>
  <c r="GO1288"/>
  <c r="GP1288"/>
  <c r="CD1290" s="1"/>
  <c r="GV1288"/>
  <c r="HC1288"/>
  <c r="GX1288" s="1"/>
  <c r="B1290"/>
  <c r="B1278" s="1"/>
  <c r="C1290"/>
  <c r="C1278" s="1"/>
  <c r="D1290"/>
  <c r="D1278" s="1"/>
  <c r="F1290"/>
  <c r="F1278" s="1"/>
  <c r="G1290"/>
  <c r="G1278" s="1"/>
  <c r="AJ1290"/>
  <c r="BX1290"/>
  <c r="BX1278" s="1"/>
  <c r="CC1290"/>
  <c r="CC1278" s="1"/>
  <c r="CG1290"/>
  <c r="CG1278" s="1"/>
  <c r="CJ1290"/>
  <c r="CJ1278" s="1"/>
  <c r="CK1290"/>
  <c r="CK1278" s="1"/>
  <c r="CL1290"/>
  <c r="CL1278" s="1"/>
  <c r="CM1290"/>
  <c r="BD1290" s="1"/>
  <c r="D1320"/>
  <c r="E1322"/>
  <c r="Z1322"/>
  <c r="AA1322"/>
  <c r="AM1322"/>
  <c r="AN1322"/>
  <c r="BE1322"/>
  <c r="BF1322"/>
  <c r="BG1322"/>
  <c r="BH1322"/>
  <c r="BI1322"/>
  <c r="BJ1322"/>
  <c r="BK1322"/>
  <c r="BL1322"/>
  <c r="BM1322"/>
  <c r="BN1322"/>
  <c r="BO1322"/>
  <c r="BP1322"/>
  <c r="BQ1322"/>
  <c r="BR1322"/>
  <c r="BS1322"/>
  <c r="BT1322"/>
  <c r="BU1322"/>
  <c r="BV1322"/>
  <c r="BW1322"/>
  <c r="CN1322"/>
  <c r="CO1322"/>
  <c r="CP1322"/>
  <c r="CQ1322"/>
  <c r="CR1322"/>
  <c r="CS1322"/>
  <c r="CT1322"/>
  <c r="CU1322"/>
  <c r="CV1322"/>
  <c r="CW1322"/>
  <c r="CX1322"/>
  <c r="CY1322"/>
  <c r="CZ1322"/>
  <c r="DA1322"/>
  <c r="DB1322"/>
  <c r="DC1322"/>
  <c r="DD1322"/>
  <c r="DE1322"/>
  <c r="DF1322"/>
  <c r="DG1322"/>
  <c r="DH1322"/>
  <c r="DI1322"/>
  <c r="DJ1322"/>
  <c r="DK1322"/>
  <c r="DL1322"/>
  <c r="DM1322"/>
  <c r="DN1322"/>
  <c r="DO1322"/>
  <c r="DP1322"/>
  <c r="DQ1322"/>
  <c r="DR1322"/>
  <c r="DS1322"/>
  <c r="DT1322"/>
  <c r="DU1322"/>
  <c r="DV1322"/>
  <c r="DW1322"/>
  <c r="DX1322"/>
  <c r="DY1322"/>
  <c r="DZ1322"/>
  <c r="EA1322"/>
  <c r="EB1322"/>
  <c r="EC1322"/>
  <c r="ED1322"/>
  <c r="EE1322"/>
  <c r="EF1322"/>
  <c r="EG1322"/>
  <c r="EH1322"/>
  <c r="EI1322"/>
  <c r="EJ1322"/>
  <c r="EK1322"/>
  <c r="EL1322"/>
  <c r="EM1322"/>
  <c r="EN1322"/>
  <c r="EO1322"/>
  <c r="EP1322"/>
  <c r="EQ1322"/>
  <c r="ER1322"/>
  <c r="ES1322"/>
  <c r="ET1322"/>
  <c r="EU1322"/>
  <c r="EV1322"/>
  <c r="EW1322"/>
  <c r="EX1322"/>
  <c r="EY1322"/>
  <c r="EZ1322"/>
  <c r="FA1322"/>
  <c r="FB1322"/>
  <c r="FC1322"/>
  <c r="FD1322"/>
  <c r="FE1322"/>
  <c r="FF1322"/>
  <c r="FG1322"/>
  <c r="FH1322"/>
  <c r="FI1322"/>
  <c r="FJ1322"/>
  <c r="FK1322"/>
  <c r="FL1322"/>
  <c r="FM1322"/>
  <c r="FN1322"/>
  <c r="FO1322"/>
  <c r="FP1322"/>
  <c r="FQ1322"/>
  <c r="FR1322"/>
  <c r="FS1322"/>
  <c r="FT1322"/>
  <c r="FU1322"/>
  <c r="FV1322"/>
  <c r="FW1322"/>
  <c r="FX1322"/>
  <c r="FY1322"/>
  <c r="FZ1322"/>
  <c r="GA1322"/>
  <c r="GB1322"/>
  <c r="GC1322"/>
  <c r="GD1322"/>
  <c r="GE1322"/>
  <c r="GF1322"/>
  <c r="GG1322"/>
  <c r="GH1322"/>
  <c r="GI1322"/>
  <c r="GJ1322"/>
  <c r="GK1322"/>
  <c r="GL1322"/>
  <c r="GM1322"/>
  <c r="GN1322"/>
  <c r="GO1322"/>
  <c r="GP1322"/>
  <c r="GQ1322"/>
  <c r="GR1322"/>
  <c r="GS1322"/>
  <c r="GT1322"/>
  <c r="GU1322"/>
  <c r="GV1322"/>
  <c r="GW1322"/>
  <c r="GX1322"/>
  <c r="C1324"/>
  <c r="D1324"/>
  <c r="I1324"/>
  <c r="AC1324"/>
  <c r="CQ1324" s="1"/>
  <c r="P1324" s="1"/>
  <c r="AD1324"/>
  <c r="CR1324" s="1"/>
  <c r="Q1324" s="1"/>
  <c r="AE1324"/>
  <c r="AF1324"/>
  <c r="AG1324"/>
  <c r="CU1324" s="1"/>
  <c r="T1324" s="1"/>
  <c r="AH1324"/>
  <c r="CV1324" s="1"/>
  <c r="U1324" s="1"/>
  <c r="AI1324"/>
  <c r="AJ1324"/>
  <c r="CS1324"/>
  <c r="R1324" s="1"/>
  <c r="CT1324"/>
  <c r="S1324" s="1"/>
  <c r="CW1324"/>
  <c r="V1324" s="1"/>
  <c r="CX1324"/>
  <c r="W1324" s="1"/>
  <c r="FR1324"/>
  <c r="GL1324"/>
  <c r="GO1324"/>
  <c r="GP1324"/>
  <c r="GV1324"/>
  <c r="HC1324" s="1"/>
  <c r="GX1324" s="1"/>
  <c r="I1325"/>
  <c r="AC1325"/>
  <c r="CQ1325" s="1"/>
  <c r="P1325" s="1"/>
  <c r="AE1325"/>
  <c r="AD1325" s="1"/>
  <c r="AF1325"/>
  <c r="CT1325" s="1"/>
  <c r="S1325" s="1"/>
  <c r="AG1325"/>
  <c r="CU1325" s="1"/>
  <c r="T1325" s="1"/>
  <c r="AH1325"/>
  <c r="AI1325"/>
  <c r="AJ1325"/>
  <c r="CX1325" s="1"/>
  <c r="W1325" s="1"/>
  <c r="CS1325"/>
  <c r="R1325" s="1"/>
  <c r="CV1325"/>
  <c r="U1325" s="1"/>
  <c r="CW1325"/>
  <c r="V1325" s="1"/>
  <c r="FR1325"/>
  <c r="GL1325"/>
  <c r="GO1325"/>
  <c r="GP1325"/>
  <c r="GV1325"/>
  <c r="HC1325"/>
  <c r="GX1325" s="1"/>
  <c r="C1326"/>
  <c r="D1326"/>
  <c r="I1326"/>
  <c r="AC1326"/>
  <c r="CQ1326" s="1"/>
  <c r="P1326" s="1"/>
  <c r="AD1326"/>
  <c r="CR1326" s="1"/>
  <c r="Q1326" s="1"/>
  <c r="AE1326"/>
  <c r="AF1326"/>
  <c r="AG1326"/>
  <c r="CU1326" s="1"/>
  <c r="T1326" s="1"/>
  <c r="AH1326"/>
  <c r="CV1326" s="1"/>
  <c r="U1326" s="1"/>
  <c r="AI1326"/>
  <c r="AJ1326"/>
  <c r="CS1326"/>
  <c r="R1326" s="1"/>
  <c r="CT1326"/>
  <c r="S1326" s="1"/>
  <c r="CW1326"/>
  <c r="V1326" s="1"/>
  <c r="CX1326"/>
  <c r="W1326" s="1"/>
  <c r="FR1326"/>
  <c r="GL1326"/>
  <c r="GO1326"/>
  <c r="GP1326"/>
  <c r="GV1326"/>
  <c r="HC1326" s="1"/>
  <c r="GX1326" s="1"/>
  <c r="I1327"/>
  <c r="AC1327"/>
  <c r="CQ1327" s="1"/>
  <c r="P1327" s="1"/>
  <c r="AE1327"/>
  <c r="AD1327" s="1"/>
  <c r="AF1327"/>
  <c r="CT1327" s="1"/>
  <c r="S1327" s="1"/>
  <c r="AG1327"/>
  <c r="CU1327" s="1"/>
  <c r="T1327" s="1"/>
  <c r="AH1327"/>
  <c r="AI1327"/>
  <c r="AJ1327"/>
  <c r="CX1327" s="1"/>
  <c r="W1327" s="1"/>
  <c r="CS1327"/>
  <c r="R1327" s="1"/>
  <c r="CV1327"/>
  <c r="U1327" s="1"/>
  <c r="CW1327"/>
  <c r="V1327" s="1"/>
  <c r="FR1327"/>
  <c r="GL1327"/>
  <c r="GO1327"/>
  <c r="GP1327"/>
  <c r="GV1327"/>
  <c r="HC1327"/>
  <c r="GX1327" s="1"/>
  <c r="I1328"/>
  <c r="AC1328"/>
  <c r="AE1328"/>
  <c r="CS1328" s="1"/>
  <c r="R1328" s="1"/>
  <c r="AF1328"/>
  <c r="CT1328" s="1"/>
  <c r="S1328" s="1"/>
  <c r="AG1328"/>
  <c r="AH1328"/>
  <c r="AI1328"/>
  <c r="CW1328" s="1"/>
  <c r="V1328" s="1"/>
  <c r="AJ1328"/>
  <c r="CX1328" s="1"/>
  <c r="W1328" s="1"/>
  <c r="CQ1328"/>
  <c r="P1328" s="1"/>
  <c r="CU1328"/>
  <c r="T1328" s="1"/>
  <c r="CV1328"/>
  <c r="U1328" s="1"/>
  <c r="FR1328"/>
  <c r="GL1328"/>
  <c r="GO1328"/>
  <c r="GP1328"/>
  <c r="GV1328"/>
  <c r="GX1328"/>
  <c r="HC1328"/>
  <c r="C1329"/>
  <c r="D1329"/>
  <c r="I1329"/>
  <c r="I1332" s="1"/>
  <c r="AC1329"/>
  <c r="CQ1329" s="1"/>
  <c r="P1329" s="1"/>
  <c r="AE1329"/>
  <c r="AD1329" s="1"/>
  <c r="AF1329"/>
  <c r="CT1329" s="1"/>
  <c r="S1329" s="1"/>
  <c r="AG1329"/>
  <c r="CU1329" s="1"/>
  <c r="T1329" s="1"/>
  <c r="AH1329"/>
  <c r="AI1329"/>
  <c r="AJ1329"/>
  <c r="CX1329" s="1"/>
  <c r="W1329" s="1"/>
  <c r="CS1329"/>
  <c r="R1329" s="1"/>
  <c r="CV1329"/>
  <c r="U1329" s="1"/>
  <c r="CW1329"/>
  <c r="V1329" s="1"/>
  <c r="FR1329"/>
  <c r="GL1329"/>
  <c r="GO1329"/>
  <c r="GP1329"/>
  <c r="GV1329"/>
  <c r="HC1329"/>
  <c r="GX1329" s="1"/>
  <c r="I1330"/>
  <c r="AC1330"/>
  <c r="AE1330"/>
  <c r="CS1330" s="1"/>
  <c r="R1330" s="1"/>
  <c r="AF1330"/>
  <c r="CT1330" s="1"/>
  <c r="S1330" s="1"/>
  <c r="AG1330"/>
  <c r="AH1330"/>
  <c r="AI1330"/>
  <c r="CW1330" s="1"/>
  <c r="V1330" s="1"/>
  <c r="AJ1330"/>
  <c r="CX1330" s="1"/>
  <c r="W1330" s="1"/>
  <c r="CQ1330"/>
  <c r="P1330" s="1"/>
  <c r="CU1330"/>
  <c r="T1330" s="1"/>
  <c r="CV1330"/>
  <c r="U1330" s="1"/>
  <c r="FR1330"/>
  <c r="GL1330"/>
  <c r="GO1330"/>
  <c r="GP1330"/>
  <c r="GV1330"/>
  <c r="GX1330"/>
  <c r="HC1330"/>
  <c r="AC1331"/>
  <c r="AB1331" s="1"/>
  <c r="AD1331"/>
  <c r="CR1331" s="1"/>
  <c r="AE1331"/>
  <c r="CS1331" s="1"/>
  <c r="AF1331"/>
  <c r="AG1331"/>
  <c r="AH1331"/>
  <c r="CV1331" s="1"/>
  <c r="AI1331"/>
  <c r="CW1331" s="1"/>
  <c r="AJ1331"/>
  <c r="CQ1331"/>
  <c r="CT1331"/>
  <c r="CU1331"/>
  <c r="CX1331"/>
  <c r="FR1331"/>
  <c r="GL1331"/>
  <c r="GO1331"/>
  <c r="GP1331"/>
  <c r="GV1331"/>
  <c r="HC1331" s="1"/>
  <c r="AC1332"/>
  <c r="CQ1332" s="1"/>
  <c r="P1332" s="1"/>
  <c r="AD1332"/>
  <c r="CR1332" s="1"/>
  <c r="Q1332" s="1"/>
  <c r="AE1332"/>
  <c r="AF1332"/>
  <c r="AG1332"/>
  <c r="CU1332" s="1"/>
  <c r="T1332" s="1"/>
  <c r="AH1332"/>
  <c r="CV1332" s="1"/>
  <c r="U1332" s="1"/>
  <c r="AI1332"/>
  <c r="AJ1332"/>
  <c r="CS1332"/>
  <c r="R1332" s="1"/>
  <c r="CT1332"/>
  <c r="S1332" s="1"/>
  <c r="CW1332"/>
  <c r="V1332" s="1"/>
  <c r="CX1332"/>
  <c r="W1332" s="1"/>
  <c r="FR1332"/>
  <c r="GL1332"/>
  <c r="GO1332"/>
  <c r="GP1332"/>
  <c r="GV1332"/>
  <c r="HC1332" s="1"/>
  <c r="GX1332" s="1"/>
  <c r="C1333"/>
  <c r="D1333"/>
  <c r="I1333"/>
  <c r="AC1333"/>
  <c r="AB1333" s="1"/>
  <c r="AD1333"/>
  <c r="CR1333" s="1"/>
  <c r="Q1333" s="1"/>
  <c r="AE1333"/>
  <c r="CS1333" s="1"/>
  <c r="R1333" s="1"/>
  <c r="AF1333"/>
  <c r="AG1333"/>
  <c r="AH1333"/>
  <c r="CV1333" s="1"/>
  <c r="U1333" s="1"/>
  <c r="AI1333"/>
  <c r="CW1333" s="1"/>
  <c r="V1333" s="1"/>
  <c r="AJ1333"/>
  <c r="CQ1333"/>
  <c r="P1333" s="1"/>
  <c r="CT1333"/>
  <c r="S1333" s="1"/>
  <c r="CU1333"/>
  <c r="T1333" s="1"/>
  <c r="CX1333"/>
  <c r="W1333" s="1"/>
  <c r="FR1333"/>
  <c r="GL1333"/>
  <c r="GO1333"/>
  <c r="GP1333"/>
  <c r="GV1333"/>
  <c r="HC1333" s="1"/>
  <c r="GX1333" s="1"/>
  <c r="I1334"/>
  <c r="AC1334"/>
  <c r="CQ1334" s="1"/>
  <c r="P1334" s="1"/>
  <c r="AD1334"/>
  <c r="CR1334" s="1"/>
  <c r="Q1334" s="1"/>
  <c r="AE1334"/>
  <c r="AF1334"/>
  <c r="AG1334"/>
  <c r="CU1334" s="1"/>
  <c r="T1334" s="1"/>
  <c r="AH1334"/>
  <c r="CV1334" s="1"/>
  <c r="U1334" s="1"/>
  <c r="AI1334"/>
  <c r="AJ1334"/>
  <c r="CS1334"/>
  <c r="R1334" s="1"/>
  <c r="CT1334"/>
  <c r="S1334" s="1"/>
  <c r="CW1334"/>
  <c r="V1334" s="1"/>
  <c r="CX1334"/>
  <c r="W1334" s="1"/>
  <c r="FR1334"/>
  <c r="GL1334"/>
  <c r="GO1334"/>
  <c r="GP1334"/>
  <c r="GV1334"/>
  <c r="HC1334" s="1"/>
  <c r="GX1334" s="1"/>
  <c r="I1335"/>
  <c r="AC1335"/>
  <c r="CQ1335" s="1"/>
  <c r="P1335" s="1"/>
  <c r="AE1335"/>
  <c r="AD1335" s="1"/>
  <c r="AF1335"/>
  <c r="CT1335" s="1"/>
  <c r="S1335" s="1"/>
  <c r="AG1335"/>
  <c r="CU1335" s="1"/>
  <c r="T1335" s="1"/>
  <c r="AH1335"/>
  <c r="AI1335"/>
  <c r="AJ1335"/>
  <c r="CX1335" s="1"/>
  <c r="W1335" s="1"/>
  <c r="CS1335"/>
  <c r="R1335" s="1"/>
  <c r="CV1335"/>
  <c r="U1335" s="1"/>
  <c r="CW1335"/>
  <c r="V1335" s="1"/>
  <c r="FR1335"/>
  <c r="GL1335"/>
  <c r="GO1335"/>
  <c r="GP1335"/>
  <c r="GV1335"/>
  <c r="HC1335"/>
  <c r="GX1335" s="1"/>
  <c r="C1336"/>
  <c r="D1336"/>
  <c r="I1336"/>
  <c r="AC1336"/>
  <c r="CQ1336" s="1"/>
  <c r="P1336" s="1"/>
  <c r="AD1336"/>
  <c r="CR1336" s="1"/>
  <c r="Q1336" s="1"/>
  <c r="AE1336"/>
  <c r="AF1336"/>
  <c r="AG1336"/>
  <c r="CU1336" s="1"/>
  <c r="T1336" s="1"/>
  <c r="AH1336"/>
  <c r="CV1336" s="1"/>
  <c r="U1336" s="1"/>
  <c r="AI1336"/>
  <c r="AJ1336"/>
  <c r="CS1336"/>
  <c r="R1336" s="1"/>
  <c r="CT1336"/>
  <c r="S1336" s="1"/>
  <c r="CW1336"/>
  <c r="V1336" s="1"/>
  <c r="CX1336"/>
  <c r="W1336" s="1"/>
  <c r="FR1336"/>
  <c r="GL1336"/>
  <c r="BZ1345" s="1"/>
  <c r="GO1336"/>
  <c r="GP1336"/>
  <c r="CD1345" s="1"/>
  <c r="GV1336"/>
  <c r="HC1336" s="1"/>
  <c r="GX1336" s="1"/>
  <c r="I1337"/>
  <c r="AC1337"/>
  <c r="CQ1337" s="1"/>
  <c r="P1337" s="1"/>
  <c r="AE1337"/>
  <c r="AD1337" s="1"/>
  <c r="AF1337"/>
  <c r="CT1337" s="1"/>
  <c r="S1337" s="1"/>
  <c r="AG1337"/>
  <c r="CU1337" s="1"/>
  <c r="T1337" s="1"/>
  <c r="AH1337"/>
  <c r="AI1337"/>
  <c r="AJ1337"/>
  <c r="CX1337" s="1"/>
  <c r="W1337" s="1"/>
  <c r="CS1337"/>
  <c r="R1337" s="1"/>
  <c r="CV1337"/>
  <c r="U1337" s="1"/>
  <c r="CW1337"/>
  <c r="V1337" s="1"/>
  <c r="FR1337"/>
  <c r="GL1337"/>
  <c r="GO1337"/>
  <c r="GP1337"/>
  <c r="GV1337"/>
  <c r="HC1337"/>
  <c r="GX1337" s="1"/>
  <c r="C1338"/>
  <c r="D1338"/>
  <c r="I1338"/>
  <c r="AC1338"/>
  <c r="CQ1338" s="1"/>
  <c r="P1338" s="1"/>
  <c r="CP1338" s="1"/>
  <c r="O1338" s="1"/>
  <c r="AD1338"/>
  <c r="CR1338" s="1"/>
  <c r="Q1338" s="1"/>
  <c r="AE1338"/>
  <c r="AF1338"/>
  <c r="AG1338"/>
  <c r="CU1338" s="1"/>
  <c r="T1338" s="1"/>
  <c r="AH1338"/>
  <c r="CV1338" s="1"/>
  <c r="U1338" s="1"/>
  <c r="AI1338"/>
  <c r="AJ1338"/>
  <c r="CS1338"/>
  <c r="R1338" s="1"/>
  <c r="CT1338"/>
  <c r="S1338" s="1"/>
  <c r="CW1338"/>
  <c r="V1338" s="1"/>
  <c r="CX1338"/>
  <c r="W1338" s="1"/>
  <c r="FR1338"/>
  <c r="GL1338"/>
  <c r="GO1338"/>
  <c r="GP1338"/>
  <c r="GV1338"/>
  <c r="HC1338" s="1"/>
  <c r="GX1338" s="1"/>
  <c r="I1339"/>
  <c r="AC1339"/>
  <c r="CQ1339" s="1"/>
  <c r="P1339" s="1"/>
  <c r="AE1339"/>
  <c r="AD1339" s="1"/>
  <c r="AF1339"/>
  <c r="CT1339" s="1"/>
  <c r="S1339" s="1"/>
  <c r="AG1339"/>
  <c r="CU1339" s="1"/>
  <c r="T1339" s="1"/>
  <c r="AH1339"/>
  <c r="AI1339"/>
  <c r="AJ1339"/>
  <c r="CX1339" s="1"/>
  <c r="W1339" s="1"/>
  <c r="CS1339"/>
  <c r="R1339" s="1"/>
  <c r="CV1339"/>
  <c r="U1339" s="1"/>
  <c r="CW1339"/>
  <c r="V1339" s="1"/>
  <c r="FR1339"/>
  <c r="GL1339"/>
  <c r="GO1339"/>
  <c r="GP1339"/>
  <c r="GV1339"/>
  <c r="HC1339"/>
  <c r="GX1339" s="1"/>
  <c r="C1340"/>
  <c r="D1340"/>
  <c r="I1340"/>
  <c r="AC1340"/>
  <c r="CQ1340" s="1"/>
  <c r="P1340" s="1"/>
  <c r="AD1340"/>
  <c r="CR1340" s="1"/>
  <c r="Q1340" s="1"/>
  <c r="AE1340"/>
  <c r="AF1340"/>
  <c r="AG1340"/>
  <c r="CU1340" s="1"/>
  <c r="T1340" s="1"/>
  <c r="AH1340"/>
  <c r="CV1340" s="1"/>
  <c r="U1340" s="1"/>
  <c r="AI1340"/>
  <c r="AJ1340"/>
  <c r="CS1340"/>
  <c r="R1340" s="1"/>
  <c r="CT1340"/>
  <c r="S1340" s="1"/>
  <c r="CW1340"/>
  <c r="V1340" s="1"/>
  <c r="CX1340"/>
  <c r="W1340" s="1"/>
  <c r="FR1340"/>
  <c r="GL1340"/>
  <c r="GO1340"/>
  <c r="GP1340"/>
  <c r="GV1340"/>
  <c r="HC1340" s="1"/>
  <c r="GX1340" s="1"/>
  <c r="I1341"/>
  <c r="AC1341"/>
  <c r="CQ1341" s="1"/>
  <c r="P1341" s="1"/>
  <c r="AE1341"/>
  <c r="AD1341" s="1"/>
  <c r="AF1341"/>
  <c r="CT1341" s="1"/>
  <c r="S1341" s="1"/>
  <c r="AG1341"/>
  <c r="CU1341" s="1"/>
  <c r="T1341" s="1"/>
  <c r="AH1341"/>
  <c r="AI1341"/>
  <c r="AJ1341"/>
  <c r="CX1341" s="1"/>
  <c r="W1341" s="1"/>
  <c r="CS1341"/>
  <c r="R1341" s="1"/>
  <c r="CV1341"/>
  <c r="U1341" s="1"/>
  <c r="CW1341"/>
  <c r="V1341" s="1"/>
  <c r="FR1341"/>
  <c r="GL1341"/>
  <c r="GO1341"/>
  <c r="GP1341"/>
  <c r="GV1341"/>
  <c r="HC1341"/>
  <c r="GX1341" s="1"/>
  <c r="C1342"/>
  <c r="D1342"/>
  <c r="I1342"/>
  <c r="AC1342"/>
  <c r="CQ1342" s="1"/>
  <c r="P1342" s="1"/>
  <c r="CP1342" s="1"/>
  <c r="O1342" s="1"/>
  <c r="AD1342"/>
  <c r="CR1342" s="1"/>
  <c r="Q1342" s="1"/>
  <c r="AE1342"/>
  <c r="AF1342"/>
  <c r="AG1342"/>
  <c r="CU1342" s="1"/>
  <c r="T1342" s="1"/>
  <c r="AH1342"/>
  <c r="CV1342" s="1"/>
  <c r="U1342" s="1"/>
  <c r="AI1342"/>
  <c r="AJ1342"/>
  <c r="CS1342"/>
  <c r="R1342" s="1"/>
  <c r="CT1342"/>
  <c r="S1342" s="1"/>
  <c r="CW1342"/>
  <c r="V1342" s="1"/>
  <c r="CX1342"/>
  <c r="W1342" s="1"/>
  <c r="FR1342"/>
  <c r="GL1342"/>
  <c r="GO1342"/>
  <c r="GP1342"/>
  <c r="GV1342"/>
  <c r="HC1342" s="1"/>
  <c r="GX1342" s="1"/>
  <c r="I1343"/>
  <c r="AC1343"/>
  <c r="CQ1343" s="1"/>
  <c r="P1343" s="1"/>
  <c r="AE1343"/>
  <c r="AD1343" s="1"/>
  <c r="AF1343"/>
  <c r="CT1343" s="1"/>
  <c r="S1343" s="1"/>
  <c r="AG1343"/>
  <c r="CU1343" s="1"/>
  <c r="T1343" s="1"/>
  <c r="AH1343"/>
  <c r="AI1343"/>
  <c r="AJ1343"/>
  <c r="CX1343" s="1"/>
  <c r="W1343" s="1"/>
  <c r="CS1343"/>
  <c r="R1343" s="1"/>
  <c r="CV1343"/>
  <c r="U1343" s="1"/>
  <c r="CW1343"/>
  <c r="V1343" s="1"/>
  <c r="FR1343"/>
  <c r="BY1345" s="1"/>
  <c r="GL1343"/>
  <c r="GO1343"/>
  <c r="GP1343"/>
  <c r="GV1343"/>
  <c r="HC1343"/>
  <c r="GX1343" s="1"/>
  <c r="B1345"/>
  <c r="B1322" s="1"/>
  <c r="C1345"/>
  <c r="C1322" s="1"/>
  <c r="D1345"/>
  <c r="D1322" s="1"/>
  <c r="F1345"/>
  <c r="F1322" s="1"/>
  <c r="G1345"/>
  <c r="G1322" s="1"/>
  <c r="BX1345"/>
  <c r="BX1322" s="1"/>
  <c r="CC1345"/>
  <c r="AT1345" s="1"/>
  <c r="CK1345"/>
  <c r="BB1345" s="1"/>
  <c r="CL1345"/>
  <c r="BC1345" s="1"/>
  <c r="CM1345"/>
  <c r="CM1322" s="1"/>
  <c r="D1375"/>
  <c r="E1377"/>
  <c r="Z1377"/>
  <c r="AA1377"/>
  <c r="AM1377"/>
  <c r="AN1377"/>
  <c r="BE1377"/>
  <c r="BF1377"/>
  <c r="BG1377"/>
  <c r="BH1377"/>
  <c r="BI1377"/>
  <c r="BJ1377"/>
  <c r="BK1377"/>
  <c r="BL1377"/>
  <c r="BM1377"/>
  <c r="BN1377"/>
  <c r="BO1377"/>
  <c r="BP1377"/>
  <c r="BQ1377"/>
  <c r="BR1377"/>
  <c r="BS1377"/>
  <c r="BT1377"/>
  <c r="BU1377"/>
  <c r="BV1377"/>
  <c r="BW1377"/>
  <c r="CN1377"/>
  <c r="CO1377"/>
  <c r="CP1377"/>
  <c r="CQ1377"/>
  <c r="CR1377"/>
  <c r="CS1377"/>
  <c r="CT1377"/>
  <c r="CU1377"/>
  <c r="CV1377"/>
  <c r="CW1377"/>
  <c r="CX1377"/>
  <c r="CY1377"/>
  <c r="CZ1377"/>
  <c r="DA1377"/>
  <c r="DB1377"/>
  <c r="DC1377"/>
  <c r="DD1377"/>
  <c r="DE1377"/>
  <c r="DF1377"/>
  <c r="DG1377"/>
  <c r="DH1377"/>
  <c r="DI1377"/>
  <c r="DJ1377"/>
  <c r="DK1377"/>
  <c r="DL1377"/>
  <c r="DM1377"/>
  <c r="DN1377"/>
  <c r="DO1377"/>
  <c r="DP1377"/>
  <c r="DQ1377"/>
  <c r="DR1377"/>
  <c r="DS1377"/>
  <c r="DT1377"/>
  <c r="DU1377"/>
  <c r="DV1377"/>
  <c r="DW1377"/>
  <c r="DX1377"/>
  <c r="DY1377"/>
  <c r="DZ1377"/>
  <c r="EA1377"/>
  <c r="EB1377"/>
  <c r="EC1377"/>
  <c r="ED1377"/>
  <c r="EE1377"/>
  <c r="EF1377"/>
  <c r="EG1377"/>
  <c r="EH1377"/>
  <c r="EI1377"/>
  <c r="EJ1377"/>
  <c r="EK1377"/>
  <c r="EL1377"/>
  <c r="EM1377"/>
  <c r="EN1377"/>
  <c r="EO1377"/>
  <c r="EP1377"/>
  <c r="EQ1377"/>
  <c r="ER1377"/>
  <c r="ES1377"/>
  <c r="ET1377"/>
  <c r="EU1377"/>
  <c r="EV1377"/>
  <c r="EW1377"/>
  <c r="EX1377"/>
  <c r="EY1377"/>
  <c r="EZ1377"/>
  <c r="FA1377"/>
  <c r="FB1377"/>
  <c r="FC1377"/>
  <c r="FD1377"/>
  <c r="FE1377"/>
  <c r="FF1377"/>
  <c r="FG1377"/>
  <c r="FH1377"/>
  <c r="FI1377"/>
  <c r="FJ1377"/>
  <c r="FK1377"/>
  <c r="FL1377"/>
  <c r="FM1377"/>
  <c r="FN1377"/>
  <c r="FO1377"/>
  <c r="FP1377"/>
  <c r="FQ1377"/>
  <c r="FR1377"/>
  <c r="FS1377"/>
  <c r="FT1377"/>
  <c r="FU1377"/>
  <c r="FV1377"/>
  <c r="FW1377"/>
  <c r="FX1377"/>
  <c r="FY1377"/>
  <c r="FZ1377"/>
  <c r="GA1377"/>
  <c r="GB1377"/>
  <c r="GC1377"/>
  <c r="GD1377"/>
  <c r="GE1377"/>
  <c r="GF1377"/>
  <c r="GG1377"/>
  <c r="GH1377"/>
  <c r="GI1377"/>
  <c r="GJ1377"/>
  <c r="GK1377"/>
  <c r="GL1377"/>
  <c r="GM1377"/>
  <c r="GN1377"/>
  <c r="GO1377"/>
  <c r="GP1377"/>
  <c r="GQ1377"/>
  <c r="GR1377"/>
  <c r="GS1377"/>
  <c r="GT1377"/>
  <c r="GU1377"/>
  <c r="GV1377"/>
  <c r="GW1377"/>
  <c r="GX1377"/>
  <c r="C1379"/>
  <c r="D1379"/>
  <c r="I1379"/>
  <c r="AC1379"/>
  <c r="CQ1379" s="1"/>
  <c r="P1379" s="1"/>
  <c r="AE1379"/>
  <c r="AD1379" s="1"/>
  <c r="AF1379"/>
  <c r="CT1379" s="1"/>
  <c r="S1379" s="1"/>
  <c r="AG1379"/>
  <c r="CU1379" s="1"/>
  <c r="T1379" s="1"/>
  <c r="AH1379"/>
  <c r="AI1379"/>
  <c r="AJ1379"/>
  <c r="CX1379" s="1"/>
  <c r="W1379" s="1"/>
  <c r="CS1379"/>
  <c r="R1379" s="1"/>
  <c r="CV1379"/>
  <c r="U1379" s="1"/>
  <c r="CW1379"/>
  <c r="V1379" s="1"/>
  <c r="FR1379"/>
  <c r="GL1379"/>
  <c r="GO1379"/>
  <c r="GP1379"/>
  <c r="GV1379"/>
  <c r="HC1379"/>
  <c r="GX1379" s="1"/>
  <c r="AC1380"/>
  <c r="AE1380"/>
  <c r="CS1380" s="1"/>
  <c r="AF1380"/>
  <c r="CT1380" s="1"/>
  <c r="AG1380"/>
  <c r="AH1380"/>
  <c r="AI1380"/>
  <c r="CW1380" s="1"/>
  <c r="AJ1380"/>
  <c r="CX1380" s="1"/>
  <c r="CQ1380"/>
  <c r="CU1380"/>
  <c r="CV1380"/>
  <c r="FR1380"/>
  <c r="GL1380"/>
  <c r="GO1380"/>
  <c r="GP1380"/>
  <c r="GV1380"/>
  <c r="HC1380"/>
  <c r="C1381"/>
  <c r="D1381"/>
  <c r="I1381"/>
  <c r="AC1381"/>
  <c r="CQ1381" s="1"/>
  <c r="P1381" s="1"/>
  <c r="AE1381"/>
  <c r="AD1381" s="1"/>
  <c r="AF1381"/>
  <c r="CT1381" s="1"/>
  <c r="S1381" s="1"/>
  <c r="AG1381"/>
  <c r="CU1381" s="1"/>
  <c r="T1381" s="1"/>
  <c r="AH1381"/>
  <c r="AI1381"/>
  <c r="AJ1381"/>
  <c r="CX1381" s="1"/>
  <c r="W1381" s="1"/>
  <c r="CS1381"/>
  <c r="R1381" s="1"/>
  <c r="CV1381"/>
  <c r="U1381" s="1"/>
  <c r="CW1381"/>
  <c r="V1381" s="1"/>
  <c r="FR1381"/>
  <c r="GL1381"/>
  <c r="GO1381"/>
  <c r="GP1381"/>
  <c r="GV1381"/>
  <c r="HC1381"/>
  <c r="GX1381" s="1"/>
  <c r="AC1382"/>
  <c r="AE1382"/>
  <c r="CS1382" s="1"/>
  <c r="AF1382"/>
  <c r="CT1382" s="1"/>
  <c r="AG1382"/>
  <c r="AH1382"/>
  <c r="AI1382"/>
  <c r="CW1382" s="1"/>
  <c r="AJ1382"/>
  <c r="CX1382" s="1"/>
  <c r="CQ1382"/>
  <c r="CU1382"/>
  <c r="CV1382"/>
  <c r="FR1382"/>
  <c r="GL1382"/>
  <c r="GO1382"/>
  <c r="GP1382"/>
  <c r="GV1382"/>
  <c r="HC1382"/>
  <c r="AC1383"/>
  <c r="AB1383" s="1"/>
  <c r="AD1383"/>
  <c r="CR1383" s="1"/>
  <c r="AE1383"/>
  <c r="CS1383" s="1"/>
  <c r="AF1383"/>
  <c r="AG1383"/>
  <c r="AH1383"/>
  <c r="CV1383" s="1"/>
  <c r="AI1383"/>
  <c r="CW1383" s="1"/>
  <c r="AJ1383"/>
  <c r="CQ1383"/>
  <c r="CT1383"/>
  <c r="CU1383"/>
  <c r="CX1383"/>
  <c r="FR1383"/>
  <c r="GL1383"/>
  <c r="GO1383"/>
  <c r="GP1383"/>
  <c r="GV1383"/>
  <c r="HC1383" s="1"/>
  <c r="C1384"/>
  <c r="D1384"/>
  <c r="I1384"/>
  <c r="I1386" s="1"/>
  <c r="AC1384"/>
  <c r="AE1384"/>
  <c r="CS1384" s="1"/>
  <c r="R1384" s="1"/>
  <c r="AF1384"/>
  <c r="CT1384" s="1"/>
  <c r="S1384" s="1"/>
  <c r="AG1384"/>
  <c r="AH1384"/>
  <c r="AI1384"/>
  <c r="CW1384" s="1"/>
  <c r="V1384" s="1"/>
  <c r="AJ1384"/>
  <c r="CX1384" s="1"/>
  <c r="W1384" s="1"/>
  <c r="CQ1384"/>
  <c r="P1384" s="1"/>
  <c r="CU1384"/>
  <c r="T1384" s="1"/>
  <c r="CV1384"/>
  <c r="U1384" s="1"/>
  <c r="FR1384"/>
  <c r="GL1384"/>
  <c r="GO1384"/>
  <c r="GP1384"/>
  <c r="GV1384"/>
  <c r="GX1384"/>
  <c r="HC1384"/>
  <c r="AC1385"/>
  <c r="AB1385" s="1"/>
  <c r="AD1385"/>
  <c r="CR1385" s="1"/>
  <c r="AE1385"/>
  <c r="CS1385" s="1"/>
  <c r="AF1385"/>
  <c r="AG1385"/>
  <c r="AH1385"/>
  <c r="CV1385" s="1"/>
  <c r="AI1385"/>
  <c r="CW1385" s="1"/>
  <c r="AJ1385"/>
  <c r="CQ1385"/>
  <c r="CT1385"/>
  <c r="CU1385"/>
  <c r="CX1385"/>
  <c r="FR1385"/>
  <c r="GL1385"/>
  <c r="GO1385"/>
  <c r="GP1385"/>
  <c r="GV1385"/>
  <c r="HC1385" s="1"/>
  <c r="AC1386"/>
  <c r="CQ1386" s="1"/>
  <c r="P1386" s="1"/>
  <c r="CP1386" s="1"/>
  <c r="O1386" s="1"/>
  <c r="AD1386"/>
  <c r="CR1386" s="1"/>
  <c r="Q1386" s="1"/>
  <c r="AE1386"/>
  <c r="AF1386"/>
  <c r="AG1386"/>
  <c r="CU1386" s="1"/>
  <c r="T1386" s="1"/>
  <c r="AH1386"/>
  <c r="CV1386" s="1"/>
  <c r="U1386" s="1"/>
  <c r="AI1386"/>
  <c r="AJ1386"/>
  <c r="CS1386"/>
  <c r="R1386" s="1"/>
  <c r="CT1386"/>
  <c r="S1386" s="1"/>
  <c r="CW1386"/>
  <c r="V1386" s="1"/>
  <c r="CX1386"/>
  <c r="W1386" s="1"/>
  <c r="FR1386"/>
  <c r="GL1386"/>
  <c r="GO1386"/>
  <c r="GP1386"/>
  <c r="GV1386"/>
  <c r="HC1386" s="1"/>
  <c r="GX1386" s="1"/>
  <c r="I1387"/>
  <c r="AC1387"/>
  <c r="CQ1387" s="1"/>
  <c r="P1387" s="1"/>
  <c r="AE1387"/>
  <c r="AD1387" s="1"/>
  <c r="AF1387"/>
  <c r="CT1387" s="1"/>
  <c r="S1387" s="1"/>
  <c r="AG1387"/>
  <c r="CU1387" s="1"/>
  <c r="T1387" s="1"/>
  <c r="AH1387"/>
  <c r="AI1387"/>
  <c r="AJ1387"/>
  <c r="CX1387" s="1"/>
  <c r="W1387" s="1"/>
  <c r="CS1387"/>
  <c r="R1387" s="1"/>
  <c r="CV1387"/>
  <c r="U1387" s="1"/>
  <c r="CW1387"/>
  <c r="V1387" s="1"/>
  <c r="FR1387"/>
  <c r="GL1387"/>
  <c r="GO1387"/>
  <c r="GP1387"/>
  <c r="GV1387"/>
  <c r="HC1387"/>
  <c r="GX1387" s="1"/>
  <c r="C1388"/>
  <c r="D1388"/>
  <c r="I1388"/>
  <c r="AC1388"/>
  <c r="CQ1388" s="1"/>
  <c r="P1388" s="1"/>
  <c r="AD1388"/>
  <c r="CR1388" s="1"/>
  <c r="Q1388" s="1"/>
  <c r="AE1388"/>
  <c r="AF1388"/>
  <c r="AG1388"/>
  <c r="CU1388" s="1"/>
  <c r="T1388" s="1"/>
  <c r="AH1388"/>
  <c r="CV1388" s="1"/>
  <c r="U1388" s="1"/>
  <c r="AI1388"/>
  <c r="AJ1388"/>
  <c r="CS1388"/>
  <c r="R1388" s="1"/>
  <c r="CT1388"/>
  <c r="S1388" s="1"/>
  <c r="CW1388"/>
  <c r="V1388" s="1"/>
  <c r="CX1388"/>
  <c r="W1388" s="1"/>
  <c r="FR1388"/>
  <c r="GL1388"/>
  <c r="GO1388"/>
  <c r="GP1388"/>
  <c r="GV1388"/>
  <c r="HC1388" s="1"/>
  <c r="GX1388" s="1"/>
  <c r="I1389"/>
  <c r="AC1389"/>
  <c r="CQ1389" s="1"/>
  <c r="P1389" s="1"/>
  <c r="AE1389"/>
  <c r="AD1389" s="1"/>
  <c r="AF1389"/>
  <c r="CT1389" s="1"/>
  <c r="S1389" s="1"/>
  <c r="AG1389"/>
  <c r="CU1389" s="1"/>
  <c r="T1389" s="1"/>
  <c r="AH1389"/>
  <c r="AI1389"/>
  <c r="AJ1389"/>
  <c r="CX1389" s="1"/>
  <c r="W1389" s="1"/>
  <c r="CS1389"/>
  <c r="R1389" s="1"/>
  <c r="CV1389"/>
  <c r="U1389" s="1"/>
  <c r="CW1389"/>
  <c r="V1389" s="1"/>
  <c r="FR1389"/>
  <c r="GL1389"/>
  <c r="GO1389"/>
  <c r="GP1389"/>
  <c r="GV1389"/>
  <c r="HC1389"/>
  <c r="GX1389" s="1"/>
  <c r="I1390"/>
  <c r="AC1390"/>
  <c r="AE1390"/>
  <c r="CS1390" s="1"/>
  <c r="R1390" s="1"/>
  <c r="AF1390"/>
  <c r="CT1390" s="1"/>
  <c r="S1390" s="1"/>
  <c r="AG1390"/>
  <c r="AH1390"/>
  <c r="AI1390"/>
  <c r="CW1390" s="1"/>
  <c r="V1390" s="1"/>
  <c r="AJ1390"/>
  <c r="CX1390" s="1"/>
  <c r="W1390" s="1"/>
  <c r="CQ1390"/>
  <c r="P1390" s="1"/>
  <c r="CU1390"/>
  <c r="T1390" s="1"/>
  <c r="CV1390"/>
  <c r="U1390" s="1"/>
  <c r="FR1390"/>
  <c r="GL1390"/>
  <c r="GO1390"/>
  <c r="GP1390"/>
  <c r="GV1390"/>
  <c r="GX1390"/>
  <c r="HC1390"/>
  <c r="AC1391"/>
  <c r="AB1391" s="1"/>
  <c r="AD1391"/>
  <c r="CR1391" s="1"/>
  <c r="AE1391"/>
  <c r="CS1391" s="1"/>
  <c r="AF1391"/>
  <c r="AG1391"/>
  <c r="AH1391"/>
  <c r="CV1391" s="1"/>
  <c r="AI1391"/>
  <c r="CW1391" s="1"/>
  <c r="AJ1391"/>
  <c r="CQ1391"/>
  <c r="CT1391"/>
  <c r="CU1391"/>
  <c r="CX1391"/>
  <c r="FR1391"/>
  <c r="GL1391"/>
  <c r="GO1391"/>
  <c r="GP1391"/>
  <c r="GV1391"/>
  <c r="HC1391" s="1"/>
  <c r="I1392"/>
  <c r="AC1392"/>
  <c r="CQ1392" s="1"/>
  <c r="P1392" s="1"/>
  <c r="AD1392"/>
  <c r="CR1392" s="1"/>
  <c r="Q1392" s="1"/>
  <c r="AE1392"/>
  <c r="AF1392"/>
  <c r="AG1392"/>
  <c r="CU1392" s="1"/>
  <c r="T1392" s="1"/>
  <c r="AH1392"/>
  <c r="CV1392" s="1"/>
  <c r="U1392" s="1"/>
  <c r="AI1392"/>
  <c r="AJ1392"/>
  <c r="CS1392"/>
  <c r="R1392" s="1"/>
  <c r="CT1392"/>
  <c r="S1392" s="1"/>
  <c r="CW1392"/>
  <c r="V1392" s="1"/>
  <c r="CX1392"/>
  <c r="W1392" s="1"/>
  <c r="FR1392"/>
  <c r="GL1392"/>
  <c r="GO1392"/>
  <c r="GP1392"/>
  <c r="GV1392"/>
  <c r="HC1392" s="1"/>
  <c r="GX1392" s="1"/>
  <c r="I1393"/>
  <c r="AC1393"/>
  <c r="CQ1393" s="1"/>
  <c r="P1393" s="1"/>
  <c r="AE1393"/>
  <c r="AD1393" s="1"/>
  <c r="AF1393"/>
  <c r="CT1393" s="1"/>
  <c r="S1393" s="1"/>
  <c r="AG1393"/>
  <c r="CU1393" s="1"/>
  <c r="T1393" s="1"/>
  <c r="AH1393"/>
  <c r="AI1393"/>
  <c r="AJ1393"/>
  <c r="CX1393" s="1"/>
  <c r="W1393" s="1"/>
  <c r="CS1393"/>
  <c r="R1393" s="1"/>
  <c r="CV1393"/>
  <c r="U1393" s="1"/>
  <c r="CW1393"/>
  <c r="V1393" s="1"/>
  <c r="FR1393"/>
  <c r="GL1393"/>
  <c r="GO1393"/>
  <c r="GP1393"/>
  <c r="GV1393"/>
  <c r="HC1393"/>
  <c r="GX1393" s="1"/>
  <c r="I1394"/>
  <c r="AC1394"/>
  <c r="AE1394"/>
  <c r="CS1394" s="1"/>
  <c r="R1394" s="1"/>
  <c r="AF1394"/>
  <c r="CT1394" s="1"/>
  <c r="S1394" s="1"/>
  <c r="AG1394"/>
  <c r="AH1394"/>
  <c r="AI1394"/>
  <c r="CW1394" s="1"/>
  <c r="V1394" s="1"/>
  <c r="AJ1394"/>
  <c r="CX1394" s="1"/>
  <c r="W1394" s="1"/>
  <c r="CQ1394"/>
  <c r="P1394" s="1"/>
  <c r="CU1394"/>
  <c r="T1394" s="1"/>
  <c r="CV1394"/>
  <c r="U1394" s="1"/>
  <c r="FR1394"/>
  <c r="GL1394"/>
  <c r="GO1394"/>
  <c r="GP1394"/>
  <c r="GV1394"/>
  <c r="GX1394"/>
  <c r="HC1394"/>
  <c r="I1395"/>
  <c r="AC1395"/>
  <c r="AB1395" s="1"/>
  <c r="AD1395"/>
  <c r="CR1395" s="1"/>
  <c r="Q1395" s="1"/>
  <c r="AE1395"/>
  <c r="CS1395" s="1"/>
  <c r="R1395" s="1"/>
  <c r="AF1395"/>
  <c r="AG1395"/>
  <c r="AH1395"/>
  <c r="CV1395" s="1"/>
  <c r="U1395" s="1"/>
  <c r="AI1395"/>
  <c r="CW1395" s="1"/>
  <c r="V1395" s="1"/>
  <c r="AJ1395"/>
  <c r="CQ1395"/>
  <c r="P1395" s="1"/>
  <c r="CP1395" s="1"/>
  <c r="O1395" s="1"/>
  <c r="CT1395"/>
  <c r="S1395" s="1"/>
  <c r="CU1395"/>
  <c r="T1395" s="1"/>
  <c r="CX1395"/>
  <c r="W1395" s="1"/>
  <c r="FR1395"/>
  <c r="GL1395"/>
  <c r="GO1395"/>
  <c r="GP1395"/>
  <c r="GV1395"/>
  <c r="HC1395" s="1"/>
  <c r="GX1395" s="1"/>
  <c r="I1396"/>
  <c r="AC1396"/>
  <c r="CQ1396" s="1"/>
  <c r="P1396" s="1"/>
  <c r="CP1396" s="1"/>
  <c r="O1396" s="1"/>
  <c r="AD1396"/>
  <c r="CR1396" s="1"/>
  <c r="Q1396" s="1"/>
  <c r="AE1396"/>
  <c r="AF1396"/>
  <c r="AG1396"/>
  <c r="CU1396" s="1"/>
  <c r="T1396" s="1"/>
  <c r="AH1396"/>
  <c r="CV1396" s="1"/>
  <c r="U1396" s="1"/>
  <c r="AI1396"/>
  <c r="AJ1396"/>
  <c r="CS1396"/>
  <c r="R1396" s="1"/>
  <c r="CT1396"/>
  <c r="S1396" s="1"/>
  <c r="CW1396"/>
  <c r="V1396" s="1"/>
  <c r="CX1396"/>
  <c r="W1396" s="1"/>
  <c r="FR1396"/>
  <c r="GL1396"/>
  <c r="GO1396"/>
  <c r="GP1396"/>
  <c r="GV1396"/>
  <c r="HC1396" s="1"/>
  <c r="GX1396" s="1"/>
  <c r="I1397"/>
  <c r="AC1397"/>
  <c r="CQ1397" s="1"/>
  <c r="P1397" s="1"/>
  <c r="AE1397"/>
  <c r="AD1397" s="1"/>
  <c r="AF1397"/>
  <c r="CT1397" s="1"/>
  <c r="S1397" s="1"/>
  <c r="AG1397"/>
  <c r="CU1397" s="1"/>
  <c r="T1397" s="1"/>
  <c r="AH1397"/>
  <c r="AI1397"/>
  <c r="AJ1397"/>
  <c r="CX1397" s="1"/>
  <c r="W1397" s="1"/>
  <c r="CS1397"/>
  <c r="R1397" s="1"/>
  <c r="CV1397"/>
  <c r="U1397" s="1"/>
  <c r="CW1397"/>
  <c r="V1397" s="1"/>
  <c r="FR1397"/>
  <c r="GL1397"/>
  <c r="GO1397"/>
  <c r="GP1397"/>
  <c r="GV1397"/>
  <c r="HC1397"/>
  <c r="GX1397" s="1"/>
  <c r="I1398"/>
  <c r="AC1398"/>
  <c r="AE1398"/>
  <c r="CS1398" s="1"/>
  <c r="R1398" s="1"/>
  <c r="AF1398"/>
  <c r="CT1398" s="1"/>
  <c r="S1398" s="1"/>
  <c r="AG1398"/>
  <c r="AH1398"/>
  <c r="AI1398"/>
  <c r="CW1398" s="1"/>
  <c r="V1398" s="1"/>
  <c r="AJ1398"/>
  <c r="CX1398" s="1"/>
  <c r="W1398" s="1"/>
  <c r="CQ1398"/>
  <c r="P1398" s="1"/>
  <c r="CU1398"/>
  <c r="T1398" s="1"/>
  <c r="CV1398"/>
  <c r="U1398" s="1"/>
  <c r="FR1398"/>
  <c r="GL1398"/>
  <c r="GO1398"/>
  <c r="GP1398"/>
  <c r="GV1398"/>
  <c r="GX1398"/>
  <c r="HC1398"/>
  <c r="I1399"/>
  <c r="AC1399"/>
  <c r="AB1399" s="1"/>
  <c r="AD1399"/>
  <c r="CR1399" s="1"/>
  <c r="Q1399" s="1"/>
  <c r="AE1399"/>
  <c r="CS1399" s="1"/>
  <c r="R1399" s="1"/>
  <c r="AF1399"/>
  <c r="AG1399"/>
  <c r="AH1399"/>
  <c r="CV1399" s="1"/>
  <c r="U1399" s="1"/>
  <c r="AI1399"/>
  <c r="CW1399" s="1"/>
  <c r="V1399" s="1"/>
  <c r="AJ1399"/>
  <c r="CQ1399"/>
  <c r="P1399" s="1"/>
  <c r="CT1399"/>
  <c r="S1399" s="1"/>
  <c r="CU1399"/>
  <c r="T1399" s="1"/>
  <c r="CX1399"/>
  <c r="W1399" s="1"/>
  <c r="FR1399"/>
  <c r="GL1399"/>
  <c r="GO1399"/>
  <c r="GP1399"/>
  <c r="GV1399"/>
  <c r="HC1399" s="1"/>
  <c r="GX1399" s="1"/>
  <c r="I1400"/>
  <c r="AC1400"/>
  <c r="CQ1400" s="1"/>
  <c r="P1400" s="1"/>
  <c r="AD1400"/>
  <c r="CR1400" s="1"/>
  <c r="Q1400" s="1"/>
  <c r="AE1400"/>
  <c r="AF1400"/>
  <c r="AG1400"/>
  <c r="CU1400" s="1"/>
  <c r="T1400" s="1"/>
  <c r="AH1400"/>
  <c r="CV1400" s="1"/>
  <c r="U1400" s="1"/>
  <c r="AI1400"/>
  <c r="AJ1400"/>
  <c r="CS1400"/>
  <c r="R1400" s="1"/>
  <c r="CT1400"/>
  <c r="S1400" s="1"/>
  <c r="CW1400"/>
  <c r="V1400" s="1"/>
  <c r="CX1400"/>
  <c r="W1400" s="1"/>
  <c r="FR1400"/>
  <c r="GL1400"/>
  <c r="GO1400"/>
  <c r="GP1400"/>
  <c r="GV1400"/>
  <c r="HC1400" s="1"/>
  <c r="GX1400" s="1"/>
  <c r="I1401"/>
  <c r="AC1401"/>
  <c r="CQ1401" s="1"/>
  <c r="P1401" s="1"/>
  <c r="AE1401"/>
  <c r="AD1401" s="1"/>
  <c r="AF1401"/>
  <c r="CT1401" s="1"/>
  <c r="S1401" s="1"/>
  <c r="AG1401"/>
  <c r="CU1401" s="1"/>
  <c r="T1401" s="1"/>
  <c r="AH1401"/>
  <c r="AI1401"/>
  <c r="AJ1401"/>
  <c r="CX1401" s="1"/>
  <c r="W1401" s="1"/>
  <c r="CS1401"/>
  <c r="R1401" s="1"/>
  <c r="CV1401"/>
  <c r="U1401" s="1"/>
  <c r="CW1401"/>
  <c r="V1401" s="1"/>
  <c r="FR1401"/>
  <c r="GL1401"/>
  <c r="GO1401"/>
  <c r="GP1401"/>
  <c r="GV1401"/>
  <c r="HC1401"/>
  <c r="GX1401" s="1"/>
  <c r="I1402"/>
  <c r="AC1402"/>
  <c r="AE1402"/>
  <c r="CS1402" s="1"/>
  <c r="R1402" s="1"/>
  <c r="AF1402"/>
  <c r="CT1402" s="1"/>
  <c r="S1402" s="1"/>
  <c r="AG1402"/>
  <c r="AH1402"/>
  <c r="AI1402"/>
  <c r="CW1402" s="1"/>
  <c r="V1402" s="1"/>
  <c r="AJ1402"/>
  <c r="CX1402" s="1"/>
  <c r="W1402" s="1"/>
  <c r="CQ1402"/>
  <c r="P1402" s="1"/>
  <c r="CU1402"/>
  <c r="T1402" s="1"/>
  <c r="CV1402"/>
  <c r="U1402" s="1"/>
  <c r="FR1402"/>
  <c r="GL1402"/>
  <c r="GO1402"/>
  <c r="GP1402"/>
  <c r="GV1402"/>
  <c r="GX1402"/>
  <c r="HC1402"/>
  <c r="I1403"/>
  <c r="AC1403"/>
  <c r="AB1403" s="1"/>
  <c r="AD1403"/>
  <c r="CR1403" s="1"/>
  <c r="Q1403" s="1"/>
  <c r="AE1403"/>
  <c r="CS1403" s="1"/>
  <c r="R1403" s="1"/>
  <c r="AF1403"/>
  <c r="AG1403"/>
  <c r="AH1403"/>
  <c r="CV1403" s="1"/>
  <c r="U1403" s="1"/>
  <c r="AI1403"/>
  <c r="CW1403" s="1"/>
  <c r="V1403" s="1"/>
  <c r="AJ1403"/>
  <c r="CQ1403"/>
  <c r="P1403" s="1"/>
  <c r="CP1403" s="1"/>
  <c r="O1403" s="1"/>
  <c r="CT1403"/>
  <c r="S1403" s="1"/>
  <c r="CU1403"/>
  <c r="T1403" s="1"/>
  <c r="CX1403"/>
  <c r="W1403" s="1"/>
  <c r="FR1403"/>
  <c r="GL1403"/>
  <c r="GO1403"/>
  <c r="GP1403"/>
  <c r="GV1403"/>
  <c r="HC1403" s="1"/>
  <c r="GX1403" s="1"/>
  <c r="C1404"/>
  <c r="D1404"/>
  <c r="I1404"/>
  <c r="AC1404"/>
  <c r="AE1404"/>
  <c r="CS1404" s="1"/>
  <c r="R1404" s="1"/>
  <c r="AF1404"/>
  <c r="CT1404" s="1"/>
  <c r="S1404" s="1"/>
  <c r="AG1404"/>
  <c r="AH1404"/>
  <c r="AI1404"/>
  <c r="CW1404" s="1"/>
  <c r="V1404" s="1"/>
  <c r="AJ1404"/>
  <c r="CX1404" s="1"/>
  <c r="W1404" s="1"/>
  <c r="CQ1404"/>
  <c r="P1404" s="1"/>
  <c r="CU1404"/>
  <c r="T1404" s="1"/>
  <c r="CV1404"/>
  <c r="U1404" s="1"/>
  <c r="FR1404"/>
  <c r="GL1404"/>
  <c r="GO1404"/>
  <c r="GP1404"/>
  <c r="GV1404"/>
  <c r="GX1404"/>
  <c r="HC1404"/>
  <c r="AC1405"/>
  <c r="AB1405" s="1"/>
  <c r="AD1405"/>
  <c r="CR1405" s="1"/>
  <c r="AE1405"/>
  <c r="CS1405" s="1"/>
  <c r="AF1405"/>
  <c r="AG1405"/>
  <c r="AH1405"/>
  <c r="CV1405" s="1"/>
  <c r="AI1405"/>
  <c r="CW1405" s="1"/>
  <c r="AJ1405"/>
  <c r="CQ1405"/>
  <c r="CT1405"/>
  <c r="CU1405"/>
  <c r="CX1405"/>
  <c r="FR1405"/>
  <c r="GL1405"/>
  <c r="GO1405"/>
  <c r="GP1405"/>
  <c r="GV1405"/>
  <c r="HC1405" s="1"/>
  <c r="C1406"/>
  <c r="D1406"/>
  <c r="I1406"/>
  <c r="AC1406"/>
  <c r="AE1406"/>
  <c r="CS1406" s="1"/>
  <c r="R1406" s="1"/>
  <c r="AF1406"/>
  <c r="CT1406" s="1"/>
  <c r="S1406" s="1"/>
  <c r="AG1406"/>
  <c r="AH1406"/>
  <c r="AI1406"/>
  <c r="CW1406" s="1"/>
  <c r="V1406" s="1"/>
  <c r="AJ1406"/>
  <c r="CX1406" s="1"/>
  <c r="W1406" s="1"/>
  <c r="CQ1406"/>
  <c r="P1406" s="1"/>
  <c r="CU1406"/>
  <c r="T1406" s="1"/>
  <c r="CV1406"/>
  <c r="U1406" s="1"/>
  <c r="FR1406"/>
  <c r="GL1406"/>
  <c r="GO1406"/>
  <c r="GP1406"/>
  <c r="GV1406"/>
  <c r="GX1406"/>
  <c r="HC1406"/>
  <c r="AC1407"/>
  <c r="AB1407" s="1"/>
  <c r="AD1407"/>
  <c r="CR1407" s="1"/>
  <c r="AE1407"/>
  <c r="CS1407" s="1"/>
  <c r="AF1407"/>
  <c r="AG1407"/>
  <c r="AH1407"/>
  <c r="CV1407" s="1"/>
  <c r="AI1407"/>
  <c r="CW1407" s="1"/>
  <c r="AJ1407"/>
  <c r="CQ1407"/>
  <c r="CT1407"/>
  <c r="CU1407"/>
  <c r="CX1407"/>
  <c r="FR1407"/>
  <c r="GL1407"/>
  <c r="GO1407"/>
  <c r="GP1407"/>
  <c r="GV1407"/>
  <c r="HC1407" s="1"/>
  <c r="B1409"/>
  <c r="B1377" s="1"/>
  <c r="C1409"/>
  <c r="C1377" s="1"/>
  <c r="D1409"/>
  <c r="D1377" s="1"/>
  <c r="F1409"/>
  <c r="F1377" s="1"/>
  <c r="G1409"/>
  <c r="G1377" s="1"/>
  <c r="BX1409"/>
  <c r="AO1409" s="1"/>
  <c r="BY1409"/>
  <c r="BY1377" s="1"/>
  <c r="BZ1409"/>
  <c r="BZ1377" s="1"/>
  <c r="CC1409"/>
  <c r="CC1377" s="1"/>
  <c r="CD1409"/>
  <c r="CD1377" s="1"/>
  <c r="CK1409"/>
  <c r="CK1377" s="1"/>
  <c r="CL1409"/>
  <c r="CL1377" s="1"/>
  <c r="CM1409"/>
  <c r="CM1377" s="1"/>
  <c r="D1439"/>
  <c r="E1441"/>
  <c r="Z1441"/>
  <c r="AA1441"/>
  <c r="AM1441"/>
  <c r="AN1441"/>
  <c r="BE1441"/>
  <c r="BF1441"/>
  <c r="BG1441"/>
  <c r="BH1441"/>
  <c r="BI1441"/>
  <c r="BJ1441"/>
  <c r="BK1441"/>
  <c r="BL1441"/>
  <c r="BM1441"/>
  <c r="BN1441"/>
  <c r="BO1441"/>
  <c r="BP1441"/>
  <c r="BQ1441"/>
  <c r="BR1441"/>
  <c r="BS1441"/>
  <c r="BT1441"/>
  <c r="BU1441"/>
  <c r="BV1441"/>
  <c r="BW1441"/>
  <c r="CN1441"/>
  <c r="CO1441"/>
  <c r="CP1441"/>
  <c r="CQ1441"/>
  <c r="CR1441"/>
  <c r="CS1441"/>
  <c r="CT1441"/>
  <c r="CU1441"/>
  <c r="CV1441"/>
  <c r="CW1441"/>
  <c r="CX1441"/>
  <c r="CY1441"/>
  <c r="CZ1441"/>
  <c r="DA1441"/>
  <c r="DB1441"/>
  <c r="DC1441"/>
  <c r="DD1441"/>
  <c r="DE1441"/>
  <c r="DF1441"/>
  <c r="DG1441"/>
  <c r="DH1441"/>
  <c r="DI1441"/>
  <c r="DJ1441"/>
  <c r="DK1441"/>
  <c r="DL1441"/>
  <c r="DM1441"/>
  <c r="DN1441"/>
  <c r="DO1441"/>
  <c r="DP1441"/>
  <c r="DQ1441"/>
  <c r="DR1441"/>
  <c r="DS1441"/>
  <c r="DT1441"/>
  <c r="DU1441"/>
  <c r="DV1441"/>
  <c r="DW1441"/>
  <c r="DX1441"/>
  <c r="DY1441"/>
  <c r="DZ1441"/>
  <c r="EA1441"/>
  <c r="EB1441"/>
  <c r="EC1441"/>
  <c r="ED1441"/>
  <c r="EE1441"/>
  <c r="EF1441"/>
  <c r="EG1441"/>
  <c r="EH1441"/>
  <c r="EI1441"/>
  <c r="EJ1441"/>
  <c r="EK1441"/>
  <c r="EL1441"/>
  <c r="EM1441"/>
  <c r="EN1441"/>
  <c r="EO1441"/>
  <c r="EP1441"/>
  <c r="EQ1441"/>
  <c r="ER1441"/>
  <c r="ES1441"/>
  <c r="ET1441"/>
  <c r="EU1441"/>
  <c r="EV1441"/>
  <c r="EW1441"/>
  <c r="EX1441"/>
  <c r="EY1441"/>
  <c r="EZ1441"/>
  <c r="FA1441"/>
  <c r="FB1441"/>
  <c r="FC1441"/>
  <c r="FD1441"/>
  <c r="FE1441"/>
  <c r="FF1441"/>
  <c r="FG1441"/>
  <c r="FH1441"/>
  <c r="FI1441"/>
  <c r="FJ1441"/>
  <c r="FK1441"/>
  <c r="FL1441"/>
  <c r="FM1441"/>
  <c r="FN1441"/>
  <c r="FO1441"/>
  <c r="FP1441"/>
  <c r="FQ1441"/>
  <c r="FR1441"/>
  <c r="FS1441"/>
  <c r="FT1441"/>
  <c r="FU1441"/>
  <c r="FV1441"/>
  <c r="FW1441"/>
  <c r="FX1441"/>
  <c r="FY1441"/>
  <c r="FZ1441"/>
  <c r="GA1441"/>
  <c r="GB1441"/>
  <c r="GC1441"/>
  <c r="GD1441"/>
  <c r="GE1441"/>
  <c r="GF1441"/>
  <c r="GG1441"/>
  <c r="GH1441"/>
  <c r="GI1441"/>
  <c r="GJ1441"/>
  <c r="GK1441"/>
  <c r="GL1441"/>
  <c r="GM1441"/>
  <c r="GN1441"/>
  <c r="GO1441"/>
  <c r="GP1441"/>
  <c r="GQ1441"/>
  <c r="GR1441"/>
  <c r="GS1441"/>
  <c r="GT1441"/>
  <c r="GU1441"/>
  <c r="GV1441"/>
  <c r="GW1441"/>
  <c r="GX1441"/>
  <c r="C1443"/>
  <c r="D1443"/>
  <c r="I1443"/>
  <c r="AC1443"/>
  <c r="AB1443" s="1"/>
  <c r="AD1443"/>
  <c r="CR1443" s="1"/>
  <c r="Q1443" s="1"/>
  <c r="AE1443"/>
  <c r="CS1443" s="1"/>
  <c r="R1443" s="1"/>
  <c r="AF1443"/>
  <c r="AG1443"/>
  <c r="AH1443"/>
  <c r="CV1443" s="1"/>
  <c r="U1443" s="1"/>
  <c r="AI1443"/>
  <c r="CW1443" s="1"/>
  <c r="V1443" s="1"/>
  <c r="AJ1443"/>
  <c r="CQ1443"/>
  <c r="P1443" s="1"/>
  <c r="CT1443"/>
  <c r="S1443" s="1"/>
  <c r="CU1443"/>
  <c r="T1443" s="1"/>
  <c r="CX1443"/>
  <c r="W1443" s="1"/>
  <c r="FR1443"/>
  <c r="GL1443"/>
  <c r="GO1443"/>
  <c r="GP1443"/>
  <c r="GV1443"/>
  <c r="HC1443" s="1"/>
  <c r="GX1443" s="1"/>
  <c r="C1444"/>
  <c r="D1444"/>
  <c r="I1444"/>
  <c r="AC1444"/>
  <c r="AE1444"/>
  <c r="CS1444" s="1"/>
  <c r="R1444" s="1"/>
  <c r="AF1444"/>
  <c r="CT1444" s="1"/>
  <c r="S1444" s="1"/>
  <c r="AG1444"/>
  <c r="AH1444"/>
  <c r="AI1444"/>
  <c r="CW1444" s="1"/>
  <c r="V1444" s="1"/>
  <c r="AJ1444"/>
  <c r="CX1444" s="1"/>
  <c r="W1444" s="1"/>
  <c r="CQ1444"/>
  <c r="P1444" s="1"/>
  <c r="CU1444"/>
  <c r="T1444" s="1"/>
  <c r="CV1444"/>
  <c r="U1444" s="1"/>
  <c r="FR1444"/>
  <c r="GL1444"/>
  <c r="GO1444"/>
  <c r="GP1444"/>
  <c r="GV1444"/>
  <c r="HC1444" s="1"/>
  <c r="GX1444" s="1"/>
  <c r="C1445"/>
  <c r="D1445"/>
  <c r="I1445"/>
  <c r="AC1445"/>
  <c r="CQ1445" s="1"/>
  <c r="P1445" s="1"/>
  <c r="AE1445"/>
  <c r="AD1445" s="1"/>
  <c r="AF1445"/>
  <c r="CT1445" s="1"/>
  <c r="S1445" s="1"/>
  <c r="AG1445"/>
  <c r="CU1445" s="1"/>
  <c r="T1445" s="1"/>
  <c r="AH1445"/>
  <c r="AI1445"/>
  <c r="AJ1445"/>
  <c r="CX1445" s="1"/>
  <c r="W1445" s="1"/>
  <c r="CS1445"/>
  <c r="R1445" s="1"/>
  <c r="CV1445"/>
  <c r="U1445" s="1"/>
  <c r="CW1445"/>
  <c r="V1445" s="1"/>
  <c r="FR1445"/>
  <c r="BY1452" s="1"/>
  <c r="GL1445"/>
  <c r="GO1445"/>
  <c r="CC1452" s="1"/>
  <c r="GP1445"/>
  <c r="GV1445"/>
  <c r="HC1445"/>
  <c r="GX1445" s="1"/>
  <c r="C1446"/>
  <c r="D1446"/>
  <c r="I1446"/>
  <c r="AC1446"/>
  <c r="CQ1446" s="1"/>
  <c r="P1446" s="1"/>
  <c r="AD1446"/>
  <c r="CR1446" s="1"/>
  <c r="Q1446" s="1"/>
  <c r="AE1446"/>
  <c r="AF1446"/>
  <c r="AG1446"/>
  <c r="CU1446" s="1"/>
  <c r="T1446" s="1"/>
  <c r="AH1446"/>
  <c r="CV1446" s="1"/>
  <c r="U1446" s="1"/>
  <c r="AI1446"/>
  <c r="AJ1446"/>
  <c r="CS1446"/>
  <c r="R1446" s="1"/>
  <c r="CT1446"/>
  <c r="S1446" s="1"/>
  <c r="CW1446"/>
  <c r="V1446" s="1"/>
  <c r="CX1446"/>
  <c r="W1446" s="1"/>
  <c r="FR1446"/>
  <c r="GL1446"/>
  <c r="GO1446"/>
  <c r="GP1446"/>
  <c r="GV1446"/>
  <c r="HC1446"/>
  <c r="GX1446" s="1"/>
  <c r="I1447"/>
  <c r="AC1447"/>
  <c r="CQ1447" s="1"/>
  <c r="P1447" s="1"/>
  <c r="AE1447"/>
  <c r="AD1447" s="1"/>
  <c r="AF1447"/>
  <c r="CT1447" s="1"/>
  <c r="S1447" s="1"/>
  <c r="AG1447"/>
  <c r="CU1447" s="1"/>
  <c r="T1447" s="1"/>
  <c r="AH1447"/>
  <c r="AI1447"/>
  <c r="AJ1447"/>
  <c r="CX1447" s="1"/>
  <c r="W1447" s="1"/>
  <c r="CS1447"/>
  <c r="R1447" s="1"/>
  <c r="CV1447"/>
  <c r="U1447" s="1"/>
  <c r="CW1447"/>
  <c r="V1447" s="1"/>
  <c r="FR1447"/>
  <c r="GL1447"/>
  <c r="GO1447"/>
  <c r="GP1447"/>
  <c r="GV1447"/>
  <c r="HC1447"/>
  <c r="GX1447" s="1"/>
  <c r="C1448"/>
  <c r="D1448"/>
  <c r="I1448"/>
  <c r="AC1448"/>
  <c r="CQ1448" s="1"/>
  <c r="P1448" s="1"/>
  <c r="AD1448"/>
  <c r="CR1448" s="1"/>
  <c r="Q1448" s="1"/>
  <c r="AE1448"/>
  <c r="AF1448"/>
  <c r="AG1448"/>
  <c r="CU1448" s="1"/>
  <c r="T1448" s="1"/>
  <c r="AH1448"/>
  <c r="CV1448" s="1"/>
  <c r="U1448" s="1"/>
  <c r="AI1448"/>
  <c r="AJ1448"/>
  <c r="CS1448"/>
  <c r="R1448" s="1"/>
  <c r="CT1448"/>
  <c r="S1448" s="1"/>
  <c r="CW1448"/>
  <c r="V1448" s="1"/>
  <c r="CX1448"/>
  <c r="W1448" s="1"/>
  <c r="FR1448"/>
  <c r="GL1448"/>
  <c r="BZ1452" s="1"/>
  <c r="GO1448"/>
  <c r="GP1448"/>
  <c r="CD1452" s="1"/>
  <c r="GV1448"/>
  <c r="HC1448"/>
  <c r="GX1448" s="1"/>
  <c r="C1449"/>
  <c r="D1449"/>
  <c r="I1449"/>
  <c r="AC1449"/>
  <c r="AB1449" s="1"/>
  <c r="AD1449"/>
  <c r="CR1449" s="1"/>
  <c r="Q1449" s="1"/>
  <c r="AE1449"/>
  <c r="CS1449" s="1"/>
  <c r="R1449" s="1"/>
  <c r="AF1449"/>
  <c r="AG1449"/>
  <c r="AH1449"/>
  <c r="CV1449" s="1"/>
  <c r="U1449" s="1"/>
  <c r="AI1449"/>
  <c r="CW1449" s="1"/>
  <c r="V1449" s="1"/>
  <c r="AJ1449"/>
  <c r="CQ1449"/>
  <c r="P1449" s="1"/>
  <c r="CP1449" s="1"/>
  <c r="O1449" s="1"/>
  <c r="CT1449"/>
  <c r="S1449" s="1"/>
  <c r="CU1449"/>
  <c r="T1449" s="1"/>
  <c r="CX1449"/>
  <c r="W1449" s="1"/>
  <c r="FR1449"/>
  <c r="GL1449"/>
  <c r="GO1449"/>
  <c r="GP1449"/>
  <c r="GV1449"/>
  <c r="HC1449" s="1"/>
  <c r="GX1449" s="1"/>
  <c r="C1450"/>
  <c r="D1450"/>
  <c r="I1450"/>
  <c r="AC1450"/>
  <c r="AE1450"/>
  <c r="CS1450" s="1"/>
  <c r="R1450" s="1"/>
  <c r="AF1450"/>
  <c r="CT1450" s="1"/>
  <c r="S1450" s="1"/>
  <c r="AG1450"/>
  <c r="AH1450"/>
  <c r="AI1450"/>
  <c r="CW1450" s="1"/>
  <c r="V1450" s="1"/>
  <c r="AJ1450"/>
  <c r="CX1450" s="1"/>
  <c r="W1450" s="1"/>
  <c r="CQ1450"/>
  <c r="P1450" s="1"/>
  <c r="CU1450"/>
  <c r="T1450" s="1"/>
  <c r="CV1450"/>
  <c r="U1450" s="1"/>
  <c r="FR1450"/>
  <c r="GL1450"/>
  <c r="GO1450"/>
  <c r="GP1450"/>
  <c r="GV1450"/>
  <c r="HC1450" s="1"/>
  <c r="GX1450" s="1"/>
  <c r="B1452"/>
  <c r="B1441" s="1"/>
  <c r="C1452"/>
  <c r="C1441" s="1"/>
  <c r="D1452"/>
  <c r="D1441" s="1"/>
  <c r="F1452"/>
  <c r="F1441" s="1"/>
  <c r="G1452"/>
  <c r="G1441" s="1"/>
  <c r="BX1452"/>
  <c r="CG1452" s="1"/>
  <c r="CK1452"/>
  <c r="CK1441" s="1"/>
  <c r="CL1452"/>
  <c r="CL1441" s="1"/>
  <c r="CM1452"/>
  <c r="CM1441" s="1"/>
  <c r="D1482"/>
  <c r="E1484"/>
  <c r="Z1484"/>
  <c r="AA1484"/>
  <c r="AM1484"/>
  <c r="AN1484"/>
  <c r="BE1484"/>
  <c r="BF1484"/>
  <c r="BG1484"/>
  <c r="BH1484"/>
  <c r="BI1484"/>
  <c r="BJ1484"/>
  <c r="BK1484"/>
  <c r="BL1484"/>
  <c r="BM1484"/>
  <c r="BN1484"/>
  <c r="BO1484"/>
  <c r="BP1484"/>
  <c r="BQ1484"/>
  <c r="BR1484"/>
  <c r="BS1484"/>
  <c r="BT1484"/>
  <c r="BU1484"/>
  <c r="BV1484"/>
  <c r="BW1484"/>
  <c r="CN1484"/>
  <c r="CO1484"/>
  <c r="CP1484"/>
  <c r="CQ1484"/>
  <c r="CR1484"/>
  <c r="CS1484"/>
  <c r="CT1484"/>
  <c r="CU1484"/>
  <c r="CV1484"/>
  <c r="CW1484"/>
  <c r="CX1484"/>
  <c r="CY1484"/>
  <c r="CZ1484"/>
  <c r="DA1484"/>
  <c r="DB1484"/>
  <c r="DC1484"/>
  <c r="DD1484"/>
  <c r="DE1484"/>
  <c r="DF1484"/>
  <c r="DG1484"/>
  <c r="DH1484"/>
  <c r="DI1484"/>
  <c r="DJ1484"/>
  <c r="DK1484"/>
  <c r="DL1484"/>
  <c r="DM1484"/>
  <c r="DN1484"/>
  <c r="DO1484"/>
  <c r="DP1484"/>
  <c r="DQ1484"/>
  <c r="DR1484"/>
  <c r="DS1484"/>
  <c r="DT1484"/>
  <c r="DU1484"/>
  <c r="DV1484"/>
  <c r="DW1484"/>
  <c r="DX1484"/>
  <c r="DY1484"/>
  <c r="DZ1484"/>
  <c r="EA1484"/>
  <c r="EB1484"/>
  <c r="EC1484"/>
  <c r="ED1484"/>
  <c r="EE1484"/>
  <c r="EF1484"/>
  <c r="EG1484"/>
  <c r="EH1484"/>
  <c r="EI1484"/>
  <c r="EJ1484"/>
  <c r="EK1484"/>
  <c r="EL1484"/>
  <c r="EM1484"/>
  <c r="EN1484"/>
  <c r="EO1484"/>
  <c r="EP1484"/>
  <c r="EQ1484"/>
  <c r="ER1484"/>
  <c r="ES1484"/>
  <c r="ET1484"/>
  <c r="EU1484"/>
  <c r="EV1484"/>
  <c r="EW1484"/>
  <c r="EX1484"/>
  <c r="EY1484"/>
  <c r="EZ1484"/>
  <c r="FA1484"/>
  <c r="FB1484"/>
  <c r="FC1484"/>
  <c r="FD1484"/>
  <c r="FE1484"/>
  <c r="FF1484"/>
  <c r="FG1484"/>
  <c r="FH1484"/>
  <c r="FI1484"/>
  <c r="FJ1484"/>
  <c r="FK1484"/>
  <c r="FL1484"/>
  <c r="FM1484"/>
  <c r="FN1484"/>
  <c r="FO1484"/>
  <c r="FP1484"/>
  <c r="FQ1484"/>
  <c r="FR1484"/>
  <c r="FS1484"/>
  <c r="FT1484"/>
  <c r="FU1484"/>
  <c r="FV1484"/>
  <c r="FW1484"/>
  <c r="FX1484"/>
  <c r="FY1484"/>
  <c r="FZ1484"/>
  <c r="GA1484"/>
  <c r="GB1484"/>
  <c r="GC1484"/>
  <c r="GD1484"/>
  <c r="GE1484"/>
  <c r="GF1484"/>
  <c r="GG1484"/>
  <c r="GH1484"/>
  <c r="GI1484"/>
  <c r="GJ1484"/>
  <c r="GK1484"/>
  <c r="GL1484"/>
  <c r="GM1484"/>
  <c r="GN1484"/>
  <c r="GO1484"/>
  <c r="GP1484"/>
  <c r="GQ1484"/>
  <c r="GR1484"/>
  <c r="GS1484"/>
  <c r="GT1484"/>
  <c r="GU1484"/>
  <c r="GV1484"/>
  <c r="GW1484"/>
  <c r="GX1484"/>
  <c r="C1486"/>
  <c r="D1486"/>
  <c r="I1486"/>
  <c r="AC1486"/>
  <c r="AE1486"/>
  <c r="CS1486" s="1"/>
  <c r="R1486" s="1"/>
  <c r="AF1486"/>
  <c r="CT1486" s="1"/>
  <c r="S1486" s="1"/>
  <c r="AG1486"/>
  <c r="AH1486"/>
  <c r="AI1486"/>
  <c r="CW1486" s="1"/>
  <c r="V1486" s="1"/>
  <c r="AJ1486"/>
  <c r="CX1486" s="1"/>
  <c r="W1486" s="1"/>
  <c r="CQ1486"/>
  <c r="P1486" s="1"/>
  <c r="CU1486"/>
  <c r="T1486" s="1"/>
  <c r="CV1486"/>
  <c r="U1486" s="1"/>
  <c r="FR1486"/>
  <c r="GL1486"/>
  <c r="GO1486"/>
  <c r="GP1486"/>
  <c r="GV1486"/>
  <c r="HC1486" s="1"/>
  <c r="GX1486" s="1"/>
  <c r="C1487"/>
  <c r="D1487"/>
  <c r="I1487"/>
  <c r="AC1487"/>
  <c r="CQ1487" s="1"/>
  <c r="P1487" s="1"/>
  <c r="AE1487"/>
  <c r="AD1487" s="1"/>
  <c r="AF1487"/>
  <c r="CT1487" s="1"/>
  <c r="S1487" s="1"/>
  <c r="AG1487"/>
  <c r="CU1487" s="1"/>
  <c r="T1487" s="1"/>
  <c r="AH1487"/>
  <c r="AI1487"/>
  <c r="AJ1487"/>
  <c r="CX1487" s="1"/>
  <c r="W1487" s="1"/>
  <c r="CS1487"/>
  <c r="R1487" s="1"/>
  <c r="CV1487"/>
  <c r="U1487" s="1"/>
  <c r="CW1487"/>
  <c r="V1487" s="1"/>
  <c r="FR1487"/>
  <c r="GL1487"/>
  <c r="GO1487"/>
  <c r="GP1487"/>
  <c r="GV1487"/>
  <c r="HC1487"/>
  <c r="GX1487" s="1"/>
  <c r="C1488"/>
  <c r="D1488"/>
  <c r="I1488"/>
  <c r="AC1488"/>
  <c r="CQ1488" s="1"/>
  <c r="P1488" s="1"/>
  <c r="CP1488" s="1"/>
  <c r="O1488" s="1"/>
  <c r="AD1488"/>
  <c r="CR1488" s="1"/>
  <c r="Q1488" s="1"/>
  <c r="AE1488"/>
  <c r="AF1488"/>
  <c r="AG1488"/>
  <c r="CU1488" s="1"/>
  <c r="T1488" s="1"/>
  <c r="AH1488"/>
  <c r="CV1488" s="1"/>
  <c r="U1488" s="1"/>
  <c r="AI1488"/>
  <c r="AJ1488"/>
  <c r="CS1488"/>
  <c r="R1488" s="1"/>
  <c r="CT1488"/>
  <c r="S1488" s="1"/>
  <c r="CW1488"/>
  <c r="V1488" s="1"/>
  <c r="CX1488"/>
  <c r="W1488" s="1"/>
  <c r="FR1488"/>
  <c r="GL1488"/>
  <c r="BZ1495" s="1"/>
  <c r="GO1488"/>
  <c r="GP1488"/>
  <c r="CD1495" s="1"/>
  <c r="GV1488"/>
  <c r="HC1488"/>
  <c r="GX1488" s="1"/>
  <c r="C1489"/>
  <c r="D1489"/>
  <c r="I1489"/>
  <c r="AC1489"/>
  <c r="AB1489" s="1"/>
  <c r="AD1489"/>
  <c r="CR1489" s="1"/>
  <c r="Q1489" s="1"/>
  <c r="AE1489"/>
  <c r="CS1489" s="1"/>
  <c r="R1489" s="1"/>
  <c r="AF1489"/>
  <c r="AG1489"/>
  <c r="AH1489"/>
  <c r="CV1489" s="1"/>
  <c r="U1489" s="1"/>
  <c r="AI1489"/>
  <c r="CW1489" s="1"/>
  <c r="V1489" s="1"/>
  <c r="AJ1489"/>
  <c r="CQ1489"/>
  <c r="P1489" s="1"/>
  <c r="CP1489" s="1"/>
  <c r="O1489" s="1"/>
  <c r="CT1489"/>
  <c r="S1489" s="1"/>
  <c r="CU1489"/>
  <c r="T1489" s="1"/>
  <c r="CX1489"/>
  <c r="W1489" s="1"/>
  <c r="FR1489"/>
  <c r="GL1489"/>
  <c r="GO1489"/>
  <c r="GP1489"/>
  <c r="GV1489"/>
  <c r="HC1489" s="1"/>
  <c r="GX1489" s="1"/>
  <c r="I1490"/>
  <c r="AC1490"/>
  <c r="CQ1490" s="1"/>
  <c r="P1490" s="1"/>
  <c r="AD1490"/>
  <c r="CR1490" s="1"/>
  <c r="Q1490" s="1"/>
  <c r="AE1490"/>
  <c r="AF1490"/>
  <c r="AG1490"/>
  <c r="CU1490" s="1"/>
  <c r="T1490" s="1"/>
  <c r="AH1490"/>
  <c r="CV1490" s="1"/>
  <c r="U1490" s="1"/>
  <c r="AI1490"/>
  <c r="AJ1490"/>
  <c r="CS1490"/>
  <c r="R1490" s="1"/>
  <c r="CT1490"/>
  <c r="S1490" s="1"/>
  <c r="CW1490"/>
  <c r="V1490" s="1"/>
  <c r="CX1490"/>
  <c r="W1490" s="1"/>
  <c r="FR1490"/>
  <c r="GL1490"/>
  <c r="GO1490"/>
  <c r="GP1490"/>
  <c r="GV1490"/>
  <c r="HC1490"/>
  <c r="GX1490" s="1"/>
  <c r="C1491"/>
  <c r="D1491"/>
  <c r="I1491"/>
  <c r="AC1491"/>
  <c r="AB1491" s="1"/>
  <c r="AD1491"/>
  <c r="CR1491" s="1"/>
  <c r="Q1491" s="1"/>
  <c r="AE1491"/>
  <c r="CS1491" s="1"/>
  <c r="R1491" s="1"/>
  <c r="AF1491"/>
  <c r="AG1491"/>
  <c r="AH1491"/>
  <c r="CV1491" s="1"/>
  <c r="U1491" s="1"/>
  <c r="AI1491"/>
  <c r="CW1491" s="1"/>
  <c r="V1491" s="1"/>
  <c r="AJ1491"/>
  <c r="CQ1491"/>
  <c r="P1491" s="1"/>
  <c r="CP1491" s="1"/>
  <c r="O1491" s="1"/>
  <c r="CT1491"/>
  <c r="S1491" s="1"/>
  <c r="CU1491"/>
  <c r="T1491" s="1"/>
  <c r="CX1491"/>
  <c r="W1491" s="1"/>
  <c r="FR1491"/>
  <c r="GL1491"/>
  <c r="GO1491"/>
  <c r="GP1491"/>
  <c r="GV1491"/>
  <c r="HC1491" s="1"/>
  <c r="GX1491" s="1"/>
  <c r="C1492"/>
  <c r="D1492"/>
  <c r="I1492"/>
  <c r="AC1492"/>
  <c r="AE1492"/>
  <c r="CS1492" s="1"/>
  <c r="R1492" s="1"/>
  <c r="AF1492"/>
  <c r="CT1492" s="1"/>
  <c r="S1492" s="1"/>
  <c r="AG1492"/>
  <c r="AH1492"/>
  <c r="AI1492"/>
  <c r="CW1492" s="1"/>
  <c r="V1492" s="1"/>
  <c r="AJ1492"/>
  <c r="CX1492" s="1"/>
  <c r="W1492" s="1"/>
  <c r="CQ1492"/>
  <c r="P1492" s="1"/>
  <c r="CU1492"/>
  <c r="T1492" s="1"/>
  <c r="CV1492"/>
  <c r="U1492" s="1"/>
  <c r="FR1492"/>
  <c r="GL1492"/>
  <c r="GO1492"/>
  <c r="GP1492"/>
  <c r="GV1492"/>
  <c r="HC1492" s="1"/>
  <c r="GX1492" s="1"/>
  <c r="C1493"/>
  <c r="D1493"/>
  <c r="I1493"/>
  <c r="AC1493"/>
  <c r="CQ1493" s="1"/>
  <c r="P1493" s="1"/>
  <c r="AE1493"/>
  <c r="AD1493" s="1"/>
  <c r="AF1493"/>
  <c r="CT1493" s="1"/>
  <c r="S1493" s="1"/>
  <c r="AG1493"/>
  <c r="CU1493" s="1"/>
  <c r="T1493" s="1"/>
  <c r="AH1493"/>
  <c r="AI1493"/>
  <c r="AJ1493"/>
  <c r="CX1493" s="1"/>
  <c r="W1493" s="1"/>
  <c r="CS1493"/>
  <c r="R1493" s="1"/>
  <c r="CV1493"/>
  <c r="U1493" s="1"/>
  <c r="CW1493"/>
  <c r="V1493" s="1"/>
  <c r="FR1493"/>
  <c r="BY1495" s="1"/>
  <c r="GL1493"/>
  <c r="GO1493"/>
  <c r="CC1495" s="1"/>
  <c r="GP1493"/>
  <c r="GV1493"/>
  <c r="HC1493"/>
  <c r="GX1493" s="1"/>
  <c r="B1495"/>
  <c r="B1484" s="1"/>
  <c r="C1495"/>
  <c r="C1484" s="1"/>
  <c r="D1495"/>
  <c r="D1484" s="1"/>
  <c r="F1495"/>
  <c r="F1484" s="1"/>
  <c r="G1495"/>
  <c r="G1484" s="1"/>
  <c r="BX1495"/>
  <c r="CG1495" s="1"/>
  <c r="CK1495"/>
  <c r="CK1484" s="1"/>
  <c r="CL1495"/>
  <c r="CL1484" s="1"/>
  <c r="CM1495"/>
  <c r="CM1484" s="1"/>
  <c r="D1525"/>
  <c r="E1527"/>
  <c r="Z1527"/>
  <c r="AA1527"/>
  <c r="AM1527"/>
  <c r="AN1527"/>
  <c r="BE1527"/>
  <c r="BF1527"/>
  <c r="BG1527"/>
  <c r="BH1527"/>
  <c r="BI1527"/>
  <c r="BJ1527"/>
  <c r="BK1527"/>
  <c r="BL1527"/>
  <c r="BM1527"/>
  <c r="BN1527"/>
  <c r="BO1527"/>
  <c r="BP1527"/>
  <c r="BQ1527"/>
  <c r="BR1527"/>
  <c r="BS1527"/>
  <c r="BT1527"/>
  <c r="BU1527"/>
  <c r="BV1527"/>
  <c r="BW1527"/>
  <c r="CN1527"/>
  <c r="CO1527"/>
  <c r="CP1527"/>
  <c r="CQ1527"/>
  <c r="CR1527"/>
  <c r="CS1527"/>
  <c r="CT1527"/>
  <c r="CU1527"/>
  <c r="CV1527"/>
  <c r="CW1527"/>
  <c r="CX1527"/>
  <c r="CY1527"/>
  <c r="CZ1527"/>
  <c r="DA1527"/>
  <c r="DB1527"/>
  <c r="DC1527"/>
  <c r="DD1527"/>
  <c r="DE1527"/>
  <c r="DF1527"/>
  <c r="DG1527"/>
  <c r="DH1527"/>
  <c r="DI1527"/>
  <c r="DJ1527"/>
  <c r="DK1527"/>
  <c r="DL1527"/>
  <c r="DM1527"/>
  <c r="DN1527"/>
  <c r="DO1527"/>
  <c r="DP1527"/>
  <c r="DQ1527"/>
  <c r="DR1527"/>
  <c r="DS1527"/>
  <c r="DT1527"/>
  <c r="DU1527"/>
  <c r="DV1527"/>
  <c r="DW1527"/>
  <c r="DX1527"/>
  <c r="DY1527"/>
  <c r="DZ1527"/>
  <c r="EA1527"/>
  <c r="EB1527"/>
  <c r="EC1527"/>
  <c r="ED1527"/>
  <c r="EE1527"/>
  <c r="EF1527"/>
  <c r="EG1527"/>
  <c r="EH1527"/>
  <c r="EI1527"/>
  <c r="EJ1527"/>
  <c r="EK1527"/>
  <c r="EL1527"/>
  <c r="EM1527"/>
  <c r="EN1527"/>
  <c r="EO1527"/>
  <c r="EP1527"/>
  <c r="EQ1527"/>
  <c r="ER1527"/>
  <c r="ES1527"/>
  <c r="ET1527"/>
  <c r="EU1527"/>
  <c r="EV1527"/>
  <c r="EW1527"/>
  <c r="EX1527"/>
  <c r="EY1527"/>
  <c r="EZ1527"/>
  <c r="FA1527"/>
  <c r="FB1527"/>
  <c r="FC1527"/>
  <c r="FD1527"/>
  <c r="FE1527"/>
  <c r="FF1527"/>
  <c r="FG1527"/>
  <c r="FH1527"/>
  <c r="FI1527"/>
  <c r="FJ1527"/>
  <c r="FK1527"/>
  <c r="FL1527"/>
  <c r="FM1527"/>
  <c r="FN1527"/>
  <c r="FO1527"/>
  <c r="FP1527"/>
  <c r="FQ1527"/>
  <c r="FR1527"/>
  <c r="FS1527"/>
  <c r="FT1527"/>
  <c r="FU1527"/>
  <c r="FV1527"/>
  <c r="FW1527"/>
  <c r="FX1527"/>
  <c r="FY1527"/>
  <c r="FZ1527"/>
  <c r="GA1527"/>
  <c r="GB1527"/>
  <c r="GC1527"/>
  <c r="GD1527"/>
  <c r="GE1527"/>
  <c r="GF1527"/>
  <c r="GG1527"/>
  <c r="GH1527"/>
  <c r="GI1527"/>
  <c r="GJ1527"/>
  <c r="GK1527"/>
  <c r="GL1527"/>
  <c r="GM1527"/>
  <c r="GN1527"/>
  <c r="GO1527"/>
  <c r="GP1527"/>
  <c r="GQ1527"/>
  <c r="GR1527"/>
  <c r="GS1527"/>
  <c r="GT1527"/>
  <c r="GU1527"/>
  <c r="GV1527"/>
  <c r="GW1527"/>
  <c r="GX1527"/>
  <c r="C1529"/>
  <c r="D1529"/>
  <c r="I1529"/>
  <c r="AC1529"/>
  <c r="CQ1529" s="1"/>
  <c r="P1529" s="1"/>
  <c r="AE1529"/>
  <c r="AD1529" s="1"/>
  <c r="AF1529"/>
  <c r="CT1529" s="1"/>
  <c r="S1529" s="1"/>
  <c r="AG1529"/>
  <c r="CU1529" s="1"/>
  <c r="T1529" s="1"/>
  <c r="AH1529"/>
  <c r="AI1529"/>
  <c r="AJ1529"/>
  <c r="CX1529" s="1"/>
  <c r="W1529" s="1"/>
  <c r="CS1529"/>
  <c r="R1529" s="1"/>
  <c r="CV1529"/>
  <c r="U1529" s="1"/>
  <c r="CW1529"/>
  <c r="V1529" s="1"/>
  <c r="FR1529"/>
  <c r="GL1529"/>
  <c r="GO1529"/>
  <c r="GP1529"/>
  <c r="GV1529"/>
  <c r="HC1529"/>
  <c r="GX1529" s="1"/>
  <c r="AC1530"/>
  <c r="AE1530"/>
  <c r="CS1530" s="1"/>
  <c r="AF1530"/>
  <c r="CT1530" s="1"/>
  <c r="AG1530"/>
  <c r="AH1530"/>
  <c r="AI1530"/>
  <c r="CW1530" s="1"/>
  <c r="AJ1530"/>
  <c r="CX1530" s="1"/>
  <c r="CQ1530"/>
  <c r="CU1530"/>
  <c r="CV1530"/>
  <c r="FR1530"/>
  <c r="GL1530"/>
  <c r="GO1530"/>
  <c r="GP1530"/>
  <c r="GV1530"/>
  <c r="HC1530" s="1"/>
  <c r="C1531"/>
  <c r="D1531"/>
  <c r="I1531"/>
  <c r="AC1531"/>
  <c r="CQ1531" s="1"/>
  <c r="P1531" s="1"/>
  <c r="AE1531"/>
  <c r="AD1531" s="1"/>
  <c r="AF1531"/>
  <c r="CT1531" s="1"/>
  <c r="S1531" s="1"/>
  <c r="AG1531"/>
  <c r="CU1531" s="1"/>
  <c r="T1531" s="1"/>
  <c r="AH1531"/>
  <c r="AI1531"/>
  <c r="AJ1531"/>
  <c r="CX1531" s="1"/>
  <c r="W1531" s="1"/>
  <c r="CS1531"/>
  <c r="R1531" s="1"/>
  <c r="CV1531"/>
  <c r="U1531" s="1"/>
  <c r="CW1531"/>
  <c r="V1531" s="1"/>
  <c r="FR1531"/>
  <c r="GL1531"/>
  <c r="GO1531"/>
  <c r="GP1531"/>
  <c r="GV1531"/>
  <c r="HC1531"/>
  <c r="GX1531" s="1"/>
  <c r="C1532"/>
  <c r="D1532"/>
  <c r="I1532"/>
  <c r="AC1532"/>
  <c r="CQ1532" s="1"/>
  <c r="P1532" s="1"/>
  <c r="AD1532"/>
  <c r="CR1532" s="1"/>
  <c r="Q1532" s="1"/>
  <c r="AE1532"/>
  <c r="AF1532"/>
  <c r="AG1532"/>
  <c r="CU1532" s="1"/>
  <c r="T1532" s="1"/>
  <c r="AH1532"/>
  <c r="CV1532" s="1"/>
  <c r="U1532" s="1"/>
  <c r="AI1532"/>
  <c r="AJ1532"/>
  <c r="CS1532"/>
  <c r="R1532" s="1"/>
  <c r="CT1532"/>
  <c r="S1532" s="1"/>
  <c r="CW1532"/>
  <c r="V1532" s="1"/>
  <c r="CX1532"/>
  <c r="W1532" s="1"/>
  <c r="FR1532"/>
  <c r="GL1532"/>
  <c r="GO1532"/>
  <c r="GP1532"/>
  <c r="GV1532"/>
  <c r="HC1532"/>
  <c r="GX1532" s="1"/>
  <c r="C1533"/>
  <c r="D1533"/>
  <c r="I1533"/>
  <c r="AC1533"/>
  <c r="AB1533" s="1"/>
  <c r="AD1533"/>
  <c r="CR1533" s="1"/>
  <c r="Q1533" s="1"/>
  <c r="AE1533"/>
  <c r="CS1533" s="1"/>
  <c r="R1533" s="1"/>
  <c r="AF1533"/>
  <c r="AG1533"/>
  <c r="AH1533"/>
  <c r="CV1533" s="1"/>
  <c r="U1533" s="1"/>
  <c r="AI1533"/>
  <c r="CW1533" s="1"/>
  <c r="V1533" s="1"/>
  <c r="AJ1533"/>
  <c r="CQ1533"/>
  <c r="P1533" s="1"/>
  <c r="CP1533" s="1"/>
  <c r="O1533" s="1"/>
  <c r="CT1533"/>
  <c r="S1533" s="1"/>
  <c r="CU1533"/>
  <c r="T1533" s="1"/>
  <c r="CX1533"/>
  <c r="W1533" s="1"/>
  <c r="FR1533"/>
  <c r="GL1533"/>
  <c r="GO1533"/>
  <c r="GP1533"/>
  <c r="GV1533"/>
  <c r="HC1533" s="1"/>
  <c r="GX1533" s="1"/>
  <c r="C1534"/>
  <c r="D1534"/>
  <c r="I1534"/>
  <c r="AC1534"/>
  <c r="AE1534"/>
  <c r="CS1534" s="1"/>
  <c r="R1534" s="1"/>
  <c r="AF1534"/>
  <c r="CT1534" s="1"/>
  <c r="S1534" s="1"/>
  <c r="AG1534"/>
  <c r="AH1534"/>
  <c r="AI1534"/>
  <c r="CW1534" s="1"/>
  <c r="V1534" s="1"/>
  <c r="AJ1534"/>
  <c r="CX1534" s="1"/>
  <c r="W1534" s="1"/>
  <c r="CQ1534"/>
  <c r="P1534" s="1"/>
  <c r="CU1534"/>
  <c r="T1534" s="1"/>
  <c r="CV1534"/>
  <c r="U1534" s="1"/>
  <c r="FR1534"/>
  <c r="GL1534"/>
  <c r="GO1534"/>
  <c r="GP1534"/>
  <c r="GV1534"/>
  <c r="HC1534" s="1"/>
  <c r="GX1534" s="1"/>
  <c r="AC1535"/>
  <c r="AB1535" s="1"/>
  <c r="AD1535"/>
  <c r="CR1535" s="1"/>
  <c r="AE1535"/>
  <c r="CS1535" s="1"/>
  <c r="AF1535"/>
  <c r="AG1535"/>
  <c r="AH1535"/>
  <c r="CV1535" s="1"/>
  <c r="AI1535"/>
  <c r="CW1535" s="1"/>
  <c r="AJ1535"/>
  <c r="CQ1535"/>
  <c r="CT1535"/>
  <c r="CU1535"/>
  <c r="CX1535"/>
  <c r="FR1535"/>
  <c r="GL1535"/>
  <c r="GO1535"/>
  <c r="GP1535"/>
  <c r="GV1535"/>
  <c r="HC1535" s="1"/>
  <c r="C1536"/>
  <c r="D1536"/>
  <c r="I1536"/>
  <c r="AC1536"/>
  <c r="AE1536"/>
  <c r="CS1536" s="1"/>
  <c r="R1536" s="1"/>
  <c r="AF1536"/>
  <c r="CT1536" s="1"/>
  <c r="S1536" s="1"/>
  <c r="AG1536"/>
  <c r="AH1536"/>
  <c r="AI1536"/>
  <c r="CW1536" s="1"/>
  <c r="V1536" s="1"/>
  <c r="AJ1536"/>
  <c r="CX1536" s="1"/>
  <c r="W1536" s="1"/>
  <c r="CQ1536"/>
  <c r="P1536" s="1"/>
  <c r="CU1536"/>
  <c r="T1536" s="1"/>
  <c r="CV1536"/>
  <c r="U1536" s="1"/>
  <c r="FR1536"/>
  <c r="GL1536"/>
  <c r="GO1536"/>
  <c r="GP1536"/>
  <c r="GV1536"/>
  <c r="HC1536" s="1"/>
  <c r="GX1536" s="1"/>
  <c r="C1537"/>
  <c r="D1537"/>
  <c r="I1537"/>
  <c r="AC1537"/>
  <c r="CQ1537" s="1"/>
  <c r="P1537" s="1"/>
  <c r="AE1537"/>
  <c r="AD1537" s="1"/>
  <c r="AF1537"/>
  <c r="CT1537" s="1"/>
  <c r="S1537" s="1"/>
  <c r="AG1537"/>
  <c r="CU1537" s="1"/>
  <c r="T1537" s="1"/>
  <c r="AH1537"/>
  <c r="AI1537"/>
  <c r="AJ1537"/>
  <c r="CX1537" s="1"/>
  <c r="W1537" s="1"/>
  <c r="CS1537"/>
  <c r="R1537" s="1"/>
  <c r="CV1537"/>
  <c r="U1537" s="1"/>
  <c r="CW1537"/>
  <c r="V1537" s="1"/>
  <c r="FR1537"/>
  <c r="GL1537"/>
  <c r="GO1537"/>
  <c r="GP1537"/>
  <c r="GV1537"/>
  <c r="HC1537"/>
  <c r="GX1537" s="1"/>
  <c r="C1538"/>
  <c r="D1538"/>
  <c r="I1538"/>
  <c r="AC1538"/>
  <c r="CQ1538" s="1"/>
  <c r="P1538" s="1"/>
  <c r="CP1538" s="1"/>
  <c r="O1538" s="1"/>
  <c r="AD1538"/>
  <c r="CR1538" s="1"/>
  <c r="Q1538" s="1"/>
  <c r="AE1538"/>
  <c r="AF1538"/>
  <c r="AG1538"/>
  <c r="CU1538" s="1"/>
  <c r="T1538" s="1"/>
  <c r="AH1538"/>
  <c r="CV1538" s="1"/>
  <c r="U1538" s="1"/>
  <c r="AI1538"/>
  <c r="AJ1538"/>
  <c r="CS1538"/>
  <c r="R1538" s="1"/>
  <c r="CT1538"/>
  <c r="S1538" s="1"/>
  <c r="CW1538"/>
  <c r="V1538" s="1"/>
  <c r="CX1538"/>
  <c r="W1538" s="1"/>
  <c r="FR1538"/>
  <c r="GL1538"/>
  <c r="BZ1540" s="1"/>
  <c r="GO1538"/>
  <c r="GP1538"/>
  <c r="CD1540" s="1"/>
  <c r="GV1538"/>
  <c r="HC1538"/>
  <c r="GX1538" s="1"/>
  <c r="B1540"/>
  <c r="B1527" s="1"/>
  <c r="C1540"/>
  <c r="C1527" s="1"/>
  <c r="D1540"/>
  <c r="D1527" s="1"/>
  <c r="F1540"/>
  <c r="F1527" s="1"/>
  <c r="G1540"/>
  <c r="G1527" s="1"/>
  <c r="BX1540"/>
  <c r="BX1527" s="1"/>
  <c r="BY1540"/>
  <c r="CI1540" s="1"/>
  <c r="CC1540"/>
  <c r="CC1527" s="1"/>
  <c r="CK1540"/>
  <c r="CK1527" s="1"/>
  <c r="CL1540"/>
  <c r="CL1527" s="1"/>
  <c r="CM1540"/>
  <c r="CM1527" s="1"/>
  <c r="D1570"/>
  <c r="E1572"/>
  <c r="Z1572"/>
  <c r="AA1572"/>
  <c r="AM1572"/>
  <c r="AN1572"/>
  <c r="BE1572"/>
  <c r="BF1572"/>
  <c r="BG1572"/>
  <c r="BH1572"/>
  <c r="BI1572"/>
  <c r="BJ1572"/>
  <c r="BK1572"/>
  <c r="BL1572"/>
  <c r="BM1572"/>
  <c r="BN1572"/>
  <c r="BO1572"/>
  <c r="BP1572"/>
  <c r="BQ1572"/>
  <c r="BR1572"/>
  <c r="BS1572"/>
  <c r="BT1572"/>
  <c r="BU1572"/>
  <c r="BV1572"/>
  <c r="BW1572"/>
  <c r="CN1572"/>
  <c r="CO1572"/>
  <c r="CP1572"/>
  <c r="CQ1572"/>
  <c r="CR1572"/>
  <c r="CS1572"/>
  <c r="CT1572"/>
  <c r="CU1572"/>
  <c r="CV1572"/>
  <c r="CW1572"/>
  <c r="CX1572"/>
  <c r="CY1572"/>
  <c r="CZ1572"/>
  <c r="DA1572"/>
  <c r="DB1572"/>
  <c r="DC1572"/>
  <c r="DD1572"/>
  <c r="DE1572"/>
  <c r="DF1572"/>
  <c r="DG1572"/>
  <c r="DH1572"/>
  <c r="DI1572"/>
  <c r="DJ1572"/>
  <c r="DK1572"/>
  <c r="DL1572"/>
  <c r="DM1572"/>
  <c r="DN1572"/>
  <c r="DO1572"/>
  <c r="DP1572"/>
  <c r="DQ1572"/>
  <c r="DR1572"/>
  <c r="DS1572"/>
  <c r="DT1572"/>
  <c r="DU1572"/>
  <c r="DV1572"/>
  <c r="DW1572"/>
  <c r="DX1572"/>
  <c r="DY1572"/>
  <c r="DZ1572"/>
  <c r="EA1572"/>
  <c r="EB1572"/>
  <c r="EC1572"/>
  <c r="ED1572"/>
  <c r="EE1572"/>
  <c r="EF1572"/>
  <c r="EG1572"/>
  <c r="EH1572"/>
  <c r="EI1572"/>
  <c r="EJ1572"/>
  <c r="EK1572"/>
  <c r="EL1572"/>
  <c r="EM1572"/>
  <c r="EN1572"/>
  <c r="EO1572"/>
  <c r="EP1572"/>
  <c r="EQ1572"/>
  <c r="ER1572"/>
  <c r="ES1572"/>
  <c r="ET1572"/>
  <c r="EU1572"/>
  <c r="EV1572"/>
  <c r="EW1572"/>
  <c r="EX1572"/>
  <c r="EY1572"/>
  <c r="EZ1572"/>
  <c r="FA1572"/>
  <c r="FB1572"/>
  <c r="FC1572"/>
  <c r="FD1572"/>
  <c r="FE1572"/>
  <c r="FF1572"/>
  <c r="FG1572"/>
  <c r="FH1572"/>
  <c r="FI1572"/>
  <c r="FJ1572"/>
  <c r="FK1572"/>
  <c r="FL1572"/>
  <c r="FM1572"/>
  <c r="FN1572"/>
  <c r="FO1572"/>
  <c r="FP1572"/>
  <c r="FQ1572"/>
  <c r="FR1572"/>
  <c r="FS1572"/>
  <c r="FT1572"/>
  <c r="FU1572"/>
  <c r="FV1572"/>
  <c r="FW1572"/>
  <c r="FX1572"/>
  <c r="FY1572"/>
  <c r="FZ1572"/>
  <c r="GA1572"/>
  <c r="GB1572"/>
  <c r="GC1572"/>
  <c r="GD1572"/>
  <c r="GE1572"/>
  <c r="GF1572"/>
  <c r="GG1572"/>
  <c r="GH1572"/>
  <c r="GI1572"/>
  <c r="GJ1572"/>
  <c r="GK1572"/>
  <c r="GL1572"/>
  <c r="GM1572"/>
  <c r="GN1572"/>
  <c r="GO1572"/>
  <c r="GP1572"/>
  <c r="GQ1572"/>
  <c r="GR1572"/>
  <c r="GS1572"/>
  <c r="GT1572"/>
  <c r="GU1572"/>
  <c r="GV1572"/>
  <c r="GW1572"/>
  <c r="GX1572"/>
  <c r="C1574"/>
  <c r="D1574"/>
  <c r="I1574"/>
  <c r="AC1574"/>
  <c r="CQ1574" s="1"/>
  <c r="P1574" s="1"/>
  <c r="AD1574"/>
  <c r="CR1574" s="1"/>
  <c r="Q1574" s="1"/>
  <c r="AE1574"/>
  <c r="AF1574"/>
  <c r="AG1574"/>
  <c r="CU1574" s="1"/>
  <c r="T1574" s="1"/>
  <c r="AH1574"/>
  <c r="CV1574" s="1"/>
  <c r="U1574" s="1"/>
  <c r="AI1574"/>
  <c r="AJ1574"/>
  <c r="CS1574"/>
  <c r="R1574" s="1"/>
  <c r="CT1574"/>
  <c r="S1574" s="1"/>
  <c r="CW1574"/>
  <c r="V1574" s="1"/>
  <c r="CX1574"/>
  <c r="W1574" s="1"/>
  <c r="FR1574"/>
  <c r="GL1574"/>
  <c r="GO1574"/>
  <c r="GP1574"/>
  <c r="GV1574"/>
  <c r="HC1574"/>
  <c r="GX1574" s="1"/>
  <c r="I1575"/>
  <c r="AC1575"/>
  <c r="CQ1575" s="1"/>
  <c r="P1575" s="1"/>
  <c r="AE1575"/>
  <c r="AD1575" s="1"/>
  <c r="AF1575"/>
  <c r="CT1575" s="1"/>
  <c r="S1575" s="1"/>
  <c r="AG1575"/>
  <c r="CU1575" s="1"/>
  <c r="T1575" s="1"/>
  <c r="AH1575"/>
  <c r="AI1575"/>
  <c r="AJ1575"/>
  <c r="CX1575" s="1"/>
  <c r="W1575" s="1"/>
  <c r="CS1575"/>
  <c r="R1575" s="1"/>
  <c r="CV1575"/>
  <c r="U1575" s="1"/>
  <c r="CW1575"/>
  <c r="V1575" s="1"/>
  <c r="FR1575"/>
  <c r="GL1575"/>
  <c r="GO1575"/>
  <c r="GP1575"/>
  <c r="GV1575"/>
  <c r="HC1575"/>
  <c r="GX1575" s="1"/>
  <c r="C1576"/>
  <c r="D1576"/>
  <c r="I1576"/>
  <c r="AC1576"/>
  <c r="CQ1576" s="1"/>
  <c r="P1576" s="1"/>
  <c r="AD1576"/>
  <c r="CR1576" s="1"/>
  <c r="Q1576" s="1"/>
  <c r="AE1576"/>
  <c r="AF1576"/>
  <c r="AG1576"/>
  <c r="CU1576" s="1"/>
  <c r="T1576" s="1"/>
  <c r="AH1576"/>
  <c r="CV1576" s="1"/>
  <c r="U1576" s="1"/>
  <c r="AI1576"/>
  <c r="AJ1576"/>
  <c r="CS1576"/>
  <c r="R1576" s="1"/>
  <c r="CT1576"/>
  <c r="S1576" s="1"/>
  <c r="CW1576"/>
  <c r="V1576" s="1"/>
  <c r="CX1576"/>
  <c r="W1576" s="1"/>
  <c r="FR1576"/>
  <c r="GL1576"/>
  <c r="GO1576"/>
  <c r="GP1576"/>
  <c r="GV1576"/>
  <c r="HC1576"/>
  <c r="GX1576" s="1"/>
  <c r="C1577"/>
  <c r="D1577"/>
  <c r="I1577"/>
  <c r="AC1577"/>
  <c r="AB1577" s="1"/>
  <c r="AD1577"/>
  <c r="CR1577" s="1"/>
  <c r="Q1577" s="1"/>
  <c r="AE1577"/>
  <c r="CS1577" s="1"/>
  <c r="R1577" s="1"/>
  <c r="AF1577"/>
  <c r="AG1577"/>
  <c r="AH1577"/>
  <c r="CV1577" s="1"/>
  <c r="U1577" s="1"/>
  <c r="AI1577"/>
  <c r="CW1577" s="1"/>
  <c r="V1577" s="1"/>
  <c r="AJ1577"/>
  <c r="CQ1577"/>
  <c r="P1577" s="1"/>
  <c r="CT1577"/>
  <c r="S1577" s="1"/>
  <c r="CU1577"/>
  <c r="T1577" s="1"/>
  <c r="CX1577"/>
  <c r="W1577" s="1"/>
  <c r="FR1577"/>
  <c r="GL1577"/>
  <c r="GO1577"/>
  <c r="GP1577"/>
  <c r="GV1577"/>
  <c r="HC1577" s="1"/>
  <c r="GX1577" s="1"/>
  <c r="C1578"/>
  <c r="D1578"/>
  <c r="I1578"/>
  <c r="AC1578"/>
  <c r="AE1578"/>
  <c r="CS1578" s="1"/>
  <c r="R1578" s="1"/>
  <c r="AF1578"/>
  <c r="CT1578" s="1"/>
  <c r="S1578" s="1"/>
  <c r="AG1578"/>
  <c r="AH1578"/>
  <c r="AI1578"/>
  <c r="CW1578" s="1"/>
  <c r="V1578" s="1"/>
  <c r="AJ1578"/>
  <c r="CX1578" s="1"/>
  <c r="W1578" s="1"/>
  <c r="CQ1578"/>
  <c r="P1578" s="1"/>
  <c r="CU1578"/>
  <c r="T1578" s="1"/>
  <c r="CV1578"/>
  <c r="U1578" s="1"/>
  <c r="FR1578"/>
  <c r="GL1578"/>
  <c r="GO1578"/>
  <c r="GP1578"/>
  <c r="GV1578"/>
  <c r="HC1578" s="1"/>
  <c r="GX1578" s="1"/>
  <c r="C1579"/>
  <c r="D1579"/>
  <c r="I1579"/>
  <c r="AC1579"/>
  <c r="CQ1579" s="1"/>
  <c r="P1579" s="1"/>
  <c r="AE1579"/>
  <c r="AD1579" s="1"/>
  <c r="AF1579"/>
  <c r="CT1579" s="1"/>
  <c r="S1579" s="1"/>
  <c r="AG1579"/>
  <c r="CU1579" s="1"/>
  <c r="T1579" s="1"/>
  <c r="AH1579"/>
  <c r="AI1579"/>
  <c r="AJ1579"/>
  <c r="CX1579" s="1"/>
  <c r="W1579" s="1"/>
  <c r="CS1579"/>
  <c r="R1579" s="1"/>
  <c r="CV1579"/>
  <c r="U1579" s="1"/>
  <c r="CW1579"/>
  <c r="V1579" s="1"/>
  <c r="FR1579"/>
  <c r="GL1579"/>
  <c r="GO1579"/>
  <c r="GP1579"/>
  <c r="GV1579"/>
  <c r="HC1579"/>
  <c r="GX1579" s="1"/>
  <c r="AC1580"/>
  <c r="AE1580"/>
  <c r="CS1580" s="1"/>
  <c r="AF1580"/>
  <c r="CT1580" s="1"/>
  <c r="AG1580"/>
  <c r="AH1580"/>
  <c r="AI1580"/>
  <c r="CW1580" s="1"/>
  <c r="AJ1580"/>
  <c r="CX1580" s="1"/>
  <c r="CQ1580"/>
  <c r="CU1580"/>
  <c r="CV1580"/>
  <c r="FR1580"/>
  <c r="GL1580"/>
  <c r="GO1580"/>
  <c r="GP1580"/>
  <c r="GV1580"/>
  <c r="HC1580" s="1"/>
  <c r="C1581"/>
  <c r="D1581"/>
  <c r="I1581"/>
  <c r="AC1581"/>
  <c r="CQ1581" s="1"/>
  <c r="P1581" s="1"/>
  <c r="AE1581"/>
  <c r="AD1581" s="1"/>
  <c r="AF1581"/>
  <c r="CT1581" s="1"/>
  <c r="S1581" s="1"/>
  <c r="AG1581"/>
  <c r="CU1581" s="1"/>
  <c r="T1581" s="1"/>
  <c r="AH1581"/>
  <c r="AI1581"/>
  <c r="AJ1581"/>
  <c r="CX1581" s="1"/>
  <c r="W1581" s="1"/>
  <c r="CS1581"/>
  <c r="R1581" s="1"/>
  <c r="CV1581"/>
  <c r="U1581" s="1"/>
  <c r="CW1581"/>
  <c r="V1581" s="1"/>
  <c r="FR1581"/>
  <c r="BY1585" s="1"/>
  <c r="GL1581"/>
  <c r="GO1581"/>
  <c r="CC1585" s="1"/>
  <c r="GP1581"/>
  <c r="GV1581"/>
  <c r="HC1581"/>
  <c r="GX1581" s="1"/>
  <c r="C1582"/>
  <c r="D1582"/>
  <c r="I1582"/>
  <c r="AC1582"/>
  <c r="CQ1582" s="1"/>
  <c r="P1582" s="1"/>
  <c r="AD1582"/>
  <c r="CR1582" s="1"/>
  <c r="Q1582" s="1"/>
  <c r="AE1582"/>
  <c r="AF1582"/>
  <c r="AG1582"/>
  <c r="CU1582" s="1"/>
  <c r="T1582" s="1"/>
  <c r="AH1582"/>
  <c r="CV1582" s="1"/>
  <c r="U1582" s="1"/>
  <c r="AI1582"/>
  <c r="AJ1582"/>
  <c r="CS1582"/>
  <c r="R1582" s="1"/>
  <c r="CT1582"/>
  <c r="S1582" s="1"/>
  <c r="CW1582"/>
  <c r="V1582" s="1"/>
  <c r="CX1582"/>
  <c r="W1582" s="1"/>
  <c r="FR1582"/>
  <c r="GL1582"/>
  <c r="GO1582"/>
  <c r="GP1582"/>
  <c r="GV1582"/>
  <c r="HC1582"/>
  <c r="GX1582" s="1"/>
  <c r="C1583"/>
  <c r="D1583"/>
  <c r="I1583"/>
  <c r="AC1583"/>
  <c r="AB1583" s="1"/>
  <c r="AD1583"/>
  <c r="CR1583" s="1"/>
  <c r="Q1583" s="1"/>
  <c r="AE1583"/>
  <c r="CS1583" s="1"/>
  <c r="R1583" s="1"/>
  <c r="AF1583"/>
  <c r="AG1583"/>
  <c r="AH1583"/>
  <c r="CV1583" s="1"/>
  <c r="U1583" s="1"/>
  <c r="AI1583"/>
  <c r="CW1583" s="1"/>
  <c r="V1583" s="1"/>
  <c r="AJ1583"/>
  <c r="CQ1583"/>
  <c r="P1583" s="1"/>
  <c r="CT1583"/>
  <c r="S1583" s="1"/>
  <c r="CU1583"/>
  <c r="T1583" s="1"/>
  <c r="CX1583"/>
  <c r="W1583" s="1"/>
  <c r="FR1583"/>
  <c r="GL1583"/>
  <c r="GO1583"/>
  <c r="GP1583"/>
  <c r="GV1583"/>
  <c r="HC1583" s="1"/>
  <c r="GX1583" s="1"/>
  <c r="B1585"/>
  <c r="B1572" s="1"/>
  <c r="C1585"/>
  <c r="C1572" s="1"/>
  <c r="D1585"/>
  <c r="D1572" s="1"/>
  <c r="F1585"/>
  <c r="F1572" s="1"/>
  <c r="G1585"/>
  <c r="G1572" s="1"/>
  <c r="BX1585"/>
  <c r="BX1572" s="1"/>
  <c r="BZ1585"/>
  <c r="BZ1572" s="1"/>
  <c r="CD1585"/>
  <c r="CD1572" s="1"/>
  <c r="CK1585"/>
  <c r="CK1572" s="1"/>
  <c r="CL1585"/>
  <c r="CL1572" s="1"/>
  <c r="CM1585"/>
  <c r="CM1572" s="1"/>
  <c r="D1615"/>
  <c r="E1617"/>
  <c r="Z1617"/>
  <c r="AA1617"/>
  <c r="AM1617"/>
  <c r="AN1617"/>
  <c r="BE1617"/>
  <c r="BF1617"/>
  <c r="BG1617"/>
  <c r="BH1617"/>
  <c r="BI1617"/>
  <c r="BJ1617"/>
  <c r="BK1617"/>
  <c r="BL1617"/>
  <c r="BM1617"/>
  <c r="BN1617"/>
  <c r="BO1617"/>
  <c r="BP1617"/>
  <c r="BQ1617"/>
  <c r="BR1617"/>
  <c r="BS1617"/>
  <c r="BT1617"/>
  <c r="BU1617"/>
  <c r="BV1617"/>
  <c r="BW1617"/>
  <c r="CN1617"/>
  <c r="CO1617"/>
  <c r="CP1617"/>
  <c r="CQ1617"/>
  <c r="CR1617"/>
  <c r="CS1617"/>
  <c r="CT1617"/>
  <c r="CU1617"/>
  <c r="CV1617"/>
  <c r="CW1617"/>
  <c r="CX1617"/>
  <c r="CY1617"/>
  <c r="CZ1617"/>
  <c r="DA1617"/>
  <c r="DB1617"/>
  <c r="DC1617"/>
  <c r="DD1617"/>
  <c r="DE1617"/>
  <c r="DF1617"/>
  <c r="DG1617"/>
  <c r="DH1617"/>
  <c r="DI1617"/>
  <c r="DJ1617"/>
  <c r="DK1617"/>
  <c r="DL1617"/>
  <c r="DM1617"/>
  <c r="DN1617"/>
  <c r="DO1617"/>
  <c r="DP1617"/>
  <c r="DQ1617"/>
  <c r="DR1617"/>
  <c r="DS1617"/>
  <c r="DT1617"/>
  <c r="DU1617"/>
  <c r="DV1617"/>
  <c r="DW1617"/>
  <c r="DX1617"/>
  <c r="DY1617"/>
  <c r="DZ1617"/>
  <c r="EA1617"/>
  <c r="EB1617"/>
  <c r="EC1617"/>
  <c r="ED1617"/>
  <c r="EE1617"/>
  <c r="EF1617"/>
  <c r="EG1617"/>
  <c r="EH1617"/>
  <c r="EI1617"/>
  <c r="EJ1617"/>
  <c r="EK1617"/>
  <c r="EL1617"/>
  <c r="EM1617"/>
  <c r="EN1617"/>
  <c r="EO1617"/>
  <c r="EP1617"/>
  <c r="EQ1617"/>
  <c r="ER1617"/>
  <c r="ES1617"/>
  <c r="ET1617"/>
  <c r="EU1617"/>
  <c r="EV1617"/>
  <c r="EW1617"/>
  <c r="EX1617"/>
  <c r="EY1617"/>
  <c r="EZ1617"/>
  <c r="FA1617"/>
  <c r="FB1617"/>
  <c r="FC1617"/>
  <c r="FD1617"/>
  <c r="FE1617"/>
  <c r="FF1617"/>
  <c r="FG1617"/>
  <c r="FH1617"/>
  <c r="FI1617"/>
  <c r="FJ1617"/>
  <c r="FK1617"/>
  <c r="FL1617"/>
  <c r="FM1617"/>
  <c r="FN1617"/>
  <c r="FO1617"/>
  <c r="FP1617"/>
  <c r="FQ1617"/>
  <c r="FR1617"/>
  <c r="FS1617"/>
  <c r="FT1617"/>
  <c r="FU1617"/>
  <c r="FV1617"/>
  <c r="FW1617"/>
  <c r="FX1617"/>
  <c r="FY1617"/>
  <c r="FZ1617"/>
  <c r="GA1617"/>
  <c r="GB1617"/>
  <c r="GC1617"/>
  <c r="GD1617"/>
  <c r="GE1617"/>
  <c r="GF1617"/>
  <c r="GG1617"/>
  <c r="GH1617"/>
  <c r="GI1617"/>
  <c r="GJ1617"/>
  <c r="GK1617"/>
  <c r="GL1617"/>
  <c r="GM1617"/>
  <c r="GN1617"/>
  <c r="GO1617"/>
  <c r="GP1617"/>
  <c r="GQ1617"/>
  <c r="GR1617"/>
  <c r="GS1617"/>
  <c r="GT1617"/>
  <c r="GU1617"/>
  <c r="GV1617"/>
  <c r="GW1617"/>
  <c r="GX1617"/>
  <c r="C1619"/>
  <c r="D1619"/>
  <c r="I1619"/>
  <c r="AC1619"/>
  <c r="AB1619" s="1"/>
  <c r="AD1619"/>
  <c r="CR1619" s="1"/>
  <c r="Q1619" s="1"/>
  <c r="AE1619"/>
  <c r="AF1619"/>
  <c r="AG1619"/>
  <c r="AH1619"/>
  <c r="CV1619" s="1"/>
  <c r="U1619" s="1"/>
  <c r="AI1619"/>
  <c r="AJ1619"/>
  <c r="CQ1619"/>
  <c r="P1619" s="1"/>
  <c r="CS1619"/>
  <c r="R1619" s="1"/>
  <c r="CT1619"/>
  <c r="S1619" s="1"/>
  <c r="CU1619"/>
  <c r="T1619" s="1"/>
  <c r="CW1619"/>
  <c r="V1619" s="1"/>
  <c r="CX1619"/>
  <c r="W1619" s="1"/>
  <c r="FR1619"/>
  <c r="GL1619"/>
  <c r="GO1619"/>
  <c r="GP1619"/>
  <c r="GV1619"/>
  <c r="HC1619" s="1"/>
  <c r="GX1619" s="1"/>
  <c r="I1620"/>
  <c r="AC1620"/>
  <c r="CQ1620" s="1"/>
  <c r="P1620" s="1"/>
  <c r="AD1620"/>
  <c r="AE1620"/>
  <c r="AF1620"/>
  <c r="AG1620"/>
  <c r="CU1620" s="1"/>
  <c r="T1620" s="1"/>
  <c r="AH1620"/>
  <c r="AI1620"/>
  <c r="AJ1620"/>
  <c r="CR1620"/>
  <c r="Q1620" s="1"/>
  <c r="CS1620"/>
  <c r="R1620" s="1"/>
  <c r="CT1620"/>
  <c r="S1620" s="1"/>
  <c r="CV1620"/>
  <c r="U1620" s="1"/>
  <c r="CW1620"/>
  <c r="V1620" s="1"/>
  <c r="CX1620"/>
  <c r="W1620" s="1"/>
  <c r="FR1620"/>
  <c r="GL1620"/>
  <c r="GO1620"/>
  <c r="GP1620"/>
  <c r="GV1620"/>
  <c r="HC1620"/>
  <c r="GX1620" s="1"/>
  <c r="C1621"/>
  <c r="D1621"/>
  <c r="I1621"/>
  <c r="AC1621"/>
  <c r="AB1621" s="1"/>
  <c r="AD1621"/>
  <c r="CR1621" s="1"/>
  <c r="Q1621" s="1"/>
  <c r="AE1621"/>
  <c r="AF1621"/>
  <c r="AG1621"/>
  <c r="AH1621"/>
  <c r="CV1621" s="1"/>
  <c r="U1621" s="1"/>
  <c r="AI1621"/>
  <c r="AJ1621"/>
  <c r="CQ1621"/>
  <c r="P1621" s="1"/>
  <c r="CS1621"/>
  <c r="R1621" s="1"/>
  <c r="CT1621"/>
  <c r="S1621" s="1"/>
  <c r="CU1621"/>
  <c r="T1621" s="1"/>
  <c r="CW1621"/>
  <c r="V1621" s="1"/>
  <c r="CX1621"/>
  <c r="W1621" s="1"/>
  <c r="FR1621"/>
  <c r="GL1621"/>
  <c r="GO1621"/>
  <c r="GP1621"/>
  <c r="GV1621"/>
  <c r="HC1621" s="1"/>
  <c r="GX1621" s="1"/>
  <c r="C1622"/>
  <c r="D1622"/>
  <c r="I1622"/>
  <c r="AC1622"/>
  <c r="AE1622"/>
  <c r="CS1622" s="1"/>
  <c r="R1622" s="1"/>
  <c r="AF1622"/>
  <c r="AG1622"/>
  <c r="AH1622"/>
  <c r="AI1622"/>
  <c r="CW1622" s="1"/>
  <c r="V1622" s="1"/>
  <c r="AJ1622"/>
  <c r="CQ1622"/>
  <c r="P1622" s="1"/>
  <c r="CT1622"/>
  <c r="S1622" s="1"/>
  <c r="CU1622"/>
  <c r="T1622" s="1"/>
  <c r="CV1622"/>
  <c r="U1622" s="1"/>
  <c r="CX1622"/>
  <c r="W1622" s="1"/>
  <c r="FR1622"/>
  <c r="GL1622"/>
  <c r="GO1622"/>
  <c r="GP1622"/>
  <c r="GV1622"/>
  <c r="HC1622" s="1"/>
  <c r="GX1622" s="1"/>
  <c r="C1623"/>
  <c r="D1623"/>
  <c r="I1623"/>
  <c r="AC1623"/>
  <c r="AE1623"/>
  <c r="AD1623" s="1"/>
  <c r="AF1623"/>
  <c r="CT1623" s="1"/>
  <c r="S1623" s="1"/>
  <c r="AG1623"/>
  <c r="AH1623"/>
  <c r="AI1623"/>
  <c r="AJ1623"/>
  <c r="CX1623" s="1"/>
  <c r="W1623" s="1"/>
  <c r="CQ1623"/>
  <c r="P1623" s="1"/>
  <c r="CS1623"/>
  <c r="R1623" s="1"/>
  <c r="CU1623"/>
  <c r="T1623" s="1"/>
  <c r="CV1623"/>
  <c r="U1623" s="1"/>
  <c r="CW1623"/>
  <c r="V1623" s="1"/>
  <c r="FR1623"/>
  <c r="BY1630" s="1"/>
  <c r="GL1623"/>
  <c r="GO1623"/>
  <c r="CC1630" s="1"/>
  <c r="GP1623"/>
  <c r="GV1623"/>
  <c r="HC1623"/>
  <c r="GX1623" s="1"/>
  <c r="C1624"/>
  <c r="D1624"/>
  <c r="I1624"/>
  <c r="AC1624"/>
  <c r="CQ1624" s="1"/>
  <c r="P1624" s="1"/>
  <c r="AE1624"/>
  <c r="AD1624" s="1"/>
  <c r="CR1624" s="1"/>
  <c r="Q1624" s="1"/>
  <c r="AF1624"/>
  <c r="AG1624"/>
  <c r="CU1624" s="1"/>
  <c r="T1624" s="1"/>
  <c r="AH1624"/>
  <c r="AI1624"/>
  <c r="AJ1624"/>
  <c r="CS1624"/>
  <c r="R1624" s="1"/>
  <c r="CT1624"/>
  <c r="S1624" s="1"/>
  <c r="CV1624"/>
  <c r="U1624" s="1"/>
  <c r="CW1624"/>
  <c r="V1624" s="1"/>
  <c r="CX1624"/>
  <c r="W1624" s="1"/>
  <c r="FR1624"/>
  <c r="GL1624"/>
  <c r="GO1624"/>
  <c r="GP1624"/>
  <c r="GV1624"/>
  <c r="HC1624"/>
  <c r="GX1624" s="1"/>
  <c r="I1625"/>
  <c r="AC1625"/>
  <c r="AE1625"/>
  <c r="AD1625" s="1"/>
  <c r="AF1625"/>
  <c r="CT1625" s="1"/>
  <c r="S1625" s="1"/>
  <c r="AG1625"/>
  <c r="AH1625"/>
  <c r="AI1625"/>
  <c r="AJ1625"/>
  <c r="CX1625" s="1"/>
  <c r="W1625" s="1"/>
  <c r="CQ1625"/>
  <c r="P1625" s="1"/>
  <c r="CS1625"/>
  <c r="R1625" s="1"/>
  <c r="CU1625"/>
  <c r="T1625" s="1"/>
  <c r="CV1625"/>
  <c r="U1625" s="1"/>
  <c r="CW1625"/>
  <c r="V1625" s="1"/>
  <c r="FR1625"/>
  <c r="GL1625"/>
  <c r="GO1625"/>
  <c r="GP1625"/>
  <c r="GV1625"/>
  <c r="HC1625"/>
  <c r="GX1625" s="1"/>
  <c r="C1626"/>
  <c r="D1626"/>
  <c r="I1626"/>
  <c r="AC1626"/>
  <c r="CQ1626" s="1"/>
  <c r="P1626" s="1"/>
  <c r="AE1626"/>
  <c r="AD1626" s="1"/>
  <c r="CR1626" s="1"/>
  <c r="Q1626" s="1"/>
  <c r="AF1626"/>
  <c r="AG1626"/>
  <c r="CU1626" s="1"/>
  <c r="T1626" s="1"/>
  <c r="AH1626"/>
  <c r="AI1626"/>
  <c r="AJ1626"/>
  <c r="CS1626"/>
  <c r="R1626" s="1"/>
  <c r="CT1626"/>
  <c r="S1626" s="1"/>
  <c r="CV1626"/>
  <c r="U1626" s="1"/>
  <c r="CW1626"/>
  <c r="V1626" s="1"/>
  <c r="CX1626"/>
  <c r="W1626" s="1"/>
  <c r="FR1626"/>
  <c r="GL1626"/>
  <c r="BZ1630" s="1"/>
  <c r="GO1626"/>
  <c r="GP1626"/>
  <c r="CD1630" s="1"/>
  <c r="GV1626"/>
  <c r="HC1626"/>
  <c r="GX1626" s="1"/>
  <c r="C1627"/>
  <c r="D1627"/>
  <c r="I1627"/>
  <c r="AC1627"/>
  <c r="AB1627" s="1"/>
  <c r="AD1627"/>
  <c r="CR1627" s="1"/>
  <c r="Q1627" s="1"/>
  <c r="AE1627"/>
  <c r="AF1627"/>
  <c r="AG1627"/>
  <c r="AH1627"/>
  <c r="CV1627" s="1"/>
  <c r="U1627" s="1"/>
  <c r="AI1627"/>
  <c r="AJ1627"/>
  <c r="CQ1627"/>
  <c r="P1627" s="1"/>
  <c r="CS1627"/>
  <c r="R1627" s="1"/>
  <c r="CT1627"/>
  <c r="S1627" s="1"/>
  <c r="CU1627"/>
  <c r="T1627" s="1"/>
  <c r="CW1627"/>
  <c r="V1627" s="1"/>
  <c r="CX1627"/>
  <c r="W1627" s="1"/>
  <c r="FR1627"/>
  <c r="GL1627"/>
  <c r="GO1627"/>
  <c r="GP1627"/>
  <c r="GV1627"/>
  <c r="HC1627" s="1"/>
  <c r="GX1627" s="1"/>
  <c r="C1628"/>
  <c r="D1628"/>
  <c r="I1628"/>
  <c r="AC1628"/>
  <c r="AE1628"/>
  <c r="CS1628" s="1"/>
  <c r="R1628" s="1"/>
  <c r="AF1628"/>
  <c r="AG1628"/>
  <c r="AH1628"/>
  <c r="AI1628"/>
  <c r="CW1628" s="1"/>
  <c r="V1628" s="1"/>
  <c r="AJ1628"/>
  <c r="CQ1628"/>
  <c r="P1628" s="1"/>
  <c r="CT1628"/>
  <c r="S1628" s="1"/>
  <c r="CU1628"/>
  <c r="T1628" s="1"/>
  <c r="CV1628"/>
  <c r="U1628" s="1"/>
  <c r="CX1628"/>
  <c r="W1628" s="1"/>
  <c r="FR1628"/>
  <c r="GL1628"/>
  <c r="GO1628"/>
  <c r="GP1628"/>
  <c r="GV1628"/>
  <c r="HC1628" s="1"/>
  <c r="GX1628" s="1"/>
  <c r="B1630"/>
  <c r="B1617" s="1"/>
  <c r="C1630"/>
  <c r="C1617" s="1"/>
  <c r="D1630"/>
  <c r="D1617" s="1"/>
  <c r="F1630"/>
  <c r="F1617" s="1"/>
  <c r="G1630"/>
  <c r="G1617" s="1"/>
  <c r="BX1630"/>
  <c r="BX1617" s="1"/>
  <c r="CK1630"/>
  <c r="CK1617" s="1"/>
  <c r="CL1630"/>
  <c r="CL1617" s="1"/>
  <c r="CM1630"/>
  <c r="CM1617" s="1"/>
  <c r="B1660"/>
  <c r="B1147" s="1"/>
  <c r="C1660"/>
  <c r="C1147" s="1"/>
  <c r="D1660"/>
  <c r="D1147" s="1"/>
  <c r="F1660"/>
  <c r="F1147" s="1"/>
  <c r="G1660"/>
  <c r="G1147" s="1"/>
  <c r="AG1660"/>
  <c r="AG1147" s="1"/>
  <c r="AH1660"/>
  <c r="AH1147" s="1"/>
  <c r="AI1660"/>
  <c r="AI1147" s="1"/>
  <c r="AJ1660"/>
  <c r="AJ1147" s="1"/>
  <c r="BX1660"/>
  <c r="BX1147" s="1"/>
  <c r="BY1660"/>
  <c r="BY1147" s="1"/>
  <c r="BZ1660"/>
  <c r="BZ1147" s="1"/>
  <c r="CC1660"/>
  <c r="CC1147" s="1"/>
  <c r="CD1660"/>
  <c r="CD1147" s="1"/>
  <c r="CG1660"/>
  <c r="CG1147" s="1"/>
  <c r="CJ1660"/>
  <c r="CJ1147" s="1"/>
  <c r="CK1660"/>
  <c r="CK1147" s="1"/>
  <c r="CL1660"/>
  <c r="CL1147" s="1"/>
  <c r="CM1660"/>
  <c r="CM1147" s="1"/>
  <c r="B1690"/>
  <c r="B22" s="1"/>
  <c r="C1690"/>
  <c r="C22" s="1"/>
  <c r="D1690"/>
  <c r="D22" s="1"/>
  <c r="F1690"/>
  <c r="F22" s="1"/>
  <c r="G1690"/>
  <c r="G22" s="1"/>
  <c r="B1720"/>
  <c r="B18" s="1"/>
  <c r="C1720"/>
  <c r="C18" s="1"/>
  <c r="D1720"/>
  <c r="D18" s="1"/>
  <c r="F1720"/>
  <c r="F18" s="1"/>
  <c r="G1720"/>
  <c r="G18" s="1"/>
  <c r="G940" i="5" l="1"/>
  <c r="O940" s="1"/>
  <c r="W940"/>
  <c r="G81"/>
  <c r="O81" s="1"/>
  <c r="J91"/>
  <c r="P91" s="1"/>
  <c r="J115"/>
  <c r="P115" s="1"/>
  <c r="G132"/>
  <c r="O132" s="1"/>
  <c r="J155"/>
  <c r="P155" s="1"/>
  <c r="G189"/>
  <c r="O189" s="1"/>
  <c r="J189"/>
  <c r="P189" s="1"/>
  <c r="G200"/>
  <c r="O200" s="1"/>
  <c r="J208"/>
  <c r="P208" s="1"/>
  <c r="J227"/>
  <c r="P227" s="1"/>
  <c r="G244"/>
  <c r="O244" s="1"/>
  <c r="G267"/>
  <c r="O267" s="1"/>
  <c r="J267"/>
  <c r="P267" s="1"/>
  <c r="G332"/>
  <c r="O332" s="1"/>
  <c r="J342"/>
  <c r="P342" s="1"/>
  <c r="J350"/>
  <c r="P350" s="1"/>
  <c r="J366"/>
  <c r="P366" s="1"/>
  <c r="X490"/>
  <c r="G490"/>
  <c r="O490" s="1"/>
  <c r="J512"/>
  <c r="P512" s="1"/>
  <c r="J620"/>
  <c r="P620" s="1"/>
  <c r="J683"/>
  <c r="P683" s="1"/>
  <c r="J711"/>
  <c r="P711" s="1"/>
  <c r="G91"/>
  <c r="O91" s="1"/>
  <c r="W91"/>
  <c r="G342"/>
  <c r="O342" s="1"/>
  <c r="W342"/>
  <c r="G1141"/>
  <c r="O1141" s="1"/>
  <c r="W1141"/>
  <c r="J132"/>
  <c r="P132" s="1"/>
  <c r="J277"/>
  <c r="P277" s="1"/>
  <c r="G383"/>
  <c r="O383" s="1"/>
  <c r="J418"/>
  <c r="P418" s="1"/>
  <c r="J490"/>
  <c r="P490" s="1"/>
  <c r="G595"/>
  <c r="O595" s="1"/>
  <c r="G611"/>
  <c r="O611" s="1"/>
  <c r="J694"/>
  <c r="P694" s="1"/>
  <c r="L1320"/>
  <c r="L1316"/>
  <c r="L303"/>
  <c r="J64"/>
  <c r="P64" s="1"/>
  <c r="G124"/>
  <c r="O124" s="1"/>
  <c r="J145"/>
  <c r="P145" s="1"/>
  <c r="J169"/>
  <c r="P169" s="1"/>
  <c r="G375"/>
  <c r="O375" s="1"/>
  <c r="J383"/>
  <c r="P383" s="1"/>
  <c r="G396"/>
  <c r="O396" s="1"/>
  <c r="J428"/>
  <c r="P428" s="1"/>
  <c r="J449"/>
  <c r="P449" s="1"/>
  <c r="J466"/>
  <c r="P466" s="1"/>
  <c r="G478"/>
  <c r="O478" s="1"/>
  <c r="G502"/>
  <c r="O502" s="1"/>
  <c r="J522"/>
  <c r="P522" s="1"/>
  <c r="G823"/>
  <c r="O823" s="1"/>
  <c r="W823"/>
  <c r="G887"/>
  <c r="O887" s="1"/>
  <c r="W887"/>
  <c r="G1077"/>
  <c r="O1077" s="1"/>
  <c r="W1077"/>
  <c r="J106"/>
  <c r="P106" s="1"/>
  <c r="G115"/>
  <c r="O115" s="1"/>
  <c r="J124"/>
  <c r="P124" s="1"/>
  <c r="G155"/>
  <c r="O155" s="1"/>
  <c r="G299" s="1"/>
  <c r="G179"/>
  <c r="O179" s="1"/>
  <c r="J179"/>
  <c r="P179" s="1"/>
  <c r="J200"/>
  <c r="P200" s="1"/>
  <c r="J217"/>
  <c r="P217" s="1"/>
  <c r="X244"/>
  <c r="J244"/>
  <c r="P244" s="1"/>
  <c r="G257"/>
  <c r="O257" s="1"/>
  <c r="J297"/>
  <c r="P297" s="1"/>
  <c r="J357"/>
  <c r="P357" s="1"/>
  <c r="J548" s="1"/>
  <c r="G366"/>
  <c r="O366" s="1"/>
  <c r="J375"/>
  <c r="P375" s="1"/>
  <c r="J396"/>
  <c r="P396" s="1"/>
  <c r="G438"/>
  <c r="O438" s="1"/>
  <c r="J438"/>
  <c r="P438" s="1"/>
  <c r="G449"/>
  <c r="O449" s="1"/>
  <c r="J457"/>
  <c r="P457" s="1"/>
  <c r="J478"/>
  <c r="P478" s="1"/>
  <c r="G512"/>
  <c r="O512" s="1"/>
  <c r="G560"/>
  <c r="O560" s="1"/>
  <c r="R890"/>
  <c r="G899"/>
  <c r="O899" s="1"/>
  <c r="W899"/>
  <c r="G919"/>
  <c r="O919" s="1"/>
  <c r="W919"/>
  <c r="R1114"/>
  <c r="G1120"/>
  <c r="O1120" s="1"/>
  <c r="W1120"/>
  <c r="R1215"/>
  <c r="W64"/>
  <c r="G64"/>
  <c r="O64" s="1"/>
  <c r="W99"/>
  <c r="G99"/>
  <c r="O99" s="1"/>
  <c r="W200"/>
  <c r="W217"/>
  <c r="X227"/>
  <c r="W315"/>
  <c r="G315"/>
  <c r="O315" s="1"/>
  <c r="W350"/>
  <c r="G350"/>
  <c r="O350" s="1"/>
  <c r="W449"/>
  <c r="W466"/>
  <c r="G522"/>
  <c r="O522" s="1"/>
  <c r="G628"/>
  <c r="O628" s="1"/>
  <c r="G673"/>
  <c r="O673" s="1"/>
  <c r="W694"/>
  <c r="J788"/>
  <c r="P788" s="1"/>
  <c r="J887"/>
  <c r="P887" s="1"/>
  <c r="J1004"/>
  <c r="P1004" s="1"/>
  <c r="J1023"/>
  <c r="P1023" s="1"/>
  <c r="J1271"/>
  <c r="P1271" s="1"/>
  <c r="G1280"/>
  <c r="O1280" s="1"/>
  <c r="G1300"/>
  <c r="O1300" s="1"/>
  <c r="G653"/>
  <c r="O653" s="1"/>
  <c r="W653"/>
  <c r="G702"/>
  <c r="O702" s="1"/>
  <c r="W702"/>
  <c r="G909"/>
  <c r="O909" s="1"/>
  <c r="W909"/>
  <c r="R943"/>
  <c r="G948"/>
  <c r="O948" s="1"/>
  <c r="W948"/>
  <c r="G969"/>
  <c r="O969" s="1"/>
  <c r="R960"/>
  <c r="X969"/>
  <c r="R1080"/>
  <c r="R74"/>
  <c r="W106"/>
  <c r="G106"/>
  <c r="O106" s="1"/>
  <c r="W124"/>
  <c r="W132"/>
  <c r="W159"/>
  <c r="R162"/>
  <c r="W169"/>
  <c r="R172"/>
  <c r="W179"/>
  <c r="R182"/>
  <c r="W189"/>
  <c r="G227"/>
  <c r="O227" s="1"/>
  <c r="R235"/>
  <c r="W257"/>
  <c r="R260"/>
  <c r="W267"/>
  <c r="R270"/>
  <c r="W277"/>
  <c r="W286"/>
  <c r="R325"/>
  <c r="W357"/>
  <c r="G357"/>
  <c r="O357" s="1"/>
  <c r="W375"/>
  <c r="W383"/>
  <c r="W408"/>
  <c r="G408"/>
  <c r="O408" s="1"/>
  <c r="R411"/>
  <c r="W418"/>
  <c r="R421"/>
  <c r="W428"/>
  <c r="R431"/>
  <c r="W438"/>
  <c r="R493"/>
  <c r="G542"/>
  <c r="O542" s="1"/>
  <c r="R555"/>
  <c r="W560"/>
  <c r="L794"/>
  <c r="W587"/>
  <c r="G587"/>
  <c r="O587" s="1"/>
  <c r="R590"/>
  <c r="W595"/>
  <c r="W611"/>
  <c r="L790"/>
  <c r="K649"/>
  <c r="J653" s="1"/>
  <c r="P653" s="1"/>
  <c r="J723"/>
  <c r="P723" s="1"/>
  <c r="G748"/>
  <c r="O748" s="1"/>
  <c r="G758"/>
  <c r="O758" s="1"/>
  <c r="L1040"/>
  <c r="H830"/>
  <c r="G848"/>
  <c r="O848" s="1"/>
  <c r="G981"/>
  <c r="O981" s="1"/>
  <c r="G1014"/>
  <c r="O1014" s="1"/>
  <c r="G1034"/>
  <c r="O1034" s="1"/>
  <c r="G1052"/>
  <c r="O1052" s="1"/>
  <c r="J1103"/>
  <c r="P1103" s="1"/>
  <c r="W1111"/>
  <c r="G1111"/>
  <c r="O1111" s="1"/>
  <c r="K1148"/>
  <c r="J1153" s="1"/>
  <c r="P1153" s="1"/>
  <c r="J1163"/>
  <c r="P1163" s="1"/>
  <c r="J1183"/>
  <c r="P1183" s="1"/>
  <c r="K1231"/>
  <c r="J1236" s="1"/>
  <c r="P1236" s="1"/>
  <c r="G567"/>
  <c r="O567" s="1"/>
  <c r="W567"/>
  <c r="G602"/>
  <c r="O602" s="1"/>
  <c r="W602"/>
  <c r="R860"/>
  <c r="G866"/>
  <c r="O866" s="1"/>
  <c r="W866"/>
  <c r="W71"/>
  <c r="G71"/>
  <c r="O71" s="1"/>
  <c r="W208"/>
  <c r="G208"/>
  <c r="O208" s="1"/>
  <c r="W322"/>
  <c r="G322"/>
  <c r="O322" s="1"/>
  <c r="W457"/>
  <c r="G457"/>
  <c r="O457" s="1"/>
  <c r="X478"/>
  <c r="G531"/>
  <c r="O531" s="1"/>
  <c r="J611"/>
  <c r="P611" s="1"/>
  <c r="W641"/>
  <c r="J702"/>
  <c r="P702" s="1"/>
  <c r="J748"/>
  <c r="P748" s="1"/>
  <c r="J768"/>
  <c r="P768" s="1"/>
  <c r="G777"/>
  <c r="O777" s="1"/>
  <c r="G806"/>
  <c r="O806" s="1"/>
  <c r="G874"/>
  <c r="O874" s="1"/>
  <c r="G929"/>
  <c r="O929" s="1"/>
  <c r="J981"/>
  <c r="P981" s="1"/>
  <c r="K1030"/>
  <c r="J1034"/>
  <c r="P1034" s="1"/>
  <c r="J1069"/>
  <c r="P1069" s="1"/>
  <c r="J1312" s="1"/>
  <c r="W1103"/>
  <c r="J1111"/>
  <c r="P1111" s="1"/>
  <c r="J1120"/>
  <c r="P1120" s="1"/>
  <c r="J1128"/>
  <c r="P1128" s="1"/>
  <c r="J1141"/>
  <c r="P1141" s="1"/>
  <c r="G1173"/>
  <c r="O1173" s="1"/>
  <c r="J1224"/>
  <c r="P1224" s="1"/>
  <c r="G1248"/>
  <c r="O1248" s="1"/>
  <c r="J1280"/>
  <c r="P1280" s="1"/>
  <c r="G1289"/>
  <c r="O1289" s="1"/>
  <c r="J1300"/>
  <c r="P1300" s="1"/>
  <c r="R614"/>
  <c r="G620"/>
  <c r="O620" s="1"/>
  <c r="W620"/>
  <c r="G663"/>
  <c r="O663" s="1"/>
  <c r="W663"/>
  <c r="R826"/>
  <c r="G833"/>
  <c r="O833" s="1"/>
  <c r="W833"/>
  <c r="W81"/>
  <c r="W115"/>
  <c r="W145"/>
  <c r="R148"/>
  <c r="W155"/>
  <c r="W332"/>
  <c r="W366"/>
  <c r="W396"/>
  <c r="R469"/>
  <c r="W502"/>
  <c r="R505"/>
  <c r="W512"/>
  <c r="R515"/>
  <c r="W522"/>
  <c r="J567"/>
  <c r="P567" s="1"/>
  <c r="J577"/>
  <c r="P577" s="1"/>
  <c r="W577"/>
  <c r="J641"/>
  <c r="P641" s="1"/>
  <c r="G683"/>
  <c r="O683" s="1"/>
  <c r="W711"/>
  <c r="G711"/>
  <c r="O711" s="1"/>
  <c r="H718"/>
  <c r="X723" s="1"/>
  <c r="R714"/>
  <c r="K731"/>
  <c r="J735" s="1"/>
  <c r="P735" s="1"/>
  <c r="G735"/>
  <c r="O735" s="1"/>
  <c r="J758"/>
  <c r="P758" s="1"/>
  <c r="J777"/>
  <c r="P777" s="1"/>
  <c r="G788"/>
  <c r="O788" s="1"/>
  <c r="J823"/>
  <c r="P823" s="1"/>
  <c r="H838"/>
  <c r="G841" s="1"/>
  <c r="O841" s="1"/>
  <c r="J857"/>
  <c r="P857" s="1"/>
  <c r="W857"/>
  <c r="L1036"/>
  <c r="J948"/>
  <c r="P948" s="1"/>
  <c r="W957"/>
  <c r="J969"/>
  <c r="P969" s="1"/>
  <c r="K989"/>
  <c r="J994" s="1"/>
  <c r="P994" s="1"/>
  <c r="G994"/>
  <c r="O994" s="1"/>
  <c r="G1004"/>
  <c r="O1004" s="1"/>
  <c r="J1014"/>
  <c r="P1014" s="1"/>
  <c r="G1023"/>
  <c r="O1023" s="1"/>
  <c r="H1049"/>
  <c r="W1069"/>
  <c r="J1077"/>
  <c r="P1077" s="1"/>
  <c r="H1084"/>
  <c r="G1087" s="1"/>
  <c r="O1087" s="1"/>
  <c r="G1094"/>
  <c r="O1094" s="1"/>
  <c r="L1308"/>
  <c r="J1173"/>
  <c r="P1173" s="1"/>
  <c r="J1203"/>
  <c r="P1203" s="1"/>
  <c r="J1212"/>
  <c r="P1212" s="1"/>
  <c r="H1219"/>
  <c r="G1224" s="1"/>
  <c r="O1224" s="1"/>
  <c r="K1256"/>
  <c r="J1261" s="1"/>
  <c r="P1261" s="1"/>
  <c r="G1261"/>
  <c r="O1261" s="1"/>
  <c r="G1271"/>
  <c r="O1271" s="1"/>
  <c r="W531"/>
  <c r="W628"/>
  <c r="W673"/>
  <c r="W683"/>
  <c r="X735"/>
  <c r="X788"/>
  <c r="W806"/>
  <c r="W841"/>
  <c r="W929"/>
  <c r="X981"/>
  <c r="R984"/>
  <c r="X1034"/>
  <c r="W1052"/>
  <c r="W1194"/>
  <c r="G1194"/>
  <c r="O1194" s="1"/>
  <c r="X1236"/>
  <c r="R1251"/>
  <c r="R1274"/>
  <c r="R1283"/>
  <c r="R1292"/>
  <c r="X1300"/>
  <c r="R726"/>
  <c r="W748"/>
  <c r="R751"/>
  <c r="W758"/>
  <c r="R761"/>
  <c r="W768"/>
  <c r="W777"/>
  <c r="W848"/>
  <c r="W874"/>
  <c r="W994"/>
  <c r="W1004"/>
  <c r="R1007"/>
  <c r="W1014"/>
  <c r="W1023"/>
  <c r="W1094"/>
  <c r="W1128"/>
  <c r="W1153"/>
  <c r="W1163"/>
  <c r="W1173"/>
  <c r="W1183"/>
  <c r="W1203"/>
  <c r="W1261"/>
  <c r="W1271"/>
  <c r="W1280"/>
  <c r="W1289"/>
  <c r="W813"/>
  <c r="W1059"/>
  <c r="CZ1628" i="1"/>
  <c r="Y1628" s="1"/>
  <c r="CY1628"/>
  <c r="X1628" s="1"/>
  <c r="CD1617"/>
  <c r="AU1630"/>
  <c r="BY1617"/>
  <c r="AP1630"/>
  <c r="CI1630"/>
  <c r="CZ1622"/>
  <c r="Y1622" s="1"/>
  <c r="CY1622"/>
  <c r="X1622" s="1"/>
  <c r="CZ1621"/>
  <c r="Y1621" s="1"/>
  <c r="CY1621"/>
  <c r="X1621" s="1"/>
  <c r="CZ1582"/>
  <c r="Y1582" s="1"/>
  <c r="CY1582"/>
  <c r="X1582" s="1"/>
  <c r="CC1572"/>
  <c r="AT1585"/>
  <c r="CY1579"/>
  <c r="X1579" s="1"/>
  <c r="CZ1579"/>
  <c r="Y1579" s="1"/>
  <c r="CZ1576"/>
  <c r="Y1576" s="1"/>
  <c r="CY1576"/>
  <c r="X1576" s="1"/>
  <c r="CD1527"/>
  <c r="AU1540"/>
  <c r="CY1537"/>
  <c r="X1537" s="1"/>
  <c r="CZ1537"/>
  <c r="Y1537" s="1"/>
  <c r="AB1529"/>
  <c r="CR1529"/>
  <c r="Q1529" s="1"/>
  <c r="CG1484"/>
  <c r="AX1495"/>
  <c r="AB1493"/>
  <c r="CR1493"/>
  <c r="Q1493" s="1"/>
  <c r="CD1484"/>
  <c r="AU1495"/>
  <c r="CY1487"/>
  <c r="X1487" s="1"/>
  <c r="CZ1487"/>
  <c r="Y1487" s="1"/>
  <c r="AB1445"/>
  <c r="CR1445"/>
  <c r="Q1445" s="1"/>
  <c r="CZ1404"/>
  <c r="Y1404" s="1"/>
  <c r="CY1404"/>
  <c r="X1404" s="1"/>
  <c r="AB1401"/>
  <c r="CR1401"/>
  <c r="Q1401" s="1"/>
  <c r="CZ1399"/>
  <c r="Y1399" s="1"/>
  <c r="CY1399"/>
  <c r="X1399" s="1"/>
  <c r="CZ1394"/>
  <c r="Y1394" s="1"/>
  <c r="CY1394"/>
  <c r="X1394" s="1"/>
  <c r="CZ1392"/>
  <c r="Y1392" s="1"/>
  <c r="CY1392"/>
  <c r="X1392" s="1"/>
  <c r="AB1389"/>
  <c r="CR1389"/>
  <c r="Q1389" s="1"/>
  <c r="CY1387"/>
  <c r="X1387" s="1"/>
  <c r="CZ1387"/>
  <c r="Y1387" s="1"/>
  <c r="CZ1384"/>
  <c r="Y1384" s="1"/>
  <c r="CY1384"/>
  <c r="X1384" s="1"/>
  <c r="CY1381"/>
  <c r="X1381" s="1"/>
  <c r="CZ1381"/>
  <c r="Y1381" s="1"/>
  <c r="AB1379"/>
  <c r="CR1379"/>
  <c r="Q1379" s="1"/>
  <c r="AT1322"/>
  <c r="F1363"/>
  <c r="BY1322"/>
  <c r="AP1345"/>
  <c r="CI1345"/>
  <c r="CY1343"/>
  <c r="X1343" s="1"/>
  <c r="CZ1343"/>
  <c r="Y1343" s="1"/>
  <c r="CZ1340"/>
  <c r="Y1340" s="1"/>
  <c r="CY1340"/>
  <c r="X1340" s="1"/>
  <c r="AB1337"/>
  <c r="CR1337"/>
  <c r="Q1337" s="1"/>
  <c r="AU1345"/>
  <c r="CD1322"/>
  <c r="CY1335"/>
  <c r="X1335" s="1"/>
  <c r="CZ1335"/>
  <c r="Y1335" s="1"/>
  <c r="AB1329"/>
  <c r="CR1329"/>
  <c r="Q1329" s="1"/>
  <c r="CY1327"/>
  <c r="X1327" s="1"/>
  <c r="CZ1327"/>
  <c r="Y1327" s="1"/>
  <c r="CZ1324"/>
  <c r="Y1324" s="1"/>
  <c r="CY1324"/>
  <c r="X1324" s="1"/>
  <c r="AJ1630"/>
  <c r="AE1630"/>
  <c r="AH1630"/>
  <c r="CP1583"/>
  <c r="O1583" s="1"/>
  <c r="CP1577"/>
  <c r="O1577" s="1"/>
  <c r="CP1575"/>
  <c r="O1575" s="1"/>
  <c r="CP1532"/>
  <c r="O1532" s="1"/>
  <c r="CP1490"/>
  <c r="O1490" s="1"/>
  <c r="AG1495"/>
  <c r="CP1448"/>
  <c r="O1448" s="1"/>
  <c r="AJ1452"/>
  <c r="CP1339"/>
  <c r="O1339" s="1"/>
  <c r="CP1334"/>
  <c r="O1334" s="1"/>
  <c r="CP1326"/>
  <c r="O1326" s="1"/>
  <c r="CZ1626"/>
  <c r="Y1626" s="1"/>
  <c r="CY1626"/>
  <c r="X1626" s="1"/>
  <c r="AB1625"/>
  <c r="CR1625"/>
  <c r="Q1625" s="1"/>
  <c r="CZ1624"/>
  <c r="Y1624" s="1"/>
  <c r="CY1624"/>
  <c r="X1624" s="1"/>
  <c r="AB1623"/>
  <c r="CR1623"/>
  <c r="Q1623" s="1"/>
  <c r="CZ1620"/>
  <c r="Y1620" s="1"/>
  <c r="CY1620"/>
  <c r="X1620" s="1"/>
  <c r="AF1630"/>
  <c r="CZ1619"/>
  <c r="Y1619" s="1"/>
  <c r="CY1619"/>
  <c r="X1619" s="1"/>
  <c r="CZ1583"/>
  <c r="Y1583" s="1"/>
  <c r="CY1583"/>
  <c r="X1583" s="1"/>
  <c r="AB1581"/>
  <c r="CR1581"/>
  <c r="Q1581" s="1"/>
  <c r="CP1581" s="1"/>
  <c r="O1581" s="1"/>
  <c r="CZ1577"/>
  <c r="Y1577" s="1"/>
  <c r="CY1577"/>
  <c r="X1577" s="1"/>
  <c r="AB1575"/>
  <c r="CR1575"/>
  <c r="Q1575" s="1"/>
  <c r="CP1574"/>
  <c r="O1574" s="1"/>
  <c r="CI1527"/>
  <c r="AZ1540"/>
  <c r="CZ1532"/>
  <c r="Y1532" s="1"/>
  <c r="CY1532"/>
  <c r="X1532" s="1"/>
  <c r="CY1529"/>
  <c r="X1529" s="1"/>
  <c r="CZ1529"/>
  <c r="Y1529" s="1"/>
  <c r="BY1484"/>
  <c r="AP1495"/>
  <c r="CI1495"/>
  <c r="CY1493"/>
  <c r="X1493" s="1"/>
  <c r="CZ1493"/>
  <c r="Y1493" s="1"/>
  <c r="CZ1490"/>
  <c r="Y1490" s="1"/>
  <c r="CY1490"/>
  <c r="X1490" s="1"/>
  <c r="CG1441"/>
  <c r="AX1452"/>
  <c r="BZ1441"/>
  <c r="AQ1452"/>
  <c r="CZ1448"/>
  <c r="Y1448" s="1"/>
  <c r="CY1448"/>
  <c r="X1448" s="1"/>
  <c r="BY1441"/>
  <c r="AP1452"/>
  <c r="CI1452"/>
  <c r="CY1445"/>
  <c r="X1445" s="1"/>
  <c r="CZ1445"/>
  <c r="Y1445" s="1"/>
  <c r="CP1443"/>
  <c r="O1443" s="1"/>
  <c r="AC1452"/>
  <c r="CZ1406"/>
  <c r="Y1406" s="1"/>
  <c r="CY1406"/>
  <c r="X1406" s="1"/>
  <c r="CY1401"/>
  <c r="X1401" s="1"/>
  <c r="CZ1401"/>
  <c r="Y1401" s="1"/>
  <c r="AB1397"/>
  <c r="CR1397"/>
  <c r="Q1397" s="1"/>
  <c r="CP1397" s="1"/>
  <c r="O1397" s="1"/>
  <c r="CZ1395"/>
  <c r="Y1395" s="1"/>
  <c r="GM1395" s="1"/>
  <c r="CY1395"/>
  <c r="X1395" s="1"/>
  <c r="GN1395" s="1"/>
  <c r="CY1389"/>
  <c r="X1389" s="1"/>
  <c r="CZ1389"/>
  <c r="Y1389" s="1"/>
  <c r="CZ1386"/>
  <c r="Y1386" s="1"/>
  <c r="GN1386" s="1"/>
  <c r="CY1386"/>
  <c r="X1386" s="1"/>
  <c r="GM1386" s="1"/>
  <c r="CY1379"/>
  <c r="X1379" s="1"/>
  <c r="CZ1379"/>
  <c r="Y1379" s="1"/>
  <c r="BB1322"/>
  <c r="F1358"/>
  <c r="CZ1342"/>
  <c r="Y1342" s="1"/>
  <c r="CY1342"/>
  <c r="X1342" s="1"/>
  <c r="GM1342" s="1"/>
  <c r="AB1339"/>
  <c r="CR1339"/>
  <c r="Q1339" s="1"/>
  <c r="CY1337"/>
  <c r="X1337" s="1"/>
  <c r="CZ1337"/>
  <c r="Y1337" s="1"/>
  <c r="CZ1334"/>
  <c r="Y1334" s="1"/>
  <c r="CY1334"/>
  <c r="X1334" s="1"/>
  <c r="CY1329"/>
  <c r="X1329" s="1"/>
  <c r="CZ1329"/>
  <c r="Y1329" s="1"/>
  <c r="CZ1328"/>
  <c r="Y1328" s="1"/>
  <c r="CY1328"/>
  <c r="X1328" s="1"/>
  <c r="CZ1326"/>
  <c r="Y1326" s="1"/>
  <c r="CY1326"/>
  <c r="X1326" s="1"/>
  <c r="CI1290"/>
  <c r="BY1278"/>
  <c r="AP1290"/>
  <c r="S1290"/>
  <c r="AF1278"/>
  <c r="CP1626"/>
  <c r="O1626" s="1"/>
  <c r="CP1624"/>
  <c r="O1624" s="1"/>
  <c r="CJ1630"/>
  <c r="CP1531"/>
  <c r="O1531" s="1"/>
  <c r="AH1495"/>
  <c r="AI1495"/>
  <c r="AE1495"/>
  <c r="CJ1452"/>
  <c r="CP1400"/>
  <c r="O1400" s="1"/>
  <c r="CP1393"/>
  <c r="O1393" s="1"/>
  <c r="CP1388"/>
  <c r="O1388" s="1"/>
  <c r="CP1341"/>
  <c r="O1341" s="1"/>
  <c r="CP1336"/>
  <c r="O1336" s="1"/>
  <c r="CP1325"/>
  <c r="O1325" s="1"/>
  <c r="CZ1627"/>
  <c r="Y1627" s="1"/>
  <c r="CY1627"/>
  <c r="X1627" s="1"/>
  <c r="CG1630"/>
  <c r="BZ1617"/>
  <c r="AQ1630"/>
  <c r="CC1617"/>
  <c r="AT1630"/>
  <c r="CY1623"/>
  <c r="X1623" s="1"/>
  <c r="CZ1623"/>
  <c r="Y1623" s="1"/>
  <c r="CI1585"/>
  <c r="BY1572"/>
  <c r="AP1585"/>
  <c r="CY1581"/>
  <c r="X1581" s="1"/>
  <c r="CZ1581"/>
  <c r="Y1581" s="1"/>
  <c r="CZ1578"/>
  <c r="Y1578" s="1"/>
  <c r="CY1578"/>
  <c r="X1578" s="1"/>
  <c r="CY1575"/>
  <c r="X1575" s="1"/>
  <c r="CZ1575"/>
  <c r="Y1575" s="1"/>
  <c r="CZ1574"/>
  <c r="Y1574" s="1"/>
  <c r="CY1574"/>
  <c r="X1574" s="1"/>
  <c r="BZ1527"/>
  <c r="AQ1540"/>
  <c r="CG1540"/>
  <c r="CZ1538"/>
  <c r="Y1538" s="1"/>
  <c r="CY1538"/>
  <c r="X1538" s="1"/>
  <c r="GM1538" s="1"/>
  <c r="CZ1536"/>
  <c r="Y1536" s="1"/>
  <c r="CY1536"/>
  <c r="X1536" s="1"/>
  <c r="CZ1533"/>
  <c r="Y1533" s="1"/>
  <c r="CY1533"/>
  <c r="X1533" s="1"/>
  <c r="GM1533" s="1"/>
  <c r="AB1531"/>
  <c r="CR1531"/>
  <c r="Q1531" s="1"/>
  <c r="CZ1491"/>
  <c r="Y1491" s="1"/>
  <c r="CY1491"/>
  <c r="X1491" s="1"/>
  <c r="GM1491" s="1"/>
  <c r="BZ1484"/>
  <c r="AQ1495"/>
  <c r="CZ1488"/>
  <c r="Y1488" s="1"/>
  <c r="CY1488"/>
  <c r="X1488" s="1"/>
  <c r="GM1488" s="1"/>
  <c r="AF1495"/>
  <c r="CZ1486"/>
  <c r="Y1486" s="1"/>
  <c r="CY1486"/>
  <c r="X1486" s="1"/>
  <c r="CZ1449"/>
  <c r="Y1449" s="1"/>
  <c r="CY1449"/>
  <c r="X1449" s="1"/>
  <c r="GM1449" s="1"/>
  <c r="AB1447"/>
  <c r="CR1447"/>
  <c r="Q1447" s="1"/>
  <c r="CP1447" s="1"/>
  <c r="O1447" s="1"/>
  <c r="AF1452"/>
  <c r="CZ1443"/>
  <c r="Y1443" s="1"/>
  <c r="CY1443"/>
  <c r="X1443" s="1"/>
  <c r="AO1377"/>
  <c r="F1413"/>
  <c r="GM1403"/>
  <c r="CZ1402"/>
  <c r="Y1402" s="1"/>
  <c r="CY1402"/>
  <c r="X1402" s="1"/>
  <c r="CZ1400"/>
  <c r="Y1400" s="1"/>
  <c r="CY1400"/>
  <c r="X1400" s="1"/>
  <c r="CY1397"/>
  <c r="X1397" s="1"/>
  <c r="CZ1397"/>
  <c r="Y1397" s="1"/>
  <c r="GM1396"/>
  <c r="AB1393"/>
  <c r="CR1393"/>
  <c r="Q1393" s="1"/>
  <c r="CZ1390"/>
  <c r="Y1390" s="1"/>
  <c r="CY1390"/>
  <c r="X1390" s="1"/>
  <c r="CZ1388"/>
  <c r="Y1388" s="1"/>
  <c r="CY1388"/>
  <c r="X1388" s="1"/>
  <c r="BC1322"/>
  <c r="F1361"/>
  <c r="AB1341"/>
  <c r="CR1341"/>
  <c r="Q1341" s="1"/>
  <c r="CY1339"/>
  <c r="X1339" s="1"/>
  <c r="CZ1339"/>
  <c r="Y1339" s="1"/>
  <c r="AQ1345"/>
  <c r="BZ1322"/>
  <c r="CZ1336"/>
  <c r="Y1336" s="1"/>
  <c r="CY1336"/>
  <c r="X1336" s="1"/>
  <c r="CZ1330"/>
  <c r="Y1330" s="1"/>
  <c r="CY1330"/>
  <c r="X1330" s="1"/>
  <c r="AB1325"/>
  <c r="CR1325"/>
  <c r="Q1325" s="1"/>
  <c r="CP1627"/>
  <c r="O1627" s="1"/>
  <c r="CP1621"/>
  <c r="O1621" s="1"/>
  <c r="AG1630"/>
  <c r="CJ1495"/>
  <c r="AJ1495"/>
  <c r="CP1446"/>
  <c r="O1446" s="1"/>
  <c r="AH1452"/>
  <c r="CP1387"/>
  <c r="O1387" s="1"/>
  <c r="CP1335"/>
  <c r="O1335" s="1"/>
  <c r="CP1333"/>
  <c r="O1333" s="1"/>
  <c r="CP1332"/>
  <c r="O1332" s="1"/>
  <c r="CY1625"/>
  <c r="X1625" s="1"/>
  <c r="CZ1625"/>
  <c r="Y1625" s="1"/>
  <c r="CP1619"/>
  <c r="O1619" s="1"/>
  <c r="AC1630"/>
  <c r="AB1579"/>
  <c r="CR1579"/>
  <c r="Q1579" s="1"/>
  <c r="CP1579" s="1"/>
  <c r="O1579" s="1"/>
  <c r="AB1537"/>
  <c r="CR1537"/>
  <c r="Q1537" s="1"/>
  <c r="CP1537" s="1"/>
  <c r="O1537" s="1"/>
  <c r="CZ1534"/>
  <c r="Y1534" s="1"/>
  <c r="CY1534"/>
  <c r="X1534" s="1"/>
  <c r="CY1531"/>
  <c r="X1531" s="1"/>
  <c r="CZ1531"/>
  <c r="Y1531" s="1"/>
  <c r="CP1529"/>
  <c r="O1529" s="1"/>
  <c r="CC1484"/>
  <c r="AT1495"/>
  <c r="CZ1492"/>
  <c r="Y1492" s="1"/>
  <c r="CY1492"/>
  <c r="X1492" s="1"/>
  <c r="CZ1489"/>
  <c r="Y1489" s="1"/>
  <c r="CY1489"/>
  <c r="X1489" s="1"/>
  <c r="GN1489" s="1"/>
  <c r="AB1487"/>
  <c r="CR1487"/>
  <c r="Q1487" s="1"/>
  <c r="CP1487" s="1"/>
  <c r="O1487" s="1"/>
  <c r="AC1495"/>
  <c r="CZ1450"/>
  <c r="Y1450" s="1"/>
  <c r="CY1450"/>
  <c r="X1450" s="1"/>
  <c r="CD1441"/>
  <c r="AU1452"/>
  <c r="CY1447"/>
  <c r="X1447" s="1"/>
  <c r="CZ1447"/>
  <c r="Y1447" s="1"/>
  <c r="CZ1446"/>
  <c r="Y1446" s="1"/>
  <c r="CY1446"/>
  <c r="X1446" s="1"/>
  <c r="CC1441"/>
  <c r="AT1452"/>
  <c r="CZ1444"/>
  <c r="Y1444" s="1"/>
  <c r="CY1444"/>
  <c r="X1444" s="1"/>
  <c r="CZ1403"/>
  <c r="Y1403" s="1"/>
  <c r="CY1403"/>
  <c r="X1403" s="1"/>
  <c r="GN1403" s="1"/>
  <c r="CZ1398"/>
  <c r="Y1398" s="1"/>
  <c r="CY1398"/>
  <c r="X1398" s="1"/>
  <c r="CZ1396"/>
  <c r="Y1396" s="1"/>
  <c r="CY1396"/>
  <c r="X1396" s="1"/>
  <c r="GN1396" s="1"/>
  <c r="CY1393"/>
  <c r="X1393" s="1"/>
  <c r="CZ1393"/>
  <c r="Y1393" s="1"/>
  <c r="AB1387"/>
  <c r="CR1387"/>
  <c r="Q1387" s="1"/>
  <c r="AB1381"/>
  <c r="CR1381"/>
  <c r="Q1381" s="1"/>
  <c r="CP1381" s="1"/>
  <c r="O1381" s="1"/>
  <c r="CP1379"/>
  <c r="O1379" s="1"/>
  <c r="AB1343"/>
  <c r="CR1343"/>
  <c r="Q1343" s="1"/>
  <c r="CP1343" s="1"/>
  <c r="O1343" s="1"/>
  <c r="CY1341"/>
  <c r="X1341" s="1"/>
  <c r="CZ1341"/>
  <c r="Y1341" s="1"/>
  <c r="CZ1338"/>
  <c r="Y1338" s="1"/>
  <c r="CY1338"/>
  <c r="X1338" s="1"/>
  <c r="GN1338" s="1"/>
  <c r="AB1335"/>
  <c r="CR1335"/>
  <c r="Q1335" s="1"/>
  <c r="CZ1333"/>
  <c r="Y1333" s="1"/>
  <c r="CY1333"/>
  <c r="X1333" s="1"/>
  <c r="CZ1332"/>
  <c r="Y1332" s="1"/>
  <c r="CY1332"/>
  <c r="X1332" s="1"/>
  <c r="AB1327"/>
  <c r="CR1327"/>
  <c r="Q1327" s="1"/>
  <c r="CP1327" s="1"/>
  <c r="O1327" s="1"/>
  <c r="CY1325"/>
  <c r="X1325" s="1"/>
  <c r="CZ1325"/>
  <c r="Y1325" s="1"/>
  <c r="CP1324"/>
  <c r="O1324" s="1"/>
  <c r="AI1278"/>
  <c r="V1290"/>
  <c r="CP1625"/>
  <c r="O1625" s="1"/>
  <c r="CP1623"/>
  <c r="O1623" s="1"/>
  <c r="CP1620"/>
  <c r="O1620" s="1"/>
  <c r="AI1630"/>
  <c r="CP1582"/>
  <c r="O1582" s="1"/>
  <c r="CP1576"/>
  <c r="O1576" s="1"/>
  <c r="CP1493"/>
  <c r="O1493" s="1"/>
  <c r="CP1445"/>
  <c r="O1445" s="1"/>
  <c r="AG1452"/>
  <c r="AI1452"/>
  <c r="AE1452"/>
  <c r="CP1401"/>
  <c r="O1401" s="1"/>
  <c r="CP1399"/>
  <c r="O1399" s="1"/>
  <c r="CP1392"/>
  <c r="O1392" s="1"/>
  <c r="CP1389"/>
  <c r="O1389" s="1"/>
  <c r="CP1340"/>
  <c r="O1340" s="1"/>
  <c r="CP1337"/>
  <c r="O1337" s="1"/>
  <c r="CP1329"/>
  <c r="O1329" s="1"/>
  <c r="CX1492" i="3"/>
  <c r="CX1496"/>
  <c r="CX1493"/>
  <c r="CX1497"/>
  <c r="CX1490"/>
  <c r="CX1494"/>
  <c r="CX1498"/>
  <c r="CX1491"/>
  <c r="CX1495"/>
  <c r="CX1499"/>
  <c r="CX1484"/>
  <c r="CX1488"/>
  <c r="CX1485"/>
  <c r="CX1489"/>
  <c r="CX1486"/>
  <c r="CX1487"/>
  <c r="CX1444"/>
  <c r="CX1448"/>
  <c r="CX1452"/>
  <c r="CX1445"/>
  <c r="CX1449"/>
  <c r="CX1446"/>
  <c r="CX1450"/>
  <c r="CX1447"/>
  <c r="CX1451"/>
  <c r="CX1412"/>
  <c r="CX1416"/>
  <c r="CX1413"/>
  <c r="CX1410"/>
  <c r="CX1414"/>
  <c r="CX1411"/>
  <c r="CX1415"/>
  <c r="CX1404"/>
  <c r="CX1408"/>
  <c r="CX1405"/>
  <c r="CX1409"/>
  <c r="CX1406"/>
  <c r="CX1403"/>
  <c r="CX1407"/>
  <c r="CX1400"/>
  <c r="CX1397"/>
  <c r="CX1401"/>
  <c r="CX1398"/>
  <c r="CX1402"/>
  <c r="CX1399"/>
  <c r="CX1364"/>
  <c r="CX1361"/>
  <c r="CX1365"/>
  <c r="CX1362"/>
  <c r="CX1366"/>
  <c r="CX1363"/>
  <c r="CX1367"/>
  <c r="CX1313"/>
  <c r="CX1315"/>
  <c r="CX1314"/>
  <c r="CX1276"/>
  <c r="CX1280"/>
  <c r="CX1284"/>
  <c r="CX1277"/>
  <c r="CX1281"/>
  <c r="CX1285"/>
  <c r="CX1279"/>
  <c r="CX1283"/>
  <c r="CX1278"/>
  <c r="CX1282"/>
  <c r="CX1272"/>
  <c r="CX1273"/>
  <c r="CX1271"/>
  <c r="CX1275"/>
  <c r="CX1270"/>
  <c r="CX1274"/>
  <c r="CX1220"/>
  <c r="CX1224"/>
  <c r="CX1228"/>
  <c r="CX1232"/>
  <c r="CX1236"/>
  <c r="CX1221"/>
  <c r="CX1225"/>
  <c r="CX1229"/>
  <c r="CX1233"/>
  <c r="CX1237"/>
  <c r="CX1222"/>
  <c r="CX1226"/>
  <c r="CX1230"/>
  <c r="CX1234"/>
  <c r="CX1238"/>
  <c r="CX1223"/>
  <c r="CX1227"/>
  <c r="CX1231"/>
  <c r="CX1235"/>
  <c r="CX1239"/>
  <c r="CX1184"/>
  <c r="CX1181"/>
  <c r="CX1185"/>
  <c r="CX1182"/>
  <c r="CX1186"/>
  <c r="CX1183"/>
  <c r="CX1168"/>
  <c r="CX1172"/>
  <c r="CX1176"/>
  <c r="CX1180"/>
  <c r="CX1169"/>
  <c r="CX1173"/>
  <c r="CX1177"/>
  <c r="CX1170"/>
  <c r="CX1174"/>
  <c r="CX1178"/>
  <c r="CX1167"/>
  <c r="CX1171"/>
  <c r="CX1175"/>
  <c r="CX1179"/>
  <c r="CX1152"/>
  <c r="CX1156"/>
  <c r="CX1160"/>
  <c r="CX1164"/>
  <c r="CX1153"/>
  <c r="CX1157"/>
  <c r="CX1161"/>
  <c r="CX1165"/>
  <c r="CX1154"/>
  <c r="CX1158"/>
  <c r="CX1162"/>
  <c r="CX1166"/>
  <c r="CX1151"/>
  <c r="CX1155"/>
  <c r="CX1159"/>
  <c r="CX1163"/>
  <c r="CX1140"/>
  <c r="CX1144"/>
  <c r="CX1148"/>
  <c r="CX1141"/>
  <c r="CX1145"/>
  <c r="CX1149"/>
  <c r="CX1138"/>
  <c r="CX1142"/>
  <c r="CX1146"/>
  <c r="CX1150"/>
  <c r="CX1139"/>
  <c r="CX1143"/>
  <c r="CX1147"/>
  <c r="CX1108"/>
  <c r="CX1112"/>
  <c r="CX1116"/>
  <c r="CX1109"/>
  <c r="CX1113"/>
  <c r="CX1117"/>
  <c r="CX1106"/>
  <c r="CX1110"/>
  <c r="CX1114"/>
  <c r="CX1107"/>
  <c r="CX1111"/>
  <c r="CX1115"/>
  <c r="CX1100"/>
  <c r="CX1104"/>
  <c r="CX1097"/>
  <c r="CX1101"/>
  <c r="CX1105"/>
  <c r="CX1098"/>
  <c r="CX1102"/>
  <c r="CX1099"/>
  <c r="CX1103"/>
  <c r="F1315" i="1"/>
  <c r="BD1278"/>
  <c r="CZ1285"/>
  <c r="Y1285" s="1"/>
  <c r="CY1285"/>
  <c r="X1285" s="1"/>
  <c r="CZ1283"/>
  <c r="Y1283" s="1"/>
  <c r="CY1283"/>
  <c r="X1283" s="1"/>
  <c r="CP1280"/>
  <c r="O1280" s="1"/>
  <c r="AC1290"/>
  <c r="CG1235"/>
  <c r="AX1246"/>
  <c r="CC1235"/>
  <c r="AT1246"/>
  <c r="CZ1201"/>
  <c r="Y1201" s="1"/>
  <c r="CY1201"/>
  <c r="X1201" s="1"/>
  <c r="CY1200"/>
  <c r="X1200" s="1"/>
  <c r="GM1200" s="1"/>
  <c r="HD1200" s="1"/>
  <c r="CM1203" s="1"/>
  <c r="CZ1200"/>
  <c r="Y1200" s="1"/>
  <c r="AB1199"/>
  <c r="CR1199"/>
  <c r="Q1199" s="1"/>
  <c r="CZ1198"/>
  <c r="Y1198" s="1"/>
  <c r="CY1198"/>
  <c r="X1198" s="1"/>
  <c r="CR1194"/>
  <c r="Q1194" s="1"/>
  <c r="AB1194"/>
  <c r="AB1189"/>
  <c r="CR1189"/>
  <c r="Q1189" s="1"/>
  <c r="CR1186"/>
  <c r="Q1186" s="1"/>
  <c r="AB1186"/>
  <c r="CZ1184"/>
  <c r="Y1184" s="1"/>
  <c r="CY1184"/>
  <c r="X1184" s="1"/>
  <c r="AB1179"/>
  <c r="CR1179"/>
  <c r="Q1179" s="1"/>
  <c r="CZ1178"/>
  <c r="Y1178" s="1"/>
  <c r="CY1178"/>
  <c r="X1178" s="1"/>
  <c r="CZ1176"/>
  <c r="Y1176" s="1"/>
  <c r="CY1176"/>
  <c r="X1176" s="1"/>
  <c r="CP1170"/>
  <c r="O1170" s="1"/>
  <c r="CZ1164"/>
  <c r="Y1164" s="1"/>
  <c r="CY1164"/>
  <c r="X1164" s="1"/>
  <c r="CY1161"/>
  <c r="X1161" s="1"/>
  <c r="CZ1161"/>
  <c r="Y1161" s="1"/>
  <c r="CY1159"/>
  <c r="X1159" s="1"/>
  <c r="CZ1159"/>
  <c r="Y1159" s="1"/>
  <c r="CZ1158"/>
  <c r="Y1158" s="1"/>
  <c r="CY1158"/>
  <c r="X1158" s="1"/>
  <c r="AB1149"/>
  <c r="CR1149"/>
  <c r="Q1149" s="1"/>
  <c r="F1101"/>
  <c r="BC1055"/>
  <c r="BC1115"/>
  <c r="AQ1055"/>
  <c r="F1095"/>
  <c r="AQ1115"/>
  <c r="CY1083"/>
  <c r="X1083" s="1"/>
  <c r="CZ1083"/>
  <c r="Y1083" s="1"/>
  <c r="CY1081"/>
  <c r="X1081" s="1"/>
  <c r="CZ1081"/>
  <c r="Y1081" s="1"/>
  <c r="CY1075"/>
  <c r="X1075" s="1"/>
  <c r="CZ1075"/>
  <c r="Y1075" s="1"/>
  <c r="CY1073"/>
  <c r="X1073" s="1"/>
  <c r="CZ1073"/>
  <c r="Y1073" s="1"/>
  <c r="AB1069"/>
  <c r="CR1069"/>
  <c r="Q1069" s="1"/>
  <c r="CZ1066"/>
  <c r="Y1066" s="1"/>
  <c r="CY1066"/>
  <c r="X1066" s="1"/>
  <c r="CZ1063"/>
  <c r="Y1063" s="1"/>
  <c r="CY1063"/>
  <c r="X1063" s="1"/>
  <c r="AB1057"/>
  <c r="CR1057"/>
  <c r="Q1057" s="1"/>
  <c r="AB1047"/>
  <c r="CR1047"/>
  <c r="Q1047" s="1"/>
  <c r="CR1046"/>
  <c r="Q1046" s="1"/>
  <c r="AB1046"/>
  <c r="AB1043"/>
  <c r="CR1043"/>
  <c r="Q1043" s="1"/>
  <c r="CP1038"/>
  <c r="O1038" s="1"/>
  <c r="CZ972"/>
  <c r="Y972" s="1"/>
  <c r="CY972"/>
  <c r="X972" s="1"/>
  <c r="BZ944"/>
  <c r="CG974"/>
  <c r="AQ974"/>
  <c r="CZ964"/>
  <c r="Y964" s="1"/>
  <c r="CY964"/>
  <c r="X964" s="1"/>
  <c r="CZ963"/>
  <c r="Y963" s="1"/>
  <c r="CY963"/>
  <c r="X963" s="1"/>
  <c r="CY961"/>
  <c r="X961" s="1"/>
  <c r="CZ961"/>
  <c r="Y961" s="1"/>
  <c r="CZ956"/>
  <c r="Y956" s="1"/>
  <c r="CY956"/>
  <c r="X956" s="1"/>
  <c r="CZ948"/>
  <c r="Y948" s="1"/>
  <c r="CY948"/>
  <c r="X948" s="1"/>
  <c r="BC1630"/>
  <c r="AD1628"/>
  <c r="CR1628" s="1"/>
  <c r="Q1628" s="1"/>
  <c r="CP1628" s="1"/>
  <c r="O1628" s="1"/>
  <c r="AB1626"/>
  <c r="AB1624"/>
  <c r="AD1622"/>
  <c r="CR1622" s="1"/>
  <c r="Q1622" s="1"/>
  <c r="AD1630" s="1"/>
  <c r="AB1620"/>
  <c r="CG1585"/>
  <c r="BB1585"/>
  <c r="AB1582"/>
  <c r="AD1580"/>
  <c r="AD1578"/>
  <c r="AB1576"/>
  <c r="AB1574"/>
  <c r="AO1540"/>
  <c r="AB1538"/>
  <c r="AD1536"/>
  <c r="AD1534"/>
  <c r="AB1532"/>
  <c r="AD1530"/>
  <c r="BD1495"/>
  <c r="AD1492"/>
  <c r="AB1490"/>
  <c r="AB1488"/>
  <c r="AD1486"/>
  <c r="BC1452"/>
  <c r="AD1450"/>
  <c r="AB1448"/>
  <c r="AB1446"/>
  <c r="AD1444"/>
  <c r="CG1409"/>
  <c r="BB1409"/>
  <c r="AT1409"/>
  <c r="AP1409"/>
  <c r="AD1406"/>
  <c r="AD1404"/>
  <c r="AD1402"/>
  <c r="AB1400"/>
  <c r="AD1398"/>
  <c r="AB1396"/>
  <c r="AD1394"/>
  <c r="AB1392"/>
  <c r="AD1390"/>
  <c r="AB1388"/>
  <c r="AB1386"/>
  <c r="AD1384"/>
  <c r="AD1382"/>
  <c r="AD1380"/>
  <c r="BX1377"/>
  <c r="BD1345"/>
  <c r="AB1342"/>
  <c r="AB1340"/>
  <c r="AB1338"/>
  <c r="AB1336"/>
  <c r="AB1334"/>
  <c r="AB1332"/>
  <c r="AD1330"/>
  <c r="AD1328"/>
  <c r="AB1326"/>
  <c r="AB1324"/>
  <c r="AX1290"/>
  <c r="CP1286"/>
  <c r="O1286" s="1"/>
  <c r="CP1284"/>
  <c r="O1284" s="1"/>
  <c r="AG1246"/>
  <c r="CP1198"/>
  <c r="O1198" s="1"/>
  <c r="CP1187"/>
  <c r="O1187" s="1"/>
  <c r="AB1177"/>
  <c r="AB1162"/>
  <c r="CP1160"/>
  <c r="O1160" s="1"/>
  <c r="CP951"/>
  <c r="O951" s="1"/>
  <c r="CX1480" i="3"/>
  <c r="CX1481"/>
  <c r="CX1482"/>
  <c r="CX1483"/>
  <c r="CX1436"/>
  <c r="CX1440"/>
  <c r="CX1437"/>
  <c r="CX1441"/>
  <c r="CX1434"/>
  <c r="CX1438"/>
  <c r="CX1442"/>
  <c r="CX1435"/>
  <c r="CX1439"/>
  <c r="CX1443"/>
  <c r="CX1428"/>
  <c r="CX1432"/>
  <c r="CX1429"/>
  <c r="CX1433"/>
  <c r="CX1430"/>
  <c r="CX1431"/>
  <c r="CX1388"/>
  <c r="CX1392"/>
  <c r="CX1396"/>
  <c r="CX1389"/>
  <c r="CX1393"/>
  <c r="CX1390"/>
  <c r="CX1394"/>
  <c r="CX1391"/>
  <c r="CX1395"/>
  <c r="CX1356"/>
  <c r="CX1360"/>
  <c r="CX1357"/>
  <c r="CX1354"/>
  <c r="CX1358"/>
  <c r="CX1355"/>
  <c r="CX1359"/>
  <c r="CX1348"/>
  <c r="CX1352"/>
  <c r="CX1349"/>
  <c r="CX1353"/>
  <c r="CX1350"/>
  <c r="CX1347"/>
  <c r="CX1351"/>
  <c r="CX1344"/>
  <c r="CX1341"/>
  <c r="CX1345"/>
  <c r="CX1342"/>
  <c r="CX1346"/>
  <c r="CX1343"/>
  <c r="CX1308"/>
  <c r="CX1312"/>
  <c r="CX1309"/>
  <c r="CX1311"/>
  <c r="CX1310"/>
  <c r="CX1268"/>
  <c r="CX1269"/>
  <c r="CX1267"/>
  <c r="CX1196"/>
  <c r="CX1200"/>
  <c r="CX1204"/>
  <c r="CX1197"/>
  <c r="CX1201"/>
  <c r="CX1205"/>
  <c r="CX1198"/>
  <c r="CX1202"/>
  <c r="CX1206"/>
  <c r="CX1199"/>
  <c r="CX1203"/>
  <c r="CX1207"/>
  <c r="CX1188"/>
  <c r="CX1192"/>
  <c r="CX1189"/>
  <c r="CX1193"/>
  <c r="CX1190"/>
  <c r="CX1194"/>
  <c r="CX1187"/>
  <c r="CX1191"/>
  <c r="CX1195"/>
  <c r="CX1120"/>
  <c r="CX1124"/>
  <c r="CX1128"/>
  <c r="CX1121"/>
  <c r="CX1125"/>
  <c r="CX1129"/>
  <c r="CX1118"/>
  <c r="CX1122"/>
  <c r="CX1126"/>
  <c r="CX1119"/>
  <c r="CX1123"/>
  <c r="CX1127"/>
  <c r="CD1278" i="1"/>
  <c r="AU1290"/>
  <c r="AB1287"/>
  <c r="CR1287"/>
  <c r="Q1287" s="1"/>
  <c r="CZ1286"/>
  <c r="Y1286" s="1"/>
  <c r="CY1286"/>
  <c r="X1286" s="1"/>
  <c r="BZ1278"/>
  <c r="AQ1290"/>
  <c r="CZ1284"/>
  <c r="Y1284" s="1"/>
  <c r="CY1284"/>
  <c r="X1284" s="1"/>
  <c r="AB1281"/>
  <c r="CR1281"/>
  <c r="Q1281" s="1"/>
  <c r="CZ1280"/>
  <c r="Y1280" s="1"/>
  <c r="CY1280"/>
  <c r="X1280" s="1"/>
  <c r="CZ1244"/>
  <c r="Y1244" s="1"/>
  <c r="CY1244"/>
  <c r="X1244" s="1"/>
  <c r="CZ1243"/>
  <c r="Y1243" s="1"/>
  <c r="CY1243"/>
  <c r="X1243" s="1"/>
  <c r="CP1237"/>
  <c r="O1237" s="1"/>
  <c r="AC1246"/>
  <c r="GN1201"/>
  <c r="GM1201"/>
  <c r="HD1201" s="1"/>
  <c r="GN1200"/>
  <c r="CY1199"/>
  <c r="X1199" s="1"/>
  <c r="CZ1199"/>
  <c r="Y1199" s="1"/>
  <c r="AB1197"/>
  <c r="CR1197"/>
  <c r="Q1197" s="1"/>
  <c r="CZ1196"/>
  <c r="Y1196" s="1"/>
  <c r="CY1196"/>
  <c r="X1196" s="1"/>
  <c r="CZ1194"/>
  <c r="Y1194" s="1"/>
  <c r="CY1194"/>
  <c r="X1194" s="1"/>
  <c r="AB1191"/>
  <c r="CR1191"/>
  <c r="Q1191" s="1"/>
  <c r="CP1191" s="1"/>
  <c r="O1191" s="1"/>
  <c r="CZ1188"/>
  <c r="Y1188" s="1"/>
  <c r="CY1188"/>
  <c r="X1188" s="1"/>
  <c r="AB1187"/>
  <c r="CR1187"/>
  <c r="Q1187" s="1"/>
  <c r="CZ1186"/>
  <c r="Y1186" s="1"/>
  <c r="CY1186"/>
  <c r="X1186" s="1"/>
  <c r="CZ1183"/>
  <c r="Y1183" s="1"/>
  <c r="CY1183"/>
  <c r="X1183" s="1"/>
  <c r="CZ1175"/>
  <c r="Y1175" s="1"/>
  <c r="CY1175"/>
  <c r="X1175" s="1"/>
  <c r="CR1174"/>
  <c r="Q1174" s="1"/>
  <c r="AB1174"/>
  <c r="CZ1173"/>
  <c r="Y1173" s="1"/>
  <c r="CY1173"/>
  <c r="X1173" s="1"/>
  <c r="CZ1160"/>
  <c r="Y1160" s="1"/>
  <c r="CY1160"/>
  <c r="X1160" s="1"/>
  <c r="AB1157"/>
  <c r="CR1157"/>
  <c r="Q1157" s="1"/>
  <c r="CZ1156"/>
  <c r="Y1156" s="1"/>
  <c r="CY1156"/>
  <c r="X1156" s="1"/>
  <c r="AB1155"/>
  <c r="CR1155"/>
  <c r="Q1155" s="1"/>
  <c r="CZ1154"/>
  <c r="Y1154" s="1"/>
  <c r="CY1154"/>
  <c r="X1154" s="1"/>
  <c r="AB1153"/>
  <c r="CR1153"/>
  <c r="Q1153" s="1"/>
  <c r="CZ1152"/>
  <c r="Y1152" s="1"/>
  <c r="CY1152"/>
  <c r="X1152" s="1"/>
  <c r="CZ1149"/>
  <c r="Y1149" s="1"/>
  <c r="CY1149"/>
  <c r="X1149" s="1"/>
  <c r="F1104"/>
  <c r="AU1055"/>
  <c r="AU1115"/>
  <c r="CZ1080"/>
  <c r="Y1080" s="1"/>
  <c r="CY1080"/>
  <c r="X1080" s="1"/>
  <c r="AB1079"/>
  <c r="CR1079"/>
  <c r="Q1079" s="1"/>
  <c r="CZ1074"/>
  <c r="Y1074" s="1"/>
  <c r="CY1074"/>
  <c r="X1074" s="1"/>
  <c r="CY1071"/>
  <c r="X1071" s="1"/>
  <c r="CZ1071"/>
  <c r="Y1071" s="1"/>
  <c r="CZ1069"/>
  <c r="Y1069" s="1"/>
  <c r="CY1069"/>
  <c r="X1069" s="1"/>
  <c r="CZ1057"/>
  <c r="Y1057" s="1"/>
  <c r="CY1057"/>
  <c r="X1057" s="1"/>
  <c r="CZ1048"/>
  <c r="Y1048" s="1"/>
  <c r="CY1048"/>
  <c r="X1048" s="1"/>
  <c r="CZ1047"/>
  <c r="Y1047" s="1"/>
  <c r="CY1047"/>
  <c r="X1047" s="1"/>
  <c r="CZ1043"/>
  <c r="Y1043" s="1"/>
  <c r="CY1043"/>
  <c r="X1043" s="1"/>
  <c r="CY1039"/>
  <c r="X1039" s="1"/>
  <c r="CZ1039"/>
  <c r="Y1039" s="1"/>
  <c r="CY971"/>
  <c r="X971" s="1"/>
  <c r="GO971" s="1"/>
  <c r="CZ971"/>
  <c r="Y971" s="1"/>
  <c r="CZ965"/>
  <c r="Y965" s="1"/>
  <c r="CY965"/>
  <c r="X965" s="1"/>
  <c r="AB960"/>
  <c r="CR960"/>
  <c r="Q960" s="1"/>
  <c r="CP960" s="1"/>
  <c r="O960" s="1"/>
  <c r="CZ958"/>
  <c r="Y958" s="1"/>
  <c r="CY958"/>
  <c r="X958" s="1"/>
  <c r="GO958" s="1"/>
  <c r="CY957"/>
  <c r="X957" s="1"/>
  <c r="GN957" s="1"/>
  <c r="CZ957"/>
  <c r="Y957" s="1"/>
  <c r="AB954"/>
  <c r="CR954"/>
  <c r="Q954" s="1"/>
  <c r="CP954" s="1"/>
  <c r="O954" s="1"/>
  <c r="CZ952"/>
  <c r="Y952" s="1"/>
  <c r="CY952"/>
  <c r="X952" s="1"/>
  <c r="GM952" s="1"/>
  <c r="CY951"/>
  <c r="X951" s="1"/>
  <c r="CZ951"/>
  <c r="Y951" s="1"/>
  <c r="CY949"/>
  <c r="X949" s="1"/>
  <c r="CZ949"/>
  <c r="Y949" s="1"/>
  <c r="BD1630"/>
  <c r="BC1585"/>
  <c r="AU1585"/>
  <c r="AQ1585"/>
  <c r="BB1540"/>
  <c r="AT1540"/>
  <c r="AP1540"/>
  <c r="BY1527"/>
  <c r="AO1495"/>
  <c r="BX1484"/>
  <c r="BD1452"/>
  <c r="BC1409"/>
  <c r="AU1409"/>
  <c r="AQ1409"/>
  <c r="AO1345"/>
  <c r="CK1322"/>
  <c r="CC1322"/>
  <c r="BA1290"/>
  <c r="CP1282"/>
  <c r="O1282" s="1"/>
  <c r="AH1290"/>
  <c r="AD1290"/>
  <c r="AI1246"/>
  <c r="CP1158"/>
  <c r="O1158" s="1"/>
  <c r="U1061"/>
  <c r="Q1061"/>
  <c r="U1046"/>
  <c r="AB1044"/>
  <c r="U1042"/>
  <c r="CP1040"/>
  <c r="O1040" s="1"/>
  <c r="AB1038"/>
  <c r="CP962"/>
  <c r="O962" s="1"/>
  <c r="CP956"/>
  <c r="O956" s="1"/>
  <c r="CP949"/>
  <c r="O949" s="1"/>
  <c r="CP948"/>
  <c r="O948" s="1"/>
  <c r="CX1512" i="3"/>
  <c r="CX1513"/>
  <c r="CX1510"/>
  <c r="CX1514"/>
  <c r="CX1511"/>
  <c r="CX1515"/>
  <c r="CX1476"/>
  <c r="CX1473"/>
  <c r="CX1477"/>
  <c r="CX1474"/>
  <c r="CX1478"/>
  <c r="CX1475"/>
  <c r="CX1479"/>
  <c r="CX1424"/>
  <c r="CX1425"/>
  <c r="CX1426"/>
  <c r="CX1427"/>
  <c r="CX1380"/>
  <c r="CX1384"/>
  <c r="CX1381"/>
  <c r="CX1385"/>
  <c r="CX1378"/>
  <c r="CX1382"/>
  <c r="CX1386"/>
  <c r="CX1379"/>
  <c r="CX1383"/>
  <c r="CX1387"/>
  <c r="CX1372"/>
  <c r="CX1376"/>
  <c r="CX1373"/>
  <c r="CX1377"/>
  <c r="CX1374"/>
  <c r="CX1375"/>
  <c r="CX1332"/>
  <c r="CX1336"/>
  <c r="CX1340"/>
  <c r="CX1333"/>
  <c r="CX1337"/>
  <c r="CX1334"/>
  <c r="CX1338"/>
  <c r="CX1335"/>
  <c r="CX1339"/>
  <c r="CX1304"/>
  <c r="CX1301"/>
  <c r="CX1305"/>
  <c r="CX1303"/>
  <c r="CX1307"/>
  <c r="CX1302"/>
  <c r="CX1306"/>
  <c r="CX1296"/>
  <c r="CX1300"/>
  <c r="CX1297"/>
  <c r="CX1295"/>
  <c r="CX1299"/>
  <c r="CX1298"/>
  <c r="CX1264"/>
  <c r="CX1265"/>
  <c r="CX1262"/>
  <c r="CX1263"/>
  <c r="CX1266"/>
  <c r="CX1252"/>
  <c r="CX1249"/>
  <c r="CX1253"/>
  <c r="CX1250"/>
  <c r="CX1254"/>
  <c r="CX1251"/>
  <c r="CX1240"/>
  <c r="CX1244"/>
  <c r="CX1248"/>
  <c r="CX1241"/>
  <c r="CX1245"/>
  <c r="CX1242"/>
  <c r="CX1246"/>
  <c r="CX1243"/>
  <c r="CX1247"/>
  <c r="CX1208"/>
  <c r="CX1212"/>
  <c r="CX1216"/>
  <c r="CX1209"/>
  <c r="CX1213"/>
  <c r="CX1217"/>
  <c r="CX1210"/>
  <c r="CX1214"/>
  <c r="CX1218"/>
  <c r="CX1211"/>
  <c r="CX1215"/>
  <c r="CX1219"/>
  <c r="W1290" i="1"/>
  <c r="AJ1278"/>
  <c r="CZ1288"/>
  <c r="Y1288" s="1"/>
  <c r="CY1288"/>
  <c r="X1288" s="1"/>
  <c r="GN1285"/>
  <c r="GM1285"/>
  <c r="GN1283"/>
  <c r="GM1283"/>
  <c r="CZ1282"/>
  <c r="Y1282" s="1"/>
  <c r="CY1282"/>
  <c r="X1282" s="1"/>
  <c r="CY1281"/>
  <c r="X1281" s="1"/>
  <c r="CZ1281"/>
  <c r="Y1281" s="1"/>
  <c r="BY1235"/>
  <c r="AP1246"/>
  <c r="CI1246"/>
  <c r="CZ1242"/>
  <c r="Y1242" s="1"/>
  <c r="CY1242"/>
  <c r="X1242" s="1"/>
  <c r="AB1241"/>
  <c r="CR1241"/>
  <c r="Q1241" s="1"/>
  <c r="CP1241" s="1"/>
  <c r="O1241" s="1"/>
  <c r="AB1239"/>
  <c r="CR1239"/>
  <c r="Q1239" s="1"/>
  <c r="CP1239" s="1"/>
  <c r="O1239" s="1"/>
  <c r="CZ1238"/>
  <c r="Y1238" s="1"/>
  <c r="CY1238"/>
  <c r="X1238" s="1"/>
  <c r="CZ1193"/>
  <c r="Y1193" s="1"/>
  <c r="CY1193"/>
  <c r="X1193" s="1"/>
  <c r="CZ1185"/>
  <c r="Y1185" s="1"/>
  <c r="CY1185"/>
  <c r="X1185" s="1"/>
  <c r="CZ1180"/>
  <c r="Y1180" s="1"/>
  <c r="CY1180"/>
  <c r="X1180" s="1"/>
  <c r="CZ1174"/>
  <c r="Y1174" s="1"/>
  <c r="CY1174"/>
  <c r="X1174" s="1"/>
  <c r="CZ1170"/>
  <c r="Y1170" s="1"/>
  <c r="CY1170"/>
  <c r="X1170" s="1"/>
  <c r="CZ1157"/>
  <c r="Y1157" s="1"/>
  <c r="CY1157"/>
  <c r="X1157" s="1"/>
  <c r="CZ1155"/>
  <c r="Y1155" s="1"/>
  <c r="CY1155"/>
  <c r="X1155" s="1"/>
  <c r="CZ1153"/>
  <c r="Y1153" s="1"/>
  <c r="CY1153"/>
  <c r="X1153" s="1"/>
  <c r="CZ1079"/>
  <c r="Y1079" s="1"/>
  <c r="CY1079"/>
  <c r="X1079" s="1"/>
  <c r="AB1077"/>
  <c r="CR1077"/>
  <c r="Q1077" s="1"/>
  <c r="CP1077" s="1"/>
  <c r="O1077" s="1"/>
  <c r="CZ1076"/>
  <c r="Y1076" s="1"/>
  <c r="CY1076"/>
  <c r="X1076" s="1"/>
  <c r="AB1074"/>
  <c r="CR1074"/>
  <c r="Q1074" s="1"/>
  <c r="CP1074" s="1"/>
  <c r="O1074" s="1"/>
  <c r="CZ1072"/>
  <c r="Y1072" s="1"/>
  <c r="CY1072"/>
  <c r="X1072" s="1"/>
  <c r="GO1072" s="1"/>
  <c r="CY1065"/>
  <c r="X1065" s="1"/>
  <c r="GN1065" s="1"/>
  <c r="CZ1065"/>
  <c r="Y1065" s="1"/>
  <c r="AB1059"/>
  <c r="CR1059"/>
  <c r="Q1059" s="1"/>
  <c r="CP1059" s="1"/>
  <c r="O1059" s="1"/>
  <c r="CP1057"/>
  <c r="O1057" s="1"/>
  <c r="AB1045"/>
  <c r="CR1045"/>
  <c r="Q1045" s="1"/>
  <c r="CP1045" s="1"/>
  <c r="O1045" s="1"/>
  <c r="AB1041"/>
  <c r="CR1041"/>
  <c r="Q1041" s="1"/>
  <c r="CP1041" s="1"/>
  <c r="O1041" s="1"/>
  <c r="CD944"/>
  <c r="AU974"/>
  <c r="AB970"/>
  <c r="CR970"/>
  <c r="Q970" s="1"/>
  <c r="CP970" s="1"/>
  <c r="O970" s="1"/>
  <c r="CZ968"/>
  <c r="Y968" s="1"/>
  <c r="GN968" s="1"/>
  <c r="CY968"/>
  <c r="X968" s="1"/>
  <c r="GM968" s="1"/>
  <c r="CY967"/>
  <c r="X967" s="1"/>
  <c r="GM967" s="1"/>
  <c r="CZ967"/>
  <c r="Y967" s="1"/>
  <c r="GN967" s="1"/>
  <c r="AB962"/>
  <c r="CR962"/>
  <c r="Q962" s="1"/>
  <c r="CZ960"/>
  <c r="Y960" s="1"/>
  <c r="CY960"/>
  <c r="X960" s="1"/>
  <c r="CZ954"/>
  <c r="Y954" s="1"/>
  <c r="CY954"/>
  <c r="X954" s="1"/>
  <c r="CZ953"/>
  <c r="Y953" s="1"/>
  <c r="CY953"/>
  <c r="X953" s="1"/>
  <c r="AB950"/>
  <c r="CR950"/>
  <c r="Q950" s="1"/>
  <c r="CP950" s="1"/>
  <c r="O950" s="1"/>
  <c r="AO1630"/>
  <c r="BD1585"/>
  <c r="I1580"/>
  <c r="W1580" s="1"/>
  <c r="AJ1585" s="1"/>
  <c r="BC1540"/>
  <c r="I1530"/>
  <c r="R1530" s="1"/>
  <c r="BB1495"/>
  <c r="AO1452"/>
  <c r="BX1441"/>
  <c r="CI1409"/>
  <c r="BD1409"/>
  <c r="I1382"/>
  <c r="GX1382" s="1"/>
  <c r="I1380"/>
  <c r="GX1380" s="1"/>
  <c r="CG1345"/>
  <c r="CL1322"/>
  <c r="BB1290"/>
  <c r="AT1290"/>
  <c r="CP1288"/>
  <c r="O1288" s="1"/>
  <c r="AG1290"/>
  <c r="CP1242"/>
  <c r="O1242" s="1"/>
  <c r="AJ1246"/>
  <c r="AE1246"/>
  <c r="AH1246"/>
  <c r="CP1199"/>
  <c r="O1199" s="1"/>
  <c r="CP1188"/>
  <c r="O1188" s="1"/>
  <c r="CP1184"/>
  <c r="O1184" s="1"/>
  <c r="CP1179"/>
  <c r="O1179" s="1"/>
  <c r="CP1176"/>
  <c r="O1176" s="1"/>
  <c r="CP1161"/>
  <c r="O1161" s="1"/>
  <c r="CP1159"/>
  <c r="O1159" s="1"/>
  <c r="CP1149"/>
  <c r="O1149" s="1"/>
  <c r="CP1083"/>
  <c r="O1083" s="1"/>
  <c r="CP1081"/>
  <c r="O1081" s="1"/>
  <c r="CP1075"/>
  <c r="O1075" s="1"/>
  <c r="CP1069"/>
  <c r="O1069" s="1"/>
  <c r="CP1068"/>
  <c r="O1068" s="1"/>
  <c r="GX1061"/>
  <c r="S1061"/>
  <c r="CP1061" s="1"/>
  <c r="O1061" s="1"/>
  <c r="CP1050"/>
  <c r="O1050" s="1"/>
  <c r="CP1047"/>
  <c r="O1047" s="1"/>
  <c r="W1046"/>
  <c r="P1046"/>
  <c r="CP1043"/>
  <c r="O1043" s="1"/>
  <c r="W1042"/>
  <c r="AJ1115" s="1"/>
  <c r="AJ1036" s="1"/>
  <c r="P1042"/>
  <c r="AG1115"/>
  <c r="AG1036" s="1"/>
  <c r="AI1115"/>
  <c r="AI1036" s="1"/>
  <c r="CP964"/>
  <c r="O964" s="1"/>
  <c r="CX1500" i="3"/>
  <c r="CX1504"/>
  <c r="CX1508"/>
  <c r="CX1501"/>
  <c r="CX1505"/>
  <c r="CX1509"/>
  <c r="CX1502"/>
  <c r="CX1506"/>
  <c r="CX1503"/>
  <c r="CX1507"/>
  <c r="CX1468"/>
  <c r="CX1472"/>
  <c r="CX1469"/>
  <c r="CX1466"/>
  <c r="CX1470"/>
  <c r="CX1467"/>
  <c r="CX1471"/>
  <c r="CX1460"/>
  <c r="CX1464"/>
  <c r="CX1461"/>
  <c r="CX1465"/>
  <c r="CX1462"/>
  <c r="CX1459"/>
  <c r="CX1463"/>
  <c r="CX1456"/>
  <c r="CX1453"/>
  <c r="CX1457"/>
  <c r="CX1454"/>
  <c r="CX1458"/>
  <c r="CX1455"/>
  <c r="CX1420"/>
  <c r="CX1417"/>
  <c r="CX1421"/>
  <c r="CX1418"/>
  <c r="CX1422"/>
  <c r="CX1419"/>
  <c r="CX1423"/>
  <c r="CX1368"/>
  <c r="CX1369"/>
  <c r="CX1370"/>
  <c r="CX1371"/>
  <c r="CX1324"/>
  <c r="CX1328"/>
  <c r="CX1325"/>
  <c r="CX1329"/>
  <c r="CX1322"/>
  <c r="CX1326"/>
  <c r="CX1330"/>
  <c r="CX1323"/>
  <c r="CX1327"/>
  <c r="CX1331"/>
  <c r="CX1316"/>
  <c r="CX1320"/>
  <c r="CX1317"/>
  <c r="CX1321"/>
  <c r="CX1318"/>
  <c r="CX1319"/>
  <c r="CX1288"/>
  <c r="CX1292"/>
  <c r="CX1289"/>
  <c r="CX1293"/>
  <c r="CX1287"/>
  <c r="CX1291"/>
  <c r="CX1294"/>
  <c r="CX1286"/>
  <c r="CX1290"/>
  <c r="CX1256"/>
  <c r="CX1260"/>
  <c r="CX1257"/>
  <c r="CX1261"/>
  <c r="CX1258"/>
  <c r="CX1255"/>
  <c r="CX1259"/>
  <c r="CX1132"/>
  <c r="CX1136"/>
  <c r="CX1133"/>
  <c r="CX1137"/>
  <c r="CX1130"/>
  <c r="CX1134"/>
  <c r="CX1131"/>
  <c r="CX1135"/>
  <c r="CY1241" i="1"/>
  <c r="X1241" s="1"/>
  <c r="CZ1241"/>
  <c r="Y1241" s="1"/>
  <c r="CZ1240"/>
  <c r="Y1240" s="1"/>
  <c r="CY1240"/>
  <c r="X1240" s="1"/>
  <c r="GM1240" s="1"/>
  <c r="CY1239"/>
  <c r="X1239" s="1"/>
  <c r="CZ1239"/>
  <c r="Y1239" s="1"/>
  <c r="AF1246"/>
  <c r="CZ1237"/>
  <c r="Y1237" s="1"/>
  <c r="AL1246" s="1"/>
  <c r="CY1237"/>
  <c r="X1237" s="1"/>
  <c r="AO1168"/>
  <c r="F1207"/>
  <c r="CZ1195"/>
  <c r="Y1195" s="1"/>
  <c r="CY1195"/>
  <c r="X1195" s="1"/>
  <c r="CR1184"/>
  <c r="Q1184" s="1"/>
  <c r="AB1184"/>
  <c r="CZ1182"/>
  <c r="Y1182" s="1"/>
  <c r="GM1182" s="1"/>
  <c r="CY1182"/>
  <c r="X1182" s="1"/>
  <c r="CZ1181"/>
  <c r="Y1181" s="1"/>
  <c r="CY1181"/>
  <c r="X1181" s="1"/>
  <c r="CR1178"/>
  <c r="Q1178" s="1"/>
  <c r="CP1178" s="1"/>
  <c r="O1178" s="1"/>
  <c r="AB1178"/>
  <c r="CZ1172"/>
  <c r="Y1172" s="1"/>
  <c r="CY1172"/>
  <c r="X1172" s="1"/>
  <c r="GM1172" s="1"/>
  <c r="CZ1171"/>
  <c r="Y1171" s="1"/>
  <c r="CY1171"/>
  <c r="X1171" s="1"/>
  <c r="GM1171" s="1"/>
  <c r="CR1164"/>
  <c r="Q1164" s="1"/>
  <c r="CP1164" s="1"/>
  <c r="O1164" s="1"/>
  <c r="AB1164"/>
  <c r="CZ1163"/>
  <c r="Y1163" s="1"/>
  <c r="CY1163"/>
  <c r="X1163" s="1"/>
  <c r="GM1163" s="1"/>
  <c r="CR1150"/>
  <c r="Q1150" s="1"/>
  <c r="CP1150" s="1"/>
  <c r="O1150" s="1"/>
  <c r="AB1150"/>
  <c r="CR1078"/>
  <c r="Q1078" s="1"/>
  <c r="CP1078" s="1"/>
  <c r="O1078" s="1"/>
  <c r="AB1078"/>
  <c r="CZ1077"/>
  <c r="Y1077" s="1"/>
  <c r="CY1077"/>
  <c r="X1077" s="1"/>
  <c r="CZ1068"/>
  <c r="Y1068" s="1"/>
  <c r="CY1067"/>
  <c r="X1067" s="1"/>
  <c r="GN1067" s="1"/>
  <c r="CZ1067"/>
  <c r="Y1067" s="1"/>
  <c r="CZ1064"/>
  <c r="Y1064" s="1"/>
  <c r="CY1064"/>
  <c r="X1064" s="1"/>
  <c r="AB1063"/>
  <c r="CR1063"/>
  <c r="Q1063" s="1"/>
  <c r="CP1063" s="1"/>
  <c r="O1063" s="1"/>
  <c r="CZ1062"/>
  <c r="Y1062" s="1"/>
  <c r="GM1062" s="1"/>
  <c r="CY1062"/>
  <c r="X1062" s="1"/>
  <c r="GN1062" s="1"/>
  <c r="CZ1059"/>
  <c r="Y1059" s="1"/>
  <c r="CY1059"/>
  <c r="X1059" s="1"/>
  <c r="CY1051"/>
  <c r="X1051" s="1"/>
  <c r="GN1051" s="1"/>
  <c r="CZ1051"/>
  <c r="Y1051" s="1"/>
  <c r="CY1050"/>
  <c r="X1050" s="1"/>
  <c r="CY1049"/>
  <c r="X1049" s="1"/>
  <c r="GN1049" s="1"/>
  <c r="CZ1049"/>
  <c r="Y1049" s="1"/>
  <c r="CZ1045"/>
  <c r="Y1045" s="1"/>
  <c r="CY1045"/>
  <c r="X1045" s="1"/>
  <c r="CZ1041"/>
  <c r="Y1041" s="1"/>
  <c r="CY1041"/>
  <c r="X1041" s="1"/>
  <c r="AB972"/>
  <c r="CR972"/>
  <c r="Q972" s="1"/>
  <c r="CP972" s="1"/>
  <c r="O972" s="1"/>
  <c r="CZ970"/>
  <c r="Y970" s="1"/>
  <c r="CY970"/>
  <c r="X970" s="1"/>
  <c r="CZ969"/>
  <c r="Y969" s="1"/>
  <c r="CY969"/>
  <c r="X969" s="1"/>
  <c r="AB964"/>
  <c r="CR964"/>
  <c r="Q964" s="1"/>
  <c r="CZ962"/>
  <c r="Y962" s="1"/>
  <c r="CY962"/>
  <c r="X962" s="1"/>
  <c r="CY959"/>
  <c r="X959" s="1"/>
  <c r="GM959" s="1"/>
  <c r="CZ959"/>
  <c r="Y959" s="1"/>
  <c r="CZ955"/>
  <c r="Y955" s="1"/>
  <c r="CY955"/>
  <c r="X955" s="1"/>
  <c r="CZ950"/>
  <c r="Y950" s="1"/>
  <c r="CY950"/>
  <c r="X950" s="1"/>
  <c r="CI1660"/>
  <c r="CI1147" s="1"/>
  <c r="BB1630"/>
  <c r="AO1585"/>
  <c r="BD1540"/>
  <c r="I1535"/>
  <c r="V1535" s="1"/>
  <c r="BC1495"/>
  <c r="BB1452"/>
  <c r="I1407"/>
  <c r="GX1407" s="1"/>
  <c r="I1405"/>
  <c r="Q1405" s="1"/>
  <c r="I1391"/>
  <c r="GX1391" s="1"/>
  <c r="I1385"/>
  <c r="S1385" s="1"/>
  <c r="I1383"/>
  <c r="V1383" s="1"/>
  <c r="I1331"/>
  <c r="Q1331" s="1"/>
  <c r="AO1290"/>
  <c r="CP1287"/>
  <c r="O1287" s="1"/>
  <c r="CP1281"/>
  <c r="O1281" s="1"/>
  <c r="CP1243"/>
  <c r="O1243" s="1"/>
  <c r="CJ1246"/>
  <c r="CP1197"/>
  <c r="O1197" s="1"/>
  <c r="CP1194"/>
  <c r="O1194" s="1"/>
  <c r="CP1189"/>
  <c r="O1189" s="1"/>
  <c r="CP1186"/>
  <c r="O1186" s="1"/>
  <c r="CP1180"/>
  <c r="O1180" s="1"/>
  <c r="CP1177"/>
  <c r="O1177" s="1"/>
  <c r="CP1174"/>
  <c r="O1174" s="1"/>
  <c r="CP1162"/>
  <c r="O1162" s="1"/>
  <c r="CP1157"/>
  <c r="O1157" s="1"/>
  <c r="CP1155"/>
  <c r="O1155" s="1"/>
  <c r="CP1153"/>
  <c r="O1153" s="1"/>
  <c r="CP1082"/>
  <c r="O1082" s="1"/>
  <c r="CP1079"/>
  <c r="O1079" s="1"/>
  <c r="CP1073"/>
  <c r="O1073" s="1"/>
  <c r="CP1071"/>
  <c r="O1071" s="1"/>
  <c r="U1070"/>
  <c r="AB1068"/>
  <c r="AB1064"/>
  <c r="T1061"/>
  <c r="AB1060"/>
  <c r="U1058"/>
  <c r="AB1050"/>
  <c r="GX1046"/>
  <c r="S1046"/>
  <c r="U1044"/>
  <c r="AH1115" s="1"/>
  <c r="AH1036" s="1"/>
  <c r="GX1042"/>
  <c r="CJ1115" s="1"/>
  <c r="CJ1036" s="1"/>
  <c r="S1042"/>
  <c r="AF1115" s="1"/>
  <c r="AF1036" s="1"/>
  <c r="AB1042"/>
  <c r="CP1039"/>
  <c r="O1039" s="1"/>
  <c r="W966"/>
  <c r="CP961"/>
  <c r="O961" s="1"/>
  <c r="CX1092" i="3"/>
  <c r="CX1096"/>
  <c r="CX1093"/>
  <c r="CX1094"/>
  <c r="CX1091"/>
  <c r="CX1095"/>
  <c r="CX1052"/>
  <c r="CX1056"/>
  <c r="CX1060"/>
  <c r="CX1053"/>
  <c r="CX1057"/>
  <c r="CX1061"/>
  <c r="CX1054"/>
  <c r="CX1058"/>
  <c r="CX1062"/>
  <c r="CX1051"/>
  <c r="CX1055"/>
  <c r="CX1059"/>
  <c r="CX1008"/>
  <c r="CX1012"/>
  <c r="CX1005"/>
  <c r="CX1009"/>
  <c r="CX1013"/>
  <c r="CX1006"/>
  <c r="CX1010"/>
  <c r="CX1014"/>
  <c r="CX1007"/>
  <c r="CX1011"/>
  <c r="CX1000"/>
  <c r="CX1004"/>
  <c r="CX1001"/>
  <c r="CX1002"/>
  <c r="CX999"/>
  <c r="CX1003"/>
  <c r="CX980"/>
  <c r="CX977"/>
  <c r="CX981"/>
  <c r="CX978"/>
  <c r="CX982"/>
  <c r="CX979"/>
  <c r="CX983"/>
  <c r="CX936"/>
  <c r="CX940"/>
  <c r="CX944"/>
  <c r="CX933"/>
  <c r="CX937"/>
  <c r="CX941"/>
  <c r="CX945"/>
  <c r="CX934"/>
  <c r="CX938"/>
  <c r="CX942"/>
  <c r="CX946"/>
  <c r="CX935"/>
  <c r="CX939"/>
  <c r="CX943"/>
  <c r="CX892"/>
  <c r="CX893"/>
  <c r="CX890"/>
  <c r="CX891"/>
  <c r="CX884"/>
  <c r="CX888"/>
  <c r="CX885"/>
  <c r="CX889"/>
  <c r="CX882"/>
  <c r="CX886"/>
  <c r="CX883"/>
  <c r="CX887"/>
  <c r="CX840"/>
  <c r="CX841"/>
  <c r="CX839"/>
  <c r="CX837"/>
  <c r="CX838"/>
  <c r="CX811"/>
  <c r="CX815"/>
  <c r="CX812"/>
  <c r="CX816"/>
  <c r="CX813"/>
  <c r="CX814"/>
  <c r="CX810"/>
  <c r="CX770"/>
  <c r="CX774"/>
  <c r="CX767"/>
  <c r="CX771"/>
  <c r="CX775"/>
  <c r="CX768"/>
  <c r="CX772"/>
  <c r="CX769"/>
  <c r="CX773"/>
  <c r="CX738"/>
  <c r="CX742"/>
  <c r="CX746"/>
  <c r="CX750"/>
  <c r="CX754"/>
  <c r="CX739"/>
  <c r="CX743"/>
  <c r="CX747"/>
  <c r="CX751"/>
  <c r="CX755"/>
  <c r="CX740"/>
  <c r="CX744"/>
  <c r="CX748"/>
  <c r="CX752"/>
  <c r="CX737"/>
  <c r="CX741"/>
  <c r="CX745"/>
  <c r="CX749"/>
  <c r="CX753"/>
  <c r="CX706"/>
  <c r="CX710"/>
  <c r="CX707"/>
  <c r="CX704"/>
  <c r="CX708"/>
  <c r="CX705"/>
  <c r="CX709"/>
  <c r="CX686"/>
  <c r="CX687"/>
  <c r="CX666"/>
  <c r="CX667"/>
  <c r="CX665"/>
  <c r="CX663"/>
  <c r="CX664"/>
  <c r="CX634"/>
  <c r="CX638"/>
  <c r="CX635"/>
  <c r="CX639"/>
  <c r="CX636"/>
  <c r="CX640"/>
  <c r="CX637"/>
  <c r="CX602"/>
  <c r="CX606"/>
  <c r="CX610"/>
  <c r="CX603"/>
  <c r="CX607"/>
  <c r="CX611"/>
  <c r="CX604"/>
  <c r="CX608"/>
  <c r="CX612"/>
  <c r="CX605"/>
  <c r="CX609"/>
  <c r="CX558"/>
  <c r="CX562"/>
  <c r="CX559"/>
  <c r="CX563"/>
  <c r="CX560"/>
  <c r="CX564"/>
  <c r="CX557"/>
  <c r="CX561"/>
  <c r="CX542"/>
  <c r="CX546"/>
  <c r="CX543"/>
  <c r="CX547"/>
  <c r="CX544"/>
  <c r="CX548"/>
  <c r="CX541"/>
  <c r="CX545"/>
  <c r="CX549"/>
  <c r="CR946" i="1"/>
  <c r="Q946" s="1"/>
  <c r="AB946"/>
  <c r="CZ934"/>
  <c r="Y934" s="1"/>
  <c r="CY934"/>
  <c r="X934" s="1"/>
  <c r="CZ856"/>
  <c r="Y856" s="1"/>
  <c r="CY856"/>
  <c r="X856" s="1"/>
  <c r="CZ851"/>
  <c r="Y851" s="1"/>
  <c r="CY851"/>
  <c r="X851" s="1"/>
  <c r="CZ848"/>
  <c r="Y848" s="1"/>
  <c r="CY848"/>
  <c r="X848" s="1"/>
  <c r="CZ847"/>
  <c r="Y847" s="1"/>
  <c r="CY847"/>
  <c r="X847" s="1"/>
  <c r="CZ840"/>
  <c r="Y840" s="1"/>
  <c r="CY840"/>
  <c r="X840" s="1"/>
  <c r="CZ826"/>
  <c r="Y826" s="1"/>
  <c r="CY826"/>
  <c r="X826" s="1"/>
  <c r="CZ825"/>
  <c r="Y825" s="1"/>
  <c r="CY825"/>
  <c r="X825" s="1"/>
  <c r="CZ817"/>
  <c r="Y817" s="1"/>
  <c r="AF893"/>
  <c r="AF815" s="1"/>
  <c r="CY817"/>
  <c r="X817" s="1"/>
  <c r="AB1282"/>
  <c r="CM1278"/>
  <c r="BC1246"/>
  <c r="AU1246"/>
  <c r="AQ1246"/>
  <c r="AD1244"/>
  <c r="CR1244" s="1"/>
  <c r="Q1244" s="1"/>
  <c r="CP1244" s="1"/>
  <c r="O1244" s="1"/>
  <c r="AB1242"/>
  <c r="AB1240"/>
  <c r="BZ1235"/>
  <c r="BB1203"/>
  <c r="AX1203"/>
  <c r="AP1203"/>
  <c r="AB1198"/>
  <c r="AB1188"/>
  <c r="AB1180"/>
  <c r="CS1162"/>
  <c r="R1162" s="1"/>
  <c r="CY1162" s="1"/>
  <c r="X1162" s="1"/>
  <c r="CQ1156"/>
  <c r="P1156" s="1"/>
  <c r="CP1156" s="1"/>
  <c r="O1156" s="1"/>
  <c r="CQ1154"/>
  <c r="P1154" s="1"/>
  <c r="CP1154" s="1"/>
  <c r="O1154" s="1"/>
  <c r="CQ1152"/>
  <c r="P1152" s="1"/>
  <c r="CT1151"/>
  <c r="S1151" s="1"/>
  <c r="AF1660" s="1"/>
  <c r="AF1147" s="1"/>
  <c r="CS1150"/>
  <c r="R1150" s="1"/>
  <c r="AE1660" s="1"/>
  <c r="AE1147" s="1"/>
  <c r="CG1115"/>
  <c r="CG1036" s="1"/>
  <c r="CI1085"/>
  <c r="BD1085"/>
  <c r="CS1082"/>
  <c r="R1082" s="1"/>
  <c r="CY1082" s="1"/>
  <c r="X1082" s="1"/>
  <c r="CQ1080"/>
  <c r="P1080" s="1"/>
  <c r="CP1080" s="1"/>
  <c r="O1080" s="1"/>
  <c r="CS1078"/>
  <c r="R1078" s="1"/>
  <c r="CY1078" s="1"/>
  <c r="X1078" s="1"/>
  <c r="CQ1076"/>
  <c r="P1076" s="1"/>
  <c r="CP1076" s="1"/>
  <c r="O1076" s="1"/>
  <c r="CS1070"/>
  <c r="R1070" s="1"/>
  <c r="CY1070" s="1"/>
  <c r="X1070" s="1"/>
  <c r="CS1068"/>
  <c r="R1068" s="1"/>
  <c r="CY1068" s="1"/>
  <c r="X1068" s="1"/>
  <c r="CQ1066"/>
  <c r="P1066" s="1"/>
  <c r="CP1066" s="1"/>
  <c r="O1066" s="1"/>
  <c r="CQ1064"/>
  <c r="P1064" s="1"/>
  <c r="CP1064" s="1"/>
  <c r="O1064" s="1"/>
  <c r="CS1060"/>
  <c r="R1060" s="1"/>
  <c r="I1060"/>
  <c r="T1060" s="1"/>
  <c r="AG1085" s="1"/>
  <c r="CS1058"/>
  <c r="R1058" s="1"/>
  <c r="CZ1058" s="1"/>
  <c r="Y1058" s="1"/>
  <c r="CL1055"/>
  <c r="CD1055"/>
  <c r="BZ1055"/>
  <c r="CS1050"/>
  <c r="R1050" s="1"/>
  <c r="CZ1050" s="1"/>
  <c r="Y1050" s="1"/>
  <c r="CQ1048"/>
  <c r="P1048" s="1"/>
  <c r="CP1048" s="1"/>
  <c r="O1048" s="1"/>
  <c r="CS1046"/>
  <c r="R1046" s="1"/>
  <c r="CS1044"/>
  <c r="R1044" s="1"/>
  <c r="CY1044" s="1"/>
  <c r="X1044" s="1"/>
  <c r="CS1042"/>
  <c r="R1042" s="1"/>
  <c r="CS1038"/>
  <c r="R1038" s="1"/>
  <c r="AE1115" s="1"/>
  <c r="AE1036" s="1"/>
  <c r="BC974"/>
  <c r="I966"/>
  <c r="S966" s="1"/>
  <c r="AB948"/>
  <c r="CP939"/>
  <c r="O939" s="1"/>
  <c r="CP932"/>
  <c r="O932" s="1"/>
  <c r="CP927"/>
  <c r="O927" s="1"/>
  <c r="CP850"/>
  <c r="O850" s="1"/>
  <c r="CP846"/>
  <c r="O846" s="1"/>
  <c r="CP828"/>
  <c r="O828" s="1"/>
  <c r="CJ893"/>
  <c r="CJ815" s="1"/>
  <c r="AG893"/>
  <c r="AG815" s="1"/>
  <c r="CX1084" i="3"/>
  <c r="CX1088"/>
  <c r="CX1085"/>
  <c r="CX1089"/>
  <c r="CX1082"/>
  <c r="CX1086"/>
  <c r="CX1090"/>
  <c r="CX1083"/>
  <c r="CX1087"/>
  <c r="CX1040"/>
  <c r="CX1044"/>
  <c r="CX1048"/>
  <c r="CX1041"/>
  <c r="CX1045"/>
  <c r="CX1049"/>
  <c r="CX1042"/>
  <c r="CX1046"/>
  <c r="CX1050"/>
  <c r="CX1039"/>
  <c r="CX1043"/>
  <c r="CX1047"/>
  <c r="CX996"/>
  <c r="CX997"/>
  <c r="CX998"/>
  <c r="CX972"/>
  <c r="CX976"/>
  <c r="CX973"/>
  <c r="CX974"/>
  <c r="CX971"/>
  <c r="CX975"/>
  <c r="CX948"/>
  <c r="CX952"/>
  <c r="CX949"/>
  <c r="CX953"/>
  <c r="CX950"/>
  <c r="CX954"/>
  <c r="CX947"/>
  <c r="CX951"/>
  <c r="CX876"/>
  <c r="CX880"/>
  <c r="CX877"/>
  <c r="CX881"/>
  <c r="CX878"/>
  <c r="CX875"/>
  <c r="CX879"/>
  <c r="CX835"/>
  <c r="CX836"/>
  <c r="CX834"/>
  <c r="CX807"/>
  <c r="CX804"/>
  <c r="CX808"/>
  <c r="CX805"/>
  <c r="CX809"/>
  <c r="CX806"/>
  <c r="CX778"/>
  <c r="CX782"/>
  <c r="CX779"/>
  <c r="CX783"/>
  <c r="CX787"/>
  <c r="CX776"/>
  <c r="CX780"/>
  <c r="CX784"/>
  <c r="CX777"/>
  <c r="CX781"/>
  <c r="CX785"/>
  <c r="CX786"/>
  <c r="CX734"/>
  <c r="CX735"/>
  <c r="CX736"/>
  <c r="CX726"/>
  <c r="CX730"/>
  <c r="CX727"/>
  <c r="CX731"/>
  <c r="CX728"/>
  <c r="CX732"/>
  <c r="CX729"/>
  <c r="CX733"/>
  <c r="CX683"/>
  <c r="CX684"/>
  <c r="CX685"/>
  <c r="CX658"/>
  <c r="CX662"/>
  <c r="CX659"/>
  <c r="CX656"/>
  <c r="CX660"/>
  <c r="CX657"/>
  <c r="CX661"/>
  <c r="CX614"/>
  <c r="CX618"/>
  <c r="CX615"/>
  <c r="CX619"/>
  <c r="CX616"/>
  <c r="CX620"/>
  <c r="CX613"/>
  <c r="CX617"/>
  <c r="CX621"/>
  <c r="CX586"/>
  <c r="CX590"/>
  <c r="CX594"/>
  <c r="CX598"/>
  <c r="CX583"/>
  <c r="CX587"/>
  <c r="CX591"/>
  <c r="CX595"/>
  <c r="CX599"/>
  <c r="CX584"/>
  <c r="CX588"/>
  <c r="CX592"/>
  <c r="CX596"/>
  <c r="CX600"/>
  <c r="CX585"/>
  <c r="CX589"/>
  <c r="CX593"/>
  <c r="CX597"/>
  <c r="CX601"/>
  <c r="CX550"/>
  <c r="CX554"/>
  <c r="CX551"/>
  <c r="CX555"/>
  <c r="CX552"/>
  <c r="CX556"/>
  <c r="CX553"/>
  <c r="CQ947" i="1"/>
  <c r="AB947"/>
  <c r="CZ940"/>
  <c r="Y940" s="1"/>
  <c r="CY940"/>
  <c r="X940" s="1"/>
  <c r="CZ936"/>
  <c r="Y936" s="1"/>
  <c r="CY936"/>
  <c r="X936" s="1"/>
  <c r="CZ928"/>
  <c r="Y928" s="1"/>
  <c r="CY928"/>
  <c r="X928" s="1"/>
  <c r="F888"/>
  <c r="BD834"/>
  <c r="BD893"/>
  <c r="CZ858"/>
  <c r="Y858" s="1"/>
  <c r="CY858"/>
  <c r="X858" s="1"/>
  <c r="CZ854"/>
  <c r="Y854" s="1"/>
  <c r="CY854"/>
  <c r="X854" s="1"/>
  <c r="CZ842"/>
  <c r="Y842" s="1"/>
  <c r="CY842"/>
  <c r="X842" s="1"/>
  <c r="CZ841"/>
  <c r="Y841" s="1"/>
  <c r="CY841"/>
  <c r="X841" s="1"/>
  <c r="CZ838"/>
  <c r="Y838" s="1"/>
  <c r="CY838"/>
  <c r="X838" s="1"/>
  <c r="CZ837"/>
  <c r="Y837" s="1"/>
  <c r="CY837"/>
  <c r="X837" s="1"/>
  <c r="CZ830"/>
  <c r="Y830" s="1"/>
  <c r="CY830"/>
  <c r="X830" s="1"/>
  <c r="CZ824"/>
  <c r="Y824" s="1"/>
  <c r="CY824"/>
  <c r="X824" s="1"/>
  <c r="CZ823"/>
  <c r="Y823" s="1"/>
  <c r="CY823"/>
  <c r="X823" s="1"/>
  <c r="CS1287"/>
  <c r="R1287" s="1"/>
  <c r="AE1290" s="1"/>
  <c r="BD1246"/>
  <c r="CR1238"/>
  <c r="Q1238" s="1"/>
  <c r="CP1238" s="1"/>
  <c r="O1238" s="1"/>
  <c r="BC1203"/>
  <c r="AU1203"/>
  <c r="AQ1203"/>
  <c r="AB1200"/>
  <c r="CS1197"/>
  <c r="R1197" s="1"/>
  <c r="CZ1197" s="1"/>
  <c r="Y1197" s="1"/>
  <c r="CR1196"/>
  <c r="Q1196" s="1"/>
  <c r="CP1196" s="1"/>
  <c r="O1196" s="1"/>
  <c r="CQ1195"/>
  <c r="P1195" s="1"/>
  <c r="CP1195" s="1"/>
  <c r="O1195" s="1"/>
  <c r="CQ1193"/>
  <c r="P1193" s="1"/>
  <c r="CP1193" s="1"/>
  <c r="O1193" s="1"/>
  <c r="CR1192"/>
  <c r="Q1192" s="1"/>
  <c r="CS1191"/>
  <c r="R1191" s="1"/>
  <c r="CZ1191" s="1"/>
  <c r="Y1191" s="1"/>
  <c r="CR1190"/>
  <c r="CS1189"/>
  <c r="R1189" s="1"/>
  <c r="CZ1189" s="1"/>
  <c r="Y1189" s="1"/>
  <c r="CS1187"/>
  <c r="R1187" s="1"/>
  <c r="CZ1187" s="1"/>
  <c r="Y1187" s="1"/>
  <c r="CQ1185"/>
  <c r="P1185" s="1"/>
  <c r="CP1185" s="1"/>
  <c r="O1185" s="1"/>
  <c r="CQ1183"/>
  <c r="P1183" s="1"/>
  <c r="CP1183" s="1"/>
  <c r="O1183" s="1"/>
  <c r="CQ1181"/>
  <c r="P1181" s="1"/>
  <c r="CP1181" s="1"/>
  <c r="O1181" s="1"/>
  <c r="CS1179"/>
  <c r="R1179" s="1"/>
  <c r="CZ1179" s="1"/>
  <c r="Y1179" s="1"/>
  <c r="CS1177"/>
  <c r="R1177" s="1"/>
  <c r="CZ1177" s="1"/>
  <c r="Y1177" s="1"/>
  <c r="CQ1175"/>
  <c r="P1175" s="1"/>
  <c r="CP1175" s="1"/>
  <c r="O1175" s="1"/>
  <c r="CQ1173"/>
  <c r="P1173" s="1"/>
  <c r="CP1173" s="1"/>
  <c r="O1173" s="1"/>
  <c r="BX1168"/>
  <c r="AO1085"/>
  <c r="AB1073"/>
  <c r="CG1004"/>
  <c r="CG925" s="1"/>
  <c r="CI974"/>
  <c r="BD974"/>
  <c r="AB971"/>
  <c r="AD969"/>
  <c r="AB967"/>
  <c r="AD965"/>
  <c r="AD963"/>
  <c r="AB961"/>
  <c r="AB959"/>
  <c r="AB957"/>
  <c r="AD955"/>
  <c r="AD953"/>
  <c r="AB951"/>
  <c r="AB949"/>
  <c r="CP934"/>
  <c r="O934" s="1"/>
  <c r="CP856"/>
  <c r="O856" s="1"/>
  <c r="CP840"/>
  <c r="O840" s="1"/>
  <c r="CP826"/>
  <c r="O826" s="1"/>
  <c r="AH893"/>
  <c r="AH815" s="1"/>
  <c r="CX1072" i="3"/>
  <c r="CX1076"/>
  <c r="CX1080"/>
  <c r="CX1073"/>
  <c r="CX1077"/>
  <c r="CX1081"/>
  <c r="CX1074"/>
  <c r="CX1078"/>
  <c r="CX1075"/>
  <c r="CX1079"/>
  <c r="CX1068"/>
  <c r="CX1069"/>
  <c r="CX1066"/>
  <c r="CX1070"/>
  <c r="CX1067"/>
  <c r="CX1071"/>
  <c r="CX1032"/>
  <c r="CX1036"/>
  <c r="CX1033"/>
  <c r="CX1037"/>
  <c r="CX1030"/>
  <c r="CX1034"/>
  <c r="CX1038"/>
  <c r="CX1031"/>
  <c r="CX1035"/>
  <c r="CX1024"/>
  <c r="CX1028"/>
  <c r="CX1025"/>
  <c r="CX1029"/>
  <c r="CX1026"/>
  <c r="CX1027"/>
  <c r="CX992"/>
  <c r="CX993"/>
  <c r="CX994"/>
  <c r="CX991"/>
  <c r="CX995"/>
  <c r="CX964"/>
  <c r="CX968"/>
  <c r="CX965"/>
  <c r="CX969"/>
  <c r="CX962"/>
  <c r="CX966"/>
  <c r="CX970"/>
  <c r="CX963"/>
  <c r="CX967"/>
  <c r="CX916"/>
  <c r="CX920"/>
  <c r="CX913"/>
  <c r="CX917"/>
  <c r="CX921"/>
  <c r="CX914"/>
  <c r="CX918"/>
  <c r="CX922"/>
  <c r="CX915"/>
  <c r="CX919"/>
  <c r="CX923"/>
  <c r="CX868"/>
  <c r="CX872"/>
  <c r="CX869"/>
  <c r="CX873"/>
  <c r="CX870"/>
  <c r="CX874"/>
  <c r="CX867"/>
  <c r="CX871"/>
  <c r="CX852"/>
  <c r="CX856"/>
  <c r="CX853"/>
  <c r="CX857"/>
  <c r="CX854"/>
  <c r="CX858"/>
  <c r="CX851"/>
  <c r="CX855"/>
  <c r="CX859"/>
  <c r="CX844"/>
  <c r="CX848"/>
  <c r="CX845"/>
  <c r="CX849"/>
  <c r="CX846"/>
  <c r="CX850"/>
  <c r="CX847"/>
  <c r="CX831"/>
  <c r="CX828"/>
  <c r="CX832"/>
  <c r="CX829"/>
  <c r="CX830"/>
  <c r="CX827"/>
  <c r="CX826"/>
  <c r="CX823"/>
  <c r="CX824"/>
  <c r="CX825"/>
  <c r="CX822"/>
  <c r="CX795"/>
  <c r="CX799"/>
  <c r="CX803"/>
  <c r="CX796"/>
  <c r="CX800"/>
  <c r="CX797"/>
  <c r="CX801"/>
  <c r="CX798"/>
  <c r="CX802"/>
  <c r="CX722"/>
  <c r="CX719"/>
  <c r="CX723"/>
  <c r="CX720"/>
  <c r="CX724"/>
  <c r="CX721"/>
  <c r="CX725"/>
  <c r="CX682"/>
  <c r="CX680"/>
  <c r="CX681"/>
  <c r="CX650"/>
  <c r="CX654"/>
  <c r="CX651"/>
  <c r="CX655"/>
  <c r="CX652"/>
  <c r="CX653"/>
  <c r="CX622"/>
  <c r="CX626"/>
  <c r="CX630"/>
  <c r="CX623"/>
  <c r="CX627"/>
  <c r="CX631"/>
  <c r="CX624"/>
  <c r="CX628"/>
  <c r="CX632"/>
  <c r="CX625"/>
  <c r="CX629"/>
  <c r="CX633"/>
  <c r="CX582"/>
  <c r="CX580"/>
  <c r="CX581"/>
  <c r="CX574"/>
  <c r="CX578"/>
  <c r="CX575"/>
  <c r="CX579"/>
  <c r="CX572"/>
  <c r="CX576"/>
  <c r="CX573"/>
  <c r="CX577"/>
  <c r="AD947" i="1"/>
  <c r="CR947" s="1"/>
  <c r="CS947"/>
  <c r="CZ938"/>
  <c r="Y938" s="1"/>
  <c r="CY938"/>
  <c r="X938" s="1"/>
  <c r="CZ937"/>
  <c r="Y937" s="1"/>
  <c r="CY937"/>
  <c r="X937" s="1"/>
  <c r="CZ930"/>
  <c r="Y930" s="1"/>
  <c r="GN930" s="1"/>
  <c r="CY930"/>
  <c r="X930" s="1"/>
  <c r="AO834"/>
  <c r="F867"/>
  <c r="AO893"/>
  <c r="CZ860"/>
  <c r="Y860" s="1"/>
  <c r="CY860"/>
  <c r="X860" s="1"/>
  <c r="CZ859"/>
  <c r="Y859" s="1"/>
  <c r="CY859"/>
  <c r="X859" s="1"/>
  <c r="GN854"/>
  <c r="GM854"/>
  <c r="CZ852"/>
  <c r="Y852" s="1"/>
  <c r="CY852"/>
  <c r="X852" s="1"/>
  <c r="CZ844"/>
  <c r="Y844" s="1"/>
  <c r="CY844"/>
  <c r="X844" s="1"/>
  <c r="GN844" s="1"/>
  <c r="CZ836"/>
  <c r="Y836" s="1"/>
  <c r="CY836"/>
  <c r="X836" s="1"/>
  <c r="CZ822"/>
  <c r="Y822" s="1"/>
  <c r="CY822"/>
  <c r="X822" s="1"/>
  <c r="CZ821"/>
  <c r="Y821" s="1"/>
  <c r="CY821"/>
  <c r="X821" s="1"/>
  <c r="CZ818"/>
  <c r="Y818" s="1"/>
  <c r="CY818"/>
  <c r="X818" s="1"/>
  <c r="BC1290"/>
  <c r="AO1246"/>
  <c r="CI1203"/>
  <c r="I1192"/>
  <c r="V1192" s="1"/>
  <c r="I1190"/>
  <c r="R1190" s="1"/>
  <c r="AB1158"/>
  <c r="BB1085"/>
  <c r="AX1085"/>
  <c r="AP1085"/>
  <c r="AO974"/>
  <c r="AB956"/>
  <c r="CP940"/>
  <c r="O940" s="1"/>
  <c r="CP936"/>
  <c r="O936" s="1"/>
  <c r="CP858"/>
  <c r="O858" s="1"/>
  <c r="CP857"/>
  <c r="O857" s="1"/>
  <c r="CP830"/>
  <c r="O830" s="1"/>
  <c r="AJ893"/>
  <c r="AJ815" s="1"/>
  <c r="AI893"/>
  <c r="AI815" s="1"/>
  <c r="CX1064" i="3"/>
  <c r="CX1065"/>
  <c r="CX1063"/>
  <c r="CX1016"/>
  <c r="CX1017"/>
  <c r="CX1020"/>
  <c r="CX1021"/>
  <c r="CX1018"/>
  <c r="CX1022"/>
  <c r="CX1015"/>
  <c r="CX1019"/>
  <c r="CX1023"/>
  <c r="CX984"/>
  <c r="CX988"/>
  <c r="CX985"/>
  <c r="CX989"/>
  <c r="CX986"/>
  <c r="CX990"/>
  <c r="CX987"/>
  <c r="CX956"/>
  <c r="CX960"/>
  <c r="CX957"/>
  <c r="CX961"/>
  <c r="CX958"/>
  <c r="CX955"/>
  <c r="CX959"/>
  <c r="CX924"/>
  <c r="CX928"/>
  <c r="CX932"/>
  <c r="CX925"/>
  <c r="CX929"/>
  <c r="CX926"/>
  <c r="CX930"/>
  <c r="CX927"/>
  <c r="CX931"/>
  <c r="CX896"/>
  <c r="CX900"/>
  <c r="CX904"/>
  <c r="CX908"/>
  <c r="CX912"/>
  <c r="CX897"/>
  <c r="CX901"/>
  <c r="CX905"/>
  <c r="CX909"/>
  <c r="CX894"/>
  <c r="CX898"/>
  <c r="CX902"/>
  <c r="CX906"/>
  <c r="CX910"/>
  <c r="CX895"/>
  <c r="CX899"/>
  <c r="CX903"/>
  <c r="CX907"/>
  <c r="CX911"/>
  <c r="CX860"/>
  <c r="CX864"/>
  <c r="CX861"/>
  <c r="CX865"/>
  <c r="CX862"/>
  <c r="CX866"/>
  <c r="CX863"/>
  <c r="CX842"/>
  <c r="CX843"/>
  <c r="CX819"/>
  <c r="CX820"/>
  <c r="CX821"/>
  <c r="CX817"/>
  <c r="CX818"/>
  <c r="CX791"/>
  <c r="CX788"/>
  <c r="CX792"/>
  <c r="CX789"/>
  <c r="CX793"/>
  <c r="CX790"/>
  <c r="CX794"/>
  <c r="CX758"/>
  <c r="CX762"/>
  <c r="CX766"/>
  <c r="CX759"/>
  <c r="CX763"/>
  <c r="CX756"/>
  <c r="CX760"/>
  <c r="CX764"/>
  <c r="CX757"/>
  <c r="CX761"/>
  <c r="CX765"/>
  <c r="CX714"/>
  <c r="CX718"/>
  <c r="CX711"/>
  <c r="CX715"/>
  <c r="CX712"/>
  <c r="CX716"/>
  <c r="CX713"/>
  <c r="CX717"/>
  <c r="CX698"/>
  <c r="CX702"/>
  <c r="CX695"/>
  <c r="CX699"/>
  <c r="CX703"/>
  <c r="CX696"/>
  <c r="CX700"/>
  <c r="CX697"/>
  <c r="CX701"/>
  <c r="CX690"/>
  <c r="CX694"/>
  <c r="CX691"/>
  <c r="CX688"/>
  <c r="CX692"/>
  <c r="CX689"/>
  <c r="CX693"/>
  <c r="CX678"/>
  <c r="CX677"/>
  <c r="CX674"/>
  <c r="CX675"/>
  <c r="CX672"/>
  <c r="CX676"/>
  <c r="CX673"/>
  <c r="CX670"/>
  <c r="CX671"/>
  <c r="CX668"/>
  <c r="CX669"/>
  <c r="CX642"/>
  <c r="CX646"/>
  <c r="CX643"/>
  <c r="CX647"/>
  <c r="CX644"/>
  <c r="CX648"/>
  <c r="CX641"/>
  <c r="CX645"/>
  <c r="CX649"/>
  <c r="CX566"/>
  <c r="CX570"/>
  <c r="CX567"/>
  <c r="CX571"/>
  <c r="CX568"/>
  <c r="CX565"/>
  <c r="CX569"/>
  <c r="CZ932" i="1"/>
  <c r="Y932" s="1"/>
  <c r="CY932"/>
  <c r="X932" s="1"/>
  <c r="GM930"/>
  <c r="CZ850"/>
  <c r="Y850" s="1"/>
  <c r="CY850"/>
  <c r="X850" s="1"/>
  <c r="CZ846"/>
  <c r="Y846" s="1"/>
  <c r="CY846"/>
  <c r="X846" s="1"/>
  <c r="GM844"/>
  <c r="CZ829"/>
  <c r="Y829" s="1"/>
  <c r="CY829"/>
  <c r="X829" s="1"/>
  <c r="CZ828"/>
  <c r="Y828" s="1"/>
  <c r="CY828"/>
  <c r="X828" s="1"/>
  <c r="CZ820"/>
  <c r="Y820" s="1"/>
  <c r="CY820"/>
  <c r="X820" s="1"/>
  <c r="BB1246"/>
  <c r="BB974"/>
  <c r="AP974"/>
  <c r="CP946"/>
  <c r="O946" s="1"/>
  <c r="CP929"/>
  <c r="O929" s="1"/>
  <c r="CP852"/>
  <c r="O852" s="1"/>
  <c r="CP818"/>
  <c r="O818" s="1"/>
  <c r="CX534" i="3"/>
  <c r="CX538"/>
  <c r="CX535"/>
  <c r="CX539"/>
  <c r="CX536"/>
  <c r="CX540"/>
  <c r="CX537"/>
  <c r="CX523"/>
  <c r="CX524"/>
  <c r="CX518"/>
  <c r="CX522"/>
  <c r="CX519"/>
  <c r="CX520"/>
  <c r="CX521"/>
  <c r="CX514"/>
  <c r="CX515"/>
  <c r="CX516"/>
  <c r="CX517"/>
  <c r="CX488"/>
  <c r="CX492"/>
  <c r="CX489"/>
  <c r="CX493"/>
  <c r="CX490"/>
  <c r="CX494"/>
  <c r="CX487"/>
  <c r="CX491"/>
  <c r="CX495"/>
  <c r="CX468"/>
  <c r="CX472"/>
  <c r="CX476"/>
  <c r="CX469"/>
  <c r="CX473"/>
  <c r="CX477"/>
  <c r="CX470"/>
  <c r="CX474"/>
  <c r="CX478"/>
  <c r="CX471"/>
  <c r="CX475"/>
  <c r="CX479"/>
  <c r="CX428"/>
  <c r="CX426"/>
  <c r="CX427"/>
  <c r="CX420"/>
  <c r="CX424"/>
  <c r="CX421"/>
  <c r="CX425"/>
  <c r="CX418"/>
  <c r="CX422"/>
  <c r="CX419"/>
  <c r="CX423"/>
  <c r="CX376"/>
  <c r="CX377"/>
  <c r="CX375"/>
  <c r="CJ723" i="1"/>
  <c r="BA753"/>
  <c r="CY750"/>
  <c r="X750" s="1"/>
  <c r="CZ750"/>
  <c r="Y750" s="1"/>
  <c r="AB742"/>
  <c r="CR742"/>
  <c r="Q742" s="1"/>
  <c r="CZ741"/>
  <c r="Y741" s="1"/>
  <c r="CY741"/>
  <c r="X741" s="1"/>
  <c r="AB735"/>
  <c r="CR735"/>
  <c r="Q735" s="1"/>
  <c r="AB733"/>
  <c r="CR733"/>
  <c r="Q733" s="1"/>
  <c r="AB727"/>
  <c r="CR727"/>
  <c r="Q727" s="1"/>
  <c r="AB713"/>
  <c r="CR713"/>
  <c r="Q713" s="1"/>
  <c r="AB709"/>
  <c r="CR709"/>
  <c r="Q709" s="1"/>
  <c r="CZ606"/>
  <c r="Y606" s="1"/>
  <c r="CY606"/>
  <c r="X606" s="1"/>
  <c r="CZ602"/>
  <c r="Y602" s="1"/>
  <c r="CY602"/>
  <c r="X602" s="1"/>
  <c r="BY596"/>
  <c r="CI608"/>
  <c r="AP608"/>
  <c r="CZ598"/>
  <c r="Y598" s="1"/>
  <c r="CY598"/>
  <c r="X598" s="1"/>
  <c r="CZ562"/>
  <c r="Y562" s="1"/>
  <c r="CY562"/>
  <c r="X562" s="1"/>
  <c r="CZ556"/>
  <c r="Y556" s="1"/>
  <c r="CY556"/>
  <c r="X556" s="1"/>
  <c r="CZ554"/>
  <c r="Y554" s="1"/>
  <c r="CY554"/>
  <c r="X554" s="1"/>
  <c r="AB936"/>
  <c r="AB934"/>
  <c r="AB932"/>
  <c r="AB930"/>
  <c r="BB863"/>
  <c r="AX863"/>
  <c r="AP863"/>
  <c r="AB858"/>
  <c r="AB854"/>
  <c r="AB852"/>
  <c r="AB850"/>
  <c r="AB846"/>
  <c r="AB844"/>
  <c r="AB840"/>
  <c r="CM834"/>
  <c r="AB830"/>
  <c r="AB828"/>
  <c r="AB818"/>
  <c r="CP743"/>
  <c r="O743" s="1"/>
  <c r="AB741"/>
  <c r="CP740"/>
  <c r="O740" s="1"/>
  <c r="AI753"/>
  <c r="CP718"/>
  <c r="O718" s="1"/>
  <c r="CP706"/>
  <c r="O706" s="1"/>
  <c r="U605"/>
  <c r="S603"/>
  <c r="AB603"/>
  <c r="U601"/>
  <c r="GX599"/>
  <c r="S599"/>
  <c r="AF608" s="1"/>
  <c r="AJ608"/>
  <c r="T561"/>
  <c r="CP560"/>
  <c r="O560" s="1"/>
  <c r="GX559"/>
  <c r="W559"/>
  <c r="S559"/>
  <c r="GX557"/>
  <c r="W557"/>
  <c r="S557"/>
  <c r="AJ564"/>
  <c r="CX532" i="3"/>
  <c r="CX533"/>
  <c r="CX511"/>
  <c r="CX512"/>
  <c r="CX513"/>
  <c r="CX509"/>
  <c r="CX510"/>
  <c r="CX480"/>
  <c r="CX484"/>
  <c r="CX481"/>
  <c r="CX485"/>
  <c r="CX482"/>
  <c r="CX486"/>
  <c r="CX483"/>
  <c r="CX412"/>
  <c r="CX416"/>
  <c r="CX413"/>
  <c r="CX417"/>
  <c r="CX414"/>
  <c r="CX411"/>
  <c r="CX415"/>
  <c r="CX372"/>
  <c r="CX373"/>
  <c r="CX374"/>
  <c r="CK723" i="1"/>
  <c r="BB753"/>
  <c r="CZ749"/>
  <c r="Y749" s="1"/>
  <c r="CY749"/>
  <c r="X749" s="1"/>
  <c r="AB748"/>
  <c r="CR748"/>
  <c r="Q748" s="1"/>
  <c r="CZ742"/>
  <c r="Y742" s="1"/>
  <c r="CY742"/>
  <c r="X742" s="1"/>
  <c r="CY737"/>
  <c r="X737" s="1"/>
  <c r="CZ737"/>
  <c r="Y737" s="1"/>
  <c r="CZ735"/>
  <c r="Y735" s="1"/>
  <c r="CY735"/>
  <c r="X735" s="1"/>
  <c r="CZ733"/>
  <c r="Y733" s="1"/>
  <c r="CY733"/>
  <c r="X733" s="1"/>
  <c r="GM731"/>
  <c r="GN731"/>
  <c r="CZ730"/>
  <c r="Y730" s="1"/>
  <c r="CY730"/>
  <c r="X730" s="1"/>
  <c r="CZ727"/>
  <c r="Y727" s="1"/>
  <c r="CY727"/>
  <c r="X727" s="1"/>
  <c r="CY719"/>
  <c r="X719" s="1"/>
  <c r="CZ719"/>
  <c r="Y719" s="1"/>
  <c r="CY717"/>
  <c r="X717" s="1"/>
  <c r="CZ717"/>
  <c r="Y717" s="1"/>
  <c r="CZ713"/>
  <c r="Y713" s="1"/>
  <c r="CY713"/>
  <c r="X713" s="1"/>
  <c r="CZ709"/>
  <c r="Y709" s="1"/>
  <c r="CY709"/>
  <c r="X709" s="1"/>
  <c r="GN708"/>
  <c r="GM708"/>
  <c r="CY707"/>
  <c r="X707" s="1"/>
  <c r="CZ707"/>
  <c r="Y707" s="1"/>
  <c r="BC596"/>
  <c r="F624"/>
  <c r="AO596"/>
  <c r="F612"/>
  <c r="AB604"/>
  <c r="CR604"/>
  <c r="Q604" s="1"/>
  <c r="AB600"/>
  <c r="CR600"/>
  <c r="Q600" s="1"/>
  <c r="CR599"/>
  <c r="Q599" s="1"/>
  <c r="AB599"/>
  <c r="AC608"/>
  <c r="BC552"/>
  <c r="F580"/>
  <c r="CR561"/>
  <c r="Q561" s="1"/>
  <c r="AB561"/>
  <c r="AB560"/>
  <c r="CR560"/>
  <c r="Q560" s="1"/>
  <c r="AB558"/>
  <c r="CR558"/>
  <c r="Q558" s="1"/>
  <c r="CR555"/>
  <c r="Q555" s="1"/>
  <c r="AB555"/>
  <c r="AC564"/>
  <c r="I947"/>
  <c r="U947" s="1"/>
  <c r="CS939"/>
  <c r="R939" s="1"/>
  <c r="CZ939" s="1"/>
  <c r="Y939" s="1"/>
  <c r="AB939"/>
  <c r="CR938"/>
  <c r="Q938" s="1"/>
  <c r="CP938" s="1"/>
  <c r="O938" s="1"/>
  <c r="CQ937"/>
  <c r="P937" s="1"/>
  <c r="CP937" s="1"/>
  <c r="O937" s="1"/>
  <c r="AD937"/>
  <c r="CR937" s="1"/>
  <c r="Q937" s="1"/>
  <c r="CS935"/>
  <c r="R935" s="1"/>
  <c r="AB935"/>
  <c r="I935"/>
  <c r="GX935" s="1"/>
  <c r="CS933"/>
  <c r="AB933"/>
  <c r="I933"/>
  <c r="GX933" s="1"/>
  <c r="CS931"/>
  <c r="AB931"/>
  <c r="I931"/>
  <c r="GX931" s="1"/>
  <c r="CJ1004" s="1"/>
  <c r="CJ925" s="1"/>
  <c r="AB929"/>
  <c r="CR928"/>
  <c r="Q928" s="1"/>
  <c r="CS927"/>
  <c r="R927" s="1"/>
  <c r="CZ927" s="1"/>
  <c r="Y927" s="1"/>
  <c r="AB927"/>
  <c r="BC863"/>
  <c r="AU863"/>
  <c r="AQ863"/>
  <c r="CQ861"/>
  <c r="AD861"/>
  <c r="CR861" s="1"/>
  <c r="CR860"/>
  <c r="Q860" s="1"/>
  <c r="CP860" s="1"/>
  <c r="O860" s="1"/>
  <c r="CQ859"/>
  <c r="P859" s="1"/>
  <c r="AD859"/>
  <c r="CR859" s="1"/>
  <c r="Q859" s="1"/>
  <c r="CS857"/>
  <c r="R857" s="1"/>
  <c r="CZ857" s="1"/>
  <c r="Y857" s="1"/>
  <c r="AB857"/>
  <c r="CS855"/>
  <c r="AB855"/>
  <c r="I855"/>
  <c r="GX855" s="1"/>
  <c r="CS853"/>
  <c r="R853" s="1"/>
  <c r="CZ853" s="1"/>
  <c r="Y853" s="1"/>
  <c r="AB853"/>
  <c r="CQ851"/>
  <c r="P851" s="1"/>
  <c r="CP851" s="1"/>
  <c r="O851" s="1"/>
  <c r="AD851"/>
  <c r="CR851" s="1"/>
  <c r="Q851" s="1"/>
  <c r="CQ849"/>
  <c r="AD849"/>
  <c r="CR849" s="1"/>
  <c r="CR848"/>
  <c r="Q848" s="1"/>
  <c r="CP848" s="1"/>
  <c r="O848" s="1"/>
  <c r="CQ847"/>
  <c r="P847" s="1"/>
  <c r="CP847" s="1"/>
  <c r="O847" s="1"/>
  <c r="AD847"/>
  <c r="CR847" s="1"/>
  <c r="Q847" s="1"/>
  <c r="CS845"/>
  <c r="AB845"/>
  <c r="I845"/>
  <c r="GX845" s="1"/>
  <c r="CS843"/>
  <c r="R843" s="1"/>
  <c r="CZ843" s="1"/>
  <c r="Y843" s="1"/>
  <c r="AB843"/>
  <c r="CR842"/>
  <c r="Q842" s="1"/>
  <c r="CP842" s="1"/>
  <c r="O842" s="1"/>
  <c r="CQ841"/>
  <c r="P841" s="1"/>
  <c r="CP841" s="1"/>
  <c r="O841" s="1"/>
  <c r="AD841"/>
  <c r="CR841" s="1"/>
  <c r="Q841" s="1"/>
  <c r="CQ839"/>
  <c r="AD839"/>
  <c r="CR839" s="1"/>
  <c r="CR838"/>
  <c r="Q838" s="1"/>
  <c r="CP838" s="1"/>
  <c r="O838" s="1"/>
  <c r="CQ837"/>
  <c r="P837" s="1"/>
  <c r="CP837" s="1"/>
  <c r="O837" s="1"/>
  <c r="AD837"/>
  <c r="CR837" s="1"/>
  <c r="Q837" s="1"/>
  <c r="CR836"/>
  <c r="Q836" s="1"/>
  <c r="CP836" s="1"/>
  <c r="O836" s="1"/>
  <c r="BX834"/>
  <c r="CQ829"/>
  <c r="P829" s="1"/>
  <c r="CP829" s="1"/>
  <c r="O829" s="1"/>
  <c r="AD829"/>
  <c r="CR829" s="1"/>
  <c r="Q829" s="1"/>
  <c r="CS827"/>
  <c r="R827" s="1"/>
  <c r="CZ827" s="1"/>
  <c r="Y827" s="1"/>
  <c r="AB827"/>
  <c r="CQ825"/>
  <c r="P825" s="1"/>
  <c r="CP825" s="1"/>
  <c r="O825" s="1"/>
  <c r="AD825"/>
  <c r="CR825" s="1"/>
  <c r="Q825" s="1"/>
  <c r="CR824"/>
  <c r="Q824" s="1"/>
  <c r="CP824" s="1"/>
  <c r="O824" s="1"/>
  <c r="CQ823"/>
  <c r="P823" s="1"/>
  <c r="CP823" s="1"/>
  <c r="O823" s="1"/>
  <c r="AD823"/>
  <c r="CR823" s="1"/>
  <c r="Q823" s="1"/>
  <c r="CR822"/>
  <c r="Q822" s="1"/>
  <c r="CP822" s="1"/>
  <c r="O822" s="1"/>
  <c r="CQ821"/>
  <c r="P821" s="1"/>
  <c r="CP821" s="1"/>
  <c r="O821" s="1"/>
  <c r="AD821"/>
  <c r="CR821" s="1"/>
  <c r="Q821" s="1"/>
  <c r="CR820"/>
  <c r="Q820" s="1"/>
  <c r="CP820" s="1"/>
  <c r="O820" s="1"/>
  <c r="CQ819"/>
  <c r="P819" s="1"/>
  <c r="CP819" s="1"/>
  <c r="O819" s="1"/>
  <c r="CQ817"/>
  <c r="P817" s="1"/>
  <c r="AD817"/>
  <c r="CR817" s="1"/>
  <c r="Q817" s="1"/>
  <c r="AB749"/>
  <c r="CP745"/>
  <c r="O745" s="1"/>
  <c r="CP744"/>
  <c r="O744" s="1"/>
  <c r="CP601"/>
  <c r="O601" s="1"/>
  <c r="AI608"/>
  <c r="CX530" i="3"/>
  <c r="CX531"/>
  <c r="CX529"/>
  <c r="CX504"/>
  <c r="CX508"/>
  <c r="CX505"/>
  <c r="CX502"/>
  <c r="CX506"/>
  <c r="CX503"/>
  <c r="CX507"/>
  <c r="CX448"/>
  <c r="CX452"/>
  <c r="CX456"/>
  <c r="CX449"/>
  <c r="CX453"/>
  <c r="CX457"/>
  <c r="CX450"/>
  <c r="CX454"/>
  <c r="CX458"/>
  <c r="CX451"/>
  <c r="CX455"/>
  <c r="CX404"/>
  <c r="CX408"/>
  <c r="CX405"/>
  <c r="CX409"/>
  <c r="CX406"/>
  <c r="CX410"/>
  <c r="CX403"/>
  <c r="CX407"/>
  <c r="CX388"/>
  <c r="CX392"/>
  <c r="CX389"/>
  <c r="CX393"/>
  <c r="CX390"/>
  <c r="CX394"/>
  <c r="CX387"/>
  <c r="CX391"/>
  <c r="CX395"/>
  <c r="CX380"/>
  <c r="CX384"/>
  <c r="CX381"/>
  <c r="CX385"/>
  <c r="CX382"/>
  <c r="CX386"/>
  <c r="CX383"/>
  <c r="CX369"/>
  <c r="CX370"/>
  <c r="CX368"/>
  <c r="CX365"/>
  <c r="CX366"/>
  <c r="CX367"/>
  <c r="CX360"/>
  <c r="CX364"/>
  <c r="CX361"/>
  <c r="CX362"/>
  <c r="CX363"/>
  <c r="CZ751" i="1"/>
  <c r="Y751" s="1"/>
  <c r="CY751"/>
  <c r="X751" s="1"/>
  <c r="GM750"/>
  <c r="GO750"/>
  <c r="CZ748"/>
  <c r="Y748" s="1"/>
  <c r="CY748"/>
  <c r="X748" s="1"/>
  <c r="AB744"/>
  <c r="CR744"/>
  <c r="Q744" s="1"/>
  <c r="CY740"/>
  <c r="X740" s="1"/>
  <c r="CZ740"/>
  <c r="Y740" s="1"/>
  <c r="CR734"/>
  <c r="Q734" s="1"/>
  <c r="CP734" s="1"/>
  <c r="O734" s="1"/>
  <c r="AB734"/>
  <c r="CR732"/>
  <c r="Q732" s="1"/>
  <c r="CP732" s="1"/>
  <c r="O732" s="1"/>
  <c r="AB732"/>
  <c r="CY731"/>
  <c r="X731" s="1"/>
  <c r="CZ731"/>
  <c r="Y731" s="1"/>
  <c r="AB729"/>
  <c r="CR729"/>
  <c r="Q729" s="1"/>
  <c r="CP729" s="1"/>
  <c r="O729" s="1"/>
  <c r="AB728"/>
  <c r="CR728"/>
  <c r="Q728" s="1"/>
  <c r="CP728" s="1"/>
  <c r="O728" s="1"/>
  <c r="AB725"/>
  <c r="CR725"/>
  <c r="Q725" s="1"/>
  <c r="AD753" s="1"/>
  <c r="AB715"/>
  <c r="CR715"/>
  <c r="Q715" s="1"/>
  <c r="CP715" s="1"/>
  <c r="O715" s="1"/>
  <c r="CR714"/>
  <c r="Q714" s="1"/>
  <c r="CP714" s="1"/>
  <c r="O714" s="1"/>
  <c r="AB714"/>
  <c r="AB711"/>
  <c r="CR711"/>
  <c r="Q711" s="1"/>
  <c r="CP711" s="1"/>
  <c r="O711" s="1"/>
  <c r="CR710"/>
  <c r="Q710" s="1"/>
  <c r="CP710" s="1"/>
  <c r="O710" s="1"/>
  <c r="AB710"/>
  <c r="BD596"/>
  <c r="F633"/>
  <c r="F618"/>
  <c r="AQ596"/>
  <c r="CZ604"/>
  <c r="Y604" s="1"/>
  <c r="CY604"/>
  <c r="X604" s="1"/>
  <c r="CC596"/>
  <c r="AT608"/>
  <c r="CZ600"/>
  <c r="Y600" s="1"/>
  <c r="CY600"/>
  <c r="X600" s="1"/>
  <c r="BD552"/>
  <c r="F589"/>
  <c r="CZ560"/>
  <c r="Y560" s="1"/>
  <c r="CY560"/>
  <c r="X560" s="1"/>
  <c r="CZ558"/>
  <c r="Y558" s="1"/>
  <c r="CY558"/>
  <c r="X558" s="1"/>
  <c r="CC552"/>
  <c r="AT564"/>
  <c r="CI564"/>
  <c r="BY552"/>
  <c r="AP564"/>
  <c r="BA520"/>
  <c r="CJ508"/>
  <c r="AB940"/>
  <c r="CI863"/>
  <c r="AB856"/>
  <c r="AB826"/>
  <c r="CI783"/>
  <c r="CI704" s="1"/>
  <c r="CP742"/>
  <c r="O742" s="1"/>
  <c r="CP733"/>
  <c r="O733" s="1"/>
  <c r="CP727"/>
  <c r="O727" s="1"/>
  <c r="CP726"/>
  <c r="O726" s="1"/>
  <c r="AG753"/>
  <c r="CP713"/>
  <c r="O713" s="1"/>
  <c r="CP712"/>
  <c r="O712" s="1"/>
  <c r="CP709"/>
  <c r="O709" s="1"/>
  <c r="GX605"/>
  <c r="S605"/>
  <c r="CP605" s="1"/>
  <c r="O605" s="1"/>
  <c r="AB605"/>
  <c r="U603"/>
  <c r="S601"/>
  <c r="AB601"/>
  <c r="U599"/>
  <c r="AH608" s="1"/>
  <c r="T557"/>
  <c r="CX526" i="3"/>
  <c r="CX527"/>
  <c r="CX528"/>
  <c r="CX496"/>
  <c r="CX500"/>
  <c r="CX497"/>
  <c r="CX501"/>
  <c r="CX498"/>
  <c r="CX499"/>
  <c r="CX460"/>
  <c r="CX464"/>
  <c r="CX461"/>
  <c r="CX465"/>
  <c r="CX462"/>
  <c r="CX466"/>
  <c r="CX459"/>
  <c r="CX463"/>
  <c r="CX467"/>
  <c r="CX432"/>
  <c r="CX436"/>
  <c r="CX440"/>
  <c r="CX444"/>
  <c r="CX429"/>
  <c r="CX433"/>
  <c r="CX437"/>
  <c r="CX441"/>
  <c r="CX445"/>
  <c r="CX430"/>
  <c r="CX434"/>
  <c r="CX438"/>
  <c r="CX442"/>
  <c r="CX446"/>
  <c r="CX431"/>
  <c r="CX435"/>
  <c r="CX439"/>
  <c r="CX443"/>
  <c r="CX447"/>
  <c r="CX396"/>
  <c r="CX400"/>
  <c r="CX397"/>
  <c r="CX401"/>
  <c r="CX398"/>
  <c r="CX402"/>
  <c r="CX399"/>
  <c r="CX378"/>
  <c r="CX379"/>
  <c r="CX357"/>
  <c r="CX358"/>
  <c r="CX359"/>
  <c r="CX356"/>
  <c r="CX355"/>
  <c r="CG723" i="1"/>
  <c r="AX753"/>
  <c r="CR747"/>
  <c r="Q747" s="1"/>
  <c r="CP747" s="1"/>
  <c r="O747" s="1"/>
  <c r="AB747"/>
  <c r="CY746"/>
  <c r="X746" s="1"/>
  <c r="GN746" s="1"/>
  <c r="CZ746"/>
  <c r="Y746" s="1"/>
  <c r="CR745"/>
  <c r="Q745" s="1"/>
  <c r="AB745"/>
  <c r="CZ744"/>
  <c r="Y744" s="1"/>
  <c r="CY744"/>
  <c r="X744" s="1"/>
  <c r="CZ743"/>
  <c r="Y743" s="1"/>
  <c r="CY743"/>
  <c r="X743" s="1"/>
  <c r="CZ739"/>
  <c r="Y739" s="1"/>
  <c r="CY739"/>
  <c r="X739" s="1"/>
  <c r="CZ738"/>
  <c r="Y738" s="1"/>
  <c r="CY738"/>
  <c r="X738" s="1"/>
  <c r="GM737"/>
  <c r="GO737"/>
  <c r="CZ736"/>
  <c r="Y736" s="1"/>
  <c r="CY736"/>
  <c r="X736" s="1"/>
  <c r="CZ729"/>
  <c r="Y729" s="1"/>
  <c r="CY729"/>
  <c r="X729" s="1"/>
  <c r="CZ728"/>
  <c r="Y728" s="1"/>
  <c r="CY728"/>
  <c r="X728" s="1"/>
  <c r="CZ726"/>
  <c r="Y726" s="1"/>
  <c r="CY726"/>
  <c r="X726" s="1"/>
  <c r="AF753"/>
  <c r="CZ725"/>
  <c r="Y725" s="1"/>
  <c r="CY725"/>
  <c r="X725" s="1"/>
  <c r="GM719"/>
  <c r="GN719"/>
  <c r="GM717"/>
  <c r="GN717"/>
  <c r="CZ716"/>
  <c r="Y716" s="1"/>
  <c r="CY716"/>
  <c r="X716" s="1"/>
  <c r="CZ715"/>
  <c r="Y715" s="1"/>
  <c r="CY715"/>
  <c r="X715" s="1"/>
  <c r="CZ712"/>
  <c r="Y712" s="1"/>
  <c r="CZ711"/>
  <c r="Y711" s="1"/>
  <c r="CY711"/>
  <c r="X711" s="1"/>
  <c r="AU596"/>
  <c r="F627"/>
  <c r="AB606"/>
  <c r="CR606"/>
  <c r="Q606" s="1"/>
  <c r="CP606" s="1"/>
  <c r="O606" s="1"/>
  <c r="AB602"/>
  <c r="CR602"/>
  <c r="Q602" s="1"/>
  <c r="CP602" s="1"/>
  <c r="O602" s="1"/>
  <c r="AB598"/>
  <c r="CR598"/>
  <c r="Q598" s="1"/>
  <c r="AD608" s="1"/>
  <c r="AB562"/>
  <c r="CR562"/>
  <c r="Q562" s="1"/>
  <c r="CP562" s="1"/>
  <c r="O562" s="1"/>
  <c r="CR559"/>
  <c r="Q559" s="1"/>
  <c r="CP559" s="1"/>
  <c r="O559" s="1"/>
  <c r="AB559"/>
  <c r="CR557"/>
  <c r="Q557" s="1"/>
  <c r="CP557" s="1"/>
  <c r="O557" s="1"/>
  <c r="AB557"/>
  <c r="AB556"/>
  <c r="CR556"/>
  <c r="Q556" s="1"/>
  <c r="CP556" s="1"/>
  <c r="O556" s="1"/>
  <c r="AB554"/>
  <c r="CR554"/>
  <c r="Q554" s="1"/>
  <c r="I861"/>
  <c r="GX861" s="1"/>
  <c r="I849"/>
  <c r="GX849" s="1"/>
  <c r="I839"/>
  <c r="GX839" s="1"/>
  <c r="CJ863" s="1"/>
  <c r="CP748"/>
  <c r="O748" s="1"/>
  <c r="CP735"/>
  <c r="O735" s="1"/>
  <c r="AH753"/>
  <c r="AJ753"/>
  <c r="CP707"/>
  <c r="O707" s="1"/>
  <c r="CP604"/>
  <c r="O604" s="1"/>
  <c r="CP603"/>
  <c r="O603" s="1"/>
  <c r="CP600"/>
  <c r="O600" s="1"/>
  <c r="CP599"/>
  <c r="O599" s="1"/>
  <c r="CJ608"/>
  <c r="AG608"/>
  <c r="CP561"/>
  <c r="O561" s="1"/>
  <c r="CP558"/>
  <c r="O558" s="1"/>
  <c r="U557"/>
  <c r="AH564" s="1"/>
  <c r="V557"/>
  <c r="AI564" s="1"/>
  <c r="CP555"/>
  <c r="O555" s="1"/>
  <c r="CJ564"/>
  <c r="AG564"/>
  <c r="CX327" i="3"/>
  <c r="CX331"/>
  <c r="CX328"/>
  <c r="CX332"/>
  <c r="CX329"/>
  <c r="CX326"/>
  <c r="CX330"/>
  <c r="CX259"/>
  <c r="CX263"/>
  <c r="CX260"/>
  <c r="CX264"/>
  <c r="CX261"/>
  <c r="CX265"/>
  <c r="CX262"/>
  <c r="CX228"/>
  <c r="CX229"/>
  <c r="CX207"/>
  <c r="CX208"/>
  <c r="CX209"/>
  <c r="CX205"/>
  <c r="CX206"/>
  <c r="CR515" i="1"/>
  <c r="Q515" s="1"/>
  <c r="AB515"/>
  <c r="AU464"/>
  <c r="F495"/>
  <c r="CZ468"/>
  <c r="Y468" s="1"/>
  <c r="CY468"/>
  <c r="X468" s="1"/>
  <c r="AB466"/>
  <c r="CR466"/>
  <c r="Q466" s="1"/>
  <c r="AU420"/>
  <c r="F451"/>
  <c r="AB430"/>
  <c r="CR430"/>
  <c r="Q430" s="1"/>
  <c r="AB426"/>
  <c r="CR426"/>
  <c r="Q426" s="1"/>
  <c r="AB422"/>
  <c r="CR422"/>
  <c r="Q422" s="1"/>
  <c r="AU378"/>
  <c r="F407"/>
  <c r="AB386"/>
  <c r="CR386"/>
  <c r="Q386" s="1"/>
  <c r="CR385"/>
  <c r="Q385" s="1"/>
  <c r="AB385"/>
  <c r="AB382"/>
  <c r="CR382"/>
  <c r="Q382" s="1"/>
  <c r="CR381"/>
  <c r="Q381" s="1"/>
  <c r="AB381"/>
  <c r="BC336"/>
  <c r="F362"/>
  <c r="AO336"/>
  <c r="F350"/>
  <c r="CR341"/>
  <c r="Q341" s="1"/>
  <c r="AB341"/>
  <c r="CR339"/>
  <c r="Q339" s="1"/>
  <c r="AB339"/>
  <c r="AC346"/>
  <c r="CZ298"/>
  <c r="Y298" s="1"/>
  <c r="CY298"/>
  <c r="X298" s="1"/>
  <c r="BC753"/>
  <c r="AU753"/>
  <c r="AQ753"/>
  <c r="CQ751"/>
  <c r="P751" s="1"/>
  <c r="CP751" s="1"/>
  <c r="O751" s="1"/>
  <c r="CQ749"/>
  <c r="P749" s="1"/>
  <c r="CP749" s="1"/>
  <c r="O749" s="1"/>
  <c r="CS747"/>
  <c r="R747" s="1"/>
  <c r="CZ747" s="1"/>
  <c r="Y747" s="1"/>
  <c r="CS745"/>
  <c r="R745" s="1"/>
  <c r="CY745" s="1"/>
  <c r="X745" s="1"/>
  <c r="CQ741"/>
  <c r="P741" s="1"/>
  <c r="CP741" s="1"/>
  <c r="O741" s="1"/>
  <c r="CQ739"/>
  <c r="P739" s="1"/>
  <c r="CP739" s="1"/>
  <c r="O739" s="1"/>
  <c r="CQ738"/>
  <c r="P738" s="1"/>
  <c r="CP738" s="1"/>
  <c r="O738" s="1"/>
  <c r="CQ736"/>
  <c r="P736" s="1"/>
  <c r="CP736" s="1"/>
  <c r="O736" s="1"/>
  <c r="CS734"/>
  <c r="R734" s="1"/>
  <c r="CY734" s="1"/>
  <c r="X734" s="1"/>
  <c r="CS732"/>
  <c r="R732" s="1"/>
  <c r="CY732" s="1"/>
  <c r="X732" s="1"/>
  <c r="CQ730"/>
  <c r="P730" s="1"/>
  <c r="CP730" s="1"/>
  <c r="O730" s="1"/>
  <c r="CS726"/>
  <c r="R726" s="1"/>
  <c r="AE753" s="1"/>
  <c r="CS718"/>
  <c r="R718" s="1"/>
  <c r="CY718" s="1"/>
  <c r="X718" s="1"/>
  <c r="CQ716"/>
  <c r="P716" s="1"/>
  <c r="CS714"/>
  <c r="R714" s="1"/>
  <c r="CY714" s="1"/>
  <c r="X714" s="1"/>
  <c r="CS712"/>
  <c r="R712" s="1"/>
  <c r="CY712" s="1"/>
  <c r="X712" s="1"/>
  <c r="CS710"/>
  <c r="R710" s="1"/>
  <c r="CY710" s="1"/>
  <c r="X710" s="1"/>
  <c r="CS706"/>
  <c r="R706" s="1"/>
  <c r="AE783" s="1"/>
  <c r="AE704" s="1"/>
  <c r="F698"/>
  <c r="F694"/>
  <c r="F682"/>
  <c r="AU670"/>
  <c r="CG608"/>
  <c r="BB608"/>
  <c r="CS605"/>
  <c r="R605" s="1"/>
  <c r="CS603"/>
  <c r="R603" s="1"/>
  <c r="CS601"/>
  <c r="R601" s="1"/>
  <c r="CS599"/>
  <c r="R599" s="1"/>
  <c r="AE608" s="1"/>
  <c r="CL596"/>
  <c r="CD596"/>
  <c r="BZ596"/>
  <c r="CG564"/>
  <c r="BB564"/>
  <c r="CS561"/>
  <c r="R561" s="1"/>
  <c r="CY561" s="1"/>
  <c r="X561" s="1"/>
  <c r="CS559"/>
  <c r="R559" s="1"/>
  <c r="CS557"/>
  <c r="R557" s="1"/>
  <c r="CS555"/>
  <c r="R555" s="1"/>
  <c r="AE564" s="1"/>
  <c r="CL552"/>
  <c r="U517"/>
  <c r="P517"/>
  <c r="CP517" s="1"/>
  <c r="O517" s="1"/>
  <c r="S511"/>
  <c r="T511"/>
  <c r="AD520"/>
  <c r="U473"/>
  <c r="S469"/>
  <c r="AB469"/>
  <c r="W467"/>
  <c r="P467"/>
  <c r="CJ476"/>
  <c r="AG476"/>
  <c r="W427"/>
  <c r="P427"/>
  <c r="CP424"/>
  <c r="O424" s="1"/>
  <c r="W423"/>
  <c r="P423"/>
  <c r="CJ432"/>
  <c r="AG432"/>
  <c r="W383"/>
  <c r="P383"/>
  <c r="AC388" s="1"/>
  <c r="AI388"/>
  <c r="CP340"/>
  <c r="O340" s="1"/>
  <c r="AI346"/>
  <c r="CX348" i="3"/>
  <c r="CX352"/>
  <c r="CX349"/>
  <c r="CX353"/>
  <c r="CX350"/>
  <c r="CX354"/>
  <c r="CX351"/>
  <c r="CX307"/>
  <c r="CX311"/>
  <c r="CX308"/>
  <c r="CX312"/>
  <c r="CX305"/>
  <c r="CX309"/>
  <c r="CX313"/>
  <c r="CX306"/>
  <c r="CX310"/>
  <c r="CX299"/>
  <c r="CX303"/>
  <c r="CX296"/>
  <c r="CX300"/>
  <c r="CX304"/>
  <c r="CX297"/>
  <c r="CX301"/>
  <c r="CX298"/>
  <c r="CX302"/>
  <c r="CX251"/>
  <c r="CX255"/>
  <c r="CX252"/>
  <c r="CX256"/>
  <c r="CX253"/>
  <c r="CX257"/>
  <c r="CX254"/>
  <c r="CX258"/>
  <c r="CX227"/>
  <c r="CX225"/>
  <c r="CX226"/>
  <c r="CC464" i="1"/>
  <c r="AT476"/>
  <c r="AB472"/>
  <c r="CR472"/>
  <c r="Q472" s="1"/>
  <c r="CZ466"/>
  <c r="Y466" s="1"/>
  <c r="CY466"/>
  <c r="X466" s="1"/>
  <c r="CZ430"/>
  <c r="Y430" s="1"/>
  <c r="CY430"/>
  <c r="X430" s="1"/>
  <c r="CC420"/>
  <c r="AT432"/>
  <c r="CZ426"/>
  <c r="Y426" s="1"/>
  <c r="CY426"/>
  <c r="X426" s="1"/>
  <c r="CZ422"/>
  <c r="Y422" s="1"/>
  <c r="CY422"/>
  <c r="X422" s="1"/>
  <c r="CZ386"/>
  <c r="Y386" s="1"/>
  <c r="CY386"/>
  <c r="X386" s="1"/>
  <c r="CC378"/>
  <c r="AT388"/>
  <c r="CZ382"/>
  <c r="Y382" s="1"/>
  <c r="CY382"/>
  <c r="X382" s="1"/>
  <c r="BD336"/>
  <c r="F371"/>
  <c r="F356"/>
  <c r="AQ336"/>
  <c r="BY336"/>
  <c r="CI346"/>
  <c r="AP346"/>
  <c r="BZ294"/>
  <c r="AQ304"/>
  <c r="CI753"/>
  <c r="BD753"/>
  <c r="F699"/>
  <c r="F683"/>
  <c r="F675"/>
  <c r="AR670"/>
  <c r="CM596"/>
  <c r="AU564"/>
  <c r="AQ564"/>
  <c r="CM552"/>
  <c r="S513"/>
  <c r="T513"/>
  <c r="U511"/>
  <c r="AH520" s="1"/>
  <c r="P511"/>
  <c r="CP511" s="1"/>
  <c r="O511" s="1"/>
  <c r="AG520"/>
  <c r="W473"/>
  <c r="P473"/>
  <c r="AC476" s="1"/>
  <c r="S467"/>
  <c r="AB467"/>
  <c r="AH476"/>
  <c r="AJ476"/>
  <c r="GX427"/>
  <c r="S427"/>
  <c r="AB427"/>
  <c r="GX423"/>
  <c r="S423"/>
  <c r="AB423"/>
  <c r="AH432"/>
  <c r="AJ432"/>
  <c r="GX383"/>
  <c r="S383"/>
  <c r="AF388" s="1"/>
  <c r="AB383"/>
  <c r="CP301"/>
  <c r="O301" s="1"/>
  <c r="CP300"/>
  <c r="O300" s="1"/>
  <c r="CX343" i="3"/>
  <c r="CX347"/>
  <c r="CX344"/>
  <c r="CX345"/>
  <c r="CX342"/>
  <c r="CX346"/>
  <c r="CX315"/>
  <c r="CX319"/>
  <c r="CX323"/>
  <c r="CX316"/>
  <c r="CX320"/>
  <c r="CX324"/>
  <c r="CX317"/>
  <c r="CX321"/>
  <c r="CX325"/>
  <c r="CX314"/>
  <c r="CX318"/>
  <c r="CX322"/>
  <c r="CX279"/>
  <c r="CX283"/>
  <c r="CX287"/>
  <c r="CX291"/>
  <c r="CX295"/>
  <c r="CX280"/>
  <c r="CX284"/>
  <c r="CX288"/>
  <c r="CX292"/>
  <c r="CX277"/>
  <c r="CX281"/>
  <c r="CX285"/>
  <c r="CX289"/>
  <c r="CX293"/>
  <c r="CX278"/>
  <c r="CX282"/>
  <c r="CX286"/>
  <c r="CX290"/>
  <c r="CX294"/>
  <c r="CX247"/>
  <c r="CX244"/>
  <c r="CX248"/>
  <c r="CX245"/>
  <c r="CX249"/>
  <c r="CX246"/>
  <c r="CX250"/>
  <c r="CX223"/>
  <c r="CX224"/>
  <c r="CX222"/>
  <c r="BC508" i="1"/>
  <c r="F536"/>
  <c r="AU508"/>
  <c r="F539"/>
  <c r="AO508"/>
  <c r="F524"/>
  <c r="CR511"/>
  <c r="Q511" s="1"/>
  <c r="AB511"/>
  <c r="BC464"/>
  <c r="F492"/>
  <c r="AO464"/>
  <c r="F480"/>
  <c r="CZ472"/>
  <c r="Y472" s="1"/>
  <c r="CY472"/>
  <c r="X472" s="1"/>
  <c r="AB470"/>
  <c r="CR470"/>
  <c r="Q470" s="1"/>
  <c r="CP470" s="1"/>
  <c r="O470" s="1"/>
  <c r="CP466"/>
  <c r="O466" s="1"/>
  <c r="BC420"/>
  <c r="F448"/>
  <c r="AO420"/>
  <c r="F436"/>
  <c r="CR429"/>
  <c r="Q429" s="1"/>
  <c r="CP429" s="1"/>
  <c r="O429" s="1"/>
  <c r="AB429"/>
  <c r="AB428"/>
  <c r="CR428"/>
  <c r="Q428" s="1"/>
  <c r="CP428" s="1"/>
  <c r="O428" s="1"/>
  <c r="AB424"/>
  <c r="CR424"/>
  <c r="Q424" s="1"/>
  <c r="AC432"/>
  <c r="CP422"/>
  <c r="O422" s="1"/>
  <c r="BC378"/>
  <c r="F404"/>
  <c r="AO378"/>
  <c r="F392"/>
  <c r="AB384"/>
  <c r="CR384"/>
  <c r="Q384" s="1"/>
  <c r="CP384" s="1"/>
  <c r="O384" s="1"/>
  <c r="AB380"/>
  <c r="CR380"/>
  <c r="Q380" s="1"/>
  <c r="AD388" s="1"/>
  <c r="AU336"/>
  <c r="F365"/>
  <c r="AB344"/>
  <c r="CR344"/>
  <c r="Q344" s="1"/>
  <c r="CP344" s="1"/>
  <c r="O344" s="1"/>
  <c r="CR343"/>
  <c r="Q343" s="1"/>
  <c r="CP343" s="1"/>
  <c r="O343" s="1"/>
  <c r="AB343"/>
  <c r="AB342"/>
  <c r="CR342"/>
  <c r="Q342" s="1"/>
  <c r="CP342" s="1"/>
  <c r="O342" s="1"/>
  <c r="AB340"/>
  <c r="CR340"/>
  <c r="Q340" s="1"/>
  <c r="AB338"/>
  <c r="CR338"/>
  <c r="Q338" s="1"/>
  <c r="AD346" s="1"/>
  <c r="CY301"/>
  <c r="X301" s="1"/>
  <c r="CZ301"/>
  <c r="Y301" s="1"/>
  <c r="CY299"/>
  <c r="X299" s="1"/>
  <c r="CZ299"/>
  <c r="Y299" s="1"/>
  <c r="GN298"/>
  <c r="GM298"/>
  <c r="AO753"/>
  <c r="AB743"/>
  <c r="F684"/>
  <c r="BX596"/>
  <c r="CP513"/>
  <c r="O513" s="1"/>
  <c r="AI520"/>
  <c r="AJ520"/>
  <c r="CP471"/>
  <c r="O471" s="1"/>
  <c r="AI476"/>
  <c r="CP430"/>
  <c r="O430" s="1"/>
  <c r="CP426"/>
  <c r="O426" s="1"/>
  <c r="AI432"/>
  <c r="CP386"/>
  <c r="O386" s="1"/>
  <c r="CP385"/>
  <c r="O385" s="1"/>
  <c r="CP382"/>
  <c r="O382" s="1"/>
  <c r="CP381"/>
  <c r="O381" s="1"/>
  <c r="CJ388"/>
  <c r="AG388"/>
  <c r="CP341"/>
  <c r="O341" s="1"/>
  <c r="CP339"/>
  <c r="O339" s="1"/>
  <c r="CJ346"/>
  <c r="AG346"/>
  <c r="CX335" i="3"/>
  <c r="CX339"/>
  <c r="CX336"/>
  <c r="CX340"/>
  <c r="CX333"/>
  <c r="CX337"/>
  <c r="CX341"/>
  <c r="CX334"/>
  <c r="CX338"/>
  <c r="CX275"/>
  <c r="CX276"/>
  <c r="CX274"/>
  <c r="CX267"/>
  <c r="CX271"/>
  <c r="CX268"/>
  <c r="CX272"/>
  <c r="CX269"/>
  <c r="CX273"/>
  <c r="CX266"/>
  <c r="CX270"/>
  <c r="CX239"/>
  <c r="CX243"/>
  <c r="CX240"/>
  <c r="CX237"/>
  <c r="CX241"/>
  <c r="CX238"/>
  <c r="CX242"/>
  <c r="CX231"/>
  <c r="CX235"/>
  <c r="CX232"/>
  <c r="CX236"/>
  <c r="CX233"/>
  <c r="CX230"/>
  <c r="CX234"/>
  <c r="CX219"/>
  <c r="CX220"/>
  <c r="CX215"/>
  <c r="CX216"/>
  <c r="CX217"/>
  <c r="CX214"/>
  <c r="CX218"/>
  <c r="CX211"/>
  <c r="CX212"/>
  <c r="CX213"/>
  <c r="CX210"/>
  <c r="CX199"/>
  <c r="CX203"/>
  <c r="CX200"/>
  <c r="CX201"/>
  <c r="CX198"/>
  <c r="CX202"/>
  <c r="CX196"/>
  <c r="CX197"/>
  <c r="CX195"/>
  <c r="CX192"/>
  <c r="CX193"/>
  <c r="CX194"/>
  <c r="CX191"/>
  <c r="CX190"/>
  <c r="CX183"/>
  <c r="CX187"/>
  <c r="CX184"/>
  <c r="CX188"/>
  <c r="CX185"/>
  <c r="CX186"/>
  <c r="CX181"/>
  <c r="CX182"/>
  <c r="CX179"/>
  <c r="CX180"/>
  <c r="CX177"/>
  <c r="CX178"/>
  <c r="CX175"/>
  <c r="CX176"/>
  <c r="BD508" i="1"/>
  <c r="F545"/>
  <c r="AC520"/>
  <c r="BD464"/>
  <c r="F501"/>
  <c r="F486"/>
  <c r="AQ464"/>
  <c r="BY464"/>
  <c r="CI476"/>
  <c r="AP476"/>
  <c r="CR473"/>
  <c r="Q473" s="1"/>
  <c r="AB473"/>
  <c r="CZ470"/>
  <c r="Y470" s="1"/>
  <c r="CY470"/>
  <c r="X470" s="1"/>
  <c r="AB468"/>
  <c r="CR468"/>
  <c r="Q468" s="1"/>
  <c r="CP468" s="1"/>
  <c r="O468" s="1"/>
  <c r="BD420"/>
  <c r="F457"/>
  <c r="F442"/>
  <c r="AQ420"/>
  <c r="BY420"/>
  <c r="CI432"/>
  <c r="AP432"/>
  <c r="CZ428"/>
  <c r="Y428" s="1"/>
  <c r="CY428"/>
  <c r="X428" s="1"/>
  <c r="CZ425"/>
  <c r="Y425" s="1"/>
  <c r="CY425"/>
  <c r="X425" s="1"/>
  <c r="GM425" s="1"/>
  <c r="CZ424"/>
  <c r="Y424" s="1"/>
  <c r="CY424"/>
  <c r="X424" s="1"/>
  <c r="BD378"/>
  <c r="F413"/>
  <c r="F398"/>
  <c r="AQ378"/>
  <c r="CZ385"/>
  <c r="Y385" s="1"/>
  <c r="CY385"/>
  <c r="X385" s="1"/>
  <c r="CZ384"/>
  <c r="Y384" s="1"/>
  <c r="CY384"/>
  <c r="X384" s="1"/>
  <c r="BY378"/>
  <c r="CI388"/>
  <c r="AP388"/>
  <c r="CZ380"/>
  <c r="Y380" s="1"/>
  <c r="CY380"/>
  <c r="X380" s="1"/>
  <c r="CZ344"/>
  <c r="Y344" s="1"/>
  <c r="CY344"/>
  <c r="X344" s="1"/>
  <c r="CZ342"/>
  <c r="Y342" s="1"/>
  <c r="CY342"/>
  <c r="X342" s="1"/>
  <c r="CC336"/>
  <c r="AT346"/>
  <c r="CZ340"/>
  <c r="Y340" s="1"/>
  <c r="CY340"/>
  <c r="X340" s="1"/>
  <c r="CZ338"/>
  <c r="Y338" s="1"/>
  <c r="CY338"/>
  <c r="X338" s="1"/>
  <c r="AF346"/>
  <c r="CZ300"/>
  <c r="Y300" s="1"/>
  <c r="CY300"/>
  <c r="X300" s="1"/>
  <c r="AP753"/>
  <c r="AO564"/>
  <c r="CP518"/>
  <c r="O518" s="1"/>
  <c r="CP515"/>
  <c r="O515" s="1"/>
  <c r="CP472"/>
  <c r="O472" s="1"/>
  <c r="CP469"/>
  <c r="O469" s="1"/>
  <c r="U427"/>
  <c r="AH388"/>
  <c r="AJ388"/>
  <c r="AH346"/>
  <c r="AJ346"/>
  <c r="CX99" i="3"/>
  <c r="CX100"/>
  <c r="CX97"/>
  <c r="CX101"/>
  <c r="CX98"/>
  <c r="CX102"/>
  <c r="CS297" i="1"/>
  <c r="AD297"/>
  <c r="BB250"/>
  <c r="F275"/>
  <c r="AP250"/>
  <c r="F271"/>
  <c r="CZ255"/>
  <c r="Y255" s="1"/>
  <c r="CY255"/>
  <c r="X255" s="1"/>
  <c r="BB206"/>
  <c r="F231"/>
  <c r="AQ206"/>
  <c r="F228"/>
  <c r="CY216"/>
  <c r="X216" s="1"/>
  <c r="CZ216"/>
  <c r="Y216" s="1"/>
  <c r="CZ215"/>
  <c r="Y215" s="1"/>
  <c r="CY215"/>
  <c r="X215" s="1"/>
  <c r="CY214"/>
  <c r="X214" s="1"/>
  <c r="CZ214"/>
  <c r="Y214" s="1"/>
  <c r="AB211"/>
  <c r="CR211"/>
  <c r="Q211" s="1"/>
  <c r="CZ209"/>
  <c r="Y209" s="1"/>
  <c r="CY209"/>
  <c r="X209" s="1"/>
  <c r="CY208"/>
  <c r="X208" s="1"/>
  <c r="AF218"/>
  <c r="CZ208"/>
  <c r="Y208" s="1"/>
  <c r="BB162"/>
  <c r="F187"/>
  <c r="AQ162"/>
  <c r="F184"/>
  <c r="CY170"/>
  <c r="X170" s="1"/>
  <c r="CZ170"/>
  <c r="Y170" s="1"/>
  <c r="CZ165"/>
  <c r="Y165" s="1"/>
  <c r="CY165"/>
  <c r="X165" s="1"/>
  <c r="CY164"/>
  <c r="X164" s="1"/>
  <c r="AF174"/>
  <c r="CZ164"/>
  <c r="Y164" s="1"/>
  <c r="F140"/>
  <c r="AQ118"/>
  <c r="CY128"/>
  <c r="X128" s="1"/>
  <c r="CZ128"/>
  <c r="Y128" s="1"/>
  <c r="GN128" s="1"/>
  <c r="CZ125"/>
  <c r="Y125" s="1"/>
  <c r="CY125"/>
  <c r="X125" s="1"/>
  <c r="CZ123"/>
  <c r="Y123" s="1"/>
  <c r="CY123"/>
  <c r="X123" s="1"/>
  <c r="CP120"/>
  <c r="O120" s="1"/>
  <c r="CG520"/>
  <c r="BB520"/>
  <c r="AT520"/>
  <c r="AP520"/>
  <c r="CT518"/>
  <c r="S518" s="1"/>
  <c r="CS517"/>
  <c r="R517" s="1"/>
  <c r="CY517" s="1"/>
  <c r="X517" s="1"/>
  <c r="AB517"/>
  <c r="CT516"/>
  <c r="S516" s="1"/>
  <c r="CS515"/>
  <c r="R515" s="1"/>
  <c r="CY515" s="1"/>
  <c r="X515" s="1"/>
  <c r="CT514"/>
  <c r="S514" s="1"/>
  <c r="CS513"/>
  <c r="R513" s="1"/>
  <c r="AB513"/>
  <c r="CT512"/>
  <c r="S512" s="1"/>
  <c r="CS511"/>
  <c r="R511" s="1"/>
  <c r="AE520" s="1"/>
  <c r="CT510"/>
  <c r="S510" s="1"/>
  <c r="CL508"/>
  <c r="CD508"/>
  <c r="BZ508"/>
  <c r="CG476"/>
  <c r="BB476"/>
  <c r="CT474"/>
  <c r="S474" s="1"/>
  <c r="CS473"/>
  <c r="R473" s="1"/>
  <c r="CY473" s="1"/>
  <c r="X473" s="1"/>
  <c r="CS471"/>
  <c r="R471" s="1"/>
  <c r="CY471" s="1"/>
  <c r="X471" s="1"/>
  <c r="CS469"/>
  <c r="R469" s="1"/>
  <c r="CS467"/>
  <c r="R467" s="1"/>
  <c r="AE476" s="1"/>
  <c r="CL464"/>
  <c r="CD464"/>
  <c r="BZ464"/>
  <c r="CG432"/>
  <c r="BB432"/>
  <c r="CS429"/>
  <c r="R429" s="1"/>
  <c r="CZ429" s="1"/>
  <c r="Y429" s="1"/>
  <c r="CS427"/>
  <c r="R427" s="1"/>
  <c r="CS425"/>
  <c r="R425" s="1"/>
  <c r="CS423"/>
  <c r="R423" s="1"/>
  <c r="AE432" s="1"/>
  <c r="CL420"/>
  <c r="CD420"/>
  <c r="BZ420"/>
  <c r="CG388"/>
  <c r="BB388"/>
  <c r="CS385"/>
  <c r="R385" s="1"/>
  <c r="CS383"/>
  <c r="R383" s="1"/>
  <c r="CS381"/>
  <c r="R381" s="1"/>
  <c r="CY381" s="1"/>
  <c r="X381" s="1"/>
  <c r="CL378"/>
  <c r="CD378"/>
  <c r="BZ378"/>
  <c r="CG346"/>
  <c r="BB346"/>
  <c r="CS343"/>
  <c r="R343" s="1"/>
  <c r="CY343" s="1"/>
  <c r="X343" s="1"/>
  <c r="CS341"/>
  <c r="R341" s="1"/>
  <c r="CY341" s="1"/>
  <c r="X341" s="1"/>
  <c r="CS339"/>
  <c r="R339" s="1"/>
  <c r="CY339" s="1"/>
  <c r="X339" s="1"/>
  <c r="CL336"/>
  <c r="CD336"/>
  <c r="BZ336"/>
  <c r="BB304"/>
  <c r="CZ302"/>
  <c r="Y302" s="1"/>
  <c r="CP260"/>
  <c r="O260" s="1"/>
  <c r="CP256"/>
  <c r="O256" s="1"/>
  <c r="CJ218"/>
  <c r="CP172"/>
  <c r="O172" s="1"/>
  <c r="CP168"/>
  <c r="O168" s="1"/>
  <c r="CJ174"/>
  <c r="AB125"/>
  <c r="CP124"/>
  <c r="O124" s="1"/>
  <c r="AE130"/>
  <c r="CY296"/>
  <c r="X296" s="1"/>
  <c r="CZ296"/>
  <c r="Y296" s="1"/>
  <c r="BC250"/>
  <c r="F278"/>
  <c r="AQ250"/>
  <c r="F272"/>
  <c r="BC206"/>
  <c r="F234"/>
  <c r="AT206"/>
  <c r="F236"/>
  <c r="AB213"/>
  <c r="CR213"/>
  <c r="Q213" s="1"/>
  <c r="CP213" s="1"/>
  <c r="O213" s="1"/>
  <c r="CZ211"/>
  <c r="Y211" s="1"/>
  <c r="CY211"/>
  <c r="X211" s="1"/>
  <c r="BC162"/>
  <c r="F190"/>
  <c r="AT162"/>
  <c r="F192"/>
  <c r="CY172"/>
  <c r="X172" s="1"/>
  <c r="CZ172"/>
  <c r="Y172" s="1"/>
  <c r="AB169"/>
  <c r="CR169"/>
  <c r="Q169" s="1"/>
  <c r="CP169" s="1"/>
  <c r="O169" s="1"/>
  <c r="F146"/>
  <c r="BC118"/>
  <c r="CZ127"/>
  <c r="Y127" s="1"/>
  <c r="CY127"/>
  <c r="X127" s="1"/>
  <c r="AF130"/>
  <c r="CZ121"/>
  <c r="Y121" s="1"/>
  <c r="CY121"/>
  <c r="X121" s="1"/>
  <c r="CD74"/>
  <c r="AU86"/>
  <c r="AJ74"/>
  <c r="W86"/>
  <c r="CM508"/>
  <c r="CM464"/>
  <c r="CM420"/>
  <c r="CM378"/>
  <c r="CM336"/>
  <c r="CG304"/>
  <c r="BC304"/>
  <c r="CY302"/>
  <c r="X302" s="1"/>
  <c r="GM302" s="1"/>
  <c r="CP216"/>
  <c r="O216" s="1"/>
  <c r="CP210"/>
  <c r="O210" s="1"/>
  <c r="AG218"/>
  <c r="CP166"/>
  <c r="O166" s="1"/>
  <c r="AG174"/>
  <c r="AB127"/>
  <c r="CP126"/>
  <c r="O126" s="1"/>
  <c r="CP122"/>
  <c r="O122" s="1"/>
  <c r="AH130"/>
  <c r="AD130"/>
  <c r="AJ130"/>
  <c r="CM294"/>
  <c r="BD304"/>
  <c r="AT250"/>
  <c r="F280"/>
  <c r="CY258"/>
  <c r="X258" s="1"/>
  <c r="GN258" s="1"/>
  <c r="CZ258"/>
  <c r="Y258" s="1"/>
  <c r="CY254"/>
  <c r="X254" s="1"/>
  <c r="CZ254"/>
  <c r="Y254" s="1"/>
  <c r="GN254" s="1"/>
  <c r="CP252"/>
  <c r="O252" s="1"/>
  <c r="AU206"/>
  <c r="F237"/>
  <c r="F222"/>
  <c r="AO206"/>
  <c r="CZ213"/>
  <c r="Y213" s="1"/>
  <c r="CY213"/>
  <c r="X213" s="1"/>
  <c r="CY210"/>
  <c r="X210" s="1"/>
  <c r="CZ210"/>
  <c r="Y210" s="1"/>
  <c r="AC218"/>
  <c r="CP208"/>
  <c r="O208" s="1"/>
  <c r="AU162"/>
  <c r="F193"/>
  <c r="F178"/>
  <c r="AO162"/>
  <c r="AB171"/>
  <c r="CR171"/>
  <c r="Q171" s="1"/>
  <c r="CP171" s="1"/>
  <c r="O171" s="1"/>
  <c r="CZ169"/>
  <c r="Y169" s="1"/>
  <c r="CY169"/>
  <c r="X169" s="1"/>
  <c r="CY168"/>
  <c r="X168" s="1"/>
  <c r="CZ168"/>
  <c r="Y168" s="1"/>
  <c r="AB167"/>
  <c r="CR167"/>
  <c r="Q167" s="1"/>
  <c r="CP167" s="1"/>
  <c r="O167" s="1"/>
  <c r="AC174"/>
  <c r="CP164"/>
  <c r="O164" s="1"/>
  <c r="AU118"/>
  <c r="F149"/>
  <c r="GM128"/>
  <c r="CY124"/>
  <c r="X124" s="1"/>
  <c r="CZ124"/>
  <c r="Y124" s="1"/>
  <c r="CY122"/>
  <c r="X122" s="1"/>
  <c r="CZ122"/>
  <c r="Y122" s="1"/>
  <c r="CI520"/>
  <c r="BX508"/>
  <c r="BX464"/>
  <c r="BX420"/>
  <c r="BX378"/>
  <c r="BX336"/>
  <c r="AT304"/>
  <c r="AO304"/>
  <c r="AB301"/>
  <c r="T299"/>
  <c r="AB299"/>
  <c r="T298"/>
  <c r="CP296"/>
  <c r="O296" s="1"/>
  <c r="CP215"/>
  <c r="O215" s="1"/>
  <c r="CP212"/>
  <c r="O212" s="1"/>
  <c r="AI218"/>
  <c r="AI174"/>
  <c r="AI130"/>
  <c r="CJ130"/>
  <c r="CX171" i="3"/>
  <c r="CX168"/>
  <c r="CX172"/>
  <c r="CX169"/>
  <c r="CX173"/>
  <c r="CX170"/>
  <c r="CX167"/>
  <c r="CX166"/>
  <c r="CX163"/>
  <c r="CX164"/>
  <c r="CX165"/>
  <c r="CX162"/>
  <c r="CX160"/>
  <c r="CX161"/>
  <c r="CX155"/>
  <c r="CX156"/>
  <c r="CX153"/>
  <c r="CX157"/>
  <c r="CX154"/>
  <c r="CX158"/>
  <c r="CX151"/>
  <c r="CX152"/>
  <c r="CX147"/>
  <c r="CX148"/>
  <c r="CX149"/>
  <c r="CX150"/>
  <c r="CX145"/>
  <c r="CX146"/>
  <c r="CX139"/>
  <c r="CX143"/>
  <c r="CX140"/>
  <c r="CX141"/>
  <c r="CX138"/>
  <c r="CX142"/>
  <c r="CX136"/>
  <c r="CX137"/>
  <c r="CX135"/>
  <c r="CX132"/>
  <c r="CX133"/>
  <c r="CX134"/>
  <c r="CX131"/>
  <c r="CX130"/>
  <c r="CX123"/>
  <c r="CX127"/>
  <c r="CX124"/>
  <c r="CX128"/>
  <c r="CX125"/>
  <c r="CX126"/>
  <c r="CX119"/>
  <c r="CX120"/>
  <c r="CX121"/>
  <c r="CX122"/>
  <c r="CX117"/>
  <c r="CX118"/>
  <c r="CX111"/>
  <c r="CX115"/>
  <c r="CX112"/>
  <c r="CX113"/>
  <c r="CX110"/>
  <c r="CX114"/>
  <c r="CX107"/>
  <c r="CX108"/>
  <c r="CX109"/>
  <c r="CX106"/>
  <c r="CX104"/>
  <c r="CX105"/>
  <c r="BY294" i="1"/>
  <c r="CI304"/>
  <c r="CX95" i="3"/>
  <c r="CX96"/>
  <c r="CX93"/>
  <c r="CX94"/>
  <c r="AU250" i="1"/>
  <c r="F281"/>
  <c r="AX262"/>
  <c r="CG250"/>
  <c r="CY260"/>
  <c r="X260" s="1"/>
  <c r="CZ260"/>
  <c r="Y260" s="1"/>
  <c r="CY256"/>
  <c r="X256" s="1"/>
  <c r="CZ256"/>
  <c r="Y256" s="1"/>
  <c r="CZ253"/>
  <c r="Y253" s="1"/>
  <c r="CY253"/>
  <c r="X253" s="1"/>
  <c r="CY252"/>
  <c r="X252" s="1"/>
  <c r="CZ252"/>
  <c r="Y252" s="1"/>
  <c r="AX206"/>
  <c r="F225"/>
  <c r="AP206"/>
  <c r="F227"/>
  <c r="AB215"/>
  <c r="CR215"/>
  <c r="Q215" s="1"/>
  <c r="GM214"/>
  <c r="GN214"/>
  <c r="CY212"/>
  <c r="X212" s="1"/>
  <c r="CZ212"/>
  <c r="Y212" s="1"/>
  <c r="AB209"/>
  <c r="CR209"/>
  <c r="Q209" s="1"/>
  <c r="CP209" s="1"/>
  <c r="O209" s="1"/>
  <c r="W218"/>
  <c r="AJ206"/>
  <c r="AX162"/>
  <c r="F181"/>
  <c r="AP162"/>
  <c r="F183"/>
  <c r="CZ171"/>
  <c r="Y171" s="1"/>
  <c r="CY171"/>
  <c r="X171" s="1"/>
  <c r="GM170"/>
  <c r="GN170"/>
  <c r="CZ167"/>
  <c r="Y167" s="1"/>
  <c r="CY167"/>
  <c r="X167" s="1"/>
  <c r="CY166"/>
  <c r="X166" s="1"/>
  <c r="CZ166"/>
  <c r="Y166" s="1"/>
  <c r="AB165"/>
  <c r="CR165"/>
  <c r="Q165" s="1"/>
  <c r="CP165" s="1"/>
  <c r="O165" s="1"/>
  <c r="CY126"/>
  <c r="X126" s="1"/>
  <c r="CZ126"/>
  <c r="Y126" s="1"/>
  <c r="BY74"/>
  <c r="CI86"/>
  <c r="AP86"/>
  <c r="AU304"/>
  <c r="AP304"/>
  <c r="P299"/>
  <c r="CP299" s="1"/>
  <c r="O299" s="1"/>
  <c r="CP211"/>
  <c r="O211" s="1"/>
  <c r="AE218"/>
  <c r="AH218"/>
  <c r="AD218"/>
  <c r="AJ174"/>
  <c r="AE174"/>
  <c r="AH174"/>
  <c r="AD174"/>
  <c r="AG130"/>
  <c r="CZ81"/>
  <c r="Y81" s="1"/>
  <c r="CY81"/>
  <c r="X81" s="1"/>
  <c r="CZ80"/>
  <c r="Y80" s="1"/>
  <c r="CY80"/>
  <c r="X80" s="1"/>
  <c r="CR79"/>
  <c r="Q79" s="1"/>
  <c r="AB79"/>
  <c r="BD30"/>
  <c r="F67"/>
  <c r="AU30"/>
  <c r="F61"/>
  <c r="AO30"/>
  <c r="F46"/>
  <c r="CZ36"/>
  <c r="Y36" s="1"/>
  <c r="CY36"/>
  <c r="X36" s="1"/>
  <c r="CI262"/>
  <c r="BD262"/>
  <c r="AD259"/>
  <c r="AD257"/>
  <c r="AD255"/>
  <c r="AD253"/>
  <c r="BX250"/>
  <c r="CI218"/>
  <c r="BD218"/>
  <c r="BX206"/>
  <c r="CI174"/>
  <c r="BD174"/>
  <c r="BX162"/>
  <c r="CI130"/>
  <c r="BD130"/>
  <c r="CQ127"/>
  <c r="P127" s="1"/>
  <c r="CP127" s="1"/>
  <c r="O127" s="1"/>
  <c r="CQ125"/>
  <c r="P125" s="1"/>
  <c r="CP125" s="1"/>
  <c r="O125" s="1"/>
  <c r="CQ123"/>
  <c r="P123" s="1"/>
  <c r="CP123" s="1"/>
  <c r="O123" s="1"/>
  <c r="CQ121"/>
  <c r="P121" s="1"/>
  <c r="CP121" s="1"/>
  <c r="O121" s="1"/>
  <c r="CL118"/>
  <c r="CD118"/>
  <c r="GX83"/>
  <c r="U83"/>
  <c r="AH86" s="1"/>
  <c r="CP77"/>
  <c r="O77" s="1"/>
  <c r="AI86"/>
  <c r="CP76"/>
  <c r="O76" s="1"/>
  <c r="CP40"/>
  <c r="O40" s="1"/>
  <c r="AG42"/>
  <c r="AI42"/>
  <c r="AE42"/>
  <c r="CX91" i="3"/>
  <c r="CX92"/>
  <c r="CX87"/>
  <c r="CX84"/>
  <c r="CX88"/>
  <c r="CX85"/>
  <c r="CX89"/>
  <c r="CX86"/>
  <c r="CX83"/>
  <c r="CX82"/>
  <c r="CX79"/>
  <c r="CX80"/>
  <c r="CX81"/>
  <c r="CX78"/>
  <c r="CX76"/>
  <c r="CX77"/>
  <c r="CX71"/>
  <c r="CX72"/>
  <c r="CX69"/>
  <c r="CX73"/>
  <c r="CX70"/>
  <c r="CX74"/>
  <c r="CX67"/>
  <c r="CX68"/>
  <c r="CX63"/>
  <c r="CX64"/>
  <c r="CX65"/>
  <c r="CX66"/>
  <c r="CX61"/>
  <c r="CX62"/>
  <c r="CX55"/>
  <c r="CX59"/>
  <c r="CX56"/>
  <c r="CX57"/>
  <c r="CX54"/>
  <c r="CX58"/>
  <c r="CX52"/>
  <c r="CX53"/>
  <c r="CX51"/>
  <c r="CX48"/>
  <c r="CX49"/>
  <c r="CX50"/>
  <c r="CX47"/>
  <c r="CX46"/>
  <c r="CX39"/>
  <c r="CX43"/>
  <c r="CX40"/>
  <c r="CX44"/>
  <c r="CX41"/>
  <c r="CX42"/>
  <c r="CX37"/>
  <c r="CX38"/>
  <c r="CX35"/>
  <c r="CX36"/>
  <c r="CX33"/>
  <c r="CX34"/>
  <c r="BD74" i="1"/>
  <c r="F111"/>
  <c r="CZ79"/>
  <c r="Y79" s="1"/>
  <c r="CY79"/>
  <c r="X79" s="1"/>
  <c r="CZ78"/>
  <c r="Y78" s="1"/>
  <c r="GM78" s="1"/>
  <c r="CY78"/>
  <c r="X78" s="1"/>
  <c r="CZ38"/>
  <c r="Y38" s="1"/>
  <c r="CY38"/>
  <c r="X38" s="1"/>
  <c r="GM38" s="1"/>
  <c r="CZ35"/>
  <c r="Y35" s="1"/>
  <c r="CY35"/>
  <c r="X35" s="1"/>
  <c r="CZ33"/>
  <c r="Y33" s="1"/>
  <c r="CY33"/>
  <c r="X33" s="1"/>
  <c r="GN33" s="1"/>
  <c r="AB296"/>
  <c r="AO262"/>
  <c r="AB260"/>
  <c r="AB258"/>
  <c r="AB256"/>
  <c r="AB254"/>
  <c r="AB252"/>
  <c r="CK250"/>
  <c r="CC250"/>
  <c r="BY250"/>
  <c r="AB216"/>
  <c r="AB214"/>
  <c r="AB212"/>
  <c r="AB210"/>
  <c r="CK206"/>
  <c r="CG206"/>
  <c r="CC206"/>
  <c r="BY206"/>
  <c r="AB172"/>
  <c r="AB170"/>
  <c r="CK162"/>
  <c r="CG162"/>
  <c r="CC162"/>
  <c r="BY162"/>
  <c r="AO130"/>
  <c r="CY120"/>
  <c r="X120" s="1"/>
  <c r="AK130" s="1"/>
  <c r="F102"/>
  <c r="CG86"/>
  <c r="AQ86"/>
  <c r="CY84"/>
  <c r="X84" s="1"/>
  <c r="T83"/>
  <c r="AG86" s="1"/>
  <c r="AB83"/>
  <c r="AE86"/>
  <c r="CP35"/>
  <c r="O35" s="1"/>
  <c r="CP34"/>
  <c r="O34" s="1"/>
  <c r="AJ42"/>
  <c r="CZ82"/>
  <c r="Y82" s="1"/>
  <c r="CY82"/>
  <c r="X82" s="1"/>
  <c r="GN80"/>
  <c r="GM80"/>
  <c r="CZ76"/>
  <c r="Y76" s="1"/>
  <c r="CY76"/>
  <c r="X76" s="1"/>
  <c r="F52"/>
  <c r="AQ30"/>
  <c r="CZ40"/>
  <c r="Y40" s="1"/>
  <c r="CY40"/>
  <c r="X40" s="1"/>
  <c r="CZ37"/>
  <c r="Y37" s="1"/>
  <c r="CY37"/>
  <c r="X37" s="1"/>
  <c r="GN36"/>
  <c r="GM36"/>
  <c r="AC42"/>
  <c r="CP32"/>
  <c r="O32" s="1"/>
  <c r="I297"/>
  <c r="GX297" s="1"/>
  <c r="CJ304" s="1"/>
  <c r="I259"/>
  <c r="GX259" s="1"/>
  <c r="I257"/>
  <c r="GX257" s="1"/>
  <c r="CJ262" s="1"/>
  <c r="CL250"/>
  <c r="CD250"/>
  <c r="BZ250"/>
  <c r="CL206"/>
  <c r="CD206"/>
  <c r="BZ206"/>
  <c r="CL162"/>
  <c r="CD162"/>
  <c r="BZ162"/>
  <c r="BB130"/>
  <c r="AX130"/>
  <c r="AT130"/>
  <c r="AP130"/>
  <c r="AB120"/>
  <c r="BZ118"/>
  <c r="BB86"/>
  <c r="AT86"/>
  <c r="CJ86"/>
  <c r="CP37"/>
  <c r="O37" s="1"/>
  <c r="CJ42"/>
  <c r="CR81"/>
  <c r="Q81" s="1"/>
  <c r="AD86" s="1"/>
  <c r="AB81"/>
  <c r="GN78"/>
  <c r="CZ77"/>
  <c r="Y77" s="1"/>
  <c r="CY77"/>
  <c r="X77" s="1"/>
  <c r="BC30"/>
  <c r="F58"/>
  <c r="CZ39"/>
  <c r="Y39" s="1"/>
  <c r="CY39"/>
  <c r="X39" s="1"/>
  <c r="GN38"/>
  <c r="CZ34"/>
  <c r="Y34" s="1"/>
  <c r="CY34"/>
  <c r="X34" s="1"/>
  <c r="CZ32"/>
  <c r="Y32" s="1"/>
  <c r="AL42" s="1"/>
  <c r="CY32"/>
  <c r="X32" s="1"/>
  <c r="AF42"/>
  <c r="CQ84"/>
  <c r="P84" s="1"/>
  <c r="CP84" s="1"/>
  <c r="O84" s="1"/>
  <c r="S83"/>
  <c r="Q83"/>
  <c r="CP83" s="1"/>
  <c r="O83" s="1"/>
  <c r="CP79"/>
  <c r="O79" s="1"/>
  <c r="CP39"/>
  <c r="O39" s="1"/>
  <c r="AH42"/>
  <c r="AD42"/>
  <c r="AB77"/>
  <c r="BB42"/>
  <c r="AX42"/>
  <c r="AT42"/>
  <c r="AP42"/>
  <c r="AB39"/>
  <c r="AB37"/>
  <c r="AB35"/>
  <c r="AB33"/>
  <c r="CL30"/>
  <c r="CD30"/>
  <c r="BZ30"/>
  <c r="CQ82"/>
  <c r="P82" s="1"/>
  <c r="CM74"/>
  <c r="CM30"/>
  <c r="BX74"/>
  <c r="CI42"/>
  <c r="BX30"/>
  <c r="CX31" i="3"/>
  <c r="CX32"/>
  <c r="CX27"/>
  <c r="CX24"/>
  <c r="CX28"/>
  <c r="CX25"/>
  <c r="CX29"/>
  <c r="CX26"/>
  <c r="CX23"/>
  <c r="CX22"/>
  <c r="CX19"/>
  <c r="CX20"/>
  <c r="CX21"/>
  <c r="CX18"/>
  <c r="CX16"/>
  <c r="CX17"/>
  <c r="CX11"/>
  <c r="CX12"/>
  <c r="CX9"/>
  <c r="CX13"/>
  <c r="CX10"/>
  <c r="CX14"/>
  <c r="CX7"/>
  <c r="CX8"/>
  <c r="CX3"/>
  <c r="CX4"/>
  <c r="CX5"/>
  <c r="CX6"/>
  <c r="CX1"/>
  <c r="CX2"/>
  <c r="J1040" i="5" l="1"/>
  <c r="J794"/>
  <c r="J1320"/>
  <c r="J1316"/>
  <c r="J303"/>
  <c r="J790"/>
  <c r="J1308"/>
  <c r="W1087"/>
  <c r="J1036"/>
  <c r="J544"/>
  <c r="G544"/>
  <c r="G1040"/>
  <c r="X1224"/>
  <c r="G28" s="1"/>
  <c r="G723"/>
  <c r="O723" s="1"/>
  <c r="G790" s="1"/>
  <c r="G1036"/>
  <c r="G1312"/>
  <c r="G548"/>
  <c r="G1320"/>
  <c r="G1316"/>
  <c r="G303"/>
  <c r="G794"/>
  <c r="J299"/>
  <c r="G1308"/>
  <c r="GN83" i="1"/>
  <c r="AE464"/>
  <c r="R476"/>
  <c r="U520"/>
  <c r="AH508"/>
  <c r="AE596"/>
  <c r="R608"/>
  <c r="GN556"/>
  <c r="GM556"/>
  <c r="U608"/>
  <c r="AH596"/>
  <c r="CZ966"/>
  <c r="Y966" s="1"/>
  <c r="GN169"/>
  <c r="GM169"/>
  <c r="AE420"/>
  <c r="R432"/>
  <c r="AE508"/>
  <c r="R520"/>
  <c r="GN342"/>
  <c r="GM342"/>
  <c r="GN344"/>
  <c r="GM344"/>
  <c r="GN428"/>
  <c r="GM428"/>
  <c r="AE552"/>
  <c r="R564"/>
  <c r="BA863"/>
  <c r="CJ834"/>
  <c r="GN557"/>
  <c r="GN729"/>
  <c r="GM729"/>
  <c r="GN824"/>
  <c r="GM824"/>
  <c r="GN836"/>
  <c r="GM836"/>
  <c r="GN842"/>
  <c r="GM842"/>
  <c r="GO848"/>
  <c r="GM848"/>
  <c r="GN1196"/>
  <c r="GM1196"/>
  <c r="AE1278"/>
  <c r="R1290"/>
  <c r="GN1178"/>
  <c r="GM1178"/>
  <c r="GN950"/>
  <c r="GM950"/>
  <c r="GN1045"/>
  <c r="GM1045"/>
  <c r="GM1381"/>
  <c r="GN1381"/>
  <c r="GM1579"/>
  <c r="GN1579"/>
  <c r="U86"/>
  <c r="AH74"/>
  <c r="GN171"/>
  <c r="GM171"/>
  <c r="GN470"/>
  <c r="GM470"/>
  <c r="AC464"/>
  <c r="CF476"/>
  <c r="P476"/>
  <c r="CE476"/>
  <c r="CH476"/>
  <c r="R753"/>
  <c r="AE723"/>
  <c r="AI552"/>
  <c r="V564"/>
  <c r="GN606"/>
  <c r="GM606"/>
  <c r="GN822"/>
  <c r="GM822"/>
  <c r="AG1055"/>
  <c r="T1085"/>
  <c r="GN1244"/>
  <c r="GM1244"/>
  <c r="BA262"/>
  <c r="CJ250"/>
  <c r="GN165"/>
  <c r="GM165"/>
  <c r="GN209"/>
  <c r="GM209"/>
  <c r="GN167"/>
  <c r="GM167"/>
  <c r="GN468"/>
  <c r="GM468"/>
  <c r="AF378"/>
  <c r="S388"/>
  <c r="GN562"/>
  <c r="GM562"/>
  <c r="GN602"/>
  <c r="GM602"/>
  <c r="GN838"/>
  <c r="GM838"/>
  <c r="GN938"/>
  <c r="GM938"/>
  <c r="AF596"/>
  <c r="S608"/>
  <c r="GO972"/>
  <c r="GM972"/>
  <c r="GN1059"/>
  <c r="GM1059"/>
  <c r="GM1239"/>
  <c r="GN1239"/>
  <c r="GN954"/>
  <c r="GM954"/>
  <c r="Q1630"/>
  <c r="AD1617"/>
  <c r="Q86"/>
  <c r="AD74"/>
  <c r="GN213"/>
  <c r="GM213"/>
  <c r="GN384"/>
  <c r="GM384"/>
  <c r="AC378"/>
  <c r="CF388"/>
  <c r="P388"/>
  <c r="CE388"/>
  <c r="CH388"/>
  <c r="U564"/>
  <c r="AH552"/>
  <c r="GM747"/>
  <c r="GN711"/>
  <c r="GM711"/>
  <c r="GN715"/>
  <c r="GM715"/>
  <c r="GN728"/>
  <c r="GM728"/>
  <c r="GN820"/>
  <c r="GM820"/>
  <c r="GO860"/>
  <c r="GM860"/>
  <c r="GN1238"/>
  <c r="GM1238"/>
  <c r="GO1070"/>
  <c r="GN1063"/>
  <c r="GM1063"/>
  <c r="GN1164"/>
  <c r="GM1164"/>
  <c r="GN970"/>
  <c r="GM970"/>
  <c r="GN1041"/>
  <c r="GM1041"/>
  <c r="GN1628"/>
  <c r="GM1628"/>
  <c r="BD1203"/>
  <c r="CM1168"/>
  <c r="GM1537"/>
  <c r="GN1537"/>
  <c r="GM1447"/>
  <c r="GN1447"/>
  <c r="GM1581"/>
  <c r="GN1581"/>
  <c r="AJ1572"/>
  <c r="W1585"/>
  <c r="GO1074"/>
  <c r="GM1074"/>
  <c r="GN1077"/>
  <c r="GM1077"/>
  <c r="GM1241"/>
  <c r="GN1241"/>
  <c r="GO960"/>
  <c r="GM960"/>
  <c r="GM1327"/>
  <c r="GN1327"/>
  <c r="GM1343"/>
  <c r="GN1343"/>
  <c r="GM1487"/>
  <c r="GN1487"/>
  <c r="GM1397"/>
  <c r="GN1397"/>
  <c r="GN84"/>
  <c r="GM84"/>
  <c r="Y42"/>
  <c r="AL30"/>
  <c r="GN37"/>
  <c r="GM37"/>
  <c r="AT118"/>
  <c r="F148"/>
  <c r="F60"/>
  <c r="AT30"/>
  <c r="AT638"/>
  <c r="Q42"/>
  <c r="AD30"/>
  <c r="BA42"/>
  <c r="CJ30"/>
  <c r="F104"/>
  <c r="AT74"/>
  <c r="AP118"/>
  <c r="F139"/>
  <c r="GN32"/>
  <c r="GM32"/>
  <c r="AB42"/>
  <c r="AJ30"/>
  <c r="W42"/>
  <c r="AK118"/>
  <c r="X130"/>
  <c r="F266"/>
  <c r="AO250"/>
  <c r="AG30"/>
  <c r="T42"/>
  <c r="GN77"/>
  <c r="GM77"/>
  <c r="GN127"/>
  <c r="GM127"/>
  <c r="BD162"/>
  <c r="F199"/>
  <c r="CI206"/>
  <c r="AZ218"/>
  <c r="AB257"/>
  <c r="CR257"/>
  <c r="Q257" s="1"/>
  <c r="AE162"/>
  <c r="R174"/>
  <c r="AE206"/>
  <c r="R218"/>
  <c r="AU294"/>
  <c r="F323"/>
  <c r="AX250"/>
  <c r="F269"/>
  <c r="AI118"/>
  <c r="V130"/>
  <c r="AO294"/>
  <c r="F308"/>
  <c r="GM164"/>
  <c r="AB174"/>
  <c r="GN164"/>
  <c r="GM252"/>
  <c r="GN252"/>
  <c r="BD294"/>
  <c r="F329"/>
  <c r="AH118"/>
  <c r="U130"/>
  <c r="AG162"/>
  <c r="T174"/>
  <c r="AG206"/>
  <c r="T218"/>
  <c r="BC294"/>
  <c r="F320"/>
  <c r="BC638"/>
  <c r="R130"/>
  <c r="AE118"/>
  <c r="GM168"/>
  <c r="GN168"/>
  <c r="F489"/>
  <c r="BB464"/>
  <c r="CZ516"/>
  <c r="Y516" s="1"/>
  <c r="CY516"/>
  <c r="X516" s="1"/>
  <c r="F529"/>
  <c r="AP508"/>
  <c r="GN120"/>
  <c r="AB130"/>
  <c r="GM120"/>
  <c r="AB297"/>
  <c r="CR297"/>
  <c r="Q297" s="1"/>
  <c r="AD304" s="1"/>
  <c r="AJ378"/>
  <c r="W388"/>
  <c r="AF336"/>
  <c r="S346"/>
  <c r="F397"/>
  <c r="AP378"/>
  <c r="AG336"/>
  <c r="T346"/>
  <c r="AG378"/>
  <c r="T388"/>
  <c r="GN385"/>
  <c r="GM385"/>
  <c r="GN430"/>
  <c r="GM430"/>
  <c r="AI508"/>
  <c r="V520"/>
  <c r="GN300"/>
  <c r="GM300"/>
  <c r="AJ420"/>
  <c r="W432"/>
  <c r="CZ467"/>
  <c r="Y467" s="1"/>
  <c r="CY467"/>
  <c r="X467" s="1"/>
  <c r="AG508"/>
  <c r="T520"/>
  <c r="CZ513"/>
  <c r="Y513" s="1"/>
  <c r="CY513"/>
  <c r="X513" s="1"/>
  <c r="AU552"/>
  <c r="F583"/>
  <c r="AQ294"/>
  <c r="F314"/>
  <c r="F355"/>
  <c r="AP336"/>
  <c r="CG596"/>
  <c r="AX608"/>
  <c r="GN730"/>
  <c r="GM730"/>
  <c r="GO738"/>
  <c r="GM738"/>
  <c r="AU723"/>
  <c r="F772"/>
  <c r="AU783"/>
  <c r="BA564"/>
  <c r="CJ552"/>
  <c r="GN558"/>
  <c r="GM558"/>
  <c r="GM707"/>
  <c r="GN707"/>
  <c r="GN748"/>
  <c r="GM748"/>
  <c r="AF723"/>
  <c r="S753"/>
  <c r="CZ601"/>
  <c r="Y601" s="1"/>
  <c r="CY601"/>
  <c r="X601" s="1"/>
  <c r="AG723"/>
  <c r="T753"/>
  <c r="GO742"/>
  <c r="GM742"/>
  <c r="AZ863"/>
  <c r="CI834"/>
  <c r="AP552"/>
  <c r="F573"/>
  <c r="GN825"/>
  <c r="GM825"/>
  <c r="GN829"/>
  <c r="GM829"/>
  <c r="GN837"/>
  <c r="GM837"/>
  <c r="AU893"/>
  <c r="AU834"/>
  <c r="F882"/>
  <c r="GN937"/>
  <c r="GM937"/>
  <c r="GM718"/>
  <c r="GM740"/>
  <c r="GO740"/>
  <c r="BB834"/>
  <c r="F876"/>
  <c r="BB893"/>
  <c r="AZ608"/>
  <c r="CI596"/>
  <c r="BA723"/>
  <c r="BA783"/>
  <c r="F773"/>
  <c r="GN940"/>
  <c r="GM940"/>
  <c r="F1092"/>
  <c r="AX1055"/>
  <c r="AX1115"/>
  <c r="GN856"/>
  <c r="GM856"/>
  <c r="AB965"/>
  <c r="CR965"/>
  <c r="Q965" s="1"/>
  <c r="CP965" s="1"/>
  <c r="O965" s="1"/>
  <c r="BD944"/>
  <c r="BD1004"/>
  <c r="F999"/>
  <c r="AO1055"/>
  <c r="F1089"/>
  <c r="AO1115"/>
  <c r="GO1185"/>
  <c r="GM1185"/>
  <c r="AU1168"/>
  <c r="F1222"/>
  <c r="AU1660"/>
  <c r="GN1080"/>
  <c r="GM1080"/>
  <c r="GN1154"/>
  <c r="GM1154"/>
  <c r="BB1168"/>
  <c r="F1216"/>
  <c r="BB1660"/>
  <c r="GM1039"/>
  <c r="GN1039"/>
  <c r="GN1180"/>
  <c r="GM1180"/>
  <c r="GM1281"/>
  <c r="GN1281"/>
  <c r="F1565"/>
  <c r="BD1527"/>
  <c r="GN1047"/>
  <c r="GM1047"/>
  <c r="GO1069"/>
  <c r="GM1069"/>
  <c r="GN1149"/>
  <c r="GM1149"/>
  <c r="GN1179"/>
  <c r="U1246"/>
  <c r="AH1235"/>
  <c r="T1290"/>
  <c r="AG1278"/>
  <c r="F1434"/>
  <c r="BD1377"/>
  <c r="BB1484"/>
  <c r="F1508"/>
  <c r="BD1572"/>
  <c r="F1610"/>
  <c r="AU944"/>
  <c r="F993"/>
  <c r="AU1004"/>
  <c r="F1255"/>
  <c r="AP1235"/>
  <c r="GN956"/>
  <c r="GM956"/>
  <c r="BA1278"/>
  <c r="F1310"/>
  <c r="AQ1377"/>
  <c r="F1419"/>
  <c r="AT1527"/>
  <c r="F1558"/>
  <c r="BC1572"/>
  <c r="F1601"/>
  <c r="AB1246"/>
  <c r="GN1237"/>
  <c r="GM1237"/>
  <c r="CA1246" s="1"/>
  <c r="GN1160"/>
  <c r="GM1160"/>
  <c r="GM1198"/>
  <c r="GO1198"/>
  <c r="AB1380"/>
  <c r="CR1380"/>
  <c r="Q1380" s="1"/>
  <c r="AB1404"/>
  <c r="CR1404"/>
  <c r="Q1404" s="1"/>
  <c r="CP1404" s="1"/>
  <c r="O1404" s="1"/>
  <c r="BB1377"/>
  <c r="F1422"/>
  <c r="AB1530"/>
  <c r="CR1530"/>
  <c r="Q1530" s="1"/>
  <c r="AD1540" s="1"/>
  <c r="AB1578"/>
  <c r="CR1578"/>
  <c r="Q1578" s="1"/>
  <c r="CG1572"/>
  <c r="AX1585"/>
  <c r="CG944"/>
  <c r="AX974"/>
  <c r="F1264"/>
  <c r="AT1235"/>
  <c r="P1290"/>
  <c r="CE1290"/>
  <c r="AC1278"/>
  <c r="CH1290"/>
  <c r="CF1290"/>
  <c r="GM1329"/>
  <c r="GN1329"/>
  <c r="GM1401"/>
  <c r="GN1401"/>
  <c r="GM1445"/>
  <c r="GN1445"/>
  <c r="GN1582"/>
  <c r="GM1582"/>
  <c r="GM1623"/>
  <c r="GN1623"/>
  <c r="GM1379"/>
  <c r="GN1379"/>
  <c r="GM1529"/>
  <c r="GN1529"/>
  <c r="GN1332"/>
  <c r="GM1332"/>
  <c r="GN1446"/>
  <c r="GM1446"/>
  <c r="AF1441"/>
  <c r="S1452"/>
  <c r="CG1527"/>
  <c r="AX1540"/>
  <c r="F1594"/>
  <c r="AP1572"/>
  <c r="GN1336"/>
  <c r="GM1336"/>
  <c r="GN1400"/>
  <c r="GM1400"/>
  <c r="CJ1441"/>
  <c r="BA1452"/>
  <c r="AH1484"/>
  <c r="U1495"/>
  <c r="CJ1617"/>
  <c r="BA1630"/>
  <c r="AZ1290"/>
  <c r="CI1278"/>
  <c r="AC1441"/>
  <c r="CF1452"/>
  <c r="P1452"/>
  <c r="CE1452"/>
  <c r="CH1452"/>
  <c r="CI1441"/>
  <c r="AZ1452"/>
  <c r="AP1484"/>
  <c r="F1504"/>
  <c r="GN1334"/>
  <c r="GM1334"/>
  <c r="GN1448"/>
  <c r="GM1448"/>
  <c r="GN1583"/>
  <c r="GM1583"/>
  <c r="AJ1617"/>
  <c r="W1630"/>
  <c r="AU1322"/>
  <c r="F1364"/>
  <c r="AU1527"/>
  <c r="F1559"/>
  <c r="AK42"/>
  <c r="GM33"/>
  <c r="GM254"/>
  <c r="GM258"/>
  <c r="V259"/>
  <c r="U259"/>
  <c r="AL130"/>
  <c r="W257"/>
  <c r="V297"/>
  <c r="AI304" s="1"/>
  <c r="AK174"/>
  <c r="AK388"/>
  <c r="CY429"/>
  <c r="X429" s="1"/>
  <c r="GM429" s="1"/>
  <c r="CZ517"/>
  <c r="Y517" s="1"/>
  <c r="AE388"/>
  <c r="CZ341"/>
  <c r="Y341" s="1"/>
  <c r="GN341" s="1"/>
  <c r="CP338"/>
  <c r="O338" s="1"/>
  <c r="AD564"/>
  <c r="CZ732"/>
  <c r="Y732" s="1"/>
  <c r="GM732" s="1"/>
  <c r="CZ555"/>
  <c r="Y555" s="1"/>
  <c r="CZ561"/>
  <c r="Y561" s="1"/>
  <c r="P849"/>
  <c r="AD1004"/>
  <c r="AD925" s="1"/>
  <c r="R931"/>
  <c r="CY747"/>
  <c r="X747" s="1"/>
  <c r="GN747" s="1"/>
  <c r="AB821"/>
  <c r="AB849"/>
  <c r="S855"/>
  <c r="Q933"/>
  <c r="U935"/>
  <c r="T947"/>
  <c r="AB823"/>
  <c r="T849"/>
  <c r="R861"/>
  <c r="Q931"/>
  <c r="U933"/>
  <c r="CY843"/>
  <c r="X843" s="1"/>
  <c r="R839"/>
  <c r="P845"/>
  <c r="AB851"/>
  <c r="U931"/>
  <c r="T845"/>
  <c r="V849"/>
  <c r="U855"/>
  <c r="T931"/>
  <c r="V935"/>
  <c r="AL893"/>
  <c r="AL815" s="1"/>
  <c r="AE1085"/>
  <c r="GX1060"/>
  <c r="CJ1085" s="1"/>
  <c r="T1190"/>
  <c r="AK1246"/>
  <c r="R966"/>
  <c r="CY966" s="1"/>
  <c r="X966" s="1"/>
  <c r="AD1115"/>
  <c r="AD1036" s="1"/>
  <c r="W1060"/>
  <c r="AJ1085" s="1"/>
  <c r="W1192"/>
  <c r="GO959"/>
  <c r="CY1191"/>
  <c r="X1191" s="1"/>
  <c r="GN1191" s="1"/>
  <c r="CY1197"/>
  <c r="X1197" s="1"/>
  <c r="GN1197" s="1"/>
  <c r="GX947"/>
  <c r="U966"/>
  <c r="AH974" s="1"/>
  <c r="R1192"/>
  <c r="AE1203" s="1"/>
  <c r="AB1244"/>
  <c r="CZ1044"/>
  <c r="Y1044" s="1"/>
  <c r="GN1044" s="1"/>
  <c r="GM1051"/>
  <c r="CY1058"/>
  <c r="X1058" s="1"/>
  <c r="GN1171"/>
  <c r="CY1189"/>
  <c r="X1189" s="1"/>
  <c r="GO1189" s="1"/>
  <c r="V1060"/>
  <c r="AI1085" s="1"/>
  <c r="GX1190"/>
  <c r="GM958"/>
  <c r="AD1085"/>
  <c r="AD1660"/>
  <c r="AD1147" s="1"/>
  <c r="T1331"/>
  <c r="AG1345" s="1"/>
  <c r="T1380"/>
  <c r="Q1383"/>
  <c r="GX1385"/>
  <c r="V1391"/>
  <c r="W1407"/>
  <c r="W1535"/>
  <c r="W1385"/>
  <c r="S1391"/>
  <c r="V1407"/>
  <c r="R1535"/>
  <c r="AE1540" s="1"/>
  <c r="T1580"/>
  <c r="AG1585" s="1"/>
  <c r="GM1338"/>
  <c r="GM1489"/>
  <c r="W1380"/>
  <c r="R1385"/>
  <c r="CY1385" s="1"/>
  <c r="X1385" s="1"/>
  <c r="P1391"/>
  <c r="T1405"/>
  <c r="GX1530"/>
  <c r="S1535"/>
  <c r="GN1449"/>
  <c r="GN1488"/>
  <c r="GN1491"/>
  <c r="GN1533"/>
  <c r="AL1630"/>
  <c r="V1380"/>
  <c r="R1383"/>
  <c r="U1385"/>
  <c r="P1407"/>
  <c r="CP1407" s="1"/>
  <c r="O1407" s="1"/>
  <c r="U1530"/>
  <c r="GX1535"/>
  <c r="S1580"/>
  <c r="F55"/>
  <c r="BB30"/>
  <c r="BB638"/>
  <c r="GN39"/>
  <c r="GM39"/>
  <c r="U42"/>
  <c r="AH30"/>
  <c r="CZ83"/>
  <c r="Y83" s="1"/>
  <c r="CY83"/>
  <c r="X83" s="1"/>
  <c r="GM83" s="1"/>
  <c r="AF86"/>
  <c r="F99"/>
  <c r="BB74"/>
  <c r="AZ42"/>
  <c r="CI30"/>
  <c r="CP82"/>
  <c r="O82" s="1"/>
  <c r="AC86"/>
  <c r="F51"/>
  <c r="AP30"/>
  <c r="AP638"/>
  <c r="GN79"/>
  <c r="GM79"/>
  <c r="AF30"/>
  <c r="S42"/>
  <c r="BB118"/>
  <c r="F143"/>
  <c r="CJ294"/>
  <c r="BA304"/>
  <c r="AG74"/>
  <c r="T86"/>
  <c r="AI30"/>
  <c r="V42"/>
  <c r="AI74"/>
  <c r="V86"/>
  <c r="GN125"/>
  <c r="GM125"/>
  <c r="BD206"/>
  <c r="F243"/>
  <c r="AB255"/>
  <c r="CR255"/>
  <c r="Q255" s="1"/>
  <c r="CP255" s="1"/>
  <c r="O255" s="1"/>
  <c r="CI250"/>
  <c r="AZ262"/>
  <c r="AH162"/>
  <c r="U174"/>
  <c r="AH206"/>
  <c r="U218"/>
  <c r="AP294"/>
  <c r="F313"/>
  <c r="CI294"/>
  <c r="AZ304"/>
  <c r="CJ118"/>
  <c r="BA130"/>
  <c r="AI206"/>
  <c r="V218"/>
  <c r="AZ520"/>
  <c r="CI508"/>
  <c r="CH218"/>
  <c r="AC206"/>
  <c r="CF218"/>
  <c r="P218"/>
  <c r="CE218"/>
  <c r="Q130"/>
  <c r="AD118"/>
  <c r="W74"/>
  <c r="F110"/>
  <c r="BA174"/>
  <c r="CJ162"/>
  <c r="BA218"/>
  <c r="CJ206"/>
  <c r="GM260"/>
  <c r="GN260"/>
  <c r="CG420"/>
  <c r="AX432"/>
  <c r="CZ474"/>
  <c r="Y474" s="1"/>
  <c r="CY474"/>
  <c r="X474" s="1"/>
  <c r="CZ512"/>
  <c r="Y512" s="1"/>
  <c r="CY512"/>
  <c r="X512" s="1"/>
  <c r="CZ518"/>
  <c r="Y518" s="1"/>
  <c r="CY518"/>
  <c r="X518" s="1"/>
  <c r="CG508"/>
  <c r="AX520"/>
  <c r="S174"/>
  <c r="AF162"/>
  <c r="U346"/>
  <c r="AH336"/>
  <c r="F762"/>
  <c r="AP723"/>
  <c r="AP783"/>
  <c r="AZ476"/>
  <c r="CI464"/>
  <c r="GM341"/>
  <c r="GN382"/>
  <c r="GM382"/>
  <c r="GN426"/>
  <c r="GM426"/>
  <c r="AJ508"/>
  <c r="W520"/>
  <c r="GN466"/>
  <c r="GM466"/>
  <c r="CZ423"/>
  <c r="Y423" s="1"/>
  <c r="CY423"/>
  <c r="X423" s="1"/>
  <c r="F574"/>
  <c r="AQ552"/>
  <c r="CI723"/>
  <c r="AZ753"/>
  <c r="F494"/>
  <c r="AT464"/>
  <c r="GN517"/>
  <c r="GM517"/>
  <c r="CG552"/>
  <c r="AX564"/>
  <c r="F621"/>
  <c r="BB596"/>
  <c r="GN736"/>
  <c r="GM736"/>
  <c r="AQ723"/>
  <c r="F763"/>
  <c r="AQ783"/>
  <c r="AG552"/>
  <c r="T564"/>
  <c r="BA608"/>
  <c r="CJ596"/>
  <c r="GN604"/>
  <c r="GM604"/>
  <c r="GN735"/>
  <c r="GM735"/>
  <c r="CZ605"/>
  <c r="Y605" s="1"/>
  <c r="CY605"/>
  <c r="X605" s="1"/>
  <c r="GM605" s="1"/>
  <c r="GN713"/>
  <c r="GM713"/>
  <c r="GN733"/>
  <c r="GM733"/>
  <c r="BA508"/>
  <c r="F540"/>
  <c r="GN819"/>
  <c r="GM819"/>
  <c r="F873"/>
  <c r="AQ893"/>
  <c r="AQ834"/>
  <c r="F766"/>
  <c r="BB723"/>
  <c r="BB783"/>
  <c r="CZ557"/>
  <c r="Y557" s="1"/>
  <c r="CY557"/>
  <c r="X557" s="1"/>
  <c r="GM557" s="1"/>
  <c r="AJ596"/>
  <c r="W608"/>
  <c r="AX834"/>
  <c r="AX893"/>
  <c r="F870"/>
  <c r="F617"/>
  <c r="AP596"/>
  <c r="GN818"/>
  <c r="GM818"/>
  <c r="GM929"/>
  <c r="GN929"/>
  <c r="GN946"/>
  <c r="GM946"/>
  <c r="F1259"/>
  <c r="BB1235"/>
  <c r="GN858"/>
  <c r="GM858"/>
  <c r="GN936"/>
  <c r="GM936"/>
  <c r="AP1055"/>
  <c r="F1094"/>
  <c r="AP1115"/>
  <c r="F1306"/>
  <c r="BC1278"/>
  <c r="GN840"/>
  <c r="GM840"/>
  <c r="GN934"/>
  <c r="GM934"/>
  <c r="AB955"/>
  <c r="CR955"/>
  <c r="Q955" s="1"/>
  <c r="CP955" s="1"/>
  <c r="O955" s="1"/>
  <c r="AB963"/>
  <c r="CR963"/>
  <c r="Q963" s="1"/>
  <c r="CP963" s="1"/>
  <c r="O963" s="1"/>
  <c r="GN1175"/>
  <c r="GM1175"/>
  <c r="GO1183"/>
  <c r="GM1183"/>
  <c r="GN1195"/>
  <c r="GM1195"/>
  <c r="F1213"/>
  <c r="AQ1168"/>
  <c r="AQ1660"/>
  <c r="BD1235"/>
  <c r="F1271"/>
  <c r="GN1066"/>
  <c r="GM1066"/>
  <c r="CI1055"/>
  <c r="AZ1085"/>
  <c r="CP1152"/>
  <c r="O1152" s="1"/>
  <c r="AC1660"/>
  <c r="AX1168"/>
  <c r="F1210"/>
  <c r="BC1235"/>
  <c r="F1262"/>
  <c r="GN1079"/>
  <c r="GM1079"/>
  <c r="GN1157"/>
  <c r="GM1157"/>
  <c r="GM1177"/>
  <c r="GN1194"/>
  <c r="GM1194"/>
  <c r="GN1243"/>
  <c r="GM1243"/>
  <c r="GN1068"/>
  <c r="GM1068"/>
  <c r="GM1083"/>
  <c r="GO1083"/>
  <c r="GN1242"/>
  <c r="GM1242"/>
  <c r="BB1278"/>
  <c r="F1303"/>
  <c r="AO1441"/>
  <c r="F1456"/>
  <c r="CI1235"/>
  <c r="AZ1246"/>
  <c r="F1314"/>
  <c r="W1278"/>
  <c r="GN1158"/>
  <c r="GM1158"/>
  <c r="V1246"/>
  <c r="AI1235"/>
  <c r="GN1282"/>
  <c r="GM1282"/>
  <c r="F1349"/>
  <c r="AO1322"/>
  <c r="BD1441"/>
  <c r="F1477"/>
  <c r="F1549"/>
  <c r="AP1527"/>
  <c r="AU1572"/>
  <c r="F1604"/>
  <c r="AC1235"/>
  <c r="CF1246"/>
  <c r="P1246"/>
  <c r="CE1246"/>
  <c r="CH1246"/>
  <c r="AQ1278"/>
  <c r="F1300"/>
  <c r="AX1278"/>
  <c r="F1297"/>
  <c r="AB1330"/>
  <c r="CR1330"/>
  <c r="Q1330" s="1"/>
  <c r="CP1330" s="1"/>
  <c r="O1330" s="1"/>
  <c r="AB1394"/>
  <c r="CR1394"/>
  <c r="Q1394" s="1"/>
  <c r="CP1394" s="1"/>
  <c r="O1394" s="1"/>
  <c r="AB1402"/>
  <c r="CR1402"/>
  <c r="Q1402" s="1"/>
  <c r="CP1402" s="1"/>
  <c r="O1402" s="1"/>
  <c r="F1427"/>
  <c r="AT1377"/>
  <c r="AB1486"/>
  <c r="CR1486"/>
  <c r="Q1486" s="1"/>
  <c r="BD1484"/>
  <c r="F1520"/>
  <c r="AB1536"/>
  <c r="CR1536"/>
  <c r="Q1536" s="1"/>
  <c r="CP1536" s="1"/>
  <c r="O1536" s="1"/>
  <c r="F1598"/>
  <c r="BB1572"/>
  <c r="AQ944"/>
  <c r="F984"/>
  <c r="AQ1004"/>
  <c r="AB1115"/>
  <c r="AB1036" s="1"/>
  <c r="GN1170"/>
  <c r="GM1170"/>
  <c r="GN1399"/>
  <c r="GM1399"/>
  <c r="AG1441"/>
  <c r="T1452"/>
  <c r="GN1576"/>
  <c r="GM1576"/>
  <c r="V1278"/>
  <c r="F1313"/>
  <c r="F1470"/>
  <c r="AT1441"/>
  <c r="U1452"/>
  <c r="AH1441"/>
  <c r="GN1627"/>
  <c r="GM1627"/>
  <c r="AQ1322"/>
  <c r="F1355"/>
  <c r="S1495"/>
  <c r="AF1484"/>
  <c r="F1640"/>
  <c r="AQ1617"/>
  <c r="GN1388"/>
  <c r="GM1388"/>
  <c r="V1495"/>
  <c r="AI1484"/>
  <c r="CI1484"/>
  <c r="AZ1495"/>
  <c r="F1551"/>
  <c r="AZ1527"/>
  <c r="GN1490"/>
  <c r="GM1490"/>
  <c r="GN1577"/>
  <c r="GM1577"/>
  <c r="R1630"/>
  <c r="AE1617"/>
  <c r="F1639"/>
  <c r="AP1617"/>
  <c r="CP81"/>
  <c r="O81" s="1"/>
  <c r="AB86" s="1"/>
  <c r="AL86"/>
  <c r="R259"/>
  <c r="T297"/>
  <c r="AG304" s="1"/>
  <c r="P259"/>
  <c r="S257"/>
  <c r="AK218"/>
  <c r="CP474"/>
  <c r="O474" s="1"/>
  <c r="GN302"/>
  <c r="CZ381"/>
  <c r="Y381" s="1"/>
  <c r="CZ471"/>
  <c r="Y471" s="1"/>
  <c r="CZ339"/>
  <c r="Y339" s="1"/>
  <c r="GM339" s="1"/>
  <c r="CP423"/>
  <c r="O423" s="1"/>
  <c r="CP467"/>
  <c r="O467" s="1"/>
  <c r="AB476" s="1"/>
  <c r="CY555"/>
  <c r="X555" s="1"/>
  <c r="P839"/>
  <c r="R845"/>
  <c r="Q849"/>
  <c r="R855"/>
  <c r="CP859"/>
  <c r="O859" s="1"/>
  <c r="AE1004"/>
  <c r="AE925" s="1"/>
  <c r="R933"/>
  <c r="CP725"/>
  <c r="O725" s="1"/>
  <c r="CZ745"/>
  <c r="Y745" s="1"/>
  <c r="GM745" s="1"/>
  <c r="S839"/>
  <c r="T855"/>
  <c r="P935"/>
  <c r="CY939"/>
  <c r="X939" s="1"/>
  <c r="GN939" s="1"/>
  <c r="AB841"/>
  <c r="W845"/>
  <c r="CP928"/>
  <c r="O928" s="1"/>
  <c r="P933"/>
  <c r="CP933" s="1"/>
  <c r="O933" s="1"/>
  <c r="Q947"/>
  <c r="AB817"/>
  <c r="W855"/>
  <c r="P931"/>
  <c r="Q1190"/>
  <c r="AD1203" s="1"/>
  <c r="P947"/>
  <c r="U839"/>
  <c r="R849"/>
  <c r="P855"/>
  <c r="Q935"/>
  <c r="V947"/>
  <c r="S1060"/>
  <c r="U1190"/>
  <c r="CP1042"/>
  <c r="O1042" s="1"/>
  <c r="P1060"/>
  <c r="P1190"/>
  <c r="CP1190" s="1"/>
  <c r="O1190" s="1"/>
  <c r="AD1246"/>
  <c r="CY1287"/>
  <c r="X1287" s="1"/>
  <c r="S947"/>
  <c r="Q966"/>
  <c r="U1060"/>
  <c r="AH1085" s="1"/>
  <c r="W1190"/>
  <c r="AJ1203" s="1"/>
  <c r="GM1067"/>
  <c r="CZ1070"/>
  <c r="Y1070" s="1"/>
  <c r="GM1070" s="1"/>
  <c r="GM1072"/>
  <c r="GX966"/>
  <c r="Q1060"/>
  <c r="CP1151"/>
  <c r="O1151" s="1"/>
  <c r="V1190"/>
  <c r="AI1203" s="1"/>
  <c r="S1192"/>
  <c r="GM971"/>
  <c r="GM1065"/>
  <c r="CZ1078"/>
  <c r="Y1078" s="1"/>
  <c r="GM1078" s="1"/>
  <c r="CZ1082"/>
  <c r="Y1082" s="1"/>
  <c r="GO1082" s="1"/>
  <c r="CZ1150"/>
  <c r="Y1150" s="1"/>
  <c r="CZ1162"/>
  <c r="Y1162" s="1"/>
  <c r="GM1162" s="1"/>
  <c r="CY1177"/>
  <c r="X1177" s="1"/>
  <c r="V1331"/>
  <c r="AI1345" s="1"/>
  <c r="U1382"/>
  <c r="P1385"/>
  <c r="R1391"/>
  <c r="GX1405"/>
  <c r="CJ1409" s="1"/>
  <c r="T1530"/>
  <c r="U1580"/>
  <c r="AH1585" s="1"/>
  <c r="CP1622"/>
  <c r="O1622" s="1"/>
  <c r="S1331"/>
  <c r="P1380"/>
  <c r="GX1383"/>
  <c r="U1391"/>
  <c r="R1407"/>
  <c r="P1530"/>
  <c r="AL1452"/>
  <c r="GX1331"/>
  <c r="CJ1345" s="1"/>
  <c r="S1380"/>
  <c r="V1405"/>
  <c r="S1407"/>
  <c r="W1530"/>
  <c r="U1535"/>
  <c r="P1580"/>
  <c r="AB1628"/>
  <c r="AK1630"/>
  <c r="W1331"/>
  <c r="AJ1345" s="1"/>
  <c r="R1380"/>
  <c r="W1382"/>
  <c r="Q1385"/>
  <c r="S1405"/>
  <c r="V1530"/>
  <c r="AI1540" s="1"/>
  <c r="P1535"/>
  <c r="BA86"/>
  <c r="CJ74"/>
  <c r="AX118"/>
  <c r="F137"/>
  <c r="GN35"/>
  <c r="GM35"/>
  <c r="CG74"/>
  <c r="AX86"/>
  <c r="AX638" s="1"/>
  <c r="AE30"/>
  <c r="R42"/>
  <c r="GN76"/>
  <c r="GM76"/>
  <c r="GN123"/>
  <c r="GM123"/>
  <c r="CI118"/>
  <c r="AZ130"/>
  <c r="AB253"/>
  <c r="CR253"/>
  <c r="Q253" s="1"/>
  <c r="BD250"/>
  <c r="F287"/>
  <c r="AD162"/>
  <c r="Q174"/>
  <c r="AD206"/>
  <c r="Q218"/>
  <c r="GM299"/>
  <c r="GN299"/>
  <c r="AZ86"/>
  <c r="CI74"/>
  <c r="GN215"/>
  <c r="GM215"/>
  <c r="GM296"/>
  <c r="GN296"/>
  <c r="GM208"/>
  <c r="AB218"/>
  <c r="GN208"/>
  <c r="AJ118"/>
  <c r="W130"/>
  <c r="GM126"/>
  <c r="GN126"/>
  <c r="GM216"/>
  <c r="GN216"/>
  <c r="GM172"/>
  <c r="GN172"/>
  <c r="GM256"/>
  <c r="GN256"/>
  <c r="BB294"/>
  <c r="F317"/>
  <c r="CG336"/>
  <c r="AX346"/>
  <c r="CG378"/>
  <c r="AX388"/>
  <c r="F445"/>
  <c r="BB420"/>
  <c r="CZ514"/>
  <c r="Y514" s="1"/>
  <c r="CY514"/>
  <c r="X514" s="1"/>
  <c r="F533"/>
  <c r="BB508"/>
  <c r="S218"/>
  <c r="AF206"/>
  <c r="AJ336"/>
  <c r="W346"/>
  <c r="GN472"/>
  <c r="GM472"/>
  <c r="AO552"/>
  <c r="F568"/>
  <c r="AZ432"/>
  <c r="CI420"/>
  <c r="F485"/>
  <c r="AP464"/>
  <c r="AC508"/>
  <c r="P520"/>
  <c r="CE520"/>
  <c r="CH520"/>
  <c r="CF520"/>
  <c r="GN381"/>
  <c r="GM381"/>
  <c r="AI420"/>
  <c r="V432"/>
  <c r="GN471"/>
  <c r="GM471"/>
  <c r="AO723"/>
  <c r="AO783"/>
  <c r="F757"/>
  <c r="AC420"/>
  <c r="CF432"/>
  <c r="P432"/>
  <c r="CE432"/>
  <c r="CH432"/>
  <c r="CZ383"/>
  <c r="Y383" s="1"/>
  <c r="CY383"/>
  <c r="X383" s="1"/>
  <c r="CZ427"/>
  <c r="Y427" s="1"/>
  <c r="AL432" s="1"/>
  <c r="CY427"/>
  <c r="X427" s="1"/>
  <c r="U476"/>
  <c r="AH464"/>
  <c r="BD723"/>
  <c r="F778"/>
  <c r="BD783"/>
  <c r="F450"/>
  <c r="AT420"/>
  <c r="GN340"/>
  <c r="GM340"/>
  <c r="BA432"/>
  <c r="CJ420"/>
  <c r="BA476"/>
  <c r="CJ464"/>
  <c r="CZ469"/>
  <c r="Y469" s="1"/>
  <c r="AL476" s="1"/>
  <c r="CY469"/>
  <c r="X469" s="1"/>
  <c r="AK476" s="1"/>
  <c r="F577"/>
  <c r="BB552"/>
  <c r="GO741"/>
  <c r="GM741"/>
  <c r="GO751"/>
  <c r="GM751"/>
  <c r="AG596"/>
  <c r="T608"/>
  <c r="U753"/>
  <c r="AH723"/>
  <c r="Q608"/>
  <c r="AD596"/>
  <c r="GN712"/>
  <c r="GM712"/>
  <c r="GN727"/>
  <c r="GM727"/>
  <c r="AZ564"/>
  <c r="CI552"/>
  <c r="GN601"/>
  <c r="GM601"/>
  <c r="AC893"/>
  <c r="CP817"/>
  <c r="O817" s="1"/>
  <c r="GN821"/>
  <c r="GM821"/>
  <c r="GO851"/>
  <c r="GM851"/>
  <c r="CF564"/>
  <c r="P564"/>
  <c r="CE564"/>
  <c r="CH564"/>
  <c r="AC552"/>
  <c r="AC596"/>
  <c r="CF608"/>
  <c r="P608"/>
  <c r="CE608"/>
  <c r="CH608"/>
  <c r="CZ559"/>
  <c r="Y559" s="1"/>
  <c r="AL564" s="1"/>
  <c r="CY559"/>
  <c r="X559" s="1"/>
  <c r="GM559" s="1"/>
  <c r="GN743"/>
  <c r="GM743"/>
  <c r="AP834"/>
  <c r="F872"/>
  <c r="AP893"/>
  <c r="GM852"/>
  <c r="GO852"/>
  <c r="BB944"/>
  <c r="F987"/>
  <c r="BB1004"/>
  <c r="GN830"/>
  <c r="GM830"/>
  <c r="GN857"/>
  <c r="AO944"/>
  <c r="F978"/>
  <c r="AO1004"/>
  <c r="AO1235"/>
  <c r="F1250"/>
  <c r="AO1660"/>
  <c r="GN826"/>
  <c r="GM826"/>
  <c r="AB953"/>
  <c r="CR953"/>
  <c r="Q953" s="1"/>
  <c r="CP953" s="1"/>
  <c r="O953" s="1"/>
  <c r="AB969"/>
  <c r="CR969"/>
  <c r="Q969" s="1"/>
  <c r="CP969" s="1"/>
  <c r="O969" s="1"/>
  <c r="GN1173"/>
  <c r="GM1173"/>
  <c r="GN1181"/>
  <c r="GM1181"/>
  <c r="GN1193"/>
  <c r="GM1193"/>
  <c r="GN846"/>
  <c r="GM846"/>
  <c r="GM850"/>
  <c r="GO850"/>
  <c r="GN932"/>
  <c r="GM932"/>
  <c r="GM939"/>
  <c r="GN1048"/>
  <c r="GM1048"/>
  <c r="GN1064"/>
  <c r="GM1064"/>
  <c r="GN1076"/>
  <c r="GM1076"/>
  <c r="BD1055"/>
  <c r="BD1115"/>
  <c r="F1110"/>
  <c r="AP1168"/>
  <c r="F1212"/>
  <c r="AP1660"/>
  <c r="F1265"/>
  <c r="AU1235"/>
  <c r="CZ1042"/>
  <c r="Y1042" s="1"/>
  <c r="CY1042"/>
  <c r="X1042" s="1"/>
  <c r="GM1073"/>
  <c r="GO1073"/>
  <c r="GN1155"/>
  <c r="GM1155"/>
  <c r="GN1174"/>
  <c r="GM1174"/>
  <c r="GM1189"/>
  <c r="AO1278"/>
  <c r="F1294"/>
  <c r="F1511"/>
  <c r="BC1484"/>
  <c r="F1643"/>
  <c r="BB1617"/>
  <c r="AF1235"/>
  <c r="S1246"/>
  <c r="GN964"/>
  <c r="GM964"/>
  <c r="GM1081"/>
  <c r="GN1081"/>
  <c r="GM1161"/>
  <c r="GN1161"/>
  <c r="GN1176"/>
  <c r="GM1176"/>
  <c r="GM1188"/>
  <c r="GO1188"/>
  <c r="GM1199"/>
  <c r="GO1199"/>
  <c r="AJ1235"/>
  <c r="W1246"/>
  <c r="AT1278"/>
  <c r="F1308"/>
  <c r="BC1527"/>
  <c r="F1556"/>
  <c r="GN1057"/>
  <c r="GM1057"/>
  <c r="GM949"/>
  <c r="GN949"/>
  <c r="AH1278"/>
  <c r="U1290"/>
  <c r="BC1377"/>
  <c r="F1425"/>
  <c r="F1595"/>
  <c r="AQ1572"/>
  <c r="AU1036"/>
  <c r="F1134"/>
  <c r="GM951"/>
  <c r="GN951"/>
  <c r="GN1286"/>
  <c r="GM1286"/>
  <c r="AB1328"/>
  <c r="CR1328"/>
  <c r="Q1328" s="1"/>
  <c r="CP1328" s="1"/>
  <c r="O1328" s="1"/>
  <c r="BD1322"/>
  <c r="F1370"/>
  <c r="AB1384"/>
  <c r="CR1384"/>
  <c r="Q1384" s="1"/>
  <c r="CP1384" s="1"/>
  <c r="O1384" s="1"/>
  <c r="AP1377"/>
  <c r="F1418"/>
  <c r="AB1444"/>
  <c r="CR1444"/>
  <c r="Q1444" s="1"/>
  <c r="BC1441"/>
  <c r="F1468"/>
  <c r="AB1492"/>
  <c r="CR1492"/>
  <c r="Q1492" s="1"/>
  <c r="CP1492" s="1"/>
  <c r="O1492" s="1"/>
  <c r="AB1534"/>
  <c r="CR1534"/>
  <c r="Q1534" s="1"/>
  <c r="CP1534" s="1"/>
  <c r="O1534" s="1"/>
  <c r="BC1617"/>
  <c r="F1646"/>
  <c r="F1125"/>
  <c r="AQ1036"/>
  <c r="F1253"/>
  <c r="AX1235"/>
  <c r="GN1340"/>
  <c r="GM1340"/>
  <c r="GN1392"/>
  <c r="GM1392"/>
  <c r="V1452"/>
  <c r="AI1441"/>
  <c r="GN1620"/>
  <c r="GM1620"/>
  <c r="AB1630"/>
  <c r="GN1619"/>
  <c r="GM1619"/>
  <c r="GM1335"/>
  <c r="GN1335"/>
  <c r="CJ1484"/>
  <c r="BA1495"/>
  <c r="GN1621"/>
  <c r="GM1621"/>
  <c r="F1505"/>
  <c r="AQ1484"/>
  <c r="CI1572"/>
  <c r="AZ1585"/>
  <c r="GM1393"/>
  <c r="GN1393"/>
  <c r="R1495"/>
  <c r="AE1484"/>
  <c r="GN1626"/>
  <c r="GM1626"/>
  <c r="AP1278"/>
  <c r="F1299"/>
  <c r="GN1574"/>
  <c r="GM1574"/>
  <c r="GN1326"/>
  <c r="GM1326"/>
  <c r="AJ1441"/>
  <c r="W1452"/>
  <c r="AG1484"/>
  <c r="T1495"/>
  <c r="GM1575"/>
  <c r="GN1575"/>
  <c r="U1630"/>
  <c r="AH1617"/>
  <c r="AP1322"/>
  <c r="F1354"/>
  <c r="F1514"/>
  <c r="AU1484"/>
  <c r="AX1484"/>
  <c r="F1502"/>
  <c r="F1603"/>
  <c r="AT1572"/>
  <c r="AZ1630"/>
  <c r="CI1617"/>
  <c r="AK86"/>
  <c r="V257"/>
  <c r="AI262" s="1"/>
  <c r="P257"/>
  <c r="U257"/>
  <c r="AH262" s="1"/>
  <c r="W297"/>
  <c r="AJ304" s="1"/>
  <c r="S259"/>
  <c r="AL174"/>
  <c r="AL346"/>
  <c r="CP516"/>
  <c r="O516" s="1"/>
  <c r="GN425"/>
  <c r="CZ473"/>
  <c r="Y473" s="1"/>
  <c r="CZ515"/>
  <c r="Y515" s="1"/>
  <c r="GM515" s="1"/>
  <c r="AE346"/>
  <c r="CP473"/>
  <c r="O473" s="1"/>
  <c r="CZ343"/>
  <c r="Y343" s="1"/>
  <c r="GM343" s="1"/>
  <c r="AK432"/>
  <c r="AF476"/>
  <c r="CP383"/>
  <c r="O383" s="1"/>
  <c r="CP427"/>
  <c r="O427" s="1"/>
  <c r="CP512"/>
  <c r="O512" s="1"/>
  <c r="CP380"/>
  <c r="O380" s="1"/>
  <c r="AD432"/>
  <c r="AD476"/>
  <c r="AK753"/>
  <c r="CZ734"/>
  <c r="Y734" s="1"/>
  <c r="GM734" s="1"/>
  <c r="GM746"/>
  <c r="Q839"/>
  <c r="AD863" s="1"/>
  <c r="P861"/>
  <c r="CZ706"/>
  <c r="Y706" s="1"/>
  <c r="CZ710"/>
  <c r="Y710" s="1"/>
  <c r="GM710" s="1"/>
  <c r="CZ714"/>
  <c r="Y714" s="1"/>
  <c r="GM714" s="1"/>
  <c r="CZ718"/>
  <c r="Y718" s="1"/>
  <c r="GN718" s="1"/>
  <c r="AK564"/>
  <c r="AD783"/>
  <c r="AD704" s="1"/>
  <c r="AC753"/>
  <c r="T839"/>
  <c r="W933"/>
  <c r="AC863"/>
  <c r="V845"/>
  <c r="W861"/>
  <c r="W931"/>
  <c r="S935"/>
  <c r="R947"/>
  <c r="AE974" s="1"/>
  <c r="W839"/>
  <c r="AB847"/>
  <c r="V855"/>
  <c r="U861"/>
  <c r="S933"/>
  <c r="CY827"/>
  <c r="X827" s="1"/>
  <c r="CY853"/>
  <c r="X853" s="1"/>
  <c r="CY857"/>
  <c r="X857" s="1"/>
  <c r="GM857" s="1"/>
  <c r="AB829"/>
  <c r="AB839"/>
  <c r="S861"/>
  <c r="GX1192"/>
  <c r="T966"/>
  <c r="CP1046"/>
  <c r="O1046" s="1"/>
  <c r="GO1182"/>
  <c r="CY1187"/>
  <c r="X1187" s="1"/>
  <c r="GM1187" s="1"/>
  <c r="GN1240"/>
  <c r="CZ1287"/>
  <c r="Y1287" s="1"/>
  <c r="S1190"/>
  <c r="T1192"/>
  <c r="CZ1038"/>
  <c r="Y1038" s="1"/>
  <c r="GM1049"/>
  <c r="AL1660"/>
  <c r="AL1147" s="1"/>
  <c r="GN1163"/>
  <c r="GN1172"/>
  <c r="CY1179"/>
  <c r="X1179" s="1"/>
  <c r="GM1179" s="1"/>
  <c r="AL1290"/>
  <c r="P966"/>
  <c r="CP966" s="1"/>
  <c r="O966" s="1"/>
  <c r="U1192"/>
  <c r="GN952"/>
  <c r="GM957"/>
  <c r="AC1115"/>
  <c r="CY1150"/>
  <c r="X1150" s="1"/>
  <c r="GM1150" s="1"/>
  <c r="R1331"/>
  <c r="AE1345" s="1"/>
  <c r="V1382"/>
  <c r="S1383"/>
  <c r="P1405"/>
  <c r="CP1405" s="1"/>
  <c r="O1405" s="1"/>
  <c r="V1580"/>
  <c r="AI1585" s="1"/>
  <c r="U1331"/>
  <c r="AH1345" s="1"/>
  <c r="P1383"/>
  <c r="Q1391"/>
  <c r="T1535"/>
  <c r="AK1452"/>
  <c r="AL1495"/>
  <c r="P1331"/>
  <c r="W1383"/>
  <c r="T1385"/>
  <c r="R1405"/>
  <c r="U1407"/>
  <c r="S1530"/>
  <c r="Q1535"/>
  <c r="GN1538"/>
  <c r="S1382"/>
  <c r="T1383"/>
  <c r="W1391"/>
  <c r="U1405"/>
  <c r="GX1580"/>
  <c r="CJ1585" s="1"/>
  <c r="GN1342"/>
  <c r="AX30"/>
  <c r="F49"/>
  <c r="AC30"/>
  <c r="CF42"/>
  <c r="P42"/>
  <c r="CE42"/>
  <c r="CH42"/>
  <c r="GN34"/>
  <c r="GM34"/>
  <c r="AE74"/>
  <c r="R86"/>
  <c r="F96"/>
  <c r="AQ74"/>
  <c r="AQ638"/>
  <c r="AO118"/>
  <c r="F134"/>
  <c r="AO638"/>
  <c r="GN40"/>
  <c r="GM40"/>
  <c r="GN121"/>
  <c r="GM121"/>
  <c r="BD118"/>
  <c r="F155"/>
  <c r="BD638"/>
  <c r="CI162"/>
  <c r="AZ174"/>
  <c r="AB259"/>
  <c r="CR259"/>
  <c r="Q259" s="1"/>
  <c r="AG118"/>
  <c r="T130"/>
  <c r="W174"/>
  <c r="AJ162"/>
  <c r="GN211"/>
  <c r="GM211"/>
  <c r="F95"/>
  <c r="AP74"/>
  <c r="W206"/>
  <c r="F242"/>
  <c r="AI162"/>
  <c r="V174"/>
  <c r="GM212"/>
  <c r="GN212"/>
  <c r="AT294"/>
  <c r="F322"/>
  <c r="CH174"/>
  <c r="AC162"/>
  <c r="CF174"/>
  <c r="P174"/>
  <c r="CE174"/>
  <c r="GM122"/>
  <c r="GN122"/>
  <c r="GM166"/>
  <c r="GN166"/>
  <c r="GM210"/>
  <c r="GN210"/>
  <c r="CG294"/>
  <c r="AX304"/>
  <c r="AU74"/>
  <c r="F105"/>
  <c r="AU638"/>
  <c r="AF118"/>
  <c r="S130"/>
  <c r="GM124"/>
  <c r="GN124"/>
  <c r="F359"/>
  <c r="BB336"/>
  <c r="F401"/>
  <c r="BB378"/>
  <c r="CG464"/>
  <c r="AX476"/>
  <c r="CZ510"/>
  <c r="Y510" s="1"/>
  <c r="CY510"/>
  <c r="X510" s="1"/>
  <c r="AK520" s="1"/>
  <c r="AF520"/>
  <c r="AT508"/>
  <c r="F538"/>
  <c r="U388"/>
  <c r="AH378"/>
  <c r="GN518"/>
  <c r="GM518"/>
  <c r="F364"/>
  <c r="AT336"/>
  <c r="AZ388"/>
  <c r="CI378"/>
  <c r="F441"/>
  <c r="AP420"/>
  <c r="BA346"/>
  <c r="CJ336"/>
  <c r="BA388"/>
  <c r="CJ378"/>
  <c r="GN386"/>
  <c r="GM386"/>
  <c r="AI464"/>
  <c r="V476"/>
  <c r="GN513"/>
  <c r="GM513"/>
  <c r="Q346"/>
  <c r="AD336"/>
  <c r="Q388"/>
  <c r="AD378"/>
  <c r="GN422"/>
  <c r="GM422"/>
  <c r="AB432"/>
  <c r="GM301"/>
  <c r="GN301"/>
  <c r="U432"/>
  <c r="AH420"/>
  <c r="AJ464"/>
  <c r="W476"/>
  <c r="AZ346"/>
  <c r="CI336"/>
  <c r="F406"/>
  <c r="AT378"/>
  <c r="AI336"/>
  <c r="V346"/>
  <c r="AI378"/>
  <c r="V388"/>
  <c r="AG420"/>
  <c r="T432"/>
  <c r="GN424"/>
  <c r="GM424"/>
  <c r="AG464"/>
  <c r="T476"/>
  <c r="Q520"/>
  <c r="AD508"/>
  <c r="CZ511"/>
  <c r="Y511" s="1"/>
  <c r="GM511" s="1"/>
  <c r="CY511"/>
  <c r="X511" s="1"/>
  <c r="GN511" s="1"/>
  <c r="CP716"/>
  <c r="O716" s="1"/>
  <c r="AC783"/>
  <c r="GO739"/>
  <c r="GM739"/>
  <c r="GN749"/>
  <c r="GM749"/>
  <c r="BC723"/>
  <c r="F769"/>
  <c r="BC783"/>
  <c r="AC336"/>
  <c r="CF346"/>
  <c r="P346"/>
  <c r="CE346"/>
  <c r="CH346"/>
  <c r="GN555"/>
  <c r="GM555"/>
  <c r="GN561"/>
  <c r="GM561"/>
  <c r="GN600"/>
  <c r="GM600"/>
  <c r="AJ723"/>
  <c r="W753"/>
  <c r="AX723"/>
  <c r="F760"/>
  <c r="AX783"/>
  <c r="GN709"/>
  <c r="GM709"/>
  <c r="GN726"/>
  <c r="GM726"/>
  <c r="F582"/>
  <c r="AT552"/>
  <c r="F626"/>
  <c r="AT596"/>
  <c r="Q753"/>
  <c r="AD723"/>
  <c r="AI596"/>
  <c r="V608"/>
  <c r="GN744"/>
  <c r="GM744"/>
  <c r="GN823"/>
  <c r="GM823"/>
  <c r="GN841"/>
  <c r="GM841"/>
  <c r="GN847"/>
  <c r="GM847"/>
  <c r="BC893"/>
  <c r="F879"/>
  <c r="BC834"/>
  <c r="AJ552"/>
  <c r="W564"/>
  <c r="GN560"/>
  <c r="GM560"/>
  <c r="CZ599"/>
  <c r="Y599" s="1"/>
  <c r="CY599"/>
  <c r="X599" s="1"/>
  <c r="GM599" s="1"/>
  <c r="CZ603"/>
  <c r="Y603" s="1"/>
  <c r="AL608" s="1"/>
  <c r="CY603"/>
  <c r="X603" s="1"/>
  <c r="GM603" s="1"/>
  <c r="V753"/>
  <c r="AI723"/>
  <c r="AP944"/>
  <c r="F983"/>
  <c r="AP1004"/>
  <c r="BB1055"/>
  <c r="F1098"/>
  <c r="BB1115"/>
  <c r="AZ1203"/>
  <c r="CI1168"/>
  <c r="AO815"/>
  <c r="F897"/>
  <c r="CI944"/>
  <c r="AZ974"/>
  <c r="F1219"/>
  <c r="BC1168"/>
  <c r="BC1660"/>
  <c r="BD815"/>
  <c r="F918"/>
  <c r="GN828"/>
  <c r="GM828"/>
  <c r="BC944"/>
  <c r="BC1004"/>
  <c r="F990"/>
  <c r="GN1156"/>
  <c r="GM1156"/>
  <c r="F1256"/>
  <c r="AQ1235"/>
  <c r="GM961"/>
  <c r="GO961"/>
  <c r="CZ1046"/>
  <c r="Y1046" s="1"/>
  <c r="CY1046"/>
  <c r="X1046" s="1"/>
  <c r="GM1071"/>
  <c r="GO1071"/>
  <c r="GN1153"/>
  <c r="GM1153"/>
  <c r="GM1186"/>
  <c r="GO1186"/>
  <c r="CJ1235"/>
  <c r="BA1246"/>
  <c r="GM1287"/>
  <c r="GN1287"/>
  <c r="F1465"/>
  <c r="BB1441"/>
  <c r="F1589"/>
  <c r="AO1572"/>
  <c r="Y1246"/>
  <c r="AL1235"/>
  <c r="GN1043"/>
  <c r="GM1043"/>
  <c r="GN1050"/>
  <c r="GM1050"/>
  <c r="CY1061"/>
  <c r="X1061" s="1"/>
  <c r="GN1061" s="1"/>
  <c r="CZ1061"/>
  <c r="Y1061" s="1"/>
  <c r="GM1075"/>
  <c r="GN1075"/>
  <c r="GM1159"/>
  <c r="GN1159"/>
  <c r="GM1184"/>
  <c r="GO1184"/>
  <c r="R1246"/>
  <c r="AE1235"/>
  <c r="GN1288"/>
  <c r="GM1288"/>
  <c r="CG1322"/>
  <c r="AX1345"/>
  <c r="AX1660" s="1"/>
  <c r="CI1377"/>
  <c r="AZ1409"/>
  <c r="AO1617"/>
  <c r="F1634"/>
  <c r="GN948"/>
  <c r="GM948"/>
  <c r="GO962"/>
  <c r="GM962"/>
  <c r="GN1040"/>
  <c r="GM1040"/>
  <c r="AD1278"/>
  <c r="Q1290"/>
  <c r="AU1377"/>
  <c r="F1428"/>
  <c r="F1499"/>
  <c r="AO1484"/>
  <c r="F1553"/>
  <c r="BB1527"/>
  <c r="BD1617"/>
  <c r="F1655"/>
  <c r="AU1278"/>
  <c r="F1309"/>
  <c r="GO1187"/>
  <c r="AG1235"/>
  <c r="T1246"/>
  <c r="GN1284"/>
  <c r="GM1284"/>
  <c r="AB1382"/>
  <c r="CR1382"/>
  <c r="Q1382" s="1"/>
  <c r="AD1409" s="1"/>
  <c r="AB1390"/>
  <c r="CR1390"/>
  <c r="Q1390" s="1"/>
  <c r="CP1390" s="1"/>
  <c r="O1390" s="1"/>
  <c r="AB1398"/>
  <c r="CR1398"/>
  <c r="Q1398" s="1"/>
  <c r="CP1398" s="1"/>
  <c r="O1398" s="1"/>
  <c r="AB1406"/>
  <c r="CR1406"/>
  <c r="Q1406" s="1"/>
  <c r="CP1406" s="1"/>
  <c r="O1406" s="1"/>
  <c r="CG1377"/>
  <c r="AX1409"/>
  <c r="AB1450"/>
  <c r="CR1450"/>
  <c r="Q1450" s="1"/>
  <c r="CP1450" s="1"/>
  <c r="O1450" s="1"/>
  <c r="F1544"/>
  <c r="AO1527"/>
  <c r="AB1580"/>
  <c r="CR1580"/>
  <c r="Q1580" s="1"/>
  <c r="BC1036"/>
  <c r="F1131"/>
  <c r="GN1280"/>
  <c r="GM1280"/>
  <c r="CA1290" s="1"/>
  <c r="AB1290"/>
  <c r="GM1337"/>
  <c r="GN1337"/>
  <c r="GM1389"/>
  <c r="GN1389"/>
  <c r="R1452"/>
  <c r="AE1441"/>
  <c r="GM1493"/>
  <c r="GN1493"/>
  <c r="V1630"/>
  <c r="AI1617"/>
  <c r="GM1625"/>
  <c r="GN1625"/>
  <c r="GN1324"/>
  <c r="GM1324"/>
  <c r="F1471"/>
  <c r="AU1441"/>
  <c r="CH1495"/>
  <c r="AC1484"/>
  <c r="CF1495"/>
  <c r="P1495"/>
  <c r="CE1495"/>
  <c r="AT1484"/>
  <c r="F1513"/>
  <c r="AC1617"/>
  <c r="CF1630"/>
  <c r="CE1630"/>
  <c r="P1630"/>
  <c r="CH1630"/>
  <c r="GN1333"/>
  <c r="GM1333"/>
  <c r="GM1387"/>
  <c r="GN1387"/>
  <c r="W1495"/>
  <c r="AJ1484"/>
  <c r="AG1617"/>
  <c r="T1630"/>
  <c r="AQ1527"/>
  <c r="F1550"/>
  <c r="F1648"/>
  <c r="AT1617"/>
  <c r="CG1617"/>
  <c r="AX1630"/>
  <c r="GM1325"/>
  <c r="GN1325"/>
  <c r="GM1341"/>
  <c r="GN1341"/>
  <c r="GM1531"/>
  <c r="GN1531"/>
  <c r="GN1624"/>
  <c r="GM1624"/>
  <c r="S1278"/>
  <c r="F1305"/>
  <c r="GN1443"/>
  <c r="GM1443"/>
  <c r="F1461"/>
  <c r="AP1441"/>
  <c r="F1462"/>
  <c r="AQ1441"/>
  <c r="F1459"/>
  <c r="AX1441"/>
  <c r="AF1617"/>
  <c r="S1630"/>
  <c r="GM1339"/>
  <c r="GN1339"/>
  <c r="GN1532"/>
  <c r="GM1532"/>
  <c r="CI1322"/>
  <c r="AZ1345"/>
  <c r="F1649"/>
  <c r="AU1617"/>
  <c r="R257"/>
  <c r="AE262" s="1"/>
  <c r="P297"/>
  <c r="W259"/>
  <c r="T257"/>
  <c r="AG262" s="1"/>
  <c r="S297"/>
  <c r="T259"/>
  <c r="AC130"/>
  <c r="AL218"/>
  <c r="R297"/>
  <c r="AE304" s="1"/>
  <c r="U297"/>
  <c r="AH304" s="1"/>
  <c r="AK346"/>
  <c r="AL388"/>
  <c r="CP510"/>
  <c r="O510" s="1"/>
  <c r="CP514"/>
  <c r="O514" s="1"/>
  <c r="AF432"/>
  <c r="CC753"/>
  <c r="AD893"/>
  <c r="AD815" s="1"/>
  <c r="Q861"/>
  <c r="CP554"/>
  <c r="O554" s="1"/>
  <c r="CP598"/>
  <c r="O598" s="1"/>
  <c r="CY706"/>
  <c r="X706" s="1"/>
  <c r="AK783" s="1"/>
  <c r="AK704" s="1"/>
  <c r="AF564"/>
  <c r="AK608"/>
  <c r="U849"/>
  <c r="AB859"/>
  <c r="V933"/>
  <c r="AB937"/>
  <c r="CY927"/>
  <c r="X927" s="1"/>
  <c r="AE893"/>
  <c r="AE815" s="1"/>
  <c r="AB837"/>
  <c r="Q845"/>
  <c r="S849"/>
  <c r="V861"/>
  <c r="V931"/>
  <c r="T935"/>
  <c r="AB825"/>
  <c r="V839"/>
  <c r="U845"/>
  <c r="Q855"/>
  <c r="AB861"/>
  <c r="T933"/>
  <c r="S845"/>
  <c r="W849"/>
  <c r="T861"/>
  <c r="S931"/>
  <c r="W935"/>
  <c r="P1192"/>
  <c r="CP1192" s="1"/>
  <c r="O1192" s="1"/>
  <c r="V966"/>
  <c r="CY1038"/>
  <c r="X1038" s="1"/>
  <c r="AK1115" s="1"/>
  <c r="AK1036" s="1"/>
  <c r="AK1660"/>
  <c r="AK1147" s="1"/>
  <c r="AK1290"/>
  <c r="W947"/>
  <c r="AJ974" s="1"/>
  <c r="R1382"/>
  <c r="U1383"/>
  <c r="T1391"/>
  <c r="R1580"/>
  <c r="AE1585" s="1"/>
  <c r="T1382"/>
  <c r="W1405"/>
  <c r="T1407"/>
  <c r="AK1495"/>
  <c r="P1382"/>
  <c r="CP1382" s="1"/>
  <c r="O1382" s="1"/>
  <c r="V1385"/>
  <c r="Q1407"/>
  <c r="U1380"/>
  <c r="AH1409" s="1"/>
  <c r="AB1622"/>
  <c r="AD834" l="1"/>
  <c r="Q863"/>
  <c r="AX26"/>
  <c r="F645"/>
  <c r="AH944"/>
  <c r="U974"/>
  <c r="U1085"/>
  <c r="AH1055"/>
  <c r="AD1168"/>
  <c r="Q1203"/>
  <c r="AB74"/>
  <c r="O86"/>
  <c r="AE1168"/>
  <c r="R1203"/>
  <c r="AL552"/>
  <c r="Y564"/>
  <c r="AX1147"/>
  <c r="F1667"/>
  <c r="Y476"/>
  <c r="AL464"/>
  <c r="BA1409"/>
  <c r="CJ1377"/>
  <c r="AB464"/>
  <c r="O476"/>
  <c r="Q1409"/>
  <c r="AD1377"/>
  <c r="Y608"/>
  <c r="AL596"/>
  <c r="AK464"/>
  <c r="X476"/>
  <c r="Y432"/>
  <c r="AL420"/>
  <c r="AE1527"/>
  <c r="R1540"/>
  <c r="AD1527"/>
  <c r="Q1540"/>
  <c r="GN554"/>
  <c r="GM554"/>
  <c r="CA564" s="1"/>
  <c r="AB564"/>
  <c r="CZ849"/>
  <c r="Y849" s="1"/>
  <c r="CY849"/>
  <c r="X849" s="1"/>
  <c r="Y388"/>
  <c r="AL378"/>
  <c r="O1290"/>
  <c r="AB1278"/>
  <c r="AZ336"/>
  <c r="F357"/>
  <c r="AF508"/>
  <c r="S520"/>
  <c r="P30"/>
  <c r="F45"/>
  <c r="AH1322"/>
  <c r="U1345"/>
  <c r="AK420"/>
  <c r="X432"/>
  <c r="AI250"/>
  <c r="V262"/>
  <c r="CE552"/>
  <c r="AV564"/>
  <c r="AZ420"/>
  <c r="F443"/>
  <c r="F1510"/>
  <c r="S1484"/>
  <c r="GN1330"/>
  <c r="GM1330"/>
  <c r="AQ815"/>
  <c r="F903"/>
  <c r="AQ704"/>
  <c r="F793"/>
  <c r="AP704"/>
  <c r="F792"/>
  <c r="F238"/>
  <c r="BA206"/>
  <c r="GN255"/>
  <c r="GM255"/>
  <c r="V30"/>
  <c r="F65"/>
  <c r="BA294"/>
  <c r="F324"/>
  <c r="S30"/>
  <c r="F57"/>
  <c r="GN82"/>
  <c r="GM82"/>
  <c r="BB26"/>
  <c r="F651"/>
  <c r="BB1690"/>
  <c r="Y1630"/>
  <c r="AL1617"/>
  <c r="Q1085"/>
  <c r="AD1055"/>
  <c r="W1085"/>
  <c r="AJ1055"/>
  <c r="AK378"/>
  <c r="X388"/>
  <c r="Y130"/>
  <c r="AL118"/>
  <c r="W1617"/>
  <c r="F1654"/>
  <c r="CH1441"/>
  <c r="AY1452"/>
  <c r="CH1278"/>
  <c r="AY1290"/>
  <c r="AX1572"/>
  <c r="F1592"/>
  <c r="GN1404"/>
  <c r="GM1404"/>
  <c r="CA1235"/>
  <c r="AR1246"/>
  <c r="AZ834"/>
  <c r="F874"/>
  <c r="AZ893"/>
  <c r="T508"/>
  <c r="F541"/>
  <c r="W420"/>
  <c r="F456"/>
  <c r="V508"/>
  <c r="F543"/>
  <c r="T336"/>
  <c r="F367"/>
  <c r="S336"/>
  <c r="F361"/>
  <c r="W378"/>
  <c r="F412"/>
  <c r="R118"/>
  <c r="F144"/>
  <c r="T206"/>
  <c r="F239"/>
  <c r="U118"/>
  <c r="F152"/>
  <c r="O174"/>
  <c r="AB162"/>
  <c r="F153"/>
  <c r="V118"/>
  <c r="R162"/>
  <c r="F188"/>
  <c r="F229"/>
  <c r="AZ206"/>
  <c r="T30"/>
  <c r="F63"/>
  <c r="X118"/>
  <c r="F156"/>
  <c r="AB30"/>
  <c r="O42"/>
  <c r="BA30"/>
  <c r="F62"/>
  <c r="BA638"/>
  <c r="P378"/>
  <c r="F391"/>
  <c r="Q74"/>
  <c r="F98"/>
  <c r="Q1617"/>
  <c r="F1642"/>
  <c r="R783"/>
  <c r="R723"/>
  <c r="F767"/>
  <c r="AW476"/>
  <c r="CF464"/>
  <c r="R1278"/>
  <c r="F1304"/>
  <c r="U508"/>
  <c r="F542"/>
  <c r="AG1203"/>
  <c r="AE863"/>
  <c r="GM1082"/>
  <c r="CA130"/>
  <c r="GM1061"/>
  <c r="GN343"/>
  <c r="GN710"/>
  <c r="AK596"/>
  <c r="X608"/>
  <c r="CC723"/>
  <c r="AT753"/>
  <c r="AG250"/>
  <c r="T262"/>
  <c r="F1645"/>
  <c r="S1617"/>
  <c r="F1633"/>
  <c r="P1617"/>
  <c r="CF1484"/>
  <c r="AW1495"/>
  <c r="BC925"/>
  <c r="F1020"/>
  <c r="AY174"/>
  <c r="CH162"/>
  <c r="AO26"/>
  <c r="F642"/>
  <c r="AO1690"/>
  <c r="AK1441"/>
  <c r="X1452"/>
  <c r="GN966"/>
  <c r="GM966"/>
  <c r="CF863"/>
  <c r="AC834"/>
  <c r="P863"/>
  <c r="CE863"/>
  <c r="CH863"/>
  <c r="Y346"/>
  <c r="AL336"/>
  <c r="AW608"/>
  <c r="CF596"/>
  <c r="AY432"/>
  <c r="CH420"/>
  <c r="AW520"/>
  <c r="CF508"/>
  <c r="O218"/>
  <c r="AB206"/>
  <c r="AZ74"/>
  <c r="F97"/>
  <c r="AK1617"/>
  <c r="X1630"/>
  <c r="CZ1380"/>
  <c r="Y1380" s="1"/>
  <c r="CY1380"/>
  <c r="X1380" s="1"/>
  <c r="AF1409"/>
  <c r="CZ1331"/>
  <c r="Y1331" s="1"/>
  <c r="AL1345" s="1"/>
  <c r="CY1331"/>
  <c r="X1331" s="1"/>
  <c r="AK1345" s="1"/>
  <c r="AF1345"/>
  <c r="CY947"/>
  <c r="X947" s="1"/>
  <c r="AK974" s="1"/>
  <c r="AF974"/>
  <c r="CZ947"/>
  <c r="Y947" s="1"/>
  <c r="AL974" s="1"/>
  <c r="CZ1060"/>
  <c r="Y1060" s="1"/>
  <c r="AL1085" s="1"/>
  <c r="CY1060"/>
  <c r="X1060" s="1"/>
  <c r="AK1085" s="1"/>
  <c r="AF1085"/>
  <c r="CP931"/>
  <c r="O931" s="1"/>
  <c r="AC1004"/>
  <c r="GN474"/>
  <c r="GM474"/>
  <c r="F1644"/>
  <c r="R1617"/>
  <c r="GN1536"/>
  <c r="GM1536"/>
  <c r="AD1495"/>
  <c r="CP1486"/>
  <c r="O1486" s="1"/>
  <c r="AZ1055"/>
  <c r="F1096"/>
  <c r="AZ1115"/>
  <c r="GN955"/>
  <c r="GM955"/>
  <c r="W596"/>
  <c r="F632"/>
  <c r="BB704"/>
  <c r="F796"/>
  <c r="BA118"/>
  <c r="F150"/>
  <c r="U162"/>
  <c r="F196"/>
  <c r="X1290"/>
  <c r="AK1278"/>
  <c r="GN510"/>
  <c r="GM510"/>
  <c r="AB520"/>
  <c r="AE294"/>
  <c r="R304"/>
  <c r="CY297"/>
  <c r="X297" s="1"/>
  <c r="AK304" s="1"/>
  <c r="AF304"/>
  <c r="CZ297"/>
  <c r="Y297" s="1"/>
  <c r="AL304" s="1"/>
  <c r="AE250"/>
  <c r="R262"/>
  <c r="T1617"/>
  <c r="F1651"/>
  <c r="CH1617"/>
  <c r="AY1630"/>
  <c r="F1498"/>
  <c r="P1484"/>
  <c r="F1653"/>
  <c r="V1617"/>
  <c r="F1466"/>
  <c r="R1441"/>
  <c r="AX1377"/>
  <c r="F1416"/>
  <c r="GN1398"/>
  <c r="GM1398"/>
  <c r="T1235"/>
  <c r="F1267"/>
  <c r="AZ1377"/>
  <c r="F1420"/>
  <c r="BA1235"/>
  <c r="F1266"/>
  <c r="F1128"/>
  <c r="BB1036"/>
  <c r="P336"/>
  <c r="F349"/>
  <c r="T464"/>
  <c r="F497"/>
  <c r="T420"/>
  <c r="F453"/>
  <c r="V336"/>
  <c r="F369"/>
  <c r="W464"/>
  <c r="F500"/>
  <c r="Q336"/>
  <c r="F358"/>
  <c r="BA378"/>
  <c r="F408"/>
  <c r="AX464"/>
  <c r="F483"/>
  <c r="S118"/>
  <c r="F145"/>
  <c r="T118"/>
  <c r="F151"/>
  <c r="F185"/>
  <c r="AZ162"/>
  <c r="AQ26"/>
  <c r="F648"/>
  <c r="AQ1690"/>
  <c r="AV42"/>
  <c r="CE30"/>
  <c r="AL1484"/>
  <c r="Y1495"/>
  <c r="CZ1383"/>
  <c r="Y1383" s="1"/>
  <c r="CY1383"/>
  <c r="X1383" s="1"/>
  <c r="CZ861"/>
  <c r="Y861" s="1"/>
  <c r="CY861"/>
  <c r="X861" s="1"/>
  <c r="GO853"/>
  <c r="GM853"/>
  <c r="AC723"/>
  <c r="P753"/>
  <c r="CE753"/>
  <c r="CH753"/>
  <c r="CF753"/>
  <c r="GN380"/>
  <c r="GM380"/>
  <c r="AB388"/>
  <c r="AF464"/>
  <c r="S476"/>
  <c r="AE336"/>
  <c r="R346"/>
  <c r="GN516"/>
  <c r="GM516"/>
  <c r="F1641"/>
  <c r="AZ1617"/>
  <c r="F1515"/>
  <c r="BA1484"/>
  <c r="F1261"/>
  <c r="S1235"/>
  <c r="AP1147"/>
  <c r="F1669"/>
  <c r="BD1036"/>
  <c r="F1140"/>
  <c r="GN953"/>
  <c r="GM953"/>
  <c r="AO1147"/>
  <c r="F1664"/>
  <c r="P596"/>
  <c r="F611"/>
  <c r="AY564"/>
  <c r="CH552"/>
  <c r="GN817"/>
  <c r="AB893"/>
  <c r="AB815" s="1"/>
  <c r="GM817"/>
  <c r="BD704"/>
  <c r="F808"/>
  <c r="U464"/>
  <c r="F498"/>
  <c r="AW432"/>
  <c r="CF420"/>
  <c r="P508"/>
  <c r="F523"/>
  <c r="AX378"/>
  <c r="F395"/>
  <c r="F230"/>
  <c r="Q206"/>
  <c r="AZ118"/>
  <c r="F141"/>
  <c r="BA74"/>
  <c r="F106"/>
  <c r="CZ1405"/>
  <c r="Y1405" s="1"/>
  <c r="CY1405"/>
  <c r="X1405" s="1"/>
  <c r="AJ1322"/>
  <c r="W1345"/>
  <c r="CP1580"/>
  <c r="O1580" s="1"/>
  <c r="AC1585"/>
  <c r="CP1530"/>
  <c r="O1530" s="1"/>
  <c r="AC1540"/>
  <c r="CP1380"/>
  <c r="O1380" s="1"/>
  <c r="AC1409"/>
  <c r="Q1246"/>
  <c r="AD1235"/>
  <c r="CZ839"/>
  <c r="Y839" s="1"/>
  <c r="CY839"/>
  <c r="X839" s="1"/>
  <c r="AF863"/>
  <c r="Y86"/>
  <c r="AL74"/>
  <c r="F1506"/>
  <c r="AZ1484"/>
  <c r="AQ925"/>
  <c r="F1014"/>
  <c r="CE1235"/>
  <c r="AV1246"/>
  <c r="F1257"/>
  <c r="AZ1235"/>
  <c r="GN1152"/>
  <c r="GM1152"/>
  <c r="F900"/>
  <c r="AX815"/>
  <c r="AX552"/>
  <c r="F571"/>
  <c r="AZ464"/>
  <c r="F487"/>
  <c r="AX508"/>
  <c r="F527"/>
  <c r="AX420"/>
  <c r="F439"/>
  <c r="CE206"/>
  <c r="AV218"/>
  <c r="AY218"/>
  <c r="CH206"/>
  <c r="AC74"/>
  <c r="CF86"/>
  <c r="P86"/>
  <c r="CE86"/>
  <c r="CH86"/>
  <c r="T1585"/>
  <c r="AG1572"/>
  <c r="V1085"/>
  <c r="AI1055"/>
  <c r="AK1235"/>
  <c r="X1246"/>
  <c r="AK30"/>
  <c r="X42"/>
  <c r="CF1441"/>
  <c r="AW1452"/>
  <c r="BA1617"/>
  <c r="F1650"/>
  <c r="BA1441"/>
  <c r="F1472"/>
  <c r="AX1527"/>
  <c r="F1547"/>
  <c r="CF1278"/>
  <c r="AW1290"/>
  <c r="P1278"/>
  <c r="F1293"/>
  <c r="AU925"/>
  <c r="F1023"/>
  <c r="U1235"/>
  <c r="F1268"/>
  <c r="BB1147"/>
  <c r="F1673"/>
  <c r="F1119"/>
  <c r="AO1036"/>
  <c r="BD925"/>
  <c r="F1029"/>
  <c r="BA704"/>
  <c r="F803"/>
  <c r="BB815"/>
  <c r="F906"/>
  <c r="T723"/>
  <c r="F774"/>
  <c r="T783"/>
  <c r="S723"/>
  <c r="F768"/>
  <c r="S783"/>
  <c r="AU704"/>
  <c r="F802"/>
  <c r="AT26"/>
  <c r="F656"/>
  <c r="Y30"/>
  <c r="F69"/>
  <c r="W1572"/>
  <c r="F1609"/>
  <c r="AV388"/>
  <c r="CE378"/>
  <c r="S596"/>
  <c r="F623"/>
  <c r="S378"/>
  <c r="F403"/>
  <c r="P464"/>
  <c r="F479"/>
  <c r="U74"/>
  <c r="F108"/>
  <c r="F578"/>
  <c r="R552"/>
  <c r="R508"/>
  <c r="F534"/>
  <c r="GN603"/>
  <c r="GN469"/>
  <c r="CP1383"/>
  <c r="O1383" s="1"/>
  <c r="AL1115"/>
  <c r="AL1036" s="1"/>
  <c r="CP861"/>
  <c r="O861" s="1"/>
  <c r="GN339"/>
  <c r="CB218"/>
  <c r="AG1540"/>
  <c r="AH1203"/>
  <c r="CP855"/>
  <c r="O855" s="1"/>
  <c r="AL753"/>
  <c r="GN1177"/>
  <c r="GN706"/>
  <c r="AH1540"/>
  <c r="AI1409"/>
  <c r="CJ1540"/>
  <c r="AJ1409"/>
  <c r="CP845"/>
  <c r="O845" s="1"/>
  <c r="AG974"/>
  <c r="AJ262"/>
  <c r="GN515"/>
  <c r="CB174"/>
  <c r="GN1150"/>
  <c r="CB1660" s="1"/>
  <c r="CB1147" s="1"/>
  <c r="CZ1385"/>
  <c r="Y1385" s="1"/>
  <c r="GN605"/>
  <c r="GN559"/>
  <c r="GM1191"/>
  <c r="GN1078"/>
  <c r="U1409"/>
  <c r="AH1377"/>
  <c r="GN598"/>
  <c r="GM598"/>
  <c r="CA608" s="1"/>
  <c r="AB608"/>
  <c r="AL206"/>
  <c r="Y218"/>
  <c r="Y1235"/>
  <c r="F1273"/>
  <c r="AW346"/>
  <c r="CF336"/>
  <c r="AX294"/>
  <c r="F311"/>
  <c r="CE162"/>
  <c r="AV174"/>
  <c r="CJ1572"/>
  <c r="BA1585"/>
  <c r="CZ1382"/>
  <c r="Y1382" s="1"/>
  <c r="CY1382"/>
  <c r="X1382" s="1"/>
  <c r="GM1382" s="1"/>
  <c r="CF1115"/>
  <c r="CF1036" s="1"/>
  <c r="CE1115"/>
  <c r="CE1036" s="1"/>
  <c r="CH1115"/>
  <c r="CH1036" s="1"/>
  <c r="AC1036"/>
  <c r="GN827"/>
  <c r="GM827"/>
  <c r="CY935"/>
  <c r="X935" s="1"/>
  <c r="CZ935"/>
  <c r="Y935" s="1"/>
  <c r="AK723"/>
  <c r="X753"/>
  <c r="GN512"/>
  <c r="GM512"/>
  <c r="AJ294"/>
  <c r="W304"/>
  <c r="T1484"/>
  <c r="F1516"/>
  <c r="GN1534"/>
  <c r="GM1534"/>
  <c r="AC815"/>
  <c r="CH893"/>
  <c r="CH815" s="1"/>
  <c r="CF893"/>
  <c r="CF815" s="1"/>
  <c r="CE893"/>
  <c r="CE815" s="1"/>
  <c r="Q596"/>
  <c r="F620"/>
  <c r="BA464"/>
  <c r="F496"/>
  <c r="S206"/>
  <c r="F233"/>
  <c r="AX74"/>
  <c r="F93"/>
  <c r="AI1322"/>
  <c r="V1345"/>
  <c r="CZ1192"/>
  <c r="Y1192" s="1"/>
  <c r="CY1192"/>
  <c r="X1192" s="1"/>
  <c r="GM1192" s="1"/>
  <c r="GN467"/>
  <c r="GM467"/>
  <c r="GN81"/>
  <c r="GM81"/>
  <c r="CA86" s="1"/>
  <c r="GN1402"/>
  <c r="GM1402"/>
  <c r="F1249"/>
  <c r="P1235"/>
  <c r="F1124"/>
  <c r="AP1036"/>
  <c r="U336"/>
  <c r="F368"/>
  <c r="F221"/>
  <c r="P206"/>
  <c r="AP26"/>
  <c r="F647"/>
  <c r="AP1690"/>
  <c r="AK1484"/>
  <c r="X1495"/>
  <c r="AE1572"/>
  <c r="R1585"/>
  <c r="AJ944"/>
  <c r="W974"/>
  <c r="CY931"/>
  <c r="X931" s="1"/>
  <c r="AK1004" s="1"/>
  <c r="AK925" s="1"/>
  <c r="CZ931"/>
  <c r="Y931" s="1"/>
  <c r="AF1004"/>
  <c r="AF925" s="1"/>
  <c r="AF552"/>
  <c r="S564"/>
  <c r="GN514"/>
  <c r="GM514"/>
  <c r="AH294"/>
  <c r="U304"/>
  <c r="CP297"/>
  <c r="O297" s="1"/>
  <c r="AC304"/>
  <c r="AZ1322"/>
  <c r="F1356"/>
  <c r="F1519"/>
  <c r="W1484"/>
  <c r="CF1617"/>
  <c r="AW1630"/>
  <c r="CE1484"/>
  <c r="AV1495"/>
  <c r="CH1484"/>
  <c r="AY1495"/>
  <c r="F1260"/>
  <c r="R1235"/>
  <c r="BC1147"/>
  <c r="F1676"/>
  <c r="AZ1168"/>
  <c r="F1214"/>
  <c r="AZ1660"/>
  <c r="AP925"/>
  <c r="F1013"/>
  <c r="V723"/>
  <c r="F776"/>
  <c r="V783"/>
  <c r="V596"/>
  <c r="F631"/>
  <c r="AX704"/>
  <c r="F790"/>
  <c r="AV346"/>
  <c r="CE336"/>
  <c r="BC704"/>
  <c r="F799"/>
  <c r="GN716"/>
  <c r="GM716"/>
  <c r="Q508"/>
  <c r="F532"/>
  <c r="U420"/>
  <c r="F454"/>
  <c r="V464"/>
  <c r="F499"/>
  <c r="AW174"/>
  <c r="CF162"/>
  <c r="W162"/>
  <c r="F198"/>
  <c r="F100"/>
  <c r="R74"/>
  <c r="AY42"/>
  <c r="CH30"/>
  <c r="CP1331"/>
  <c r="O1331" s="1"/>
  <c r="AC1345"/>
  <c r="GN1405"/>
  <c r="GM1405"/>
  <c r="GN1046"/>
  <c r="GM1046"/>
  <c r="AE944"/>
  <c r="R974"/>
  <c r="AK552"/>
  <c r="X564"/>
  <c r="Q432"/>
  <c r="AD420"/>
  <c r="GN383"/>
  <c r="GM383"/>
  <c r="GN473"/>
  <c r="GM473"/>
  <c r="CZ259"/>
  <c r="Y259" s="1"/>
  <c r="CY259"/>
  <c r="X259" s="1"/>
  <c r="CP257"/>
  <c r="O257" s="1"/>
  <c r="AC262"/>
  <c r="W1441"/>
  <c r="F1476"/>
  <c r="R1484"/>
  <c r="F1509"/>
  <c r="GN1492"/>
  <c r="GM1492"/>
  <c r="AD1452"/>
  <c r="CP1444"/>
  <c r="O1444" s="1"/>
  <c r="GN1384"/>
  <c r="GM1384"/>
  <c r="GN1328"/>
  <c r="GM1328"/>
  <c r="U1278"/>
  <c r="F1312"/>
  <c r="AO925"/>
  <c r="F1008"/>
  <c r="AP815"/>
  <c r="F902"/>
  <c r="AV608"/>
  <c r="CE596"/>
  <c r="CF552"/>
  <c r="AW564"/>
  <c r="AZ552"/>
  <c r="F575"/>
  <c r="U723"/>
  <c r="F775"/>
  <c r="U783"/>
  <c r="BA420"/>
  <c r="F452"/>
  <c r="P420"/>
  <c r="F435"/>
  <c r="AO704"/>
  <c r="F787"/>
  <c r="V420"/>
  <c r="F455"/>
  <c r="AV520"/>
  <c r="CE508"/>
  <c r="F56"/>
  <c r="R30"/>
  <c r="AI1527"/>
  <c r="V1540"/>
  <c r="CZ1407"/>
  <c r="Y1407" s="1"/>
  <c r="CY1407"/>
  <c r="X1407" s="1"/>
  <c r="GM1407" s="1"/>
  <c r="Y1452"/>
  <c r="AL1441"/>
  <c r="U1585"/>
  <c r="AH1572"/>
  <c r="GN1151"/>
  <c r="GM1151"/>
  <c r="CA1660" s="1"/>
  <c r="CA1147" s="1"/>
  <c r="GN1042"/>
  <c r="GM1042"/>
  <c r="CP947"/>
  <c r="O947" s="1"/>
  <c r="AC974"/>
  <c r="CZ257"/>
  <c r="Y257" s="1"/>
  <c r="CY257"/>
  <c r="X257" s="1"/>
  <c r="AK262" s="1"/>
  <c r="AF262"/>
  <c r="V1484"/>
  <c r="F1518"/>
  <c r="U1441"/>
  <c r="F1474"/>
  <c r="GN1394"/>
  <c r="GM1394"/>
  <c r="CH1235"/>
  <c r="AY1246"/>
  <c r="F1269"/>
  <c r="V1235"/>
  <c r="AC1147"/>
  <c r="CE1660"/>
  <c r="CE1147" s="1"/>
  <c r="CH1660"/>
  <c r="CH1147" s="1"/>
  <c r="CF1660"/>
  <c r="CF1147" s="1"/>
  <c r="GO963"/>
  <c r="CC974" s="1"/>
  <c r="GM963"/>
  <c r="T552"/>
  <c r="F585"/>
  <c r="W508"/>
  <c r="F544"/>
  <c r="S162"/>
  <c r="F189"/>
  <c r="F194"/>
  <c r="BA162"/>
  <c r="Q118"/>
  <c r="F142"/>
  <c r="V206"/>
  <c r="F241"/>
  <c r="AZ294"/>
  <c r="F315"/>
  <c r="U206"/>
  <c r="F240"/>
  <c r="F273"/>
  <c r="AZ250"/>
  <c r="V74"/>
  <c r="F109"/>
  <c r="T74"/>
  <c r="F107"/>
  <c r="AZ30"/>
  <c r="F53"/>
  <c r="AZ638"/>
  <c r="CZ1535"/>
  <c r="Y1535" s="1"/>
  <c r="CY1535"/>
  <c r="X1535" s="1"/>
  <c r="CZ1391"/>
  <c r="Y1391" s="1"/>
  <c r="CY1391"/>
  <c r="X1391" s="1"/>
  <c r="AG1322"/>
  <c r="T1345"/>
  <c r="GM1058"/>
  <c r="GN1058"/>
  <c r="R1085"/>
  <c r="AE1055"/>
  <c r="CY855"/>
  <c r="X855" s="1"/>
  <c r="CZ855"/>
  <c r="Y855" s="1"/>
  <c r="GN338"/>
  <c r="CB346" s="1"/>
  <c r="GM338"/>
  <c r="CA346" s="1"/>
  <c r="AB346"/>
  <c r="AI294"/>
  <c r="V304"/>
  <c r="F1463"/>
  <c r="AZ1441"/>
  <c r="F1455"/>
  <c r="P1441"/>
  <c r="AZ1278"/>
  <c r="F1301"/>
  <c r="AV1290"/>
  <c r="CE1278"/>
  <c r="AX944"/>
  <c r="F981"/>
  <c r="AX1004"/>
  <c r="AD1585"/>
  <c r="CP1578"/>
  <c r="O1578" s="1"/>
  <c r="AB1235"/>
  <c r="O1246"/>
  <c r="AU1147"/>
  <c r="F1679"/>
  <c r="AZ596"/>
  <c r="F619"/>
  <c r="F912"/>
  <c r="AU815"/>
  <c r="BA552"/>
  <c r="F584"/>
  <c r="AX596"/>
  <c r="F615"/>
  <c r="T378"/>
  <c r="F409"/>
  <c r="AD294"/>
  <c r="Q304"/>
  <c r="T162"/>
  <c r="F195"/>
  <c r="R206"/>
  <c r="F232"/>
  <c r="W30"/>
  <c r="F66"/>
  <c r="Q30"/>
  <c r="F54"/>
  <c r="AY388"/>
  <c r="CH378"/>
  <c r="F282"/>
  <c r="BA250"/>
  <c r="AV476"/>
  <c r="CE464"/>
  <c r="BA834"/>
  <c r="F883"/>
  <c r="BA893"/>
  <c r="U596"/>
  <c r="F630"/>
  <c r="CP259"/>
  <c r="O259" s="1"/>
  <c r="CA476"/>
  <c r="AI863"/>
  <c r="AI1004"/>
  <c r="AI925" s="1"/>
  <c r="CB1290"/>
  <c r="GM469"/>
  <c r="AL520"/>
  <c r="AC1203"/>
  <c r="AK893"/>
  <c r="AK815" s="1"/>
  <c r="AG863"/>
  <c r="AL783"/>
  <c r="AL704" s="1"/>
  <c r="GN745"/>
  <c r="AE1409"/>
  <c r="CP1385"/>
  <c r="O1385" s="1"/>
  <c r="GN1038"/>
  <c r="GM927"/>
  <c r="GM706"/>
  <c r="CA783" s="1"/>
  <c r="CA704" s="1"/>
  <c r="CJ1203"/>
  <c r="AB1660"/>
  <c r="AB1147" s="1"/>
  <c r="CC1085"/>
  <c r="GM1197"/>
  <c r="GN1162"/>
  <c r="GN599"/>
  <c r="CB130"/>
  <c r="CB42"/>
  <c r="AD1345"/>
  <c r="GN734"/>
  <c r="GN429"/>
  <c r="GN732"/>
  <c r="GM1044"/>
  <c r="GN714"/>
  <c r="CY845"/>
  <c r="X845" s="1"/>
  <c r="CZ845"/>
  <c r="Y845" s="1"/>
  <c r="AF420"/>
  <c r="S432"/>
  <c r="AK336"/>
  <c r="X346"/>
  <c r="AC118"/>
  <c r="CH130"/>
  <c r="CF130"/>
  <c r="P130"/>
  <c r="CE130"/>
  <c r="F1637"/>
  <c r="AX1617"/>
  <c r="AV1630"/>
  <c r="CE1617"/>
  <c r="AR1290"/>
  <c r="CA1278"/>
  <c r="GN1450"/>
  <c r="GM1450"/>
  <c r="GN1406"/>
  <c r="GM1406"/>
  <c r="GN1390"/>
  <c r="GM1390"/>
  <c r="Q1278"/>
  <c r="F1302"/>
  <c r="F1352"/>
  <c r="AX1322"/>
  <c r="AZ944"/>
  <c r="F985"/>
  <c r="AZ1004"/>
  <c r="F588"/>
  <c r="W552"/>
  <c r="F909"/>
  <c r="BC815"/>
  <c r="Q723"/>
  <c r="F765"/>
  <c r="Q783"/>
  <c r="W723"/>
  <c r="F777"/>
  <c r="W783"/>
  <c r="AY346"/>
  <c r="CH336"/>
  <c r="AC704"/>
  <c r="CF783"/>
  <c r="CF704" s="1"/>
  <c r="CE783"/>
  <c r="CE704" s="1"/>
  <c r="CH783"/>
  <c r="CH704" s="1"/>
  <c r="V378"/>
  <c r="F411"/>
  <c r="AB420"/>
  <c r="O432"/>
  <c r="Q378"/>
  <c r="F400"/>
  <c r="BA336"/>
  <c r="F366"/>
  <c r="AZ378"/>
  <c r="F399"/>
  <c r="U378"/>
  <c r="F410"/>
  <c r="AK508"/>
  <c r="X520"/>
  <c r="AU26"/>
  <c r="F657"/>
  <c r="AU1690"/>
  <c r="F177"/>
  <c r="P162"/>
  <c r="V162"/>
  <c r="F197"/>
  <c r="BD26"/>
  <c r="F663"/>
  <c r="AW42"/>
  <c r="CF30"/>
  <c r="CZ1530"/>
  <c r="Y1530" s="1"/>
  <c r="AL1540" s="1"/>
  <c r="CY1530"/>
  <c r="X1530" s="1"/>
  <c r="AK1540" s="1"/>
  <c r="AF1540"/>
  <c r="AI1572"/>
  <c r="V1585"/>
  <c r="AE1322"/>
  <c r="R1345"/>
  <c r="AL1278"/>
  <c r="Y1290"/>
  <c r="CZ1190"/>
  <c r="Y1190" s="1"/>
  <c r="AL1203" s="1"/>
  <c r="CY1190"/>
  <c r="X1190" s="1"/>
  <c r="AK1203" s="1"/>
  <c r="AF1203"/>
  <c r="CY933"/>
  <c r="X933" s="1"/>
  <c r="GN933" s="1"/>
  <c r="CZ933"/>
  <c r="Y933" s="1"/>
  <c r="Q476"/>
  <c r="AD464"/>
  <c r="GN427"/>
  <c r="GM427"/>
  <c r="AL162"/>
  <c r="Y174"/>
  <c r="AH250"/>
  <c r="U262"/>
  <c r="AK74"/>
  <c r="X86"/>
  <c r="U1617"/>
  <c r="F1652"/>
  <c r="AZ1572"/>
  <c r="F1596"/>
  <c r="AB1617"/>
  <c r="O1630"/>
  <c r="F1475"/>
  <c r="V1441"/>
  <c r="W1235"/>
  <c r="F1270"/>
  <c r="GN969"/>
  <c r="GM969"/>
  <c r="BB925"/>
  <c r="F1017"/>
  <c r="AY608"/>
  <c r="CH596"/>
  <c r="P552"/>
  <c r="F567"/>
  <c r="T596"/>
  <c r="F629"/>
  <c r="AV432"/>
  <c r="CE420"/>
  <c r="AY520"/>
  <c r="CH508"/>
  <c r="W336"/>
  <c r="F370"/>
  <c r="AX336"/>
  <c r="F353"/>
  <c r="F154"/>
  <c r="W118"/>
  <c r="F186"/>
  <c r="Q162"/>
  <c r="AD262"/>
  <c r="CP253"/>
  <c r="O253" s="1"/>
  <c r="CJ1322"/>
  <c r="BA1345"/>
  <c r="GN1622"/>
  <c r="CB1630" s="1"/>
  <c r="GM1622"/>
  <c r="CA1630" s="1"/>
  <c r="AI1168"/>
  <c r="V1203"/>
  <c r="AJ1168"/>
  <c r="W1203"/>
  <c r="CP1060"/>
  <c r="O1060" s="1"/>
  <c r="AC1085"/>
  <c r="GN928"/>
  <c r="GM928"/>
  <c r="AB753"/>
  <c r="GN725"/>
  <c r="CB753" s="1"/>
  <c r="GM725"/>
  <c r="CA753" s="1"/>
  <c r="GN859"/>
  <c r="GM859"/>
  <c r="GN423"/>
  <c r="CB432" s="1"/>
  <c r="GM423"/>
  <c r="CA432" s="1"/>
  <c r="AK206"/>
  <c r="X218"/>
  <c r="AG294"/>
  <c r="T304"/>
  <c r="T1441"/>
  <c r="F1473"/>
  <c r="CF1235"/>
  <c r="AW1246"/>
  <c r="AQ1147"/>
  <c r="F1670"/>
  <c r="BA596"/>
  <c r="F628"/>
  <c r="AZ723"/>
  <c r="F764"/>
  <c r="AZ783"/>
  <c r="AW218"/>
  <c r="CF206"/>
  <c r="AZ508"/>
  <c r="F531"/>
  <c r="AF74"/>
  <c r="S86"/>
  <c r="U30"/>
  <c r="F64"/>
  <c r="U638"/>
  <c r="CZ1580"/>
  <c r="Y1580" s="1"/>
  <c r="AL1585" s="1"/>
  <c r="CY1580"/>
  <c r="X1580" s="1"/>
  <c r="AK1585" s="1"/>
  <c r="AF1585"/>
  <c r="CJ1055"/>
  <c r="BA1085"/>
  <c r="GM843"/>
  <c r="GN843"/>
  <c r="Q564"/>
  <c r="AD552"/>
  <c r="AE378"/>
  <c r="R388"/>
  <c r="AK162"/>
  <c r="X174"/>
  <c r="CE1441"/>
  <c r="AV1452"/>
  <c r="U1484"/>
  <c r="F1517"/>
  <c r="F1467"/>
  <c r="S1441"/>
  <c r="F1311"/>
  <c r="T1278"/>
  <c r="GN965"/>
  <c r="GM965"/>
  <c r="AX1036"/>
  <c r="F1122"/>
  <c r="AB118"/>
  <c r="O130"/>
  <c r="BC26"/>
  <c r="F654"/>
  <c r="BC1690"/>
  <c r="F1228"/>
  <c r="BD1168"/>
  <c r="BD1660"/>
  <c r="F586"/>
  <c r="U552"/>
  <c r="AW388"/>
  <c r="CF378"/>
  <c r="T1055"/>
  <c r="T1115"/>
  <c r="F1106"/>
  <c r="V552"/>
  <c r="F587"/>
  <c r="AY476"/>
  <c r="CH464"/>
  <c r="F446"/>
  <c r="R420"/>
  <c r="F622"/>
  <c r="R596"/>
  <c r="F490"/>
  <c r="R464"/>
  <c r="AD974"/>
  <c r="AJ863"/>
  <c r="AJ1004"/>
  <c r="AJ925" s="1"/>
  <c r="CA218"/>
  <c r="CB86"/>
  <c r="CP1535"/>
  <c r="O1535" s="1"/>
  <c r="AJ1540"/>
  <c r="AI974"/>
  <c r="AH863"/>
  <c r="CP935"/>
  <c r="O935" s="1"/>
  <c r="CP839"/>
  <c r="O839" s="1"/>
  <c r="AB1203"/>
  <c r="GM1038"/>
  <c r="CA1115" s="1"/>
  <c r="CA1036" s="1"/>
  <c r="GN927"/>
  <c r="AB783"/>
  <c r="AB704" s="1"/>
  <c r="CB476"/>
  <c r="CP1391"/>
  <c r="O1391" s="1"/>
  <c r="AG1409"/>
  <c r="CJ974"/>
  <c r="AG1004"/>
  <c r="AG925" s="1"/>
  <c r="AH1004"/>
  <c r="AH925" s="1"/>
  <c r="CP849"/>
  <c r="O849" s="1"/>
  <c r="CB1246"/>
  <c r="CA174"/>
  <c r="CA42"/>
  <c r="AR432" l="1"/>
  <c r="CA420"/>
  <c r="AK1168"/>
  <c r="X1203"/>
  <c r="CC944"/>
  <c r="AT974"/>
  <c r="CA1617"/>
  <c r="AR1630"/>
  <c r="AS432"/>
  <c r="CB420"/>
  <c r="AR86"/>
  <c r="CA74"/>
  <c r="CB1617"/>
  <c r="AS1630"/>
  <c r="AR42"/>
  <c r="CA30"/>
  <c r="AY464"/>
  <c r="F484"/>
  <c r="CJ944"/>
  <c r="BA974"/>
  <c r="AW378"/>
  <c r="F394"/>
  <c r="Q552"/>
  <c r="F576"/>
  <c r="AW206"/>
  <c r="F224"/>
  <c r="T294"/>
  <c r="F325"/>
  <c r="AV420"/>
  <c r="F437"/>
  <c r="AH834"/>
  <c r="U863"/>
  <c r="AS86"/>
  <c r="CB74"/>
  <c r="AD944"/>
  <c r="Q974"/>
  <c r="BD1147"/>
  <c r="F1685"/>
  <c r="F200"/>
  <c r="X162"/>
  <c r="BA1055"/>
  <c r="F1105"/>
  <c r="BA1115"/>
  <c r="Y1585"/>
  <c r="AL1572"/>
  <c r="S74"/>
  <c r="F101"/>
  <c r="F1227"/>
  <c r="W1168"/>
  <c r="GN253"/>
  <c r="GM253"/>
  <c r="AB262"/>
  <c r="F1632"/>
  <c r="O1617"/>
  <c r="U250"/>
  <c r="F284"/>
  <c r="AL1168"/>
  <c r="Y1203"/>
  <c r="X1540"/>
  <c r="AK1527"/>
  <c r="F434"/>
  <c r="O420"/>
  <c r="AZ925"/>
  <c r="F1015"/>
  <c r="AV1617"/>
  <c r="F1635"/>
  <c r="P118"/>
  <c r="F133"/>
  <c r="F372"/>
  <c r="X336"/>
  <c r="AD1322"/>
  <c r="Q1345"/>
  <c r="AI834"/>
  <c r="V863"/>
  <c r="F1248"/>
  <c r="O1235"/>
  <c r="AX925"/>
  <c r="F1011"/>
  <c r="F1295"/>
  <c r="AV1278"/>
  <c r="AZ26"/>
  <c r="F649"/>
  <c r="AZ1690"/>
  <c r="AC944"/>
  <c r="CF974"/>
  <c r="P974"/>
  <c r="CE974"/>
  <c r="CH974"/>
  <c r="V1527"/>
  <c r="F1563"/>
  <c r="F570"/>
  <c r="AW552"/>
  <c r="X552"/>
  <c r="F590"/>
  <c r="CH1345"/>
  <c r="CF1345"/>
  <c r="AC1322"/>
  <c r="P1345"/>
  <c r="CE1345"/>
  <c r="AV1484"/>
  <c r="F1500"/>
  <c r="AC294"/>
  <c r="P304"/>
  <c r="CE304"/>
  <c r="CH304"/>
  <c r="CF304"/>
  <c r="F1368"/>
  <c r="V1322"/>
  <c r="AV162"/>
  <c r="F179"/>
  <c r="F245"/>
  <c r="Y206"/>
  <c r="GM845"/>
  <c r="GN845"/>
  <c r="AH1527"/>
  <c r="U1540"/>
  <c r="T1540"/>
  <c r="AG1527"/>
  <c r="GN1383"/>
  <c r="GM1383"/>
  <c r="S704"/>
  <c r="F798"/>
  <c r="F68"/>
  <c r="X30"/>
  <c r="CH74"/>
  <c r="AY86"/>
  <c r="CF1409"/>
  <c r="P1409"/>
  <c r="CE1409"/>
  <c r="AC1377"/>
  <c r="CH1409"/>
  <c r="CF1585"/>
  <c r="P1585"/>
  <c r="CE1585"/>
  <c r="CH1585"/>
  <c r="AC1572"/>
  <c r="CF723"/>
  <c r="AW753"/>
  <c r="AL294"/>
  <c r="Y304"/>
  <c r="AZ1036"/>
  <c r="F1126"/>
  <c r="AD1484"/>
  <c r="Q1495"/>
  <c r="GM931"/>
  <c r="GN931"/>
  <c r="AB1004"/>
  <c r="AB925" s="1"/>
  <c r="AL944"/>
  <c r="Y974"/>
  <c r="AK1322"/>
  <c r="X1345"/>
  <c r="AW508"/>
  <c r="F526"/>
  <c r="AW596"/>
  <c r="F614"/>
  <c r="AV863"/>
  <c r="CE834"/>
  <c r="AO22"/>
  <c r="AO1720"/>
  <c r="F1694"/>
  <c r="AY162"/>
  <c r="F182"/>
  <c r="AG1168"/>
  <c r="T1203"/>
  <c r="AW464"/>
  <c r="F482"/>
  <c r="Q1055"/>
  <c r="F1097"/>
  <c r="Q1115"/>
  <c r="V250"/>
  <c r="F285"/>
  <c r="U1322"/>
  <c r="F1367"/>
  <c r="Y378"/>
  <c r="F415"/>
  <c r="CA552"/>
  <c r="AR564"/>
  <c r="R1527"/>
  <c r="F1554"/>
  <c r="F502"/>
  <c r="X464"/>
  <c r="Y464"/>
  <c r="F503"/>
  <c r="F88"/>
  <c r="O74"/>
  <c r="BD1690"/>
  <c r="CB1115"/>
  <c r="CB1036" s="1"/>
  <c r="GM1190"/>
  <c r="CA1203" s="1"/>
  <c r="CB608"/>
  <c r="GN1382"/>
  <c r="AK863"/>
  <c r="CB893"/>
  <c r="CB815" s="1"/>
  <c r="AL1409"/>
  <c r="GN1407"/>
  <c r="AX1690"/>
  <c r="GO849"/>
  <c r="GM849"/>
  <c r="T1036"/>
  <c r="F1136"/>
  <c r="O118"/>
  <c r="F132"/>
  <c r="AV1441"/>
  <c r="F1457"/>
  <c r="AB1168"/>
  <c r="O1203"/>
  <c r="CA206"/>
  <c r="AR218"/>
  <c r="U26"/>
  <c r="F660"/>
  <c r="AW1235"/>
  <c r="F1252"/>
  <c r="CB1235"/>
  <c r="AS1246"/>
  <c r="AS476"/>
  <c r="CB464"/>
  <c r="CA162"/>
  <c r="AR174"/>
  <c r="GN1391"/>
  <c r="GM1391"/>
  <c r="GM935"/>
  <c r="GN935"/>
  <c r="GN1535"/>
  <c r="GM1535"/>
  <c r="AJ834"/>
  <c r="W863"/>
  <c r="BC22"/>
  <c r="F1706"/>
  <c r="BC1720"/>
  <c r="X1585"/>
  <c r="AK1572"/>
  <c r="F244"/>
  <c r="X206"/>
  <c r="AB723"/>
  <c r="O753"/>
  <c r="GN1060"/>
  <c r="CB1085" s="1"/>
  <c r="GM1060"/>
  <c r="CA1085" s="1"/>
  <c r="AB1085"/>
  <c r="AY508"/>
  <c r="F528"/>
  <c r="AY596"/>
  <c r="F616"/>
  <c r="Q464"/>
  <c r="F488"/>
  <c r="R1322"/>
  <c r="F1359"/>
  <c r="S1540"/>
  <c r="AF1527"/>
  <c r="AW30"/>
  <c r="F48"/>
  <c r="AU22"/>
  <c r="F1709"/>
  <c r="AU1720"/>
  <c r="CE118"/>
  <c r="AV130"/>
  <c r="CB118"/>
  <c r="AS130"/>
  <c r="CC1055"/>
  <c r="AT1085"/>
  <c r="AE1377"/>
  <c r="R1409"/>
  <c r="AG834"/>
  <c r="T863"/>
  <c r="BA815"/>
  <c r="F913"/>
  <c r="AV464"/>
  <c r="F481"/>
  <c r="AY378"/>
  <c r="F396"/>
  <c r="Q1585"/>
  <c r="AD1572"/>
  <c r="V294"/>
  <c r="F327"/>
  <c r="AS346"/>
  <c r="CB336"/>
  <c r="F1099"/>
  <c r="R1055"/>
  <c r="R1115"/>
  <c r="F1607"/>
  <c r="U1572"/>
  <c r="U704"/>
  <c r="F805"/>
  <c r="AV596"/>
  <c r="F613"/>
  <c r="Q1452"/>
  <c r="AD1441"/>
  <c r="GN257"/>
  <c r="GM257"/>
  <c r="Q420"/>
  <c r="F444"/>
  <c r="AY30"/>
  <c r="F50"/>
  <c r="AZ1147"/>
  <c r="F1671"/>
  <c r="W944"/>
  <c r="W1004"/>
  <c r="F998"/>
  <c r="X1484"/>
  <c r="F1521"/>
  <c r="AR608"/>
  <c r="CA596"/>
  <c r="AG944"/>
  <c r="T974"/>
  <c r="AI1377"/>
  <c r="V1409"/>
  <c r="AH1168"/>
  <c r="U1203"/>
  <c r="T704"/>
  <c r="F804"/>
  <c r="T1572"/>
  <c r="F1606"/>
  <c r="AW86"/>
  <c r="CF74"/>
  <c r="AV206"/>
  <c r="F223"/>
  <c r="AV1235"/>
  <c r="F1251"/>
  <c r="AF834"/>
  <c r="S863"/>
  <c r="Q1235"/>
  <c r="F1258"/>
  <c r="GN1530"/>
  <c r="CB1540" s="1"/>
  <c r="GM1530"/>
  <c r="CA1540" s="1"/>
  <c r="AB1540"/>
  <c r="S464"/>
  <c r="F491"/>
  <c r="P723"/>
  <c r="P783"/>
  <c r="F756"/>
  <c r="Y1484"/>
  <c r="F1522"/>
  <c r="AQ22"/>
  <c r="F1700"/>
  <c r="AQ1720"/>
  <c r="R294"/>
  <c r="F318"/>
  <c r="AB1495"/>
  <c r="GN1486"/>
  <c r="CB1495" s="1"/>
  <c r="GM1486"/>
  <c r="CA1495" s="1"/>
  <c r="AC925"/>
  <c r="CE1004"/>
  <c r="CE925" s="1"/>
  <c r="CH1004"/>
  <c r="CH925" s="1"/>
  <c r="CF1004"/>
  <c r="CF925" s="1"/>
  <c r="Y1085"/>
  <c r="AL1055"/>
  <c r="AF1322"/>
  <c r="S1345"/>
  <c r="CH834"/>
  <c r="AY863"/>
  <c r="AW863"/>
  <c r="CF834"/>
  <c r="AW1484"/>
  <c r="F1501"/>
  <c r="AT723"/>
  <c r="F771"/>
  <c r="AT783"/>
  <c r="CA118"/>
  <c r="AR130"/>
  <c r="AE834"/>
  <c r="R863"/>
  <c r="R704"/>
  <c r="F797"/>
  <c r="O162"/>
  <c r="F176"/>
  <c r="F1298"/>
  <c r="AY1278"/>
  <c r="F414"/>
  <c r="X378"/>
  <c r="AB552"/>
  <c r="O564"/>
  <c r="Y420"/>
  <c r="F459"/>
  <c r="Y596"/>
  <c r="F635"/>
  <c r="F478"/>
  <c r="O464"/>
  <c r="Y552"/>
  <c r="F591"/>
  <c r="Q834"/>
  <c r="F875"/>
  <c r="Q893"/>
  <c r="CB1004"/>
  <c r="CB925" s="1"/>
  <c r="CA1004"/>
  <c r="CA925" s="1"/>
  <c r="AL262"/>
  <c r="GM933"/>
  <c r="CB388"/>
  <c r="CB520"/>
  <c r="AK1409"/>
  <c r="V638"/>
  <c r="W1540"/>
  <c r="AJ1527"/>
  <c r="F402"/>
  <c r="R378"/>
  <c r="AF1572"/>
  <c r="S1585"/>
  <c r="AZ704"/>
  <c r="F794"/>
  <c r="CB723"/>
  <c r="AS753"/>
  <c r="AC1055"/>
  <c r="CH1085"/>
  <c r="CF1085"/>
  <c r="P1085"/>
  <c r="CE1085"/>
  <c r="V1168"/>
  <c r="F1226"/>
  <c r="V1660"/>
  <c r="F1365"/>
  <c r="BA1322"/>
  <c r="F112"/>
  <c r="X74"/>
  <c r="F201"/>
  <c r="Y162"/>
  <c r="AF1168"/>
  <c r="S1203"/>
  <c r="X508"/>
  <c r="F546"/>
  <c r="W704"/>
  <c r="F807"/>
  <c r="F1318"/>
  <c r="AR1278"/>
  <c r="AY130"/>
  <c r="CH118"/>
  <c r="S420"/>
  <c r="F447"/>
  <c r="GN1385"/>
  <c r="GM1385"/>
  <c r="Y520"/>
  <c r="AL508"/>
  <c r="GN259"/>
  <c r="GM259"/>
  <c r="Q294"/>
  <c r="F316"/>
  <c r="GN1578"/>
  <c r="GM1578"/>
  <c r="AB1585"/>
  <c r="AR346"/>
  <c r="CA336"/>
  <c r="T1322"/>
  <c r="F1366"/>
  <c r="AK250"/>
  <c r="X262"/>
  <c r="AV508"/>
  <c r="F525"/>
  <c r="GN1444"/>
  <c r="CB1452" s="1"/>
  <c r="GM1444"/>
  <c r="CA1452" s="1"/>
  <c r="AB1452"/>
  <c r="CH262"/>
  <c r="AC250"/>
  <c r="CF262"/>
  <c r="P262"/>
  <c r="CE262"/>
  <c r="R944"/>
  <c r="F988"/>
  <c r="R1004"/>
  <c r="V704"/>
  <c r="F806"/>
  <c r="F1503"/>
  <c r="AY1484"/>
  <c r="AW1617"/>
  <c r="F1636"/>
  <c r="U294"/>
  <c r="F326"/>
  <c r="S552"/>
  <c r="F579"/>
  <c r="W294"/>
  <c r="F328"/>
  <c r="X723"/>
  <c r="F779"/>
  <c r="X783"/>
  <c r="F1605"/>
  <c r="BA1572"/>
  <c r="AB596"/>
  <c r="O608"/>
  <c r="F1431"/>
  <c r="U1377"/>
  <c r="W262"/>
  <c r="AJ250"/>
  <c r="CJ1527"/>
  <c r="BA1540"/>
  <c r="GM855"/>
  <c r="GN855"/>
  <c r="AS218"/>
  <c r="CB206"/>
  <c r="GO861"/>
  <c r="GM861"/>
  <c r="AW1278"/>
  <c r="F1296"/>
  <c r="AW1441"/>
  <c r="F1458"/>
  <c r="X1235"/>
  <c r="F1272"/>
  <c r="P74"/>
  <c r="F89"/>
  <c r="AY206"/>
  <c r="F226"/>
  <c r="Y74"/>
  <c r="F113"/>
  <c r="P1540"/>
  <c r="CE1540"/>
  <c r="CH1540"/>
  <c r="AC1527"/>
  <c r="CF1540"/>
  <c r="W1322"/>
  <c r="F1369"/>
  <c r="AY552"/>
  <c r="F572"/>
  <c r="CE723"/>
  <c r="AV753"/>
  <c r="AV30"/>
  <c r="F47"/>
  <c r="AY1617"/>
  <c r="F1638"/>
  <c r="R250"/>
  <c r="F276"/>
  <c r="AK294"/>
  <c r="X304"/>
  <c r="AK1055"/>
  <c r="X1085"/>
  <c r="AK944"/>
  <c r="X974"/>
  <c r="S1409"/>
  <c r="AF1377"/>
  <c r="O206"/>
  <c r="F220"/>
  <c r="AY420"/>
  <c r="F440"/>
  <c r="Y336"/>
  <c r="F373"/>
  <c r="X1441"/>
  <c r="F1478"/>
  <c r="BA26"/>
  <c r="F658"/>
  <c r="AZ815"/>
  <c r="F904"/>
  <c r="Y118"/>
  <c r="F157"/>
  <c r="F1109"/>
  <c r="W1055"/>
  <c r="W1115"/>
  <c r="Y1617"/>
  <c r="F1657"/>
  <c r="AV552"/>
  <c r="F569"/>
  <c r="F458"/>
  <c r="X420"/>
  <c r="O1278"/>
  <c r="F1292"/>
  <c r="F1552"/>
  <c r="Q1527"/>
  <c r="BA1377"/>
  <c r="F1429"/>
  <c r="R1168"/>
  <c r="F1217"/>
  <c r="R1660"/>
  <c r="Q1168"/>
  <c r="F1215"/>
  <c r="Q1660"/>
  <c r="U944"/>
  <c r="F996"/>
  <c r="U1004"/>
  <c r="R638"/>
  <c r="GN1192"/>
  <c r="CB1203" s="1"/>
  <c r="CA893"/>
  <c r="CA815" s="1"/>
  <c r="CA388"/>
  <c r="CA520"/>
  <c r="P638"/>
  <c r="T1409"/>
  <c r="AG1377"/>
  <c r="GN839"/>
  <c r="CB863" s="1"/>
  <c r="GM839"/>
  <c r="CA863" s="1"/>
  <c r="AB863"/>
  <c r="AI944"/>
  <c r="V974"/>
  <c r="CA723"/>
  <c r="AR753"/>
  <c r="AD250"/>
  <c r="Q262"/>
  <c r="Y1278"/>
  <c r="F1317"/>
  <c r="V1572"/>
  <c r="F1608"/>
  <c r="AL1527"/>
  <c r="Y1540"/>
  <c r="AY336"/>
  <c r="F354"/>
  <c r="Q704"/>
  <c r="F795"/>
  <c r="CF118"/>
  <c r="AW130"/>
  <c r="AS42"/>
  <c r="CB30"/>
  <c r="BA1203"/>
  <c r="CJ1168"/>
  <c r="CF1203"/>
  <c r="AC1168"/>
  <c r="P1203"/>
  <c r="CE1203"/>
  <c r="CH1203"/>
  <c r="CB1278"/>
  <c r="AS1290"/>
  <c r="AR476"/>
  <c r="CA464"/>
  <c r="AB336"/>
  <c r="O346"/>
  <c r="AY1235"/>
  <c r="F1254"/>
  <c r="S262"/>
  <c r="S638" s="1"/>
  <c r="AF250"/>
  <c r="GM947"/>
  <c r="CA974" s="1"/>
  <c r="GN947"/>
  <c r="CB974" s="1"/>
  <c r="AB974"/>
  <c r="Y1441"/>
  <c r="F1479"/>
  <c r="GN1331"/>
  <c r="CB1345" s="1"/>
  <c r="GM1331"/>
  <c r="CA1345" s="1"/>
  <c r="AB1345"/>
  <c r="AW162"/>
  <c r="F180"/>
  <c r="AV336"/>
  <c r="F351"/>
  <c r="GM297"/>
  <c r="CA304" s="1"/>
  <c r="GN297"/>
  <c r="CB304" s="1"/>
  <c r="AB304"/>
  <c r="F1599"/>
  <c r="R1572"/>
  <c r="AP22"/>
  <c r="AP1720"/>
  <c r="F1699"/>
  <c r="G16" i="2" s="1"/>
  <c r="G18" s="1"/>
  <c r="AW336" i="1"/>
  <c r="F352"/>
  <c r="AS174"/>
  <c r="CB162"/>
  <c r="W1409"/>
  <c r="AJ1377"/>
  <c r="Y753"/>
  <c r="AL723"/>
  <c r="AV378"/>
  <c r="F393"/>
  <c r="F1108"/>
  <c r="V1055"/>
  <c r="V1115"/>
  <c r="AV86"/>
  <c r="CE74"/>
  <c r="GN1380"/>
  <c r="CB1409" s="1"/>
  <c r="GM1380"/>
  <c r="CA1409" s="1"/>
  <c r="AB1409"/>
  <c r="GN1580"/>
  <c r="GM1580"/>
  <c r="AW420"/>
  <c r="F438"/>
  <c r="F360"/>
  <c r="R336"/>
  <c r="AB378"/>
  <c r="O388"/>
  <c r="CH723"/>
  <c r="AY753"/>
  <c r="AF294"/>
  <c r="S304"/>
  <c r="AB508"/>
  <c r="O520"/>
  <c r="X1278"/>
  <c r="F1316"/>
  <c r="S1085"/>
  <c r="AF1055"/>
  <c r="AF944"/>
  <c r="S974"/>
  <c r="AL1322"/>
  <c r="Y1345"/>
  <c r="X1617"/>
  <c r="F1656"/>
  <c r="P834"/>
  <c r="F866"/>
  <c r="P893"/>
  <c r="T250"/>
  <c r="F283"/>
  <c r="F634"/>
  <c r="X596"/>
  <c r="F44"/>
  <c r="O30"/>
  <c r="AR1235"/>
  <c r="F1274"/>
  <c r="AY1441"/>
  <c r="F1460"/>
  <c r="BB22"/>
  <c r="BB1720"/>
  <c r="F1703"/>
  <c r="S508"/>
  <c r="F535"/>
  <c r="Q1377"/>
  <c r="F1421"/>
  <c r="U1055"/>
  <c r="U1115"/>
  <c r="F1107"/>
  <c r="AL1004"/>
  <c r="AL925" s="1"/>
  <c r="GO1190"/>
  <c r="CC1203" s="1"/>
  <c r="CB783"/>
  <c r="CB704" s="1"/>
  <c r="AL863"/>
  <c r="T638"/>
  <c r="CB564"/>
  <c r="CB1322" l="1"/>
  <c r="AS1345"/>
  <c r="AS1203"/>
  <c r="CB1168"/>
  <c r="S26"/>
  <c r="F653"/>
  <c r="CB1055"/>
  <c r="AS1085"/>
  <c r="BB18"/>
  <c r="F1733"/>
  <c r="CC1168"/>
  <c r="AT1203"/>
  <c r="AS1409"/>
  <c r="CB1377"/>
  <c r="F1137"/>
  <c r="U1036"/>
  <c r="P815"/>
  <c r="F896"/>
  <c r="CA1377"/>
  <c r="AR1409"/>
  <c r="V1036"/>
  <c r="F1138"/>
  <c r="W1377"/>
  <c r="F1433"/>
  <c r="CA294"/>
  <c r="AR304"/>
  <c r="CA944"/>
  <c r="AR974"/>
  <c r="AR464"/>
  <c r="F504"/>
  <c r="AV1203"/>
  <c r="CE1168"/>
  <c r="AW118"/>
  <c r="F136"/>
  <c r="F274"/>
  <c r="Q250"/>
  <c r="Q638"/>
  <c r="V944"/>
  <c r="F997"/>
  <c r="V1004"/>
  <c r="AS863"/>
  <c r="CB834"/>
  <c r="R1147"/>
  <c r="F1674"/>
  <c r="AV723"/>
  <c r="F758"/>
  <c r="AV783"/>
  <c r="CH1527"/>
  <c r="AY1540"/>
  <c r="W250"/>
  <c r="F286"/>
  <c r="W638"/>
  <c r="CB1441"/>
  <c r="AS1452"/>
  <c r="AR336"/>
  <c r="F374"/>
  <c r="AY1085"/>
  <c r="CH1055"/>
  <c r="V26"/>
  <c r="F661"/>
  <c r="Q815"/>
  <c r="F905"/>
  <c r="AY893"/>
  <c r="F871"/>
  <c r="AY834"/>
  <c r="O1495"/>
  <c r="AB1484"/>
  <c r="V1377"/>
  <c r="F1432"/>
  <c r="F1129"/>
  <c r="R1036"/>
  <c r="AS336"/>
  <c r="F363"/>
  <c r="F1597"/>
  <c r="Q1572"/>
  <c r="S1527"/>
  <c r="F1555"/>
  <c r="O723"/>
  <c r="O783"/>
  <c r="F755"/>
  <c r="AS464"/>
  <c r="F493"/>
  <c r="F246"/>
  <c r="AR206"/>
  <c r="AX22"/>
  <c r="AX1720"/>
  <c r="F1697"/>
  <c r="AK834"/>
  <c r="X863"/>
  <c r="AO18"/>
  <c r="F1724"/>
  <c r="X1322"/>
  <c r="F1371"/>
  <c r="CH1572"/>
  <c r="AY1585"/>
  <c r="CH1377"/>
  <c r="AY1409"/>
  <c r="AW1409"/>
  <c r="CF1377"/>
  <c r="U1527"/>
  <c r="F1562"/>
  <c r="CE294"/>
  <c r="AV304"/>
  <c r="CF1322"/>
  <c r="AW1345"/>
  <c r="CH944"/>
  <c r="AY974"/>
  <c r="F1357"/>
  <c r="Q1322"/>
  <c r="O262"/>
  <c r="AB250"/>
  <c r="AS74"/>
  <c r="F103"/>
  <c r="AS420"/>
  <c r="F449"/>
  <c r="AR420"/>
  <c r="F460"/>
  <c r="AL834"/>
  <c r="Y863"/>
  <c r="S944"/>
  <c r="F989"/>
  <c r="S1004"/>
  <c r="S294"/>
  <c r="F319"/>
  <c r="F390"/>
  <c r="O378"/>
  <c r="O1409"/>
  <c r="AB1377"/>
  <c r="AV74"/>
  <c r="F91"/>
  <c r="CB294"/>
  <c r="AS304"/>
  <c r="CB944"/>
  <c r="AS974"/>
  <c r="CH1168"/>
  <c r="AY1203"/>
  <c r="AW1203"/>
  <c r="CF1168"/>
  <c r="AS30"/>
  <c r="F59"/>
  <c r="AR863"/>
  <c r="CA834"/>
  <c r="P26"/>
  <c r="F641"/>
  <c r="W1036"/>
  <c r="F1139"/>
  <c r="X944"/>
  <c r="X1004"/>
  <c r="F1000"/>
  <c r="X294"/>
  <c r="F330"/>
  <c r="F610"/>
  <c r="O596"/>
  <c r="X704"/>
  <c r="F809"/>
  <c r="AW262"/>
  <c r="CF250"/>
  <c r="CA1441"/>
  <c r="AR1452"/>
  <c r="F288"/>
  <c r="X250"/>
  <c r="F138"/>
  <c r="AY118"/>
  <c r="CF1055"/>
  <c r="AW1085"/>
  <c r="W1527"/>
  <c r="F1564"/>
  <c r="AS388"/>
  <c r="CB378"/>
  <c r="O552"/>
  <c r="F566"/>
  <c r="AR118"/>
  <c r="F158"/>
  <c r="F869"/>
  <c r="AW834"/>
  <c r="AW893"/>
  <c r="CB1484"/>
  <c r="AS1495"/>
  <c r="AQ18"/>
  <c r="F1730"/>
  <c r="CB1527"/>
  <c r="AS1540"/>
  <c r="F884"/>
  <c r="T834"/>
  <c r="T893"/>
  <c r="F1103"/>
  <c r="AT1055"/>
  <c r="AT1115"/>
  <c r="AV118"/>
  <c r="F135"/>
  <c r="AR1203"/>
  <c r="CA1168"/>
  <c r="F1224"/>
  <c r="T1168"/>
  <c r="T1660"/>
  <c r="F868"/>
  <c r="AV834"/>
  <c r="AV893"/>
  <c r="F1507"/>
  <c r="Q1484"/>
  <c r="Y294"/>
  <c r="F331"/>
  <c r="CF1572"/>
  <c r="AW1585"/>
  <c r="P1377"/>
  <c r="F1412"/>
  <c r="F1561"/>
  <c r="T1527"/>
  <c r="CH294"/>
  <c r="AY304"/>
  <c r="CF944"/>
  <c r="AW974"/>
  <c r="AS1617"/>
  <c r="F1647"/>
  <c r="AT944"/>
  <c r="F992"/>
  <c r="AT1004"/>
  <c r="CB1585"/>
  <c r="CC863"/>
  <c r="X638"/>
  <c r="W1660"/>
  <c r="AS162"/>
  <c r="F191"/>
  <c r="AP18"/>
  <c r="F1729"/>
  <c r="AB294"/>
  <c r="O304"/>
  <c r="CA1322"/>
  <c r="AR1345"/>
  <c r="AB944"/>
  <c r="O974"/>
  <c r="S250"/>
  <c r="F277"/>
  <c r="Y1527"/>
  <c r="F1567"/>
  <c r="AR723"/>
  <c r="AR783"/>
  <c r="F781"/>
  <c r="AB834"/>
  <c r="O863"/>
  <c r="F1430"/>
  <c r="T1377"/>
  <c r="AR388"/>
  <c r="CA378"/>
  <c r="U925"/>
  <c r="F1026"/>
  <c r="S1377"/>
  <c r="F1424"/>
  <c r="CF1527"/>
  <c r="AW1540"/>
  <c r="F1543"/>
  <c r="P1527"/>
  <c r="AS206"/>
  <c r="F235"/>
  <c r="R925"/>
  <c r="F1018"/>
  <c r="F265"/>
  <c r="P250"/>
  <c r="AB1441"/>
  <c r="O1452"/>
  <c r="S1168"/>
  <c r="F1218"/>
  <c r="S1660"/>
  <c r="V1147"/>
  <c r="F1683"/>
  <c r="P1055"/>
  <c r="F1088"/>
  <c r="P1115"/>
  <c r="AS723"/>
  <c r="F770"/>
  <c r="AS783"/>
  <c r="S1572"/>
  <c r="F1600"/>
  <c r="AS520"/>
  <c r="CB508"/>
  <c r="S1322"/>
  <c r="F1360"/>
  <c r="CA1484"/>
  <c r="AR1495"/>
  <c r="CA1527"/>
  <c r="AR1540"/>
  <c r="S893"/>
  <c r="S834"/>
  <c r="F878"/>
  <c r="F1225"/>
  <c r="U1168"/>
  <c r="U1660"/>
  <c r="T944"/>
  <c r="T1004"/>
  <c r="F995"/>
  <c r="CA1055"/>
  <c r="AR1085"/>
  <c r="BC18"/>
  <c r="F1736"/>
  <c r="F1205"/>
  <c r="O1168"/>
  <c r="Y1409"/>
  <c r="Y1660" s="1"/>
  <c r="AL1377"/>
  <c r="AS608"/>
  <c r="CB596"/>
  <c r="AR552"/>
  <c r="F592"/>
  <c r="F1127"/>
  <c r="Q1036"/>
  <c r="Y944"/>
  <c r="F1001"/>
  <c r="Y1004"/>
  <c r="P1572"/>
  <c r="F1588"/>
  <c r="CE1377"/>
  <c r="AV1409"/>
  <c r="CF294"/>
  <c r="AW304"/>
  <c r="P1322"/>
  <c r="F1348"/>
  <c r="P944"/>
  <c r="F977"/>
  <c r="P1004"/>
  <c r="P1690" s="1"/>
  <c r="V834"/>
  <c r="V893"/>
  <c r="F886"/>
  <c r="Y1168"/>
  <c r="F1230"/>
  <c r="F1135"/>
  <c r="BA1036"/>
  <c r="AR30"/>
  <c r="F70"/>
  <c r="AR74"/>
  <c r="F114"/>
  <c r="CA1585"/>
  <c r="CB262"/>
  <c r="T26"/>
  <c r="F659"/>
  <c r="T1690"/>
  <c r="F1100"/>
  <c r="S1055"/>
  <c r="S1115"/>
  <c r="Y723"/>
  <c r="F780"/>
  <c r="Y783"/>
  <c r="CB552"/>
  <c r="AS564"/>
  <c r="F1372"/>
  <c r="Y1322"/>
  <c r="O508"/>
  <c r="F522"/>
  <c r="AY723"/>
  <c r="F761"/>
  <c r="AY783"/>
  <c r="AB1322"/>
  <c r="O1345"/>
  <c r="O1660" s="1"/>
  <c r="F348"/>
  <c r="O336"/>
  <c r="F1307"/>
  <c r="AS1278"/>
  <c r="P1168"/>
  <c r="F1206"/>
  <c r="P1660"/>
  <c r="BA1168"/>
  <c r="F1223"/>
  <c r="BA1660"/>
  <c r="AR520"/>
  <c r="CA508"/>
  <c r="R26"/>
  <c r="F652"/>
  <c r="R1690"/>
  <c r="Q1147"/>
  <c r="F1672"/>
  <c r="X1055"/>
  <c r="X1115"/>
  <c r="F1111"/>
  <c r="CE1527"/>
  <c r="AV1540"/>
  <c r="F1560"/>
  <c r="BA1527"/>
  <c r="CE250"/>
  <c r="AV262"/>
  <c r="AY262"/>
  <c r="CH250"/>
  <c r="AB1572"/>
  <c r="O1585"/>
  <c r="Y508"/>
  <c r="F547"/>
  <c r="CE1055"/>
  <c r="AV1085"/>
  <c r="X1409"/>
  <c r="AK1377"/>
  <c r="AL250"/>
  <c r="Y262"/>
  <c r="R834"/>
  <c r="F877"/>
  <c r="R893"/>
  <c r="AT704"/>
  <c r="F801"/>
  <c r="Y1055"/>
  <c r="Y1115"/>
  <c r="F1112"/>
  <c r="P704"/>
  <c r="F786"/>
  <c r="O1540"/>
  <c r="AB1527"/>
  <c r="AW74"/>
  <c r="F92"/>
  <c r="AR596"/>
  <c r="F636"/>
  <c r="W925"/>
  <c r="F1028"/>
  <c r="Q1441"/>
  <c r="F1464"/>
  <c r="F1423"/>
  <c r="R1377"/>
  <c r="AS118"/>
  <c r="F147"/>
  <c r="AU18"/>
  <c r="F1739"/>
  <c r="O1085"/>
  <c r="AB1055"/>
  <c r="X1572"/>
  <c r="F1611"/>
  <c r="W893"/>
  <c r="F887"/>
  <c r="W834"/>
  <c r="F202"/>
  <c r="AR162"/>
  <c r="AS1235"/>
  <c r="F1263"/>
  <c r="BD22"/>
  <c r="F1715"/>
  <c r="BD1720"/>
  <c r="AW723"/>
  <c r="F759"/>
  <c r="AW783"/>
  <c r="CE1572"/>
  <c r="AV1585"/>
  <c r="AY74"/>
  <c r="F94"/>
  <c r="P294"/>
  <c r="F307"/>
  <c r="CE1322"/>
  <c r="AV1345"/>
  <c r="AY1345"/>
  <c r="CH1322"/>
  <c r="CE944"/>
  <c r="AV974"/>
  <c r="AZ22"/>
  <c r="AZ1720"/>
  <c r="F1701"/>
  <c r="X1527"/>
  <c r="F1566"/>
  <c r="Y1572"/>
  <c r="F1612"/>
  <c r="Q944"/>
  <c r="F986"/>
  <c r="Q1004"/>
  <c r="F885"/>
  <c r="U834"/>
  <c r="U893"/>
  <c r="BA944"/>
  <c r="F994"/>
  <c r="BA1004"/>
  <c r="AR1617"/>
  <c r="F1658"/>
  <c r="F1229"/>
  <c r="X1168"/>
  <c r="X1660"/>
  <c r="AV638"/>
  <c r="AY638"/>
  <c r="CA262"/>
  <c r="Y1147" l="1"/>
  <c r="F1687"/>
  <c r="P22"/>
  <c r="F1693"/>
  <c r="P1720"/>
  <c r="O1147"/>
  <c r="F1662"/>
  <c r="AV26"/>
  <c r="F643"/>
  <c r="Q925"/>
  <c r="F1016"/>
  <c r="AZ18"/>
  <c r="F1731"/>
  <c r="AV1572"/>
  <c r="F1590"/>
  <c r="AY26"/>
  <c r="F646"/>
  <c r="F907"/>
  <c r="R815"/>
  <c r="Y704"/>
  <c r="F810"/>
  <c r="F1414"/>
  <c r="AV1377"/>
  <c r="Y925"/>
  <c r="F1031"/>
  <c r="AS596"/>
  <c r="F625"/>
  <c r="F1113"/>
  <c r="AR1055"/>
  <c r="AR1115"/>
  <c r="P1036"/>
  <c r="F1118"/>
  <c r="F1454"/>
  <c r="O1441"/>
  <c r="F865"/>
  <c r="O893"/>
  <c r="O834"/>
  <c r="X26"/>
  <c r="F664"/>
  <c r="AW944"/>
  <c r="F980"/>
  <c r="AW1004"/>
  <c r="F1591"/>
  <c r="AW1572"/>
  <c r="F1133"/>
  <c r="AT1036"/>
  <c r="AW815"/>
  <c r="F899"/>
  <c r="AS378"/>
  <c r="F405"/>
  <c r="AW250"/>
  <c r="F268"/>
  <c r="X925"/>
  <c r="F1030"/>
  <c r="AR834"/>
  <c r="F891"/>
  <c r="AR893"/>
  <c r="AS944"/>
  <c r="F991"/>
  <c r="AS1004"/>
  <c r="S925"/>
  <c r="F1019"/>
  <c r="O250"/>
  <c r="F264"/>
  <c r="O638"/>
  <c r="F1415"/>
  <c r="AW1377"/>
  <c r="AX18"/>
  <c r="F1727"/>
  <c r="F1497"/>
  <c r="O1484"/>
  <c r="AV704"/>
  <c r="F788"/>
  <c r="F1208"/>
  <c r="AV1168"/>
  <c r="AV1660"/>
  <c r="AS1055"/>
  <c r="AS1115"/>
  <c r="F1102"/>
  <c r="CA250"/>
  <c r="AR262"/>
  <c r="BA925"/>
  <c r="F1024"/>
  <c r="BA1690"/>
  <c r="AV944"/>
  <c r="AV1004"/>
  <c r="F979"/>
  <c r="AV1322"/>
  <c r="F1350"/>
  <c r="AW704"/>
  <c r="F789"/>
  <c r="F917"/>
  <c r="W815"/>
  <c r="O1055"/>
  <c r="F1087"/>
  <c r="O1115"/>
  <c r="O1527"/>
  <c r="F1542"/>
  <c r="Y1036"/>
  <c r="F1142"/>
  <c r="F289"/>
  <c r="Y250"/>
  <c r="Y638"/>
  <c r="AV1055"/>
  <c r="AV1115"/>
  <c r="F1090"/>
  <c r="F1587"/>
  <c r="O1572"/>
  <c r="AV250"/>
  <c r="F267"/>
  <c r="F1545"/>
  <c r="AV1527"/>
  <c r="BA1147"/>
  <c r="F1680"/>
  <c r="AY704"/>
  <c r="F791"/>
  <c r="S1036"/>
  <c r="F1130"/>
  <c r="CA1572"/>
  <c r="AR1585"/>
  <c r="F916"/>
  <c r="V815"/>
  <c r="T925"/>
  <c r="F1025"/>
  <c r="F1568"/>
  <c r="AR1527"/>
  <c r="AR704"/>
  <c r="F811"/>
  <c r="AR1322"/>
  <c r="F1373"/>
  <c r="W1147"/>
  <c r="F1684"/>
  <c r="AT925"/>
  <c r="F1022"/>
  <c r="T815"/>
  <c r="F914"/>
  <c r="AW1055"/>
  <c r="AW1115"/>
  <c r="F1091"/>
  <c r="O1377"/>
  <c r="F1411"/>
  <c r="Y834"/>
  <c r="Y893"/>
  <c r="F890"/>
  <c r="AY944"/>
  <c r="AY1004"/>
  <c r="F982"/>
  <c r="AV294"/>
  <c r="F309"/>
  <c r="AY1572"/>
  <c r="F1593"/>
  <c r="O704"/>
  <c r="F785"/>
  <c r="F901"/>
  <c r="AY815"/>
  <c r="W26"/>
  <c r="F662"/>
  <c r="W1690"/>
  <c r="V925"/>
  <c r="F1027"/>
  <c r="AR944"/>
  <c r="AR1004"/>
  <c r="F1002"/>
  <c r="F1437"/>
  <c r="AR1377"/>
  <c r="AT1168"/>
  <c r="F1221"/>
  <c r="AT1660"/>
  <c r="AS1322"/>
  <c r="F1362"/>
  <c r="AW638"/>
  <c r="AY1322"/>
  <c r="F1353"/>
  <c r="BD18"/>
  <c r="F1745"/>
  <c r="F1435"/>
  <c r="X1377"/>
  <c r="AY250"/>
  <c r="F270"/>
  <c r="X1036"/>
  <c r="F1141"/>
  <c r="R22"/>
  <c r="F1704"/>
  <c r="R1720"/>
  <c r="AR508"/>
  <c r="F548"/>
  <c r="P1147"/>
  <c r="F1663"/>
  <c r="F581"/>
  <c r="AS552"/>
  <c r="T22"/>
  <c r="F1711"/>
  <c r="T1720"/>
  <c r="AW294"/>
  <c r="F310"/>
  <c r="Y1377"/>
  <c r="F1436"/>
  <c r="F908"/>
  <c r="S815"/>
  <c r="AS508"/>
  <c r="F537"/>
  <c r="AW1527"/>
  <c r="F1546"/>
  <c r="CB1572"/>
  <c r="AS1585"/>
  <c r="AY294"/>
  <c r="F312"/>
  <c r="AV815"/>
  <c r="F898"/>
  <c r="F1557"/>
  <c r="AS1527"/>
  <c r="AS1484"/>
  <c r="F1512"/>
  <c r="F1211"/>
  <c r="AY1168"/>
  <c r="AY1660"/>
  <c r="AS294"/>
  <c r="F321"/>
  <c r="F1093"/>
  <c r="AY1055"/>
  <c r="AY1115"/>
  <c r="AY1527"/>
  <c r="F1548"/>
  <c r="AS834"/>
  <c r="F880"/>
  <c r="AS893"/>
  <c r="Q26"/>
  <c r="F650"/>
  <c r="Q1690"/>
  <c r="F1426"/>
  <c r="AS1377"/>
  <c r="AS1168"/>
  <c r="F1220"/>
  <c r="AS1660"/>
  <c r="V1690"/>
  <c r="S1690"/>
  <c r="X1147"/>
  <c r="F1686"/>
  <c r="U815"/>
  <c r="F915"/>
  <c r="U1690"/>
  <c r="O1322"/>
  <c r="F1347"/>
  <c r="AS262"/>
  <c r="CB250"/>
  <c r="P925"/>
  <c r="F1007"/>
  <c r="U1147"/>
  <c r="F1682"/>
  <c r="F1523"/>
  <c r="AR1484"/>
  <c r="AS704"/>
  <c r="F800"/>
  <c r="S1147"/>
  <c r="F1675"/>
  <c r="AR378"/>
  <c r="F416"/>
  <c r="O944"/>
  <c r="F976"/>
  <c r="O1004"/>
  <c r="O294"/>
  <c r="F306"/>
  <c r="CC834"/>
  <c r="AT863"/>
  <c r="T1147"/>
  <c r="F1681"/>
  <c r="AR1168"/>
  <c r="F1231"/>
  <c r="AR1660"/>
  <c r="AR1441"/>
  <c r="F1480"/>
  <c r="F1209"/>
  <c r="AW1168"/>
  <c r="AW1660"/>
  <c r="F1351"/>
  <c r="AW1322"/>
  <c r="AY1377"/>
  <c r="F1417"/>
  <c r="F889"/>
  <c r="X834"/>
  <c r="X893"/>
  <c r="AS1441"/>
  <c r="F1469"/>
  <c r="AR294"/>
  <c r="F332"/>
  <c r="X815" l="1"/>
  <c r="F919"/>
  <c r="AW1147"/>
  <c r="F1666"/>
  <c r="AS1147"/>
  <c r="F1677"/>
  <c r="AS815"/>
  <c r="F910"/>
  <c r="AR925"/>
  <c r="F1032"/>
  <c r="W22"/>
  <c r="W1720"/>
  <c r="F1714"/>
  <c r="AY925"/>
  <c r="F1012"/>
  <c r="F1121"/>
  <c r="AW1036"/>
  <c r="AV925"/>
  <c r="F1009"/>
  <c r="F1132"/>
  <c r="AS1036"/>
  <c r="AW925"/>
  <c r="F1010"/>
  <c r="P18"/>
  <c r="F1723"/>
  <c r="V22"/>
  <c r="V1720"/>
  <c r="F1713"/>
  <c r="AW26"/>
  <c r="F644"/>
  <c r="AW1690"/>
  <c r="Y815"/>
  <c r="F920"/>
  <c r="Y26"/>
  <c r="F665"/>
  <c r="Y1690"/>
  <c r="O815"/>
  <c r="F895"/>
  <c r="X1690"/>
  <c r="AV1690"/>
  <c r="AT834"/>
  <c r="F881"/>
  <c r="AT893"/>
  <c r="O925"/>
  <c r="F1006"/>
  <c r="AS250"/>
  <c r="F279"/>
  <c r="AS638"/>
  <c r="S22"/>
  <c r="S1720"/>
  <c r="F1705"/>
  <c r="J16" i="2" s="1"/>
  <c r="J18" s="1"/>
  <c r="AY1147" i="1"/>
  <c r="F1668"/>
  <c r="R18"/>
  <c r="F1734"/>
  <c r="AT1147"/>
  <c r="F1678"/>
  <c r="AR1572"/>
  <c r="F1613"/>
  <c r="F1117"/>
  <c r="O1036"/>
  <c r="BA22"/>
  <c r="F1710"/>
  <c r="H16" i="2" s="1"/>
  <c r="H18" s="1"/>
  <c r="BA1720" i="1"/>
  <c r="AV1147"/>
  <c r="F1665"/>
  <c r="AS925"/>
  <c r="F1021"/>
  <c r="AY1690"/>
  <c r="AR1147"/>
  <c r="F1688"/>
  <c r="U22"/>
  <c r="F1712"/>
  <c r="U1720"/>
  <c r="Q22"/>
  <c r="Q1720"/>
  <c r="F1702"/>
  <c r="AY1036"/>
  <c r="F1123"/>
  <c r="F1602"/>
  <c r="AS1572"/>
  <c r="T18"/>
  <c r="F1741"/>
  <c r="AV1036"/>
  <c r="F1120"/>
  <c r="F290"/>
  <c r="AR250"/>
  <c r="AR638"/>
  <c r="O26"/>
  <c r="F640"/>
  <c r="O1690"/>
  <c r="F921"/>
  <c r="AR815"/>
  <c r="AR1036"/>
  <c r="F1143"/>
  <c r="F911" l="1"/>
  <c r="AT815"/>
  <c r="AT1690"/>
  <c r="BA18"/>
  <c r="F1740"/>
  <c r="AV22"/>
  <c r="AV1720"/>
  <c r="F1695"/>
  <c r="W18"/>
  <c r="F1744"/>
  <c r="AY22"/>
  <c r="F1698"/>
  <c r="AY1720"/>
  <c r="O22"/>
  <c r="F1692"/>
  <c r="O1720"/>
  <c r="X22"/>
  <c r="F1716"/>
  <c r="X1720"/>
  <c r="AW22"/>
  <c r="F1696"/>
  <c r="AW1720"/>
  <c r="V18"/>
  <c r="F1743"/>
  <c r="AR26"/>
  <c r="F666"/>
  <c r="AR1690"/>
  <c r="Q18"/>
  <c r="F1732"/>
  <c r="AS26"/>
  <c r="F655"/>
  <c r="AS1690"/>
  <c r="Y22"/>
  <c r="Y1720"/>
  <c r="F1717"/>
  <c r="U18"/>
  <c r="F1742"/>
  <c r="S18"/>
  <c r="F1735"/>
  <c r="X18" l="1"/>
  <c r="F1746"/>
  <c r="AV18"/>
  <c r="F1725"/>
  <c r="AT22"/>
  <c r="F1708"/>
  <c r="F16" i="2" s="1"/>
  <c r="F18" s="1"/>
  <c r="AT1720" i="1"/>
  <c r="O18"/>
  <c r="F1722"/>
  <c r="AY18"/>
  <c r="F1728"/>
  <c r="AR22"/>
  <c r="F1718"/>
  <c r="AR1720"/>
  <c r="AS22"/>
  <c r="F1707"/>
  <c r="E16" i="2" s="1"/>
  <c r="AS1720" i="1"/>
  <c r="Y18"/>
  <c r="F1747"/>
  <c r="AW18"/>
  <c r="F1726"/>
  <c r="I16" i="2" l="1"/>
  <c r="I18" s="1"/>
  <c r="E18"/>
  <c r="AS18" i="1"/>
  <c r="F1737"/>
  <c r="AT18"/>
  <c r="F1738"/>
  <c r="AR18"/>
  <c r="F1748"/>
  <c r="F1749" l="1"/>
  <c r="F1750" s="1"/>
</calcChain>
</file>

<file path=xl/sharedStrings.xml><?xml version="1.0" encoding="utf-8"?>
<sst xmlns="http://schemas.openxmlformats.org/spreadsheetml/2006/main" count="42652" uniqueCount="982">
  <si>
    <t>Smeta.RU  (495) 974-1589</t>
  </si>
  <si>
    <t>_PS_</t>
  </si>
  <si>
    <t>Smeta.RU</t>
  </si>
  <si>
    <t/>
  </si>
  <si>
    <t>Новый объект</t>
  </si>
  <si>
    <t>Ремонт комнат 3 этаж (холл и комнаты 15,16,17,18.)Ильинский Погост 2021</t>
  </si>
  <si>
    <t>Сметные нормы списания</t>
  </si>
  <si>
    <t>Коды ценников</t>
  </si>
  <si>
    <t>ТСНБ-2001 Московской области (Версия 15.0)</t>
  </si>
  <si>
    <t>ТР для Версии 10: Центральные регионы (с уч. п-ма 2536-ИП/12/ГС от 27.11.12, 01/57049-ЮЛ от 27.04.2018) от 30.08.2018 г</t>
  </si>
  <si>
    <t>ТСНБ-2001 Московской области (редакция 2014 г версия 15.0)</t>
  </si>
  <si>
    <t>Поправки для НБ 2014 года от 02.12.2020</t>
  </si>
  <si>
    <t>Новая локальная смета</t>
  </si>
  <si>
    <t>Новый раздел</t>
  </si>
  <si>
    <t>Демонтаж</t>
  </si>
  <si>
    <t>Новый подраздел</t>
  </si>
  <si>
    <t>комната 15</t>
  </si>
  <si>
    <t>1</t>
  </si>
  <si>
    <t>57-3-1</t>
  </si>
  <si>
    <t>Разборка плинтусов деревянных и из пластмассовых материалов</t>
  </si>
  <si>
    <t>100 М ПЛИНТУСА</t>
  </si>
  <si>
    <t>ТЕРр Московской обл., 57-3-1, приказ Минстроя России №675/пр от 21.09.2015 г.</t>
  </si>
  <si>
    <t>Ремонтно-строительные работы</t>
  </si>
  <si>
    <t>Полы</t>
  </si>
  <si>
    <t>рФЕР-57</t>
  </si>
  <si>
    <t>1,1</t>
  </si>
  <si>
    <t>509-9900</t>
  </si>
  <si>
    <t>Строительный мусор</t>
  </si>
  <si>
    <t>т</t>
  </si>
  <si>
    <t>ТССЦ Московской обл., 509-9900, приказ Минстроя России №675/пр от 21.09.2015 г.</t>
  </si>
  <si>
    <t>2</t>
  </si>
  <si>
    <t>57-2-1</t>
  </si>
  <si>
    <t>Разборка покрытий полов из линолеума и релина</t>
  </si>
  <si>
    <t>100 м2 покрытия</t>
  </si>
  <si>
    <t>ТЕРр Московской обл., 57-2-1, приказ Минстроя России №675/пр от 21.09.2015 г.</t>
  </si>
  <si>
    <t>2,1</t>
  </si>
  <si>
    <t>3</t>
  </si>
  <si>
    <t>57-1-2</t>
  </si>
  <si>
    <t>Разборка оснований покрытия полов лаг из досок и брусков</t>
  </si>
  <si>
    <t>100 м2 основания</t>
  </si>
  <si>
    <t>ТЕРр Московской обл., 57-1-2, приказ Минстроя России №675/пр от 21.09.2015 г.</t>
  </si>
  <si>
    <t>3,1</t>
  </si>
  <si>
    <t>4</t>
  </si>
  <si>
    <t>61-2-3</t>
  </si>
  <si>
    <t>Ремонт штукатурки внутренних стен по камню известковым раствором площадью отдельных мест до 10 м2 толщиной слоя до 20 мм</t>
  </si>
  <si>
    <t>100 м2 отремонтированной поверхности</t>
  </si>
  <si>
    <t>ТЕРр Московской обл., 61-2-3, приказ Минстроя России №675/пр от 21.09.2015 г.</t>
  </si>
  <si>
    <t>Штукатрурные работы</t>
  </si>
  <si>
    <t>рФЕР-61</t>
  </si>
  <si>
    <t>4,1</t>
  </si>
  <si>
    <t>5</t>
  </si>
  <si>
    <t>46-02-009-2</t>
  </si>
  <si>
    <t>Отбивка штукатурки с поверхностей стен и потолков кирпичных</t>
  </si>
  <si>
    <t>100 м2</t>
  </si>
  <si>
    <t>ТЕР Московской обл., 46-02-009-2, приказ Минстроя России №675/пр от 21.09.2015 г.</t>
  </si>
  <si>
    <t>Общестроительные работы</t>
  </si>
  <si>
    <t>Реконструкция зданий и сооружений</t>
  </si>
  <si>
    <t>ФЕР-46</t>
  </si>
  <si>
    <t>*0,9</t>
  </si>
  <si>
    <t>*0,85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</si>
  <si>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</si>
  <si>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</si>
  <si>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</si>
  <si>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</si>
  <si>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</si>
  <si>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</si>
  <si>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</si>
  <si>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</si>
  <si>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</si>
  <si>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</si>
  <si>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</si>
  <si>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</si>
  <si>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</si>
  <si>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</si>
  <si>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</si>
  <si>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</si>
  <si>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</si>
  <si>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</si>
  <si>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</si>
  <si>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</si>
  <si>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</si>
  <si>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</si>
  <si>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</si>
  <si>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</si>
  <si>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</si>
  <si>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</si>
  <si>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</si>
  <si>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</si>
  <si>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</si>
  <si>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</si>
  <si>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</si>
  <si>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</si>
  <si>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</si>
  <si>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</si>
  <si>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</si>
  <si>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</si>
  <si>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</si>
  <si>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</si>
  <si>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</si>
  <si>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</si>
  <si>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</si>
  <si>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</si>
  <si>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</si>
  <si>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</si>
  <si>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</si>
  <si>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</si>
  <si>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</si>
  <si>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</si>
  <si>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</si>
  <si>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</si>
  <si>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</si>
  <si>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</si>
  <si>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</si>
  <si>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</si>
  <si>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комната 16</t>
  </si>
  <si>
    <t>комната 17</t>
  </si>
  <si>
    <t>комната 18</t>
  </si>
  <si>
    <t>коридор 19</t>
  </si>
  <si>
    <t>коридор 23</t>
  </si>
  <si>
    <t>тамбур 24</t>
  </si>
  <si>
    <t>57-2-3</t>
  </si>
  <si>
    <t>Разборка покрытий полов из керамических плиток</t>
  </si>
  <si>
    <t>ТЕРр Московской обл., 57-2-3, приказ Минстроя России №675/пр от 21.09.2015 г.</t>
  </si>
  <si>
    <t>умывальня 25+26</t>
  </si>
  <si>
    <t>туалет 27</t>
  </si>
  <si>
    <t>коридор 28</t>
  </si>
  <si>
    <t>коридор 29</t>
  </si>
  <si>
    <t>комната 30</t>
  </si>
  <si>
    <t>комната 31</t>
  </si>
  <si>
    <t>комната 32</t>
  </si>
  <si>
    <t>демонтаж 15</t>
  </si>
  <si>
    <t>46-04-010-2</t>
  </si>
  <si>
    <t>Разборка покрытий полов дощатых</t>
  </si>
  <si>
    <t>ТЕР Московской обл., 46-04-010-2, приказ Минстроя России №675/пр от 28.02.2017 № 260/пр</t>
  </si>
  <si>
    <t>56-9-1</t>
  </si>
  <si>
    <t>Демонтаж дверных коробок в каменных стенах с отбивкой штукатурки в откосах</t>
  </si>
  <si>
    <t>100 коробок</t>
  </si>
  <si>
    <t>ТЕРр Московской обл., 56-9-1, приказ Минстроя России №675/пр от 21.09.2015 г.</t>
  </si>
  <si>
    <t>Проемы</t>
  </si>
  <si>
    <t>рФЕР-56</t>
  </si>
  <si>
    <t>5,1</t>
  </si>
  <si>
    <t>6</t>
  </si>
  <si>
    <t>67-4-1</t>
  </si>
  <si>
    <t>Демонтаж выключателей, розеток</t>
  </si>
  <si>
    <t>100 шт.</t>
  </si>
  <si>
    <t>ТЕРр Московской обл., 67-4-1, приказ Минстроя России №675/пр от 21.09.2015 г.</t>
  </si>
  <si>
    <t>Электромонтажные работы</t>
  </si>
  <si>
    <t>рФЕР-67</t>
  </si>
  <si>
    <t>7</t>
  </si>
  <si>
    <t>67-4-5</t>
  </si>
  <si>
    <t>Демонтаж светильников для люминесцентных ламп</t>
  </si>
  <si>
    <t>ТЕРр Московской обл., 67-4-5, приказ Минстроя России №675/пр от 21.09.2015 г.</t>
  </si>
  <si>
    <t>8</t>
  </si>
  <si>
    <t>67-3-1</t>
  </si>
  <si>
    <t>Демонтаж кабеля</t>
  </si>
  <si>
    <t>100 м</t>
  </si>
  <si>
    <t>ТЕРр Московской обл., 67-3-1, приказ Минстроя России №675/пр от 21.09.2015 г.</t>
  </si>
  <si>
    <t>10</t>
  </si>
  <si>
    <t>56-3-2</t>
  </si>
  <si>
    <t>Снятие подоконных досок деревянных в каменных зданиях</t>
  </si>
  <si>
    <t>ТЕРр Московской обл., 56-3-2, приказ Минстроя России №675/пр от 28.02.2017 № 263/пр</t>
  </si>
  <si>
    <t>10,1</t>
  </si>
  <si>
    <t>ТССЦ Московской обл., 509-9900, приказ Минстроя России №675/пр от 28.02.2017 № 258/пр</t>
  </si>
  <si>
    <t>10-01-035-1</t>
  </si>
  <si>
    <t>Установка подоконных досок из ПВХ в каменных стенах толщиной до 0,51 м</t>
  </si>
  <si>
    <t>100 п. м</t>
  </si>
  <si>
    <t>ТЕР Московской обл., 10-01-035-1, приказ Минстроя России №675/пр от 21.09.2015 г.</t>
  </si>
  <si>
    <t>)*1,25</t>
  </si>
  <si>
    <t>)*1,15</t>
  </si>
  <si>
    <t>Деревянные конструкции</t>
  </si>
  <si>
    <t>ФЕР-10</t>
  </si>
  <si>
    <t>Поправка: МДС 81-35.2004, п.4.7</t>
  </si>
  <si>
    <t>101-2904</t>
  </si>
  <si>
    <t>Доски подоконные ПВХ, шириной 200 мм</t>
  </si>
  <si>
    <t>м</t>
  </si>
  <si>
    <t>ТССЦ Московской обл., 101-2904, приказ Минстроя России №675/пр от 21.09.2015 г.</t>
  </si>
  <si>
    <t>15-01-050-4</t>
  </si>
  <si>
    <t>Облицовка оконных и дверных откосов декоративным бумажно-слоистым пластиком или листами из синтетических материалов на клее</t>
  </si>
  <si>
    <t>100 м2 облицовки</t>
  </si>
  <si>
    <t>ТЕР Московской обл., 15-01-050-4, приказ Минстроя России №675/пр от 21.09.2015 г.</t>
  </si>
  <si>
    <t>Отделочные работы</t>
  </si>
  <si>
    <t>ФЕР-15</t>
  </si>
  <si>
    <t>101-6871</t>
  </si>
  <si>
    <t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t>
  </si>
  <si>
    <t>м2</t>
  </si>
  <si>
    <t>ТССЦ Московской обл., 101-6871, приказ Минстроя России №675/пр от 21.09.2015 г.</t>
  </si>
  <si>
    <t>Материалы строительные</t>
  </si>
  <si>
    <t>Материалы и конструкции ( строительные ) по ценникам и каталогом</t>
  </si>
  <si>
    <t>ФССЦст</t>
  </si>
  <si>
    <t>101-2416</t>
  </si>
  <si>
    <t>Грунтовка «Бетоконтакт», КНАУФ</t>
  </si>
  <si>
    <t>кг</t>
  </si>
  <si>
    <t>ТССЦ Московской обл., 101-2416, приказ Минстроя России №675/пр от 21.09.2015 г.</t>
  </si>
  <si>
    <t>11-01-012-3</t>
  </si>
  <si>
    <t>Укладка лаг по плитам перекрытий</t>
  </si>
  <si>
    <t>100 м2 пола</t>
  </si>
  <si>
    <t>ТЕР Московской обл., 11-01-012-3, приказ Минстроя России №675/пр от 21.09.2015 г.</t>
  </si>
  <si>
    <t>ФЕР-11</t>
  </si>
  <si>
    <t>11-01-033-1</t>
  </si>
  <si>
    <t>Устройство покрытий дощатых толщиной 28 мм</t>
  </si>
  <si>
    <t>ТЕР Московской обл., 11-01-033-1, приказ Минстроя России №675/пр от 21.09.2015 г.</t>
  </si>
  <si>
    <t>11-01-053-2</t>
  </si>
  <si>
    <t>Устройство оснований полов из фанеры в один слой площадью свыше 20 м2</t>
  </si>
  <si>
    <t>ТЕР Московской обл., 11-01-053-2, приказ Минстроя России №675/пр от 21.09.2015 г.</t>
  </si>
  <si>
    <t>11-01-057-1</t>
  </si>
  <si>
    <t>Устройство гетерогенного и гомогенного покрытия на клее со свариванием полотнищ в стыках</t>
  </si>
  <si>
    <t>ТСНБ-2001 Московской области, 11-01-057-1, протокол от 29.07.2020 г. № 07</t>
  </si>
  <si>
    <t>8,1</t>
  </si>
  <si>
    <t>101-4216</t>
  </si>
  <si>
    <t>Линолеум полукоммерческий гетерогенный "TARKETT ИДИЛЛИЯ" (толщина 3,2 мм, толщина защитного слоя 0,5 мм, класс 23/32)</t>
  </si>
  <si>
    <t>ТССЦ Московской обл., 101-4216, приказ Минстроя России №675/пр от 21.09.2015 г.</t>
  </si>
  <si>
    <t>11-01-040-1</t>
  </si>
  <si>
    <t>Устройство плинтусов поливинилхлоридных на клее КН-2</t>
  </si>
  <si>
    <t>ТЕР Московской обл., 11-01-040-1, приказ Минстроя России №675/пр от 21.09.2015 г.</t>
  </si>
  <si>
    <t>=0</t>
  </si>
  <si>
    <t>11</t>
  </si>
  <si>
    <t>10-05-010-1</t>
  </si>
  <si>
    <t>Облицовка стен по системе «КНАУФ» по одинарному металлическому каркасу из ПН и ПС профилей гипсокартонными листами в два слоя (С 626) с оконным проемом</t>
  </si>
  <si>
    <t>100 м2 стен (за вычетом проемов)</t>
  </si>
  <si>
    <t>ТЕР Московской обл., 10-05-010-1, приказ Минстроя России №675/пр от 21.09.2015 г.</t>
  </si>
  <si>
    <t>13</t>
  </si>
  <si>
    <t>м08-03-591-9</t>
  </si>
  <si>
    <t>Розетка штепсельная утопленного типа при скрытой проводке</t>
  </si>
  <si>
    <t>ТЕРм Московской обл., м08-03-591-9, приказ Минстроя России №675/пр от 21.09.2015 г.</t>
  </si>
  <si>
    <t>Монтажные работы</t>
  </si>
  <si>
    <t>Электромонтажные работы ,  отдел 01-03 : ( на АЭС  НР = 110% ) - (работы по упр. авиа.- движением:  СП=55% (  {АВИА}=1; обычные работы : СП=65 - {AВИА}=0), при работе на АЭС СП= 68% )</t>
  </si>
  <si>
    <t>мФЕР-08</t>
  </si>
  <si>
    <t>14</t>
  </si>
  <si>
    <t>503-0606</t>
  </si>
  <si>
    <t>Коробка для установки розеток и выключателей скрытой проводки</t>
  </si>
  <si>
    <t>1000 шт.</t>
  </si>
  <si>
    <t>ТССЦ Московской обл., 503-0606, приказ Минстроя России №675/пр от 21.09.2015 г.</t>
  </si>
  <si>
    <t>Материалы монтажные</t>
  </si>
  <si>
    <t>Материалы и конструкции ( монтажные )  по ценникам и каталогам</t>
  </si>
  <si>
    <t>ФССЦм</t>
  </si>
  <si>
    <t>15</t>
  </si>
  <si>
    <t>503-0475</t>
  </si>
  <si>
    <t>Розетка скрытой проводки с заземлением</t>
  </si>
  <si>
    <t>шт.</t>
  </si>
  <si>
    <t>ТССЦ Московской обл., 503-0475, приказ Минстроя России №675/пр от 21.09.2015 г.</t>
  </si>
  <si>
    <t>16</t>
  </si>
  <si>
    <t>м08-03-591-5</t>
  </si>
  <si>
    <t>Выключатель двухклавишный утопленного типа при скрытой проводке</t>
  </si>
  <si>
    <t>ТЕРм Московской обл., м08-03-591-5, приказ Минстроя России №675/пр от 21.09.2015 г.</t>
  </si>
  <si>
    <t>16,1</t>
  </si>
  <si>
    <t>16,2</t>
  </si>
  <si>
    <t>509-4600</t>
  </si>
  <si>
    <t>Выключатель двухклавишный для скрытой проводки серии "Прима", марка С56-039 с подсветкой, цвет бежевый</t>
  </si>
  <si>
    <t>ТССЦ Московской обл., 509-4600, приказ Минстроя России №675/пр от 21.09.2015 г.</t>
  </si>
  <si>
    <t>17</t>
  </si>
  <si>
    <t>10-01-039-1</t>
  </si>
  <si>
    <t>Установка блоков в наружных и внутренних дверных проемах в каменных стенах, площадь проема до 3 м2</t>
  </si>
  <si>
    <t>100 м2 проемов</t>
  </si>
  <si>
    <t>ТЕР Московской обл., 10-01-039-1, приказ Минстроя России №675/пр от 28.02.2017 № 260/пр</t>
  </si>
  <si>
    <t>17,1</t>
  </si>
  <si>
    <t>101-0882</t>
  </si>
  <si>
    <t>Скобяные изделия для дверных балконных блоков со спаренными полотнами жилых и общественных зданий однопольных</t>
  </si>
  <si>
    <t>компл.</t>
  </si>
  <si>
    <t>ТССЦ Московской обл., 101-0882, приказ Минстроя России №675/пр от 28.02.2017 № 254/пр</t>
  </si>
  <si>
    <t>17,2</t>
  </si>
  <si>
    <t>203-8107</t>
  </si>
  <si>
    <t>Блоки дверные внутренние двупольные глухие, фанерованные шпоном ясеня</t>
  </si>
  <si>
    <t>ТССЦ Московской обл., 203-8107, приказ Минстроя России №675/пр от 28.02.2017 № 255/пр</t>
  </si>
  <si>
    <t>17,3</t>
  </si>
  <si>
    <t>203-0223</t>
  </si>
  <si>
    <t>Блоки дверные с рамочными полотнами однопольные ДН 21-10, площадь 2,05 м2; ДН 24-10, площадь 2,35 м2</t>
  </si>
  <si>
    <t>ТССЦ Московской обл., 203-0223, приказ Минстроя России №675/пр от 28.02.2017 № 255/пр</t>
  </si>
  <si>
    <t>20</t>
  </si>
  <si>
    <t>15-04-027-5</t>
  </si>
  <si>
    <t>Третья шпатлевка при высококачественной окраске по штукатурке и сборным конструкциям стен, подготовленных под окраску</t>
  </si>
  <si>
    <t>100 м2 окрашиваемой поверхности</t>
  </si>
  <si>
    <t>ТЕР Московской обл., 15-04-027-5, приказ Минстроя России №675/пр от 21.09.2015 г.</t>
  </si>
  <si>
    <t>21</t>
  </si>
  <si>
    <t>15-04-007-3</t>
  </si>
  <si>
    <t>Окраска водно-дисперсионными акриловыми составами улучшенная по сборным конструкциям стен, подготовленным под окраску</t>
  </si>
  <si>
    <t>ТЕР Московской обл., 15-04-007-3, приказ Минстроя России №675/пр от 28.02.2017 № 260/пр</t>
  </si>
  <si>
    <t>23</t>
  </si>
  <si>
    <t>15-01-047-15</t>
  </si>
  <si>
    <t>Устройство подвесных потолков типа &lt;Армстронг&gt; по каркасу из оцинкованного профиля</t>
  </si>
  <si>
    <t>100 м2 поверхности облицовки</t>
  </si>
  <si>
    <t>ТЕР Московской обл., 15-01-047-15, приказ Минстроя России №675/пр от 21.09.2015 г.</t>
  </si>
  <si>
    <t>24</t>
  </si>
  <si>
    <t>м08-03-593-19</t>
  </si>
  <si>
    <t>Светильник в подвесных потолках</t>
  </si>
  <si>
    <t>ТЕРм Московской обл., м08-03-593-19, приказ Минстроя России №675/пр от 21.09.2015 г.</t>
  </si>
  <si>
    <t>24,1</t>
  </si>
  <si>
    <t>509-5121</t>
  </si>
  <si>
    <t>Светильник встраиваемый растровый с белым параболическим отражателем (5 перемычек) ЛВО 13-4х18-731/5</t>
  </si>
  <si>
    <t>ТССЦ Московской обл., 509-5121, приказ Минстроя России №675/пр от 21.09.2015 г.</t>
  </si>
  <si>
    <t>демонтаж 16</t>
  </si>
  <si>
    <t>9</t>
  </si>
  <si>
    <t>9,1</t>
  </si>
  <si>
    <t>2,2</t>
  </si>
  <si>
    <t>6,1</t>
  </si>
  <si>
    <t>11,1</t>
  </si>
  <si>
    <t>11,2</t>
  </si>
  <si>
    <t>12</t>
  </si>
  <si>
    <t>12,1</t>
  </si>
  <si>
    <t>12,2</t>
  </si>
  <si>
    <t>13,1</t>
  </si>
  <si>
    <t>13,2</t>
  </si>
  <si>
    <t>18</t>
  </si>
  <si>
    <t>18,1</t>
  </si>
  <si>
    <t>демонтаж 17</t>
  </si>
  <si>
    <t>13,3</t>
  </si>
  <si>
    <t>демонтаж 18</t>
  </si>
  <si>
    <t>14,1</t>
  </si>
  <si>
    <t>14,2</t>
  </si>
  <si>
    <t>15,1</t>
  </si>
  <si>
    <t>15,2</t>
  </si>
  <si>
    <t>15,3</t>
  </si>
  <si>
    <t>19</t>
  </si>
  <si>
    <t>20,1</t>
  </si>
  <si>
    <t>демонтаж 19</t>
  </si>
  <si>
    <t>ТЕРр Московской обл., 56-9-1, приказ Минстроя России №675/пр от 28.02.2017 № 263/пр</t>
  </si>
  <si>
    <t>63-15-1</t>
  </si>
  <si>
    <t>Разборка элементов облицовки потолков с разборкой каркаса: плит растровых</t>
  </si>
  <si>
    <t>ТСНБ-2001 Московской области, 63-15-1, протокол от 29.07.2020 г. № 07</t>
  </si>
  <si>
    <t>Стекольные, обойные, облицовочные работы</t>
  </si>
  <si>
    <t>рФЕР-63</t>
  </si>
  <si>
    <t>ТСНБ-2001 Московской области, 509-9900, протокол от 29.07.2020 г. № 07</t>
  </si>
  <si>
    <t>коридор 19 холл</t>
  </si>
  <si>
    <t>1,2</t>
  </si>
  <si>
    <t>м08-02-413-1</t>
  </si>
  <si>
    <t>Провод, количество проводов в резинобитумной трубке до 2, сечение провода до 6 мм2</t>
  </si>
  <si>
    <t>100 М ТРУБОК</t>
  </si>
  <si>
    <t>ТЕРм Московской обл., м08-02-413-1, приказ Минстроя России №675/пр от 21.09.2015 г.</t>
  </si>
  <si>
    <t>103-2412</t>
  </si>
  <si>
    <t>Трубы гибкие гофрированные легкие из самозатухающего ПВХ (IP55) серии FL, с зондом, диаметром 16 мм</t>
  </si>
  <si>
    <t>10 м</t>
  </si>
  <si>
    <t>ТССЦ Московской обл., 103-2412, приказ Минстроя России №675/пр от 21.09.2015 г.</t>
  </si>
  <si>
    <t>501-8442</t>
  </si>
  <si>
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t>
  </si>
  <si>
    <t>1000 м</t>
  </si>
  <si>
    <t>ТССЦ Московской обл., 501-8442, приказ Минстроя России №675/пр от 21.09.2015 г.</t>
  </si>
  <si>
    <t>1000 М</t>
  </si>
  <si>
    <t>10-04-013-1</t>
  </si>
  <si>
    <t>Установка деревянных дверных блоков</t>
  </si>
  <si>
    <t>ТЕР Московской обл., 10-04-013-1, приказ Минстроя России №675/пр от 21.09.2015 г.</t>
  </si>
  <si>
    <t>15,4</t>
  </si>
  <si>
    <t>ТССЦ Московской обл., 101-0882, приказ Минстроя России №675/пр от 21.09.2015 г.</t>
  </si>
  <si>
    <t>15,6</t>
  </si>
  <si>
    <t>ТССЦ Московской обл., 203-0223, приказ Минстроя России №675/пр от 21.09.2015 г.</t>
  </si>
  <si>
    <t>15-04-007-1</t>
  </si>
  <si>
    <t>Окраска водно-дисперсионными акриловыми составами улучшенная по штукатурке стен</t>
  </si>
  <si>
    <t>ТЕР Московской обл., 15-04-007-1, приказ Минстроя России №675/пр от 21.09.2015 г.</t>
  </si>
  <si>
    <t>19,1</t>
  </si>
  <si>
    <t>т01-01-01-041</t>
  </si>
  <si>
    <t>Погрузка при автомобильных перевозках мусора строительного с погрузкой вручную</t>
  </si>
  <si>
    <t>1 Т ГРУЗА</t>
  </si>
  <si>
    <t>ТССЦпг Московской обл., т01-01-001-41, приказ Минстроя России №675/пр от 21.09.2015 г.</t>
  </si>
  <si>
    <t>Погрузочно-разгрузочные работы</t>
  </si>
  <si>
    <t>Перевозка грузов , (ФССЦпр 2011-изм. № 4-6, раздел 1):  погрузочно-разгрузочные работы  (НР и СП в прям. затратах )</t>
  </si>
  <si>
    <t>ФССЦпр  пог. а/п (2011,изм. 4-6)</t>
  </si>
  <si>
    <t>т03-01-01-040</t>
  </si>
  <si>
    <t>Перевозка грузов I класса автомобилями бортовыми грузоподъемностью до 15 т на расстояние до 40 км</t>
  </si>
  <si>
    <t>ТССЦпг Московской обл., т03-01-001-40, приказ Минстроя России №675/пр от 21.09.2015 г.</t>
  </si>
  <si>
    <t>Перевозка грузов авто/транспортом</t>
  </si>
  <si>
    <t>Перевозка грузов. Автомобильные перевозки  ( 2003 г., ч.1;  ФССЦпр-2011-изм. № 4-6 , раздел 3; )</t>
  </si>
  <si>
    <t>ФССЦ а/п (2003/2011 изм. 4-6)</t>
  </si>
  <si>
    <t>11-01-053-1</t>
  </si>
  <si>
    <t>Устройство оснований полов из фанеры в один слой площадью до 20 м2</t>
  </si>
  <si>
    <t>ТЕР Московской обл., 11-01-053-1, приказ Минстроя России №675/пр от 21.09.2015 г.</t>
  </si>
  <si>
    <t>11-01-036-2</t>
  </si>
  <si>
    <t>Устройство покрытий из линолеума на клее КН-2</t>
  </si>
  <si>
    <t>ТЕР Московской обл., 11-01-036-2, приказ Минстроя России №675/пр от 21.09.2015 г.</t>
  </si>
  <si>
    <t>15-04-006-4</t>
  </si>
  <si>
    <t>Покрытие поверхностей грунтовкой глубокого проникновения за 2 раза стен</t>
  </si>
  <si>
    <t>ТЕР Московской обл., 15-04-006-4, приказ Минстроя России №675/пр от 21.09.2015 г.</t>
  </si>
  <si>
    <t>101-9732</t>
  </si>
  <si>
    <t>Грунтовка</t>
  </si>
  <si>
    <t>ТССЦ Московской обл., 101-9732, приказ Минстроя России №675/пр от 21.09.2015 г.</t>
  </si>
  <si>
    <t>15-07-016-1</t>
  </si>
  <si>
    <t>Облицовка стен гипсокартонными листами на клее</t>
  </si>
  <si>
    <t>100 м2 отделываемой поверхности</t>
  </si>
  <si>
    <t>ТЕР Московской обл., 15-07-016-1, приказ Минстроя России №675/пр от 21.09.2015 г.</t>
  </si>
  <si>
    <t>11-01-011-8</t>
  </si>
  <si>
    <t>Устройство стяжек из выравнивающей смеси типа «Ветонит» 5000, толщиной 5 мм</t>
  </si>
  <si>
    <t>100 м2 стяжки</t>
  </si>
  <si>
    <t>ТЕР Московской обл., 11-01-011-8, приказ Минстроя России №675/пр от 21.09.2015 г.</t>
  </si>
  <si>
    <t>11-01-006-2</t>
  </si>
  <si>
    <t>Устройство гидроизоляции полимерцементным составом толщиной слоя 30 мм на латексе СКС-65-ГП</t>
  </si>
  <si>
    <t>100 м2 поверхности</t>
  </si>
  <si>
    <t>ТЕР Московской обл., 11-01-006-2, приказ Минстроя России №675/пр от 21.09.2015 г.</t>
  </si>
  <si>
    <t>11-01-300-1</t>
  </si>
  <si>
    <t>Устройство покрытий из керамогранитных плиток размером 30х30 см</t>
  </si>
  <si>
    <t>ТСНБ-2001 Московской области, 11-01-300-1, протокол от 24.05.2017 г. № 5</t>
  </si>
  <si>
    <t>402-0194</t>
  </si>
  <si>
    <t>Смеси сухие для наливных полов, марка «Ветонит» 5000</t>
  </si>
  <si>
    <t>ТССЦ Московской обл., 402-0194, приказ Минстроя России №675/пр от 21.09.2015 г.</t>
  </si>
  <si>
    <t>101-1748</t>
  </si>
  <si>
    <t>Портландцемент напрягающий, марки 400</t>
  </si>
  <si>
    <t>ТССЦ Московской обл., 101-1748, приказ Минстроя России №675/пр от 21.09.2015 г.</t>
  </si>
  <si>
    <t>101-1749</t>
  </si>
  <si>
    <t>Латекс СКС-65 ГП</t>
  </si>
  <si>
    <t>ТССЦ Московской обл., 101-1749, приказ Минстроя России №675/пр от 21.09.2015 г.</t>
  </si>
  <si>
    <t>101-1971</t>
  </si>
  <si>
    <t>Затирка «Старатели» (разной цветности)</t>
  </si>
  <si>
    <t>ТССЦ-2001 Московской области, 101-1971, протокол от 24.05.2017 г. № 5</t>
  </si>
  <si>
    <t>3,2</t>
  </si>
  <si>
    <t>101-4368</t>
  </si>
  <si>
    <t>Клей плиточный «Юнис Гранит»</t>
  </si>
  <si>
    <t>ТССЦ-2001 Московской области, 101-4368, протокол от 24.05.2017 г. № 5</t>
  </si>
  <si>
    <t>3,3</t>
  </si>
  <si>
    <t>101-5566</t>
  </si>
  <si>
    <t>Плитки керамогранитные размером 300х300х8 мм, бежевые</t>
  </si>
  <si>
    <t>ТССЦ-2001 Московской области, 101-5566, протокол от 24.05.2017 г. № 5</t>
  </si>
  <si>
    <t>15-02-019-3</t>
  </si>
  <si>
    <t>Сплошное выравнивание внутренних поверхностей (однослойное оштукатуривание)из сухих растворных смесей толщиной до 10 мм стен</t>
  </si>
  <si>
    <t>100 м2 оштукатуриваемой поверхности</t>
  </si>
  <si>
    <t>ТЕР Московской обл., 15-02-019-3, приказ Минстроя России №675/пр от 21.09.2015 г.</t>
  </si>
  <si>
    <t>4,2</t>
  </si>
  <si>
    <t>402-9110</t>
  </si>
  <si>
    <t>Смесь сухая для заделки швов (фуга) АТЛАС растворная</t>
  </si>
  <si>
    <t>ТССЦ Московской обл., 402-9110, приказ Минстроя России №675/пр от 21.09.2015 г.</t>
  </si>
  <si>
    <t>15-01-020-3</t>
  </si>
  <si>
    <t>Облицовка стен на цементном растворе с карнизными, плинтусными и угловыми плитками в общественных зданиях по кирпичу и бетону</t>
  </si>
  <si>
    <t>ТЕР Московской обл., 15-01-020-3, приказ Минстроя России №675/пр от 21.09.2015 г.</t>
  </si>
  <si>
    <t>101-0256</t>
  </si>
  <si>
    <t>Плитки керамические глазурованные для внутренней облицовки стен гладкие без завала белые</t>
  </si>
  <si>
    <t>ТССЦ Московской обл., 101-0256, приказ Минстроя России №675/пр от 21.09.2015 г.</t>
  </si>
  <si>
    <t>17-01-003-1</t>
  </si>
  <si>
    <t>Установка унитазов с бачком непосредственно присоединенным</t>
  </si>
  <si>
    <t>10 компл.</t>
  </si>
  <si>
    <t>ТЕР Московской обл., 17-01-003-1, приказ Минстроя России №675/пр от 21.09.2015 г.</t>
  </si>
  <si>
    <t>Водопровод и канализация - внутренние устройства</t>
  </si>
  <si>
    <t>ФЕР-17</t>
  </si>
  <si>
    <t>301-1521</t>
  </si>
  <si>
    <t>Унитаз-компакт «Комфорт»</t>
  </si>
  <si>
    <t>ТССЦ Московской обл., 301-1521, приказ Минстроя России №675/пр от 21.09.2015 г.</t>
  </si>
  <si>
    <t>17-01-005-4</t>
  </si>
  <si>
    <t>Установка раковин</t>
  </si>
  <si>
    <t>ТЕР Московской обл., 17-01-005-4, приказ Минстроя России №675/пр от 21.09.2015 г.</t>
  </si>
  <si>
    <t>301-0572</t>
  </si>
  <si>
    <t>Раковины стальные эмалированные</t>
  </si>
  <si>
    <t>ТССЦ Московской обл., 301-0572, приказ Минстроя России №675/пр от 21.09.2015 г.</t>
  </si>
  <si>
    <t>101-2414</t>
  </si>
  <si>
    <t>Панели потолочные с комплектующими «Армстронг»</t>
  </si>
  <si>
    <t>ТССЦ Московской обл., 101-2414, приказ Минстроя России №675/пр от 21.09.2015 г.</t>
  </si>
  <si>
    <t>10-06-037-2</t>
  </si>
  <si>
    <t>Облицовка стен по системе «КНАУФ» по одинарному металлическому каркасу из потолочного профиля гипсоволокнистыми листами (С 663) двумя слоями с оконным проемом</t>
  </si>
  <si>
    <t>ТЕР Московской обл., 10-06-037-2, приказ Минстроя России №675/пр от 21.09.2015 г.</t>
  </si>
  <si>
    <t>201-0815</t>
  </si>
  <si>
    <t>Подвес прямой для ПП-профиля</t>
  </si>
  <si>
    <t>ТССЦ Московской обл., 201-0815, приказ Минстроя России №675/пр от 21.09.2015 г.</t>
  </si>
  <si>
    <t>201-0811</t>
  </si>
  <si>
    <t>Профиль угловой ПУ 31/31 для защиты углов</t>
  </si>
  <si>
    <t>ТССЦ Московской обл., 201-0811, приказ Минстроя России №675/пр от 21.09.2015 г.</t>
  </si>
  <si>
    <t>4,3</t>
  </si>
  <si>
    <t>201-0797</t>
  </si>
  <si>
    <t>Профиль направляющий ПН 28/27/0,6</t>
  </si>
  <si>
    <t>ТССЦ Московской обл., 201-0797, приказ Минстроя России №675/пр от 21.09.2015 г.</t>
  </si>
  <si>
    <t>4,4</t>
  </si>
  <si>
    <t>101-2590</t>
  </si>
  <si>
    <t>Дюбель с шурупом 6/35 мм</t>
  </si>
  <si>
    <t>ТССЦ Московской обл., 101-2590, приказ Минстроя России №675/пр от 21.09.2015 г.</t>
  </si>
  <si>
    <t>4,5</t>
  </si>
  <si>
    <t>101-2588</t>
  </si>
  <si>
    <t>Шуруп для ГВЛ 3,9/45</t>
  </si>
  <si>
    <t>ТССЦ Московской обл., 101-2588, приказ Минстроя России №675/пр от 21.09.2015 г.</t>
  </si>
  <si>
    <t>4,6</t>
  </si>
  <si>
    <t>101-2587</t>
  </si>
  <si>
    <t>Шуруп для ГВЛ 3,9/30</t>
  </si>
  <si>
    <t>ТССЦ Московской обл., 101-2587, приказ Минстроя России №675/пр от 21.09.2015 г.</t>
  </si>
  <si>
    <t>4,7</t>
  </si>
  <si>
    <t>101-2582</t>
  </si>
  <si>
    <t>Шуруп самонарезающий (LN) 3,5/9,5 мм</t>
  </si>
  <si>
    <t>ТССЦ Московской обл., 101-2582, приказ Минстроя России №675/пр от 21.09.2015 г.</t>
  </si>
  <si>
    <t>4,8</t>
  </si>
  <si>
    <t>101-2513</t>
  </si>
  <si>
    <t>Листы гипсоволокнистые влагостойкие ГВЛВ 10 мм</t>
  </si>
  <si>
    <t>ТССЦ Московской обл., 101-2513, приказ Минстроя России №675/пр от 21.09.2015 г.</t>
  </si>
  <si>
    <t>4,9</t>
  </si>
  <si>
    <t>101-2484</t>
  </si>
  <si>
    <t>Лента эластичная самоклеящаяся для профилей направляющих «Дихтунгсбанд» 30/30000 мм</t>
  </si>
  <si>
    <t>ТССЦ Московской обл., 101-2484, приказ Минстроя России №675/пр от 21.09.2015 г.</t>
  </si>
  <si>
    <t>4,10</t>
  </si>
  <si>
    <t>101-2480</t>
  </si>
  <si>
    <t>Лента разделительная для сопряжения потолка из ЛГК со стеной</t>
  </si>
  <si>
    <t>ТССЦ Московской обл., 101-2480, приказ Минстроя России №675/пр от 21.09.2015 г.</t>
  </si>
  <si>
    <t>4,11</t>
  </si>
  <si>
    <t>101-2474</t>
  </si>
  <si>
    <t>Лента бумажная для повышения трещиностойкости стыков ГКЛ и ГВЛ</t>
  </si>
  <si>
    <t>ТССЦ Московской обл., 101-2474, приказ Минстроя России №675/пр от 21.09.2015 г.</t>
  </si>
  <si>
    <t>4,12</t>
  </si>
  <si>
    <t>101-2439</t>
  </si>
  <si>
    <t>Шпаклевка «Фугенфюллер ГВ», КНАУФ</t>
  </si>
  <si>
    <t>ТССЦ Московской обл., 101-2439, приказ Минстроя России №675/пр от 21.09.2015 г.</t>
  </si>
  <si>
    <t>4,13</t>
  </si>
  <si>
    <t>101-2435</t>
  </si>
  <si>
    <t>Клей «Перлфикс», КНАУФ</t>
  </si>
  <si>
    <t>ТССЦ Московской обл., 101-2435, приказ Минстроя России №675/пр от 21.09.2015 г.</t>
  </si>
  <si>
    <t>4,14</t>
  </si>
  <si>
    <t>101-2430</t>
  </si>
  <si>
    <t>Грунтовка «Тифенгрунд», КНАУФ</t>
  </si>
  <si>
    <t>ТССЦ Московской обл., 101-2430, приказ Минстроя России №675/пр от 21.09.2015 г.</t>
  </si>
  <si>
    <t>4,15</t>
  </si>
  <si>
    <t>101-2387</t>
  </si>
  <si>
    <t>Герметик строительный «RDPRO», 300 мл</t>
  </si>
  <si>
    <t>ТССЦ Московской обл., 101-2387, приказ Минстроя России №675/пр от 21.09.2015 г.</t>
  </si>
  <si>
    <t>101-4163</t>
  </si>
  <si>
    <t>Грунтовка акриловая НОРТЕКС-ГРУНТ</t>
  </si>
  <si>
    <t>ТССЦ Московской обл., 101-4163, приказ Минстроя России №675/пр от 21.09.2015 г.</t>
  </si>
  <si>
    <t>57-8-3</t>
  </si>
  <si>
    <t>Смена простильных дощатых полов с полной сменой досок</t>
  </si>
  <si>
    <t>ТЕРр Московской обл., 57-8-3, приказ Минстроя России №675/пр от 21.09.2015 г.</t>
  </si>
  <si>
    <t>Итог 1</t>
  </si>
  <si>
    <t>с НДС 20%</t>
  </si>
  <si>
    <t>Итог 2</t>
  </si>
  <si>
    <t>Всего с НДС 20%</t>
  </si>
  <si>
    <t>СТР_РЕК</t>
  </si>
  <si>
    <t>СТРОИТЕЛЬСТВО и РЕКОНСТРУКЦИЯ  зданий и сооружений всех назначений</t>
  </si>
  <si>
    <t>РЕМ_ЖИЛ</t>
  </si>
  <si>
    <t>КАП. РЕМ. ЖИЛЫХ И ОБЩЕСТВЕННЫХ ЗДАНИЙ</t>
  </si>
  <si>
    <t>РЕМ_ПР</t>
  </si>
  <si>
    <t>КАП. РЕМ. ПРОИЗВОДСТВЕННЫХ ЗД, и СООРУЖЕНИЙ,  НАРУЖНЫХ ИНЖЕНЕРНЫХ СЕТЕЙ, УЛИЦ И ДОРОГ МЕСТНОГО ЗНАЧЕНИЯ, МОСТОВ И ПУТЕПРОВОДОВ</t>
  </si>
  <si>
    <t>УПР</t>
  </si>
  <si>
    <t>{вкл} - УПРОЩЕННОЕ НАЛОГООБЛОЖЕНИЕ</t>
  </si>
  <si>
    <t>Для всех  расценок. (  при применении упрощенной системы налогообложения)  · {УПР} - ( вкл.)    -  при упрощенной системе   ;  к = 0,9 к СП ( к= 0,7 к НР отменен с 1.01.11)  · {УПР} - ( выкл.) -  при  обычной системе налогообложения</t>
  </si>
  <si>
    <t>ХОЗ</t>
  </si>
  <si>
    <t>{вкл} - ХОЗЯЙСТВЕННЫЙ СПОСОБ</t>
  </si>
  <si>
    <t>Для всех  расценок. (  при хозяйственном способе производства работ):  · {ХОЗ} - ( вкл.)    -  при  хоз. способе (к=0,6 к НР )  · {ХОЗ} - ( выкл.) -  при обычном способе производства работ</t>
  </si>
  <si>
    <t>СЛЖ</t>
  </si>
  <si>
    <t>{вкл} -  При  РЕКОНСТРУКЦИИ сложных объектов, РЕКОНСТРУКЦИИ и КАП. РЕМОНТЕ объектов с дейст. яд. реакторами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</si>
  <si>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</si>
  <si>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ТЕК_М/Т/Я</t>
  </si>
  <si>
    <t>При работе в тек. уровне цен с 27.04.2018 г. (письмо № 01/57049-ЮЛ от 27.04.2018 Минюст РФ), коэффициенты к НР =0,85 и к СП-0,8 не назначаются. До 27.04.2018 г. только для мостов, тоннелей, метро, АЭС, объектов с ядерным топливом (см. прим.)</t>
  </si>
  <si>
    <t>ОПТ/В</t>
  </si>
  <si>
    <t>{вкл}    - Прокладка  МЕЖДУГОРОДНИХ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</si>
  <si>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</si>
  <si>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</si>
  <si>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                       (ФЕР-29, разд.04 )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</si>
  <si>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</si>
  <si>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</si>
  <si>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</si>
  <si>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</si>
  <si>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АЭС</t>
  </si>
  <si>
    <t>(вкл)  -  Производство эл./монт. работ на АЭС ( ФЕРм -08 , отдел 01-03 ),  и контроль свар. швов  на АЭС {вкл}  (ФЕРм-39, отд. 02 и 03 )  (вык) -  Произовдство эл./монт. работ  и и контроль свар. швов на ОБЫЧНЫХ СООРУЖ,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</si>
  <si>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</si>
  <si>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Инд_исп.Сводный</t>
  </si>
  <si>
    <t>Используется Индекс "по сводному"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</si>
  <si>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</si>
  <si>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</si>
  <si>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</si>
  <si>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</si>
  <si>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</si>
  <si>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</si>
  <si>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К_НР_05</t>
  </si>
  <si>
    <t>К нормам НР  с 1.01.2005 по 1.01.2011</t>
  </si>
  <si>
    <t>Для норм НР с 1.01.2011 года:  · {_ТЕК_НР} = 0.85  -  Коэффициент   учитывающий изменение нормы страховых взносов с  1.01.1 - (при расчете в текущем уровне цен  индексами по статьям затрат )  · {_ТЕК_НР} = 1,00  -  при расчет в текущем уровне цен и при уп</t>
  </si>
  <si>
    <t>К_НР_11</t>
  </si>
  <si>
    <t>Коэфф.  к НР для текущего уровня цен с 01.01.2011  при обычном и упрощенном налогообложении  при постатейной индексации</t>
  </si>
  <si>
    <t>К_СП_11</t>
  </si>
  <si>
    <t>Коэф. к  СП в текущем уровне цен  с 01.01.2011</t>
  </si>
  <si>
    <t>Для норм СП с 1.01.2011 года:  · {_ТЕК_СП} = 0.80  -  Коэффициент   учитывающий изменение нормы страховых взносов с  1.01.11 - (при расчете в текущем уровне цен  индексами по статьям затрат )  · {_ТЕК_СП} = 1,00  -  без учета</t>
  </si>
  <si>
    <t>К_НР_12</t>
  </si>
  <si>
    <t>Корректировка НР с 03.12.12 до 27.04.18 если (ТЕК_М/Т/Я) = {выкл.}</t>
  </si>
  <si>
    <t>К_СП_12</t>
  </si>
  <si>
    <t>Корректировка СП с 03.12.12 до 27.04.18 в текущем уровне цен по письму  2536-ИП/12/ГС от 27.11.12  ( если (ТЕК_М/Т/Я) = {выкл.} )</t>
  </si>
  <si>
    <t>К_НР_УПР</t>
  </si>
  <si>
    <t>Коэф. к  НР при упрощенном налогообложении    ( если {УПР} = [вкл] )</t>
  </si>
  <si>
    <t>К_СП_УПР</t>
  </si>
  <si>
    <t>Коэф. к СП при упрощенном налогообложении    ( если {УПР} = [вкл] )</t>
  </si>
  <si>
    <t>К_НР_ХОЗ</t>
  </si>
  <si>
    <t>Коэф. к НР при хозяйственном способе производства работ   ( если {ХОЗ}= {вкл} )</t>
  </si>
  <si>
    <t>К_НР_СЛЖ</t>
  </si>
  <si>
    <t>Коэф.  при реконструкции сложных объектов (мосты, метро, путепроводы)  и  кап. ремонте АЭС, объектов с яд. реакторами   ( если {СЛЖ} = [вкл] )</t>
  </si>
  <si>
    <t>Р_ОКР</t>
  </si>
  <si>
    <t>Разрядность округления результата расчета НР и СП  ( с 01.01.2011 - до целых )</t>
  </si>
  <si>
    <t>К_НР_УПР_ПУ</t>
  </si>
  <si>
    <t>Коэф. к НР при упрощенном налогообложении ( если {УПР} = [вкл] ) для расценок на изготовление материалов, полуфабрикатов, а также металлических и трубопроводных заготовок, изготовляемых в построечных условиях</t>
  </si>
  <si>
    <t>Уровень цен</t>
  </si>
  <si>
    <t>Сборник индексов</t>
  </si>
  <si>
    <t>ТСНБ-2001 МО (редакция 2014 г)</t>
  </si>
  <si>
    <t>Вид цен</t>
  </si>
  <si>
    <t>Московская область Каталог текущих цен на материалы, июнь 2019 г</t>
  </si>
  <si>
    <t>_OBSM_</t>
  </si>
  <si>
    <t>1-1020-90</t>
  </si>
  <si>
    <t>Рабочий строитель среднего разряда 2</t>
  </si>
  <si>
    <t>чел.-ч</t>
  </si>
  <si>
    <t>Затраты труда машинистов</t>
  </si>
  <si>
    <t>чел.час</t>
  </si>
  <si>
    <t>030954</t>
  </si>
  <si>
    <t>ТСЭМ Московской обл., 030954, приказ Минстроя России №675/пр от 21.09.2015 г.</t>
  </si>
  <si>
    <t>Подъемники грузоподъемностью до 500 кг одномачтовые, высота подъема 45 м</t>
  </si>
  <si>
    <t>маш.-ч</t>
  </si>
  <si>
    <t>1-1033-90</t>
  </si>
  <si>
    <t>Рабочий строитель среднего разряда 3,3</t>
  </si>
  <si>
    <t>402-0086</t>
  </si>
  <si>
    <t>ТССЦ Московской обл., 402-0086, приказ Минстроя России №675/пр от 21.09.2015 г.</t>
  </si>
  <si>
    <t>Раствор готовый отделочный тяжелый, известковый 1:2,5</t>
  </si>
  <si>
    <t>м3</t>
  </si>
  <si>
    <t>411-0001</t>
  </si>
  <si>
    <t>ТССЦ Московской обл., 411-0001, приказ Минстроя России №675/пр от 21.09.2015 г.</t>
  </si>
  <si>
    <t>Вода</t>
  </si>
  <si>
    <t>1-1030-90</t>
  </si>
  <si>
    <t>Рабочий строитель среднего разряда 3</t>
  </si>
  <si>
    <t>ТСЭМ Московской обл., 030954, приказ Минстроя России №675/пр от 28.02.2017 № 264/пр</t>
  </si>
  <si>
    <t>1-1023-90</t>
  </si>
  <si>
    <t>Рабочий строитель среднего разряда 2,3</t>
  </si>
  <si>
    <t>050101</t>
  </si>
  <si>
    <t>ТСЭМ Московской обл., 050101, приказ Минстроя России №675/пр от 21.09.2015 г.</t>
  </si>
  <si>
    <t>Компрессоры передвижные с двигателем внутреннего сгорания давлением до 686 кПа (7 ат), производительность  до 5 м3/мин</t>
  </si>
  <si>
    <t>330804</t>
  </si>
  <si>
    <t>ТСЭМ Московской обл., 330804, приказ Минстроя России №675/пр от 21.09.2015 г.</t>
  </si>
  <si>
    <t>Молотки при работе от передвижных компрессорных станций отбойные пневматические</t>
  </si>
  <si>
    <t>400001</t>
  </si>
  <si>
    <t>ТСЭМ Московской обл., 400001, приказ Минстроя России №675/пр от 21.09.2015 г.</t>
  </si>
  <si>
    <t>Автомобили бортовые, грузоподъемность до 5 т</t>
  </si>
  <si>
    <t>101-2388</t>
  </si>
  <si>
    <t>ТССЦ Московской обл., 101-2388, приказ Минстроя России №675/пр от 21.09.2015 г.</t>
  </si>
  <si>
    <t>Герметик пенополиуретановый (пена монтажная) типа Makrofleks, Soudal в баллонах по 750 мл</t>
  </si>
  <si>
    <t>102-0303</t>
  </si>
  <si>
    <t>ТССЦ Московской обл., 102-0303, приказ Минстроя России №675/пр от 21.09.2015 г.</t>
  </si>
  <si>
    <t>Клинья пластиковые монтажные</t>
  </si>
  <si>
    <t>1-1036-90</t>
  </si>
  <si>
    <t>Рабочий строитель среднего разряда 3,6</t>
  </si>
  <si>
    <t>331531</t>
  </si>
  <si>
    <t>ТСЭМ Московской обл., 331531, приказ Минстроя России №675/пр от 21.09.2015 г.</t>
  </si>
  <si>
    <t>Пила дисковая электрическая</t>
  </si>
  <si>
    <t>101-1757</t>
  </si>
  <si>
    <t>ТССЦ Московской обл., 101-1757, приказ Минстроя России №675/пр от 21.09.2015 г.</t>
  </si>
  <si>
    <t>Ветошь</t>
  </si>
  <si>
    <t>101-2434</t>
  </si>
  <si>
    <t>ТССЦ Московской обл., 101-2434, приказ Минстроя России №675/пр от 21.09.2015 г.</t>
  </si>
  <si>
    <t>Клей ПВА</t>
  </si>
  <si>
    <t>101-1742</t>
  </si>
  <si>
    <t>ТССЦ Московской обл., 101-1742, приказ Минстроя России №675/пр от 21.09.2015 г.</t>
  </si>
  <si>
    <t>Толь с крупнозернистой посыпкой гидроизоляционный марки ТГ-350</t>
  </si>
  <si>
    <t>203-0399</t>
  </si>
  <si>
    <t>ТССЦ Московской обл., 203-0399, приказ Минстроя России №675/пр от 21.09.2015 г.</t>
  </si>
  <si>
    <t>Лаги половые антисептированные, применяемые в строительстве жилых, общественных и производственных зданий при производстве деревянных полов тип II, сечением 100х40; 100х60; 120х60; 100-150х40-60 мм</t>
  </si>
  <si>
    <t>340311</t>
  </si>
  <si>
    <t>ТСЭМ Московской обл., 340311, приказ Минстроя России №675/пр от 21.09.2015 г.</t>
  </si>
  <si>
    <t>Машина для острожки деревянных полов</t>
  </si>
  <si>
    <t>101-1805</t>
  </si>
  <si>
    <t>ТССЦ Московской обл., 101-1805, приказ Минстроя России №675/пр от 21.09.2015 г.</t>
  </si>
  <si>
    <t>Гвозди строительные</t>
  </si>
  <si>
    <t>203-0344</t>
  </si>
  <si>
    <t>ТССЦ Московской обл., 203-0344, приказ Минстроя России №675/пр от 21.09.2015 г.</t>
  </si>
  <si>
    <t>Доски для покрытия полов со шпунтом и гребнем из древесины антисептированные тип ДП-27 толщиной 27 мм, шириной без гребня от 100 до 140 мм</t>
  </si>
  <si>
    <t>1-1025-90</t>
  </si>
  <si>
    <t>Рабочий строитель среднего разряда 2,5</t>
  </si>
  <si>
    <t>134041</t>
  </si>
  <si>
    <t>ТСЭМ Московской обл., 134041, приказ Минстроя России №675/пр от 21.09.2015 г.</t>
  </si>
  <si>
    <t>Шуруповерт</t>
  </si>
  <si>
    <t>101-1480</t>
  </si>
  <si>
    <t>ТССЦ Московской обл., 101-1480, приказ Минстроя России №675/пр от 21.09.2015 г.</t>
  </si>
  <si>
    <t>Шурупы с полукруглой головкой 3,5х35 мм</t>
  </si>
  <si>
    <t>102-0443</t>
  </si>
  <si>
    <t>ТССЦ Московской обл., 102-0443, приказ Минстроя России №675/пр от 21.09.2015 г.</t>
  </si>
  <si>
    <t>Фанера общего назначения из шпона лиственных пород водостойкая марки ФК, сорт 2/4, толщина 12 мм</t>
  </si>
  <si>
    <t>1-100-30-90</t>
  </si>
  <si>
    <t>Рабочий среднего разряда 3,0</t>
  </si>
  <si>
    <t>ТСНБ-2001 Московской области, 030954, протокол от 29.07.2020 г. № 07</t>
  </si>
  <si>
    <t>331305</t>
  </si>
  <si>
    <t>ТСНБ-2001 Московской области, 331305, протокол от 29.07.2020 г. № 07</t>
  </si>
  <si>
    <t>Пылесосы промышленные</t>
  </si>
  <si>
    <t>ТСНБ-2001 Московской области, 400001, протокол от 29.07.2020 г. № 07</t>
  </si>
  <si>
    <t>101-2025</t>
  </si>
  <si>
    <t>ТСНБ-2001 Московской области, 101-2025, протокол от 29.07.2020 г. № 07</t>
  </si>
  <si>
    <t>Лента полимерная (фторопластовая) для сварки линолеума</t>
  </si>
  <si>
    <t>113-0626</t>
  </si>
  <si>
    <t>ТСНБ-2001 Московской области, 113-0626, протокол от 29.07.2020 г. № 07</t>
  </si>
  <si>
    <t>Клей Forbo 522, для укладки ПВХ-покрытий</t>
  </si>
  <si>
    <t>1-1041-90</t>
  </si>
  <si>
    <t>Рабочий строитель среднего разряда 4,1</t>
  </si>
  <si>
    <t>101-0609</t>
  </si>
  <si>
    <t>ТССЦ Московской обл., 101-0609, приказ Минстроя России №675/пр от 21.09.2015 г.</t>
  </si>
  <si>
    <t>Мастика клеящая каучуковая, марки КН-2</t>
  </si>
  <si>
    <t>101-4852</t>
  </si>
  <si>
    <t>ТССЦ Московской обл., 101-4852, приказ Минстроя России №675/пр от 21.09.2015 г.</t>
  </si>
  <si>
    <t>Плинтуса для полов пластиковые, 19х48 мм</t>
  </si>
  <si>
    <t>1-1035-90</t>
  </si>
  <si>
    <t>Рабочий строитель среднего разряда 3,5</t>
  </si>
  <si>
    <t>330901</t>
  </si>
  <si>
    <t>ТСЭМ Московской обл., 330901, приказ Минстроя России №675/пр от 21.09.2015 г.</t>
  </si>
  <si>
    <t>Ножницы электрические</t>
  </si>
  <si>
    <t>331451</t>
  </si>
  <si>
    <t>ТСЭМ Московской обл., 331451, приказ Минстроя России №675/пр от 21.09.2015 г.</t>
  </si>
  <si>
    <t>Перфораторы электрические</t>
  </si>
  <si>
    <t>101-2437</t>
  </si>
  <si>
    <t>ТССЦ Московской обл., 101-2437, приказ Минстроя России №675/пр от 21.09.2015 г.</t>
  </si>
  <si>
    <t>Шпаклевка «Унифлот», КНАУФ</t>
  </si>
  <si>
    <t>101-2438</t>
  </si>
  <si>
    <t>ТССЦ Московской обл., 101-2438, приказ Минстроя России №675/пр от 21.09.2015 г.</t>
  </si>
  <si>
    <t>Шпаклевка «Фугенфюллер», КНАУФ</t>
  </si>
  <si>
    <t>101-2486</t>
  </si>
  <si>
    <t>ТССЦ Московской обл., 101-2486, приказ Минстроя России №675/пр от 21.09.2015 г.</t>
  </si>
  <si>
    <t>Лента эластичная самоклеящаяся для профилей направляющих «Дихтунгсбанд» 70/30000 мм</t>
  </si>
  <si>
    <t>101-2509</t>
  </si>
  <si>
    <t>ТССЦ Московской обл., 101-2509, приказ Минстроя России №675/пр от 21.09.2015 г.</t>
  </si>
  <si>
    <t>Листы гипсокартонные ГКЛ 12,5 мм</t>
  </si>
  <si>
    <t>101-2583</t>
  </si>
  <si>
    <t>ТССЦ Московской обл., 101-2583, приказ Минстроя России №675/пр от 21.09.2015 г.</t>
  </si>
  <si>
    <t>Шуруп самонарезающий (TN) 3,5/25 мм</t>
  </si>
  <si>
    <t>101-2584</t>
  </si>
  <si>
    <t>ТССЦ Московской обл., 101-2584, приказ Минстроя России №675/пр от 21.09.2015 г.</t>
  </si>
  <si>
    <t>Шуруп самонарезающий (TN) 3,5/35 мм</t>
  </si>
  <si>
    <t>201-0793</t>
  </si>
  <si>
    <t>ТССЦ Московской обл., 201-0793, приказ Минстроя России №675/пр от 21.09.2015 г.</t>
  </si>
  <si>
    <t>Профиль направляющий ПН-4 75/40/0,6</t>
  </si>
  <si>
    <t>201-0807</t>
  </si>
  <si>
    <t>ТССЦ Московской обл., 201-0807, приказ Минстроя России №675/пр от 21.09.2015 г.</t>
  </si>
  <si>
    <t>Профиль стоечный ПС-4 75/50/0,6</t>
  </si>
  <si>
    <t>1-2042-90</t>
  </si>
  <si>
    <t>Рабочий монтажник среднего разряда 4,2</t>
  </si>
  <si>
    <t>021102</t>
  </si>
  <si>
    <t>ТСЭМ Московской обл., 021102, приказ Минстроя России №675/пр от 21.09.2015 г.</t>
  </si>
  <si>
    <t>Краны на автомобильном ходу при работе на монтаже технологического оборудования 10 т</t>
  </si>
  <si>
    <t>101-1977</t>
  </si>
  <si>
    <t>ТССЦ Московской обл., 101-1977, приказ Минстроя России №675/пр от 21.09.2015 г.</t>
  </si>
  <si>
    <t>Болты с гайками и шайбами строительные</t>
  </si>
  <si>
    <t>101-2499</t>
  </si>
  <si>
    <t>ТССЦ Московской обл., 101-2499, приказ Минстроя России №675/пр от 21.09.2015 г.</t>
  </si>
  <si>
    <t>Лента изоляционная прорезиненная односторонняя ширина 20 мм, толщина 0,25-0,35 мм</t>
  </si>
  <si>
    <t>405-0219</t>
  </si>
  <si>
    <t>ТССЦ Московской обл., 405-0219, приказ Минстроя России №675/пр от 21.09.2015 г.</t>
  </si>
  <si>
    <t>Гипсовые вяжущие, марка Г3</t>
  </si>
  <si>
    <t>509-0783</t>
  </si>
  <si>
    <t>ТССЦ Московской обл., 509-0783, приказ Минстроя России №675/пр от 21.09.2015 г.</t>
  </si>
  <si>
    <t>Втулки изолирующие</t>
  </si>
  <si>
    <t>999-9950</t>
  </si>
  <si>
    <t>ТССЦ Московской обл., 999-9950, приказ Минстроя России №675/пр от 21.09.2015 г.</t>
  </si>
  <si>
    <t>Вспомогательные ненормируемые материалы (2% от ОЗП)</t>
  </si>
  <si>
    <t>РУБ</t>
  </si>
  <si>
    <t>020129</t>
  </si>
  <si>
    <t>ТСЭМ Московской обл., 020129, приказ Минстроя России №675/пр от 28.02.2017 № 264/пр</t>
  </si>
  <si>
    <t>Краны башенные при работе на других видах строительства 8 т</t>
  </si>
  <si>
    <t>ТСЭМ Московской обл., 400001, приказ Минстроя России №675/пр от 28.02.2017 № 264/пр</t>
  </si>
  <si>
    <t>101-1789</t>
  </si>
  <si>
    <t>ТССЦ Московской обл., 101-1789, приказ Минстроя России №675/пр от 28.02.2017 № 254/пр</t>
  </si>
  <si>
    <t>Ерши металлические строительные</t>
  </si>
  <si>
    <t>ТССЦ Московской обл., 101-1805, приказ Минстроя России №675/пр от 28.02.2017 № 254/пр</t>
  </si>
  <si>
    <t>101-8052</t>
  </si>
  <si>
    <t>ТССЦ Московской обл., 101-8052, приказ Минстроя России №675/пр от 28.02.2017 № 254/пр</t>
  </si>
  <si>
    <t>Пена монтажная</t>
  </si>
  <si>
    <t>л</t>
  </si>
  <si>
    <t>102-0053</t>
  </si>
  <si>
    <t>ТССЦ Московской обл., 102-0053, приказ Минстроя России №675/пр от 28.02.2017 № 254/пр</t>
  </si>
  <si>
    <t>Доски обрезные хвойных пород длиной 4-6,5 м, шириной 75-150 мм, толщиной 25 мм, III сорта</t>
  </si>
  <si>
    <t>402-0087</t>
  </si>
  <si>
    <t>ТССЦ Московской обл., 402-0087, приказ Минстроя России №675/пр от 28.02.2017 № 257/пр</t>
  </si>
  <si>
    <t>Раствор готовый отделочный тяжелый, известковый 1:2,0</t>
  </si>
  <si>
    <t>1-1039-90</t>
  </si>
  <si>
    <t>Рабочий строитель среднего разряда 3,9</t>
  </si>
  <si>
    <t>101-1596</t>
  </si>
  <si>
    <t>ТССЦ Московской обл., 101-1596, приказ Минстроя России №675/пр от 21.09.2015 г.</t>
  </si>
  <si>
    <t>Шкурка шлифовальная двухслойная с зернистостью 40-25</t>
  </si>
  <si>
    <t>101-1667</t>
  </si>
  <si>
    <t>ТССЦ Московской обл., 101-1667, приказ Минстроя России №675/пр от 21.09.2015 г.</t>
  </si>
  <si>
    <t>Шпатлевка масляно-клеевая</t>
  </si>
  <si>
    <t>030952</t>
  </si>
  <si>
    <t>ТСЭМ Московской обл., 030952, приказ Минстроя России №675/пр от 28.02.2017 № 264/пр</t>
  </si>
  <si>
    <t>Подъемники грузоподъемностью до 500 кг одномачтовые, высота подъема 25 м</t>
  </si>
  <si>
    <t>ТССЦ Московской обл., 101-1596, приказ Минстроя России №675/пр от 28.02.2017 № 254/пр</t>
  </si>
  <si>
    <t>ТССЦ Московской обл., 101-1757, приказ Минстроя России №675/пр от 28.02.2017 № 254/пр</t>
  </si>
  <si>
    <t>101-3512</t>
  </si>
  <si>
    <t>ТССЦ Московской обл., 101-3512, приказ Минстроя России №675/пр от 28.02.2017 № 254/пр</t>
  </si>
  <si>
    <t>Краска акриловая ВД-АК 2180, ВГТ</t>
  </si>
  <si>
    <t>101-3585</t>
  </si>
  <si>
    <t>ТССЦ Московской обл., 101-3585, приказ Минстроя России №675/пр от 28.02.2017 № 254/пр</t>
  </si>
  <si>
    <t>Шпатлевка водно-дисперсионная</t>
  </si>
  <si>
    <t>ТССЦ Московской обл., 101-4163, приказ Минстроя России №675/пр от 28.02.2017 № 254/пр</t>
  </si>
  <si>
    <t>1-1038-90</t>
  </si>
  <si>
    <t>Рабочий строитель среднего разряда 3,8</t>
  </si>
  <si>
    <t>330206</t>
  </si>
  <si>
    <t>ТСЭМ Московской обл., 330206, приказ Минстроя России №675/пр от 21.09.2015 г.</t>
  </si>
  <si>
    <t>Дрели электрические</t>
  </si>
  <si>
    <t>509-0167</t>
  </si>
  <si>
    <t>ТССЦ Московской обл., 509-0167, приказ Минстроя России №675/пр от 21.09.2015 г.</t>
  </si>
  <si>
    <t>Сжимы соединительные</t>
  </si>
  <si>
    <t>ТСЭМ Московской обл., 050101, приказ Минстроя России №675/пр от 28.02.2017 № 264/пр</t>
  </si>
  <si>
    <t>ТСЭМ Московской обл., 330804, приказ Минстроя России №675/пр от 28.02.2017 № 264/пр</t>
  </si>
  <si>
    <t>1-100-29-90</t>
  </si>
  <si>
    <t>Рабочий среднего разряда 2,9</t>
  </si>
  <si>
    <t>1-2038-90</t>
  </si>
  <si>
    <t>Рабочий монтажник среднего разряда 3,8</t>
  </si>
  <si>
    <t>101-0319</t>
  </si>
  <si>
    <t>ТССЦ Московской обл., 101-0319, приказ Минстроя России №675/пр от 21.09.2015 г.</t>
  </si>
  <si>
    <t>Картон строительный прокладочный марки Б</t>
  </si>
  <si>
    <t>101-0612</t>
  </si>
  <si>
    <t>ТССЦ Московской обл., 101-0612, приказ Минстроя России №675/пр от 21.09.2015 г.</t>
  </si>
  <si>
    <t>Мастика клеящая морозостойкая битумно-масляная МБ-50</t>
  </si>
  <si>
    <t>101-1764</t>
  </si>
  <si>
    <t>ТССЦ Московской обл., 101-1764, приказ Минстроя России №675/пр от 21.09.2015 г.</t>
  </si>
  <si>
    <t>Тальк молотый, сорт I</t>
  </si>
  <si>
    <t>101-2143</t>
  </si>
  <si>
    <t>ТССЦ Московской обл., 101-2143, приказ Минстроя России №675/пр от 21.09.2015 г.</t>
  </si>
  <si>
    <t>Краска</t>
  </si>
  <si>
    <t>101-3914</t>
  </si>
  <si>
    <t>ТССЦ Московской обл., 101-3914, приказ Минстроя России №675/пр от 21.09.2015 г.</t>
  </si>
  <si>
    <t>Дюбели распорные полипропиленовые</t>
  </si>
  <si>
    <t>1-1032-90</t>
  </si>
  <si>
    <t>Рабочий строитель среднего разряда 3,2</t>
  </si>
  <si>
    <t>021141</t>
  </si>
  <si>
    <t>ТСЭМ Московской обл., 021141, приказ Минстроя России №675/пр от 21.09.2015 г.</t>
  </si>
  <si>
    <t>Краны на автомобильном ходу при работе на других видах строительства 10 т</t>
  </si>
  <si>
    <t>ТСЭМ Московской обл., 030952, приказ Минстроя России №675/пр от 21.09.2015 г.</t>
  </si>
  <si>
    <t>ТССЦ Московской обл., 101-3512, приказ Минстроя России №675/пр от 21.09.2015 г.</t>
  </si>
  <si>
    <t>ТССЦ Московской обл., 101-3585, приказ Минстроя России №675/пр от 21.09.2015 г.</t>
  </si>
  <si>
    <t>1-1027-90</t>
  </si>
  <si>
    <t>Рабочий строитель среднего разряда 2,7</t>
  </si>
  <si>
    <t>101-0544</t>
  </si>
  <si>
    <t>ТССЦ Московской обл., 101-0544, приказ Минстроя России №675/пр от 21.09.2015 г.</t>
  </si>
  <si>
    <t>Линолеум поливинилхлоридный многослойный и однослойный без подосновы марки М, толщиной 2,1 мм</t>
  </si>
  <si>
    <t>1-1040-90</t>
  </si>
  <si>
    <t>Рабочий строитель среднего разряда 4</t>
  </si>
  <si>
    <t>101-2356</t>
  </si>
  <si>
    <t>ТССЦ Московской обл., 101-2356, приказ Минстроя России №675/пр от 21.09.2015 г.</t>
  </si>
  <si>
    <t>Бумага шлифовальная</t>
  </si>
  <si>
    <t>1000 м2</t>
  </si>
  <si>
    <t>101-3591</t>
  </si>
  <si>
    <t>ТССЦ Московской обл., 101-3591, приказ Минстроя России №675/пр от 21.09.2015 г.</t>
  </si>
  <si>
    <t>Лента для заделки швов ГКЛ, серпянка, шириной 5см</t>
  </si>
  <si>
    <t>ТСЭМ Московской обл., 331305, приказ Минстроя России №675/пр от 21.09.2015 г.</t>
  </si>
  <si>
    <t>110902</t>
  </si>
  <si>
    <t>ТСЭМ Московской обл., 110902, приказ Минстроя России №675/пр от 21.09.2015 г.</t>
  </si>
  <si>
    <t>Растворосмесители передвижные 250 л</t>
  </si>
  <si>
    <t>252502</t>
  </si>
  <si>
    <t>ТСЭМ Московской обл., 252502, приказ Минстроя России №675/пр от 21.09.2015 г.</t>
  </si>
  <si>
    <t>Насосы для строительных растворов, производительность 5 м3/час</t>
  </si>
  <si>
    <t>101-0593</t>
  </si>
  <si>
    <t>ТССЦ Московской обл., 101-0593, приказ Минстроя России №675/пр от 21.09.2015 г.</t>
  </si>
  <si>
    <t>Мастика битумно-бутилкаучуковая холодная</t>
  </si>
  <si>
    <t>408-0122</t>
  </si>
  <si>
    <t>ТССЦ Московской обл., 408-0122, приказ Минстроя России №675/пр от 21.09.2015 г.</t>
  </si>
  <si>
    <t>Песок природный для строительных работ средний</t>
  </si>
  <si>
    <t>1-100-32-90</t>
  </si>
  <si>
    <t>Рабочий среднего разряда 3,2</t>
  </si>
  <si>
    <t>030101</t>
  </si>
  <si>
    <t>ТСЭМ-2001 Московской области, 030101, протокол от 24.05.2017 г. № 5</t>
  </si>
  <si>
    <t>Автопогрузчики 5 т</t>
  </si>
  <si>
    <t>030953</t>
  </si>
  <si>
    <t>ТСЭМ-2001 Московской области, 030953, протокол от 24.05.2017 г. № 5</t>
  </si>
  <si>
    <t>Подъемники грузоподъемностью до 500 кг одномачтовые, высота подъема 35 м</t>
  </si>
  <si>
    <t>110901</t>
  </si>
  <si>
    <t>ТСЭМ-2001 Московской области, 110901, протокол от 24.05.2017 г. № 5</t>
  </si>
  <si>
    <t>Растворосмесители передвижные 65 л</t>
  </si>
  <si>
    <t>339904</t>
  </si>
  <si>
    <t>ТСЭМ-2001 Московской области, 339904, протокол от 24.05.2017 г. № 5</t>
  </si>
  <si>
    <t>Плиткорез MAKITA RH 4101</t>
  </si>
  <si>
    <t>ТСЭМ-2001 Московской области, 400001, протокол от 24.05.2017 г. № 5</t>
  </si>
  <si>
    <t>ТССЦ-2001 Московской области, 101-1757, протокол от 24.05.2017 г. № 5</t>
  </si>
  <si>
    <t>ТССЦ-2001 Московской области, 411-0001, протокол от 24.05.2017 г. № 5</t>
  </si>
  <si>
    <t>ТСЭМ Московской обл., 030101, приказ Минстроя России №675/пр от 21.09.2015 г.</t>
  </si>
  <si>
    <t>ТСЭМ Московской обл., 110901, приказ Минстроя России №675/пр от 21.09.2015 г.</t>
  </si>
  <si>
    <t>101-0631</t>
  </si>
  <si>
    <t>ТССЦ Московской обл., 101-0631, приказ Минстроя России №675/пр от 21.09.2015 г.</t>
  </si>
  <si>
    <t>Опилки древесные</t>
  </si>
  <si>
    <t>101-1305</t>
  </si>
  <si>
    <t>ТССЦ Московской обл., 101-1305, приказ Минстроя России №675/пр от 21.09.2015 г.</t>
  </si>
  <si>
    <t>Портландцемент общестроительного назначения бездобавочный, марки 400</t>
  </si>
  <si>
    <t>101-1686</t>
  </si>
  <si>
    <t>ТССЦ Московской обл., 101-1686, приказ Минстроя России №675/пр от 21.09.2015 г.</t>
  </si>
  <si>
    <t>Плитки керамические угловые</t>
  </si>
  <si>
    <t>101-1947</t>
  </si>
  <si>
    <t>ТССЦ Московской обл., 101-1947, приказ Минстроя России №675/пр от 21.09.2015 г.</t>
  </si>
  <si>
    <t>Плитки керамические плинтусные прямые</t>
  </si>
  <si>
    <t>101-1948</t>
  </si>
  <si>
    <t>ТССЦ Московской обл., 101-1948, приказ Минстроя России №675/пр от 21.09.2015 г.</t>
  </si>
  <si>
    <t>Плитки керамические фасонные карнизные прямые</t>
  </si>
  <si>
    <t>402-0078</t>
  </si>
  <si>
    <t>ТССЦ Московской обл., 402-0078, приказ Минстроя России №675/пр от 21.09.2015 г.</t>
  </si>
  <si>
    <t>Раствор готовый отделочный тяжелый, цементный 1:3</t>
  </si>
  <si>
    <t>101-0311</t>
  </si>
  <si>
    <t>ТССЦ Московской обл., 101-0311, приказ Минстроя России №675/пр от 21.09.2015 г.</t>
  </si>
  <si>
    <t>Каболка</t>
  </si>
  <si>
    <t>101-0388</t>
  </si>
  <si>
    <t>ТССЦ Московской обл., 101-0388, приказ Минстроя России №675/пр от 21.09.2015 г.</t>
  </si>
  <si>
    <t>Краски масляные земляные марки МА-0115 мумия, сурик железный</t>
  </si>
  <si>
    <t>101-0628</t>
  </si>
  <si>
    <t>ТССЦ Московской обл., 101-0628, приказ Минстроя России №675/пр от 21.09.2015 г.</t>
  </si>
  <si>
    <t>Олифа комбинированная, марки К-3</t>
  </si>
  <si>
    <t>101-0849</t>
  </si>
  <si>
    <t>ТССЦ Московской обл., 101-0849, приказ Минстроя России №675/пр от 21.09.2015 г.</t>
  </si>
  <si>
    <t>Пластина резиновая рулонная вулканизированная</t>
  </si>
  <si>
    <t>101-1669</t>
  </si>
  <si>
    <t>ТССЦ Московской обл., 101-1669, приказ Минстроя России №675/пр от 21.09.2015 г.</t>
  </si>
  <si>
    <t>Очес льняной</t>
  </si>
  <si>
    <t>101-1847</t>
  </si>
  <si>
    <t>ТССЦ Московской обл., 101-1847, приказ Минстроя России №675/пр от 21.09.2015 г.</t>
  </si>
  <si>
    <t>Замазка защитная</t>
  </si>
  <si>
    <t>101-2184</t>
  </si>
  <si>
    <t>ТССЦ Московской обл., 101-2184, приказ Минстроя России №675/пр от 21.09.2015 г.</t>
  </si>
  <si>
    <t>Шурупы с полукруглой головкой 6х60 мм</t>
  </si>
  <si>
    <t>101-2203</t>
  </si>
  <si>
    <t>ТССЦ Московской обл., 101-2203, приказ Минстроя России №675/пр от 21.09.2015 г.</t>
  </si>
  <si>
    <t>Дюбели распорные полиэтиленовые 8х30 мм</t>
  </si>
  <si>
    <t>10 шт.</t>
  </si>
  <si>
    <t>113-0074</t>
  </si>
  <si>
    <t>ТССЦ Московской обл., 113-0074, приказ Минстроя России №675/пр от 21.09.2015 г.</t>
  </si>
  <si>
    <t>Клей фенолполивинилацетатный марки БФ-2, сорт I</t>
  </si>
  <si>
    <t>509-1792</t>
  </si>
  <si>
    <t>ТССЦ Московской обл., 509-1792, приказ Минстроя России №675/пр от 21.09.2015 г.</t>
  </si>
  <si>
    <t>Скобы скрепляющие и для подвеса</t>
  </si>
  <si>
    <t>101-1355</t>
  </si>
  <si>
    <t>ТССЦ Московской обл., 101-1355, приказ Минстроя России №675/пр от 21.09.2015 г.</t>
  </si>
  <si>
    <t>Цемент гипсоглиноземистый расширяющийся</t>
  </si>
  <si>
    <t>101-2186</t>
  </si>
  <si>
    <t>ТССЦ Московской обл., 101-2186, приказ Минстроя России №675/пр от 21.09.2015 г.</t>
  </si>
  <si>
    <t>Шурупы с полукруглой головкой 6х90 мм</t>
  </si>
  <si>
    <t>101-2204</t>
  </si>
  <si>
    <t>ТССЦ Московской обл., 101-2204, приказ Минстроя России №675/пр от 21.09.2015 г.</t>
  </si>
  <si>
    <t>Дюбели распорные полиэтиленовые 8х40 мм</t>
  </si>
  <si>
    <t>201-0802</t>
  </si>
  <si>
    <t>ТССЦ Московской обл., 201-0802, приказ Минстроя России №675/пр от 21.09.2015 г.</t>
  </si>
  <si>
    <t>Профиль потолочный ПП 60/27/0,6</t>
  </si>
  <si>
    <t>1-1024-90</t>
  </si>
  <si>
    <t>Рабочий строитель среднего разряда 2,4</t>
  </si>
  <si>
    <t>102-0057</t>
  </si>
  <si>
    <t>ТССЦ Московской обл., 102-0057, приказ Минстроя России №675/пр от 21.09.2015 г.</t>
  </si>
  <si>
    <t>Доски обрезные хвойных пород длиной 4-6,5 м, шириной 75-150 мм, толщиной 32-40 мм, III сорта</t>
  </si>
  <si>
    <t>101-9138</t>
  </si>
  <si>
    <t>ТССЦ Московской обл., 101-9138, приказ Минстроя России №675/пр от 21.09.2015 г.</t>
  </si>
  <si>
    <t>Доски подоконные ПВХ</t>
  </si>
  <si>
    <t>101-9155</t>
  </si>
  <si>
    <t>ТССЦ Московской обл., 101-9155, приказ Минстроя России №675/пр от 21.09.2015 г.</t>
  </si>
  <si>
    <t>Листы облицовочные декоративные</t>
  </si>
  <si>
    <t>101-9877</t>
  </si>
  <si>
    <t>ТСНБ-2001 Московской области, 101-9877, протокол от 29.07.2020 г. № 07</t>
  </si>
  <si>
    <t>Линолеум без подосновы</t>
  </si>
  <si>
    <t>101-9411</t>
  </si>
  <si>
    <t>ТССЦ Московской обл., 101-9411, приказ Минстроя России №675/пр от 28.02.2017 № 254/пр</t>
  </si>
  <si>
    <t>Скобяные изделия</t>
  </si>
  <si>
    <t>ТССЦ Московской обл., 101-9411, приказ Минстроя России №675/пр от 21.09.2015 г.</t>
  </si>
  <si>
    <t>Поправка: МДС 81-35.2004, п.4.7  Наименование: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</t>
  </si>
  <si>
    <t>"СОГЛАСОВАНО"</t>
  </si>
  <si>
    <t>"УТВЕРЖДАЮ"</t>
  </si>
  <si>
    <t>"_____"________________ 2021 г.</t>
  </si>
  <si>
    <t>(наименование стройки)</t>
  </si>
  <si>
    <t xml:space="preserve">Номер заказа   </t>
  </si>
  <si>
    <t>(наименование работ и затрат, наименование объекта)</t>
  </si>
  <si>
    <t>базовая цена</t>
  </si>
  <si>
    <t>текущая цена</t>
  </si>
  <si>
    <t>Сметная стоимость</t>
  </si>
  <si>
    <t>тыс. руб.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</si>
  <si>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</si>
  <si>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</si>
  <si>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</si>
  <si>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</si>
  <si>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</si>
  <si>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чел. -ч.</t>
  </si>
  <si>
    <t>Средства на оплату труда</t>
  </si>
  <si>
    <t>Строительный объем:</t>
  </si>
  <si>
    <t>Стоимость ед.стр.объема: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</si>
  <si>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</si>
  <si>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</si>
  <si>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</si>
  <si>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</si>
  <si>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</si>
  <si>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</t>
  </si>
  <si>
    <t>Попра-вочные коэфф.</t>
  </si>
  <si>
    <t>Стоимость в ценах 2001г.</t>
  </si>
  <si>
    <t>Пункт коэфф. пересчета</t>
  </si>
  <si>
    <t>Коэфф. пересчета</t>
  </si>
  <si>
    <t>Стоимость в текущих ценах</t>
  </si>
  <si>
    <t>ЗТР всего чел.-час</t>
  </si>
  <si>
    <t>Составлена в ценах ТСНБ-2001 МО (редакция 2014 г) август 2020 года и Московская область Каталог текущих цен на материалы, июнь 2019 г</t>
  </si>
  <si>
    <t>Зарплата</t>
  </si>
  <si>
    <t>НР от ФОТ</t>
  </si>
  <si>
    <t>%</t>
  </si>
  <si>
    <t>СП от ФОТ</t>
  </si>
  <si>
    <t>Затраты труда</t>
  </si>
  <si>
    <t>чел-ч</t>
  </si>
  <si>
    <t>в т.ч. зарплата машинистов</t>
  </si>
  <si>
    <r>
      <t>10-01-035-1</t>
    </r>
    <r>
      <rPr>
        <i/>
        <sz val="10"/>
        <rFont val="Arial"/>
        <family val="2"/>
        <charset val="204"/>
      </rPr>
      <t xml:space="preserve">
Поправка: МДС 81-35.2004, п.4.7</t>
    </r>
  </si>
  <si>
    <t>Материальные ресурсы</t>
  </si>
  <si>
    <r>
      <t>15-01-050-4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</si>
  <si>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11-01-012-3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</si>
  <si>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11-01-033-1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</si>
  <si>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11-01-053-2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</si>
  <si>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11-01-057-1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</si>
  <si>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10-05-010-1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</si>
  <si>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15-04-027-5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</si>
  <si>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15-04-007-3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</si>
  <si>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10-04-013-1</t>
    </r>
    <r>
      <rPr>
        <i/>
        <sz val="10"/>
        <rFont val="Arial"/>
        <family val="2"/>
        <charset val="204"/>
      </rPr>
      <t xml:space="preserve">
Поправка: МДС 81-35.2004, п.4.7</t>
    </r>
  </si>
  <si>
    <t xml:space="preserve">   </t>
  </si>
  <si>
    <t xml:space="preserve">Объемы согласовал  </t>
  </si>
  <si>
    <t>[должность,подпись(инициалы,фамилия)]</t>
  </si>
  <si>
    <t xml:space="preserve">Составил  </t>
  </si>
  <si>
    <t xml:space="preserve">Проверил  </t>
  </si>
</sst>
</file>

<file path=xl/styles.xml><?xml version="1.0" encoding="utf-8"?>
<styleSheet xmlns="http://schemas.openxmlformats.org/spreadsheetml/2006/main">
  <numFmts count="2">
    <numFmt numFmtId="164" formatCode="#,##0.00;[Red]\-\ #,##0.00"/>
    <numFmt numFmtId="165" formatCode="#,##0.00####;[Red]\-\ #,##0.00####"/>
  </numFmts>
  <fonts count="20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0" fontId="11" fillId="0" borderId="0" xfId="0" applyFont="1"/>
    <xf numFmtId="0" fontId="12" fillId="0" borderId="0" xfId="0" applyFont="1" applyAlignment="1"/>
    <xf numFmtId="0" fontId="13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/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wrapText="1"/>
    </xf>
    <xf numFmtId="0" fontId="11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center" wrapText="1"/>
    </xf>
    <xf numFmtId="0" fontId="11" fillId="0" borderId="0" xfId="0" applyFont="1" applyBorder="1"/>
    <xf numFmtId="0" fontId="10" fillId="0" borderId="1" xfId="0" applyFont="1" applyBorder="1" applyAlignment="1">
      <alignment horizontal="center" vertical="top" wrapText="1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13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0" fontId="14" fillId="0" borderId="0" xfId="0" applyFont="1" applyBorder="1" applyAlignment="1">
      <alignment wrapText="1"/>
    </xf>
    <xf numFmtId="0" fontId="10" fillId="0" borderId="0" xfId="0" applyFont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top"/>
    </xf>
    <xf numFmtId="0" fontId="14" fillId="0" borderId="0" xfId="0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 vertical="top"/>
    </xf>
    <xf numFmtId="0" fontId="14" fillId="0" borderId="0" xfId="0" applyFont="1" applyAlignment="1">
      <alignment horizontal="right"/>
    </xf>
    <xf numFmtId="0" fontId="11" fillId="0" borderId="0" xfId="0" applyFont="1" applyAlignment="1">
      <alignment horizontal="right" vertical="top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0" xfId="0" applyFont="1" applyAlignment="1">
      <alignment vertical="top" wrapText="1"/>
    </xf>
    <xf numFmtId="164" fontId="0" fillId="0" borderId="0" xfId="0" applyNumberFormat="1"/>
    <xf numFmtId="0" fontId="11" fillId="0" borderId="2" xfId="0" applyFont="1" applyBorder="1"/>
    <xf numFmtId="0" fontId="0" fillId="0" borderId="2" xfId="0" applyBorder="1"/>
    <xf numFmtId="0" fontId="9" fillId="0" borderId="2" xfId="0" applyFont="1" applyBorder="1" applyAlignment="1">
      <alignment vertical="top" wrapText="1"/>
    </xf>
    <xf numFmtId="0" fontId="11" fillId="0" borderId="0" xfId="0" applyFont="1" applyAlignment="1">
      <alignment vertical="center"/>
    </xf>
    <xf numFmtId="0" fontId="10" fillId="0" borderId="1" xfId="0" applyFont="1" applyBorder="1" applyAlignment="1">
      <alignment horizontal="center" vertical="top"/>
    </xf>
    <xf numFmtId="0" fontId="14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164" fontId="14" fillId="0" borderId="0" xfId="0" applyNumberFormat="1" applyFont="1" applyAlignment="1">
      <alignment horizontal="right"/>
    </xf>
    <xf numFmtId="164" fontId="19" fillId="0" borderId="0" xfId="0" applyNumberFormat="1" applyFont="1" applyAlignment="1">
      <alignment horizontal="right"/>
    </xf>
    <xf numFmtId="0" fontId="17" fillId="0" borderId="0" xfId="0" applyFont="1" applyAlignment="1">
      <alignment horizontal="right" wrapText="1"/>
    </xf>
    <xf numFmtId="165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164" fontId="10" fillId="0" borderId="0" xfId="0" applyNumberFormat="1" applyFont="1" applyAlignment="1">
      <alignment horizontal="right"/>
    </xf>
    <xf numFmtId="0" fontId="17" fillId="0" borderId="2" xfId="0" applyFont="1" applyBorder="1" applyAlignment="1">
      <alignment horizontal="right" wrapText="1"/>
    </xf>
    <xf numFmtId="0" fontId="11" fillId="0" borderId="2" xfId="0" applyFont="1" applyBorder="1" applyAlignment="1">
      <alignment horizontal="right"/>
    </xf>
    <xf numFmtId="165" fontId="11" fillId="0" borderId="2" xfId="0" applyNumberFormat="1" applyFont="1" applyBorder="1" applyAlignment="1">
      <alignment horizontal="right"/>
    </xf>
    <xf numFmtId="0" fontId="11" fillId="0" borderId="2" xfId="0" quotePrefix="1" applyFont="1" applyBorder="1" applyAlignment="1">
      <alignment horizontal="right" wrapText="1"/>
    </xf>
    <xf numFmtId="164" fontId="11" fillId="0" borderId="2" xfId="0" applyNumberFormat="1" applyFont="1" applyBorder="1" applyAlignment="1">
      <alignment horizontal="right"/>
    </xf>
    <xf numFmtId="0" fontId="11" fillId="0" borderId="2" xfId="0" applyFont="1" applyBorder="1" applyAlignment="1">
      <alignment horizontal="right" wrapText="1"/>
    </xf>
    <xf numFmtId="0" fontId="10" fillId="0" borderId="2" xfId="0" applyFont="1" applyBorder="1" applyAlignment="1">
      <alignment horizontal="right"/>
    </xf>
    <xf numFmtId="164" fontId="14" fillId="0" borderId="1" xfId="0" applyNumberFormat="1" applyFont="1" applyBorder="1" applyAlignment="1">
      <alignment horizontal="right"/>
    </xf>
    <xf numFmtId="164" fontId="17" fillId="0" borderId="0" xfId="0" applyNumberFormat="1" applyFont="1" applyAlignment="1">
      <alignment horizontal="right"/>
    </xf>
    <xf numFmtId="164" fontId="10" fillId="0" borderId="2" xfId="0" applyNumberFormat="1" applyFont="1" applyBorder="1" applyAlignment="1">
      <alignment horizontal="right"/>
    </xf>
    <xf numFmtId="0" fontId="11" fillId="0" borderId="0" xfId="0" quotePrefix="1" applyFont="1" applyAlignment="1">
      <alignment horizontal="right" wrapText="1"/>
    </xf>
    <xf numFmtId="0" fontId="11" fillId="0" borderId="0" xfId="0" applyFont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>
      <alignment horizontal="left" vertical="top" wrapText="1"/>
    </xf>
    <xf numFmtId="165" fontId="9" fillId="0" borderId="0" xfId="0" applyNumberFormat="1" applyFont="1" applyAlignment="1">
      <alignment horizontal="left"/>
    </xf>
    <xf numFmtId="0" fontId="14" fillId="0" borderId="0" xfId="0" applyFont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33"/>
  <sheetViews>
    <sheetView tabSelected="1" topLeftCell="A25" zoomScaleNormal="100" workbookViewId="0">
      <selection activeCell="L25" sqref="L25"/>
    </sheetView>
  </sheetViews>
  <sheetFormatPr defaultRowHeight="13.2"/>
  <cols>
    <col min="1" max="1" width="5.77734375" customWidth="1"/>
    <col min="2" max="2" width="11.77734375" customWidth="1"/>
    <col min="3" max="3" width="40.77734375" customWidth="1"/>
    <col min="4" max="5" width="10.77734375" customWidth="1"/>
    <col min="6" max="8" width="12.77734375" customWidth="1"/>
    <col min="9" max="9" width="17.77734375" customWidth="1"/>
    <col min="10" max="10" width="8.77734375" customWidth="1"/>
    <col min="11" max="11" width="12.77734375" customWidth="1"/>
    <col min="12" max="12" width="9.77734375" customWidth="1"/>
    <col min="15" max="31" width="0" hidden="1" customWidth="1"/>
    <col min="32" max="32" width="91.77734375" hidden="1" customWidth="1"/>
    <col min="33" max="36" width="0" hidden="1" customWidth="1"/>
  </cols>
  <sheetData>
    <row r="1" spans="1:12">
      <c r="A1" s="9" t="str">
        <f>Source!B1</f>
        <v>Smeta.RU  (495) 974-1589</v>
      </c>
    </row>
    <row r="2" spans="1:12" ht="13.8">
      <c r="A2" s="10"/>
      <c r="B2" s="10"/>
      <c r="C2" s="10"/>
      <c r="D2" s="10"/>
      <c r="E2" s="10"/>
      <c r="F2" s="10"/>
      <c r="G2" s="10"/>
      <c r="H2" s="10"/>
      <c r="I2" s="10"/>
      <c r="J2" s="10"/>
      <c r="K2" s="11"/>
      <c r="L2" s="11"/>
    </row>
    <row r="3" spans="1:12" ht="16.8">
      <c r="A3" s="12"/>
      <c r="B3" s="13" t="s">
        <v>927</v>
      </c>
      <c r="C3" s="13"/>
      <c r="D3" s="13"/>
      <c r="E3" s="13"/>
      <c r="F3" s="11"/>
      <c r="G3" s="11"/>
      <c r="H3" s="13" t="s">
        <v>928</v>
      </c>
      <c r="I3" s="13"/>
      <c r="J3" s="13"/>
      <c r="K3" s="13"/>
      <c r="L3" s="13"/>
    </row>
    <row r="4" spans="1:12" ht="13.8">
      <c r="A4" s="11"/>
      <c r="B4" s="14"/>
      <c r="C4" s="14"/>
      <c r="D4" s="14"/>
      <c r="E4" s="14"/>
      <c r="F4" s="11"/>
      <c r="G4" s="11"/>
      <c r="H4" s="14"/>
      <c r="I4" s="14"/>
      <c r="J4" s="14"/>
      <c r="K4" s="14"/>
      <c r="L4" s="14"/>
    </row>
    <row r="5" spans="1:12" ht="13.8">
      <c r="A5" s="15"/>
      <c r="B5" s="15"/>
      <c r="C5" s="16"/>
      <c r="D5" s="16"/>
      <c r="E5" s="16"/>
      <c r="F5" s="11"/>
      <c r="G5" s="11"/>
      <c r="H5" s="17"/>
      <c r="I5" s="16"/>
      <c r="J5" s="16"/>
      <c r="K5" s="16"/>
      <c r="L5" s="17"/>
    </row>
    <row r="6" spans="1:12" ht="13.8">
      <c r="A6" s="17"/>
      <c r="B6" s="14" t="str">
        <f>CONCATENATE("______________________ ", IF(Source!AL12&lt;&gt;"", Source!AL12, ""))</f>
        <v xml:space="preserve">______________________ </v>
      </c>
      <c r="C6" s="14"/>
      <c r="D6" s="14"/>
      <c r="E6" s="14"/>
      <c r="F6" s="11"/>
      <c r="G6" s="11"/>
      <c r="H6" s="14" t="str">
        <f>CONCATENATE("______________________ ", IF(Source!AH12&lt;&gt;"", Source!AH12, ""))</f>
        <v xml:space="preserve">______________________ </v>
      </c>
      <c r="I6" s="14"/>
      <c r="J6" s="14"/>
      <c r="K6" s="14"/>
      <c r="L6" s="14"/>
    </row>
    <row r="7" spans="1:12" ht="13.8">
      <c r="A7" s="18"/>
      <c r="B7" s="19" t="s">
        <v>929</v>
      </c>
      <c r="C7" s="19"/>
      <c r="D7" s="19"/>
      <c r="E7" s="19"/>
      <c r="F7" s="11"/>
      <c r="G7" s="11"/>
      <c r="H7" s="19" t="s">
        <v>929</v>
      </c>
      <c r="I7" s="19"/>
      <c r="J7" s="19"/>
      <c r="K7" s="19"/>
      <c r="L7" s="19"/>
    </row>
    <row r="10" spans="1:12" ht="15.6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18"/>
    </row>
    <row r="11" spans="1:12" ht="13.8">
      <c r="A11" s="21"/>
      <c r="B11" s="22" t="s">
        <v>930</v>
      </c>
      <c r="C11" s="22"/>
      <c r="D11" s="22"/>
      <c r="E11" s="22"/>
      <c r="F11" s="22"/>
      <c r="G11" s="22"/>
      <c r="H11" s="22"/>
      <c r="I11" s="22"/>
      <c r="J11" s="22"/>
      <c r="K11" s="22"/>
      <c r="L11" s="18"/>
    </row>
    <row r="12" spans="1:12" ht="13.8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</row>
    <row r="13" spans="1:12" ht="13.8">
      <c r="A13" s="11"/>
      <c r="B13" s="11"/>
      <c r="C13" s="11"/>
      <c r="D13" s="11"/>
      <c r="E13" s="11"/>
      <c r="F13" s="23" t="s">
        <v>931</v>
      </c>
      <c r="G13" s="23"/>
      <c r="H13" s="24" t="str">
        <f>IF(Source!F12&lt;&gt;"Новый объект", Source!F12, "")</f>
        <v/>
      </c>
      <c r="I13" s="24"/>
      <c r="J13" s="24"/>
      <c r="K13" s="24"/>
      <c r="L13" s="25"/>
    </row>
    <row r="14" spans="1:12" ht="13.8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12" ht="15.6">
      <c r="A15" s="26"/>
      <c r="B15" s="20" t="str">
        <f>CONCATENATE( "ЛОКАЛЬНАЯ СМЕТА № ",IF(Source!F12&lt;&gt;"Новый объект", Source!F12, ""))</f>
        <v xml:space="preserve">ЛОКАЛЬНАЯ СМЕТА № </v>
      </c>
      <c r="C15" s="20"/>
      <c r="D15" s="20"/>
      <c r="E15" s="20"/>
      <c r="F15" s="20"/>
      <c r="G15" s="20"/>
      <c r="H15" s="20"/>
      <c r="I15" s="20"/>
      <c r="J15" s="20"/>
      <c r="K15" s="20"/>
      <c r="L15" s="26"/>
    </row>
    <row r="16" spans="1:12" ht="15.6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6"/>
    </row>
    <row r="17" spans="1:12" ht="17.399999999999999" hidden="1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6"/>
    </row>
    <row r="18" spans="1:12" ht="13.8" hidden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</row>
    <row r="19" spans="1:12" ht="17.399999999999999">
      <c r="A19" s="11"/>
      <c r="B19" s="29" t="str">
        <f>IF(Source!G12&lt;&gt;"Новый объект", Source!G12, "")</f>
        <v>Ремонт комнат 3 этаж (холл и комнаты 15,16,17,18.)Ильинский Погост 2021</v>
      </c>
      <c r="C19" s="29"/>
      <c r="D19" s="29"/>
      <c r="E19" s="29"/>
      <c r="F19" s="29"/>
      <c r="G19" s="29"/>
      <c r="H19" s="29"/>
      <c r="I19" s="29"/>
      <c r="J19" s="29"/>
      <c r="K19" s="29"/>
      <c r="L19" s="30"/>
    </row>
    <row r="20" spans="1:12" ht="13.8">
      <c r="A20" s="11"/>
      <c r="B20" s="31" t="s">
        <v>932</v>
      </c>
      <c r="C20" s="31"/>
      <c r="D20" s="31"/>
      <c r="E20" s="31"/>
      <c r="F20" s="31"/>
      <c r="G20" s="31"/>
      <c r="H20" s="31"/>
      <c r="I20" s="31"/>
      <c r="J20" s="31"/>
      <c r="K20" s="31"/>
      <c r="L20" s="18"/>
    </row>
    <row r="21" spans="1:12" ht="13.8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</row>
    <row r="22" spans="1:12" ht="13.8">
      <c r="A22" s="24" t="str">
        <f>CONCATENATE("Основание: ", Source!J12)</f>
        <v xml:space="preserve">Основание: 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3" spans="1:12" ht="13.8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</row>
    <row r="24" spans="1:12" ht="13.8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</row>
    <row r="25" spans="1:12" ht="13.8">
      <c r="A25" s="11"/>
      <c r="B25" s="11"/>
      <c r="C25" s="11"/>
      <c r="D25" s="11"/>
      <c r="E25" s="32"/>
      <c r="F25" s="32"/>
      <c r="G25" s="33" t="s">
        <v>933</v>
      </c>
      <c r="H25" s="33"/>
      <c r="I25" s="33" t="s">
        <v>934</v>
      </c>
      <c r="J25" s="33"/>
      <c r="K25" s="11"/>
      <c r="L25" s="11"/>
    </row>
    <row r="26" spans="1:12" ht="13.8">
      <c r="A26" s="11"/>
      <c r="B26" s="11"/>
      <c r="C26" s="34" t="s">
        <v>935</v>
      </c>
      <c r="D26" s="34"/>
      <c r="E26" s="34"/>
      <c r="F26" s="34"/>
      <c r="G26" s="35">
        <v>0</v>
      </c>
      <c r="H26" s="35"/>
      <c r="I26" s="35">
        <v>1813857.58</v>
      </c>
      <c r="J26" s="35"/>
      <c r="K26" s="36" t="s">
        <v>936</v>
      </c>
      <c r="L26" s="36"/>
    </row>
    <row r="27" spans="1:12" ht="13.8">
      <c r="A27" s="11"/>
      <c r="B27" s="11"/>
      <c r="C27" s="37" t="s">
        <v>937</v>
      </c>
      <c r="D27" s="37"/>
      <c r="E27" s="37"/>
      <c r="F27" s="37"/>
      <c r="G27" s="35">
        <v>0</v>
      </c>
      <c r="H27" s="35"/>
      <c r="I27" s="35">
        <v>0</v>
      </c>
      <c r="J27" s="35"/>
      <c r="K27" s="36" t="s">
        <v>936</v>
      </c>
      <c r="L27" s="36"/>
    </row>
    <row r="28" spans="1:12" ht="13.8">
      <c r="A28" s="11"/>
      <c r="B28" s="11"/>
      <c r="C28" s="37" t="s">
        <v>938</v>
      </c>
      <c r="D28" s="37"/>
      <c r="E28" s="37"/>
      <c r="F28" s="37"/>
      <c r="G28" s="35">
        <f>SUM(X1:X1321)/1000</f>
        <v>5.7148799999999991</v>
      </c>
      <c r="H28" s="35"/>
      <c r="I28" s="35">
        <v>0</v>
      </c>
      <c r="J28" s="35"/>
      <c r="K28" s="36" t="s">
        <v>936</v>
      </c>
      <c r="L28" s="36"/>
    </row>
    <row r="29" spans="1:12" ht="13.8">
      <c r="A29" s="11"/>
      <c r="B29" s="11"/>
      <c r="C29" s="37" t="s">
        <v>939</v>
      </c>
      <c r="D29" s="37"/>
      <c r="E29" s="37"/>
      <c r="F29" s="37"/>
      <c r="G29" s="35">
        <f>SUM(Y1:Y1321)/1000</f>
        <v>0</v>
      </c>
      <c r="H29" s="35"/>
      <c r="I29" s="35">
        <f>(Source!F1729)/1000</f>
        <v>0</v>
      </c>
      <c r="J29" s="35"/>
      <c r="K29" s="36" t="s">
        <v>936</v>
      </c>
      <c r="L29" s="36"/>
    </row>
    <row r="30" spans="1:12" ht="13.8">
      <c r="A30" s="11"/>
      <c r="B30" s="11"/>
      <c r="C30" s="37" t="s">
        <v>940</v>
      </c>
      <c r="D30" s="37"/>
      <c r="E30" s="37"/>
      <c r="F30" s="37"/>
      <c r="G30" s="35">
        <f>SUM(Z1:Z1321)/1000</f>
        <v>0</v>
      </c>
      <c r="H30" s="35"/>
      <c r="I30" s="35">
        <f>(Source!F1739+Source!F1740)/1000</f>
        <v>0</v>
      </c>
      <c r="J30" s="35"/>
      <c r="K30" s="36" t="s">
        <v>936</v>
      </c>
      <c r="L30" s="36"/>
    </row>
    <row r="31" spans="1:12" ht="13.8">
      <c r="A31" s="11"/>
      <c r="B31" s="11"/>
      <c r="C31" s="34" t="s">
        <v>941</v>
      </c>
      <c r="D31" s="34"/>
      <c r="E31" s="34"/>
      <c r="F31" s="34"/>
      <c r="G31" s="35">
        <f>I31</f>
        <v>0</v>
      </c>
      <c r="H31" s="35"/>
      <c r="I31" s="35">
        <v>0</v>
      </c>
      <c r="J31" s="35"/>
      <c r="K31" s="36" t="s">
        <v>942</v>
      </c>
      <c r="L31" s="36"/>
    </row>
    <row r="32" spans="1:12" ht="13.8">
      <c r="A32" s="11"/>
      <c r="B32" s="11"/>
      <c r="C32" s="34" t="s">
        <v>943</v>
      </c>
      <c r="D32" s="34"/>
      <c r="E32" s="34"/>
      <c r="F32" s="34"/>
      <c r="G32" s="35">
        <v>0</v>
      </c>
      <c r="H32" s="35"/>
      <c r="I32" s="35">
        <v>0</v>
      </c>
      <c r="J32" s="35"/>
      <c r="K32" s="36" t="s">
        <v>936</v>
      </c>
      <c r="L32" s="36"/>
    </row>
    <row r="33" spans="1:12" ht="13.8" hidden="1">
      <c r="A33" s="11"/>
      <c r="B33" s="11"/>
      <c r="C33" s="37" t="s">
        <v>99</v>
      </c>
      <c r="D33" s="37"/>
      <c r="E33" s="37"/>
      <c r="F33" s="37"/>
      <c r="G33" s="35"/>
      <c r="H33" s="35"/>
      <c r="I33" s="35"/>
      <c r="J33" s="35"/>
      <c r="K33" s="38" t="s">
        <v>936</v>
      </c>
      <c r="L33" s="11"/>
    </row>
    <row r="34" spans="1:12" ht="13.8">
      <c r="A34" s="11"/>
      <c r="B34" s="11"/>
      <c r="C34" s="39"/>
      <c r="D34" s="39"/>
      <c r="E34" s="39"/>
      <c r="F34" s="17"/>
      <c r="G34" s="40"/>
      <c r="H34" s="40"/>
      <c r="I34" s="40"/>
      <c r="J34" s="40"/>
      <c r="K34" s="40"/>
      <c r="L34" s="40"/>
    </row>
    <row r="35" spans="1:12" ht="15" hidden="1">
      <c r="A35" s="17" t="s">
        <v>944</v>
      </c>
      <c r="B35" s="11"/>
      <c r="C35" s="11"/>
      <c r="D35" s="15"/>
      <c r="E35" s="11"/>
      <c r="F35" s="11"/>
      <c r="G35" s="41"/>
      <c r="H35" s="41"/>
      <c r="I35" s="42"/>
      <c r="J35" s="41"/>
      <c r="K35" s="41"/>
      <c r="L35" s="41"/>
    </row>
    <row r="36" spans="1:12" ht="15" hidden="1">
      <c r="A36" s="17" t="s">
        <v>945</v>
      </c>
      <c r="B36" s="11"/>
      <c r="C36" s="11"/>
      <c r="D36" s="15"/>
      <c r="E36" s="11"/>
      <c r="F36" s="11"/>
      <c r="G36" s="41"/>
      <c r="H36" s="41"/>
      <c r="I36" s="42"/>
      <c r="J36" s="41"/>
      <c r="K36" s="41"/>
      <c r="L36" s="41"/>
    </row>
    <row r="37" spans="1:12" ht="15" hidden="1">
      <c r="A37" s="11"/>
      <c r="B37" s="11"/>
      <c r="C37" s="10"/>
      <c r="D37" s="10"/>
      <c r="E37" s="10"/>
      <c r="F37" s="10"/>
      <c r="G37" s="41"/>
      <c r="H37" s="41"/>
      <c r="I37" s="42"/>
      <c r="J37" s="41"/>
      <c r="K37" s="41"/>
      <c r="L37" s="41"/>
    </row>
    <row r="38" spans="1:12" ht="13.8">
      <c r="A38" s="43" t="s">
        <v>958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</row>
    <row r="39" spans="1:12" ht="55.2">
      <c r="A39" s="44" t="s">
        <v>946</v>
      </c>
      <c r="B39" s="44" t="s">
        <v>947</v>
      </c>
      <c r="C39" s="44" t="s">
        <v>948</v>
      </c>
      <c r="D39" s="44" t="s">
        <v>949</v>
      </c>
      <c r="E39" s="44" t="s">
        <v>950</v>
      </c>
      <c r="F39" s="44" t="s">
        <v>951</v>
      </c>
      <c r="G39" s="44" t="s">
        <v>952</v>
      </c>
      <c r="H39" s="44" t="s">
        <v>953</v>
      </c>
      <c r="I39" s="44" t="s">
        <v>954</v>
      </c>
      <c r="J39" s="44" t="s">
        <v>955</v>
      </c>
      <c r="K39" s="44" t="s">
        <v>956</v>
      </c>
      <c r="L39" s="44" t="s">
        <v>957</v>
      </c>
    </row>
    <row r="40" spans="1:12" ht="13.8">
      <c r="A40" s="45">
        <v>1</v>
      </c>
      <c r="B40" s="45">
        <v>2</v>
      </c>
      <c r="C40" s="45">
        <v>3</v>
      </c>
      <c r="D40" s="45">
        <v>4</v>
      </c>
      <c r="E40" s="45">
        <v>5</v>
      </c>
      <c r="F40" s="45">
        <v>6</v>
      </c>
      <c r="G40" s="45">
        <v>7</v>
      </c>
      <c r="H40" s="45">
        <v>8</v>
      </c>
      <c r="I40" s="45">
        <v>9</v>
      </c>
      <c r="J40" s="45">
        <v>10</v>
      </c>
      <c r="K40" s="45">
        <v>11</v>
      </c>
      <c r="L40" s="46">
        <v>12</v>
      </c>
    </row>
    <row r="42" spans="1:12" ht="16.8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4" spans="1:12" ht="16.8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6" spans="1:12" ht="13.8">
      <c r="A46" s="56"/>
      <c r="B46" s="56"/>
      <c r="C46" s="56"/>
      <c r="D46" s="56"/>
      <c r="E46" s="56"/>
      <c r="F46" s="56"/>
      <c r="G46" s="58"/>
      <c r="H46" s="58"/>
      <c r="I46" s="54"/>
      <c r="J46" s="58"/>
      <c r="K46" s="58"/>
      <c r="L46" s="59"/>
    </row>
    <row r="50" spans="1:26" ht="16.8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2" spans="1:26" ht="13.8">
      <c r="A52" s="56"/>
      <c r="B52" s="56"/>
      <c r="C52" s="56"/>
      <c r="D52" s="56"/>
      <c r="E52" s="56"/>
      <c r="F52" s="56"/>
      <c r="G52" s="58"/>
      <c r="H52" s="58"/>
      <c r="I52" s="54"/>
      <c r="J52" s="58"/>
      <c r="K52" s="58"/>
      <c r="L52" s="59"/>
    </row>
    <row r="56" spans="1:26" ht="16.8">
      <c r="A56" s="55" t="str">
        <f>CONCATENATE("Раздел: ",IF(Source!G702&lt;&gt;"Новый раздел", Source!G702, ""))</f>
        <v>Раздел: демонтаж 15</v>
      </c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</row>
    <row r="57" spans="1:26" ht="43.2">
      <c r="A57" s="38" t="str">
        <f>Source!E706</f>
        <v>1</v>
      </c>
      <c r="B57" s="78" t="str">
        <f>Source!F706</f>
        <v>57-1-2</v>
      </c>
      <c r="C57" s="78" t="str">
        <f>Source!G706</f>
        <v>Разборка оснований покрытия полов лаг из досок и брусков</v>
      </c>
      <c r="D57" s="60" t="str">
        <f>Source!H706</f>
        <v>100 м2 основания</v>
      </c>
      <c r="E57" s="10">
        <f>Source!I706</f>
        <v>0.38</v>
      </c>
      <c r="F57" s="61">
        <f>Source!AL706+Source!AM706+Source!AO706</f>
        <v>59.83</v>
      </c>
      <c r="G57" s="62"/>
      <c r="H57" s="63"/>
      <c r="I57" s="62" t="str">
        <f>Source!BO706</f>
        <v>57-1-2</v>
      </c>
      <c r="J57" s="62"/>
      <c r="K57" s="63"/>
      <c r="L57" s="64"/>
      <c r="S57">
        <f>ROUND((Source!FX706/100)*((ROUND(Source!AF706*Source!I706, 2)+ROUND(Source!AE706*Source!I706, 2))), 2)</f>
        <v>18.190000000000001</v>
      </c>
      <c r="T57">
        <f>Source!X706</f>
        <v>576.57000000000005</v>
      </c>
      <c r="U57">
        <f>ROUND((Source!FY706/100)*((ROUND(Source!AF706*Source!I706, 2)+ROUND(Source!AE706*Source!I706, 2))), 2)</f>
        <v>15.46</v>
      </c>
      <c r="V57">
        <f>Source!Y706</f>
        <v>490.08</v>
      </c>
    </row>
    <row r="58" spans="1:26">
      <c r="C58" s="47" t="str">
        <f>"Объем: "&amp;Source!I706&amp;"=38/"&amp;"100"</f>
        <v>Объем: 0,38=38/100</v>
      </c>
    </row>
    <row r="59" spans="1:26" ht="14.4">
      <c r="A59" s="38"/>
      <c r="B59" s="78"/>
      <c r="C59" s="78" t="s">
        <v>959</v>
      </c>
      <c r="D59" s="60"/>
      <c r="E59" s="10"/>
      <c r="F59" s="61">
        <f>Source!AO706</f>
        <v>59.83</v>
      </c>
      <c r="G59" s="62" t="str">
        <f>Source!DG706</f>
        <v/>
      </c>
      <c r="H59" s="63">
        <f>ROUND(Source!AF706*Source!I706, 2)</f>
        <v>22.74</v>
      </c>
      <c r="I59" s="62"/>
      <c r="J59" s="62">
        <f>IF(Source!BA706&lt;&gt; 0, Source!BA706, 1)</f>
        <v>31.7</v>
      </c>
      <c r="K59" s="63">
        <f>Source!S706</f>
        <v>720.71</v>
      </c>
      <c r="L59" s="64"/>
      <c r="R59">
        <f>H59</f>
        <v>22.74</v>
      </c>
    </row>
    <row r="60" spans="1:26" ht="14.4">
      <c r="A60" s="38"/>
      <c r="B60" s="78"/>
      <c r="C60" s="78" t="s">
        <v>960</v>
      </c>
      <c r="D60" s="60" t="s">
        <v>961</v>
      </c>
      <c r="E60" s="10">
        <f>Source!BZ706</f>
        <v>80</v>
      </c>
      <c r="F60" s="81"/>
      <c r="G60" s="62"/>
      <c r="H60" s="63">
        <f>SUM(S57:S63)</f>
        <v>18.190000000000001</v>
      </c>
      <c r="I60" s="65"/>
      <c r="J60" s="57">
        <f>Source!AT706</f>
        <v>80</v>
      </c>
      <c r="K60" s="63">
        <f>SUM(T57:T63)</f>
        <v>576.57000000000005</v>
      </c>
      <c r="L60" s="64"/>
    </row>
    <row r="61" spans="1:26" ht="14.4">
      <c r="A61" s="38"/>
      <c r="B61" s="78"/>
      <c r="C61" s="78" t="s">
        <v>962</v>
      </c>
      <c r="D61" s="60" t="s">
        <v>961</v>
      </c>
      <c r="E61" s="10">
        <f>Source!CA706</f>
        <v>68</v>
      </c>
      <c r="F61" s="81"/>
      <c r="G61" s="62"/>
      <c r="H61" s="63">
        <f>SUM(U57:U63)</f>
        <v>15.46</v>
      </c>
      <c r="I61" s="65"/>
      <c r="J61" s="57">
        <f>Source!AU706</f>
        <v>68</v>
      </c>
      <c r="K61" s="63">
        <f>SUM(V57:V63)</f>
        <v>490.08</v>
      </c>
      <c r="L61" s="64"/>
    </row>
    <row r="62" spans="1:26" ht="14.4">
      <c r="A62" s="38"/>
      <c r="B62" s="78"/>
      <c r="C62" s="78" t="s">
        <v>963</v>
      </c>
      <c r="D62" s="60" t="s">
        <v>964</v>
      </c>
      <c r="E62" s="10">
        <f>Source!AQ706</f>
        <v>7.67</v>
      </c>
      <c r="F62" s="61"/>
      <c r="G62" s="62" t="str">
        <f>Source!DI706</f>
        <v/>
      </c>
      <c r="H62" s="63"/>
      <c r="I62" s="62"/>
      <c r="J62" s="62"/>
      <c r="K62" s="63"/>
      <c r="L62" s="66">
        <f>Source!U706</f>
        <v>2.9146000000000001</v>
      </c>
    </row>
    <row r="63" spans="1:26" ht="14.4">
      <c r="A63" s="79" t="str">
        <f>Source!E707</f>
        <v>1,1</v>
      </c>
      <c r="B63" s="80" t="str">
        <f>Source!F707</f>
        <v>509-9900</v>
      </c>
      <c r="C63" s="80" t="str">
        <f>Source!G707</f>
        <v>Строительный мусор</v>
      </c>
      <c r="D63" s="67" t="str">
        <f>Source!H707</f>
        <v>т</v>
      </c>
      <c r="E63" s="68">
        <f>Source!I707</f>
        <v>0.26600000000000001</v>
      </c>
      <c r="F63" s="69">
        <f>Source!AL707+Source!AM707+Source!AO707</f>
        <v>0</v>
      </c>
      <c r="G63" s="70" t="s">
        <v>3</v>
      </c>
      <c r="H63" s="71">
        <f>ROUND(Source!AC707*Source!I707, 2)+ROUND(Source!AD707*Source!I707, 2)+ROUND(Source!AF707*Source!I707, 2)</f>
        <v>0</v>
      </c>
      <c r="I63" s="72"/>
      <c r="J63" s="72">
        <f>IF(Source!BC707&lt;&gt; 0, Source!BC707, 1)</f>
        <v>1</v>
      </c>
      <c r="K63" s="71">
        <f>Source!O707</f>
        <v>0</v>
      </c>
      <c r="L63" s="73"/>
      <c r="S63">
        <f>ROUND((Source!FX707/100)*((ROUND(Source!AF707*Source!I707, 2)+ROUND(Source!AE707*Source!I707, 2))), 2)</f>
        <v>0</v>
      </c>
      <c r="T63">
        <f>Source!X707</f>
        <v>0</v>
      </c>
      <c r="U63">
        <f>ROUND((Source!FY707/100)*((ROUND(Source!AF707*Source!I707, 2)+ROUND(Source!AE707*Source!I707, 2))), 2)</f>
        <v>0</v>
      </c>
      <c r="V63">
        <f>Source!Y707</f>
        <v>0</v>
      </c>
      <c r="W63">
        <f>IF(Source!BI707&lt;=1,H63, 0)</f>
        <v>0</v>
      </c>
      <c r="X63">
        <f>IF(Source!BI707=2,H63, 0)</f>
        <v>0</v>
      </c>
      <c r="Y63">
        <f>IF(Source!BI707=3,H63, 0)</f>
        <v>0</v>
      </c>
      <c r="Z63">
        <f>IF(Source!BI707=4,H63, 0)</f>
        <v>0</v>
      </c>
    </row>
    <row r="64" spans="1:26" ht="13.8">
      <c r="G64" s="74">
        <f>H59+H60+H61+SUM(H63:H63)</f>
        <v>56.39</v>
      </c>
      <c r="H64" s="74"/>
      <c r="J64" s="74">
        <f>K59+K60+K61+SUM(K63:K63)</f>
        <v>1787.3600000000001</v>
      </c>
      <c r="K64" s="74"/>
      <c r="L64" s="59">
        <f>Source!U706</f>
        <v>2.9146000000000001</v>
      </c>
      <c r="O64" s="48">
        <f>G64</f>
        <v>56.39</v>
      </c>
      <c r="P64" s="48">
        <f>J64</f>
        <v>1787.3600000000001</v>
      </c>
      <c r="Q64" s="48">
        <f>L64</f>
        <v>2.9146000000000001</v>
      </c>
      <c r="W64">
        <f>IF(Source!BI706&lt;=1,H59+H60+H61, 0)</f>
        <v>56.39</v>
      </c>
      <c r="X64">
        <f>IF(Source!BI706=2,H59+H60+H61, 0)</f>
        <v>0</v>
      </c>
      <c r="Y64">
        <f>IF(Source!BI706=3,H59+H60+H61, 0)</f>
        <v>0</v>
      </c>
      <c r="Z64">
        <f>IF(Source!BI706=4,H59+H60+H61, 0)</f>
        <v>0</v>
      </c>
    </row>
    <row r="65" spans="1:26" ht="43.2">
      <c r="A65" s="38" t="str">
        <f>Source!E708</f>
        <v>2</v>
      </c>
      <c r="B65" s="78" t="str">
        <f>Source!F708</f>
        <v>46-04-010-2</v>
      </c>
      <c r="C65" s="78" t="str">
        <f>Source!G708</f>
        <v>Разборка покрытий полов дощатых</v>
      </c>
      <c r="D65" s="60" t="str">
        <f>Source!H708</f>
        <v>100 м2 покрытия</v>
      </c>
      <c r="E65" s="10">
        <f>Source!I708</f>
        <v>0.38</v>
      </c>
      <c r="F65" s="61">
        <f>Source!AL708+Source!AM708+Source!AO708</f>
        <v>352.23</v>
      </c>
      <c r="G65" s="62"/>
      <c r="H65" s="63"/>
      <c r="I65" s="62" t="str">
        <f>Source!BO708</f>
        <v>46-04-010-2</v>
      </c>
      <c r="J65" s="62"/>
      <c r="K65" s="63"/>
      <c r="L65" s="64"/>
      <c r="S65">
        <f>ROUND((Source!FX708/100)*((ROUND(Source!AF708*Source!I708, 2)+ROUND(Source!AE708*Source!I708, 2))), 2)</f>
        <v>0</v>
      </c>
      <c r="T65">
        <f>Source!X708</f>
        <v>0</v>
      </c>
      <c r="U65">
        <f>ROUND((Source!FY708/100)*((ROUND(Source!AF708*Source!I708, 2)+ROUND(Source!AE708*Source!I708, 2))), 2)</f>
        <v>0</v>
      </c>
      <c r="V65">
        <f>Source!Y708</f>
        <v>0</v>
      </c>
    </row>
    <row r="66" spans="1:26">
      <c r="C66" s="47" t="str">
        <f>"Объем: "&amp;Source!I708&amp;"=38/"&amp;"100"</f>
        <v>Объем: 0,38=38/100</v>
      </c>
    </row>
    <row r="67" spans="1:26" ht="14.4">
      <c r="A67" s="38"/>
      <c r="B67" s="78"/>
      <c r="C67" s="78" t="s">
        <v>959</v>
      </c>
      <c r="D67" s="60"/>
      <c r="E67" s="10"/>
      <c r="F67" s="61">
        <f>Source!AO708</f>
        <v>238.13</v>
      </c>
      <c r="G67" s="62" t="str">
        <f>Source!DG708</f>
        <v/>
      </c>
      <c r="H67" s="63">
        <f>ROUND(Source!AF708*Source!I708, 2)</f>
        <v>90.49</v>
      </c>
      <c r="I67" s="62"/>
      <c r="J67" s="62">
        <f>IF(Source!BA708&lt;&gt; 0, Source!BA708, 1)</f>
        <v>31.7</v>
      </c>
      <c r="K67" s="63">
        <f>Source!S708</f>
        <v>2868.51</v>
      </c>
      <c r="L67" s="64"/>
      <c r="R67">
        <f>H67</f>
        <v>90.49</v>
      </c>
    </row>
    <row r="68" spans="1:26" ht="14.4">
      <c r="A68" s="38"/>
      <c r="B68" s="78"/>
      <c r="C68" s="78" t="s">
        <v>81</v>
      </c>
      <c r="D68" s="60"/>
      <c r="E68" s="10"/>
      <c r="F68" s="61">
        <f>Source!AM708</f>
        <v>114.1</v>
      </c>
      <c r="G68" s="62" t="str">
        <f>Source!DE708</f>
        <v/>
      </c>
      <c r="H68" s="63">
        <f>ROUND(Source!AD708*Source!I708, 2)</f>
        <v>43.36</v>
      </c>
      <c r="I68" s="62"/>
      <c r="J68" s="62">
        <f>IF(Source!BB708&lt;&gt; 0, Source!BB708, 1)</f>
        <v>14.25</v>
      </c>
      <c r="K68" s="63">
        <f>Source!Q708</f>
        <v>617.85</v>
      </c>
      <c r="L68" s="64"/>
    </row>
    <row r="69" spans="1:26" ht="14.4">
      <c r="A69" s="38"/>
      <c r="B69" s="78"/>
      <c r="C69" s="78" t="s">
        <v>965</v>
      </c>
      <c r="D69" s="60"/>
      <c r="E69" s="10"/>
      <c r="F69" s="61">
        <f>Source!AN708</f>
        <v>49.28</v>
      </c>
      <c r="G69" s="62" t="str">
        <f>Source!DF708</f>
        <v/>
      </c>
      <c r="H69" s="75">
        <f>ROUND(Source!AE708*Source!I708, 2)</f>
        <v>18.73</v>
      </c>
      <c r="I69" s="62"/>
      <c r="J69" s="62">
        <f>IF(Source!BS708&lt;&gt; 0, Source!BS708, 1)</f>
        <v>31.7</v>
      </c>
      <c r="K69" s="75">
        <f>Source!R708</f>
        <v>593.63</v>
      </c>
      <c r="L69" s="64"/>
      <c r="R69">
        <f>H69</f>
        <v>18.73</v>
      </c>
    </row>
    <row r="70" spans="1:26" ht="14.4">
      <c r="A70" s="79"/>
      <c r="B70" s="80"/>
      <c r="C70" s="80" t="s">
        <v>963</v>
      </c>
      <c r="D70" s="67" t="s">
        <v>964</v>
      </c>
      <c r="E70" s="68">
        <f>Source!AQ708</f>
        <v>30.53</v>
      </c>
      <c r="F70" s="69"/>
      <c r="G70" s="72" t="str">
        <f>Source!DI708</f>
        <v/>
      </c>
      <c r="H70" s="71"/>
      <c r="I70" s="72"/>
      <c r="J70" s="72"/>
      <c r="K70" s="71"/>
      <c r="L70" s="76">
        <f>Source!U708</f>
        <v>11.6014</v>
      </c>
    </row>
    <row r="71" spans="1:26" ht="13.8">
      <c r="G71" s="74">
        <f>H67+H68</f>
        <v>133.85</v>
      </c>
      <c r="H71" s="74"/>
      <c r="J71" s="74">
        <f>K67+K68</f>
        <v>3486.36</v>
      </c>
      <c r="K71" s="74"/>
      <c r="L71" s="59">
        <f>Source!U708</f>
        <v>11.6014</v>
      </c>
      <c r="O71" s="48">
        <f>G71</f>
        <v>133.85</v>
      </c>
      <c r="P71" s="48">
        <f>J71</f>
        <v>3486.36</v>
      </c>
      <c r="Q71" s="48">
        <f>L71</f>
        <v>11.6014</v>
      </c>
      <c r="W71">
        <f>IF(Source!BI708&lt;=1,H67+H68, 0)</f>
        <v>133.85</v>
      </c>
      <c r="X71">
        <f>IF(Source!BI708=2,H67+H68, 0)</f>
        <v>0</v>
      </c>
      <c r="Y71">
        <f>IF(Source!BI708=3,H67+H68, 0)</f>
        <v>0</v>
      </c>
      <c r="Z71">
        <f>IF(Source!BI708=4,H67+H68, 0)</f>
        <v>0</v>
      </c>
    </row>
    <row r="72" spans="1:26" ht="43.2">
      <c r="A72" s="38" t="str">
        <f>Source!E709</f>
        <v>3</v>
      </c>
      <c r="B72" s="78" t="str">
        <f>Source!F709</f>
        <v>57-2-1</v>
      </c>
      <c r="C72" s="78" t="str">
        <f>Source!G709</f>
        <v>Разборка покрытий полов из линолеума и релина</v>
      </c>
      <c r="D72" s="60" t="str">
        <f>Source!H709</f>
        <v>100 м2 покрытия</v>
      </c>
      <c r="E72" s="10">
        <f>Source!I709</f>
        <v>0.38</v>
      </c>
      <c r="F72" s="61">
        <f>Source!AL709+Source!AM709+Source!AO709</f>
        <v>92.9</v>
      </c>
      <c r="G72" s="62"/>
      <c r="H72" s="63"/>
      <c r="I72" s="62" t="str">
        <f>Source!BO709</f>
        <v>57-2-1</v>
      </c>
      <c r="J72" s="62"/>
      <c r="K72" s="63"/>
      <c r="L72" s="64"/>
      <c r="S72">
        <f>ROUND((Source!FX709/100)*((ROUND(Source!AF709*Source!I709, 2)+ROUND(Source!AE709*Source!I709, 2))), 2)</f>
        <v>27.54</v>
      </c>
      <c r="T72">
        <f>Source!X709</f>
        <v>873.1</v>
      </c>
      <c r="U72">
        <f>ROUND((Source!FY709/100)*((ROUND(Source!AF709*Source!I709, 2)+ROUND(Source!AE709*Source!I709, 2))), 2)</f>
        <v>23.41</v>
      </c>
      <c r="V72">
        <f>Source!Y709</f>
        <v>742.13</v>
      </c>
    </row>
    <row r="73" spans="1:26">
      <c r="C73" s="47" t="str">
        <f>"Объем: "&amp;Source!I709&amp;"=38/"&amp;"100"</f>
        <v>Объем: 0,38=38/100</v>
      </c>
    </row>
    <row r="74" spans="1:26" ht="14.4">
      <c r="A74" s="38"/>
      <c r="B74" s="78"/>
      <c r="C74" s="78" t="s">
        <v>959</v>
      </c>
      <c r="D74" s="60"/>
      <c r="E74" s="10"/>
      <c r="F74" s="61">
        <f>Source!AO709</f>
        <v>88.84</v>
      </c>
      <c r="G74" s="62" t="str">
        <f>Source!DG709</f>
        <v/>
      </c>
      <c r="H74" s="63">
        <f>ROUND(Source!AF709*Source!I709, 2)</f>
        <v>33.76</v>
      </c>
      <c r="I74" s="62"/>
      <c r="J74" s="62">
        <f>IF(Source!BA709&lt;&gt; 0, Source!BA709, 1)</f>
        <v>31.7</v>
      </c>
      <c r="K74" s="63">
        <f>Source!S709</f>
        <v>1070.17</v>
      </c>
      <c r="L74" s="64"/>
      <c r="R74">
        <f>H74</f>
        <v>33.76</v>
      </c>
    </row>
    <row r="75" spans="1:26" ht="14.4">
      <c r="A75" s="38"/>
      <c r="B75" s="78"/>
      <c r="C75" s="78" t="s">
        <v>81</v>
      </c>
      <c r="D75" s="60"/>
      <c r="E75" s="10"/>
      <c r="F75" s="61">
        <f>Source!AM709</f>
        <v>4.0599999999999996</v>
      </c>
      <c r="G75" s="62" t="str">
        <f>Source!DE709</f>
        <v/>
      </c>
      <c r="H75" s="63">
        <f>ROUND(Source!AD709*Source!I709, 2)</f>
        <v>1.54</v>
      </c>
      <c r="I75" s="62"/>
      <c r="J75" s="62">
        <f>IF(Source!BB709&lt;&gt; 0, Source!BB709, 1)</f>
        <v>14.26</v>
      </c>
      <c r="K75" s="63">
        <f>Source!Q709</f>
        <v>22</v>
      </c>
      <c r="L75" s="64"/>
    </row>
    <row r="76" spans="1:26" ht="14.4">
      <c r="A76" s="38"/>
      <c r="B76" s="78"/>
      <c r="C76" s="78" t="s">
        <v>965</v>
      </c>
      <c r="D76" s="60"/>
      <c r="E76" s="10"/>
      <c r="F76" s="61">
        <f>Source!AN709</f>
        <v>1.76</v>
      </c>
      <c r="G76" s="62" t="str">
        <f>Source!DF709</f>
        <v/>
      </c>
      <c r="H76" s="75">
        <f>ROUND(Source!AE709*Source!I709, 2)</f>
        <v>0.67</v>
      </c>
      <c r="I76" s="62"/>
      <c r="J76" s="62">
        <f>IF(Source!BS709&lt;&gt; 0, Source!BS709, 1)</f>
        <v>31.7</v>
      </c>
      <c r="K76" s="75">
        <f>Source!R709</f>
        <v>21.2</v>
      </c>
      <c r="L76" s="64"/>
      <c r="R76">
        <f>H76</f>
        <v>0.67</v>
      </c>
    </row>
    <row r="77" spans="1:26" ht="14.4">
      <c r="A77" s="38"/>
      <c r="B77" s="78"/>
      <c r="C77" s="78" t="s">
        <v>960</v>
      </c>
      <c r="D77" s="60" t="s">
        <v>961</v>
      </c>
      <c r="E77" s="10">
        <f>Source!BZ709</f>
        <v>80</v>
      </c>
      <c r="F77" s="81"/>
      <c r="G77" s="62"/>
      <c r="H77" s="63">
        <f>SUM(S72:S80)</f>
        <v>27.54</v>
      </c>
      <c r="I77" s="65"/>
      <c r="J77" s="57">
        <f>Source!AT709</f>
        <v>80</v>
      </c>
      <c r="K77" s="63">
        <f>SUM(T72:T80)</f>
        <v>873.1</v>
      </c>
      <c r="L77" s="64"/>
    </row>
    <row r="78" spans="1:26" ht="14.4">
      <c r="A78" s="38"/>
      <c r="B78" s="78"/>
      <c r="C78" s="78" t="s">
        <v>962</v>
      </c>
      <c r="D78" s="60" t="s">
        <v>961</v>
      </c>
      <c r="E78" s="10">
        <f>Source!CA709</f>
        <v>68</v>
      </c>
      <c r="F78" s="81"/>
      <c r="G78" s="62"/>
      <c r="H78" s="63">
        <f>SUM(U72:U80)</f>
        <v>23.41</v>
      </c>
      <c r="I78" s="65"/>
      <c r="J78" s="57">
        <f>Source!AU709</f>
        <v>68</v>
      </c>
      <c r="K78" s="63">
        <f>SUM(V72:V80)</f>
        <v>742.13</v>
      </c>
      <c r="L78" s="64"/>
    </row>
    <row r="79" spans="1:26" ht="14.4">
      <c r="A79" s="38"/>
      <c r="B79" s="78"/>
      <c r="C79" s="78" t="s">
        <v>963</v>
      </c>
      <c r="D79" s="60" t="s">
        <v>964</v>
      </c>
      <c r="E79" s="10">
        <f>Source!AQ709</f>
        <v>11.39</v>
      </c>
      <c r="F79" s="61"/>
      <c r="G79" s="62" t="str">
        <f>Source!DI709</f>
        <v/>
      </c>
      <c r="H79" s="63"/>
      <c r="I79" s="62"/>
      <c r="J79" s="62"/>
      <c r="K79" s="63"/>
      <c r="L79" s="66">
        <f>Source!U709</f>
        <v>4.3281999999999998</v>
      </c>
    </row>
    <row r="80" spans="1:26" ht="14.4">
      <c r="A80" s="79" t="str">
        <f>Source!E710</f>
        <v>3,1</v>
      </c>
      <c r="B80" s="80" t="str">
        <f>Source!F710</f>
        <v>509-9900</v>
      </c>
      <c r="C80" s="80" t="str">
        <f>Source!G710</f>
        <v>Строительный мусор</v>
      </c>
      <c r="D80" s="67" t="str">
        <f>Source!H710</f>
        <v>т</v>
      </c>
      <c r="E80" s="68">
        <f>Source!I710</f>
        <v>0.17860000000000001</v>
      </c>
      <c r="F80" s="69">
        <f>Source!AL710+Source!AM710+Source!AO710</f>
        <v>0</v>
      </c>
      <c r="G80" s="70" t="s">
        <v>3</v>
      </c>
      <c r="H80" s="71">
        <f>ROUND(Source!AC710*Source!I710, 2)+ROUND(Source!AD710*Source!I710, 2)+ROUND(Source!AF710*Source!I710, 2)</f>
        <v>0</v>
      </c>
      <c r="I80" s="72"/>
      <c r="J80" s="72">
        <f>IF(Source!BC710&lt;&gt; 0, Source!BC710, 1)</f>
        <v>1</v>
      </c>
      <c r="K80" s="71">
        <f>Source!O710</f>
        <v>0</v>
      </c>
      <c r="L80" s="73"/>
      <c r="S80">
        <f>ROUND((Source!FX710/100)*((ROUND(Source!AF710*Source!I710, 2)+ROUND(Source!AE710*Source!I710, 2))), 2)</f>
        <v>0</v>
      </c>
      <c r="T80">
        <f>Source!X710</f>
        <v>0</v>
      </c>
      <c r="U80">
        <f>ROUND((Source!FY710/100)*((ROUND(Source!AF710*Source!I710, 2)+ROUND(Source!AE710*Source!I710, 2))), 2)</f>
        <v>0</v>
      </c>
      <c r="V80">
        <f>Source!Y710</f>
        <v>0</v>
      </c>
      <c r="W80">
        <f>IF(Source!BI710&lt;=1,H80, 0)</f>
        <v>0</v>
      </c>
      <c r="X80">
        <f>IF(Source!BI710=2,H80, 0)</f>
        <v>0</v>
      </c>
      <c r="Y80">
        <f>IF(Source!BI710=3,H80, 0)</f>
        <v>0</v>
      </c>
      <c r="Z80">
        <f>IF(Source!BI710=4,H80, 0)</f>
        <v>0</v>
      </c>
    </row>
    <row r="81" spans="1:26" ht="13.8">
      <c r="G81" s="74">
        <f>H74+H75+H77+H78+SUM(H80:H80)</f>
        <v>86.25</v>
      </c>
      <c r="H81" s="74"/>
      <c r="J81" s="74">
        <f>K74+K75+K77+K78+SUM(K80:K80)</f>
        <v>2707.4</v>
      </c>
      <c r="K81" s="74"/>
      <c r="L81" s="59">
        <f>Source!U709</f>
        <v>4.3281999999999998</v>
      </c>
      <c r="O81" s="48">
        <f>G81</f>
        <v>86.25</v>
      </c>
      <c r="P81" s="48">
        <f>J81</f>
        <v>2707.4</v>
      </c>
      <c r="Q81" s="48">
        <f>L81</f>
        <v>4.3281999999999998</v>
      </c>
      <c r="W81">
        <f>IF(Source!BI709&lt;=1,H74+H75+H77+H78, 0)</f>
        <v>86.25</v>
      </c>
      <c r="X81">
        <f>IF(Source!BI709=2,H74+H75+H77+H78, 0)</f>
        <v>0</v>
      </c>
      <c r="Y81">
        <f>IF(Source!BI709=3,H74+H75+H77+H78, 0)</f>
        <v>0</v>
      </c>
      <c r="Z81">
        <f>IF(Source!BI709=4,H74+H75+H77+H78, 0)</f>
        <v>0</v>
      </c>
    </row>
    <row r="82" spans="1:26" ht="28.8">
      <c r="A82" s="38" t="str">
        <f>Source!E711</f>
        <v>4</v>
      </c>
      <c r="B82" s="78" t="str">
        <f>Source!F711</f>
        <v>56-9-1</v>
      </c>
      <c r="C82" s="78" t="str">
        <f>Source!G711</f>
        <v>Демонтаж дверных коробок в каменных стенах с отбивкой штукатурки в откосах</v>
      </c>
      <c r="D82" s="60" t="str">
        <f>Source!H711</f>
        <v>100 коробок</v>
      </c>
      <c r="E82" s="10">
        <f>Source!I711</f>
        <v>0.01</v>
      </c>
      <c r="F82" s="61">
        <f>Source!AL711+Source!AM711+Source!AO711</f>
        <v>1634.97</v>
      </c>
      <c r="G82" s="62"/>
      <c r="H82" s="63"/>
      <c r="I82" s="62" t="str">
        <f>Source!BO711</f>
        <v>56-9-1</v>
      </c>
      <c r="J82" s="62"/>
      <c r="K82" s="63"/>
      <c r="L82" s="64"/>
      <c r="S82">
        <f>ROUND((Source!FX711/100)*((ROUND(Source!AF711*Source!I711, 2)+ROUND(Source!AE711*Source!I711, 2))), 2)</f>
        <v>12.12</v>
      </c>
      <c r="T82">
        <f>Source!X711</f>
        <v>384.17</v>
      </c>
      <c r="U82">
        <f>ROUND((Source!FY711/100)*((ROUND(Source!AF711*Source!I711, 2)+ROUND(Source!AE711*Source!I711, 2))), 2)</f>
        <v>9.16</v>
      </c>
      <c r="V82">
        <f>Source!Y711</f>
        <v>290.47000000000003</v>
      </c>
    </row>
    <row r="83" spans="1:26">
      <c r="C83" s="47" t="str">
        <f>"Объем: "&amp;Source!I711&amp;"=1/"&amp;"100"</f>
        <v>Объем: 0,01=1/100</v>
      </c>
    </row>
    <row r="84" spans="1:26" ht="14.4">
      <c r="A84" s="38"/>
      <c r="B84" s="78"/>
      <c r="C84" s="78" t="s">
        <v>959</v>
      </c>
      <c r="D84" s="60"/>
      <c r="E84" s="10"/>
      <c r="F84" s="61">
        <f>Source!AO711</f>
        <v>1437.99</v>
      </c>
      <c r="G84" s="62" t="str">
        <f>Source!DG711</f>
        <v/>
      </c>
      <c r="H84" s="63">
        <f>ROUND(Source!AF711*Source!I711, 2)</f>
        <v>14.38</v>
      </c>
      <c r="I84" s="62"/>
      <c r="J84" s="62">
        <f>IF(Source!BA711&lt;&gt; 0, Source!BA711, 1)</f>
        <v>31.7</v>
      </c>
      <c r="K84" s="63">
        <f>Source!S711</f>
        <v>455.84</v>
      </c>
      <c r="L84" s="64"/>
      <c r="R84">
        <f>H84</f>
        <v>14.38</v>
      </c>
    </row>
    <row r="85" spans="1:26" ht="14.4">
      <c r="A85" s="38"/>
      <c r="B85" s="78"/>
      <c r="C85" s="78" t="s">
        <v>81</v>
      </c>
      <c r="D85" s="60"/>
      <c r="E85" s="10"/>
      <c r="F85" s="61">
        <f>Source!AM711</f>
        <v>196.98</v>
      </c>
      <c r="G85" s="62" t="str">
        <f>Source!DE711</f>
        <v/>
      </c>
      <c r="H85" s="63">
        <f>ROUND(Source!AD711*Source!I711, 2)</f>
        <v>1.97</v>
      </c>
      <c r="I85" s="62"/>
      <c r="J85" s="62">
        <f>IF(Source!BB711&lt;&gt; 0, Source!BB711, 1)</f>
        <v>10.74</v>
      </c>
      <c r="K85" s="63">
        <f>Source!Q711</f>
        <v>21.16</v>
      </c>
      <c r="L85" s="64"/>
    </row>
    <row r="86" spans="1:26" ht="14.4">
      <c r="A86" s="38"/>
      <c r="B86" s="78"/>
      <c r="C86" s="78" t="s">
        <v>965</v>
      </c>
      <c r="D86" s="60"/>
      <c r="E86" s="10"/>
      <c r="F86" s="61">
        <f>Source!AN711</f>
        <v>39.94</v>
      </c>
      <c r="G86" s="62" t="str">
        <f>Source!DF711</f>
        <v/>
      </c>
      <c r="H86" s="75">
        <f>ROUND(Source!AE711*Source!I711, 2)</f>
        <v>0.4</v>
      </c>
      <c r="I86" s="62"/>
      <c r="J86" s="62">
        <f>IF(Source!BS711&lt;&gt; 0, Source!BS711, 1)</f>
        <v>31.7</v>
      </c>
      <c r="K86" s="75">
        <f>Source!R711</f>
        <v>12.66</v>
      </c>
      <c r="L86" s="64"/>
      <c r="R86">
        <f>H86</f>
        <v>0.4</v>
      </c>
    </row>
    <row r="87" spans="1:26" ht="14.4">
      <c r="A87" s="38"/>
      <c r="B87" s="78"/>
      <c r="C87" s="78" t="s">
        <v>960</v>
      </c>
      <c r="D87" s="60" t="s">
        <v>961</v>
      </c>
      <c r="E87" s="10">
        <f>Source!BZ711</f>
        <v>82</v>
      </c>
      <c r="F87" s="81"/>
      <c r="G87" s="62"/>
      <c r="H87" s="63">
        <f>SUM(S82:S90)</f>
        <v>12.12</v>
      </c>
      <c r="I87" s="65"/>
      <c r="J87" s="57">
        <f>Source!AT711</f>
        <v>82</v>
      </c>
      <c r="K87" s="63">
        <f>SUM(T82:T90)</f>
        <v>384.17</v>
      </c>
      <c r="L87" s="64"/>
    </row>
    <row r="88" spans="1:26" ht="14.4">
      <c r="A88" s="38"/>
      <c r="B88" s="78"/>
      <c r="C88" s="78" t="s">
        <v>962</v>
      </c>
      <c r="D88" s="60" t="s">
        <v>961</v>
      </c>
      <c r="E88" s="10">
        <f>Source!CA711</f>
        <v>62</v>
      </c>
      <c r="F88" s="81"/>
      <c r="G88" s="62"/>
      <c r="H88" s="63">
        <f>SUM(U82:U90)</f>
        <v>9.16</v>
      </c>
      <c r="I88" s="65"/>
      <c r="J88" s="57">
        <f>Source!AU711</f>
        <v>62</v>
      </c>
      <c r="K88" s="63">
        <f>SUM(V82:V90)</f>
        <v>290.47000000000003</v>
      </c>
      <c r="L88" s="64"/>
    </row>
    <row r="89" spans="1:26" ht="14.4">
      <c r="A89" s="38"/>
      <c r="B89" s="78"/>
      <c r="C89" s="78" t="s">
        <v>963</v>
      </c>
      <c r="D89" s="60" t="s">
        <v>964</v>
      </c>
      <c r="E89" s="10">
        <f>Source!AQ711</f>
        <v>179.3</v>
      </c>
      <c r="F89" s="61"/>
      <c r="G89" s="62" t="str">
        <f>Source!DI711</f>
        <v/>
      </c>
      <c r="H89" s="63"/>
      <c r="I89" s="62"/>
      <c r="J89" s="62"/>
      <c r="K89" s="63"/>
      <c r="L89" s="66">
        <f>Source!U711</f>
        <v>1.7930000000000001</v>
      </c>
    </row>
    <row r="90" spans="1:26" ht="14.4">
      <c r="A90" s="79" t="str">
        <f>Source!E712</f>
        <v>4,1</v>
      </c>
      <c r="B90" s="80" t="str">
        <f>Source!F712</f>
        <v>509-9900</v>
      </c>
      <c r="C90" s="80" t="str">
        <f>Source!G712</f>
        <v>Строительный мусор</v>
      </c>
      <c r="D90" s="67" t="str">
        <f>Source!H712</f>
        <v>т</v>
      </c>
      <c r="E90" s="68">
        <f>Source!I712</f>
        <v>0.105</v>
      </c>
      <c r="F90" s="69">
        <f>Source!AL712+Source!AM712+Source!AO712</f>
        <v>0</v>
      </c>
      <c r="G90" s="70" t="s">
        <v>3</v>
      </c>
      <c r="H90" s="71">
        <f>ROUND(Source!AC712*Source!I712, 2)+ROUND(Source!AD712*Source!I712, 2)+ROUND(Source!AF712*Source!I712, 2)</f>
        <v>0</v>
      </c>
      <c r="I90" s="72"/>
      <c r="J90" s="72">
        <f>IF(Source!BC712&lt;&gt; 0, Source!BC712, 1)</f>
        <v>1</v>
      </c>
      <c r="K90" s="71">
        <f>Source!O712</f>
        <v>0</v>
      </c>
      <c r="L90" s="73"/>
      <c r="S90">
        <f>ROUND((Source!FX712/100)*((ROUND(Source!AF712*Source!I712, 2)+ROUND(Source!AE712*Source!I712, 2))), 2)</f>
        <v>0</v>
      </c>
      <c r="T90">
        <f>Source!X712</f>
        <v>0</v>
      </c>
      <c r="U90">
        <f>ROUND((Source!FY712/100)*((ROUND(Source!AF712*Source!I712, 2)+ROUND(Source!AE712*Source!I712, 2))), 2)</f>
        <v>0</v>
      </c>
      <c r="V90">
        <f>Source!Y712</f>
        <v>0</v>
      </c>
      <c r="W90">
        <f>IF(Source!BI712&lt;=1,H90, 0)</f>
        <v>0</v>
      </c>
      <c r="X90">
        <f>IF(Source!BI712=2,H90, 0)</f>
        <v>0</v>
      </c>
      <c r="Y90">
        <f>IF(Source!BI712=3,H90, 0)</f>
        <v>0</v>
      </c>
      <c r="Z90">
        <f>IF(Source!BI712=4,H90, 0)</f>
        <v>0</v>
      </c>
    </row>
    <row r="91" spans="1:26" ht="13.8">
      <c r="G91" s="74">
        <f>H84+H85+H87+H88+SUM(H90:H90)</f>
        <v>37.629999999999995</v>
      </c>
      <c r="H91" s="74"/>
      <c r="J91" s="74">
        <f>K84+K85+K87+K88+SUM(K90:K90)</f>
        <v>1151.6400000000001</v>
      </c>
      <c r="K91" s="74"/>
      <c r="L91" s="59">
        <f>Source!U711</f>
        <v>1.7930000000000001</v>
      </c>
      <c r="O91" s="48">
        <f>G91</f>
        <v>37.629999999999995</v>
      </c>
      <c r="P91" s="48">
        <f>J91</f>
        <v>1151.6400000000001</v>
      </c>
      <c r="Q91" s="48">
        <f>L91</f>
        <v>1.7930000000000001</v>
      </c>
      <c r="W91">
        <f>IF(Source!BI711&lt;=1,H84+H85+H87+H88, 0)</f>
        <v>37.629999999999995</v>
      </c>
      <c r="X91">
        <f>IF(Source!BI711=2,H84+H85+H87+H88, 0)</f>
        <v>0</v>
      </c>
      <c r="Y91">
        <f>IF(Source!BI711=3,H84+H85+H87+H88, 0)</f>
        <v>0</v>
      </c>
      <c r="Z91">
        <f>IF(Source!BI711=4,H84+H85+H87+H88, 0)</f>
        <v>0</v>
      </c>
    </row>
    <row r="92" spans="1:26" ht="43.2">
      <c r="A92" s="38" t="str">
        <f>Source!E713</f>
        <v>5</v>
      </c>
      <c r="B92" s="78" t="str">
        <f>Source!F713</f>
        <v>57-3-1</v>
      </c>
      <c r="C92" s="78" t="str">
        <f>Source!G713</f>
        <v>Разборка плинтусов деревянных и из пластмассовых материалов</v>
      </c>
      <c r="D92" s="60" t="str">
        <f>Source!H713</f>
        <v>100 М ПЛИНТУСА</v>
      </c>
      <c r="E92" s="10">
        <f>Source!I713</f>
        <v>0.25</v>
      </c>
      <c r="F92" s="61">
        <f>Source!AL713+Source!AM713+Source!AO713</f>
        <v>29.41</v>
      </c>
      <c r="G92" s="62"/>
      <c r="H92" s="63"/>
      <c r="I92" s="62" t="str">
        <f>Source!BO713</f>
        <v>57-3-1</v>
      </c>
      <c r="J92" s="62"/>
      <c r="K92" s="63"/>
      <c r="L92" s="64"/>
      <c r="S92">
        <f>ROUND((Source!FX713/100)*((ROUND(Source!AF713*Source!I713, 2)+ROUND(Source!AE713*Source!I713, 2))), 2)</f>
        <v>5.88</v>
      </c>
      <c r="T92">
        <f>Source!X713</f>
        <v>186.46</v>
      </c>
      <c r="U92">
        <f>ROUND((Source!FY713/100)*((ROUND(Source!AF713*Source!I713, 2)+ROUND(Source!AE713*Source!I713, 2))), 2)</f>
        <v>5</v>
      </c>
      <c r="V92">
        <f>Source!Y713</f>
        <v>158.49</v>
      </c>
    </row>
    <row r="93" spans="1:26">
      <c r="C93" s="47" t="str">
        <f>"Объем: "&amp;Source!I713&amp;"=25/"&amp;"100"</f>
        <v>Объем: 0,25=25/100</v>
      </c>
    </row>
    <row r="94" spans="1:26" ht="14.4">
      <c r="A94" s="38"/>
      <c r="B94" s="78"/>
      <c r="C94" s="78" t="s">
        <v>959</v>
      </c>
      <c r="D94" s="60"/>
      <c r="E94" s="10"/>
      <c r="F94" s="61">
        <f>Source!AO713</f>
        <v>29.41</v>
      </c>
      <c r="G94" s="62" t="str">
        <f>Source!DG713</f>
        <v/>
      </c>
      <c r="H94" s="63">
        <f>ROUND(Source!AF713*Source!I713, 2)</f>
        <v>7.35</v>
      </c>
      <c r="I94" s="62"/>
      <c r="J94" s="62">
        <f>IF(Source!BA713&lt;&gt; 0, Source!BA713, 1)</f>
        <v>31.7</v>
      </c>
      <c r="K94" s="63">
        <f>Source!S713</f>
        <v>233.07</v>
      </c>
      <c r="L94" s="64"/>
      <c r="R94">
        <f>H94</f>
        <v>7.35</v>
      </c>
    </row>
    <row r="95" spans="1:26" ht="14.4">
      <c r="A95" s="38"/>
      <c r="B95" s="78"/>
      <c r="C95" s="78" t="s">
        <v>960</v>
      </c>
      <c r="D95" s="60" t="s">
        <v>961</v>
      </c>
      <c r="E95" s="10">
        <f>Source!BZ713</f>
        <v>80</v>
      </c>
      <c r="F95" s="81"/>
      <c r="G95" s="62"/>
      <c r="H95" s="63">
        <f>SUM(S92:S98)</f>
        <v>5.88</v>
      </c>
      <c r="I95" s="65"/>
      <c r="J95" s="57">
        <f>Source!AT713</f>
        <v>80</v>
      </c>
      <c r="K95" s="63">
        <f>SUM(T92:T98)</f>
        <v>186.46</v>
      </c>
      <c r="L95" s="64"/>
    </row>
    <row r="96" spans="1:26" ht="14.4">
      <c r="A96" s="38"/>
      <c r="B96" s="78"/>
      <c r="C96" s="78" t="s">
        <v>962</v>
      </c>
      <c r="D96" s="60" t="s">
        <v>961</v>
      </c>
      <c r="E96" s="10">
        <f>Source!CA713</f>
        <v>68</v>
      </c>
      <c r="F96" s="81"/>
      <c r="G96" s="62"/>
      <c r="H96" s="63">
        <f>SUM(U92:U98)</f>
        <v>5</v>
      </c>
      <c r="I96" s="65"/>
      <c r="J96" s="57">
        <f>Source!AU713</f>
        <v>68</v>
      </c>
      <c r="K96" s="63">
        <f>SUM(V92:V98)</f>
        <v>158.49</v>
      </c>
      <c r="L96" s="64"/>
    </row>
    <row r="97" spans="1:26" ht="14.4">
      <c r="A97" s="38"/>
      <c r="B97" s="78"/>
      <c r="C97" s="78" t="s">
        <v>963</v>
      </c>
      <c r="D97" s="60" t="s">
        <v>964</v>
      </c>
      <c r="E97" s="10">
        <f>Source!AQ713</f>
        <v>3.77</v>
      </c>
      <c r="F97" s="61"/>
      <c r="G97" s="62" t="str">
        <f>Source!DI713</f>
        <v/>
      </c>
      <c r="H97" s="63"/>
      <c r="I97" s="62"/>
      <c r="J97" s="62"/>
      <c r="K97" s="63"/>
      <c r="L97" s="66">
        <f>Source!U713</f>
        <v>0.9425</v>
      </c>
    </row>
    <row r="98" spans="1:26" ht="14.4">
      <c r="A98" s="79" t="str">
        <f>Source!E714</f>
        <v>5,1</v>
      </c>
      <c r="B98" s="80" t="str">
        <f>Source!F714</f>
        <v>509-9900</v>
      </c>
      <c r="C98" s="80" t="str">
        <f>Source!G714</f>
        <v>Строительный мусор</v>
      </c>
      <c r="D98" s="67" t="str">
        <f>Source!H714</f>
        <v>т</v>
      </c>
      <c r="E98" s="68">
        <f>Source!I714</f>
        <v>2.75E-2</v>
      </c>
      <c r="F98" s="69">
        <f>Source!AL714+Source!AM714+Source!AO714</f>
        <v>0</v>
      </c>
      <c r="G98" s="70" t="s">
        <v>3</v>
      </c>
      <c r="H98" s="71">
        <f>ROUND(Source!AC714*Source!I714, 2)+ROUND(Source!AD714*Source!I714, 2)+ROUND(Source!AF714*Source!I714, 2)</f>
        <v>0</v>
      </c>
      <c r="I98" s="72"/>
      <c r="J98" s="72">
        <f>IF(Source!BC714&lt;&gt; 0, Source!BC714, 1)</f>
        <v>1</v>
      </c>
      <c r="K98" s="71">
        <f>Source!O714</f>
        <v>0</v>
      </c>
      <c r="L98" s="73"/>
      <c r="S98">
        <f>ROUND((Source!FX714/100)*((ROUND(Source!AF714*Source!I714, 2)+ROUND(Source!AE714*Source!I714, 2))), 2)</f>
        <v>0</v>
      </c>
      <c r="T98">
        <f>Source!X714</f>
        <v>0</v>
      </c>
      <c r="U98">
        <f>ROUND((Source!FY714/100)*((ROUND(Source!AF714*Source!I714, 2)+ROUND(Source!AE714*Source!I714, 2))), 2)</f>
        <v>0</v>
      </c>
      <c r="V98">
        <f>Source!Y714</f>
        <v>0</v>
      </c>
      <c r="W98">
        <f>IF(Source!BI714&lt;=1,H98, 0)</f>
        <v>0</v>
      </c>
      <c r="X98">
        <f>IF(Source!BI714=2,H98, 0)</f>
        <v>0</v>
      </c>
      <c r="Y98">
        <f>IF(Source!BI714=3,H98, 0)</f>
        <v>0</v>
      </c>
      <c r="Z98">
        <f>IF(Source!BI714=4,H98, 0)</f>
        <v>0</v>
      </c>
    </row>
    <row r="99" spans="1:26" ht="13.8">
      <c r="G99" s="74">
        <f>H94+H95+H96+SUM(H98:H98)</f>
        <v>18.23</v>
      </c>
      <c r="H99" s="74"/>
      <c r="J99" s="74">
        <f>K94+K95+K96+SUM(K98:K98)</f>
        <v>578.02</v>
      </c>
      <c r="K99" s="74"/>
      <c r="L99" s="59">
        <f>Source!U713</f>
        <v>0.9425</v>
      </c>
      <c r="O99" s="48">
        <f>G99</f>
        <v>18.23</v>
      </c>
      <c r="P99" s="48">
        <f>J99</f>
        <v>578.02</v>
      </c>
      <c r="Q99" s="48">
        <f>L99</f>
        <v>0.9425</v>
      </c>
      <c r="W99">
        <f>IF(Source!BI713&lt;=1,H94+H95+H96, 0)</f>
        <v>18.23</v>
      </c>
      <c r="X99">
        <f>IF(Source!BI713=2,H94+H95+H96, 0)</f>
        <v>0</v>
      </c>
      <c r="Y99">
        <f>IF(Source!BI713=3,H94+H95+H96, 0)</f>
        <v>0</v>
      </c>
      <c r="Z99">
        <f>IF(Source!BI713=4,H94+H95+H96, 0)</f>
        <v>0</v>
      </c>
    </row>
    <row r="100" spans="1:26" ht="14.4">
      <c r="A100" s="38" t="str">
        <f>Source!E715</f>
        <v>6</v>
      </c>
      <c r="B100" s="78" t="str">
        <f>Source!F715</f>
        <v>67-4-1</v>
      </c>
      <c r="C100" s="78" t="str">
        <f>Source!G715</f>
        <v>Демонтаж выключателей, розеток</v>
      </c>
      <c r="D100" s="60" t="str">
        <f>Source!H715</f>
        <v>100 шт.</v>
      </c>
      <c r="E100" s="10">
        <f>Source!I715</f>
        <v>0.04</v>
      </c>
      <c r="F100" s="61">
        <f>Source!AL715+Source!AM715+Source!AO715</f>
        <v>45.55</v>
      </c>
      <c r="G100" s="62"/>
      <c r="H100" s="63"/>
      <c r="I100" s="62" t="str">
        <f>Source!BO715</f>
        <v>67-4-1</v>
      </c>
      <c r="J100" s="62"/>
      <c r="K100" s="63"/>
      <c r="L100" s="64"/>
      <c r="S100">
        <f>ROUND((Source!FX715/100)*((ROUND(Source!AF715*Source!I715, 2)+ROUND(Source!AE715*Source!I715, 2))), 2)</f>
        <v>1.55</v>
      </c>
      <c r="T100">
        <f>Source!X715</f>
        <v>49.1</v>
      </c>
      <c r="U100">
        <f>ROUND((Source!FY715/100)*((ROUND(Source!AF715*Source!I715, 2)+ROUND(Source!AE715*Source!I715, 2))), 2)</f>
        <v>1.18</v>
      </c>
      <c r="V100">
        <f>Source!Y715</f>
        <v>37.54</v>
      </c>
    </row>
    <row r="101" spans="1:26">
      <c r="C101" s="47" t="str">
        <f>"Объем: "&amp;Source!I715&amp;"=4/"&amp;"100"</f>
        <v>Объем: 0,04=4/100</v>
      </c>
    </row>
    <row r="102" spans="1:26" ht="14.4">
      <c r="A102" s="38"/>
      <c r="B102" s="78"/>
      <c r="C102" s="78" t="s">
        <v>959</v>
      </c>
      <c r="D102" s="60"/>
      <c r="E102" s="10"/>
      <c r="F102" s="61">
        <f>Source!AO715</f>
        <v>45.55</v>
      </c>
      <c r="G102" s="62" t="str">
        <f>Source!DG715</f>
        <v/>
      </c>
      <c r="H102" s="63">
        <f>ROUND(Source!AF715*Source!I715, 2)</f>
        <v>1.82</v>
      </c>
      <c r="I102" s="62"/>
      <c r="J102" s="62">
        <f>IF(Source!BA715&lt;&gt; 0, Source!BA715, 1)</f>
        <v>31.7</v>
      </c>
      <c r="K102" s="63">
        <f>Source!S715</f>
        <v>57.76</v>
      </c>
      <c r="L102" s="64"/>
      <c r="R102">
        <f>H102</f>
        <v>1.82</v>
      </c>
    </row>
    <row r="103" spans="1:26" ht="14.4">
      <c r="A103" s="38"/>
      <c r="B103" s="78"/>
      <c r="C103" s="78" t="s">
        <v>960</v>
      </c>
      <c r="D103" s="60" t="s">
        <v>961</v>
      </c>
      <c r="E103" s="10">
        <f>Source!BZ715</f>
        <v>85</v>
      </c>
      <c r="F103" s="81"/>
      <c r="G103" s="62"/>
      <c r="H103" s="63">
        <f>SUM(S100:S105)</f>
        <v>1.55</v>
      </c>
      <c r="I103" s="65"/>
      <c r="J103" s="57">
        <f>Source!AT715</f>
        <v>85</v>
      </c>
      <c r="K103" s="63">
        <f>SUM(T100:T105)</f>
        <v>49.1</v>
      </c>
      <c r="L103" s="64"/>
    </row>
    <row r="104" spans="1:26" ht="14.4">
      <c r="A104" s="38"/>
      <c r="B104" s="78"/>
      <c r="C104" s="78" t="s">
        <v>962</v>
      </c>
      <c r="D104" s="60" t="s">
        <v>961</v>
      </c>
      <c r="E104" s="10">
        <f>Source!CA715</f>
        <v>65</v>
      </c>
      <c r="F104" s="81"/>
      <c r="G104" s="62"/>
      <c r="H104" s="63">
        <f>SUM(U100:U105)</f>
        <v>1.18</v>
      </c>
      <c r="I104" s="65"/>
      <c r="J104" s="57">
        <f>Source!AU715</f>
        <v>65</v>
      </c>
      <c r="K104" s="63">
        <f>SUM(V100:V105)</f>
        <v>37.54</v>
      </c>
      <c r="L104" s="64"/>
    </row>
    <row r="105" spans="1:26" ht="14.4">
      <c r="A105" s="79"/>
      <c r="B105" s="80"/>
      <c r="C105" s="80" t="s">
        <v>963</v>
      </c>
      <c r="D105" s="67" t="s">
        <v>964</v>
      </c>
      <c r="E105" s="68">
        <f>Source!AQ715</f>
        <v>5.84</v>
      </c>
      <c r="F105" s="69"/>
      <c r="G105" s="72" t="str">
        <f>Source!DI715</f>
        <v/>
      </c>
      <c r="H105" s="71"/>
      <c r="I105" s="72"/>
      <c r="J105" s="72"/>
      <c r="K105" s="71"/>
      <c r="L105" s="76">
        <f>Source!U715</f>
        <v>0.2336</v>
      </c>
    </row>
    <row r="106" spans="1:26" ht="13.8">
      <c r="G106" s="74">
        <f>H102+H103+H104</f>
        <v>4.55</v>
      </c>
      <c r="H106" s="74"/>
      <c r="J106" s="74">
        <f>K102+K103+K104</f>
        <v>144.4</v>
      </c>
      <c r="K106" s="74"/>
      <c r="L106" s="59">
        <f>Source!U715</f>
        <v>0.2336</v>
      </c>
      <c r="O106" s="48">
        <f>G106</f>
        <v>4.55</v>
      </c>
      <c r="P106" s="48">
        <f>J106</f>
        <v>144.4</v>
      </c>
      <c r="Q106" s="48">
        <f>L106</f>
        <v>0.2336</v>
      </c>
      <c r="W106">
        <f>IF(Source!BI715&lt;=1,H102+H103+H104, 0)</f>
        <v>4.55</v>
      </c>
      <c r="X106">
        <f>IF(Source!BI715=2,H102+H103+H104, 0)</f>
        <v>0</v>
      </c>
      <c r="Y106">
        <f>IF(Source!BI715=3,H102+H103+H104, 0)</f>
        <v>0</v>
      </c>
      <c r="Z106">
        <f>IF(Source!BI715=4,H102+H103+H104, 0)</f>
        <v>0</v>
      </c>
    </row>
    <row r="107" spans="1:26" ht="27.6">
      <c r="A107" s="38" t="str">
        <f>Source!E716</f>
        <v>7</v>
      </c>
      <c r="B107" s="78" t="str">
        <f>Source!F716</f>
        <v>67-4-5</v>
      </c>
      <c r="C107" s="78" t="str">
        <f>Source!G716</f>
        <v>Демонтаж светильников для люминесцентных ламп</v>
      </c>
      <c r="D107" s="60" t="str">
        <f>Source!H716</f>
        <v>100 шт.</v>
      </c>
      <c r="E107" s="10">
        <f>Source!I716</f>
        <v>0.02</v>
      </c>
      <c r="F107" s="61">
        <f>Source!AL716+Source!AM716+Source!AO716</f>
        <v>145.97999999999999</v>
      </c>
      <c r="G107" s="62"/>
      <c r="H107" s="63"/>
      <c r="I107" s="62" t="str">
        <f>Source!BO716</f>
        <v>67-4-5</v>
      </c>
      <c r="J107" s="62"/>
      <c r="K107" s="63"/>
      <c r="L107" s="64"/>
      <c r="S107">
        <f>ROUND((Source!FX716/100)*((ROUND(Source!AF716*Source!I716, 2)+ROUND(Source!AE716*Source!I716, 2))), 2)</f>
        <v>2.46</v>
      </c>
      <c r="T107">
        <f>Source!X716</f>
        <v>77.900000000000006</v>
      </c>
      <c r="U107">
        <f>ROUND((Source!FY716/100)*((ROUND(Source!AF716*Source!I716, 2)+ROUND(Source!AE716*Source!I716, 2))), 2)</f>
        <v>1.88</v>
      </c>
      <c r="V107">
        <f>Source!Y716</f>
        <v>59.57</v>
      </c>
    </row>
    <row r="108" spans="1:26">
      <c r="C108" s="47" t="str">
        <f>"Объем: "&amp;Source!I716&amp;"=2/"&amp;"100"</f>
        <v>Объем: 0,02=2/100</v>
      </c>
    </row>
    <row r="109" spans="1:26" ht="14.4">
      <c r="A109" s="38"/>
      <c r="B109" s="78"/>
      <c r="C109" s="78" t="s">
        <v>959</v>
      </c>
      <c r="D109" s="60"/>
      <c r="E109" s="10"/>
      <c r="F109" s="61">
        <f>Source!AO716</f>
        <v>143.47999999999999</v>
      </c>
      <c r="G109" s="62" t="str">
        <f>Source!DG716</f>
        <v/>
      </c>
      <c r="H109" s="63">
        <f>ROUND(Source!AF716*Source!I716, 2)</f>
        <v>2.87</v>
      </c>
      <c r="I109" s="62"/>
      <c r="J109" s="62">
        <f>IF(Source!BA716&lt;&gt; 0, Source!BA716, 1)</f>
        <v>31.7</v>
      </c>
      <c r="K109" s="63">
        <f>Source!S716</f>
        <v>90.97</v>
      </c>
      <c r="L109" s="64"/>
      <c r="R109">
        <f>H109</f>
        <v>2.87</v>
      </c>
    </row>
    <row r="110" spans="1:26" ht="14.4">
      <c r="A110" s="38"/>
      <c r="B110" s="78"/>
      <c r="C110" s="78" t="s">
        <v>81</v>
      </c>
      <c r="D110" s="60"/>
      <c r="E110" s="10"/>
      <c r="F110" s="61">
        <f>Source!AM716</f>
        <v>2.5</v>
      </c>
      <c r="G110" s="62" t="str">
        <f>Source!DE716</f>
        <v/>
      </c>
      <c r="H110" s="63">
        <f>ROUND(Source!AD716*Source!I716, 2)</f>
        <v>0.05</v>
      </c>
      <c r="I110" s="62"/>
      <c r="J110" s="62">
        <f>IF(Source!BB716&lt;&gt; 0, Source!BB716, 1)</f>
        <v>14.25</v>
      </c>
      <c r="K110" s="63">
        <f>Source!Q716</f>
        <v>0.71</v>
      </c>
      <c r="L110" s="64"/>
    </row>
    <row r="111" spans="1:26" ht="14.4">
      <c r="A111" s="38"/>
      <c r="B111" s="78"/>
      <c r="C111" s="78" t="s">
        <v>965</v>
      </c>
      <c r="D111" s="60"/>
      <c r="E111" s="10"/>
      <c r="F111" s="61">
        <f>Source!AN716</f>
        <v>1.08</v>
      </c>
      <c r="G111" s="62" t="str">
        <f>Source!DF716</f>
        <v/>
      </c>
      <c r="H111" s="75">
        <f>ROUND(Source!AE716*Source!I716, 2)</f>
        <v>0.02</v>
      </c>
      <c r="I111" s="62"/>
      <c r="J111" s="62">
        <f>IF(Source!BS716&lt;&gt; 0, Source!BS716, 1)</f>
        <v>31.7</v>
      </c>
      <c r="K111" s="75">
        <f>Source!R716</f>
        <v>0.68</v>
      </c>
      <c r="L111" s="64"/>
      <c r="R111">
        <f>H111</f>
        <v>0.02</v>
      </c>
    </row>
    <row r="112" spans="1:26" ht="14.4">
      <c r="A112" s="38"/>
      <c r="B112" s="78"/>
      <c r="C112" s="78" t="s">
        <v>960</v>
      </c>
      <c r="D112" s="60" t="s">
        <v>961</v>
      </c>
      <c r="E112" s="10">
        <f>Source!BZ716</f>
        <v>85</v>
      </c>
      <c r="F112" s="81"/>
      <c r="G112" s="62"/>
      <c r="H112" s="63">
        <f>SUM(S107:S114)</f>
        <v>2.46</v>
      </c>
      <c r="I112" s="65"/>
      <c r="J112" s="57">
        <f>Source!AT716</f>
        <v>85</v>
      </c>
      <c r="K112" s="63">
        <f>SUM(T107:T114)</f>
        <v>77.900000000000006</v>
      </c>
      <c r="L112" s="64"/>
    </row>
    <row r="113" spans="1:26" ht="14.4">
      <c r="A113" s="38"/>
      <c r="B113" s="78"/>
      <c r="C113" s="78" t="s">
        <v>962</v>
      </c>
      <c r="D113" s="60" t="s">
        <v>961</v>
      </c>
      <c r="E113" s="10">
        <f>Source!CA716</f>
        <v>65</v>
      </c>
      <c r="F113" s="81"/>
      <c r="G113" s="62"/>
      <c r="H113" s="63">
        <f>SUM(U107:U114)</f>
        <v>1.88</v>
      </c>
      <c r="I113" s="65"/>
      <c r="J113" s="57">
        <f>Source!AU716</f>
        <v>65</v>
      </c>
      <c r="K113" s="63">
        <f>SUM(V107:V114)</f>
        <v>59.57</v>
      </c>
      <c r="L113" s="64"/>
    </row>
    <row r="114" spans="1:26" ht="14.4">
      <c r="A114" s="79"/>
      <c r="B114" s="80"/>
      <c r="C114" s="80" t="s">
        <v>963</v>
      </c>
      <c r="D114" s="67" t="s">
        <v>964</v>
      </c>
      <c r="E114" s="68">
        <f>Source!AQ716</f>
        <v>17.89</v>
      </c>
      <c r="F114" s="69"/>
      <c r="G114" s="72" t="str">
        <f>Source!DI716</f>
        <v/>
      </c>
      <c r="H114" s="71"/>
      <c r="I114" s="72"/>
      <c r="J114" s="72"/>
      <c r="K114" s="71"/>
      <c r="L114" s="76">
        <f>Source!U716</f>
        <v>0.35780000000000001</v>
      </c>
    </row>
    <row r="115" spans="1:26" ht="13.8">
      <c r="G115" s="74">
        <f>H109+H110+H112+H113</f>
        <v>7.26</v>
      </c>
      <c r="H115" s="74"/>
      <c r="J115" s="74">
        <f>K109+K110+K112+K113</f>
        <v>229.14999999999998</v>
      </c>
      <c r="K115" s="74"/>
      <c r="L115" s="59">
        <f>Source!U716</f>
        <v>0.35780000000000001</v>
      </c>
      <c r="O115" s="48">
        <f>G115</f>
        <v>7.26</v>
      </c>
      <c r="P115" s="48">
        <f>J115</f>
        <v>229.14999999999998</v>
      </c>
      <c r="Q115" s="48">
        <f>L115</f>
        <v>0.35780000000000001</v>
      </c>
      <c r="W115">
        <f>IF(Source!BI716&lt;=1,H109+H110+H112+H113, 0)</f>
        <v>7.26</v>
      </c>
      <c r="X115">
        <f>IF(Source!BI716=2,H109+H110+H112+H113, 0)</f>
        <v>0</v>
      </c>
      <c r="Y115">
        <f>IF(Source!BI716=3,H109+H110+H112+H113, 0)</f>
        <v>0</v>
      </c>
      <c r="Z115">
        <f>IF(Source!BI716=4,H109+H110+H112+H113, 0)</f>
        <v>0</v>
      </c>
    </row>
    <row r="116" spans="1:26" ht="14.4">
      <c r="A116" s="38" t="str">
        <f>Source!E717</f>
        <v>8</v>
      </c>
      <c r="B116" s="78" t="str">
        <f>Source!F717</f>
        <v>67-3-1</v>
      </c>
      <c r="C116" s="78" t="str">
        <f>Source!G717</f>
        <v>Демонтаж кабеля</v>
      </c>
      <c r="D116" s="60" t="str">
        <f>Source!H717</f>
        <v>100 м</v>
      </c>
      <c r="E116" s="10">
        <f>Source!I717</f>
        <v>0.15</v>
      </c>
      <c r="F116" s="61">
        <f>Source!AL717+Source!AM717+Source!AO717</f>
        <v>75.5</v>
      </c>
      <c r="G116" s="62"/>
      <c r="H116" s="63"/>
      <c r="I116" s="62" t="str">
        <f>Source!BO717</f>
        <v>67-3-1</v>
      </c>
      <c r="J116" s="62"/>
      <c r="K116" s="63"/>
      <c r="L116" s="64"/>
      <c r="S116">
        <f>ROUND((Source!FX717/100)*((ROUND(Source!AF717*Source!I717, 2)+ROUND(Source!AE717*Source!I717, 2))), 2)</f>
        <v>9.61</v>
      </c>
      <c r="T116">
        <f>Source!X717</f>
        <v>304.47000000000003</v>
      </c>
      <c r="U116">
        <f>ROUND((Source!FY717/100)*((ROUND(Source!AF717*Source!I717, 2)+ROUND(Source!AE717*Source!I717, 2))), 2)</f>
        <v>7.35</v>
      </c>
      <c r="V116">
        <f>Source!Y717</f>
        <v>232.83</v>
      </c>
    </row>
    <row r="117" spans="1:26">
      <c r="C117" s="47" t="str">
        <f>"Объем: "&amp;Source!I717&amp;"=15/"&amp;"100"</f>
        <v>Объем: 0,15=15/100</v>
      </c>
    </row>
    <row r="118" spans="1:26" ht="14.4">
      <c r="A118" s="38"/>
      <c r="B118" s="78"/>
      <c r="C118" s="78" t="s">
        <v>959</v>
      </c>
      <c r="D118" s="60"/>
      <c r="E118" s="10"/>
      <c r="F118" s="61">
        <f>Source!AO717</f>
        <v>75.19</v>
      </c>
      <c r="G118" s="62" t="str">
        <f>Source!DG717</f>
        <v/>
      </c>
      <c r="H118" s="63">
        <f>ROUND(Source!AF717*Source!I717, 2)</f>
        <v>11.28</v>
      </c>
      <c r="I118" s="62"/>
      <c r="J118" s="62">
        <f>IF(Source!BA717&lt;&gt; 0, Source!BA717, 1)</f>
        <v>31.7</v>
      </c>
      <c r="K118" s="63">
        <f>Source!S717</f>
        <v>357.53</v>
      </c>
      <c r="L118" s="64"/>
      <c r="R118">
        <f>H118</f>
        <v>11.28</v>
      </c>
    </row>
    <row r="119" spans="1:26" ht="14.4">
      <c r="A119" s="38"/>
      <c r="B119" s="78"/>
      <c r="C119" s="78" t="s">
        <v>81</v>
      </c>
      <c r="D119" s="60"/>
      <c r="E119" s="10"/>
      <c r="F119" s="61">
        <f>Source!AM717</f>
        <v>0.31</v>
      </c>
      <c r="G119" s="62" t="str">
        <f>Source!DE717</f>
        <v/>
      </c>
      <c r="H119" s="63">
        <f>ROUND(Source!AD717*Source!I717, 2)</f>
        <v>0.05</v>
      </c>
      <c r="I119" s="62"/>
      <c r="J119" s="62">
        <f>IF(Source!BB717&lt;&gt; 0, Source!BB717, 1)</f>
        <v>14.35</v>
      </c>
      <c r="K119" s="63">
        <f>Source!Q717</f>
        <v>0.67</v>
      </c>
      <c r="L119" s="64"/>
    </row>
    <row r="120" spans="1:26" ht="14.4">
      <c r="A120" s="38"/>
      <c r="B120" s="78"/>
      <c r="C120" s="78" t="s">
        <v>965</v>
      </c>
      <c r="D120" s="60"/>
      <c r="E120" s="10"/>
      <c r="F120" s="61">
        <f>Source!AN717</f>
        <v>0.14000000000000001</v>
      </c>
      <c r="G120" s="62" t="str">
        <f>Source!DF717</f>
        <v/>
      </c>
      <c r="H120" s="75">
        <f>ROUND(Source!AE717*Source!I717, 2)</f>
        <v>0.02</v>
      </c>
      <c r="I120" s="62"/>
      <c r="J120" s="62">
        <f>IF(Source!BS717&lt;&gt; 0, Source!BS717, 1)</f>
        <v>31.7</v>
      </c>
      <c r="K120" s="75">
        <f>Source!R717</f>
        <v>0.67</v>
      </c>
      <c r="L120" s="64"/>
      <c r="R120">
        <f>H120</f>
        <v>0.02</v>
      </c>
    </row>
    <row r="121" spans="1:26" ht="14.4">
      <c r="A121" s="38"/>
      <c r="B121" s="78"/>
      <c r="C121" s="78" t="s">
        <v>960</v>
      </c>
      <c r="D121" s="60" t="s">
        <v>961</v>
      </c>
      <c r="E121" s="10">
        <f>Source!BZ717</f>
        <v>85</v>
      </c>
      <c r="F121" s="81"/>
      <c r="G121" s="62"/>
      <c r="H121" s="63">
        <f>SUM(S116:S123)</f>
        <v>9.61</v>
      </c>
      <c r="I121" s="65"/>
      <c r="J121" s="57">
        <f>Source!AT717</f>
        <v>85</v>
      </c>
      <c r="K121" s="63">
        <f>SUM(T116:T123)</f>
        <v>304.47000000000003</v>
      </c>
      <c r="L121" s="64"/>
    </row>
    <row r="122" spans="1:26" ht="14.4">
      <c r="A122" s="38"/>
      <c r="B122" s="78"/>
      <c r="C122" s="78" t="s">
        <v>962</v>
      </c>
      <c r="D122" s="60" t="s">
        <v>961</v>
      </c>
      <c r="E122" s="10">
        <f>Source!CA717</f>
        <v>65</v>
      </c>
      <c r="F122" s="81"/>
      <c r="G122" s="62"/>
      <c r="H122" s="63">
        <f>SUM(U116:U123)</f>
        <v>7.35</v>
      </c>
      <c r="I122" s="65"/>
      <c r="J122" s="57">
        <f>Source!AU717</f>
        <v>65</v>
      </c>
      <c r="K122" s="63">
        <f>SUM(V116:V123)</f>
        <v>232.83</v>
      </c>
      <c r="L122" s="64"/>
    </row>
    <row r="123" spans="1:26" ht="14.4">
      <c r="A123" s="79"/>
      <c r="B123" s="80"/>
      <c r="C123" s="80" t="s">
        <v>963</v>
      </c>
      <c r="D123" s="67" t="s">
        <v>964</v>
      </c>
      <c r="E123" s="68">
        <f>Source!AQ717</f>
        <v>9.64</v>
      </c>
      <c r="F123" s="69"/>
      <c r="G123" s="72" t="str">
        <f>Source!DI717</f>
        <v/>
      </c>
      <c r="H123" s="71"/>
      <c r="I123" s="72"/>
      <c r="J123" s="72"/>
      <c r="K123" s="71"/>
      <c r="L123" s="76">
        <f>Source!U717</f>
        <v>1.446</v>
      </c>
    </row>
    <row r="124" spans="1:26" ht="13.8">
      <c r="G124" s="74">
        <f>H118+H119+H121+H122</f>
        <v>28.29</v>
      </c>
      <c r="H124" s="74"/>
      <c r="J124" s="74">
        <f>K118+K119+K121+K122</f>
        <v>895.50000000000011</v>
      </c>
      <c r="K124" s="74"/>
      <c r="L124" s="59">
        <f>Source!U717</f>
        <v>1.446</v>
      </c>
      <c r="O124" s="48">
        <f>G124</f>
        <v>28.29</v>
      </c>
      <c r="P124" s="48">
        <f>J124</f>
        <v>895.50000000000011</v>
      </c>
      <c r="Q124" s="48">
        <f>L124</f>
        <v>1.446</v>
      </c>
      <c r="W124">
        <f>IF(Source!BI717&lt;=1,H118+H119+H121+H122, 0)</f>
        <v>28.29</v>
      </c>
      <c r="X124">
        <f>IF(Source!BI717=2,H118+H119+H121+H122, 0)</f>
        <v>0</v>
      </c>
      <c r="Y124">
        <f>IF(Source!BI717=3,H118+H119+H121+H122, 0)</f>
        <v>0</v>
      </c>
      <c r="Z124">
        <f>IF(Source!BI717=4,H118+H119+H121+H122, 0)</f>
        <v>0</v>
      </c>
    </row>
    <row r="125" spans="1:26" ht="27.6">
      <c r="A125" s="38" t="str">
        <f>Source!E718</f>
        <v>10</v>
      </c>
      <c r="B125" s="78" t="str">
        <f>Source!F718</f>
        <v>56-3-2</v>
      </c>
      <c r="C125" s="78" t="str">
        <f>Source!G718</f>
        <v>Снятие подоконных досок деревянных в каменных зданиях</v>
      </c>
      <c r="D125" s="60" t="str">
        <f>Source!H718</f>
        <v>100 м2</v>
      </c>
      <c r="E125" s="10">
        <f>Source!I718</f>
        <v>1.4999999999999999E-2</v>
      </c>
      <c r="F125" s="61">
        <f>Source!AL718+Source!AM718+Source!AO718</f>
        <v>761.66</v>
      </c>
      <c r="G125" s="62"/>
      <c r="H125" s="63"/>
      <c r="I125" s="62" t="str">
        <f>Source!BO718</f>
        <v>56-3-2</v>
      </c>
      <c r="J125" s="62"/>
      <c r="K125" s="63"/>
      <c r="L125" s="64"/>
      <c r="S125">
        <f>ROUND((Source!FX718/100)*((ROUND(Source!AF718*Source!I718, 2)+ROUND(Source!AE718*Source!I718, 2))), 2)</f>
        <v>9.36</v>
      </c>
      <c r="T125">
        <f>Source!X718</f>
        <v>296.98</v>
      </c>
      <c r="U125">
        <f>ROUND((Source!FY718/100)*((ROUND(Source!AF718*Source!I718, 2)+ROUND(Source!AE718*Source!I718, 2))), 2)</f>
        <v>7.08</v>
      </c>
      <c r="V125">
        <f>Source!Y718</f>
        <v>224.55</v>
      </c>
    </row>
    <row r="126" spans="1:26">
      <c r="C126" s="47" t="str">
        <f>"Объем: "&amp;Source!I718&amp;"=1,5/"&amp;"100"</f>
        <v>Объем: 0,015=1,5/100</v>
      </c>
    </row>
    <row r="127" spans="1:26" ht="14.4">
      <c r="A127" s="38"/>
      <c r="B127" s="78"/>
      <c r="C127" s="78" t="s">
        <v>959</v>
      </c>
      <c r="D127" s="60"/>
      <c r="E127" s="10"/>
      <c r="F127" s="61">
        <f>Source!AO718</f>
        <v>761.66</v>
      </c>
      <c r="G127" s="62" t="str">
        <f>Source!DG718</f>
        <v/>
      </c>
      <c r="H127" s="63">
        <f>ROUND(Source!AF718*Source!I718, 2)</f>
        <v>11.42</v>
      </c>
      <c r="I127" s="62"/>
      <c r="J127" s="62">
        <f>IF(Source!BA718&lt;&gt; 0, Source!BA718, 1)</f>
        <v>31.7</v>
      </c>
      <c r="K127" s="63">
        <f>Source!S718</f>
        <v>362.17</v>
      </c>
      <c r="L127" s="64"/>
      <c r="R127">
        <f>H127</f>
        <v>11.42</v>
      </c>
    </row>
    <row r="128" spans="1:26" ht="14.4">
      <c r="A128" s="38"/>
      <c r="B128" s="78"/>
      <c r="C128" s="78" t="s">
        <v>960</v>
      </c>
      <c r="D128" s="60" t="s">
        <v>961</v>
      </c>
      <c r="E128" s="10">
        <f>Source!BZ718</f>
        <v>82</v>
      </c>
      <c r="F128" s="81"/>
      <c r="G128" s="62"/>
      <c r="H128" s="63">
        <f>SUM(S125:S131)</f>
        <v>9.36</v>
      </c>
      <c r="I128" s="65"/>
      <c r="J128" s="57">
        <f>Source!AT718</f>
        <v>82</v>
      </c>
      <c r="K128" s="63">
        <f>SUM(T125:T131)</f>
        <v>296.98</v>
      </c>
      <c r="L128" s="64"/>
    </row>
    <row r="129" spans="1:26" ht="14.4">
      <c r="A129" s="38"/>
      <c r="B129" s="78"/>
      <c r="C129" s="78" t="s">
        <v>962</v>
      </c>
      <c r="D129" s="60" t="s">
        <v>961</v>
      </c>
      <c r="E129" s="10">
        <f>Source!CA718</f>
        <v>62</v>
      </c>
      <c r="F129" s="81"/>
      <c r="G129" s="62"/>
      <c r="H129" s="63">
        <f>SUM(U125:U131)</f>
        <v>7.08</v>
      </c>
      <c r="I129" s="65"/>
      <c r="J129" s="57">
        <f>Source!AU718</f>
        <v>62</v>
      </c>
      <c r="K129" s="63">
        <f>SUM(V125:V131)</f>
        <v>224.55</v>
      </c>
      <c r="L129" s="64"/>
    </row>
    <row r="130" spans="1:26" ht="14.4">
      <c r="A130" s="38"/>
      <c r="B130" s="78"/>
      <c r="C130" s="78" t="s">
        <v>963</v>
      </c>
      <c r="D130" s="60" t="s">
        <v>964</v>
      </c>
      <c r="E130" s="10">
        <f>Source!AQ718</f>
        <v>94.97</v>
      </c>
      <c r="F130" s="61"/>
      <c r="G130" s="62" t="str">
        <f>Source!DI718</f>
        <v/>
      </c>
      <c r="H130" s="63"/>
      <c r="I130" s="62"/>
      <c r="J130" s="62"/>
      <c r="K130" s="63"/>
      <c r="L130" s="66">
        <f>Source!U718</f>
        <v>1.42455</v>
      </c>
    </row>
    <row r="131" spans="1:26" ht="14.4">
      <c r="A131" s="79" t="str">
        <f>Source!E719</f>
        <v>10,1</v>
      </c>
      <c r="B131" s="80" t="str">
        <f>Source!F719</f>
        <v>509-9900</v>
      </c>
      <c r="C131" s="80" t="str">
        <f>Source!G719</f>
        <v>Строительный мусор</v>
      </c>
      <c r="D131" s="67" t="str">
        <f>Source!H719</f>
        <v>т</v>
      </c>
      <c r="E131" s="68">
        <f>Source!I719</f>
        <v>5.2499999999999998E-2</v>
      </c>
      <c r="F131" s="69">
        <f>Source!AL719+Source!AM719+Source!AO719</f>
        <v>0</v>
      </c>
      <c r="G131" s="70" t="s">
        <v>3</v>
      </c>
      <c r="H131" s="71">
        <f>ROUND(Source!AC719*Source!I719, 2)+ROUND(Source!AD719*Source!I719, 2)+ROUND(Source!AF719*Source!I719, 2)</f>
        <v>0</v>
      </c>
      <c r="I131" s="72"/>
      <c r="J131" s="72">
        <f>IF(Source!BC719&lt;&gt; 0, Source!BC719, 1)</f>
        <v>1</v>
      </c>
      <c r="K131" s="71">
        <f>Source!O719</f>
        <v>0</v>
      </c>
      <c r="L131" s="73"/>
      <c r="S131">
        <f>ROUND((Source!FX719/100)*((ROUND(Source!AF719*Source!I719, 2)+ROUND(Source!AE719*Source!I719, 2))), 2)</f>
        <v>0</v>
      </c>
      <c r="T131">
        <f>Source!X719</f>
        <v>0</v>
      </c>
      <c r="U131">
        <f>ROUND((Source!FY719/100)*((ROUND(Source!AF719*Source!I719, 2)+ROUND(Source!AE719*Source!I719, 2))), 2)</f>
        <v>0</v>
      </c>
      <c r="V131">
        <f>Source!Y719</f>
        <v>0</v>
      </c>
      <c r="W131">
        <f>IF(Source!BI719&lt;=1,H131, 0)</f>
        <v>0</v>
      </c>
      <c r="X131">
        <f>IF(Source!BI719=2,H131, 0)</f>
        <v>0</v>
      </c>
      <c r="Y131">
        <f>IF(Source!BI719=3,H131, 0)</f>
        <v>0</v>
      </c>
      <c r="Z131">
        <f>IF(Source!BI719=4,H131, 0)</f>
        <v>0</v>
      </c>
    </row>
    <row r="132" spans="1:26" ht="13.8">
      <c r="G132" s="74">
        <f>H127+H128+H129+SUM(H131:H131)</f>
        <v>27.86</v>
      </c>
      <c r="H132" s="74"/>
      <c r="J132" s="74">
        <f>K127+K128+K129+SUM(K131:K131)</f>
        <v>883.7</v>
      </c>
      <c r="K132" s="74"/>
      <c r="L132" s="59">
        <f>Source!U718</f>
        <v>1.42455</v>
      </c>
      <c r="O132" s="48">
        <f>G132</f>
        <v>27.86</v>
      </c>
      <c r="P132" s="48">
        <f>J132</f>
        <v>883.7</v>
      </c>
      <c r="Q132" s="48">
        <f>L132</f>
        <v>1.42455</v>
      </c>
      <c r="W132">
        <f>IF(Source!BI718&lt;=1,H127+H128+H129, 0)</f>
        <v>27.86</v>
      </c>
      <c r="X132">
        <f>IF(Source!BI718=2,H127+H128+H129, 0)</f>
        <v>0</v>
      </c>
      <c r="Y132">
        <f>IF(Source!BI718=3,H127+H128+H129, 0)</f>
        <v>0</v>
      </c>
      <c r="Z132">
        <f>IF(Source!BI718=4,H127+H128+H129, 0)</f>
        <v>0</v>
      </c>
    </row>
    <row r="134" spans="1:26" ht="16.8">
      <c r="A134" s="55" t="str">
        <f>CONCATENATE("Подраздел: ",IF(Source!G721&lt;&gt;"Новый подраздел", Source!G721, ""))</f>
        <v>Подраздел: комната 15</v>
      </c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</row>
    <row r="135" spans="1:26" ht="80.400000000000006">
      <c r="A135" s="38" t="str">
        <f>Source!E725</f>
        <v>1</v>
      </c>
      <c r="B135" s="78" t="s">
        <v>966</v>
      </c>
      <c r="C135" s="78" t="str">
        <f>Source!G725</f>
        <v>Установка подоконных досок из ПВХ в каменных стенах толщиной до 0,51 м</v>
      </c>
      <c r="D135" s="60" t="str">
        <f>Source!H725</f>
        <v>100 п. м</v>
      </c>
      <c r="E135" s="10">
        <f>Source!I725</f>
        <v>7.4999999999999997E-2</v>
      </c>
      <c r="F135" s="61">
        <f>Source!AL725+Source!AM725+Source!AO725</f>
        <v>4199.17</v>
      </c>
      <c r="G135" s="62"/>
      <c r="H135" s="63"/>
      <c r="I135" s="62" t="str">
        <f>Source!BO725</f>
        <v>10-01-035-1</v>
      </c>
      <c r="J135" s="62"/>
      <c r="K135" s="63"/>
      <c r="L135" s="64"/>
      <c r="S135">
        <f>ROUND((Source!FX725/100)*((ROUND(Source!AF725*Source!I725, 2)+ROUND(Source!AE725*Source!I725, 2))), 2)</f>
        <v>16.61</v>
      </c>
      <c r="T135">
        <f>Source!X725</f>
        <v>525.54</v>
      </c>
      <c r="U135">
        <f>ROUND((Source!FY725/100)*((ROUND(Source!AF725*Source!I725, 2)+ROUND(Source!AE725*Source!I725, 2))), 2)</f>
        <v>8.3800000000000008</v>
      </c>
      <c r="V135">
        <f>Source!Y725</f>
        <v>267.73</v>
      </c>
    </row>
    <row r="136" spans="1:26">
      <c r="C136" s="47" t="str">
        <f>"Объем: "&amp;Source!I725&amp;"=7,5/"&amp;"100"</f>
        <v>Объем: 0,075=7,5/100</v>
      </c>
    </row>
    <row r="137" spans="1:26" ht="14.4">
      <c r="A137" s="38"/>
      <c r="B137" s="78"/>
      <c r="C137" s="78" t="s">
        <v>959</v>
      </c>
      <c r="D137" s="60"/>
      <c r="E137" s="10"/>
      <c r="F137" s="61">
        <f>Source!AO725</f>
        <v>180.75</v>
      </c>
      <c r="G137" s="62" t="str">
        <f>Source!DG725</f>
        <v>)*1,15</v>
      </c>
      <c r="H137" s="63">
        <f>ROUND(Source!AF725*Source!I725, 2)</f>
        <v>15.59</v>
      </c>
      <c r="I137" s="62"/>
      <c r="J137" s="62">
        <f>IF(Source!BA725&lt;&gt; 0, Source!BA725, 1)</f>
        <v>31.7</v>
      </c>
      <c r="K137" s="63">
        <f>Source!S725</f>
        <v>494.19</v>
      </c>
      <c r="L137" s="64"/>
      <c r="R137">
        <f>H137</f>
        <v>15.59</v>
      </c>
    </row>
    <row r="138" spans="1:26" ht="14.4">
      <c r="A138" s="38"/>
      <c r="B138" s="78"/>
      <c r="C138" s="78" t="s">
        <v>81</v>
      </c>
      <c r="D138" s="60"/>
      <c r="E138" s="10"/>
      <c r="F138" s="61">
        <f>Source!AM725</f>
        <v>14.33</v>
      </c>
      <c r="G138" s="62" t="str">
        <f>Source!DE725</f>
        <v>)*1,25</v>
      </c>
      <c r="H138" s="63">
        <f>ROUND(Source!AD725*Source!I725, 2)</f>
        <v>1.34</v>
      </c>
      <c r="I138" s="62"/>
      <c r="J138" s="62">
        <f>IF(Source!BB725&lt;&gt; 0, Source!BB725, 1)</f>
        <v>10.75</v>
      </c>
      <c r="K138" s="63">
        <f>Source!Q725</f>
        <v>14.44</v>
      </c>
      <c r="L138" s="64"/>
    </row>
    <row r="139" spans="1:26" ht="14.4">
      <c r="A139" s="38"/>
      <c r="B139" s="78"/>
      <c r="C139" s="78" t="s">
        <v>965</v>
      </c>
      <c r="D139" s="60"/>
      <c r="E139" s="10"/>
      <c r="F139" s="61">
        <f>Source!AN725</f>
        <v>0.54</v>
      </c>
      <c r="G139" s="62" t="str">
        <f>Source!DF725</f>
        <v>)*1,25</v>
      </c>
      <c r="H139" s="75">
        <f>ROUND(Source!AE725*Source!I725, 2)</f>
        <v>0.05</v>
      </c>
      <c r="I139" s="62"/>
      <c r="J139" s="62">
        <f>IF(Source!BS725&lt;&gt; 0, Source!BS725, 1)</f>
        <v>31.7</v>
      </c>
      <c r="K139" s="75">
        <f>Source!R725</f>
        <v>1.6</v>
      </c>
      <c r="L139" s="64"/>
      <c r="R139">
        <f>H139</f>
        <v>0.05</v>
      </c>
    </row>
    <row r="140" spans="1:26" ht="14.4">
      <c r="A140" s="38"/>
      <c r="B140" s="78"/>
      <c r="C140" s="78" t="s">
        <v>967</v>
      </c>
      <c r="D140" s="60"/>
      <c r="E140" s="10"/>
      <c r="F140" s="61">
        <f>Source!AL725</f>
        <v>4004.09</v>
      </c>
      <c r="G140" s="62" t="str">
        <f>Source!DD725</f>
        <v/>
      </c>
      <c r="H140" s="63">
        <f>ROUND(Source!AC725*Source!I725, 2)</f>
        <v>300.31</v>
      </c>
      <c r="I140" s="62"/>
      <c r="J140" s="62">
        <f>IF(Source!BC725&lt;&gt; 0, Source!BC725, 1)</f>
        <v>4.59</v>
      </c>
      <c r="K140" s="63">
        <f>Source!P725</f>
        <v>1378.41</v>
      </c>
      <c r="L140" s="64"/>
    </row>
    <row r="141" spans="1:26" ht="14.4">
      <c r="A141" s="38"/>
      <c r="B141" s="78"/>
      <c r="C141" s="78" t="s">
        <v>960</v>
      </c>
      <c r="D141" s="60" t="s">
        <v>961</v>
      </c>
      <c r="E141" s="10">
        <f>Source!BZ725</f>
        <v>118</v>
      </c>
      <c r="F141" s="14" t="str">
        <f>CONCATENATE(" )", Source!DL725, Source!FT725, "=", Source!FX725)</f>
        <v xml:space="preserve"> )*0,9=106,2</v>
      </c>
      <c r="G141" s="23"/>
      <c r="H141" s="63">
        <f>SUM(S135:S144)</f>
        <v>16.61</v>
      </c>
      <c r="I141" s="65"/>
      <c r="J141" s="57">
        <f>Source!AT725</f>
        <v>106</v>
      </c>
      <c r="K141" s="63">
        <f>SUM(T135:T144)</f>
        <v>525.54</v>
      </c>
      <c r="L141" s="64"/>
    </row>
    <row r="142" spans="1:26" ht="14.4">
      <c r="A142" s="38"/>
      <c r="B142" s="78"/>
      <c r="C142" s="78" t="s">
        <v>962</v>
      </c>
      <c r="D142" s="60" t="s">
        <v>961</v>
      </c>
      <c r="E142" s="10">
        <f>Source!CA725</f>
        <v>63</v>
      </c>
      <c r="F142" s="14" t="str">
        <f>CONCATENATE(" )", Source!DM725, Source!FU725, "=", Source!FY725)</f>
        <v xml:space="preserve"> )*0,85=53,55</v>
      </c>
      <c r="G142" s="23"/>
      <c r="H142" s="63">
        <f>SUM(U135:U144)</f>
        <v>8.3800000000000008</v>
      </c>
      <c r="I142" s="65"/>
      <c r="J142" s="57">
        <f>Source!AU725</f>
        <v>54</v>
      </c>
      <c r="K142" s="63">
        <f>SUM(V135:V144)</f>
        <v>267.73</v>
      </c>
      <c r="L142" s="64"/>
    </row>
    <row r="143" spans="1:26" ht="14.4">
      <c r="A143" s="38"/>
      <c r="B143" s="78"/>
      <c r="C143" s="78" t="s">
        <v>963</v>
      </c>
      <c r="D143" s="60" t="s">
        <v>964</v>
      </c>
      <c r="E143" s="10">
        <f>Source!AQ725</f>
        <v>21.19</v>
      </c>
      <c r="F143" s="61"/>
      <c r="G143" s="62" t="str">
        <f>Source!DI725</f>
        <v>)*1,15</v>
      </c>
      <c r="H143" s="63"/>
      <c r="I143" s="62"/>
      <c r="J143" s="62"/>
      <c r="K143" s="63"/>
      <c r="L143" s="66">
        <f>Source!U725</f>
        <v>1.8276375</v>
      </c>
    </row>
    <row r="144" spans="1:26" ht="14.4">
      <c r="A144" s="79" t="str">
        <f>Source!E726</f>
        <v>1,1</v>
      </c>
      <c r="B144" s="80" t="str">
        <f>Source!F726</f>
        <v>101-2904</v>
      </c>
      <c r="C144" s="80" t="str">
        <f>Source!G726</f>
        <v>Доски подоконные ПВХ, шириной 200 мм</v>
      </c>
      <c r="D144" s="67" t="str">
        <f>Source!H726</f>
        <v>м</v>
      </c>
      <c r="E144" s="68">
        <f>Source!I726</f>
        <v>7.5</v>
      </c>
      <c r="F144" s="69">
        <f>Source!AL726+Source!AM726+Source!AO726</f>
        <v>131.99</v>
      </c>
      <c r="G144" s="70" t="s">
        <v>3</v>
      </c>
      <c r="H144" s="71">
        <f>ROUND(Source!AC726*Source!I726, 2)+ROUND(Source!AD726*Source!I726, 2)+ROUND(Source!AF726*Source!I726, 2)</f>
        <v>989.93</v>
      </c>
      <c r="I144" s="72"/>
      <c r="J144" s="72">
        <f>IF(Source!BC726&lt;&gt; 0, Source!BC726, 1)</f>
        <v>0.82</v>
      </c>
      <c r="K144" s="71">
        <f>Source!O726</f>
        <v>811.74</v>
      </c>
      <c r="L144" s="73"/>
      <c r="S144">
        <f>ROUND((Source!FX726/100)*((ROUND(Source!AF726*Source!I726, 2)+ROUND(Source!AE726*Source!I726, 2))), 2)</f>
        <v>0</v>
      </c>
      <c r="T144">
        <f>Source!X726</f>
        <v>0</v>
      </c>
      <c r="U144">
        <f>ROUND((Source!FY726/100)*((ROUND(Source!AF726*Source!I726, 2)+ROUND(Source!AE726*Source!I726, 2))), 2)</f>
        <v>0</v>
      </c>
      <c r="V144">
        <f>Source!Y726</f>
        <v>0</v>
      </c>
      <c r="W144">
        <f>IF(Source!BI726&lt;=1,H144, 0)</f>
        <v>989.93</v>
      </c>
      <c r="X144">
        <f>IF(Source!BI726=2,H144, 0)</f>
        <v>0</v>
      </c>
      <c r="Y144">
        <f>IF(Source!BI726=3,H144, 0)</f>
        <v>0</v>
      </c>
      <c r="Z144">
        <f>IF(Source!BI726=4,H144, 0)</f>
        <v>0</v>
      </c>
    </row>
    <row r="145" spans="1:26" ht="13.8">
      <c r="G145" s="74">
        <f>H137+H138+H140+H141+H142+SUM(H144:H144)</f>
        <v>1332.1599999999999</v>
      </c>
      <c r="H145" s="74"/>
      <c r="J145" s="74">
        <f>K137+K138+K140+K141+K142+SUM(K144:K144)</f>
        <v>3492.05</v>
      </c>
      <c r="K145" s="74"/>
      <c r="L145" s="59">
        <f>Source!U725</f>
        <v>1.8276375</v>
      </c>
      <c r="O145" s="48">
        <f>G145</f>
        <v>1332.1599999999999</v>
      </c>
      <c r="P145" s="48">
        <f>J145</f>
        <v>3492.05</v>
      </c>
      <c r="Q145" s="48">
        <f>L145</f>
        <v>1.8276375</v>
      </c>
      <c r="W145">
        <f>IF(Source!BI725&lt;=1,H137+H138+H140+H141+H142, 0)</f>
        <v>342.23</v>
      </c>
      <c r="X145">
        <f>IF(Source!BI725=2,H137+H138+H140+H141+H142, 0)</f>
        <v>0</v>
      </c>
      <c r="Y145">
        <f>IF(Source!BI725=3,H137+H138+H140+H141+H142, 0)</f>
        <v>0</v>
      </c>
      <c r="Z145">
        <f>IF(Source!BI725=4,H137+H138+H140+H141+H142, 0)</f>
        <v>0</v>
      </c>
    </row>
    <row r="146" spans="1:26" ht="80.400000000000006">
      <c r="A146" s="38" t="str">
        <f>Source!E727</f>
        <v>2</v>
      </c>
      <c r="B146" s="78" t="s">
        <v>968</v>
      </c>
      <c r="C146" s="78" t="str">
        <f>Source!G727</f>
        <v>Облицовка оконных и дверных откосов декоративным бумажно-слоистым пластиком или листами из синтетических материалов на клее</v>
      </c>
      <c r="D146" s="60" t="str">
        <f>Source!H727</f>
        <v>100 м2 облицовки</v>
      </c>
      <c r="E146" s="10">
        <f>Source!I727</f>
        <v>3.5999999999999997E-2</v>
      </c>
      <c r="F146" s="61">
        <f>Source!AL727+Source!AM727+Source!AO727</f>
        <v>2053.38</v>
      </c>
      <c r="G146" s="62"/>
      <c r="H146" s="63"/>
      <c r="I146" s="62" t="str">
        <f>Source!BO727</f>
        <v>15-01-050-4</v>
      </c>
      <c r="J146" s="62"/>
      <c r="K146" s="63"/>
      <c r="L146" s="64"/>
      <c r="S146">
        <f>ROUND((Source!FX727/100)*((ROUND(Source!AF727*Source!I727, 2)+ROUND(Source!AE727*Source!I727, 2))), 2)</f>
        <v>59.84</v>
      </c>
      <c r="T146">
        <f>Source!X727</f>
        <v>1906.75</v>
      </c>
      <c r="U146">
        <f>ROUND((Source!FY727/100)*((ROUND(Source!AF727*Source!I727, 2)+ROUND(Source!AE727*Source!I727, 2))), 2)</f>
        <v>29.6</v>
      </c>
      <c r="V146">
        <f>Source!Y727</f>
        <v>943.34</v>
      </c>
    </row>
    <row r="147" spans="1:26">
      <c r="C147" s="47" t="str">
        <f>"Объем: "&amp;Source!I727&amp;"=3,6/"&amp;"100"</f>
        <v>Объем: 0,036=3,6/100</v>
      </c>
    </row>
    <row r="148" spans="1:26" ht="14.4">
      <c r="A148" s="38"/>
      <c r="B148" s="78"/>
      <c r="C148" s="78" t="s">
        <v>959</v>
      </c>
      <c r="D148" s="60"/>
      <c r="E148" s="10"/>
      <c r="F148" s="61">
        <f>Source!AO727</f>
        <v>1528.19</v>
      </c>
      <c r="G148" s="62" t="str">
        <f>Source!DG727</f>
        <v>)*1,15</v>
      </c>
      <c r="H148" s="63">
        <f>ROUND(Source!AF727*Source!I727, 2)</f>
        <v>63.27</v>
      </c>
      <c r="I148" s="62"/>
      <c r="J148" s="62">
        <f>IF(Source!BA727&lt;&gt; 0, Source!BA727, 1)</f>
        <v>31.7</v>
      </c>
      <c r="K148" s="63">
        <f>Source!S727</f>
        <v>2005.57</v>
      </c>
      <c r="L148" s="64"/>
      <c r="R148">
        <f>H148</f>
        <v>63.27</v>
      </c>
    </row>
    <row r="149" spans="1:26" ht="14.4">
      <c r="A149" s="38"/>
      <c r="B149" s="78"/>
      <c r="C149" s="78" t="s">
        <v>81</v>
      </c>
      <c r="D149" s="60"/>
      <c r="E149" s="10"/>
      <c r="F149" s="61">
        <f>Source!AM727</f>
        <v>46.33</v>
      </c>
      <c r="G149" s="62" t="str">
        <f>Source!DE727</f>
        <v>)*1,25</v>
      </c>
      <c r="H149" s="63">
        <f>ROUND(Source!AD727*Source!I727, 2)</f>
        <v>2.08</v>
      </c>
      <c r="I149" s="62"/>
      <c r="J149" s="62">
        <f>IF(Source!BB727&lt;&gt; 0, Source!BB727, 1)</f>
        <v>10.63</v>
      </c>
      <c r="K149" s="63">
        <f>Source!Q727</f>
        <v>22.16</v>
      </c>
      <c r="L149" s="64"/>
    </row>
    <row r="150" spans="1:26" ht="14.4">
      <c r="A150" s="38"/>
      <c r="B150" s="78"/>
      <c r="C150" s="78" t="s">
        <v>965</v>
      </c>
      <c r="D150" s="60"/>
      <c r="E150" s="10"/>
      <c r="F150" s="61">
        <f>Source!AN727</f>
        <v>1.08</v>
      </c>
      <c r="G150" s="62" t="str">
        <f>Source!DF727</f>
        <v>)*1,25</v>
      </c>
      <c r="H150" s="75">
        <f>ROUND(Source!AE727*Source!I727, 2)</f>
        <v>0.05</v>
      </c>
      <c r="I150" s="62"/>
      <c r="J150" s="62">
        <f>IF(Source!BS727&lt;&gt; 0, Source!BS727, 1)</f>
        <v>31.7</v>
      </c>
      <c r="K150" s="75">
        <f>Source!R727</f>
        <v>1.54</v>
      </c>
      <c r="L150" s="64"/>
      <c r="R150">
        <f>H150</f>
        <v>0.05</v>
      </c>
    </row>
    <row r="151" spans="1:26" ht="14.4">
      <c r="A151" s="38"/>
      <c r="B151" s="78"/>
      <c r="C151" s="78" t="s">
        <v>967</v>
      </c>
      <c r="D151" s="60"/>
      <c r="E151" s="10"/>
      <c r="F151" s="61">
        <f>Source!AL727</f>
        <v>478.86</v>
      </c>
      <c r="G151" s="62" t="str">
        <f>Source!DD727</f>
        <v/>
      </c>
      <c r="H151" s="63">
        <f>ROUND(Source!AC727*Source!I727, 2)</f>
        <v>17.239999999999998</v>
      </c>
      <c r="I151" s="62"/>
      <c r="J151" s="62">
        <f>IF(Source!BC727&lt;&gt; 0, Source!BC727, 1)</f>
        <v>3.18</v>
      </c>
      <c r="K151" s="63">
        <f>Source!P727</f>
        <v>54.82</v>
      </c>
      <c r="L151" s="64"/>
    </row>
    <row r="152" spans="1:26" ht="14.4">
      <c r="A152" s="38"/>
      <c r="B152" s="78"/>
      <c r="C152" s="78" t="s">
        <v>960</v>
      </c>
      <c r="D152" s="60" t="s">
        <v>961</v>
      </c>
      <c r="E152" s="10">
        <f>Source!BZ727</f>
        <v>105</v>
      </c>
      <c r="F152" s="14" t="str">
        <f>CONCATENATE(" )", Source!DL727, Source!FT727, "=", Source!FX727)</f>
        <v xml:space="preserve"> )*0,9=94,5</v>
      </c>
      <c r="G152" s="23"/>
      <c r="H152" s="63">
        <f>SUM(S146:S154)</f>
        <v>59.84</v>
      </c>
      <c r="I152" s="65"/>
      <c r="J152" s="57">
        <f>Source!AT727</f>
        <v>95</v>
      </c>
      <c r="K152" s="63">
        <f>SUM(T146:T154)</f>
        <v>1906.75</v>
      </c>
      <c r="L152" s="64"/>
    </row>
    <row r="153" spans="1:26" ht="14.4">
      <c r="A153" s="38"/>
      <c r="B153" s="78"/>
      <c r="C153" s="78" t="s">
        <v>962</v>
      </c>
      <c r="D153" s="60" t="s">
        <v>961</v>
      </c>
      <c r="E153" s="10">
        <f>Source!CA727</f>
        <v>55</v>
      </c>
      <c r="F153" s="14" t="str">
        <f>CONCATENATE(" )", Source!DM727, Source!FU727, "=", Source!FY727)</f>
        <v xml:space="preserve"> )*0,85=46,75</v>
      </c>
      <c r="G153" s="23"/>
      <c r="H153" s="63">
        <f>SUM(U146:U154)</f>
        <v>29.6</v>
      </c>
      <c r="I153" s="65"/>
      <c r="J153" s="57">
        <f>Source!AU727</f>
        <v>47</v>
      </c>
      <c r="K153" s="63">
        <f>SUM(V146:V154)</f>
        <v>943.34</v>
      </c>
      <c r="L153" s="64"/>
    </row>
    <row r="154" spans="1:26" ht="14.4">
      <c r="A154" s="79"/>
      <c r="B154" s="80"/>
      <c r="C154" s="80" t="s">
        <v>963</v>
      </c>
      <c r="D154" s="67" t="s">
        <v>964</v>
      </c>
      <c r="E154" s="68">
        <f>Source!AQ727</f>
        <v>166.47</v>
      </c>
      <c r="F154" s="69"/>
      <c r="G154" s="72" t="str">
        <f>Source!DI727</f>
        <v>)*1,15</v>
      </c>
      <c r="H154" s="71"/>
      <c r="I154" s="72"/>
      <c r="J154" s="72"/>
      <c r="K154" s="71"/>
      <c r="L154" s="76">
        <f>Source!U727</f>
        <v>6.8918579999999992</v>
      </c>
    </row>
    <row r="155" spans="1:26" ht="13.8">
      <c r="G155" s="74">
        <f>H148+H149+H151+H152+H153</f>
        <v>172.03</v>
      </c>
      <c r="H155" s="74"/>
      <c r="J155" s="74">
        <f>K148+K149+K151+K152+K153</f>
        <v>4932.6400000000003</v>
      </c>
      <c r="K155" s="74"/>
      <c r="L155" s="59">
        <f>Source!U727</f>
        <v>6.8918579999999992</v>
      </c>
      <c r="O155" s="48">
        <f>G155</f>
        <v>172.03</v>
      </c>
      <c r="P155" s="48">
        <f>J155</f>
        <v>4932.6400000000003</v>
      </c>
      <c r="Q155" s="48">
        <f>L155</f>
        <v>6.8918579999999992</v>
      </c>
      <c r="W155">
        <f>IF(Source!BI727&lt;=1,H148+H149+H151+H152+H153, 0)</f>
        <v>172.03</v>
      </c>
      <c r="X155">
        <f>IF(Source!BI727=2,H148+H149+H151+H152+H153, 0)</f>
        <v>0</v>
      </c>
      <c r="Y155">
        <f>IF(Source!BI727=3,H148+H149+H151+H152+H153, 0)</f>
        <v>0</v>
      </c>
      <c r="Z155">
        <f>IF(Source!BI727=4,H148+H149+H151+H152+H153, 0)</f>
        <v>0</v>
      </c>
    </row>
    <row r="156" spans="1:26" ht="69">
      <c r="A156" s="79" t="str">
        <f>Source!E728</f>
        <v>3</v>
      </c>
      <c r="B156" s="80" t="str">
        <f>Source!F728</f>
        <v>101-6871</v>
      </c>
      <c r="C156" s="80" t="str">
        <f>Source!G728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156" s="67" t="str">
        <f>Source!H728</f>
        <v>м2</v>
      </c>
      <c r="E156" s="68">
        <f>Source!I728</f>
        <v>3.78</v>
      </c>
      <c r="F156" s="69">
        <f>Source!AL728</f>
        <v>377.87</v>
      </c>
      <c r="G156" s="72" t="str">
        <f>Source!DD728</f>
        <v/>
      </c>
      <c r="H156" s="71">
        <f>ROUND(Source!AC728*Source!I728, 2)</f>
        <v>1428.35</v>
      </c>
      <c r="I156" s="72" t="str">
        <f>Source!BO728</f>
        <v>101-6871</v>
      </c>
      <c r="J156" s="72">
        <f>IF(Source!BC728&lt;&gt; 0, Source!BC728, 1)</f>
        <v>0.6</v>
      </c>
      <c r="K156" s="71">
        <f>Source!P728</f>
        <v>857.01</v>
      </c>
      <c r="L156" s="73"/>
      <c r="S156">
        <f>ROUND((Source!FX728/100)*((ROUND(Source!AF728*Source!I728, 2)+ROUND(Source!AE728*Source!I728, 2))), 2)</f>
        <v>0</v>
      </c>
      <c r="T156">
        <f>Source!X728</f>
        <v>0</v>
      </c>
      <c r="U156">
        <f>ROUND((Source!FY728/100)*((ROUND(Source!AF728*Source!I728, 2)+ROUND(Source!AE728*Source!I728, 2))), 2)</f>
        <v>0</v>
      </c>
      <c r="V156">
        <f>Source!Y728</f>
        <v>0</v>
      </c>
    </row>
    <row r="157" spans="1:26" ht="13.8">
      <c r="G157" s="74">
        <f>H156</f>
        <v>1428.35</v>
      </c>
      <c r="H157" s="74"/>
      <c r="J157" s="74">
        <f>K156</f>
        <v>857.01</v>
      </c>
      <c r="K157" s="74"/>
      <c r="L157" s="59">
        <f>Source!U728</f>
        <v>0</v>
      </c>
      <c r="O157" s="48">
        <f>G157</f>
        <v>1428.35</v>
      </c>
      <c r="P157" s="48">
        <f>J157</f>
        <v>857.01</v>
      </c>
      <c r="Q157" s="48">
        <f>L157</f>
        <v>0</v>
      </c>
      <c r="W157">
        <f>IF(Source!BI728&lt;=1,H156, 0)</f>
        <v>1428.35</v>
      </c>
      <c r="X157">
        <f>IF(Source!BI728=2,H156, 0)</f>
        <v>0</v>
      </c>
      <c r="Y157">
        <f>IF(Source!BI728=3,H156, 0)</f>
        <v>0</v>
      </c>
      <c r="Z157">
        <f>IF(Source!BI728=4,H156, 0)</f>
        <v>0</v>
      </c>
    </row>
    <row r="158" spans="1:26" ht="14.4">
      <c r="A158" s="79" t="str">
        <f>Source!E729</f>
        <v>4</v>
      </c>
      <c r="B158" s="80" t="str">
        <f>Source!F729</f>
        <v>101-2416</v>
      </c>
      <c r="C158" s="80" t="str">
        <f>Source!G729</f>
        <v>Грунтовка «Бетоконтакт», КНАУФ</v>
      </c>
      <c r="D158" s="67" t="str">
        <f>Source!H729</f>
        <v>кг</v>
      </c>
      <c r="E158" s="68">
        <f>Source!I729</f>
        <v>0.32</v>
      </c>
      <c r="F158" s="69">
        <f>Source!AL729</f>
        <v>22.91</v>
      </c>
      <c r="G158" s="72" t="str">
        <f>Source!DD729</f>
        <v/>
      </c>
      <c r="H158" s="71">
        <f>ROUND(Source!AC729*Source!I729, 2)</f>
        <v>7.33</v>
      </c>
      <c r="I158" s="72" t="str">
        <f>Source!BO729</f>
        <v>101-2416</v>
      </c>
      <c r="J158" s="72">
        <f>IF(Source!BC729&lt;&gt; 0, Source!BC729, 1)</f>
        <v>5.65</v>
      </c>
      <c r="K158" s="71">
        <f>Source!P729</f>
        <v>41.42</v>
      </c>
      <c r="L158" s="73"/>
      <c r="S158">
        <f>ROUND((Source!FX729/100)*((ROUND(Source!AF729*Source!I729, 2)+ROUND(Source!AE729*Source!I729, 2))), 2)</f>
        <v>0</v>
      </c>
      <c r="T158">
        <f>Source!X729</f>
        <v>0</v>
      </c>
      <c r="U158">
        <f>ROUND((Source!FY729/100)*((ROUND(Source!AF729*Source!I729, 2)+ROUND(Source!AE729*Source!I729, 2))), 2)</f>
        <v>0</v>
      </c>
      <c r="V158">
        <f>Source!Y729</f>
        <v>0</v>
      </c>
    </row>
    <row r="159" spans="1:26" ht="13.8">
      <c r="G159" s="74">
        <f>H158</f>
        <v>7.33</v>
      </c>
      <c r="H159" s="74"/>
      <c r="J159" s="74">
        <f>K158</f>
        <v>41.42</v>
      </c>
      <c r="K159" s="74"/>
      <c r="L159" s="59">
        <f>Source!U729</f>
        <v>0</v>
      </c>
      <c r="O159" s="48">
        <f>G159</f>
        <v>7.33</v>
      </c>
      <c r="P159" s="48">
        <f>J159</f>
        <v>41.42</v>
      </c>
      <c r="Q159" s="48">
        <f>L159</f>
        <v>0</v>
      </c>
      <c r="W159">
        <f>IF(Source!BI729&lt;=1,H158, 0)</f>
        <v>7.33</v>
      </c>
      <c r="X159">
        <f>IF(Source!BI729=2,H158, 0)</f>
        <v>0</v>
      </c>
      <c r="Y159">
        <f>IF(Source!BI729=3,H158, 0)</f>
        <v>0</v>
      </c>
      <c r="Z159">
        <f>IF(Source!BI729=4,H158, 0)</f>
        <v>0</v>
      </c>
    </row>
    <row r="160" spans="1:26" ht="80.400000000000006">
      <c r="A160" s="38" t="str">
        <f>Source!E730</f>
        <v>5</v>
      </c>
      <c r="B160" s="78" t="s">
        <v>969</v>
      </c>
      <c r="C160" s="78" t="str">
        <f>Source!G730</f>
        <v>Укладка лаг по плитам перекрытий</v>
      </c>
      <c r="D160" s="60" t="str">
        <f>Source!H730</f>
        <v>100 м2 пола</v>
      </c>
      <c r="E160" s="10">
        <f>Source!I730</f>
        <v>0.38</v>
      </c>
      <c r="F160" s="61">
        <f>Source!AL730+Source!AM730+Source!AO730</f>
        <v>2068.7799999999997</v>
      </c>
      <c r="G160" s="62"/>
      <c r="H160" s="63"/>
      <c r="I160" s="62" t="str">
        <f>Source!BO730</f>
        <v>11-01-012-3</v>
      </c>
      <c r="J160" s="62"/>
      <c r="K160" s="63"/>
      <c r="L160" s="64"/>
      <c r="S160">
        <f>ROUND((Source!FX730/100)*((ROUND(Source!AF730*Source!I730, 2)+ROUND(Source!AE730*Source!I730, 2))), 2)</f>
        <v>148.75</v>
      </c>
      <c r="T160">
        <f>Source!X730</f>
        <v>4728.37</v>
      </c>
      <c r="U160">
        <f>ROUND((Source!FY730/100)*((ROUND(Source!AF730*Source!I730, 2)+ROUND(Source!AE730*Source!I730, 2))), 2)</f>
        <v>85.66</v>
      </c>
      <c r="V160">
        <f>Source!Y730</f>
        <v>2726.27</v>
      </c>
    </row>
    <row r="161" spans="1:26">
      <c r="C161" s="47" t="str">
        <f>"Объем: "&amp;Source!I730&amp;"=38/"&amp;"100"</f>
        <v>Объем: 0,38=38/100</v>
      </c>
    </row>
    <row r="162" spans="1:26" ht="14.4">
      <c r="A162" s="38"/>
      <c r="B162" s="78"/>
      <c r="C162" s="78" t="s">
        <v>959</v>
      </c>
      <c r="D162" s="60"/>
      <c r="E162" s="10"/>
      <c r="F162" s="61">
        <f>Source!AO730</f>
        <v>304.86</v>
      </c>
      <c r="G162" s="62" t="str">
        <f>Source!DG730</f>
        <v>)*1,15</v>
      </c>
      <c r="H162" s="63">
        <f>ROUND(Source!AF730*Source!I730, 2)</f>
        <v>133.22</v>
      </c>
      <c r="I162" s="62"/>
      <c r="J162" s="62">
        <f>IF(Source!BA730&lt;&gt; 0, Source!BA730, 1)</f>
        <v>31.7</v>
      </c>
      <c r="K162" s="63">
        <f>Source!S730</f>
        <v>4223.2</v>
      </c>
      <c r="L162" s="64"/>
      <c r="R162">
        <f>H162</f>
        <v>133.22</v>
      </c>
    </row>
    <row r="163" spans="1:26" ht="14.4">
      <c r="A163" s="38"/>
      <c r="B163" s="78"/>
      <c r="C163" s="78" t="s">
        <v>81</v>
      </c>
      <c r="D163" s="60"/>
      <c r="E163" s="10"/>
      <c r="F163" s="61">
        <f>Source!AM730</f>
        <v>28.6</v>
      </c>
      <c r="G163" s="62" t="str">
        <f>Source!DE730</f>
        <v>)*1,25</v>
      </c>
      <c r="H163" s="63">
        <f>ROUND(Source!AD730*Source!I730, 2)</f>
        <v>13.59</v>
      </c>
      <c r="I163" s="62"/>
      <c r="J163" s="62">
        <f>IF(Source!BB730&lt;&gt; 0, Source!BB730, 1)</f>
        <v>11.17</v>
      </c>
      <c r="K163" s="63">
        <f>Source!Q730</f>
        <v>151.74</v>
      </c>
      <c r="L163" s="64"/>
    </row>
    <row r="164" spans="1:26" ht="14.4">
      <c r="A164" s="38"/>
      <c r="B164" s="78"/>
      <c r="C164" s="78" t="s">
        <v>965</v>
      </c>
      <c r="D164" s="60"/>
      <c r="E164" s="10"/>
      <c r="F164" s="61">
        <f>Source!AN730</f>
        <v>2.4300000000000002</v>
      </c>
      <c r="G164" s="62" t="str">
        <f>Source!DF730</f>
        <v>)*1,25</v>
      </c>
      <c r="H164" s="75">
        <f>ROUND(Source!AE730*Source!I730, 2)</f>
        <v>1.1499999999999999</v>
      </c>
      <c r="I164" s="62"/>
      <c r="J164" s="62">
        <f>IF(Source!BS730&lt;&gt; 0, Source!BS730, 1)</f>
        <v>31.7</v>
      </c>
      <c r="K164" s="75">
        <f>Source!R730</f>
        <v>36.590000000000003</v>
      </c>
      <c r="L164" s="64"/>
      <c r="R164">
        <f>H164</f>
        <v>1.1499999999999999</v>
      </c>
    </row>
    <row r="165" spans="1:26" ht="14.4">
      <c r="A165" s="38"/>
      <c r="B165" s="78"/>
      <c r="C165" s="78" t="s">
        <v>967</v>
      </c>
      <c r="D165" s="60"/>
      <c r="E165" s="10"/>
      <c r="F165" s="61">
        <f>Source!AL730</f>
        <v>1735.32</v>
      </c>
      <c r="G165" s="62" t="str">
        <f>Source!DD730</f>
        <v/>
      </c>
      <c r="H165" s="63">
        <f>ROUND(Source!AC730*Source!I730, 2)</f>
        <v>659.42</v>
      </c>
      <c r="I165" s="62"/>
      <c r="J165" s="62">
        <f>IF(Source!BC730&lt;&gt; 0, Source!BC730, 1)</f>
        <v>3.49</v>
      </c>
      <c r="K165" s="63">
        <f>Source!P730</f>
        <v>2301.38</v>
      </c>
      <c r="L165" s="64"/>
    </row>
    <row r="166" spans="1:26" ht="14.4">
      <c r="A166" s="38"/>
      <c r="B166" s="78"/>
      <c r="C166" s="78" t="s">
        <v>960</v>
      </c>
      <c r="D166" s="60" t="s">
        <v>961</v>
      </c>
      <c r="E166" s="10">
        <f>Source!BZ730</f>
        <v>123</v>
      </c>
      <c r="F166" s="14" t="str">
        <f>CONCATENATE(" )", Source!DL730, Source!FT730, "=", Source!FX730)</f>
        <v xml:space="preserve"> )*0,9=110,7</v>
      </c>
      <c r="G166" s="23"/>
      <c r="H166" s="63">
        <f>SUM(S160:S168)</f>
        <v>148.75</v>
      </c>
      <c r="I166" s="65"/>
      <c r="J166" s="57">
        <f>Source!AT730</f>
        <v>111</v>
      </c>
      <c r="K166" s="63">
        <f>SUM(T160:T168)</f>
        <v>4728.37</v>
      </c>
      <c r="L166" s="64"/>
    </row>
    <row r="167" spans="1:26" ht="14.4">
      <c r="A167" s="38"/>
      <c r="B167" s="78"/>
      <c r="C167" s="78" t="s">
        <v>962</v>
      </c>
      <c r="D167" s="60" t="s">
        <v>961</v>
      </c>
      <c r="E167" s="10">
        <f>Source!CA730</f>
        <v>75</v>
      </c>
      <c r="F167" s="14" t="str">
        <f>CONCATENATE(" )", Source!DM730, Source!FU730, "=", Source!FY730)</f>
        <v xml:space="preserve"> )*0,85=63,75</v>
      </c>
      <c r="G167" s="23"/>
      <c r="H167" s="63">
        <f>SUM(U160:U168)</f>
        <v>85.66</v>
      </c>
      <c r="I167" s="65"/>
      <c r="J167" s="57">
        <f>Source!AU730</f>
        <v>64</v>
      </c>
      <c r="K167" s="63">
        <f>SUM(V160:V168)</f>
        <v>2726.27</v>
      </c>
      <c r="L167" s="64"/>
    </row>
    <row r="168" spans="1:26" ht="14.4">
      <c r="A168" s="79"/>
      <c r="B168" s="80"/>
      <c r="C168" s="80" t="s">
        <v>963</v>
      </c>
      <c r="D168" s="67" t="s">
        <v>964</v>
      </c>
      <c r="E168" s="68">
        <f>Source!AQ730</f>
        <v>35.74</v>
      </c>
      <c r="F168" s="69"/>
      <c r="G168" s="72" t="str">
        <f>Source!DI730</f>
        <v>)*1,15</v>
      </c>
      <c r="H168" s="71"/>
      <c r="I168" s="72"/>
      <c r="J168" s="72"/>
      <c r="K168" s="71"/>
      <c r="L168" s="76">
        <f>Source!U730</f>
        <v>15.61838</v>
      </c>
    </row>
    <row r="169" spans="1:26" ht="13.8">
      <c r="G169" s="74">
        <f>H162+H163+H165+H166+H167</f>
        <v>1040.6400000000001</v>
      </c>
      <c r="H169" s="74"/>
      <c r="J169" s="74">
        <f>K162+K163+K165+K166+K167</f>
        <v>14130.96</v>
      </c>
      <c r="K169" s="74"/>
      <c r="L169" s="59">
        <f>Source!U730</f>
        <v>15.61838</v>
      </c>
      <c r="O169" s="48">
        <f>G169</f>
        <v>1040.6400000000001</v>
      </c>
      <c r="P169" s="48">
        <f>J169</f>
        <v>14130.96</v>
      </c>
      <c r="Q169" s="48">
        <f>L169</f>
        <v>15.61838</v>
      </c>
      <c r="W169">
        <f>IF(Source!BI730&lt;=1,H162+H163+H165+H166+H167, 0)</f>
        <v>1040.6400000000001</v>
      </c>
      <c r="X169">
        <f>IF(Source!BI730=2,H162+H163+H165+H166+H167, 0)</f>
        <v>0</v>
      </c>
      <c r="Y169">
        <f>IF(Source!BI730=3,H162+H163+H165+H166+H167, 0)</f>
        <v>0</v>
      </c>
      <c r="Z169">
        <f>IF(Source!BI730=4,H162+H163+H165+H166+H167, 0)</f>
        <v>0</v>
      </c>
    </row>
    <row r="170" spans="1:26" ht="80.400000000000006">
      <c r="A170" s="38" t="str">
        <f>Source!E731</f>
        <v>6</v>
      </c>
      <c r="B170" s="78" t="s">
        <v>970</v>
      </c>
      <c r="C170" s="78" t="str">
        <f>Source!G731</f>
        <v>Устройство покрытий дощатых толщиной 28 мм</v>
      </c>
      <c r="D170" s="60" t="str">
        <f>Source!H731</f>
        <v>100 м2 покрытия</v>
      </c>
      <c r="E170" s="10">
        <f>Source!I731</f>
        <v>0.38</v>
      </c>
      <c r="F170" s="61">
        <f>Source!AL731+Source!AM731+Source!AO731</f>
        <v>6972.3600000000006</v>
      </c>
      <c r="G170" s="62"/>
      <c r="H170" s="63"/>
      <c r="I170" s="62" t="str">
        <f>Source!BO731</f>
        <v>11-01-033-1</v>
      </c>
      <c r="J170" s="62"/>
      <c r="K170" s="63"/>
      <c r="L170" s="64"/>
      <c r="S170">
        <f>ROUND((Source!FX731/100)*((ROUND(Source!AF731*Source!I731, 2)+ROUND(Source!AE731*Source!I731, 2))), 2)</f>
        <v>254.68</v>
      </c>
      <c r="T170">
        <f>Source!X731</f>
        <v>8095.09</v>
      </c>
      <c r="U170">
        <f>ROUND((Source!FY731/100)*((ROUND(Source!AF731*Source!I731, 2)+ROUND(Source!AE731*Source!I731, 2))), 2)</f>
        <v>146.66</v>
      </c>
      <c r="V170">
        <f>Source!Y731</f>
        <v>4667.4399999999996</v>
      </c>
    </row>
    <row r="171" spans="1:26">
      <c r="C171" s="47" t="str">
        <f>"Объем: "&amp;Source!I731&amp;"=38/"&amp;"100"</f>
        <v>Объем: 0,38=38/100</v>
      </c>
    </row>
    <row r="172" spans="1:26" ht="14.4">
      <c r="A172" s="38"/>
      <c r="B172" s="78"/>
      <c r="C172" s="78" t="s">
        <v>959</v>
      </c>
      <c r="D172" s="60"/>
      <c r="E172" s="10"/>
      <c r="F172" s="61">
        <f>Source!AO731</f>
        <v>517.94000000000005</v>
      </c>
      <c r="G172" s="62" t="str">
        <f>Source!DG731</f>
        <v>)*1,15</v>
      </c>
      <c r="H172" s="63">
        <f>ROUND(Source!AF731*Source!I731, 2)</f>
        <v>226.34</v>
      </c>
      <c r="I172" s="62"/>
      <c r="J172" s="62">
        <f>IF(Source!BA731&lt;&gt; 0, Source!BA731, 1)</f>
        <v>31.7</v>
      </c>
      <c r="K172" s="63">
        <f>Source!S731</f>
        <v>7174.97</v>
      </c>
      <c r="L172" s="64"/>
      <c r="R172">
        <f>H172</f>
        <v>226.34</v>
      </c>
    </row>
    <row r="173" spans="1:26" ht="14.4">
      <c r="A173" s="38"/>
      <c r="B173" s="78"/>
      <c r="C173" s="78" t="s">
        <v>81</v>
      </c>
      <c r="D173" s="60"/>
      <c r="E173" s="10"/>
      <c r="F173" s="61">
        <f>Source!AM731</f>
        <v>97.78</v>
      </c>
      <c r="G173" s="62" t="str">
        <f>Source!DE731</f>
        <v>)*1,25</v>
      </c>
      <c r="H173" s="63">
        <f>ROUND(Source!AD731*Source!I731, 2)</f>
        <v>46.45</v>
      </c>
      <c r="I173" s="62"/>
      <c r="J173" s="62">
        <f>IF(Source!BB731&lt;&gt; 0, Source!BB731, 1)</f>
        <v>11.23</v>
      </c>
      <c r="K173" s="63">
        <f>Source!Q731</f>
        <v>521.58000000000004</v>
      </c>
      <c r="L173" s="64"/>
    </row>
    <row r="174" spans="1:26" ht="14.4">
      <c r="A174" s="38"/>
      <c r="B174" s="78"/>
      <c r="C174" s="78" t="s">
        <v>965</v>
      </c>
      <c r="D174" s="60"/>
      <c r="E174" s="10"/>
      <c r="F174" s="61">
        <f>Source!AN731</f>
        <v>7.83</v>
      </c>
      <c r="G174" s="62" t="str">
        <f>Source!DF731</f>
        <v>)*1,25</v>
      </c>
      <c r="H174" s="75">
        <f>ROUND(Source!AE731*Source!I731, 2)</f>
        <v>3.72</v>
      </c>
      <c r="I174" s="62"/>
      <c r="J174" s="62">
        <f>IF(Source!BS731&lt;&gt; 0, Source!BS731, 1)</f>
        <v>31.7</v>
      </c>
      <c r="K174" s="75">
        <f>Source!R731</f>
        <v>117.9</v>
      </c>
      <c r="L174" s="64"/>
      <c r="R174">
        <f>H174</f>
        <v>3.72</v>
      </c>
    </row>
    <row r="175" spans="1:26" ht="14.4">
      <c r="A175" s="38"/>
      <c r="B175" s="78"/>
      <c r="C175" s="78" t="s">
        <v>967</v>
      </c>
      <c r="D175" s="60"/>
      <c r="E175" s="10"/>
      <c r="F175" s="61">
        <f>Source!AL731</f>
        <v>6356.64</v>
      </c>
      <c r="G175" s="62" t="str">
        <f>Source!DD731</f>
        <v/>
      </c>
      <c r="H175" s="63">
        <f>ROUND(Source!AC731*Source!I731, 2)</f>
        <v>2415.52</v>
      </c>
      <c r="I175" s="62"/>
      <c r="J175" s="62">
        <f>IF(Source!BC731&lt;&gt; 0, Source!BC731, 1)</f>
        <v>6.54</v>
      </c>
      <c r="K175" s="63">
        <f>Source!P731</f>
        <v>15797.52</v>
      </c>
      <c r="L175" s="64"/>
    </row>
    <row r="176" spans="1:26" ht="14.4">
      <c r="A176" s="38"/>
      <c r="B176" s="78"/>
      <c r="C176" s="78" t="s">
        <v>960</v>
      </c>
      <c r="D176" s="60" t="s">
        <v>961</v>
      </c>
      <c r="E176" s="10">
        <f>Source!BZ731</f>
        <v>123</v>
      </c>
      <c r="F176" s="14" t="str">
        <f>CONCATENATE(" )", Source!DL731, Source!FT731, "=", Source!FX731)</f>
        <v xml:space="preserve"> )*0,9=110,7</v>
      </c>
      <c r="G176" s="23"/>
      <c r="H176" s="63">
        <f>SUM(S170:S178)</f>
        <v>254.68</v>
      </c>
      <c r="I176" s="65"/>
      <c r="J176" s="57">
        <f>Source!AT731</f>
        <v>111</v>
      </c>
      <c r="K176" s="63">
        <f>SUM(T170:T178)</f>
        <v>8095.09</v>
      </c>
      <c r="L176" s="64"/>
    </row>
    <row r="177" spans="1:26" ht="14.4">
      <c r="A177" s="38"/>
      <c r="B177" s="78"/>
      <c r="C177" s="78" t="s">
        <v>962</v>
      </c>
      <c r="D177" s="60" t="s">
        <v>961</v>
      </c>
      <c r="E177" s="10">
        <f>Source!CA731</f>
        <v>75</v>
      </c>
      <c r="F177" s="14" t="str">
        <f>CONCATENATE(" )", Source!DM731, Source!FU731, "=", Source!FY731)</f>
        <v xml:space="preserve"> )*0,85=63,75</v>
      </c>
      <c r="G177" s="23"/>
      <c r="H177" s="63">
        <f>SUM(U170:U178)</f>
        <v>146.66</v>
      </c>
      <c r="I177" s="65"/>
      <c r="J177" s="57">
        <f>Source!AU731</f>
        <v>64</v>
      </c>
      <c r="K177" s="63">
        <f>SUM(V170:V178)</f>
        <v>4667.4399999999996</v>
      </c>
      <c r="L177" s="64"/>
    </row>
    <row r="178" spans="1:26" ht="14.4">
      <c r="A178" s="79"/>
      <c r="B178" s="80"/>
      <c r="C178" s="80" t="s">
        <v>963</v>
      </c>
      <c r="D178" s="67" t="s">
        <v>964</v>
      </c>
      <c r="E178" s="68">
        <f>Source!AQ731</f>
        <v>60.72</v>
      </c>
      <c r="F178" s="69"/>
      <c r="G178" s="72" t="str">
        <f>Source!DI731</f>
        <v>)*1,15</v>
      </c>
      <c r="H178" s="71"/>
      <c r="I178" s="72"/>
      <c r="J178" s="72"/>
      <c r="K178" s="71"/>
      <c r="L178" s="76">
        <f>Source!U731</f>
        <v>26.534639999999996</v>
      </c>
    </row>
    <row r="179" spans="1:26" ht="13.8">
      <c r="G179" s="74">
        <f>H172+H173+H175+H176+H177</f>
        <v>3089.6499999999996</v>
      </c>
      <c r="H179" s="74"/>
      <c r="J179" s="74">
        <f>K172+K173+K175+K176+K177</f>
        <v>36256.6</v>
      </c>
      <c r="K179" s="74"/>
      <c r="L179" s="59">
        <f>Source!U731</f>
        <v>26.534639999999996</v>
      </c>
      <c r="O179" s="48">
        <f>G179</f>
        <v>3089.6499999999996</v>
      </c>
      <c r="P179" s="48">
        <f>J179</f>
        <v>36256.6</v>
      </c>
      <c r="Q179" s="48">
        <f>L179</f>
        <v>26.534639999999996</v>
      </c>
      <c r="W179">
        <f>IF(Source!BI731&lt;=1,H172+H173+H175+H176+H177, 0)</f>
        <v>3089.6499999999996</v>
      </c>
      <c r="X179">
        <f>IF(Source!BI731=2,H172+H173+H175+H176+H177, 0)</f>
        <v>0</v>
      </c>
      <c r="Y179">
        <f>IF(Source!BI731=3,H172+H173+H175+H176+H177, 0)</f>
        <v>0</v>
      </c>
      <c r="Z179">
        <f>IF(Source!BI731=4,H172+H173+H175+H176+H177, 0)</f>
        <v>0</v>
      </c>
    </row>
    <row r="180" spans="1:26" ht="80.400000000000006">
      <c r="A180" s="38" t="str">
        <f>Source!E732</f>
        <v>7</v>
      </c>
      <c r="B180" s="78" t="s">
        <v>971</v>
      </c>
      <c r="C180" s="78" t="str">
        <f>Source!G732</f>
        <v>Устройство оснований полов из фанеры в один слой площадью свыше 20 м2</v>
      </c>
      <c r="D180" s="60" t="str">
        <f>Source!H732</f>
        <v>100 м2 пола</v>
      </c>
      <c r="E180" s="10">
        <f>Source!I732</f>
        <v>0.38</v>
      </c>
      <c r="F180" s="61">
        <f>Source!AL732+Source!AM732+Source!AO732</f>
        <v>6214.5300000000007</v>
      </c>
      <c r="G180" s="62"/>
      <c r="H180" s="63"/>
      <c r="I180" s="62" t="str">
        <f>Source!BO732</f>
        <v>11-01-053-2</v>
      </c>
      <c r="J180" s="62"/>
      <c r="K180" s="63"/>
      <c r="L180" s="64"/>
      <c r="S180">
        <f>ROUND((Source!FX732/100)*((ROUND(Source!AF732*Source!I732, 2)+ROUND(Source!AE732*Source!I732, 2))), 2)</f>
        <v>159</v>
      </c>
      <c r="T180">
        <f>Source!X732</f>
        <v>5053.57</v>
      </c>
      <c r="U180">
        <f>ROUND((Source!FY732/100)*((ROUND(Source!AF732*Source!I732, 2)+ROUND(Source!AE732*Source!I732, 2))), 2)</f>
        <v>91.56</v>
      </c>
      <c r="V180">
        <f>Source!Y732</f>
        <v>2913.77</v>
      </c>
    </row>
    <row r="181" spans="1:26">
      <c r="C181" s="47" t="str">
        <f>"Объем: "&amp;Source!I732&amp;"=38/"&amp;"100"</f>
        <v>Объем: 0,38=38/100</v>
      </c>
    </row>
    <row r="182" spans="1:26" ht="14.4">
      <c r="A182" s="38"/>
      <c r="B182" s="78"/>
      <c r="C182" s="78" t="s">
        <v>959</v>
      </c>
      <c r="D182" s="60"/>
      <c r="E182" s="10"/>
      <c r="F182" s="61">
        <f>Source!AO732</f>
        <v>255.39</v>
      </c>
      <c r="G182" s="62" t="str">
        <f>Source!DG732</f>
        <v>)*1,15</v>
      </c>
      <c r="H182" s="63">
        <f>ROUND(Source!AF732*Source!I732, 2)</f>
        <v>111.61</v>
      </c>
      <c r="I182" s="62"/>
      <c r="J182" s="62">
        <f>IF(Source!BA732&lt;&gt; 0, Source!BA732, 1)</f>
        <v>31.7</v>
      </c>
      <c r="K182" s="63">
        <f>Source!S732</f>
        <v>3537.89</v>
      </c>
      <c r="L182" s="64"/>
      <c r="R182">
        <f>H182</f>
        <v>111.61</v>
      </c>
    </row>
    <row r="183" spans="1:26" ht="14.4">
      <c r="A183" s="38"/>
      <c r="B183" s="78"/>
      <c r="C183" s="78" t="s">
        <v>81</v>
      </c>
      <c r="D183" s="60"/>
      <c r="E183" s="10"/>
      <c r="F183" s="61">
        <f>Source!AM732</f>
        <v>375.46</v>
      </c>
      <c r="G183" s="62" t="str">
        <f>Source!DE732</f>
        <v>)*1,25</v>
      </c>
      <c r="H183" s="63">
        <f>ROUND(Source!AD732*Source!I732, 2)</f>
        <v>178.34</v>
      </c>
      <c r="I183" s="62"/>
      <c r="J183" s="62">
        <f>IF(Source!BB732&lt;&gt; 0, Source!BB732, 1)</f>
        <v>10.55</v>
      </c>
      <c r="K183" s="63">
        <f>Source!Q732</f>
        <v>1881.52</v>
      </c>
      <c r="L183" s="64"/>
    </row>
    <row r="184" spans="1:26" ht="14.4">
      <c r="A184" s="38"/>
      <c r="B184" s="78"/>
      <c r="C184" s="78" t="s">
        <v>965</v>
      </c>
      <c r="D184" s="60"/>
      <c r="E184" s="10"/>
      <c r="F184" s="61">
        <f>Source!AN732</f>
        <v>67.400000000000006</v>
      </c>
      <c r="G184" s="62" t="str">
        <f>Source!DF732</f>
        <v>)*1,25</v>
      </c>
      <c r="H184" s="75">
        <f>ROUND(Source!AE732*Source!I732, 2)</f>
        <v>32.020000000000003</v>
      </c>
      <c r="I184" s="62"/>
      <c r="J184" s="62">
        <f>IF(Source!BS732&lt;&gt; 0, Source!BS732, 1)</f>
        <v>31.7</v>
      </c>
      <c r="K184" s="75">
        <f>Source!R732</f>
        <v>1014.88</v>
      </c>
      <c r="L184" s="64"/>
      <c r="R184">
        <f>H184</f>
        <v>32.020000000000003</v>
      </c>
    </row>
    <row r="185" spans="1:26" ht="14.4">
      <c r="A185" s="38"/>
      <c r="B185" s="78"/>
      <c r="C185" s="78" t="s">
        <v>967</v>
      </c>
      <c r="D185" s="60"/>
      <c r="E185" s="10"/>
      <c r="F185" s="61">
        <f>Source!AL732</f>
        <v>5583.68</v>
      </c>
      <c r="G185" s="62" t="str">
        <f>Source!DD732</f>
        <v/>
      </c>
      <c r="H185" s="63">
        <f>ROUND(Source!AC732*Source!I732, 2)</f>
        <v>2121.8000000000002</v>
      </c>
      <c r="I185" s="62"/>
      <c r="J185" s="62">
        <f>IF(Source!BC732&lt;&gt; 0, Source!BC732, 1)</f>
        <v>5.87</v>
      </c>
      <c r="K185" s="63">
        <f>Source!P732</f>
        <v>12454.96</v>
      </c>
      <c r="L185" s="64"/>
    </row>
    <row r="186" spans="1:26" ht="14.4">
      <c r="A186" s="38"/>
      <c r="B186" s="78"/>
      <c r="C186" s="78" t="s">
        <v>960</v>
      </c>
      <c r="D186" s="60" t="s">
        <v>961</v>
      </c>
      <c r="E186" s="10">
        <f>Source!BZ732</f>
        <v>123</v>
      </c>
      <c r="F186" s="14" t="str">
        <f>CONCATENATE(" )", Source!DL732, Source!FT732, "=", Source!FX732)</f>
        <v xml:space="preserve"> )*0,9=110,7</v>
      </c>
      <c r="G186" s="23"/>
      <c r="H186" s="63">
        <f>SUM(S180:S188)</f>
        <v>159</v>
      </c>
      <c r="I186" s="65"/>
      <c r="J186" s="57">
        <f>Source!AT732</f>
        <v>111</v>
      </c>
      <c r="K186" s="63">
        <f>SUM(T180:T188)</f>
        <v>5053.57</v>
      </c>
      <c r="L186" s="64"/>
    </row>
    <row r="187" spans="1:26" ht="14.4">
      <c r="A187" s="38"/>
      <c r="B187" s="78"/>
      <c r="C187" s="78" t="s">
        <v>962</v>
      </c>
      <c r="D187" s="60" t="s">
        <v>961</v>
      </c>
      <c r="E187" s="10">
        <f>Source!CA732</f>
        <v>75</v>
      </c>
      <c r="F187" s="14" t="str">
        <f>CONCATENATE(" )", Source!DM732, Source!FU732, "=", Source!FY732)</f>
        <v xml:space="preserve"> )*0,85=63,75</v>
      </c>
      <c r="G187" s="23"/>
      <c r="H187" s="63">
        <f>SUM(U180:U188)</f>
        <v>91.56</v>
      </c>
      <c r="I187" s="65"/>
      <c r="J187" s="57">
        <f>Source!AU732</f>
        <v>64</v>
      </c>
      <c r="K187" s="63">
        <f>SUM(V180:V188)</f>
        <v>2913.77</v>
      </c>
      <c r="L187" s="64"/>
    </row>
    <row r="188" spans="1:26" ht="14.4">
      <c r="A188" s="79"/>
      <c r="B188" s="80"/>
      <c r="C188" s="80" t="s">
        <v>963</v>
      </c>
      <c r="D188" s="67" t="s">
        <v>964</v>
      </c>
      <c r="E188" s="68">
        <f>Source!AQ732</f>
        <v>31.26</v>
      </c>
      <c r="F188" s="69"/>
      <c r="G188" s="72" t="str">
        <f>Source!DI732</f>
        <v>)*1,15</v>
      </c>
      <c r="H188" s="71"/>
      <c r="I188" s="72"/>
      <c r="J188" s="72"/>
      <c r="K188" s="71"/>
      <c r="L188" s="76">
        <f>Source!U732</f>
        <v>13.66062</v>
      </c>
    </row>
    <row r="189" spans="1:26" ht="13.8">
      <c r="G189" s="74">
        <f>H182+H183+H185+H186+H187</f>
        <v>2662.31</v>
      </c>
      <c r="H189" s="74"/>
      <c r="J189" s="74">
        <f>K182+K183+K185+K186+K187</f>
        <v>25841.71</v>
      </c>
      <c r="K189" s="74"/>
      <c r="L189" s="59">
        <f>Source!U732</f>
        <v>13.66062</v>
      </c>
      <c r="O189" s="48">
        <f>G189</f>
        <v>2662.31</v>
      </c>
      <c r="P189" s="48">
        <f>J189</f>
        <v>25841.71</v>
      </c>
      <c r="Q189" s="48">
        <f>L189</f>
        <v>13.66062</v>
      </c>
      <c r="W189">
        <f>IF(Source!BI732&lt;=1,H182+H183+H185+H186+H187, 0)</f>
        <v>2662.31</v>
      </c>
      <c r="X189">
        <f>IF(Source!BI732=2,H182+H183+H185+H186+H187, 0)</f>
        <v>0</v>
      </c>
      <c r="Y189">
        <f>IF(Source!BI732=3,H182+H183+H185+H186+H187, 0)</f>
        <v>0</v>
      </c>
      <c r="Z189">
        <f>IF(Source!BI732=4,H182+H183+H185+H186+H187, 0)</f>
        <v>0</v>
      </c>
    </row>
    <row r="190" spans="1:26" ht="80.400000000000006">
      <c r="A190" s="38" t="str">
        <f>Source!E733</f>
        <v>8</v>
      </c>
      <c r="B190" s="78" t="s">
        <v>972</v>
      </c>
      <c r="C190" s="78" t="str">
        <f>Source!G733</f>
        <v>Устройство гетерогенного и гомогенного покрытия на клее со свариванием полотнищ в стыках</v>
      </c>
      <c r="D190" s="60" t="str">
        <f>Source!H733</f>
        <v>100 м2</v>
      </c>
      <c r="E190" s="10">
        <f>Source!I733</f>
        <v>0.38</v>
      </c>
      <c r="F190" s="61">
        <f>Source!AL733+Source!AM733+Source!AO733</f>
        <v>1180.5999999999999</v>
      </c>
      <c r="G190" s="62"/>
      <c r="H190" s="63"/>
      <c r="I190" s="62" t="str">
        <f>Source!BO733</f>
        <v>11-01-057-1</v>
      </c>
      <c r="J190" s="62"/>
      <c r="K190" s="63"/>
      <c r="L190" s="64"/>
      <c r="S190">
        <f>ROUND((Source!FX733/100)*((ROUND(Source!AF733*Source!I733, 2)+ROUND(Source!AE733*Source!I733, 2))), 2)</f>
        <v>187.05</v>
      </c>
      <c r="T190">
        <f>Source!X733</f>
        <v>5945.52</v>
      </c>
      <c r="U190">
        <f>ROUND((Source!FY733/100)*((ROUND(Source!AF733*Source!I733, 2)+ROUND(Source!AE733*Source!I733, 2))), 2)</f>
        <v>107.72</v>
      </c>
      <c r="V190">
        <f>Source!Y733</f>
        <v>3428.04</v>
      </c>
    </row>
    <row r="191" spans="1:26">
      <c r="C191" s="47" t="str">
        <f>"Объем: "&amp;Source!I733&amp;"=38/"&amp;"100"</f>
        <v>Объем: 0,38=38/100</v>
      </c>
    </row>
    <row r="192" spans="1:26" ht="14.4">
      <c r="A192" s="38"/>
      <c r="B192" s="78"/>
      <c r="C192" s="78" t="s">
        <v>959</v>
      </c>
      <c r="D192" s="60"/>
      <c r="E192" s="10"/>
      <c r="F192" s="61">
        <f>Source!AO733</f>
        <v>386.07</v>
      </c>
      <c r="G192" s="62" t="str">
        <f>Source!DG733</f>
        <v>)*1,15</v>
      </c>
      <c r="H192" s="63">
        <f>ROUND(Source!AF733*Source!I733, 2)</f>
        <v>168.71</v>
      </c>
      <c r="I192" s="62"/>
      <c r="J192" s="62">
        <f>IF(Source!BA733&lt;&gt; 0, Source!BA733, 1)</f>
        <v>31.7</v>
      </c>
      <c r="K192" s="63">
        <f>Source!S733</f>
        <v>5348.19</v>
      </c>
      <c r="L192" s="64"/>
      <c r="R192">
        <f>H192</f>
        <v>168.71</v>
      </c>
    </row>
    <row r="193" spans="1:26" ht="14.4">
      <c r="A193" s="38"/>
      <c r="B193" s="78"/>
      <c r="C193" s="78" t="s">
        <v>81</v>
      </c>
      <c r="D193" s="60"/>
      <c r="E193" s="10"/>
      <c r="F193" s="61">
        <f>Source!AM733</f>
        <v>5.77</v>
      </c>
      <c r="G193" s="62" t="str">
        <f>Source!DE733</f>
        <v>)*1,25</v>
      </c>
      <c r="H193" s="63">
        <f>ROUND(Source!AD733*Source!I733, 2)</f>
        <v>2.74</v>
      </c>
      <c r="I193" s="62"/>
      <c r="J193" s="62">
        <f>IF(Source!BB733&lt;&gt; 0, Source!BB733, 1)</f>
        <v>9.65</v>
      </c>
      <c r="K193" s="63">
        <f>Source!Q733</f>
        <v>26.45</v>
      </c>
      <c r="L193" s="64"/>
    </row>
    <row r="194" spans="1:26" ht="14.4">
      <c r="A194" s="38"/>
      <c r="B194" s="78"/>
      <c r="C194" s="78" t="s">
        <v>965</v>
      </c>
      <c r="D194" s="60"/>
      <c r="E194" s="10"/>
      <c r="F194" s="61">
        <f>Source!AN733</f>
        <v>0.54</v>
      </c>
      <c r="G194" s="62" t="str">
        <f>Source!DF733</f>
        <v>)*1,25</v>
      </c>
      <c r="H194" s="75">
        <f>ROUND(Source!AE733*Source!I733, 2)</f>
        <v>0.26</v>
      </c>
      <c r="I194" s="62"/>
      <c r="J194" s="62">
        <f>IF(Source!BS733&lt;&gt; 0, Source!BS733, 1)</f>
        <v>31.7</v>
      </c>
      <c r="K194" s="75">
        <f>Source!R733</f>
        <v>8.1300000000000008</v>
      </c>
      <c r="L194" s="64"/>
      <c r="R194">
        <f>H194</f>
        <v>0.26</v>
      </c>
    </row>
    <row r="195" spans="1:26" ht="14.4">
      <c r="A195" s="38"/>
      <c r="B195" s="78"/>
      <c r="C195" s="78" t="s">
        <v>967</v>
      </c>
      <c r="D195" s="60"/>
      <c r="E195" s="10"/>
      <c r="F195" s="61">
        <f>Source!AL733</f>
        <v>788.76</v>
      </c>
      <c r="G195" s="62" t="str">
        <f>Source!DD733</f>
        <v/>
      </c>
      <c r="H195" s="63">
        <f>ROUND(Source!AC733*Source!I733, 2)</f>
        <v>299.73</v>
      </c>
      <c r="I195" s="62"/>
      <c r="J195" s="62">
        <f>IF(Source!BC733&lt;&gt; 0, Source!BC733, 1)</f>
        <v>7.57</v>
      </c>
      <c r="K195" s="63">
        <f>Source!P733</f>
        <v>2268.9499999999998</v>
      </c>
      <c r="L195" s="64"/>
    </row>
    <row r="196" spans="1:26" ht="14.4">
      <c r="A196" s="38"/>
      <c r="B196" s="78"/>
      <c r="C196" s="78" t="s">
        <v>960</v>
      </c>
      <c r="D196" s="60" t="s">
        <v>961</v>
      </c>
      <c r="E196" s="10">
        <f>Source!BZ733</f>
        <v>123</v>
      </c>
      <c r="F196" s="14" t="str">
        <f>CONCATENATE(" )", Source!DL733, Source!FT733, "=", Source!FX733)</f>
        <v xml:space="preserve"> )*0,9=110,7</v>
      </c>
      <c r="G196" s="23"/>
      <c r="H196" s="63">
        <f>SUM(S190:S199)</f>
        <v>187.05</v>
      </c>
      <c r="I196" s="65"/>
      <c r="J196" s="57">
        <f>Source!AT733</f>
        <v>111</v>
      </c>
      <c r="K196" s="63">
        <f>SUM(T190:T199)</f>
        <v>5945.52</v>
      </c>
      <c r="L196" s="64"/>
    </row>
    <row r="197" spans="1:26" ht="14.4">
      <c r="A197" s="38"/>
      <c r="B197" s="78"/>
      <c r="C197" s="78" t="s">
        <v>962</v>
      </c>
      <c r="D197" s="60" t="s">
        <v>961</v>
      </c>
      <c r="E197" s="10">
        <f>Source!CA733</f>
        <v>75</v>
      </c>
      <c r="F197" s="14" t="str">
        <f>CONCATENATE(" )", Source!DM733, Source!FU733, "=", Source!FY733)</f>
        <v xml:space="preserve"> )*0,85=63,75</v>
      </c>
      <c r="G197" s="23"/>
      <c r="H197" s="63">
        <f>SUM(U190:U199)</f>
        <v>107.72</v>
      </c>
      <c r="I197" s="65"/>
      <c r="J197" s="57">
        <f>Source!AU733</f>
        <v>64</v>
      </c>
      <c r="K197" s="63">
        <f>SUM(V190:V199)</f>
        <v>3428.04</v>
      </c>
      <c r="L197" s="64"/>
    </row>
    <row r="198" spans="1:26" ht="14.4">
      <c r="A198" s="38"/>
      <c r="B198" s="78"/>
      <c r="C198" s="78" t="s">
        <v>963</v>
      </c>
      <c r="D198" s="60" t="s">
        <v>964</v>
      </c>
      <c r="E198" s="10">
        <f>Source!AQ733</f>
        <v>45.26</v>
      </c>
      <c r="F198" s="61"/>
      <c r="G198" s="62" t="str">
        <f>Source!DI733</f>
        <v>)*1,15</v>
      </c>
      <c r="H198" s="63"/>
      <c r="I198" s="62"/>
      <c r="J198" s="62"/>
      <c r="K198" s="63"/>
      <c r="L198" s="66">
        <f>Source!U733</f>
        <v>19.778619999999997</v>
      </c>
    </row>
    <row r="199" spans="1:26" ht="55.2">
      <c r="A199" s="79" t="str">
        <f>Source!E734</f>
        <v>8,1</v>
      </c>
      <c r="B199" s="80" t="str">
        <f>Source!F734</f>
        <v>101-4216</v>
      </c>
      <c r="C199" s="80" t="str">
        <f>Source!G734</f>
        <v>Линолеум полукоммерческий гетерогенный "TARKETT ИДИЛЛИЯ" (толщина 3,2 мм, толщина защитного слоя 0,5 мм, класс 23/32)</v>
      </c>
      <c r="D199" s="67" t="str">
        <f>Source!H734</f>
        <v>м2</v>
      </c>
      <c r="E199" s="68">
        <f>Source!I734</f>
        <v>38.76</v>
      </c>
      <c r="F199" s="69">
        <f>Source!AL734+Source!AM734+Source!AO734</f>
        <v>82.19</v>
      </c>
      <c r="G199" s="70" t="s">
        <v>3</v>
      </c>
      <c r="H199" s="71">
        <f>ROUND(Source!AC734*Source!I734, 2)+ROUND(Source!AD734*Source!I734, 2)+ROUND(Source!AF734*Source!I734, 2)</f>
        <v>3185.68</v>
      </c>
      <c r="I199" s="72"/>
      <c r="J199" s="72">
        <f>IF(Source!BC734&lt;&gt; 0, Source!BC734, 1)</f>
        <v>6.28</v>
      </c>
      <c r="K199" s="71">
        <f>Source!O734</f>
        <v>20006.099999999999</v>
      </c>
      <c r="L199" s="73"/>
      <c r="S199">
        <f>ROUND((Source!FX734/100)*((ROUND(Source!AF734*Source!I734, 2)+ROUND(Source!AE734*Source!I734, 2))), 2)</f>
        <v>0</v>
      </c>
      <c r="T199">
        <f>Source!X734</f>
        <v>0</v>
      </c>
      <c r="U199">
        <f>ROUND((Source!FY734/100)*((ROUND(Source!AF734*Source!I734, 2)+ROUND(Source!AE734*Source!I734, 2))), 2)</f>
        <v>0</v>
      </c>
      <c r="V199">
        <f>Source!Y734</f>
        <v>0</v>
      </c>
      <c r="W199">
        <f>IF(Source!BI734&lt;=1,H199, 0)</f>
        <v>3185.68</v>
      </c>
      <c r="X199">
        <f>IF(Source!BI734=2,H199, 0)</f>
        <v>0</v>
      </c>
      <c r="Y199">
        <f>IF(Source!BI734=3,H199, 0)</f>
        <v>0</v>
      </c>
      <c r="Z199">
        <f>IF(Source!BI734=4,H199, 0)</f>
        <v>0</v>
      </c>
    </row>
    <row r="200" spans="1:26" ht="13.8">
      <c r="G200" s="74">
        <f>H192+H193+H195+H196+H197+SUM(H199:H199)</f>
        <v>3951.63</v>
      </c>
      <c r="H200" s="74"/>
      <c r="J200" s="74">
        <f>K192+K193+K195+K196+K197+SUM(K199:K199)</f>
        <v>37023.25</v>
      </c>
      <c r="K200" s="74"/>
      <c r="L200" s="59">
        <f>Source!U733</f>
        <v>19.778619999999997</v>
      </c>
      <c r="O200" s="48">
        <f>G200</f>
        <v>3951.63</v>
      </c>
      <c r="P200" s="48">
        <f>J200</f>
        <v>37023.25</v>
      </c>
      <c r="Q200" s="48">
        <f>L200</f>
        <v>19.778619999999997</v>
      </c>
      <c r="W200">
        <f>IF(Source!BI733&lt;=1,H192+H193+H195+H196+H197, 0)</f>
        <v>765.95</v>
      </c>
      <c r="X200">
        <f>IF(Source!BI733=2,H192+H193+H195+H196+H197, 0)</f>
        <v>0</v>
      </c>
      <c r="Y200">
        <f>IF(Source!BI733=3,H192+H193+H195+H196+H197, 0)</f>
        <v>0</v>
      </c>
      <c r="Z200">
        <f>IF(Source!BI733=4,H192+H193+H195+H196+H197, 0)</f>
        <v>0</v>
      </c>
    </row>
    <row r="201" spans="1:26" ht="43.2">
      <c r="A201" s="38" t="str">
        <f>Source!E735</f>
        <v>10</v>
      </c>
      <c r="B201" s="78" t="str">
        <f>Source!F735</f>
        <v>11-01-040-1</v>
      </c>
      <c r="C201" s="78" t="str">
        <f>Source!G735</f>
        <v>Устройство плинтусов поливинилхлоридных на клее КН-2</v>
      </c>
      <c r="D201" s="60" t="str">
        <f>Source!H735</f>
        <v>100 М ПЛИНТУСА</v>
      </c>
      <c r="E201" s="10">
        <f>Source!I735</f>
        <v>0.25</v>
      </c>
      <c r="F201" s="61">
        <f>Source!AL735+Source!AM735+Source!AO735</f>
        <v>90.36</v>
      </c>
      <c r="G201" s="62"/>
      <c r="H201" s="63"/>
      <c r="I201" s="62" t="str">
        <f>Source!BO735</f>
        <v>11-01-040-1</v>
      </c>
      <c r="J201" s="62"/>
      <c r="K201" s="63"/>
      <c r="L201" s="64"/>
      <c r="S201">
        <f>ROUND((Source!FX735/100)*((ROUND(Source!AF735*Source!I735, 2)+ROUND(Source!AE735*Source!I735, 2))), 2)</f>
        <v>24.29</v>
      </c>
      <c r="T201">
        <f>Source!X735</f>
        <v>771.83</v>
      </c>
      <c r="U201">
        <f>ROUND((Source!FY735/100)*((ROUND(Source!AF735*Source!I735, 2)+ROUND(Source!AE735*Source!I735, 2))), 2)</f>
        <v>13.99</v>
      </c>
      <c r="V201">
        <f>Source!Y735</f>
        <v>445.02</v>
      </c>
    </row>
    <row r="202" spans="1:26">
      <c r="C202" s="47" t="str">
        <f>"Объем: "&amp;Source!I735&amp;"=25/"&amp;"100"</f>
        <v>Объем: 0,25=25/100</v>
      </c>
    </row>
    <row r="203" spans="1:26" ht="14.4">
      <c r="A203" s="38"/>
      <c r="B203" s="78"/>
      <c r="C203" s="78" t="s">
        <v>959</v>
      </c>
      <c r="D203" s="60"/>
      <c r="E203" s="10"/>
      <c r="F203" s="61">
        <f>Source!AO735</f>
        <v>87.74</v>
      </c>
      <c r="G203" s="62" t="str">
        <f>Source!DG735</f>
        <v/>
      </c>
      <c r="H203" s="63">
        <f>ROUND(Source!AF735*Source!I735, 2)</f>
        <v>21.94</v>
      </c>
      <c r="I203" s="62"/>
      <c r="J203" s="62">
        <f>IF(Source!BA735&lt;&gt; 0, Source!BA735, 1)</f>
        <v>31.7</v>
      </c>
      <c r="K203" s="63">
        <f>Source!S735</f>
        <v>695.34</v>
      </c>
      <c r="L203" s="64"/>
      <c r="R203">
        <f>H203</f>
        <v>21.94</v>
      </c>
    </row>
    <row r="204" spans="1:26" ht="14.4">
      <c r="A204" s="38"/>
      <c r="B204" s="78"/>
      <c r="C204" s="78" t="s">
        <v>81</v>
      </c>
      <c r="D204" s="60"/>
      <c r="E204" s="10"/>
      <c r="F204" s="61">
        <f>Source!AM735</f>
        <v>2.62</v>
      </c>
      <c r="G204" s="62" t="str">
        <f>Source!DE735</f>
        <v/>
      </c>
      <c r="H204" s="63">
        <f>ROUND(Source!AD735*Source!I735, 2)</f>
        <v>0.66</v>
      </c>
      <c r="I204" s="62"/>
      <c r="J204" s="62">
        <f>IF(Source!BB735&lt;&gt; 0, Source!BB735, 1)</f>
        <v>10.4</v>
      </c>
      <c r="K204" s="63">
        <f>Source!Q735</f>
        <v>6.81</v>
      </c>
      <c r="L204" s="64"/>
    </row>
    <row r="205" spans="1:26" ht="14.4">
      <c r="A205" s="38"/>
      <c r="B205" s="78"/>
      <c r="C205" s="78" t="s">
        <v>960</v>
      </c>
      <c r="D205" s="60" t="s">
        <v>961</v>
      </c>
      <c r="E205" s="10">
        <f>Source!BZ735</f>
        <v>123</v>
      </c>
      <c r="F205" s="14" t="str">
        <f>CONCATENATE(" )", Source!DL735, Source!FT735, "=", Source!FX735)</f>
        <v xml:space="preserve"> )*0,9=110,7</v>
      </c>
      <c r="G205" s="23"/>
      <c r="H205" s="63">
        <f>SUM(S201:S207)</f>
        <v>24.29</v>
      </c>
      <c r="I205" s="65"/>
      <c r="J205" s="57">
        <f>Source!AT735</f>
        <v>111</v>
      </c>
      <c r="K205" s="63">
        <f>SUM(T201:T207)</f>
        <v>771.83</v>
      </c>
      <c r="L205" s="64"/>
    </row>
    <row r="206" spans="1:26" ht="14.4">
      <c r="A206" s="38"/>
      <c r="B206" s="78"/>
      <c r="C206" s="78" t="s">
        <v>962</v>
      </c>
      <c r="D206" s="60" t="s">
        <v>961</v>
      </c>
      <c r="E206" s="10">
        <f>Source!CA735</f>
        <v>75</v>
      </c>
      <c r="F206" s="14" t="str">
        <f>CONCATENATE(" )", Source!DM735, Source!FU735, "=", Source!FY735)</f>
        <v xml:space="preserve"> )*0,85=63,75</v>
      </c>
      <c r="G206" s="23"/>
      <c r="H206" s="63">
        <f>SUM(U201:U207)</f>
        <v>13.99</v>
      </c>
      <c r="I206" s="65"/>
      <c r="J206" s="57">
        <f>Source!AU735</f>
        <v>64</v>
      </c>
      <c r="K206" s="63">
        <f>SUM(V201:V207)</f>
        <v>445.02</v>
      </c>
      <c r="L206" s="64"/>
    </row>
    <row r="207" spans="1:26" ht="14.4">
      <c r="A207" s="79"/>
      <c r="B207" s="80"/>
      <c r="C207" s="80" t="s">
        <v>963</v>
      </c>
      <c r="D207" s="67" t="s">
        <v>964</v>
      </c>
      <c r="E207" s="68">
        <f>Source!AQ735</f>
        <v>8.99</v>
      </c>
      <c r="F207" s="69"/>
      <c r="G207" s="72" t="str">
        <f>Source!DI735</f>
        <v/>
      </c>
      <c r="H207" s="71"/>
      <c r="I207" s="72"/>
      <c r="J207" s="72"/>
      <c r="K207" s="71"/>
      <c r="L207" s="76">
        <f>Source!U735</f>
        <v>2.2475000000000001</v>
      </c>
    </row>
    <row r="208" spans="1:26" ht="13.8">
      <c r="G208" s="74">
        <f>H203+H204+H205+H206</f>
        <v>60.88</v>
      </c>
      <c r="H208" s="74"/>
      <c r="J208" s="74">
        <f>K203+K204+K205+K206</f>
        <v>1919</v>
      </c>
      <c r="K208" s="74"/>
      <c r="L208" s="59">
        <f>Source!U735</f>
        <v>2.2475000000000001</v>
      </c>
      <c r="O208" s="48">
        <f>G208</f>
        <v>60.88</v>
      </c>
      <c r="P208" s="48">
        <f>J208</f>
        <v>1919</v>
      </c>
      <c r="Q208" s="48">
        <f>L208</f>
        <v>2.2475000000000001</v>
      </c>
      <c r="W208">
        <f>IF(Source!BI735&lt;=1,H203+H204+H205+H206, 0)</f>
        <v>60.88</v>
      </c>
      <c r="X208">
        <f>IF(Source!BI735=2,H203+H204+H205+H206, 0)</f>
        <v>0</v>
      </c>
      <c r="Y208">
        <f>IF(Source!BI735=3,H203+H204+H205+H206, 0)</f>
        <v>0</v>
      </c>
      <c r="Z208">
        <f>IF(Source!BI735=4,H203+H204+H205+H206, 0)</f>
        <v>0</v>
      </c>
    </row>
    <row r="209" spans="1:26" ht="80.400000000000006">
      <c r="A209" s="38" t="str">
        <f>Source!E736</f>
        <v>11</v>
      </c>
      <c r="B209" s="78" t="s">
        <v>973</v>
      </c>
      <c r="C209" s="78" t="str">
        <f>Source!G736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209" s="60" t="str">
        <f>Source!H736</f>
        <v>100 м2 стен (за вычетом проемов)</v>
      </c>
      <c r="E209" s="10">
        <f>Source!I736</f>
        <v>0.69299999999999995</v>
      </c>
      <c r="F209" s="61">
        <f>Source!AL736+Source!AM736+Source!AO736</f>
        <v>8276.1299999999992</v>
      </c>
      <c r="G209" s="62"/>
      <c r="H209" s="63"/>
      <c r="I209" s="62" t="str">
        <f>Source!BO736</f>
        <v>10-05-010-1</v>
      </c>
      <c r="J209" s="62"/>
      <c r="K209" s="63"/>
      <c r="L209" s="64"/>
      <c r="S209">
        <f>ROUND((Source!FX736/100)*((ROUND(Source!AF736*Source!I736, 2)+ROUND(Source!AE736*Source!I736, 2))), 2)</f>
        <v>683.21</v>
      </c>
      <c r="T209">
        <f>Source!X736</f>
        <v>21616.91</v>
      </c>
      <c r="U209">
        <f>ROUND((Source!FY736/100)*((ROUND(Source!AF736*Source!I736, 2)+ROUND(Source!AE736*Source!I736, 2))), 2)</f>
        <v>344.5</v>
      </c>
      <c r="V209">
        <f>Source!Y736</f>
        <v>11012.39</v>
      </c>
    </row>
    <row r="210" spans="1:26">
      <c r="C210" s="47" t="str">
        <f>"Объем: "&amp;Source!I736&amp;"=69,3/"&amp;"100"</f>
        <v>Объем: 0,693=69,3/100</v>
      </c>
    </row>
    <row r="211" spans="1:26" ht="14.4">
      <c r="A211" s="38"/>
      <c r="B211" s="78"/>
      <c r="C211" s="78" t="s">
        <v>959</v>
      </c>
      <c r="D211" s="60"/>
      <c r="E211" s="10"/>
      <c r="F211" s="61">
        <f>Source!AO736</f>
        <v>807.23</v>
      </c>
      <c r="G211" s="62" t="str">
        <f>Source!DG736</f>
        <v>)*1,15</v>
      </c>
      <c r="H211" s="63">
        <f>ROUND(Source!AF736*Source!I736, 2)</f>
        <v>643.32000000000005</v>
      </c>
      <c r="I211" s="62"/>
      <c r="J211" s="62">
        <f>IF(Source!BA736&lt;&gt; 0, Source!BA736, 1)</f>
        <v>31.7</v>
      </c>
      <c r="K211" s="63">
        <f>Source!S736</f>
        <v>20393.310000000001</v>
      </c>
      <c r="L211" s="64"/>
      <c r="R211">
        <f>H211</f>
        <v>643.32000000000005</v>
      </c>
    </row>
    <row r="212" spans="1:26" ht="14.4">
      <c r="A212" s="38"/>
      <c r="B212" s="78"/>
      <c r="C212" s="78" t="s">
        <v>81</v>
      </c>
      <c r="D212" s="60"/>
      <c r="E212" s="10"/>
      <c r="F212" s="61">
        <f>Source!AM736</f>
        <v>23.37</v>
      </c>
      <c r="G212" s="62" t="str">
        <f>Source!DE736</f>
        <v>)*1,25</v>
      </c>
      <c r="H212" s="63">
        <f>ROUND(Source!AD736*Source!I736, 2)</f>
        <v>20.239999999999998</v>
      </c>
      <c r="I212" s="62"/>
      <c r="J212" s="62">
        <f>IF(Source!BB736&lt;&gt; 0, Source!BB736, 1)</f>
        <v>5.66</v>
      </c>
      <c r="K212" s="63">
        <f>Source!Q736</f>
        <v>114.58</v>
      </c>
      <c r="L212" s="64"/>
    </row>
    <row r="213" spans="1:26" ht="14.4">
      <c r="A213" s="38"/>
      <c r="B213" s="78"/>
      <c r="C213" s="78" t="s">
        <v>967</v>
      </c>
      <c r="D213" s="60"/>
      <c r="E213" s="10"/>
      <c r="F213" s="61">
        <f>Source!AL736</f>
        <v>7445.53</v>
      </c>
      <c r="G213" s="62" t="str">
        <f>Source!DD736</f>
        <v/>
      </c>
      <c r="H213" s="63">
        <f>ROUND(Source!AC736*Source!I736, 2)</f>
        <v>5159.75</v>
      </c>
      <c r="I213" s="62"/>
      <c r="J213" s="62">
        <f>IF(Source!BC736&lt;&gt; 0, Source!BC736, 1)</f>
        <v>5.95</v>
      </c>
      <c r="K213" s="63">
        <f>Source!P736</f>
        <v>30700.53</v>
      </c>
      <c r="L213" s="64"/>
    </row>
    <row r="214" spans="1:26" ht="14.4">
      <c r="A214" s="38"/>
      <c r="B214" s="78"/>
      <c r="C214" s="78" t="s">
        <v>960</v>
      </c>
      <c r="D214" s="60" t="s">
        <v>961</v>
      </c>
      <c r="E214" s="10">
        <f>Source!BZ736</f>
        <v>118</v>
      </c>
      <c r="F214" s="14" t="str">
        <f>CONCATENATE(" )", Source!DL736, Source!FT736, "=", Source!FX736)</f>
        <v xml:space="preserve"> )*0,9=106,2</v>
      </c>
      <c r="G214" s="23"/>
      <c r="H214" s="63">
        <f>SUM(S209:S216)</f>
        <v>683.21</v>
      </c>
      <c r="I214" s="65"/>
      <c r="J214" s="57">
        <f>Source!AT736</f>
        <v>106</v>
      </c>
      <c r="K214" s="63">
        <f>SUM(T209:T216)</f>
        <v>21616.91</v>
      </c>
      <c r="L214" s="64"/>
    </row>
    <row r="215" spans="1:26" ht="14.4">
      <c r="A215" s="38"/>
      <c r="B215" s="78"/>
      <c r="C215" s="78" t="s">
        <v>962</v>
      </c>
      <c r="D215" s="60" t="s">
        <v>961</v>
      </c>
      <c r="E215" s="10">
        <f>Source!CA736</f>
        <v>63</v>
      </c>
      <c r="F215" s="14" t="str">
        <f>CONCATENATE(" )", Source!DM736, Source!FU736, "=", Source!FY736)</f>
        <v xml:space="preserve"> )*0,85=53,55</v>
      </c>
      <c r="G215" s="23"/>
      <c r="H215" s="63">
        <f>SUM(U209:U216)</f>
        <v>344.5</v>
      </c>
      <c r="I215" s="65"/>
      <c r="J215" s="57">
        <f>Source!AU736</f>
        <v>54</v>
      </c>
      <c r="K215" s="63">
        <f>SUM(V209:V216)</f>
        <v>11012.39</v>
      </c>
      <c r="L215" s="64"/>
    </row>
    <row r="216" spans="1:26" ht="14.4">
      <c r="A216" s="79"/>
      <c r="B216" s="80"/>
      <c r="C216" s="80" t="s">
        <v>963</v>
      </c>
      <c r="D216" s="67" t="s">
        <v>964</v>
      </c>
      <c r="E216" s="68">
        <f>Source!AQ736</f>
        <v>89</v>
      </c>
      <c r="F216" s="69"/>
      <c r="G216" s="72" t="str">
        <f>Source!DI736</f>
        <v>)*1,15</v>
      </c>
      <c r="H216" s="71"/>
      <c r="I216" s="72"/>
      <c r="J216" s="72"/>
      <c r="K216" s="71"/>
      <c r="L216" s="76">
        <f>Source!U736</f>
        <v>70.928549999999987</v>
      </c>
    </row>
    <row r="217" spans="1:26" ht="13.8">
      <c r="G217" s="74">
        <f>H211+H212+H213+H214+H215</f>
        <v>6851.02</v>
      </c>
      <c r="H217" s="74"/>
      <c r="J217" s="74">
        <f>K211+K212+K213+K214+K215</f>
        <v>83837.72</v>
      </c>
      <c r="K217" s="74"/>
      <c r="L217" s="59">
        <f>Source!U736</f>
        <v>70.928549999999987</v>
      </c>
      <c r="O217" s="48">
        <f>G217</f>
        <v>6851.02</v>
      </c>
      <c r="P217" s="48">
        <f>J217</f>
        <v>83837.72</v>
      </c>
      <c r="Q217" s="48">
        <f>L217</f>
        <v>70.928549999999987</v>
      </c>
      <c r="W217">
        <f>IF(Source!BI736&lt;=1,H211+H212+H213+H214+H215, 0)</f>
        <v>6851.02</v>
      </c>
      <c r="X217">
        <f>IF(Source!BI736=2,H211+H212+H213+H214+H215, 0)</f>
        <v>0</v>
      </c>
      <c r="Y217">
        <f>IF(Source!BI736=3,H211+H212+H213+H214+H215, 0)</f>
        <v>0</v>
      </c>
      <c r="Z217">
        <f>IF(Source!BI736=4,H211+H212+H213+H214+H215, 0)</f>
        <v>0</v>
      </c>
    </row>
    <row r="218" spans="1:26" ht="27.6">
      <c r="A218" s="38" t="str">
        <f>Source!E737</f>
        <v>13</v>
      </c>
      <c r="B218" s="78" t="str">
        <f>Source!F737</f>
        <v>м08-03-591-9</v>
      </c>
      <c r="C218" s="78" t="str">
        <f>Source!G737</f>
        <v>Розетка штепсельная утопленного типа при скрытой проводке</v>
      </c>
      <c r="D218" s="60" t="str">
        <f>Source!H737</f>
        <v>100 шт.</v>
      </c>
      <c r="E218" s="10">
        <f>Source!I737</f>
        <v>0.05</v>
      </c>
      <c r="F218" s="61">
        <f>Source!AL737+Source!AM737+Source!AO737</f>
        <v>371.42</v>
      </c>
      <c r="G218" s="62"/>
      <c r="H218" s="63"/>
      <c r="I218" s="62" t="str">
        <f>Source!BO737</f>
        <v>м08-03-591-9</v>
      </c>
      <c r="J218" s="62"/>
      <c r="K218" s="63"/>
      <c r="L218" s="64"/>
      <c r="S218">
        <f>ROUND((Source!FX737/100)*((ROUND(Source!AF737*Source!I737, 2)+ROUND(Source!AE737*Source!I737, 2))), 2)</f>
        <v>14.38</v>
      </c>
      <c r="T218">
        <f>Source!X737</f>
        <v>455.9</v>
      </c>
      <c r="U218">
        <f>ROUND((Source!FY737/100)*((ROUND(Source!AF737*Source!I737, 2)+ROUND(Source!AE737*Source!I737, 2))), 2)</f>
        <v>9.84</v>
      </c>
      <c r="V218">
        <f>Source!Y737</f>
        <v>311.93</v>
      </c>
    </row>
    <row r="219" spans="1:26">
      <c r="C219" s="47" t="str">
        <f>"Объем: "&amp;Source!I737&amp;"=5/"&amp;"100"</f>
        <v>Объем: 0,05=5/100</v>
      </c>
    </row>
    <row r="220" spans="1:26" ht="14.4">
      <c r="A220" s="38"/>
      <c r="B220" s="78"/>
      <c r="C220" s="78" t="s">
        <v>959</v>
      </c>
      <c r="D220" s="60"/>
      <c r="E220" s="10"/>
      <c r="F220" s="61">
        <f>Source!AO737</f>
        <v>302.36</v>
      </c>
      <c r="G220" s="62" t="str">
        <f>Source!DG737</f>
        <v/>
      </c>
      <c r="H220" s="63">
        <f>ROUND(Source!AF737*Source!I737, 2)</f>
        <v>15.12</v>
      </c>
      <c r="I220" s="62"/>
      <c r="J220" s="62">
        <f>IF(Source!BA737&lt;&gt; 0, Source!BA737, 1)</f>
        <v>31.7</v>
      </c>
      <c r="K220" s="63">
        <f>Source!S737</f>
        <v>479.24</v>
      </c>
      <c r="L220" s="64"/>
      <c r="R220">
        <f>H220</f>
        <v>15.12</v>
      </c>
    </row>
    <row r="221" spans="1:26" ht="14.4">
      <c r="A221" s="38"/>
      <c r="B221" s="78"/>
      <c r="C221" s="78" t="s">
        <v>81</v>
      </c>
      <c r="D221" s="60"/>
      <c r="E221" s="10"/>
      <c r="F221" s="61">
        <f>Source!AM737</f>
        <v>5.78</v>
      </c>
      <c r="G221" s="62" t="str">
        <f>Source!DE737</f>
        <v/>
      </c>
      <c r="H221" s="63">
        <f>ROUND(Source!AD737*Source!I737, 2)</f>
        <v>0.28999999999999998</v>
      </c>
      <c r="I221" s="62"/>
      <c r="J221" s="62">
        <f>IF(Source!BB737&lt;&gt; 0, Source!BB737, 1)</f>
        <v>8.8000000000000007</v>
      </c>
      <c r="K221" s="63">
        <f>Source!Q737</f>
        <v>2.54</v>
      </c>
      <c r="L221" s="64"/>
    </row>
    <row r="222" spans="1:26" ht="14.4">
      <c r="A222" s="38"/>
      <c r="B222" s="78"/>
      <c r="C222" s="78" t="s">
        <v>965</v>
      </c>
      <c r="D222" s="60"/>
      <c r="E222" s="10"/>
      <c r="F222" s="61">
        <f>Source!AN737</f>
        <v>0.41</v>
      </c>
      <c r="G222" s="62" t="str">
        <f>Source!DF737</f>
        <v/>
      </c>
      <c r="H222" s="75">
        <f>ROUND(Source!AE737*Source!I737, 2)</f>
        <v>0.02</v>
      </c>
      <c r="I222" s="62"/>
      <c r="J222" s="62">
        <f>IF(Source!BS737&lt;&gt; 0, Source!BS737, 1)</f>
        <v>31.7</v>
      </c>
      <c r="K222" s="75">
        <f>Source!R737</f>
        <v>0.65</v>
      </c>
      <c r="L222" s="64"/>
      <c r="R222">
        <f>H222</f>
        <v>0.02</v>
      </c>
    </row>
    <row r="223" spans="1:26" ht="14.4">
      <c r="A223" s="38"/>
      <c r="B223" s="78"/>
      <c r="C223" s="78" t="s">
        <v>967</v>
      </c>
      <c r="D223" s="60"/>
      <c r="E223" s="10"/>
      <c r="F223" s="61">
        <f>Source!AL737</f>
        <v>63.28</v>
      </c>
      <c r="G223" s="62" t="str">
        <f>Source!DD737</f>
        <v/>
      </c>
      <c r="H223" s="63">
        <f>ROUND(Source!AC737*Source!I737, 2)</f>
        <v>3.16</v>
      </c>
      <c r="I223" s="62"/>
      <c r="J223" s="62">
        <f>IF(Source!BC737&lt;&gt; 0, Source!BC737, 1)</f>
        <v>6.94</v>
      </c>
      <c r="K223" s="63">
        <f>Source!P737</f>
        <v>21.96</v>
      </c>
      <c r="L223" s="64"/>
    </row>
    <row r="224" spans="1:26" ht="14.4">
      <c r="A224" s="38"/>
      <c r="B224" s="78"/>
      <c r="C224" s="78" t="s">
        <v>960</v>
      </c>
      <c r="D224" s="60" t="s">
        <v>961</v>
      </c>
      <c r="E224" s="10">
        <f>Source!BZ737</f>
        <v>95</v>
      </c>
      <c r="F224" s="81"/>
      <c r="G224" s="62"/>
      <c r="H224" s="63">
        <f>SUM(S218:S226)</f>
        <v>14.38</v>
      </c>
      <c r="I224" s="65"/>
      <c r="J224" s="57">
        <f>Source!AT737</f>
        <v>95</v>
      </c>
      <c r="K224" s="63">
        <f>SUM(T218:T226)</f>
        <v>455.9</v>
      </c>
      <c r="L224" s="64"/>
    </row>
    <row r="225" spans="1:26" ht="14.4">
      <c r="A225" s="38"/>
      <c r="B225" s="78"/>
      <c r="C225" s="78" t="s">
        <v>962</v>
      </c>
      <c r="D225" s="60" t="s">
        <v>961</v>
      </c>
      <c r="E225" s="10">
        <f>Source!CA737</f>
        <v>65</v>
      </c>
      <c r="F225" s="81"/>
      <c r="G225" s="62"/>
      <c r="H225" s="63">
        <f>SUM(U218:U226)</f>
        <v>9.84</v>
      </c>
      <c r="I225" s="65"/>
      <c r="J225" s="57">
        <f>Source!AU737</f>
        <v>65</v>
      </c>
      <c r="K225" s="63">
        <f>SUM(V218:V226)</f>
        <v>311.93</v>
      </c>
      <c r="L225" s="64"/>
    </row>
    <row r="226" spans="1:26" ht="14.4">
      <c r="A226" s="79"/>
      <c r="B226" s="80"/>
      <c r="C226" s="80" t="s">
        <v>963</v>
      </c>
      <c r="D226" s="67" t="s">
        <v>964</v>
      </c>
      <c r="E226" s="68">
        <f>Source!AQ737</f>
        <v>30.48</v>
      </c>
      <c r="F226" s="69"/>
      <c r="G226" s="72" t="str">
        <f>Source!DI737</f>
        <v/>
      </c>
      <c r="H226" s="71"/>
      <c r="I226" s="72"/>
      <c r="J226" s="72"/>
      <c r="K226" s="71"/>
      <c r="L226" s="76">
        <f>Source!U737</f>
        <v>1.524</v>
      </c>
    </row>
    <row r="227" spans="1:26" ht="13.8">
      <c r="G227" s="74">
        <f>H220+H221+H223+H224+H225</f>
        <v>42.790000000000006</v>
      </c>
      <c r="H227" s="74"/>
      <c r="J227" s="74">
        <f>K220+K221+K223+K224+K225</f>
        <v>1271.57</v>
      </c>
      <c r="K227" s="74"/>
      <c r="L227" s="59">
        <f>Source!U737</f>
        <v>1.524</v>
      </c>
      <c r="O227" s="48">
        <f>G227</f>
        <v>42.790000000000006</v>
      </c>
      <c r="P227" s="48">
        <f>J227</f>
        <v>1271.57</v>
      </c>
      <c r="Q227" s="48">
        <f>L227</f>
        <v>1.524</v>
      </c>
      <c r="W227">
        <f>IF(Source!BI737&lt;=1,H220+H221+H223+H224+H225, 0)</f>
        <v>0</v>
      </c>
      <c r="X227">
        <f>IF(Source!BI737=2,H220+H221+H223+H224+H225, 0)</f>
        <v>42.790000000000006</v>
      </c>
      <c r="Y227">
        <f>IF(Source!BI737=3,H220+H221+H223+H224+H225, 0)</f>
        <v>0</v>
      </c>
      <c r="Z227">
        <f>IF(Source!BI737=4,H220+H221+H223+H224+H225, 0)</f>
        <v>0</v>
      </c>
    </row>
    <row r="228" spans="1:26" ht="27.6">
      <c r="A228" s="38" t="str">
        <f>Source!E738</f>
        <v>14</v>
      </c>
      <c r="B228" s="78" t="str">
        <f>Source!F738</f>
        <v>503-0606</v>
      </c>
      <c r="C228" s="78" t="str">
        <f>Source!G738</f>
        <v>Коробка для установки розеток и выключателей скрытой проводки</v>
      </c>
      <c r="D228" s="60" t="str">
        <f>Source!H738</f>
        <v>1000 шт.</v>
      </c>
      <c r="E228" s="10">
        <f>Source!I738</f>
        <v>5.0000000000000001E-3</v>
      </c>
      <c r="F228" s="61">
        <f>Source!AL738</f>
        <v>1998.42</v>
      </c>
      <c r="G228" s="62" t="str">
        <f>Source!DD738</f>
        <v/>
      </c>
      <c r="H228" s="63">
        <f>ROUND(Source!AC738*Source!I738, 2)</f>
        <v>9.99</v>
      </c>
      <c r="I228" s="62" t="str">
        <f>Source!BO738</f>
        <v>503-0606</v>
      </c>
      <c r="J228" s="62">
        <f>IF(Source!BC738&lt;&gt; 0, Source!BC738, 1)</f>
        <v>2.56</v>
      </c>
      <c r="K228" s="63">
        <f>Source!P738</f>
        <v>25.58</v>
      </c>
      <c r="L228" s="64"/>
      <c r="S228">
        <f>ROUND((Source!FX738/100)*((ROUND(Source!AF738*Source!I738, 2)+ROUND(Source!AE738*Source!I738, 2))), 2)</f>
        <v>0</v>
      </c>
      <c r="T228">
        <f>Source!X738</f>
        <v>0</v>
      </c>
      <c r="U228">
        <f>ROUND((Source!FY738/100)*((ROUND(Source!AF738*Source!I738, 2)+ROUND(Source!AE738*Source!I738, 2))), 2)</f>
        <v>0</v>
      </c>
      <c r="V228">
        <f>Source!Y738</f>
        <v>0</v>
      </c>
    </row>
    <row r="229" spans="1:26">
      <c r="A229" s="50"/>
      <c r="B229" s="50"/>
      <c r="C229" s="51" t="str">
        <f>"Объем: "&amp;Source!I738&amp;"=5/"&amp;"1000"</f>
        <v>Объем: 0,005=5/1000</v>
      </c>
      <c r="D229" s="50"/>
      <c r="E229" s="50"/>
      <c r="F229" s="50"/>
      <c r="G229" s="50"/>
      <c r="H229" s="50"/>
      <c r="I229" s="50"/>
      <c r="J229" s="50"/>
      <c r="K229" s="50"/>
      <c r="L229" s="50"/>
    </row>
    <row r="230" spans="1:26" ht="13.8">
      <c r="G230" s="74">
        <f>H228</f>
        <v>9.99</v>
      </c>
      <c r="H230" s="74"/>
      <c r="J230" s="74">
        <f>K228</f>
        <v>25.58</v>
      </c>
      <c r="K230" s="74"/>
      <c r="L230" s="59">
        <f>Source!U738</f>
        <v>0</v>
      </c>
      <c r="O230" s="48">
        <f>G230</f>
        <v>9.99</v>
      </c>
      <c r="P230" s="48">
        <f>J230</f>
        <v>25.58</v>
      </c>
      <c r="Q230" s="48">
        <f>L230</f>
        <v>0</v>
      </c>
      <c r="W230">
        <f>IF(Source!BI738&lt;=1,H228, 0)</f>
        <v>0</v>
      </c>
      <c r="X230">
        <f>IF(Source!BI738=2,H228, 0)</f>
        <v>9.99</v>
      </c>
      <c r="Y230">
        <f>IF(Source!BI738=3,H228, 0)</f>
        <v>0</v>
      </c>
      <c r="Z230">
        <f>IF(Source!BI738=4,H228, 0)</f>
        <v>0</v>
      </c>
    </row>
    <row r="231" spans="1:26" ht="27.6">
      <c r="A231" s="79" t="str">
        <f>Source!E739</f>
        <v>15</v>
      </c>
      <c r="B231" s="80" t="str">
        <f>Source!F739</f>
        <v>503-0475</v>
      </c>
      <c r="C231" s="80" t="str">
        <f>Source!G739</f>
        <v>Розетка скрытой проводки с заземлением</v>
      </c>
      <c r="D231" s="67" t="str">
        <f>Source!H739</f>
        <v>шт.</v>
      </c>
      <c r="E231" s="68">
        <f>Source!I739</f>
        <v>5</v>
      </c>
      <c r="F231" s="69">
        <f>Source!AL739</f>
        <v>7.62</v>
      </c>
      <c r="G231" s="72" t="str">
        <f>Source!DD739</f>
        <v/>
      </c>
      <c r="H231" s="71">
        <f>ROUND(Source!AC739*Source!I739, 2)</f>
        <v>38.1</v>
      </c>
      <c r="I231" s="72" t="str">
        <f>Source!BO739</f>
        <v>503-0475</v>
      </c>
      <c r="J231" s="72">
        <f>IF(Source!BC739&lt;&gt; 0, Source!BC739, 1)</f>
        <v>6.89</v>
      </c>
      <c r="K231" s="71">
        <f>Source!P739</f>
        <v>262.51</v>
      </c>
      <c r="L231" s="73"/>
      <c r="S231">
        <f>ROUND((Source!FX739/100)*((ROUND(Source!AF739*Source!I739, 2)+ROUND(Source!AE739*Source!I739, 2))), 2)</f>
        <v>0</v>
      </c>
      <c r="T231">
        <f>Source!X739</f>
        <v>0</v>
      </c>
      <c r="U231">
        <f>ROUND((Source!FY739/100)*((ROUND(Source!AF739*Source!I739, 2)+ROUND(Source!AE739*Source!I739, 2))), 2)</f>
        <v>0</v>
      </c>
      <c r="V231">
        <f>Source!Y739</f>
        <v>0</v>
      </c>
    </row>
    <row r="232" spans="1:26" ht="13.8">
      <c r="G232" s="74">
        <f>H231</f>
        <v>38.1</v>
      </c>
      <c r="H232" s="74"/>
      <c r="J232" s="74">
        <f>K231</f>
        <v>262.51</v>
      </c>
      <c r="K232" s="74"/>
      <c r="L232" s="59">
        <f>Source!U739</f>
        <v>0</v>
      </c>
      <c r="O232" s="48">
        <f>G232</f>
        <v>38.1</v>
      </c>
      <c r="P232" s="48">
        <f>J232</f>
        <v>262.51</v>
      </c>
      <c r="Q232" s="48">
        <f>L232</f>
        <v>0</v>
      </c>
      <c r="W232">
        <f>IF(Source!BI739&lt;=1,H231, 0)</f>
        <v>0</v>
      </c>
      <c r="X232">
        <f>IF(Source!BI739=2,H231, 0)</f>
        <v>38.1</v>
      </c>
      <c r="Y232">
        <f>IF(Source!BI739=3,H231, 0)</f>
        <v>0</v>
      </c>
      <c r="Z232">
        <f>IF(Source!BI739=4,H231, 0)</f>
        <v>0</v>
      </c>
    </row>
    <row r="233" spans="1:26" ht="27.6">
      <c r="A233" s="38" t="str">
        <f>Source!E740</f>
        <v>16</v>
      </c>
      <c r="B233" s="78" t="str">
        <f>Source!F740</f>
        <v>м08-03-591-5</v>
      </c>
      <c r="C233" s="78" t="str">
        <f>Source!G740</f>
        <v>Выключатель двухклавишный утопленного типа при скрытой проводке</v>
      </c>
      <c r="D233" s="60" t="str">
        <f>Source!H740</f>
        <v>100 шт.</v>
      </c>
      <c r="E233" s="10">
        <f>Source!I740</f>
        <v>0.01</v>
      </c>
      <c r="F233" s="61">
        <f>Source!AL740+Source!AM740+Source!AO740</f>
        <v>302.15000000000003</v>
      </c>
      <c r="G233" s="62"/>
      <c r="H233" s="63"/>
      <c r="I233" s="62" t="str">
        <f>Source!BO740</f>
        <v>м08-03-591-5</v>
      </c>
      <c r="J233" s="62"/>
      <c r="K233" s="63"/>
      <c r="L233" s="64"/>
      <c r="S233">
        <f>ROUND((Source!FX740/100)*((ROUND(Source!AF740*Source!I740, 2)+ROUND(Source!AE740*Source!I740, 2))), 2)</f>
        <v>2.4700000000000002</v>
      </c>
      <c r="T233">
        <f>Source!X740</f>
        <v>78.52</v>
      </c>
      <c r="U233">
        <f>ROUND((Source!FY740/100)*((ROUND(Source!AF740*Source!I740, 2)+ROUND(Source!AE740*Source!I740, 2))), 2)</f>
        <v>1.69</v>
      </c>
      <c r="V233">
        <f>Source!Y740</f>
        <v>53.72</v>
      </c>
    </row>
    <row r="234" spans="1:26">
      <c r="C234" s="47" t="str">
        <f>"Объем: "&amp;Source!I740&amp;"=1/"&amp;"100"</f>
        <v>Объем: 0,01=1/100</v>
      </c>
    </row>
    <row r="235" spans="1:26" ht="14.4">
      <c r="A235" s="38"/>
      <c r="B235" s="78"/>
      <c r="C235" s="78" t="s">
        <v>959</v>
      </c>
      <c r="D235" s="60"/>
      <c r="E235" s="10"/>
      <c r="F235" s="61">
        <f>Source!AO740</f>
        <v>260.3</v>
      </c>
      <c r="G235" s="62" t="str">
        <f>Source!DG740</f>
        <v/>
      </c>
      <c r="H235" s="63">
        <f>ROUND(Source!AF740*Source!I740, 2)</f>
        <v>2.6</v>
      </c>
      <c r="I235" s="62"/>
      <c r="J235" s="62">
        <f>IF(Source!BA740&lt;&gt; 0, Source!BA740, 1)</f>
        <v>31.7</v>
      </c>
      <c r="K235" s="63">
        <f>Source!S740</f>
        <v>82.52</v>
      </c>
      <c r="L235" s="64"/>
      <c r="R235">
        <f>H235</f>
        <v>2.6</v>
      </c>
    </row>
    <row r="236" spans="1:26" ht="14.4">
      <c r="A236" s="38"/>
      <c r="B236" s="78"/>
      <c r="C236" s="78" t="s">
        <v>81</v>
      </c>
      <c r="D236" s="60"/>
      <c r="E236" s="10"/>
      <c r="F236" s="61">
        <f>Source!AM740</f>
        <v>5.78</v>
      </c>
      <c r="G236" s="62" t="str">
        <f>Source!DE740</f>
        <v/>
      </c>
      <c r="H236" s="63">
        <f>ROUND(Source!AD740*Source!I740, 2)</f>
        <v>0.06</v>
      </c>
      <c r="I236" s="62"/>
      <c r="J236" s="62">
        <f>IF(Source!BB740&lt;&gt; 0, Source!BB740, 1)</f>
        <v>8.8000000000000007</v>
      </c>
      <c r="K236" s="63">
        <f>Source!Q740</f>
        <v>0.51</v>
      </c>
      <c r="L236" s="64"/>
    </row>
    <row r="237" spans="1:26" ht="14.4">
      <c r="A237" s="38"/>
      <c r="B237" s="78"/>
      <c r="C237" s="78" t="s">
        <v>965</v>
      </c>
      <c r="D237" s="60"/>
      <c r="E237" s="10"/>
      <c r="F237" s="61">
        <f>Source!AN740</f>
        <v>0.41</v>
      </c>
      <c r="G237" s="62" t="str">
        <f>Source!DF740</f>
        <v/>
      </c>
      <c r="H237" s="75">
        <f>ROUND(Source!AE740*Source!I740, 2)</f>
        <v>0</v>
      </c>
      <c r="I237" s="62"/>
      <c r="J237" s="62">
        <f>IF(Source!BS740&lt;&gt; 0, Source!BS740, 1)</f>
        <v>31.7</v>
      </c>
      <c r="K237" s="75">
        <f>Source!R740</f>
        <v>0.13</v>
      </c>
      <c r="L237" s="64"/>
      <c r="R237">
        <f>H237</f>
        <v>0</v>
      </c>
    </row>
    <row r="238" spans="1:26" ht="14.4">
      <c r="A238" s="38"/>
      <c r="B238" s="78"/>
      <c r="C238" s="78" t="s">
        <v>967</v>
      </c>
      <c r="D238" s="60"/>
      <c r="E238" s="10"/>
      <c r="F238" s="61">
        <f>Source!AL740</f>
        <v>36.07</v>
      </c>
      <c r="G238" s="62" t="str">
        <f>Source!DD740</f>
        <v/>
      </c>
      <c r="H238" s="63">
        <f>ROUND(Source!AC740*Source!I740, 2)</f>
        <v>0.36</v>
      </c>
      <c r="I238" s="62"/>
      <c r="J238" s="62">
        <f>IF(Source!BC740&lt;&gt; 0, Source!BC740, 1)</f>
        <v>6.95</v>
      </c>
      <c r="K238" s="63">
        <f>Source!P740</f>
        <v>2.5099999999999998</v>
      </c>
      <c r="L238" s="64"/>
    </row>
    <row r="239" spans="1:26" ht="14.4">
      <c r="A239" s="38"/>
      <c r="B239" s="78"/>
      <c r="C239" s="78" t="s">
        <v>960</v>
      </c>
      <c r="D239" s="60" t="s">
        <v>961</v>
      </c>
      <c r="E239" s="10">
        <f>Source!BZ740</f>
        <v>95</v>
      </c>
      <c r="F239" s="81"/>
      <c r="G239" s="62"/>
      <c r="H239" s="63">
        <f>SUM(S233:S243)</f>
        <v>2.4700000000000002</v>
      </c>
      <c r="I239" s="65"/>
      <c r="J239" s="57">
        <f>Source!AT740</f>
        <v>95</v>
      </c>
      <c r="K239" s="63">
        <f>SUM(T233:T243)</f>
        <v>78.52</v>
      </c>
      <c r="L239" s="64"/>
    </row>
    <row r="240" spans="1:26" ht="14.4">
      <c r="A240" s="38"/>
      <c r="B240" s="78"/>
      <c r="C240" s="78" t="s">
        <v>962</v>
      </c>
      <c r="D240" s="60" t="s">
        <v>961</v>
      </c>
      <c r="E240" s="10">
        <f>Source!CA740</f>
        <v>65</v>
      </c>
      <c r="F240" s="81"/>
      <c r="G240" s="62"/>
      <c r="H240" s="63">
        <f>SUM(U233:U243)</f>
        <v>1.69</v>
      </c>
      <c r="I240" s="65"/>
      <c r="J240" s="57">
        <f>Source!AU740</f>
        <v>65</v>
      </c>
      <c r="K240" s="63">
        <f>SUM(V233:V243)</f>
        <v>53.72</v>
      </c>
      <c r="L240" s="64"/>
    </row>
    <row r="241" spans="1:26" ht="14.4">
      <c r="A241" s="38"/>
      <c r="B241" s="78"/>
      <c r="C241" s="78" t="s">
        <v>963</v>
      </c>
      <c r="D241" s="60" t="s">
        <v>964</v>
      </c>
      <c r="E241" s="10">
        <f>Source!AQ740</f>
        <v>26.24</v>
      </c>
      <c r="F241" s="61"/>
      <c r="G241" s="62" t="str">
        <f>Source!DI740</f>
        <v/>
      </c>
      <c r="H241" s="63"/>
      <c r="I241" s="62"/>
      <c r="J241" s="62"/>
      <c r="K241" s="63"/>
      <c r="L241" s="66">
        <f>Source!U740</f>
        <v>0.26239999999999997</v>
      </c>
    </row>
    <row r="242" spans="1:26" ht="27.6">
      <c r="A242" s="38" t="str">
        <f>Source!E741</f>
        <v>16,1</v>
      </c>
      <c r="B242" s="78" t="str">
        <f>Source!F741</f>
        <v>503-0606</v>
      </c>
      <c r="C242" s="78" t="str">
        <f>Source!G741</f>
        <v>Коробка для установки розеток и выключателей скрытой проводки</v>
      </c>
      <c r="D242" s="60" t="str">
        <f>Source!H741</f>
        <v>1000 шт.</v>
      </c>
      <c r="E242" s="10">
        <f>Source!I741</f>
        <v>0.01</v>
      </c>
      <c r="F242" s="61">
        <f>Source!AL741+Source!AM741+Source!AO741</f>
        <v>1998.42</v>
      </c>
      <c r="G242" s="77" t="s">
        <v>3</v>
      </c>
      <c r="H242" s="63">
        <f>ROUND(Source!AC741*Source!I741, 2)+ROUND(Source!AD741*Source!I741, 2)+ROUND(Source!AF741*Source!I741, 2)</f>
        <v>19.98</v>
      </c>
      <c r="I242" s="62"/>
      <c r="J242" s="62">
        <f>IF(Source!BC741&lt;&gt; 0, Source!BC741, 1)</f>
        <v>2.56</v>
      </c>
      <c r="K242" s="63">
        <f>Source!O741</f>
        <v>51.16</v>
      </c>
      <c r="L242" s="64"/>
      <c r="S242">
        <f>ROUND((Source!FX741/100)*((ROUND(Source!AF741*Source!I741, 2)+ROUND(Source!AE741*Source!I741, 2))), 2)</f>
        <v>0</v>
      </c>
      <c r="T242">
        <f>Source!X741</f>
        <v>0</v>
      </c>
      <c r="U242">
        <f>ROUND((Source!FY741/100)*((ROUND(Source!AF741*Source!I741, 2)+ROUND(Source!AE741*Source!I741, 2))), 2)</f>
        <v>0</v>
      </c>
      <c r="V242">
        <f>Source!Y741</f>
        <v>0</v>
      </c>
      <c r="W242">
        <f>IF(Source!BI741&lt;=1,H242, 0)</f>
        <v>0</v>
      </c>
      <c r="X242">
        <f>IF(Source!BI741=2,H242, 0)</f>
        <v>19.98</v>
      </c>
      <c r="Y242">
        <f>IF(Source!BI741=3,H242, 0)</f>
        <v>0</v>
      </c>
      <c r="Z242">
        <f>IF(Source!BI741=4,H242, 0)</f>
        <v>0</v>
      </c>
    </row>
    <row r="243" spans="1:26" ht="41.4">
      <c r="A243" s="79" t="str">
        <f>Source!E742</f>
        <v>16,2</v>
      </c>
      <c r="B243" s="80" t="str">
        <f>Source!F742</f>
        <v>509-4600</v>
      </c>
      <c r="C243" s="80" t="str">
        <f>Source!G742</f>
        <v>Выключатель двухклавишный для скрытой проводки серии "Прима", марка С56-039 с подсветкой, цвет бежевый</v>
      </c>
      <c r="D243" s="67" t="str">
        <f>Source!H742</f>
        <v>шт.</v>
      </c>
      <c r="E243" s="68">
        <f>Source!I742</f>
        <v>1</v>
      </c>
      <c r="F243" s="69">
        <f>Source!AL742+Source!AM742+Source!AO742</f>
        <v>8.81</v>
      </c>
      <c r="G243" s="70" t="s">
        <v>3</v>
      </c>
      <c r="H243" s="71">
        <f>ROUND(Source!AC742*Source!I742, 2)+ROUND(Source!AD742*Source!I742, 2)+ROUND(Source!AF742*Source!I742, 2)</f>
        <v>8.81</v>
      </c>
      <c r="I243" s="72"/>
      <c r="J243" s="72">
        <f>IF(Source!BC742&lt;&gt; 0, Source!BC742, 1)</f>
        <v>8.68</v>
      </c>
      <c r="K243" s="71">
        <f>Source!O742</f>
        <v>76.47</v>
      </c>
      <c r="L243" s="73"/>
      <c r="S243">
        <f>ROUND((Source!FX742/100)*((ROUND(Source!AF742*Source!I742, 2)+ROUND(Source!AE742*Source!I742, 2))), 2)</f>
        <v>0</v>
      </c>
      <c r="T243">
        <f>Source!X742</f>
        <v>0</v>
      </c>
      <c r="U243">
        <f>ROUND((Source!FY742/100)*((ROUND(Source!AF742*Source!I742, 2)+ROUND(Source!AE742*Source!I742, 2))), 2)</f>
        <v>0</v>
      </c>
      <c r="V243">
        <f>Source!Y742</f>
        <v>0</v>
      </c>
      <c r="W243">
        <f>IF(Source!BI742&lt;=1,H243, 0)</f>
        <v>0</v>
      </c>
      <c r="X243">
        <f>IF(Source!BI742=2,H243, 0)</f>
        <v>8.81</v>
      </c>
      <c r="Y243">
        <f>IF(Source!BI742=3,H243, 0)</f>
        <v>0</v>
      </c>
      <c r="Z243">
        <f>IF(Source!BI742=4,H243, 0)</f>
        <v>0</v>
      </c>
    </row>
    <row r="244" spans="1:26" ht="13.8">
      <c r="G244" s="74">
        <f>H235+H236+H238+H239+H240+SUM(H242:H243)</f>
        <v>35.97</v>
      </c>
      <c r="H244" s="74"/>
      <c r="J244" s="74">
        <f>K235+K236+K238+K239+K240+SUM(K242:K243)</f>
        <v>345.40999999999997</v>
      </c>
      <c r="K244" s="74"/>
      <c r="L244" s="59">
        <f>Source!U740</f>
        <v>0.26239999999999997</v>
      </c>
      <c r="O244" s="48">
        <f>G244</f>
        <v>35.97</v>
      </c>
      <c r="P244" s="48">
        <f>J244</f>
        <v>345.40999999999997</v>
      </c>
      <c r="Q244" s="48">
        <f>L244</f>
        <v>0.26239999999999997</v>
      </c>
      <c r="W244">
        <f>IF(Source!BI740&lt;=1,H235+H236+H238+H239+H240, 0)</f>
        <v>0</v>
      </c>
      <c r="X244">
        <f>IF(Source!BI740=2,H235+H236+H238+H239+H240, 0)</f>
        <v>7.18</v>
      </c>
      <c r="Y244">
        <f>IF(Source!BI740=3,H235+H236+H238+H239+H240, 0)</f>
        <v>0</v>
      </c>
      <c r="Z244">
        <f>IF(Source!BI740=4,H235+H236+H238+H239+H240, 0)</f>
        <v>0</v>
      </c>
    </row>
    <row r="245" spans="1:26" ht="41.4">
      <c r="A245" s="38" t="str">
        <f>Source!E743</f>
        <v>17</v>
      </c>
      <c r="B245" s="78" t="str">
        <f>Source!F743</f>
        <v>10-01-039-1</v>
      </c>
      <c r="C245" s="78" t="str">
        <f>Source!G743</f>
        <v>Установка блоков в наружных и внутренних дверных проемах в каменных стенах, площадь проема до 3 м2</v>
      </c>
      <c r="D245" s="60" t="str">
        <f>Source!H743</f>
        <v>100 м2 проемов</v>
      </c>
      <c r="E245" s="10">
        <f>Source!I743</f>
        <v>0.02</v>
      </c>
      <c r="F245" s="61">
        <f>Source!AL743+Source!AM743+Source!AO743</f>
        <v>24625.68</v>
      </c>
      <c r="G245" s="62"/>
      <c r="H245" s="63"/>
      <c r="I245" s="62" t="str">
        <f>Source!BO743</f>
        <v>10-01-039-1</v>
      </c>
      <c r="J245" s="62"/>
      <c r="K245" s="63"/>
      <c r="L245" s="64"/>
      <c r="S245">
        <f>ROUND((Source!FX743/100)*((ROUND(Source!AF743*Source!I743, 2)+ROUND(Source!AE743*Source!I743, 2))), 2)</f>
        <v>23.54</v>
      </c>
      <c r="T245">
        <f>Source!X743</f>
        <v>745.08</v>
      </c>
      <c r="U245">
        <f>ROUND((Source!FY743/100)*((ROUND(Source!AF743*Source!I743, 2)+ROUND(Source!AE743*Source!I743, 2))), 2)</f>
        <v>11.87</v>
      </c>
      <c r="V245">
        <f>Source!Y743</f>
        <v>379.57</v>
      </c>
    </row>
    <row r="246" spans="1:26">
      <c r="C246" s="47" t="str">
        <f>"Объем: "&amp;Source!I743&amp;"=2/"&amp;"100"</f>
        <v>Объем: 0,02=2/100</v>
      </c>
    </row>
    <row r="247" spans="1:26" ht="14.4">
      <c r="A247" s="38"/>
      <c r="B247" s="78"/>
      <c r="C247" s="78" t="s">
        <v>959</v>
      </c>
      <c r="D247" s="60"/>
      <c r="E247" s="10"/>
      <c r="F247" s="61">
        <f>Source!AO743</f>
        <v>821.89</v>
      </c>
      <c r="G247" s="62" t="str">
        <f>Source!DG743</f>
        <v>)*1,15</v>
      </c>
      <c r="H247" s="63">
        <f>ROUND(Source!AF743*Source!I743, 2)</f>
        <v>18.899999999999999</v>
      </c>
      <c r="I247" s="62"/>
      <c r="J247" s="62">
        <f>IF(Source!BA743&lt;&gt; 0, Source!BA743, 1)</f>
        <v>31.7</v>
      </c>
      <c r="K247" s="63">
        <f>Source!S743</f>
        <v>599.24</v>
      </c>
      <c r="L247" s="64"/>
      <c r="R247">
        <f>H247</f>
        <v>18.899999999999999</v>
      </c>
    </row>
    <row r="248" spans="1:26" ht="14.4">
      <c r="A248" s="38"/>
      <c r="B248" s="78"/>
      <c r="C248" s="78" t="s">
        <v>81</v>
      </c>
      <c r="D248" s="60"/>
      <c r="E248" s="10"/>
      <c r="F248" s="61">
        <f>Source!AM743</f>
        <v>1010.68</v>
      </c>
      <c r="G248" s="62" t="str">
        <f>Source!DE743</f>
        <v>)*1,25</v>
      </c>
      <c r="H248" s="63">
        <f>ROUND(Source!AD743*Source!I743, 2)</f>
        <v>25.27</v>
      </c>
      <c r="I248" s="62"/>
      <c r="J248" s="62">
        <f>IF(Source!BB743&lt;&gt; 0, Source!BB743, 1)</f>
        <v>10.11</v>
      </c>
      <c r="K248" s="63">
        <f>Source!Q743</f>
        <v>255.45</v>
      </c>
      <c r="L248" s="64"/>
    </row>
    <row r="249" spans="1:26" ht="14.4">
      <c r="A249" s="38"/>
      <c r="B249" s="78"/>
      <c r="C249" s="78" t="s">
        <v>965</v>
      </c>
      <c r="D249" s="60"/>
      <c r="E249" s="10"/>
      <c r="F249" s="61">
        <f>Source!AN743</f>
        <v>130.82</v>
      </c>
      <c r="G249" s="62" t="str">
        <f>Source!DF743</f>
        <v>)*1,25</v>
      </c>
      <c r="H249" s="75">
        <f>ROUND(Source!AE743*Source!I743, 2)</f>
        <v>3.27</v>
      </c>
      <c r="I249" s="62"/>
      <c r="J249" s="62">
        <f>IF(Source!BS743&lt;&gt; 0, Source!BS743, 1)</f>
        <v>31.7</v>
      </c>
      <c r="K249" s="75">
        <f>Source!R743</f>
        <v>103.67</v>
      </c>
      <c r="L249" s="64"/>
      <c r="R249">
        <f>H249</f>
        <v>3.27</v>
      </c>
    </row>
    <row r="250" spans="1:26" ht="14.4">
      <c r="A250" s="38"/>
      <c r="B250" s="78"/>
      <c r="C250" s="78" t="s">
        <v>967</v>
      </c>
      <c r="D250" s="60"/>
      <c r="E250" s="10"/>
      <c r="F250" s="61">
        <f>Source!AL743</f>
        <v>22793.11</v>
      </c>
      <c r="G250" s="62" t="str">
        <f>Source!DD743</f>
        <v/>
      </c>
      <c r="H250" s="63">
        <f>ROUND(Source!AC743*Source!I743, 2)</f>
        <v>455.86</v>
      </c>
      <c r="I250" s="62"/>
      <c r="J250" s="62">
        <f>IF(Source!BC743&lt;&gt; 0, Source!BC743, 1)</f>
        <v>4.95</v>
      </c>
      <c r="K250" s="63">
        <f>Source!P743</f>
        <v>2256.52</v>
      </c>
      <c r="L250" s="64"/>
    </row>
    <row r="251" spans="1:26" ht="14.4">
      <c r="A251" s="38"/>
      <c r="B251" s="78"/>
      <c r="C251" s="78" t="s">
        <v>960</v>
      </c>
      <c r="D251" s="60" t="s">
        <v>961</v>
      </c>
      <c r="E251" s="10">
        <f>Source!BZ743</f>
        <v>118</v>
      </c>
      <c r="F251" s="14" t="str">
        <f>CONCATENATE(" )", Source!DL743, Source!FT743, "=", Source!FX743)</f>
        <v xml:space="preserve"> )*0,9=106,2</v>
      </c>
      <c r="G251" s="23"/>
      <c r="H251" s="63">
        <f>SUM(S245:S256)</f>
        <v>23.54</v>
      </c>
      <c r="I251" s="65"/>
      <c r="J251" s="57">
        <f>Source!AT743</f>
        <v>106</v>
      </c>
      <c r="K251" s="63">
        <f>SUM(T245:T256)</f>
        <v>745.08</v>
      </c>
      <c r="L251" s="64"/>
    </row>
    <row r="252" spans="1:26" ht="14.4">
      <c r="A252" s="38"/>
      <c r="B252" s="78"/>
      <c r="C252" s="78" t="s">
        <v>962</v>
      </c>
      <c r="D252" s="60" t="s">
        <v>961</v>
      </c>
      <c r="E252" s="10">
        <f>Source!CA743</f>
        <v>63</v>
      </c>
      <c r="F252" s="14" t="str">
        <f>CONCATENATE(" )", Source!DM743, Source!FU743, "=", Source!FY743)</f>
        <v xml:space="preserve"> )*0,85=53,55</v>
      </c>
      <c r="G252" s="23"/>
      <c r="H252" s="63">
        <f>SUM(U245:U256)</f>
        <v>11.87</v>
      </c>
      <c r="I252" s="65"/>
      <c r="J252" s="57">
        <f>Source!AU743</f>
        <v>54</v>
      </c>
      <c r="K252" s="63">
        <f>SUM(V245:V256)</f>
        <v>379.57</v>
      </c>
      <c r="L252" s="64"/>
    </row>
    <row r="253" spans="1:26" ht="14.4">
      <c r="A253" s="38"/>
      <c r="B253" s="78"/>
      <c r="C253" s="78" t="s">
        <v>963</v>
      </c>
      <c r="D253" s="60" t="s">
        <v>964</v>
      </c>
      <c r="E253" s="10">
        <f>Source!AQ743</f>
        <v>89.53</v>
      </c>
      <c r="F253" s="61"/>
      <c r="G253" s="62" t="str">
        <f>Source!DI743</f>
        <v>)*1,15</v>
      </c>
      <c r="H253" s="63"/>
      <c r="I253" s="62"/>
      <c r="J253" s="62"/>
      <c r="K253" s="63"/>
      <c r="L253" s="66">
        <f>Source!U743</f>
        <v>2.0591900000000001</v>
      </c>
    </row>
    <row r="254" spans="1:26" ht="55.2">
      <c r="A254" s="38" t="str">
        <f>Source!E744</f>
        <v>17,1</v>
      </c>
      <c r="B254" s="78" t="str">
        <f>Source!F744</f>
        <v>101-0882</v>
      </c>
      <c r="C254" s="78" t="str">
        <f>Source!G744</f>
        <v>Скобяные изделия для дверных балконных блоков со спаренными полотнами жилых и общественных зданий однопольных</v>
      </c>
      <c r="D254" s="60" t="str">
        <f>Source!H744</f>
        <v>компл.</v>
      </c>
      <c r="E254" s="10">
        <f>Source!I744</f>
        <v>1</v>
      </c>
      <c r="F254" s="61">
        <f>Source!AL744+Source!AM744+Source!AO744</f>
        <v>94.69</v>
      </c>
      <c r="G254" s="77" t="s">
        <v>3</v>
      </c>
      <c r="H254" s="63">
        <f>ROUND(Source!AC744*Source!I744, 2)+ROUND(Source!AD744*Source!I744, 2)+ROUND(Source!AF744*Source!I744, 2)</f>
        <v>94.69</v>
      </c>
      <c r="I254" s="62"/>
      <c r="J254" s="62">
        <f>IF(Source!BC744&lt;&gt; 0, Source!BC744, 1)</f>
        <v>1.91</v>
      </c>
      <c r="K254" s="63">
        <f>Source!O744</f>
        <v>180.86</v>
      </c>
      <c r="L254" s="64"/>
      <c r="S254">
        <f>ROUND((Source!FX744/100)*((ROUND(Source!AF744*Source!I744, 2)+ROUND(Source!AE744*Source!I744, 2))), 2)</f>
        <v>0</v>
      </c>
      <c r="T254">
        <f>Source!X744</f>
        <v>0</v>
      </c>
      <c r="U254">
        <f>ROUND((Source!FY744/100)*((ROUND(Source!AF744*Source!I744, 2)+ROUND(Source!AE744*Source!I744, 2))), 2)</f>
        <v>0</v>
      </c>
      <c r="V254">
        <f>Source!Y744</f>
        <v>0</v>
      </c>
      <c r="W254">
        <f>IF(Source!BI744&lt;=1,H254, 0)</f>
        <v>94.69</v>
      </c>
      <c r="X254">
        <f>IF(Source!BI744=2,H254, 0)</f>
        <v>0</v>
      </c>
      <c r="Y254">
        <f>IF(Source!BI744=3,H254, 0)</f>
        <v>0</v>
      </c>
      <c r="Z254">
        <f>IF(Source!BI744=4,H254, 0)</f>
        <v>0</v>
      </c>
    </row>
    <row r="255" spans="1:26" ht="27.6">
      <c r="A255" s="38" t="str">
        <f>Source!E745</f>
        <v>17,2</v>
      </c>
      <c r="B255" s="78" t="str">
        <f>Source!F745</f>
        <v>203-8107</v>
      </c>
      <c r="C255" s="78" t="str">
        <f>Source!G745</f>
        <v>Блоки дверные внутренние двупольные глухие, фанерованные шпоном ясеня</v>
      </c>
      <c r="D255" s="60" t="str">
        <f>Source!H745</f>
        <v>м2</v>
      </c>
      <c r="E255" s="10">
        <f>Source!I745</f>
        <v>2</v>
      </c>
      <c r="F255" s="61">
        <f>Source!AL745+Source!AM745+Source!AO745</f>
        <v>2102.37</v>
      </c>
      <c r="G255" s="77" t="s">
        <v>3</v>
      </c>
      <c r="H255" s="63">
        <f>ROUND(Source!AC745*Source!I745, 2)+ROUND(Source!AD745*Source!I745, 2)+ROUND(Source!AF745*Source!I745, 2)</f>
        <v>4204.74</v>
      </c>
      <c r="I255" s="62"/>
      <c r="J255" s="62">
        <f>IF(Source!BC745&lt;&gt; 0, Source!BC745, 1)</f>
        <v>2.5499999999999998</v>
      </c>
      <c r="K255" s="63">
        <f>Source!O745</f>
        <v>10722.09</v>
      </c>
      <c r="L255" s="64"/>
      <c r="S255">
        <f>ROUND((Source!FX745/100)*((ROUND(Source!AF745*Source!I745, 2)+ROUND(Source!AE745*Source!I745, 2))), 2)</f>
        <v>0</v>
      </c>
      <c r="T255">
        <f>Source!X745</f>
        <v>0</v>
      </c>
      <c r="U255">
        <f>ROUND((Source!FY745/100)*((ROUND(Source!AF745*Source!I745, 2)+ROUND(Source!AE745*Source!I745, 2))), 2)</f>
        <v>0</v>
      </c>
      <c r="V255">
        <f>Source!Y745</f>
        <v>0</v>
      </c>
      <c r="W255">
        <f>IF(Source!BI745&lt;=1,H255, 0)</f>
        <v>4204.74</v>
      </c>
      <c r="X255">
        <f>IF(Source!BI745=2,H255, 0)</f>
        <v>0</v>
      </c>
      <c r="Y255">
        <f>IF(Source!BI745=3,H255, 0)</f>
        <v>0</v>
      </c>
      <c r="Z255">
        <f>IF(Source!BI745=4,H255, 0)</f>
        <v>0</v>
      </c>
    </row>
    <row r="256" spans="1:26" ht="41.4">
      <c r="A256" s="79" t="str">
        <f>Source!E746</f>
        <v>17,3</v>
      </c>
      <c r="B256" s="80" t="str">
        <f>Source!F746</f>
        <v>203-0223</v>
      </c>
      <c r="C256" s="80" t="str">
        <f>Source!G746</f>
        <v>Блоки дверные с рамочными полотнами однопольные ДН 21-10, площадь 2,05 м2; ДН 24-10, площадь 2,35 м2</v>
      </c>
      <c r="D256" s="67" t="str">
        <f>Source!H746</f>
        <v>м2</v>
      </c>
      <c r="E256" s="68">
        <f>Source!I746</f>
        <v>-2</v>
      </c>
      <c r="F256" s="69">
        <f>Source!AL746+Source!AM746+Source!AO746</f>
        <v>207</v>
      </c>
      <c r="G256" s="70" t="s">
        <v>3</v>
      </c>
      <c r="H256" s="71">
        <f>ROUND(Source!AC746*Source!I746, 2)+ROUND(Source!AD746*Source!I746, 2)+ROUND(Source!AF746*Source!I746, 2)</f>
        <v>-414</v>
      </c>
      <c r="I256" s="72"/>
      <c r="J256" s="72">
        <f>IF(Source!BC746&lt;&gt; 0, Source!BC746, 1)</f>
        <v>5.0199999999999996</v>
      </c>
      <c r="K256" s="71">
        <f>Source!O746</f>
        <v>-2078.2800000000002</v>
      </c>
      <c r="L256" s="73"/>
      <c r="S256">
        <f>ROUND((Source!FX746/100)*((ROUND(Source!AF746*Source!I746, 2)+ROUND(Source!AE746*Source!I746, 2))), 2)</f>
        <v>0</v>
      </c>
      <c r="T256">
        <f>Source!X746</f>
        <v>0</v>
      </c>
      <c r="U256">
        <f>ROUND((Source!FY746/100)*((ROUND(Source!AF746*Source!I746, 2)+ROUND(Source!AE746*Source!I746, 2))), 2)</f>
        <v>0</v>
      </c>
      <c r="V256">
        <f>Source!Y746</f>
        <v>0</v>
      </c>
      <c r="W256">
        <f>IF(Source!BI746&lt;=1,H256, 0)</f>
        <v>-414</v>
      </c>
      <c r="X256">
        <f>IF(Source!BI746=2,H256, 0)</f>
        <v>0</v>
      </c>
      <c r="Y256">
        <f>IF(Source!BI746=3,H256, 0)</f>
        <v>0</v>
      </c>
      <c r="Z256">
        <f>IF(Source!BI746=4,H256, 0)</f>
        <v>0</v>
      </c>
    </row>
    <row r="257" spans="1:26" ht="13.8">
      <c r="G257" s="74">
        <f>H247+H248+H250+H251+H252+SUM(H254:H256)</f>
        <v>4420.869999999999</v>
      </c>
      <c r="H257" s="74"/>
      <c r="J257" s="74">
        <f>K247+K248+K250+K251+K252+SUM(K254:K256)</f>
        <v>13060.529999999999</v>
      </c>
      <c r="K257" s="74"/>
      <c r="L257" s="59">
        <f>Source!U743</f>
        <v>2.0591900000000001</v>
      </c>
      <c r="O257" s="48">
        <f>G257</f>
        <v>4420.869999999999</v>
      </c>
      <c r="P257" s="48">
        <f>J257</f>
        <v>13060.529999999999</v>
      </c>
      <c r="Q257" s="48">
        <f>L257</f>
        <v>2.0591900000000001</v>
      </c>
      <c r="W257">
        <f>IF(Source!BI743&lt;=1,H247+H248+H250+H251+H252, 0)</f>
        <v>535.44000000000005</v>
      </c>
      <c r="X257">
        <f>IF(Source!BI743=2,H247+H248+H250+H251+H252, 0)</f>
        <v>0</v>
      </c>
      <c r="Y257">
        <f>IF(Source!BI743=3,H247+H248+H250+H251+H252, 0)</f>
        <v>0</v>
      </c>
      <c r="Z257">
        <f>IF(Source!BI743=4,H247+H248+H250+H251+H252, 0)</f>
        <v>0</v>
      </c>
    </row>
    <row r="258" spans="1:26" ht="80.400000000000006">
      <c r="A258" s="38" t="str">
        <f>Source!E747</f>
        <v>20</v>
      </c>
      <c r="B258" s="78" t="s">
        <v>974</v>
      </c>
      <c r="C258" s="78" t="str">
        <f>Source!G747</f>
        <v>Третья шпатлевка при высококачественной окраске по штукатурке и сборным конструкциям стен, подготовленных под окраску</v>
      </c>
      <c r="D258" s="60" t="str">
        <f>Source!H747</f>
        <v>100 м2 окрашиваемой поверхности</v>
      </c>
      <c r="E258" s="10">
        <f>Source!I747</f>
        <v>0.74299999999999999</v>
      </c>
      <c r="F258" s="61">
        <f>Source!AL747+Source!AM747+Source!AO747</f>
        <v>519.44000000000005</v>
      </c>
      <c r="G258" s="62"/>
      <c r="H258" s="63"/>
      <c r="I258" s="62" t="str">
        <f>Source!BO747</f>
        <v>15-04-027-5</v>
      </c>
      <c r="J258" s="62"/>
      <c r="K258" s="63"/>
      <c r="L258" s="64"/>
      <c r="S258">
        <f>ROUND((Source!FX747/100)*((ROUND(Source!AF747*Source!I747, 2)+ROUND(Source!AE747*Source!I747, 2))), 2)</f>
        <v>92.18</v>
      </c>
      <c r="T258">
        <f>Source!X747</f>
        <v>2937.85</v>
      </c>
      <c r="U258">
        <f>ROUND((Source!FY747/100)*((ROUND(Source!AF747*Source!I747, 2)+ROUND(Source!AE747*Source!I747, 2))), 2)</f>
        <v>45.6</v>
      </c>
      <c r="V258">
        <f>Source!Y747</f>
        <v>1453.46</v>
      </c>
    </row>
    <row r="259" spans="1:26">
      <c r="C259" s="47" t="str">
        <f>"Объем: "&amp;Source!I747&amp;"=74,3/"&amp;"100"</f>
        <v>Объем: 0,743=74,3/100</v>
      </c>
    </row>
    <row r="260" spans="1:26" ht="14.4">
      <c r="A260" s="38"/>
      <c r="B260" s="78"/>
      <c r="C260" s="78" t="s">
        <v>959</v>
      </c>
      <c r="D260" s="60"/>
      <c r="E260" s="10"/>
      <c r="F260" s="61">
        <f>Source!AO747</f>
        <v>114.02</v>
      </c>
      <c r="G260" s="62" t="str">
        <f>Source!DG747</f>
        <v>)*1,15</v>
      </c>
      <c r="H260" s="63">
        <f>ROUND(Source!AF747*Source!I747, 2)</f>
        <v>97.42</v>
      </c>
      <c r="I260" s="62"/>
      <c r="J260" s="62">
        <f>IF(Source!BA747&lt;&gt; 0, Source!BA747, 1)</f>
        <v>31.7</v>
      </c>
      <c r="K260" s="63">
        <f>Source!S747</f>
        <v>3088.35</v>
      </c>
      <c r="L260" s="64"/>
      <c r="R260">
        <f>H260</f>
        <v>97.42</v>
      </c>
    </row>
    <row r="261" spans="1:26" ht="14.4">
      <c r="A261" s="38"/>
      <c r="B261" s="78"/>
      <c r="C261" s="78" t="s">
        <v>81</v>
      </c>
      <c r="D261" s="60"/>
      <c r="E261" s="10"/>
      <c r="F261" s="61">
        <f>Source!AM747</f>
        <v>2.93</v>
      </c>
      <c r="G261" s="62" t="str">
        <f>Source!DE747</f>
        <v>)*1,25</v>
      </c>
      <c r="H261" s="63">
        <f>ROUND(Source!AD747*Source!I747, 2)</f>
        <v>2.72</v>
      </c>
      <c r="I261" s="62"/>
      <c r="J261" s="62">
        <f>IF(Source!BB747&lt;&gt; 0, Source!BB747, 1)</f>
        <v>10.82</v>
      </c>
      <c r="K261" s="63">
        <f>Source!Q747</f>
        <v>29.44</v>
      </c>
      <c r="L261" s="64"/>
    </row>
    <row r="262" spans="1:26" ht="14.4">
      <c r="A262" s="38"/>
      <c r="B262" s="78"/>
      <c r="C262" s="78" t="s">
        <v>965</v>
      </c>
      <c r="D262" s="60"/>
      <c r="E262" s="10"/>
      <c r="F262" s="61">
        <f>Source!AN747</f>
        <v>0.14000000000000001</v>
      </c>
      <c r="G262" s="62" t="str">
        <f>Source!DF747</f>
        <v>)*1,25</v>
      </c>
      <c r="H262" s="75">
        <f>ROUND(Source!AE747*Source!I747, 2)</f>
        <v>0.13</v>
      </c>
      <c r="I262" s="62"/>
      <c r="J262" s="62">
        <f>IF(Source!BS747&lt;&gt; 0, Source!BS747, 1)</f>
        <v>31.7</v>
      </c>
      <c r="K262" s="75">
        <f>Source!R747</f>
        <v>4.12</v>
      </c>
      <c r="L262" s="64"/>
      <c r="R262">
        <f>H262</f>
        <v>0.13</v>
      </c>
    </row>
    <row r="263" spans="1:26" ht="14.4">
      <c r="A263" s="38"/>
      <c r="B263" s="78"/>
      <c r="C263" s="78" t="s">
        <v>967</v>
      </c>
      <c r="D263" s="60"/>
      <c r="E263" s="10"/>
      <c r="F263" s="61">
        <f>Source!AL747</f>
        <v>402.49</v>
      </c>
      <c r="G263" s="62" t="str">
        <f>Source!DD747</f>
        <v/>
      </c>
      <c r="H263" s="63">
        <f>ROUND(Source!AC747*Source!I747, 2)</f>
        <v>299.05</v>
      </c>
      <c r="I263" s="62"/>
      <c r="J263" s="62">
        <f>IF(Source!BC747&lt;&gt; 0, Source!BC747, 1)</f>
        <v>3.88</v>
      </c>
      <c r="K263" s="63">
        <f>Source!P747</f>
        <v>1160.31</v>
      </c>
      <c r="L263" s="64"/>
    </row>
    <row r="264" spans="1:26" ht="14.4">
      <c r="A264" s="38"/>
      <c r="B264" s="78"/>
      <c r="C264" s="78" t="s">
        <v>960</v>
      </c>
      <c r="D264" s="60" t="s">
        <v>961</v>
      </c>
      <c r="E264" s="10">
        <f>Source!BZ747</f>
        <v>105</v>
      </c>
      <c r="F264" s="14" t="str">
        <f>CONCATENATE(" )", Source!DL747, Source!FT747, "=", Source!FX747)</f>
        <v xml:space="preserve"> )*0,9=94,5</v>
      </c>
      <c r="G264" s="23"/>
      <c r="H264" s="63">
        <f>SUM(S258:S266)</f>
        <v>92.18</v>
      </c>
      <c r="I264" s="65"/>
      <c r="J264" s="57">
        <f>Source!AT747</f>
        <v>95</v>
      </c>
      <c r="K264" s="63">
        <f>SUM(T258:T266)</f>
        <v>2937.85</v>
      </c>
      <c r="L264" s="64"/>
    </row>
    <row r="265" spans="1:26" ht="14.4">
      <c r="A265" s="38"/>
      <c r="B265" s="78"/>
      <c r="C265" s="78" t="s">
        <v>962</v>
      </c>
      <c r="D265" s="60" t="s">
        <v>961</v>
      </c>
      <c r="E265" s="10">
        <f>Source!CA747</f>
        <v>55</v>
      </c>
      <c r="F265" s="14" t="str">
        <f>CONCATENATE(" )", Source!DM747, Source!FU747, "=", Source!FY747)</f>
        <v xml:space="preserve"> )*0,85=46,75</v>
      </c>
      <c r="G265" s="23"/>
      <c r="H265" s="63">
        <f>SUM(U258:U266)</f>
        <v>45.6</v>
      </c>
      <c r="I265" s="65"/>
      <c r="J265" s="57">
        <f>Source!AU747</f>
        <v>47</v>
      </c>
      <c r="K265" s="63">
        <f>SUM(V258:V266)</f>
        <v>1453.46</v>
      </c>
      <c r="L265" s="64"/>
    </row>
    <row r="266" spans="1:26" ht="14.4">
      <c r="A266" s="79"/>
      <c r="B266" s="80"/>
      <c r="C266" s="80" t="s">
        <v>963</v>
      </c>
      <c r="D266" s="67" t="s">
        <v>964</v>
      </c>
      <c r="E266" s="68">
        <f>Source!AQ747</f>
        <v>11.99</v>
      </c>
      <c r="F266" s="69"/>
      <c r="G266" s="72" t="str">
        <f>Source!DI747</f>
        <v>)*1,15</v>
      </c>
      <c r="H266" s="71"/>
      <c r="I266" s="72"/>
      <c r="J266" s="72"/>
      <c r="K266" s="71"/>
      <c r="L266" s="76">
        <f>Source!U747</f>
        <v>10.2448555</v>
      </c>
    </row>
    <row r="267" spans="1:26" ht="13.8">
      <c r="G267" s="74">
        <f>H260+H261+H263+H264+H265</f>
        <v>536.97</v>
      </c>
      <c r="H267" s="74"/>
      <c r="J267" s="74">
        <f>K260+K261+K263+K264+K265</f>
        <v>8669.41</v>
      </c>
      <c r="K267" s="74"/>
      <c r="L267" s="59">
        <f>Source!U747</f>
        <v>10.2448555</v>
      </c>
      <c r="O267" s="48">
        <f>G267</f>
        <v>536.97</v>
      </c>
      <c r="P267" s="48">
        <f>J267</f>
        <v>8669.41</v>
      </c>
      <c r="Q267" s="48">
        <f>L267</f>
        <v>10.2448555</v>
      </c>
      <c r="W267">
        <f>IF(Source!BI747&lt;=1,H260+H261+H263+H264+H265, 0)</f>
        <v>536.97</v>
      </c>
      <c r="X267">
        <f>IF(Source!BI747=2,H260+H261+H263+H264+H265, 0)</f>
        <v>0</v>
      </c>
      <c r="Y267">
        <f>IF(Source!BI747=3,H260+H261+H263+H264+H265, 0)</f>
        <v>0</v>
      </c>
      <c r="Z267">
        <f>IF(Source!BI747=4,H260+H261+H263+H264+H265, 0)</f>
        <v>0</v>
      </c>
    </row>
    <row r="268" spans="1:26" ht="80.400000000000006">
      <c r="A268" s="38" t="str">
        <f>Source!E748</f>
        <v>21</v>
      </c>
      <c r="B268" s="78" t="s">
        <v>975</v>
      </c>
      <c r="C268" s="78" t="str">
        <f>Source!G748</f>
        <v>Окраска водно-дисперсионными акриловыми составами улучшенная по сборным конструкциям стен, подготовленным под окраску</v>
      </c>
      <c r="D268" s="60" t="str">
        <f>Source!H748</f>
        <v>100 м2 окрашиваемой поверхности</v>
      </c>
      <c r="E268" s="10">
        <f>Source!I748</f>
        <v>0.74299999999999999</v>
      </c>
      <c r="F268" s="61">
        <f>Source!AL748+Source!AM748+Source!AO748</f>
        <v>863.6</v>
      </c>
      <c r="G268" s="62"/>
      <c r="H268" s="63"/>
      <c r="I268" s="62" t="str">
        <f>Source!BO748</f>
        <v>15-04-007-3</v>
      </c>
      <c r="J268" s="62"/>
      <c r="K268" s="63"/>
      <c r="L268" s="64"/>
      <c r="S268">
        <f>ROUND((Source!FX748/100)*((ROUND(Source!AF748*Source!I748, 2)+ROUND(Source!AE748*Source!I748, 2))), 2)</f>
        <v>234.26</v>
      </c>
      <c r="T268">
        <f>Source!X748</f>
        <v>7465.31</v>
      </c>
      <c r="U268">
        <f>ROUND((Source!FY748/100)*((ROUND(Source!AF748*Source!I748, 2)+ROUND(Source!AE748*Source!I748, 2))), 2)</f>
        <v>115.89</v>
      </c>
      <c r="V268">
        <f>Source!Y748</f>
        <v>3693.36</v>
      </c>
    </row>
    <row r="269" spans="1:26">
      <c r="C269" s="47" t="str">
        <f>"Объем: "&amp;Source!I748&amp;"=74,3/"&amp;"100"</f>
        <v>Объем: 0,743=74,3/100</v>
      </c>
    </row>
    <row r="270" spans="1:26" ht="14.4">
      <c r="A270" s="38"/>
      <c r="B270" s="78"/>
      <c r="C270" s="78" t="s">
        <v>959</v>
      </c>
      <c r="D270" s="60"/>
      <c r="E270" s="10"/>
      <c r="F270" s="61">
        <f>Source!AO748</f>
        <v>289.99</v>
      </c>
      <c r="G270" s="62" t="str">
        <f>Source!DG748</f>
        <v>)*1,15</v>
      </c>
      <c r="H270" s="63">
        <f>ROUND(Source!AF748*Source!I748, 2)</f>
        <v>247.78</v>
      </c>
      <c r="I270" s="62"/>
      <c r="J270" s="62">
        <f>IF(Source!BA748&lt;&gt; 0, Source!BA748, 1)</f>
        <v>31.7</v>
      </c>
      <c r="K270" s="63">
        <f>Source!S748</f>
        <v>7854.69</v>
      </c>
      <c r="L270" s="64"/>
      <c r="R270">
        <f>H270</f>
        <v>247.78</v>
      </c>
    </row>
    <row r="271" spans="1:26" ht="14.4">
      <c r="A271" s="38"/>
      <c r="B271" s="78"/>
      <c r="C271" s="78" t="s">
        <v>81</v>
      </c>
      <c r="D271" s="60"/>
      <c r="E271" s="10"/>
      <c r="F271" s="61">
        <f>Source!AM748</f>
        <v>8.99</v>
      </c>
      <c r="G271" s="62" t="str">
        <f>Source!DE748</f>
        <v>)*1,25</v>
      </c>
      <c r="H271" s="63">
        <f>ROUND(Source!AD748*Source!I748, 2)</f>
        <v>8.35</v>
      </c>
      <c r="I271" s="62"/>
      <c r="J271" s="62">
        <f>IF(Source!BB748&lt;&gt; 0, Source!BB748, 1)</f>
        <v>10.57</v>
      </c>
      <c r="K271" s="63">
        <f>Source!Q748</f>
        <v>88.25</v>
      </c>
      <c r="L271" s="64"/>
    </row>
    <row r="272" spans="1:26" ht="14.4">
      <c r="A272" s="38"/>
      <c r="B272" s="78"/>
      <c r="C272" s="78" t="s">
        <v>965</v>
      </c>
      <c r="D272" s="60"/>
      <c r="E272" s="10"/>
      <c r="F272" s="61">
        <f>Source!AN748</f>
        <v>0.12</v>
      </c>
      <c r="G272" s="62" t="str">
        <f>Source!DF748</f>
        <v>)*1,25</v>
      </c>
      <c r="H272" s="75">
        <f>ROUND(Source!AE748*Source!I748, 2)</f>
        <v>0.11</v>
      </c>
      <c r="I272" s="62"/>
      <c r="J272" s="62">
        <f>IF(Source!BS748&lt;&gt; 0, Source!BS748, 1)</f>
        <v>31.7</v>
      </c>
      <c r="K272" s="75">
        <f>Source!R748</f>
        <v>3.53</v>
      </c>
      <c r="L272" s="64"/>
      <c r="R272">
        <f>H272</f>
        <v>0.11</v>
      </c>
    </row>
    <row r="273" spans="1:26" ht="14.4">
      <c r="A273" s="38"/>
      <c r="B273" s="78"/>
      <c r="C273" s="78" t="s">
        <v>967</v>
      </c>
      <c r="D273" s="60"/>
      <c r="E273" s="10"/>
      <c r="F273" s="61">
        <f>Source!AL748</f>
        <v>564.62</v>
      </c>
      <c r="G273" s="62" t="str">
        <f>Source!DD748</f>
        <v/>
      </c>
      <c r="H273" s="63">
        <f>ROUND(Source!AC748*Source!I748, 2)</f>
        <v>419.51</v>
      </c>
      <c r="I273" s="62"/>
      <c r="J273" s="62">
        <f>IF(Source!BC748&lt;&gt; 0, Source!BC748, 1)</f>
        <v>6.77</v>
      </c>
      <c r="K273" s="63">
        <f>Source!P748</f>
        <v>2840.1</v>
      </c>
      <c r="L273" s="64"/>
    </row>
    <row r="274" spans="1:26" ht="14.4">
      <c r="A274" s="38"/>
      <c r="B274" s="78"/>
      <c r="C274" s="78" t="s">
        <v>960</v>
      </c>
      <c r="D274" s="60" t="s">
        <v>961</v>
      </c>
      <c r="E274" s="10">
        <f>Source!BZ748</f>
        <v>105</v>
      </c>
      <c r="F274" s="14" t="str">
        <f>CONCATENATE(" )", Source!DL748, Source!FT748, "=", Source!FX748)</f>
        <v xml:space="preserve"> )*0,9=94,5</v>
      </c>
      <c r="G274" s="23"/>
      <c r="H274" s="63">
        <f>SUM(S268:S276)</f>
        <v>234.26</v>
      </c>
      <c r="I274" s="65"/>
      <c r="J274" s="57">
        <f>Source!AT748</f>
        <v>95</v>
      </c>
      <c r="K274" s="63">
        <f>SUM(T268:T276)</f>
        <v>7465.31</v>
      </c>
      <c r="L274" s="64"/>
    </row>
    <row r="275" spans="1:26" ht="14.4">
      <c r="A275" s="38"/>
      <c r="B275" s="78"/>
      <c r="C275" s="78" t="s">
        <v>962</v>
      </c>
      <c r="D275" s="60" t="s">
        <v>961</v>
      </c>
      <c r="E275" s="10">
        <f>Source!CA748</f>
        <v>55</v>
      </c>
      <c r="F275" s="14" t="str">
        <f>CONCATENATE(" )", Source!DM748, Source!FU748, "=", Source!FY748)</f>
        <v xml:space="preserve"> )*0,85=46,75</v>
      </c>
      <c r="G275" s="23"/>
      <c r="H275" s="63">
        <f>SUM(U268:U276)</f>
        <v>115.89</v>
      </c>
      <c r="I275" s="65"/>
      <c r="J275" s="57">
        <f>Source!AU748</f>
        <v>47</v>
      </c>
      <c r="K275" s="63">
        <f>SUM(V268:V276)</f>
        <v>3693.36</v>
      </c>
      <c r="L275" s="64"/>
    </row>
    <row r="276" spans="1:26" ht="14.4">
      <c r="A276" s="79"/>
      <c r="B276" s="80"/>
      <c r="C276" s="80" t="s">
        <v>963</v>
      </c>
      <c r="D276" s="67" t="s">
        <v>964</v>
      </c>
      <c r="E276" s="68">
        <f>Source!AQ748</f>
        <v>32.729999999999997</v>
      </c>
      <c r="F276" s="69"/>
      <c r="G276" s="72" t="str">
        <f>Source!DI748</f>
        <v>)*1,15</v>
      </c>
      <c r="H276" s="71"/>
      <c r="I276" s="72"/>
      <c r="J276" s="72"/>
      <c r="K276" s="71"/>
      <c r="L276" s="76">
        <f>Source!U748</f>
        <v>27.966148499999992</v>
      </c>
    </row>
    <row r="277" spans="1:26" ht="13.8">
      <c r="G277" s="74">
        <f>H270+H271+H273+H274+H275</f>
        <v>1025.79</v>
      </c>
      <c r="H277" s="74"/>
      <c r="J277" s="74">
        <f>K270+K271+K273+K274+K275</f>
        <v>21941.71</v>
      </c>
      <c r="K277" s="74"/>
      <c r="L277" s="59">
        <f>Source!U748</f>
        <v>27.966148499999992</v>
      </c>
      <c r="O277" s="48">
        <f>G277</f>
        <v>1025.79</v>
      </c>
      <c r="P277" s="48">
        <f>J277</f>
        <v>21941.71</v>
      </c>
      <c r="Q277" s="48">
        <f>L277</f>
        <v>27.966148499999992</v>
      </c>
      <c r="W277">
        <f>IF(Source!BI748&lt;=1,H270+H271+H273+H274+H275, 0)</f>
        <v>1025.79</v>
      </c>
      <c r="X277">
        <f>IF(Source!BI748=2,H270+H271+H273+H274+H275, 0)</f>
        <v>0</v>
      </c>
      <c r="Y277">
        <f>IF(Source!BI748=3,H270+H271+H273+H274+H275, 0)</f>
        <v>0</v>
      </c>
      <c r="Z277">
        <f>IF(Source!BI748=4,H270+H271+H273+H274+H275, 0)</f>
        <v>0</v>
      </c>
    </row>
    <row r="278" spans="1:26" ht="72">
      <c r="A278" s="38" t="str">
        <f>Source!E749</f>
        <v>23</v>
      </c>
      <c r="B278" s="78" t="str">
        <f>Source!F749</f>
        <v>15-01-047-15</v>
      </c>
      <c r="C278" s="78" t="str">
        <f>Source!G749</f>
        <v>Устройство подвесных потолков типа &lt;Армстронг&gt; по каркасу из оцинкованного профиля</v>
      </c>
      <c r="D278" s="60" t="str">
        <f>Source!H749</f>
        <v>100 м2 поверхности облицовки</v>
      </c>
      <c r="E278" s="10">
        <f>Source!I749</f>
        <v>0.38</v>
      </c>
      <c r="F278" s="61">
        <f>Source!AL749+Source!AM749+Source!AO749</f>
        <v>6747.4000000000005</v>
      </c>
      <c r="G278" s="62"/>
      <c r="H278" s="63"/>
      <c r="I278" s="62" t="str">
        <f>Source!BO749</f>
        <v>15-01-047-15</v>
      </c>
      <c r="J278" s="62"/>
      <c r="K278" s="63"/>
      <c r="L278" s="64"/>
      <c r="S278">
        <f>ROUND((Source!FX749/100)*((ROUND(Source!AF749*Source!I749, 2)+ROUND(Source!AE749*Source!I749, 2))), 2)</f>
        <v>349.55</v>
      </c>
      <c r="T278">
        <f>Source!X749</f>
        <v>11139.06</v>
      </c>
      <c r="U278">
        <f>ROUND((Source!FY749/100)*((ROUND(Source!AF749*Source!I749, 2)+ROUND(Source!AE749*Source!I749, 2))), 2)</f>
        <v>172.92</v>
      </c>
      <c r="V278">
        <f>Source!Y749</f>
        <v>5510.91</v>
      </c>
    </row>
    <row r="279" spans="1:26">
      <c r="C279" s="47" t="str">
        <f>"Объем: "&amp;Source!I749&amp;"=38/"&amp;"100"</f>
        <v>Объем: 0,38=38/100</v>
      </c>
    </row>
    <row r="280" spans="1:26" ht="14.4">
      <c r="A280" s="38"/>
      <c r="B280" s="78"/>
      <c r="C280" s="78" t="s">
        <v>959</v>
      </c>
      <c r="D280" s="60"/>
      <c r="E280" s="10"/>
      <c r="F280" s="61">
        <f>Source!AO749</f>
        <v>963.12</v>
      </c>
      <c r="G280" s="62" t="str">
        <f>Source!DG749</f>
        <v/>
      </c>
      <c r="H280" s="63">
        <f>ROUND(Source!AF749*Source!I749, 2)</f>
        <v>365.99</v>
      </c>
      <c r="I280" s="62"/>
      <c r="J280" s="62">
        <f>IF(Source!BA749&lt;&gt; 0, Source!BA749, 1)</f>
        <v>31.7</v>
      </c>
      <c r="K280" s="63">
        <f>Source!S749</f>
        <v>11601.74</v>
      </c>
      <c r="L280" s="64"/>
      <c r="R280">
        <f>H280</f>
        <v>365.99</v>
      </c>
    </row>
    <row r="281" spans="1:26" ht="14.4">
      <c r="A281" s="38"/>
      <c r="B281" s="78"/>
      <c r="C281" s="78" t="s">
        <v>81</v>
      </c>
      <c r="D281" s="60"/>
      <c r="E281" s="10"/>
      <c r="F281" s="61">
        <f>Source!AM749</f>
        <v>433.43</v>
      </c>
      <c r="G281" s="62" t="str">
        <f>Source!DE749</f>
        <v/>
      </c>
      <c r="H281" s="63">
        <f>ROUND(Source!AD749*Source!I749, 2)</f>
        <v>164.7</v>
      </c>
      <c r="I281" s="62"/>
      <c r="J281" s="62">
        <f>IF(Source!BB749&lt;&gt; 0, Source!BB749, 1)</f>
        <v>10.47</v>
      </c>
      <c r="K281" s="63">
        <f>Source!Q749</f>
        <v>1724.44</v>
      </c>
      <c r="L281" s="64"/>
    </row>
    <row r="282" spans="1:26" ht="14.4">
      <c r="A282" s="38"/>
      <c r="B282" s="78"/>
      <c r="C282" s="78" t="s">
        <v>965</v>
      </c>
      <c r="D282" s="60"/>
      <c r="E282" s="10"/>
      <c r="F282" s="61">
        <f>Source!AN749</f>
        <v>10.26</v>
      </c>
      <c r="G282" s="62" t="str">
        <f>Source!DF749</f>
        <v/>
      </c>
      <c r="H282" s="75">
        <f>ROUND(Source!AE749*Source!I749, 2)</f>
        <v>3.9</v>
      </c>
      <c r="I282" s="62"/>
      <c r="J282" s="62">
        <f>IF(Source!BS749&lt;&gt; 0, Source!BS749, 1)</f>
        <v>31.7</v>
      </c>
      <c r="K282" s="75">
        <f>Source!R749</f>
        <v>123.59</v>
      </c>
      <c r="L282" s="64"/>
      <c r="R282">
        <f>H282</f>
        <v>3.9</v>
      </c>
    </row>
    <row r="283" spans="1:26" ht="14.4">
      <c r="A283" s="38"/>
      <c r="B283" s="78"/>
      <c r="C283" s="78" t="s">
        <v>960</v>
      </c>
      <c r="D283" s="60" t="s">
        <v>961</v>
      </c>
      <c r="E283" s="10">
        <f>Source!BZ749</f>
        <v>105</v>
      </c>
      <c r="F283" s="14" t="str">
        <f>CONCATENATE(" )", Source!DL749, Source!FT749, "=", Source!FX749)</f>
        <v xml:space="preserve"> )*0,9=94,5</v>
      </c>
      <c r="G283" s="23"/>
      <c r="H283" s="63">
        <f>SUM(S278:S285)</f>
        <v>349.55</v>
      </c>
      <c r="I283" s="65"/>
      <c r="J283" s="57">
        <f>Source!AT749</f>
        <v>95</v>
      </c>
      <c r="K283" s="63">
        <f>SUM(T278:T285)</f>
        <v>11139.06</v>
      </c>
      <c r="L283" s="64"/>
    </row>
    <row r="284" spans="1:26" ht="14.4">
      <c r="A284" s="38"/>
      <c r="B284" s="78"/>
      <c r="C284" s="78" t="s">
        <v>962</v>
      </c>
      <c r="D284" s="60" t="s">
        <v>961</v>
      </c>
      <c r="E284" s="10">
        <f>Source!CA749</f>
        <v>55</v>
      </c>
      <c r="F284" s="14" t="str">
        <f>CONCATENATE(" )", Source!DM749, Source!FU749, "=", Source!FY749)</f>
        <v xml:space="preserve"> )*0,85=46,75</v>
      </c>
      <c r="G284" s="23"/>
      <c r="H284" s="63">
        <f>SUM(U278:U285)</f>
        <v>172.92</v>
      </c>
      <c r="I284" s="65"/>
      <c r="J284" s="57">
        <f>Source!AU749</f>
        <v>47</v>
      </c>
      <c r="K284" s="63">
        <f>SUM(V278:V285)</f>
        <v>5510.91</v>
      </c>
      <c r="L284" s="64"/>
    </row>
    <row r="285" spans="1:26" ht="14.4">
      <c r="A285" s="79"/>
      <c r="B285" s="80"/>
      <c r="C285" s="80" t="s">
        <v>963</v>
      </c>
      <c r="D285" s="67" t="s">
        <v>964</v>
      </c>
      <c r="E285" s="68">
        <f>Source!AQ749</f>
        <v>102.46</v>
      </c>
      <c r="F285" s="69"/>
      <c r="G285" s="72" t="str">
        <f>Source!DI749</f>
        <v/>
      </c>
      <c r="H285" s="71"/>
      <c r="I285" s="72"/>
      <c r="J285" s="72"/>
      <c r="K285" s="71"/>
      <c r="L285" s="76">
        <f>Source!U749</f>
        <v>38.934799999999996</v>
      </c>
    </row>
    <row r="286" spans="1:26" ht="13.8">
      <c r="G286" s="74">
        <f>H280+H281+H283+H284</f>
        <v>1053.1600000000001</v>
      </c>
      <c r="H286" s="74"/>
      <c r="J286" s="74">
        <f>K280+K281+K283+K284</f>
        <v>29976.149999999998</v>
      </c>
      <c r="K286" s="74"/>
      <c r="L286" s="59">
        <f>Source!U749</f>
        <v>38.934799999999996</v>
      </c>
      <c r="O286" s="48">
        <f>G286</f>
        <v>1053.1600000000001</v>
      </c>
      <c r="P286" s="48">
        <f>J286</f>
        <v>29976.149999999998</v>
      </c>
      <c r="Q286" s="48">
        <f>L286</f>
        <v>38.934799999999996</v>
      </c>
      <c r="W286">
        <f>IF(Source!BI749&lt;=1,H280+H281+H283+H284, 0)</f>
        <v>1053.1600000000001</v>
      </c>
      <c r="X286">
        <f>IF(Source!BI749=2,H280+H281+H283+H284, 0)</f>
        <v>0</v>
      </c>
      <c r="Y286">
        <f>IF(Source!BI749=3,H280+H281+H283+H284, 0)</f>
        <v>0</v>
      </c>
      <c r="Z286">
        <f>IF(Source!BI749=4,H280+H281+H283+H284, 0)</f>
        <v>0</v>
      </c>
    </row>
    <row r="287" spans="1:26" ht="27.6">
      <c r="A287" s="38" t="str">
        <f>Source!E750</f>
        <v>24</v>
      </c>
      <c r="B287" s="78" t="str">
        <f>Source!F750</f>
        <v>м08-03-593-19</v>
      </c>
      <c r="C287" s="78" t="str">
        <f>Source!G750</f>
        <v>Светильник в подвесных потолках</v>
      </c>
      <c r="D287" s="60" t="str">
        <f>Source!H750</f>
        <v>100 шт.</v>
      </c>
      <c r="E287" s="10">
        <f>Source!I750</f>
        <v>0.02</v>
      </c>
      <c r="F287" s="61">
        <f>Source!AL750+Source!AM750+Source!AO750</f>
        <v>1101.54</v>
      </c>
      <c r="G287" s="62"/>
      <c r="H287" s="63"/>
      <c r="I287" s="62" t="str">
        <f>Source!BO750</f>
        <v>м08-03-593-19</v>
      </c>
      <c r="J287" s="62"/>
      <c r="K287" s="63"/>
      <c r="L287" s="64"/>
      <c r="S287">
        <f>ROUND((Source!FX750/100)*((ROUND(Source!AF750*Source!I750, 2)+ROUND(Source!AE750*Source!I750, 2))), 2)</f>
        <v>17.84</v>
      </c>
      <c r="T287">
        <f>Source!X750</f>
        <v>565.65</v>
      </c>
      <c r="U287">
        <f>ROUND((Source!FY750/100)*((ROUND(Source!AF750*Source!I750, 2)+ROUND(Source!AE750*Source!I750, 2))), 2)</f>
        <v>12.21</v>
      </c>
      <c r="V287">
        <f>Source!Y750</f>
        <v>387.02</v>
      </c>
    </row>
    <row r="288" spans="1:26">
      <c r="C288" s="47" t="str">
        <f>"Объем: "&amp;Source!I750&amp;"=2/"&amp;"100"</f>
        <v>Объем: 0,02=2/100</v>
      </c>
    </row>
    <row r="289" spans="1:26" ht="14.4">
      <c r="A289" s="38"/>
      <c r="B289" s="78"/>
      <c r="C289" s="78" t="s">
        <v>959</v>
      </c>
      <c r="D289" s="60"/>
      <c r="E289" s="10"/>
      <c r="F289" s="61">
        <f>Source!AO750</f>
        <v>936.45</v>
      </c>
      <c r="G289" s="62" t="str">
        <f>Source!DG750</f>
        <v/>
      </c>
      <c r="H289" s="63">
        <f>ROUND(Source!AF750*Source!I750, 2)</f>
        <v>18.73</v>
      </c>
      <c r="I289" s="62"/>
      <c r="J289" s="62">
        <f>IF(Source!BA750&lt;&gt; 0, Source!BA750, 1)</f>
        <v>31.7</v>
      </c>
      <c r="K289" s="63">
        <f>Source!S750</f>
        <v>593.71</v>
      </c>
      <c r="L289" s="64"/>
      <c r="R289">
        <f>H289</f>
        <v>18.73</v>
      </c>
    </row>
    <row r="290" spans="1:26" ht="14.4">
      <c r="A290" s="38"/>
      <c r="B290" s="78"/>
      <c r="C290" s="78" t="s">
        <v>81</v>
      </c>
      <c r="D290" s="60"/>
      <c r="E290" s="10"/>
      <c r="F290" s="61">
        <f>Source!AM750</f>
        <v>44.36</v>
      </c>
      <c r="G290" s="62" t="str">
        <f>Source!DE750</f>
        <v/>
      </c>
      <c r="H290" s="63">
        <f>ROUND(Source!AD750*Source!I750, 2)</f>
        <v>0.89</v>
      </c>
      <c r="I290" s="62"/>
      <c r="J290" s="62">
        <f>IF(Source!BB750&lt;&gt; 0, Source!BB750, 1)</f>
        <v>9.01</v>
      </c>
      <c r="K290" s="63">
        <f>Source!Q750</f>
        <v>7.99</v>
      </c>
      <c r="L290" s="64"/>
    </row>
    <row r="291" spans="1:26" ht="14.4">
      <c r="A291" s="38"/>
      <c r="B291" s="78"/>
      <c r="C291" s="78" t="s">
        <v>965</v>
      </c>
      <c r="D291" s="60"/>
      <c r="E291" s="10"/>
      <c r="F291" s="61">
        <f>Source!AN750</f>
        <v>2.7</v>
      </c>
      <c r="G291" s="62" t="str">
        <f>Source!DF750</f>
        <v/>
      </c>
      <c r="H291" s="75">
        <f>ROUND(Source!AE750*Source!I750, 2)</f>
        <v>0.05</v>
      </c>
      <c r="I291" s="62"/>
      <c r="J291" s="62">
        <f>IF(Source!BS750&lt;&gt; 0, Source!BS750, 1)</f>
        <v>31.7</v>
      </c>
      <c r="K291" s="75">
        <f>Source!R750</f>
        <v>1.71</v>
      </c>
      <c r="L291" s="64"/>
      <c r="R291">
        <f>H291</f>
        <v>0.05</v>
      </c>
    </row>
    <row r="292" spans="1:26" ht="14.4">
      <c r="A292" s="38"/>
      <c r="B292" s="78"/>
      <c r="C292" s="78" t="s">
        <v>967</v>
      </c>
      <c r="D292" s="60"/>
      <c r="E292" s="10"/>
      <c r="F292" s="61">
        <f>Source!AL750</f>
        <v>120.73</v>
      </c>
      <c r="G292" s="62" t="str">
        <f>Source!DD750</f>
        <v/>
      </c>
      <c r="H292" s="63">
        <f>ROUND(Source!AC750*Source!I750, 2)</f>
        <v>2.41</v>
      </c>
      <c r="I292" s="62"/>
      <c r="J292" s="62">
        <f>IF(Source!BC750&lt;&gt; 0, Source!BC750, 1)</f>
        <v>11.53</v>
      </c>
      <c r="K292" s="63">
        <f>Source!P750</f>
        <v>27.84</v>
      </c>
      <c r="L292" s="64"/>
    </row>
    <row r="293" spans="1:26" ht="14.4">
      <c r="A293" s="38"/>
      <c r="B293" s="78"/>
      <c r="C293" s="78" t="s">
        <v>960</v>
      </c>
      <c r="D293" s="60" t="s">
        <v>961</v>
      </c>
      <c r="E293" s="10">
        <f>Source!BZ750</f>
        <v>95</v>
      </c>
      <c r="F293" s="81"/>
      <c r="G293" s="62"/>
      <c r="H293" s="63">
        <f>SUM(S287:S296)</f>
        <v>17.84</v>
      </c>
      <c r="I293" s="65"/>
      <c r="J293" s="57">
        <f>Source!AT750</f>
        <v>95</v>
      </c>
      <c r="K293" s="63">
        <f>SUM(T287:T296)</f>
        <v>565.65</v>
      </c>
      <c r="L293" s="64"/>
    </row>
    <row r="294" spans="1:26" ht="14.4">
      <c r="A294" s="38"/>
      <c r="B294" s="78"/>
      <c r="C294" s="78" t="s">
        <v>962</v>
      </c>
      <c r="D294" s="60" t="s">
        <v>961</v>
      </c>
      <c r="E294" s="10">
        <f>Source!CA750</f>
        <v>65</v>
      </c>
      <c r="F294" s="81"/>
      <c r="G294" s="62"/>
      <c r="H294" s="63">
        <f>SUM(U287:U296)</f>
        <v>12.21</v>
      </c>
      <c r="I294" s="65"/>
      <c r="J294" s="57">
        <f>Source!AU750</f>
        <v>65</v>
      </c>
      <c r="K294" s="63">
        <f>SUM(V287:V296)</f>
        <v>387.02</v>
      </c>
      <c r="L294" s="64"/>
    </row>
    <row r="295" spans="1:26" ht="14.4">
      <c r="A295" s="38"/>
      <c r="B295" s="78"/>
      <c r="C295" s="78" t="s">
        <v>963</v>
      </c>
      <c r="D295" s="60" t="s">
        <v>964</v>
      </c>
      <c r="E295" s="10">
        <f>Source!AQ750</f>
        <v>94.4</v>
      </c>
      <c r="F295" s="61"/>
      <c r="G295" s="62" t="str">
        <f>Source!DI750</f>
        <v/>
      </c>
      <c r="H295" s="63"/>
      <c r="I295" s="62"/>
      <c r="J295" s="62"/>
      <c r="K295" s="63"/>
      <c r="L295" s="66">
        <f>Source!U750</f>
        <v>1.8880000000000001</v>
      </c>
    </row>
    <row r="296" spans="1:26" ht="41.4">
      <c r="A296" s="79" t="str">
        <f>Source!E751</f>
        <v>24,1</v>
      </c>
      <c r="B296" s="80" t="str">
        <f>Source!F751</f>
        <v>509-5121</v>
      </c>
      <c r="C296" s="80" t="str">
        <f>Source!G751</f>
        <v>Светильник встраиваемый растровый с белым параболическим отражателем (5 перемычек) ЛВО 13-4х18-731/5</v>
      </c>
      <c r="D296" s="67" t="str">
        <f>Source!H751</f>
        <v>шт.</v>
      </c>
      <c r="E296" s="68">
        <f>Source!I751</f>
        <v>2</v>
      </c>
      <c r="F296" s="69">
        <f>Source!AL751+Source!AM751+Source!AO751</f>
        <v>162.18</v>
      </c>
      <c r="G296" s="70" t="s">
        <v>3</v>
      </c>
      <c r="H296" s="71">
        <f>ROUND(Source!AC751*Source!I751, 2)+ROUND(Source!AD751*Source!I751, 2)+ROUND(Source!AF751*Source!I751, 2)</f>
        <v>324.36</v>
      </c>
      <c r="I296" s="72"/>
      <c r="J296" s="72">
        <f>IF(Source!BC751&lt;&gt; 0, Source!BC751, 1)</f>
        <v>2.42</v>
      </c>
      <c r="K296" s="71">
        <f>Source!O751</f>
        <v>784.95</v>
      </c>
      <c r="L296" s="73"/>
      <c r="S296">
        <f>ROUND((Source!FX751/100)*((ROUND(Source!AF751*Source!I751, 2)+ROUND(Source!AE751*Source!I751, 2))), 2)</f>
        <v>0</v>
      </c>
      <c r="T296">
        <f>Source!X751</f>
        <v>0</v>
      </c>
      <c r="U296">
        <f>ROUND((Source!FY751/100)*((ROUND(Source!AF751*Source!I751, 2)+ROUND(Source!AE751*Source!I751, 2))), 2)</f>
        <v>0</v>
      </c>
      <c r="V296">
        <f>Source!Y751</f>
        <v>0</v>
      </c>
      <c r="W296">
        <f>IF(Source!BI751&lt;=1,H296, 0)</f>
        <v>0</v>
      </c>
      <c r="X296">
        <f>IF(Source!BI751=2,H296, 0)</f>
        <v>324.36</v>
      </c>
      <c r="Y296">
        <f>IF(Source!BI751=3,H296, 0)</f>
        <v>0</v>
      </c>
      <c r="Z296">
        <f>IF(Source!BI751=4,H296, 0)</f>
        <v>0</v>
      </c>
    </row>
    <row r="297" spans="1:26" ht="13.8">
      <c r="G297" s="74">
        <f>H289+H290+H292+H293+H294+SUM(H296:H296)</f>
        <v>376.44</v>
      </c>
      <c r="H297" s="74"/>
      <c r="J297" s="74">
        <f>K289+K290+K292+K293+K294+SUM(K296:K296)</f>
        <v>2367.16</v>
      </c>
      <c r="K297" s="74"/>
      <c r="L297" s="59">
        <f>Source!U750</f>
        <v>1.8880000000000001</v>
      </c>
      <c r="O297" s="48">
        <f>G297</f>
        <v>376.44</v>
      </c>
      <c r="P297" s="48">
        <f>J297</f>
        <v>2367.16</v>
      </c>
      <c r="Q297" s="48">
        <f>L297</f>
        <v>1.8880000000000001</v>
      </c>
      <c r="W297">
        <f>IF(Source!BI750&lt;=1,H289+H290+H292+H293+H294, 0)</f>
        <v>0</v>
      </c>
      <c r="X297">
        <f>IF(Source!BI750=2,H289+H290+H292+H293+H294, 0)</f>
        <v>52.080000000000005</v>
      </c>
      <c r="Y297">
        <f>IF(Source!BI750=3,H289+H290+H292+H293+H294, 0)</f>
        <v>0</v>
      </c>
      <c r="Z297">
        <f>IF(Source!BI750=4,H289+H290+H292+H293+H294, 0)</f>
        <v>0</v>
      </c>
    </row>
    <row r="299" spans="1:26" ht="13.8">
      <c r="A299" s="56" t="str">
        <f>CONCATENATE("Итого по подразделу: ",IF(Source!G753&lt;&gt;"Новый подраздел", Source!G753, ""))</f>
        <v>Итого по подразделу: комната 15</v>
      </c>
      <c r="B299" s="56"/>
      <c r="C299" s="56"/>
      <c r="D299" s="56"/>
      <c r="E299" s="56"/>
      <c r="F299" s="56"/>
      <c r="G299" s="58">
        <f>SUM(O134:O298)</f>
        <v>28136.080000000002</v>
      </c>
      <c r="H299" s="58"/>
      <c r="I299" s="54"/>
      <c r="J299" s="58">
        <f>SUM(P134:P298)</f>
        <v>286252.38999999996</v>
      </c>
      <c r="K299" s="58"/>
      <c r="L299" s="59">
        <f>SUM(Q134:Q298)</f>
        <v>240.3671995</v>
      </c>
    </row>
    <row r="303" spans="1:26" ht="13.8">
      <c r="A303" s="56" t="str">
        <f>CONCATENATE("Итого по разделу: ",IF(Source!G783&lt;&gt;"Новый раздел", Source!G783, ""))</f>
        <v>Итого по разделу: демонтаж 15</v>
      </c>
      <c r="B303" s="56"/>
      <c r="C303" s="56"/>
      <c r="D303" s="56"/>
      <c r="E303" s="56"/>
      <c r="F303" s="56"/>
      <c r="G303" s="58">
        <f>SUM(O56:O302)</f>
        <v>28536.39</v>
      </c>
      <c r="H303" s="58"/>
      <c r="I303" s="54"/>
      <c r="J303" s="58">
        <f>SUM(P56:P302)</f>
        <v>298115.92</v>
      </c>
      <c r="K303" s="58"/>
      <c r="L303" s="59">
        <f>SUM(Q56:Q302)</f>
        <v>265.40884949999997</v>
      </c>
    </row>
    <row r="307" spans="1:26" ht="16.8">
      <c r="A307" s="55" t="str">
        <f>CONCATENATE("Раздел: ",IF(Source!G813&lt;&gt;"Новый раздел", Source!G813, ""))</f>
        <v>Раздел: демонтаж 16</v>
      </c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</row>
    <row r="308" spans="1:26" ht="43.2">
      <c r="A308" s="38" t="str">
        <f>Source!E817</f>
        <v>1</v>
      </c>
      <c r="B308" s="78" t="str">
        <f>Source!F817</f>
        <v>57-1-2</v>
      </c>
      <c r="C308" s="78" t="str">
        <f>Source!G817</f>
        <v>Разборка оснований покрытия полов лаг из досок и брусков</v>
      </c>
      <c r="D308" s="60" t="str">
        <f>Source!H817</f>
        <v>100 м2 основания</v>
      </c>
      <c r="E308" s="10">
        <f>Source!I817</f>
        <v>0.27</v>
      </c>
      <c r="F308" s="61">
        <f>Source!AL817+Source!AM817+Source!AO817</f>
        <v>59.83</v>
      </c>
      <c r="G308" s="62"/>
      <c r="H308" s="63"/>
      <c r="I308" s="62" t="str">
        <f>Source!BO817</f>
        <v>57-1-2</v>
      </c>
      <c r="J308" s="62"/>
      <c r="K308" s="63"/>
      <c r="L308" s="64"/>
      <c r="S308">
        <f>ROUND((Source!FX817/100)*((ROUND(Source!AF817*Source!I817, 2)+ROUND(Source!AE817*Source!I817, 2))), 2)</f>
        <v>12.92</v>
      </c>
      <c r="T308">
        <f>Source!X817</f>
        <v>409.66</v>
      </c>
      <c r="U308">
        <f>ROUND((Source!FY817/100)*((ROUND(Source!AF817*Source!I817, 2)+ROUND(Source!AE817*Source!I817, 2))), 2)</f>
        <v>10.98</v>
      </c>
      <c r="V308">
        <f>Source!Y817</f>
        <v>348.21</v>
      </c>
    </row>
    <row r="309" spans="1:26">
      <c r="C309" s="47" t="str">
        <f>"Объем: "&amp;Source!I817&amp;"=27/"&amp;"100"</f>
        <v>Объем: 0,27=27/100</v>
      </c>
    </row>
    <row r="310" spans="1:26" ht="14.4">
      <c r="A310" s="38"/>
      <c r="B310" s="78"/>
      <c r="C310" s="78" t="s">
        <v>959</v>
      </c>
      <c r="D310" s="60"/>
      <c r="E310" s="10"/>
      <c r="F310" s="61">
        <f>Source!AO817</f>
        <v>59.83</v>
      </c>
      <c r="G310" s="62" t="str">
        <f>Source!DG817</f>
        <v/>
      </c>
      <c r="H310" s="63">
        <f>ROUND(Source!AF817*Source!I817, 2)</f>
        <v>16.149999999999999</v>
      </c>
      <c r="I310" s="62"/>
      <c r="J310" s="62">
        <f>IF(Source!BA817&lt;&gt; 0, Source!BA817, 1)</f>
        <v>31.7</v>
      </c>
      <c r="K310" s="63">
        <f>Source!S817</f>
        <v>512.08000000000004</v>
      </c>
      <c r="L310" s="64"/>
      <c r="R310">
        <f>H310</f>
        <v>16.149999999999999</v>
      </c>
    </row>
    <row r="311" spans="1:26" ht="14.4">
      <c r="A311" s="38"/>
      <c r="B311" s="78"/>
      <c r="C311" s="78" t="s">
        <v>960</v>
      </c>
      <c r="D311" s="60" t="s">
        <v>961</v>
      </c>
      <c r="E311" s="10">
        <f>Source!BZ817</f>
        <v>80</v>
      </c>
      <c r="F311" s="81"/>
      <c r="G311" s="62"/>
      <c r="H311" s="63">
        <f>SUM(S308:S314)</f>
        <v>12.92</v>
      </c>
      <c r="I311" s="65"/>
      <c r="J311" s="57">
        <f>Source!AT817</f>
        <v>80</v>
      </c>
      <c r="K311" s="63">
        <f>SUM(T308:T314)</f>
        <v>409.66</v>
      </c>
      <c r="L311" s="64"/>
    </row>
    <row r="312" spans="1:26" ht="14.4">
      <c r="A312" s="38"/>
      <c r="B312" s="78"/>
      <c r="C312" s="78" t="s">
        <v>962</v>
      </c>
      <c r="D312" s="60" t="s">
        <v>961</v>
      </c>
      <c r="E312" s="10">
        <f>Source!CA817</f>
        <v>68</v>
      </c>
      <c r="F312" s="81"/>
      <c r="G312" s="62"/>
      <c r="H312" s="63">
        <f>SUM(U308:U314)</f>
        <v>10.98</v>
      </c>
      <c r="I312" s="65"/>
      <c r="J312" s="57">
        <f>Source!AU817</f>
        <v>68</v>
      </c>
      <c r="K312" s="63">
        <f>SUM(V308:V314)</f>
        <v>348.21</v>
      </c>
      <c r="L312" s="64"/>
    </row>
    <row r="313" spans="1:26" ht="14.4">
      <c r="A313" s="38"/>
      <c r="B313" s="78"/>
      <c r="C313" s="78" t="s">
        <v>963</v>
      </c>
      <c r="D313" s="60" t="s">
        <v>964</v>
      </c>
      <c r="E313" s="10">
        <f>Source!AQ817</f>
        <v>7.67</v>
      </c>
      <c r="F313" s="61"/>
      <c r="G313" s="62" t="str">
        <f>Source!DI817</f>
        <v/>
      </c>
      <c r="H313" s="63"/>
      <c r="I313" s="62"/>
      <c r="J313" s="62"/>
      <c r="K313" s="63"/>
      <c r="L313" s="66">
        <f>Source!U817</f>
        <v>2.0709</v>
      </c>
    </row>
    <row r="314" spans="1:26" ht="14.4">
      <c r="A314" s="79" t="str">
        <f>Source!E818</f>
        <v>1,1</v>
      </c>
      <c r="B314" s="80" t="str">
        <f>Source!F818</f>
        <v>509-9900</v>
      </c>
      <c r="C314" s="80" t="str">
        <f>Source!G818</f>
        <v>Строительный мусор</v>
      </c>
      <c r="D314" s="67" t="str">
        <f>Source!H818</f>
        <v>т</v>
      </c>
      <c r="E314" s="68">
        <f>Source!I818</f>
        <v>0.189</v>
      </c>
      <c r="F314" s="69">
        <f>Source!AL818+Source!AM818+Source!AO818</f>
        <v>0</v>
      </c>
      <c r="G314" s="70" t="s">
        <v>3</v>
      </c>
      <c r="H314" s="71">
        <f>ROUND(Source!AC818*Source!I818, 2)+ROUND(Source!AD818*Source!I818, 2)+ROUND(Source!AF818*Source!I818, 2)</f>
        <v>0</v>
      </c>
      <c r="I314" s="72"/>
      <c r="J314" s="72">
        <f>IF(Source!BC818&lt;&gt; 0, Source!BC818, 1)</f>
        <v>1</v>
      </c>
      <c r="K314" s="71">
        <f>Source!O818</f>
        <v>0</v>
      </c>
      <c r="L314" s="73"/>
      <c r="S314">
        <f>ROUND((Source!FX818/100)*((ROUND(Source!AF818*Source!I818, 2)+ROUND(Source!AE818*Source!I818, 2))), 2)</f>
        <v>0</v>
      </c>
      <c r="T314">
        <f>Source!X818</f>
        <v>0</v>
      </c>
      <c r="U314">
        <f>ROUND((Source!FY818/100)*((ROUND(Source!AF818*Source!I818, 2)+ROUND(Source!AE818*Source!I818, 2))), 2)</f>
        <v>0</v>
      </c>
      <c r="V314">
        <f>Source!Y818</f>
        <v>0</v>
      </c>
      <c r="W314">
        <f>IF(Source!BI818&lt;=1,H314, 0)</f>
        <v>0</v>
      </c>
      <c r="X314">
        <f>IF(Source!BI818=2,H314, 0)</f>
        <v>0</v>
      </c>
      <c r="Y314">
        <f>IF(Source!BI818=3,H314, 0)</f>
        <v>0</v>
      </c>
      <c r="Z314">
        <f>IF(Source!BI818=4,H314, 0)</f>
        <v>0</v>
      </c>
    </row>
    <row r="315" spans="1:26" ht="13.8">
      <c r="G315" s="74">
        <f>H310+H311+H312+SUM(H314:H314)</f>
        <v>40.049999999999997</v>
      </c>
      <c r="H315" s="74"/>
      <c r="J315" s="74">
        <f>K310+K311+K312+SUM(K314:K314)</f>
        <v>1269.95</v>
      </c>
      <c r="K315" s="74"/>
      <c r="L315" s="59">
        <f>Source!U817</f>
        <v>2.0709</v>
      </c>
      <c r="O315" s="48">
        <f>G315</f>
        <v>40.049999999999997</v>
      </c>
      <c r="P315" s="48">
        <f>J315</f>
        <v>1269.95</v>
      </c>
      <c r="Q315" s="48">
        <f>L315</f>
        <v>2.0709</v>
      </c>
      <c r="W315">
        <f>IF(Source!BI817&lt;=1,H310+H311+H312, 0)</f>
        <v>40.049999999999997</v>
      </c>
      <c r="X315">
        <f>IF(Source!BI817=2,H310+H311+H312, 0)</f>
        <v>0</v>
      </c>
      <c r="Y315">
        <f>IF(Source!BI817=3,H310+H311+H312, 0)</f>
        <v>0</v>
      </c>
      <c r="Z315">
        <f>IF(Source!BI817=4,H310+H311+H312, 0)</f>
        <v>0</v>
      </c>
    </row>
    <row r="316" spans="1:26" ht="43.2">
      <c r="A316" s="38" t="str">
        <f>Source!E819</f>
        <v>2</v>
      </c>
      <c r="B316" s="78" t="str">
        <f>Source!F819</f>
        <v>46-04-010-2</v>
      </c>
      <c r="C316" s="78" t="str">
        <f>Source!G819</f>
        <v>Разборка покрытий полов дощатых</v>
      </c>
      <c r="D316" s="60" t="str">
        <f>Source!H819</f>
        <v>100 м2 покрытия</v>
      </c>
      <c r="E316" s="10">
        <f>Source!I819</f>
        <v>0.27</v>
      </c>
      <c r="F316" s="61">
        <f>Source!AL819+Source!AM819+Source!AO819</f>
        <v>352.23</v>
      </c>
      <c r="G316" s="62"/>
      <c r="H316" s="63"/>
      <c r="I316" s="62" t="str">
        <f>Source!BO819</f>
        <v>46-04-010-2</v>
      </c>
      <c r="J316" s="62"/>
      <c r="K316" s="63"/>
      <c r="L316" s="64"/>
      <c r="S316">
        <f>ROUND((Source!FX819/100)*((ROUND(Source!AF819*Source!I819, 2)+ROUND(Source!AE819*Source!I819, 2))), 2)</f>
        <v>0</v>
      </c>
      <c r="T316">
        <f>Source!X819</f>
        <v>0</v>
      </c>
      <c r="U316">
        <f>ROUND((Source!FY819/100)*((ROUND(Source!AF819*Source!I819, 2)+ROUND(Source!AE819*Source!I819, 2))), 2)</f>
        <v>0</v>
      </c>
      <c r="V316">
        <f>Source!Y819</f>
        <v>0</v>
      </c>
    </row>
    <row r="317" spans="1:26">
      <c r="C317" s="47" t="str">
        <f>"Объем: "&amp;Source!I819&amp;"=27/"&amp;"100"</f>
        <v>Объем: 0,27=27/100</v>
      </c>
    </row>
    <row r="318" spans="1:26" ht="14.4">
      <c r="A318" s="38"/>
      <c r="B318" s="78"/>
      <c r="C318" s="78" t="s">
        <v>959</v>
      </c>
      <c r="D318" s="60"/>
      <c r="E318" s="10"/>
      <c r="F318" s="61">
        <f>Source!AO819</f>
        <v>238.13</v>
      </c>
      <c r="G318" s="62" t="str">
        <f>Source!DG819</f>
        <v/>
      </c>
      <c r="H318" s="63">
        <f>ROUND(Source!AF819*Source!I819, 2)</f>
        <v>64.3</v>
      </c>
      <c r="I318" s="62"/>
      <c r="J318" s="62">
        <f>IF(Source!BA819&lt;&gt; 0, Source!BA819, 1)</f>
        <v>31.7</v>
      </c>
      <c r="K318" s="63">
        <f>Source!S819</f>
        <v>2038.15</v>
      </c>
      <c r="L318" s="64"/>
      <c r="R318">
        <f>H318</f>
        <v>64.3</v>
      </c>
    </row>
    <row r="319" spans="1:26" ht="14.4">
      <c r="A319" s="38"/>
      <c r="B319" s="78"/>
      <c r="C319" s="78" t="s">
        <v>81</v>
      </c>
      <c r="D319" s="60"/>
      <c r="E319" s="10"/>
      <c r="F319" s="61">
        <f>Source!AM819</f>
        <v>114.1</v>
      </c>
      <c r="G319" s="62" t="str">
        <f>Source!DE819</f>
        <v/>
      </c>
      <c r="H319" s="63">
        <f>ROUND(Source!AD819*Source!I819, 2)</f>
        <v>30.81</v>
      </c>
      <c r="I319" s="62"/>
      <c r="J319" s="62">
        <f>IF(Source!BB819&lt;&gt; 0, Source!BB819, 1)</f>
        <v>14.25</v>
      </c>
      <c r="K319" s="63">
        <f>Source!Q819</f>
        <v>439</v>
      </c>
      <c r="L319" s="64"/>
    </row>
    <row r="320" spans="1:26" ht="14.4">
      <c r="A320" s="38"/>
      <c r="B320" s="78"/>
      <c r="C320" s="78" t="s">
        <v>965</v>
      </c>
      <c r="D320" s="60"/>
      <c r="E320" s="10"/>
      <c r="F320" s="61">
        <f>Source!AN819</f>
        <v>49.28</v>
      </c>
      <c r="G320" s="62" t="str">
        <f>Source!DF819</f>
        <v/>
      </c>
      <c r="H320" s="75">
        <f>ROUND(Source!AE819*Source!I819, 2)</f>
        <v>13.31</v>
      </c>
      <c r="I320" s="62"/>
      <c r="J320" s="62">
        <f>IF(Source!BS819&lt;&gt; 0, Source!BS819, 1)</f>
        <v>31.7</v>
      </c>
      <c r="K320" s="75">
        <f>Source!R819</f>
        <v>421.79</v>
      </c>
      <c r="L320" s="64"/>
      <c r="R320">
        <f>H320</f>
        <v>13.31</v>
      </c>
    </row>
    <row r="321" spans="1:26" ht="14.4">
      <c r="A321" s="79"/>
      <c r="B321" s="80"/>
      <c r="C321" s="80" t="s">
        <v>963</v>
      </c>
      <c r="D321" s="67" t="s">
        <v>964</v>
      </c>
      <c r="E321" s="68">
        <f>Source!AQ819</f>
        <v>30.53</v>
      </c>
      <c r="F321" s="69"/>
      <c r="G321" s="72" t="str">
        <f>Source!DI819</f>
        <v/>
      </c>
      <c r="H321" s="71"/>
      <c r="I321" s="72"/>
      <c r="J321" s="72"/>
      <c r="K321" s="71"/>
      <c r="L321" s="76">
        <f>Source!U819</f>
        <v>8.2431000000000001</v>
      </c>
    </row>
    <row r="322" spans="1:26" ht="13.8">
      <c r="G322" s="74">
        <f>H318+H319</f>
        <v>95.11</v>
      </c>
      <c r="H322" s="74"/>
      <c r="J322" s="74">
        <f>K318+K319</f>
        <v>2477.15</v>
      </c>
      <c r="K322" s="74"/>
      <c r="L322" s="59">
        <f>Source!U819</f>
        <v>8.2431000000000001</v>
      </c>
      <c r="O322" s="48">
        <f>G322</f>
        <v>95.11</v>
      </c>
      <c r="P322" s="48">
        <f>J322</f>
        <v>2477.15</v>
      </c>
      <c r="Q322" s="48">
        <f>L322</f>
        <v>8.2431000000000001</v>
      </c>
      <c r="W322">
        <f>IF(Source!BI819&lt;=1,H318+H319, 0)</f>
        <v>95.11</v>
      </c>
      <c r="X322">
        <f>IF(Source!BI819=2,H318+H319, 0)</f>
        <v>0</v>
      </c>
      <c r="Y322">
        <f>IF(Source!BI819=3,H318+H319, 0)</f>
        <v>0</v>
      </c>
      <c r="Z322">
        <f>IF(Source!BI819=4,H318+H319, 0)</f>
        <v>0</v>
      </c>
    </row>
    <row r="323" spans="1:26" ht="28.8">
      <c r="A323" s="38" t="str">
        <f>Source!E820</f>
        <v>3</v>
      </c>
      <c r="B323" s="78" t="str">
        <f>Source!F820</f>
        <v>56-9-1</v>
      </c>
      <c r="C323" s="78" t="str">
        <f>Source!G820</f>
        <v>Демонтаж дверных коробок в каменных стенах с отбивкой штукатурки в откосах</v>
      </c>
      <c r="D323" s="60" t="str">
        <f>Source!H820</f>
        <v>100 коробок</v>
      </c>
      <c r="E323" s="10">
        <f>Source!I820</f>
        <v>0.01</v>
      </c>
      <c r="F323" s="61">
        <f>Source!AL820+Source!AM820+Source!AO820</f>
        <v>1634.97</v>
      </c>
      <c r="G323" s="62"/>
      <c r="H323" s="63"/>
      <c r="I323" s="62" t="str">
        <f>Source!BO820</f>
        <v>56-9-1</v>
      </c>
      <c r="J323" s="62"/>
      <c r="K323" s="63"/>
      <c r="L323" s="64"/>
      <c r="S323">
        <f>ROUND((Source!FX820/100)*((ROUND(Source!AF820*Source!I820, 2)+ROUND(Source!AE820*Source!I820, 2))), 2)</f>
        <v>12.12</v>
      </c>
      <c r="T323">
        <f>Source!X820</f>
        <v>384.17</v>
      </c>
      <c r="U323">
        <f>ROUND((Source!FY820/100)*((ROUND(Source!AF820*Source!I820, 2)+ROUND(Source!AE820*Source!I820, 2))), 2)</f>
        <v>9.16</v>
      </c>
      <c r="V323">
        <f>Source!Y820</f>
        <v>290.47000000000003</v>
      </c>
    </row>
    <row r="324" spans="1:26">
      <c r="C324" s="47" t="str">
        <f>"Объем: "&amp;Source!I820&amp;"=1/"&amp;"100"</f>
        <v>Объем: 0,01=1/100</v>
      </c>
    </row>
    <row r="325" spans="1:26" ht="14.4">
      <c r="A325" s="38"/>
      <c r="B325" s="78"/>
      <c r="C325" s="78" t="s">
        <v>959</v>
      </c>
      <c r="D325" s="60"/>
      <c r="E325" s="10"/>
      <c r="F325" s="61">
        <f>Source!AO820</f>
        <v>1437.99</v>
      </c>
      <c r="G325" s="62" t="str">
        <f>Source!DG820</f>
        <v/>
      </c>
      <c r="H325" s="63">
        <f>ROUND(Source!AF820*Source!I820, 2)</f>
        <v>14.38</v>
      </c>
      <c r="I325" s="62"/>
      <c r="J325" s="62">
        <f>IF(Source!BA820&lt;&gt; 0, Source!BA820, 1)</f>
        <v>31.7</v>
      </c>
      <c r="K325" s="63">
        <f>Source!S820</f>
        <v>455.84</v>
      </c>
      <c r="L325" s="64"/>
      <c r="R325">
        <f>H325</f>
        <v>14.38</v>
      </c>
    </row>
    <row r="326" spans="1:26" ht="14.4">
      <c r="A326" s="38"/>
      <c r="B326" s="78"/>
      <c r="C326" s="78" t="s">
        <v>81</v>
      </c>
      <c r="D326" s="60"/>
      <c r="E326" s="10"/>
      <c r="F326" s="61">
        <f>Source!AM820</f>
        <v>196.98</v>
      </c>
      <c r="G326" s="62" t="str">
        <f>Source!DE820</f>
        <v/>
      </c>
      <c r="H326" s="63">
        <f>ROUND(Source!AD820*Source!I820, 2)</f>
        <v>1.97</v>
      </c>
      <c r="I326" s="62"/>
      <c r="J326" s="62">
        <f>IF(Source!BB820&lt;&gt; 0, Source!BB820, 1)</f>
        <v>10.74</v>
      </c>
      <c r="K326" s="63">
        <f>Source!Q820</f>
        <v>21.16</v>
      </c>
      <c r="L326" s="64"/>
    </row>
    <row r="327" spans="1:26" ht="14.4">
      <c r="A327" s="38"/>
      <c r="B327" s="78"/>
      <c r="C327" s="78" t="s">
        <v>965</v>
      </c>
      <c r="D327" s="60"/>
      <c r="E327" s="10"/>
      <c r="F327" s="61">
        <f>Source!AN820</f>
        <v>39.94</v>
      </c>
      <c r="G327" s="62" t="str">
        <f>Source!DF820</f>
        <v/>
      </c>
      <c r="H327" s="75">
        <f>ROUND(Source!AE820*Source!I820, 2)</f>
        <v>0.4</v>
      </c>
      <c r="I327" s="62"/>
      <c r="J327" s="62">
        <f>IF(Source!BS820&lt;&gt; 0, Source!BS820, 1)</f>
        <v>31.7</v>
      </c>
      <c r="K327" s="75">
        <f>Source!R820</f>
        <v>12.66</v>
      </c>
      <c r="L327" s="64"/>
      <c r="R327">
        <f>H327</f>
        <v>0.4</v>
      </c>
    </row>
    <row r="328" spans="1:26" ht="14.4">
      <c r="A328" s="38"/>
      <c r="B328" s="78"/>
      <c r="C328" s="78" t="s">
        <v>960</v>
      </c>
      <c r="D328" s="60" t="s">
        <v>961</v>
      </c>
      <c r="E328" s="10">
        <f>Source!BZ820</f>
        <v>82</v>
      </c>
      <c r="F328" s="81"/>
      <c r="G328" s="62"/>
      <c r="H328" s="63">
        <f>SUM(S323:S331)</f>
        <v>12.12</v>
      </c>
      <c r="I328" s="65"/>
      <c r="J328" s="57">
        <f>Source!AT820</f>
        <v>82</v>
      </c>
      <c r="K328" s="63">
        <f>SUM(T323:T331)</f>
        <v>384.17</v>
      </c>
      <c r="L328" s="64"/>
    </row>
    <row r="329" spans="1:26" ht="14.4">
      <c r="A329" s="38"/>
      <c r="B329" s="78"/>
      <c r="C329" s="78" t="s">
        <v>962</v>
      </c>
      <c r="D329" s="60" t="s">
        <v>961</v>
      </c>
      <c r="E329" s="10">
        <f>Source!CA820</f>
        <v>62</v>
      </c>
      <c r="F329" s="81"/>
      <c r="G329" s="62"/>
      <c r="H329" s="63">
        <f>SUM(U323:U331)</f>
        <v>9.16</v>
      </c>
      <c r="I329" s="65"/>
      <c r="J329" s="57">
        <f>Source!AU820</f>
        <v>62</v>
      </c>
      <c r="K329" s="63">
        <f>SUM(V323:V331)</f>
        <v>290.47000000000003</v>
      </c>
      <c r="L329" s="64"/>
    </row>
    <row r="330" spans="1:26" ht="14.4">
      <c r="A330" s="38"/>
      <c r="B330" s="78"/>
      <c r="C330" s="78" t="s">
        <v>963</v>
      </c>
      <c r="D330" s="60" t="s">
        <v>964</v>
      </c>
      <c r="E330" s="10">
        <f>Source!AQ820</f>
        <v>179.3</v>
      </c>
      <c r="F330" s="61"/>
      <c r="G330" s="62" t="str">
        <f>Source!DI820</f>
        <v/>
      </c>
      <c r="H330" s="63"/>
      <c r="I330" s="62"/>
      <c r="J330" s="62"/>
      <c r="K330" s="63"/>
      <c r="L330" s="66">
        <f>Source!U820</f>
        <v>1.7930000000000001</v>
      </c>
    </row>
    <row r="331" spans="1:26" ht="14.4">
      <c r="A331" s="79" t="str">
        <f>Source!E821</f>
        <v>3,1</v>
      </c>
      <c r="B331" s="80" t="str">
        <f>Source!F821</f>
        <v>509-9900</v>
      </c>
      <c r="C331" s="80" t="str">
        <f>Source!G821</f>
        <v>Строительный мусор</v>
      </c>
      <c r="D331" s="67" t="str">
        <f>Source!H821</f>
        <v>т</v>
      </c>
      <c r="E331" s="68">
        <f>Source!I821</f>
        <v>0.105</v>
      </c>
      <c r="F331" s="69">
        <f>Source!AL821+Source!AM821+Source!AO821</f>
        <v>0</v>
      </c>
      <c r="G331" s="70" t="s">
        <v>3</v>
      </c>
      <c r="H331" s="71">
        <f>ROUND(Source!AC821*Source!I821, 2)+ROUND(Source!AD821*Source!I821, 2)+ROUND(Source!AF821*Source!I821, 2)</f>
        <v>0</v>
      </c>
      <c r="I331" s="72"/>
      <c r="J331" s="72">
        <f>IF(Source!BC821&lt;&gt; 0, Source!BC821, 1)</f>
        <v>1</v>
      </c>
      <c r="K331" s="71">
        <f>Source!O821</f>
        <v>0</v>
      </c>
      <c r="L331" s="73"/>
      <c r="S331">
        <f>ROUND((Source!FX821/100)*((ROUND(Source!AF821*Source!I821, 2)+ROUND(Source!AE821*Source!I821, 2))), 2)</f>
        <v>0</v>
      </c>
      <c r="T331">
        <f>Source!X821</f>
        <v>0</v>
      </c>
      <c r="U331">
        <f>ROUND((Source!FY821/100)*((ROUND(Source!AF821*Source!I821, 2)+ROUND(Source!AE821*Source!I821, 2))), 2)</f>
        <v>0</v>
      </c>
      <c r="V331">
        <f>Source!Y821</f>
        <v>0</v>
      </c>
      <c r="W331">
        <f>IF(Source!BI821&lt;=1,H331, 0)</f>
        <v>0</v>
      </c>
      <c r="X331">
        <f>IF(Source!BI821=2,H331, 0)</f>
        <v>0</v>
      </c>
      <c r="Y331">
        <f>IF(Source!BI821=3,H331, 0)</f>
        <v>0</v>
      </c>
      <c r="Z331">
        <f>IF(Source!BI821=4,H331, 0)</f>
        <v>0</v>
      </c>
    </row>
    <row r="332" spans="1:26" ht="13.8">
      <c r="G332" s="74">
        <f>H325+H326+H328+H329+SUM(H331:H331)</f>
        <v>37.629999999999995</v>
      </c>
      <c r="H332" s="74"/>
      <c r="J332" s="74">
        <f>K325+K326+K328+K329+SUM(K331:K331)</f>
        <v>1151.6400000000001</v>
      </c>
      <c r="K332" s="74"/>
      <c r="L332" s="59">
        <f>Source!U820</f>
        <v>1.7930000000000001</v>
      </c>
      <c r="O332" s="48">
        <f>G332</f>
        <v>37.629999999999995</v>
      </c>
      <c r="P332" s="48">
        <f>J332</f>
        <v>1151.6400000000001</v>
      </c>
      <c r="Q332" s="48">
        <f>L332</f>
        <v>1.7930000000000001</v>
      </c>
      <c r="W332">
        <f>IF(Source!BI820&lt;=1,H325+H326+H328+H329, 0)</f>
        <v>37.629999999999995</v>
      </c>
      <c r="X332">
        <f>IF(Source!BI820=2,H325+H326+H328+H329, 0)</f>
        <v>0</v>
      </c>
      <c r="Y332">
        <f>IF(Source!BI820=3,H325+H326+H328+H329, 0)</f>
        <v>0</v>
      </c>
      <c r="Z332">
        <f>IF(Source!BI820=4,H325+H326+H328+H329, 0)</f>
        <v>0</v>
      </c>
    </row>
    <row r="333" spans="1:26" ht="43.2">
      <c r="A333" s="38" t="str">
        <f>Source!E822</f>
        <v>4</v>
      </c>
      <c r="B333" s="78" t="str">
        <f>Source!F822</f>
        <v>57-2-1</v>
      </c>
      <c r="C333" s="78" t="str">
        <f>Source!G822</f>
        <v>Разборка покрытий полов из линолеума и релина</v>
      </c>
      <c r="D333" s="60" t="str">
        <f>Source!H822</f>
        <v>100 м2 покрытия</v>
      </c>
      <c r="E333" s="10">
        <f>Source!I822</f>
        <v>0.27</v>
      </c>
      <c r="F333" s="61">
        <f>Source!AL822+Source!AM822+Source!AO822</f>
        <v>92.9</v>
      </c>
      <c r="G333" s="62"/>
      <c r="H333" s="63"/>
      <c r="I333" s="62" t="str">
        <f>Source!BO822</f>
        <v>57-2-1</v>
      </c>
      <c r="J333" s="62"/>
      <c r="K333" s="63"/>
      <c r="L333" s="64"/>
      <c r="S333">
        <f>ROUND((Source!FX822/100)*((ROUND(Source!AF822*Source!I822, 2)+ROUND(Source!AE822*Source!I822, 2))), 2)</f>
        <v>19.579999999999998</v>
      </c>
      <c r="T333">
        <f>Source!X822</f>
        <v>620.35</v>
      </c>
      <c r="U333">
        <f>ROUND((Source!FY822/100)*((ROUND(Source!AF822*Source!I822, 2)+ROUND(Source!AE822*Source!I822, 2))), 2)</f>
        <v>16.64</v>
      </c>
      <c r="V333">
        <f>Source!Y822</f>
        <v>527.29999999999995</v>
      </c>
    </row>
    <row r="334" spans="1:26">
      <c r="C334" s="47" t="str">
        <f>"Объем: "&amp;Source!I822&amp;"=27/"&amp;"100"</f>
        <v>Объем: 0,27=27/100</v>
      </c>
    </row>
    <row r="335" spans="1:26" ht="14.4">
      <c r="A335" s="38"/>
      <c r="B335" s="78"/>
      <c r="C335" s="78" t="s">
        <v>959</v>
      </c>
      <c r="D335" s="60"/>
      <c r="E335" s="10"/>
      <c r="F335" s="61">
        <f>Source!AO822</f>
        <v>88.84</v>
      </c>
      <c r="G335" s="62" t="str">
        <f>Source!DG822</f>
        <v/>
      </c>
      <c r="H335" s="63">
        <f>ROUND(Source!AF822*Source!I822, 2)</f>
        <v>23.99</v>
      </c>
      <c r="I335" s="62"/>
      <c r="J335" s="62">
        <f>IF(Source!BA822&lt;&gt; 0, Source!BA822, 1)</f>
        <v>31.7</v>
      </c>
      <c r="K335" s="63">
        <f>Source!S822</f>
        <v>760.38</v>
      </c>
      <c r="L335" s="64"/>
      <c r="R335">
        <f>H335</f>
        <v>23.99</v>
      </c>
    </row>
    <row r="336" spans="1:26" ht="14.4">
      <c r="A336" s="38"/>
      <c r="B336" s="78"/>
      <c r="C336" s="78" t="s">
        <v>81</v>
      </c>
      <c r="D336" s="60"/>
      <c r="E336" s="10"/>
      <c r="F336" s="61">
        <f>Source!AM822</f>
        <v>4.0599999999999996</v>
      </c>
      <c r="G336" s="62" t="str">
        <f>Source!DE822</f>
        <v/>
      </c>
      <c r="H336" s="63">
        <f>ROUND(Source!AD822*Source!I822, 2)</f>
        <v>1.1000000000000001</v>
      </c>
      <c r="I336" s="62"/>
      <c r="J336" s="62">
        <f>IF(Source!BB822&lt;&gt; 0, Source!BB822, 1)</f>
        <v>14.26</v>
      </c>
      <c r="K336" s="63">
        <f>Source!Q822</f>
        <v>15.63</v>
      </c>
      <c r="L336" s="64"/>
    </row>
    <row r="337" spans="1:26" ht="14.4">
      <c r="A337" s="38"/>
      <c r="B337" s="78"/>
      <c r="C337" s="78" t="s">
        <v>965</v>
      </c>
      <c r="D337" s="60"/>
      <c r="E337" s="10"/>
      <c r="F337" s="61">
        <f>Source!AN822</f>
        <v>1.76</v>
      </c>
      <c r="G337" s="62" t="str">
        <f>Source!DF822</f>
        <v/>
      </c>
      <c r="H337" s="75">
        <f>ROUND(Source!AE822*Source!I822, 2)</f>
        <v>0.48</v>
      </c>
      <c r="I337" s="62"/>
      <c r="J337" s="62">
        <f>IF(Source!BS822&lt;&gt; 0, Source!BS822, 1)</f>
        <v>31.7</v>
      </c>
      <c r="K337" s="75">
        <f>Source!R822</f>
        <v>15.06</v>
      </c>
      <c r="L337" s="64"/>
      <c r="R337">
        <f>H337</f>
        <v>0.48</v>
      </c>
    </row>
    <row r="338" spans="1:26" ht="14.4">
      <c r="A338" s="38"/>
      <c r="B338" s="78"/>
      <c r="C338" s="78" t="s">
        <v>960</v>
      </c>
      <c r="D338" s="60" t="s">
        <v>961</v>
      </c>
      <c r="E338" s="10">
        <f>Source!BZ822</f>
        <v>80</v>
      </c>
      <c r="F338" s="81"/>
      <c r="G338" s="62"/>
      <c r="H338" s="63">
        <f>SUM(S333:S341)</f>
        <v>19.579999999999998</v>
      </c>
      <c r="I338" s="65"/>
      <c r="J338" s="57">
        <f>Source!AT822</f>
        <v>80</v>
      </c>
      <c r="K338" s="63">
        <f>SUM(T333:T341)</f>
        <v>620.35</v>
      </c>
      <c r="L338" s="64"/>
    </row>
    <row r="339" spans="1:26" ht="14.4">
      <c r="A339" s="38"/>
      <c r="B339" s="78"/>
      <c r="C339" s="78" t="s">
        <v>962</v>
      </c>
      <c r="D339" s="60" t="s">
        <v>961</v>
      </c>
      <c r="E339" s="10">
        <f>Source!CA822</f>
        <v>68</v>
      </c>
      <c r="F339" s="81"/>
      <c r="G339" s="62"/>
      <c r="H339" s="63">
        <f>SUM(U333:U341)</f>
        <v>16.64</v>
      </c>
      <c r="I339" s="65"/>
      <c r="J339" s="57">
        <f>Source!AU822</f>
        <v>68</v>
      </c>
      <c r="K339" s="63">
        <f>SUM(V333:V341)</f>
        <v>527.29999999999995</v>
      </c>
      <c r="L339" s="64"/>
    </row>
    <row r="340" spans="1:26" ht="14.4">
      <c r="A340" s="38"/>
      <c r="B340" s="78"/>
      <c r="C340" s="78" t="s">
        <v>963</v>
      </c>
      <c r="D340" s="60" t="s">
        <v>964</v>
      </c>
      <c r="E340" s="10">
        <f>Source!AQ822</f>
        <v>11.39</v>
      </c>
      <c r="F340" s="61"/>
      <c r="G340" s="62" t="str">
        <f>Source!DI822</f>
        <v/>
      </c>
      <c r="H340" s="63"/>
      <c r="I340" s="62"/>
      <c r="J340" s="62"/>
      <c r="K340" s="63"/>
      <c r="L340" s="66">
        <f>Source!U822</f>
        <v>3.0753000000000004</v>
      </c>
    </row>
    <row r="341" spans="1:26" ht="14.4">
      <c r="A341" s="79" t="str">
        <f>Source!E823</f>
        <v>4,1</v>
      </c>
      <c r="B341" s="80" t="str">
        <f>Source!F823</f>
        <v>509-9900</v>
      </c>
      <c r="C341" s="80" t="str">
        <f>Source!G823</f>
        <v>Строительный мусор</v>
      </c>
      <c r="D341" s="67" t="str">
        <f>Source!H823</f>
        <v>т</v>
      </c>
      <c r="E341" s="68">
        <f>Source!I823</f>
        <v>0.12690000000000001</v>
      </c>
      <c r="F341" s="69">
        <f>Source!AL823+Source!AM823+Source!AO823</f>
        <v>0</v>
      </c>
      <c r="G341" s="70" t="s">
        <v>3</v>
      </c>
      <c r="H341" s="71">
        <f>ROUND(Source!AC823*Source!I823, 2)+ROUND(Source!AD823*Source!I823, 2)+ROUND(Source!AF823*Source!I823, 2)</f>
        <v>0</v>
      </c>
      <c r="I341" s="72"/>
      <c r="J341" s="72">
        <f>IF(Source!BC823&lt;&gt; 0, Source!BC823, 1)</f>
        <v>1</v>
      </c>
      <c r="K341" s="71">
        <f>Source!O823</f>
        <v>0</v>
      </c>
      <c r="L341" s="73"/>
      <c r="S341">
        <f>ROUND((Source!FX823/100)*((ROUND(Source!AF823*Source!I823, 2)+ROUND(Source!AE823*Source!I823, 2))), 2)</f>
        <v>0</v>
      </c>
      <c r="T341">
        <f>Source!X823</f>
        <v>0</v>
      </c>
      <c r="U341">
        <f>ROUND((Source!FY823/100)*((ROUND(Source!AF823*Source!I823, 2)+ROUND(Source!AE823*Source!I823, 2))), 2)</f>
        <v>0</v>
      </c>
      <c r="V341">
        <f>Source!Y823</f>
        <v>0</v>
      </c>
      <c r="W341">
        <f>IF(Source!BI823&lt;=1,H341, 0)</f>
        <v>0</v>
      </c>
      <c r="X341">
        <f>IF(Source!BI823=2,H341, 0)</f>
        <v>0</v>
      </c>
      <c r="Y341">
        <f>IF(Source!BI823=3,H341, 0)</f>
        <v>0</v>
      </c>
      <c r="Z341">
        <f>IF(Source!BI823=4,H341, 0)</f>
        <v>0</v>
      </c>
    </row>
    <row r="342" spans="1:26" ht="13.8">
      <c r="G342" s="74">
        <f>H335+H336+H338+H339+SUM(H341:H341)</f>
        <v>61.31</v>
      </c>
      <c r="H342" s="74"/>
      <c r="J342" s="74">
        <f>K335+K336+K338+K339+SUM(K341:K341)</f>
        <v>1923.66</v>
      </c>
      <c r="K342" s="74"/>
      <c r="L342" s="59">
        <f>Source!U822</f>
        <v>3.0753000000000004</v>
      </c>
      <c r="O342" s="48">
        <f>G342</f>
        <v>61.31</v>
      </c>
      <c r="P342" s="48">
        <f>J342</f>
        <v>1923.66</v>
      </c>
      <c r="Q342" s="48">
        <f>L342</f>
        <v>3.0753000000000004</v>
      </c>
      <c r="W342">
        <f>IF(Source!BI822&lt;=1,H335+H336+H338+H339, 0)</f>
        <v>61.31</v>
      </c>
      <c r="X342">
        <f>IF(Source!BI822=2,H335+H336+H338+H339, 0)</f>
        <v>0</v>
      </c>
      <c r="Y342">
        <f>IF(Source!BI822=3,H335+H336+H338+H339, 0)</f>
        <v>0</v>
      </c>
      <c r="Z342">
        <f>IF(Source!BI822=4,H335+H336+H338+H339, 0)</f>
        <v>0</v>
      </c>
    </row>
    <row r="343" spans="1:26" ht="43.2">
      <c r="A343" s="38" t="str">
        <f>Source!E824</f>
        <v>5</v>
      </c>
      <c r="B343" s="78" t="str">
        <f>Source!F824</f>
        <v>57-3-1</v>
      </c>
      <c r="C343" s="78" t="str">
        <f>Source!G824</f>
        <v>Разборка плинтусов деревянных и из пластмассовых материалов</v>
      </c>
      <c r="D343" s="60" t="str">
        <f>Source!H824</f>
        <v>100 М ПЛИНТУСА</v>
      </c>
      <c r="E343" s="10">
        <f>Source!I824</f>
        <v>0.21</v>
      </c>
      <c r="F343" s="61">
        <f>Source!AL824+Source!AM824+Source!AO824</f>
        <v>29.41</v>
      </c>
      <c r="G343" s="62"/>
      <c r="H343" s="63"/>
      <c r="I343" s="62" t="str">
        <f>Source!BO824</f>
        <v>57-3-1</v>
      </c>
      <c r="J343" s="62"/>
      <c r="K343" s="63"/>
      <c r="L343" s="64"/>
      <c r="S343">
        <f>ROUND((Source!FX824/100)*((ROUND(Source!AF824*Source!I824, 2)+ROUND(Source!AE824*Source!I824, 2))), 2)</f>
        <v>4.9400000000000004</v>
      </c>
      <c r="T343">
        <f>Source!X824</f>
        <v>156.62</v>
      </c>
      <c r="U343">
        <f>ROUND((Source!FY824/100)*((ROUND(Source!AF824*Source!I824, 2)+ROUND(Source!AE824*Source!I824, 2))), 2)</f>
        <v>4.2</v>
      </c>
      <c r="V343">
        <f>Source!Y824</f>
        <v>133.13</v>
      </c>
    </row>
    <row r="344" spans="1:26">
      <c r="C344" s="47" t="str">
        <f>"Объем: "&amp;Source!I824&amp;"=21/"&amp;"100"</f>
        <v>Объем: 0,21=21/100</v>
      </c>
    </row>
    <row r="345" spans="1:26" ht="14.4">
      <c r="A345" s="38"/>
      <c r="B345" s="78"/>
      <c r="C345" s="78" t="s">
        <v>959</v>
      </c>
      <c r="D345" s="60"/>
      <c r="E345" s="10"/>
      <c r="F345" s="61">
        <f>Source!AO824</f>
        <v>29.41</v>
      </c>
      <c r="G345" s="62" t="str">
        <f>Source!DG824</f>
        <v/>
      </c>
      <c r="H345" s="63">
        <f>ROUND(Source!AF824*Source!I824, 2)</f>
        <v>6.18</v>
      </c>
      <c r="I345" s="62"/>
      <c r="J345" s="62">
        <f>IF(Source!BA824&lt;&gt; 0, Source!BA824, 1)</f>
        <v>31.7</v>
      </c>
      <c r="K345" s="63">
        <f>Source!S824</f>
        <v>195.78</v>
      </c>
      <c r="L345" s="64"/>
      <c r="R345">
        <f>H345</f>
        <v>6.18</v>
      </c>
    </row>
    <row r="346" spans="1:26" ht="14.4">
      <c r="A346" s="38"/>
      <c r="B346" s="78"/>
      <c r="C346" s="78" t="s">
        <v>960</v>
      </c>
      <c r="D346" s="60" t="s">
        <v>961</v>
      </c>
      <c r="E346" s="10">
        <f>Source!BZ824</f>
        <v>80</v>
      </c>
      <c r="F346" s="81"/>
      <c r="G346" s="62"/>
      <c r="H346" s="63">
        <f>SUM(S343:S349)</f>
        <v>4.9400000000000004</v>
      </c>
      <c r="I346" s="65"/>
      <c r="J346" s="57">
        <f>Source!AT824</f>
        <v>80</v>
      </c>
      <c r="K346" s="63">
        <f>SUM(T343:T349)</f>
        <v>156.62</v>
      </c>
      <c r="L346" s="64"/>
    </row>
    <row r="347" spans="1:26" ht="14.4">
      <c r="A347" s="38"/>
      <c r="B347" s="78"/>
      <c r="C347" s="78" t="s">
        <v>962</v>
      </c>
      <c r="D347" s="60" t="s">
        <v>961</v>
      </c>
      <c r="E347" s="10">
        <f>Source!CA824</f>
        <v>68</v>
      </c>
      <c r="F347" s="81"/>
      <c r="G347" s="62"/>
      <c r="H347" s="63">
        <f>SUM(U343:U349)</f>
        <v>4.2</v>
      </c>
      <c r="I347" s="65"/>
      <c r="J347" s="57">
        <f>Source!AU824</f>
        <v>68</v>
      </c>
      <c r="K347" s="63">
        <f>SUM(V343:V349)</f>
        <v>133.13</v>
      </c>
      <c r="L347" s="64"/>
    </row>
    <row r="348" spans="1:26" ht="14.4">
      <c r="A348" s="38"/>
      <c r="B348" s="78"/>
      <c r="C348" s="78" t="s">
        <v>963</v>
      </c>
      <c r="D348" s="60" t="s">
        <v>964</v>
      </c>
      <c r="E348" s="10">
        <f>Source!AQ824</f>
        <v>3.77</v>
      </c>
      <c r="F348" s="61"/>
      <c r="G348" s="62" t="str">
        <f>Source!DI824</f>
        <v/>
      </c>
      <c r="H348" s="63"/>
      <c r="I348" s="62"/>
      <c r="J348" s="62"/>
      <c r="K348" s="63"/>
      <c r="L348" s="66">
        <f>Source!U824</f>
        <v>0.79169999999999996</v>
      </c>
    </row>
    <row r="349" spans="1:26" ht="14.4">
      <c r="A349" s="79" t="str">
        <f>Source!E825</f>
        <v>5,1</v>
      </c>
      <c r="B349" s="80" t="str">
        <f>Source!F825</f>
        <v>509-9900</v>
      </c>
      <c r="C349" s="80" t="str">
        <f>Source!G825</f>
        <v>Строительный мусор</v>
      </c>
      <c r="D349" s="67" t="str">
        <f>Source!H825</f>
        <v>т</v>
      </c>
      <c r="E349" s="68">
        <f>Source!I825</f>
        <v>2.3099999999999999E-2</v>
      </c>
      <c r="F349" s="69">
        <f>Source!AL825+Source!AM825+Source!AO825</f>
        <v>0</v>
      </c>
      <c r="G349" s="70" t="s">
        <v>3</v>
      </c>
      <c r="H349" s="71">
        <f>ROUND(Source!AC825*Source!I825, 2)+ROUND(Source!AD825*Source!I825, 2)+ROUND(Source!AF825*Source!I825, 2)</f>
        <v>0</v>
      </c>
      <c r="I349" s="72"/>
      <c r="J349" s="72">
        <f>IF(Source!BC825&lt;&gt; 0, Source!BC825, 1)</f>
        <v>1</v>
      </c>
      <c r="K349" s="71">
        <f>Source!O825</f>
        <v>0</v>
      </c>
      <c r="L349" s="73"/>
      <c r="S349">
        <f>ROUND((Source!FX825/100)*((ROUND(Source!AF825*Source!I825, 2)+ROUND(Source!AE825*Source!I825, 2))), 2)</f>
        <v>0</v>
      </c>
      <c r="T349">
        <f>Source!X825</f>
        <v>0</v>
      </c>
      <c r="U349">
        <f>ROUND((Source!FY825/100)*((ROUND(Source!AF825*Source!I825, 2)+ROUND(Source!AE825*Source!I825, 2))), 2)</f>
        <v>0</v>
      </c>
      <c r="V349">
        <f>Source!Y825</f>
        <v>0</v>
      </c>
      <c r="W349">
        <f>IF(Source!BI825&lt;=1,H349, 0)</f>
        <v>0</v>
      </c>
      <c r="X349">
        <f>IF(Source!BI825=2,H349, 0)</f>
        <v>0</v>
      </c>
      <c r="Y349">
        <f>IF(Source!BI825=3,H349, 0)</f>
        <v>0</v>
      </c>
      <c r="Z349">
        <f>IF(Source!BI825=4,H349, 0)</f>
        <v>0</v>
      </c>
    </row>
    <row r="350" spans="1:26" ht="13.8">
      <c r="G350" s="74">
        <f>H345+H346+H347+SUM(H349:H349)</f>
        <v>15.32</v>
      </c>
      <c r="H350" s="74"/>
      <c r="J350" s="74">
        <f>K345+K346+K347+SUM(K349:K349)</f>
        <v>485.53</v>
      </c>
      <c r="K350" s="74"/>
      <c r="L350" s="59">
        <f>Source!U824</f>
        <v>0.79169999999999996</v>
      </c>
      <c r="O350" s="48">
        <f>G350</f>
        <v>15.32</v>
      </c>
      <c r="P350" s="48">
        <f>J350</f>
        <v>485.53</v>
      </c>
      <c r="Q350" s="48">
        <f>L350</f>
        <v>0.79169999999999996</v>
      </c>
      <c r="W350">
        <f>IF(Source!BI824&lt;=1,H345+H346+H347, 0)</f>
        <v>15.32</v>
      </c>
      <c r="X350">
        <f>IF(Source!BI824=2,H345+H346+H347, 0)</f>
        <v>0</v>
      </c>
      <c r="Y350">
        <f>IF(Source!BI824=3,H345+H346+H347, 0)</f>
        <v>0</v>
      </c>
      <c r="Z350">
        <f>IF(Source!BI824=4,H345+H346+H347, 0)</f>
        <v>0</v>
      </c>
    </row>
    <row r="351" spans="1:26" ht="14.4">
      <c r="A351" s="38" t="str">
        <f>Source!E826</f>
        <v>6</v>
      </c>
      <c r="B351" s="78" t="str">
        <f>Source!F826</f>
        <v>67-4-1</v>
      </c>
      <c r="C351" s="78" t="str">
        <f>Source!G826</f>
        <v>Демонтаж выключателей, розеток</v>
      </c>
      <c r="D351" s="60" t="str">
        <f>Source!H826</f>
        <v>100 шт.</v>
      </c>
      <c r="E351" s="10">
        <f>Source!I826</f>
        <v>0.04</v>
      </c>
      <c r="F351" s="61">
        <f>Source!AL826+Source!AM826+Source!AO826</f>
        <v>45.55</v>
      </c>
      <c r="G351" s="62"/>
      <c r="H351" s="63"/>
      <c r="I351" s="62" t="str">
        <f>Source!BO826</f>
        <v>67-4-1</v>
      </c>
      <c r="J351" s="62"/>
      <c r="K351" s="63"/>
      <c r="L351" s="64"/>
      <c r="S351">
        <f>ROUND((Source!FX826/100)*((ROUND(Source!AF826*Source!I826, 2)+ROUND(Source!AE826*Source!I826, 2))), 2)</f>
        <v>1.55</v>
      </c>
      <c r="T351">
        <f>Source!X826</f>
        <v>49.1</v>
      </c>
      <c r="U351">
        <f>ROUND((Source!FY826/100)*((ROUND(Source!AF826*Source!I826, 2)+ROUND(Source!AE826*Source!I826, 2))), 2)</f>
        <v>1.18</v>
      </c>
      <c r="V351">
        <f>Source!Y826</f>
        <v>37.54</v>
      </c>
    </row>
    <row r="352" spans="1:26">
      <c r="C352" s="47" t="str">
        <f>"Объем: "&amp;Source!I826&amp;"=4/"&amp;"100"</f>
        <v>Объем: 0,04=4/100</v>
      </c>
    </row>
    <row r="353" spans="1:26" ht="14.4">
      <c r="A353" s="38"/>
      <c r="B353" s="78"/>
      <c r="C353" s="78" t="s">
        <v>959</v>
      </c>
      <c r="D353" s="60"/>
      <c r="E353" s="10"/>
      <c r="F353" s="61">
        <f>Source!AO826</f>
        <v>45.55</v>
      </c>
      <c r="G353" s="62" t="str">
        <f>Source!DG826</f>
        <v/>
      </c>
      <c r="H353" s="63">
        <f>ROUND(Source!AF826*Source!I826, 2)</f>
        <v>1.82</v>
      </c>
      <c r="I353" s="62"/>
      <c r="J353" s="62">
        <f>IF(Source!BA826&lt;&gt; 0, Source!BA826, 1)</f>
        <v>31.7</v>
      </c>
      <c r="K353" s="63">
        <f>Source!S826</f>
        <v>57.76</v>
      </c>
      <c r="L353" s="64"/>
      <c r="R353">
        <f>H353</f>
        <v>1.82</v>
      </c>
    </row>
    <row r="354" spans="1:26" ht="14.4">
      <c r="A354" s="38"/>
      <c r="B354" s="78"/>
      <c r="C354" s="78" t="s">
        <v>960</v>
      </c>
      <c r="D354" s="60" t="s">
        <v>961</v>
      </c>
      <c r="E354" s="10">
        <f>Source!BZ826</f>
        <v>85</v>
      </c>
      <c r="F354" s="81"/>
      <c r="G354" s="62"/>
      <c r="H354" s="63">
        <f>SUM(S351:S356)</f>
        <v>1.55</v>
      </c>
      <c r="I354" s="65"/>
      <c r="J354" s="57">
        <f>Source!AT826</f>
        <v>85</v>
      </c>
      <c r="K354" s="63">
        <f>SUM(T351:T356)</f>
        <v>49.1</v>
      </c>
      <c r="L354" s="64"/>
    </row>
    <row r="355" spans="1:26" ht="14.4">
      <c r="A355" s="38"/>
      <c r="B355" s="78"/>
      <c r="C355" s="78" t="s">
        <v>962</v>
      </c>
      <c r="D355" s="60" t="s">
        <v>961</v>
      </c>
      <c r="E355" s="10">
        <f>Source!CA826</f>
        <v>65</v>
      </c>
      <c r="F355" s="81"/>
      <c r="G355" s="62"/>
      <c r="H355" s="63">
        <f>SUM(U351:U356)</f>
        <v>1.18</v>
      </c>
      <c r="I355" s="65"/>
      <c r="J355" s="57">
        <f>Source!AU826</f>
        <v>65</v>
      </c>
      <c r="K355" s="63">
        <f>SUM(V351:V356)</f>
        <v>37.54</v>
      </c>
      <c r="L355" s="64"/>
    </row>
    <row r="356" spans="1:26" ht="14.4">
      <c r="A356" s="79"/>
      <c r="B356" s="80"/>
      <c r="C356" s="80" t="s">
        <v>963</v>
      </c>
      <c r="D356" s="67" t="s">
        <v>964</v>
      </c>
      <c r="E356" s="68">
        <f>Source!AQ826</f>
        <v>5.84</v>
      </c>
      <c r="F356" s="69"/>
      <c r="G356" s="72" t="str">
        <f>Source!DI826</f>
        <v/>
      </c>
      <c r="H356" s="71"/>
      <c r="I356" s="72"/>
      <c r="J356" s="72"/>
      <c r="K356" s="71"/>
      <c r="L356" s="76">
        <f>Source!U826</f>
        <v>0.2336</v>
      </c>
    </row>
    <row r="357" spans="1:26" ht="13.8">
      <c r="G357" s="74">
        <f>H353+H354+H355</f>
        <v>4.55</v>
      </c>
      <c r="H357" s="74"/>
      <c r="J357" s="74">
        <f>K353+K354+K355</f>
        <v>144.4</v>
      </c>
      <c r="K357" s="74"/>
      <c r="L357" s="59">
        <f>Source!U826</f>
        <v>0.2336</v>
      </c>
      <c r="O357" s="48">
        <f>G357</f>
        <v>4.55</v>
      </c>
      <c r="P357" s="48">
        <f>J357</f>
        <v>144.4</v>
      </c>
      <c r="Q357" s="48">
        <f>L357</f>
        <v>0.2336</v>
      </c>
      <c r="W357">
        <f>IF(Source!BI826&lt;=1,H353+H354+H355, 0)</f>
        <v>4.55</v>
      </c>
      <c r="X357">
        <f>IF(Source!BI826=2,H353+H354+H355, 0)</f>
        <v>0</v>
      </c>
      <c r="Y357">
        <f>IF(Source!BI826=3,H353+H354+H355, 0)</f>
        <v>0</v>
      </c>
      <c r="Z357">
        <f>IF(Source!BI826=4,H353+H354+H355, 0)</f>
        <v>0</v>
      </c>
    </row>
    <row r="358" spans="1:26" ht="27.6">
      <c r="A358" s="38" t="str">
        <f>Source!E827</f>
        <v>7</v>
      </c>
      <c r="B358" s="78" t="str">
        <f>Source!F827</f>
        <v>67-4-5</v>
      </c>
      <c r="C358" s="78" t="str">
        <f>Source!G827</f>
        <v>Демонтаж светильников для люминесцентных ламп</v>
      </c>
      <c r="D358" s="60" t="str">
        <f>Source!H827</f>
        <v>100 шт.</v>
      </c>
      <c r="E358" s="10">
        <f>Source!I827</f>
        <v>0.02</v>
      </c>
      <c r="F358" s="61">
        <f>Source!AL827+Source!AM827+Source!AO827</f>
        <v>145.97999999999999</v>
      </c>
      <c r="G358" s="62"/>
      <c r="H358" s="63"/>
      <c r="I358" s="62" t="str">
        <f>Source!BO827</f>
        <v>67-4-5</v>
      </c>
      <c r="J358" s="62"/>
      <c r="K358" s="63"/>
      <c r="L358" s="64"/>
      <c r="S358">
        <f>ROUND((Source!FX827/100)*((ROUND(Source!AF827*Source!I827, 2)+ROUND(Source!AE827*Source!I827, 2))), 2)</f>
        <v>2.46</v>
      </c>
      <c r="T358">
        <f>Source!X827</f>
        <v>77.900000000000006</v>
      </c>
      <c r="U358">
        <f>ROUND((Source!FY827/100)*((ROUND(Source!AF827*Source!I827, 2)+ROUND(Source!AE827*Source!I827, 2))), 2)</f>
        <v>1.88</v>
      </c>
      <c r="V358">
        <f>Source!Y827</f>
        <v>59.57</v>
      </c>
    </row>
    <row r="359" spans="1:26">
      <c r="C359" s="47" t="str">
        <f>"Объем: "&amp;Source!I827&amp;"=2/"&amp;"100"</f>
        <v>Объем: 0,02=2/100</v>
      </c>
    </row>
    <row r="360" spans="1:26" ht="14.4">
      <c r="A360" s="38"/>
      <c r="B360" s="78"/>
      <c r="C360" s="78" t="s">
        <v>959</v>
      </c>
      <c r="D360" s="60"/>
      <c r="E360" s="10"/>
      <c r="F360" s="61">
        <f>Source!AO827</f>
        <v>143.47999999999999</v>
      </c>
      <c r="G360" s="62" t="str">
        <f>Source!DG827</f>
        <v/>
      </c>
      <c r="H360" s="63">
        <f>ROUND(Source!AF827*Source!I827, 2)</f>
        <v>2.87</v>
      </c>
      <c r="I360" s="62"/>
      <c r="J360" s="62">
        <f>IF(Source!BA827&lt;&gt; 0, Source!BA827, 1)</f>
        <v>31.7</v>
      </c>
      <c r="K360" s="63">
        <f>Source!S827</f>
        <v>90.97</v>
      </c>
      <c r="L360" s="64"/>
      <c r="R360">
        <f>H360</f>
        <v>2.87</v>
      </c>
    </row>
    <row r="361" spans="1:26" ht="14.4">
      <c r="A361" s="38"/>
      <c r="B361" s="78"/>
      <c r="C361" s="78" t="s">
        <v>81</v>
      </c>
      <c r="D361" s="60"/>
      <c r="E361" s="10"/>
      <c r="F361" s="61">
        <f>Source!AM827</f>
        <v>2.5</v>
      </c>
      <c r="G361" s="62" t="str">
        <f>Source!DE827</f>
        <v/>
      </c>
      <c r="H361" s="63">
        <f>ROUND(Source!AD827*Source!I827, 2)</f>
        <v>0.05</v>
      </c>
      <c r="I361" s="62"/>
      <c r="J361" s="62">
        <f>IF(Source!BB827&lt;&gt; 0, Source!BB827, 1)</f>
        <v>14.25</v>
      </c>
      <c r="K361" s="63">
        <f>Source!Q827</f>
        <v>0.71</v>
      </c>
      <c r="L361" s="64"/>
    </row>
    <row r="362" spans="1:26" ht="14.4">
      <c r="A362" s="38"/>
      <c r="B362" s="78"/>
      <c r="C362" s="78" t="s">
        <v>965</v>
      </c>
      <c r="D362" s="60"/>
      <c r="E362" s="10"/>
      <c r="F362" s="61">
        <f>Source!AN827</f>
        <v>1.08</v>
      </c>
      <c r="G362" s="62" t="str">
        <f>Source!DF827</f>
        <v/>
      </c>
      <c r="H362" s="75">
        <f>ROUND(Source!AE827*Source!I827, 2)</f>
        <v>0.02</v>
      </c>
      <c r="I362" s="62"/>
      <c r="J362" s="62">
        <f>IF(Source!BS827&lt;&gt; 0, Source!BS827, 1)</f>
        <v>31.7</v>
      </c>
      <c r="K362" s="75">
        <f>Source!R827</f>
        <v>0.68</v>
      </c>
      <c r="L362" s="64"/>
      <c r="R362">
        <f>H362</f>
        <v>0.02</v>
      </c>
    </row>
    <row r="363" spans="1:26" ht="14.4">
      <c r="A363" s="38"/>
      <c r="B363" s="78"/>
      <c r="C363" s="78" t="s">
        <v>960</v>
      </c>
      <c r="D363" s="60" t="s">
        <v>961</v>
      </c>
      <c r="E363" s="10">
        <f>Source!BZ827</f>
        <v>85</v>
      </c>
      <c r="F363" s="81"/>
      <c r="G363" s="62"/>
      <c r="H363" s="63">
        <f>SUM(S358:S365)</f>
        <v>2.46</v>
      </c>
      <c r="I363" s="65"/>
      <c r="J363" s="57">
        <f>Source!AT827</f>
        <v>85</v>
      </c>
      <c r="K363" s="63">
        <f>SUM(T358:T365)</f>
        <v>77.900000000000006</v>
      </c>
      <c r="L363" s="64"/>
    </row>
    <row r="364" spans="1:26" ht="14.4">
      <c r="A364" s="38"/>
      <c r="B364" s="78"/>
      <c r="C364" s="78" t="s">
        <v>962</v>
      </c>
      <c r="D364" s="60" t="s">
        <v>961</v>
      </c>
      <c r="E364" s="10">
        <f>Source!CA827</f>
        <v>65</v>
      </c>
      <c r="F364" s="81"/>
      <c r="G364" s="62"/>
      <c r="H364" s="63">
        <f>SUM(U358:U365)</f>
        <v>1.88</v>
      </c>
      <c r="I364" s="65"/>
      <c r="J364" s="57">
        <f>Source!AU827</f>
        <v>65</v>
      </c>
      <c r="K364" s="63">
        <f>SUM(V358:V365)</f>
        <v>59.57</v>
      </c>
      <c r="L364" s="64"/>
    </row>
    <row r="365" spans="1:26" ht="14.4">
      <c r="A365" s="79"/>
      <c r="B365" s="80"/>
      <c r="C365" s="80" t="s">
        <v>963</v>
      </c>
      <c r="D365" s="67" t="s">
        <v>964</v>
      </c>
      <c r="E365" s="68">
        <f>Source!AQ827</f>
        <v>17.89</v>
      </c>
      <c r="F365" s="69"/>
      <c r="G365" s="72" t="str">
        <f>Source!DI827</f>
        <v/>
      </c>
      <c r="H365" s="71"/>
      <c r="I365" s="72"/>
      <c r="J365" s="72"/>
      <c r="K365" s="71"/>
      <c r="L365" s="76">
        <f>Source!U827</f>
        <v>0.35780000000000001</v>
      </c>
    </row>
    <row r="366" spans="1:26" ht="13.8">
      <c r="G366" s="74">
        <f>H360+H361+H363+H364</f>
        <v>7.26</v>
      </c>
      <c r="H366" s="74"/>
      <c r="J366" s="74">
        <f>K360+K361+K363+K364</f>
        <v>229.14999999999998</v>
      </c>
      <c r="K366" s="74"/>
      <c r="L366" s="59">
        <f>Source!U827</f>
        <v>0.35780000000000001</v>
      </c>
      <c r="O366" s="48">
        <f>G366</f>
        <v>7.26</v>
      </c>
      <c r="P366" s="48">
        <f>J366</f>
        <v>229.14999999999998</v>
      </c>
      <c r="Q366" s="48">
        <f>L366</f>
        <v>0.35780000000000001</v>
      </c>
      <c r="W366">
        <f>IF(Source!BI827&lt;=1,H360+H361+H363+H364, 0)</f>
        <v>7.26</v>
      </c>
      <c r="X366">
        <f>IF(Source!BI827=2,H360+H361+H363+H364, 0)</f>
        <v>0</v>
      </c>
      <c r="Y366">
        <f>IF(Source!BI827=3,H360+H361+H363+H364, 0)</f>
        <v>0</v>
      </c>
      <c r="Z366">
        <f>IF(Source!BI827=4,H360+H361+H363+H364, 0)</f>
        <v>0</v>
      </c>
    </row>
    <row r="367" spans="1:26" ht="14.4">
      <c r="A367" s="38" t="str">
        <f>Source!E828</f>
        <v>8</v>
      </c>
      <c r="B367" s="78" t="str">
        <f>Source!F828</f>
        <v>67-3-1</v>
      </c>
      <c r="C367" s="78" t="str">
        <f>Source!G828</f>
        <v>Демонтаж кабеля</v>
      </c>
      <c r="D367" s="60" t="str">
        <f>Source!H828</f>
        <v>100 м</v>
      </c>
      <c r="E367" s="10">
        <f>Source!I828</f>
        <v>0.2</v>
      </c>
      <c r="F367" s="61">
        <f>Source!AL828+Source!AM828+Source!AO828</f>
        <v>75.5</v>
      </c>
      <c r="G367" s="62"/>
      <c r="H367" s="63"/>
      <c r="I367" s="62" t="str">
        <f>Source!BO828</f>
        <v>67-3-1</v>
      </c>
      <c r="J367" s="62"/>
      <c r="K367" s="63"/>
      <c r="L367" s="64"/>
      <c r="S367">
        <f>ROUND((Source!FX828/100)*((ROUND(Source!AF828*Source!I828, 2)+ROUND(Source!AE828*Source!I828, 2))), 2)</f>
        <v>12.81</v>
      </c>
      <c r="T367">
        <f>Source!X828</f>
        <v>405.95</v>
      </c>
      <c r="U367">
        <f>ROUND((Source!FY828/100)*((ROUND(Source!AF828*Source!I828, 2)+ROUND(Source!AE828*Source!I828, 2))), 2)</f>
        <v>9.8000000000000007</v>
      </c>
      <c r="V367">
        <f>Source!Y828</f>
        <v>310.43</v>
      </c>
    </row>
    <row r="368" spans="1:26">
      <c r="C368" s="47" t="str">
        <f>"Объем: "&amp;Source!I828&amp;"=20/"&amp;"100"</f>
        <v>Объем: 0,2=20/100</v>
      </c>
    </row>
    <row r="369" spans="1:26" ht="14.4">
      <c r="A369" s="38"/>
      <c r="B369" s="78"/>
      <c r="C369" s="78" t="s">
        <v>959</v>
      </c>
      <c r="D369" s="60"/>
      <c r="E369" s="10"/>
      <c r="F369" s="61">
        <f>Source!AO828</f>
        <v>75.19</v>
      </c>
      <c r="G369" s="62" t="str">
        <f>Source!DG828</f>
        <v/>
      </c>
      <c r="H369" s="63">
        <f>ROUND(Source!AF828*Source!I828, 2)</f>
        <v>15.04</v>
      </c>
      <c r="I369" s="62"/>
      <c r="J369" s="62">
        <f>IF(Source!BA828&lt;&gt; 0, Source!BA828, 1)</f>
        <v>31.7</v>
      </c>
      <c r="K369" s="63">
        <f>Source!S828</f>
        <v>476.7</v>
      </c>
      <c r="L369" s="64"/>
      <c r="R369">
        <f>H369</f>
        <v>15.04</v>
      </c>
    </row>
    <row r="370" spans="1:26" ht="14.4">
      <c r="A370" s="38"/>
      <c r="B370" s="78"/>
      <c r="C370" s="78" t="s">
        <v>81</v>
      </c>
      <c r="D370" s="60"/>
      <c r="E370" s="10"/>
      <c r="F370" s="61">
        <f>Source!AM828</f>
        <v>0.31</v>
      </c>
      <c r="G370" s="62" t="str">
        <f>Source!DE828</f>
        <v/>
      </c>
      <c r="H370" s="63">
        <f>ROUND(Source!AD828*Source!I828, 2)</f>
        <v>0.06</v>
      </c>
      <c r="I370" s="62"/>
      <c r="J370" s="62">
        <f>IF(Source!BB828&lt;&gt; 0, Source!BB828, 1)</f>
        <v>14.35</v>
      </c>
      <c r="K370" s="63">
        <f>Source!Q828</f>
        <v>0.89</v>
      </c>
      <c r="L370" s="64"/>
    </row>
    <row r="371" spans="1:26" ht="14.4">
      <c r="A371" s="38"/>
      <c r="B371" s="78"/>
      <c r="C371" s="78" t="s">
        <v>965</v>
      </c>
      <c r="D371" s="60"/>
      <c r="E371" s="10"/>
      <c r="F371" s="61">
        <f>Source!AN828</f>
        <v>0.14000000000000001</v>
      </c>
      <c r="G371" s="62" t="str">
        <f>Source!DF828</f>
        <v/>
      </c>
      <c r="H371" s="75">
        <f>ROUND(Source!AE828*Source!I828, 2)</f>
        <v>0.03</v>
      </c>
      <c r="I371" s="62"/>
      <c r="J371" s="62">
        <f>IF(Source!BS828&lt;&gt; 0, Source!BS828, 1)</f>
        <v>31.7</v>
      </c>
      <c r="K371" s="75">
        <f>Source!R828</f>
        <v>0.89</v>
      </c>
      <c r="L371" s="64"/>
      <c r="R371">
        <f>H371</f>
        <v>0.03</v>
      </c>
    </row>
    <row r="372" spans="1:26" ht="14.4">
      <c r="A372" s="38"/>
      <c r="B372" s="78"/>
      <c r="C372" s="78" t="s">
        <v>960</v>
      </c>
      <c r="D372" s="60" t="s">
        <v>961</v>
      </c>
      <c r="E372" s="10">
        <f>Source!BZ828</f>
        <v>85</v>
      </c>
      <c r="F372" s="81"/>
      <c r="G372" s="62"/>
      <c r="H372" s="63">
        <f>SUM(S367:S374)</f>
        <v>12.81</v>
      </c>
      <c r="I372" s="65"/>
      <c r="J372" s="57">
        <f>Source!AT828</f>
        <v>85</v>
      </c>
      <c r="K372" s="63">
        <f>SUM(T367:T374)</f>
        <v>405.95</v>
      </c>
      <c r="L372" s="64"/>
    </row>
    <row r="373" spans="1:26" ht="14.4">
      <c r="A373" s="38"/>
      <c r="B373" s="78"/>
      <c r="C373" s="78" t="s">
        <v>962</v>
      </c>
      <c r="D373" s="60" t="s">
        <v>961</v>
      </c>
      <c r="E373" s="10">
        <f>Source!CA828</f>
        <v>65</v>
      </c>
      <c r="F373" s="81"/>
      <c r="G373" s="62"/>
      <c r="H373" s="63">
        <f>SUM(U367:U374)</f>
        <v>9.8000000000000007</v>
      </c>
      <c r="I373" s="65"/>
      <c r="J373" s="57">
        <f>Source!AU828</f>
        <v>65</v>
      </c>
      <c r="K373" s="63">
        <f>SUM(V367:V374)</f>
        <v>310.43</v>
      </c>
      <c r="L373" s="64"/>
    </row>
    <row r="374" spans="1:26" ht="14.4">
      <c r="A374" s="79"/>
      <c r="B374" s="80"/>
      <c r="C374" s="80" t="s">
        <v>963</v>
      </c>
      <c r="D374" s="67" t="s">
        <v>964</v>
      </c>
      <c r="E374" s="68">
        <f>Source!AQ828</f>
        <v>9.64</v>
      </c>
      <c r="F374" s="69"/>
      <c r="G374" s="72" t="str">
        <f>Source!DI828</f>
        <v/>
      </c>
      <c r="H374" s="71"/>
      <c r="I374" s="72"/>
      <c r="J374" s="72"/>
      <c r="K374" s="71"/>
      <c r="L374" s="76">
        <f>Source!U828</f>
        <v>1.9280000000000002</v>
      </c>
    </row>
    <row r="375" spans="1:26" ht="13.8">
      <c r="G375" s="74">
        <f>H369+H370+H372+H373</f>
        <v>37.71</v>
      </c>
      <c r="H375" s="74"/>
      <c r="J375" s="74">
        <f>K369+K370+K372+K373</f>
        <v>1193.97</v>
      </c>
      <c r="K375" s="74"/>
      <c r="L375" s="59">
        <f>Source!U828</f>
        <v>1.9280000000000002</v>
      </c>
      <c r="O375" s="48">
        <f>G375</f>
        <v>37.71</v>
      </c>
      <c r="P375" s="48">
        <f>J375</f>
        <v>1193.97</v>
      </c>
      <c r="Q375" s="48">
        <f>L375</f>
        <v>1.9280000000000002</v>
      </c>
      <c r="W375">
        <f>IF(Source!BI828&lt;=1,H369+H370+H372+H373, 0)</f>
        <v>37.71</v>
      </c>
      <c r="X375">
        <f>IF(Source!BI828=2,H369+H370+H372+H373, 0)</f>
        <v>0</v>
      </c>
      <c r="Y375">
        <f>IF(Source!BI828=3,H369+H370+H372+H373, 0)</f>
        <v>0</v>
      </c>
      <c r="Z375">
        <f>IF(Source!BI828=4,H369+H370+H372+H373, 0)</f>
        <v>0</v>
      </c>
    </row>
    <row r="376" spans="1:26" ht="27.6">
      <c r="A376" s="38" t="str">
        <f>Source!E829</f>
        <v>9</v>
      </c>
      <c r="B376" s="78" t="str">
        <f>Source!F829</f>
        <v>56-3-2</v>
      </c>
      <c r="C376" s="78" t="str">
        <f>Source!G829</f>
        <v>Снятие подоконных досок деревянных в каменных зданиях</v>
      </c>
      <c r="D376" s="60" t="str">
        <f>Source!H829</f>
        <v>100 м2</v>
      </c>
      <c r="E376" s="10">
        <f>Source!I829</f>
        <v>0.01</v>
      </c>
      <c r="F376" s="61">
        <f>Source!AL829+Source!AM829+Source!AO829</f>
        <v>761.66</v>
      </c>
      <c r="G376" s="62"/>
      <c r="H376" s="63"/>
      <c r="I376" s="62" t="str">
        <f>Source!BO829</f>
        <v>56-3-2</v>
      </c>
      <c r="J376" s="62"/>
      <c r="K376" s="63"/>
      <c r="L376" s="64"/>
      <c r="S376">
        <f>ROUND((Source!FX829/100)*((ROUND(Source!AF829*Source!I829, 2)+ROUND(Source!AE829*Source!I829, 2))), 2)</f>
        <v>6.25</v>
      </c>
      <c r="T376">
        <f>Source!X829</f>
        <v>197.99</v>
      </c>
      <c r="U376">
        <f>ROUND((Source!FY829/100)*((ROUND(Source!AF829*Source!I829, 2)+ROUND(Source!AE829*Source!I829, 2))), 2)</f>
        <v>4.72</v>
      </c>
      <c r="V376">
        <f>Source!Y829</f>
        <v>149.69999999999999</v>
      </c>
    </row>
    <row r="377" spans="1:26">
      <c r="C377" s="47" t="str">
        <f>"Объем: "&amp;Source!I829&amp;"=1/"&amp;"100"</f>
        <v>Объем: 0,01=1/100</v>
      </c>
    </row>
    <row r="378" spans="1:26" ht="14.4">
      <c r="A378" s="38"/>
      <c r="B378" s="78"/>
      <c r="C378" s="78" t="s">
        <v>959</v>
      </c>
      <c r="D378" s="60"/>
      <c r="E378" s="10"/>
      <c r="F378" s="61">
        <f>Source!AO829</f>
        <v>761.66</v>
      </c>
      <c r="G378" s="62" t="str">
        <f>Source!DG829</f>
        <v/>
      </c>
      <c r="H378" s="63">
        <f>ROUND(Source!AF829*Source!I829, 2)</f>
        <v>7.62</v>
      </c>
      <c r="I378" s="62"/>
      <c r="J378" s="62">
        <f>IF(Source!BA829&lt;&gt; 0, Source!BA829, 1)</f>
        <v>31.7</v>
      </c>
      <c r="K378" s="63">
        <f>Source!S829</f>
        <v>241.45</v>
      </c>
      <c r="L378" s="64"/>
      <c r="R378">
        <f>H378</f>
        <v>7.62</v>
      </c>
    </row>
    <row r="379" spans="1:26" ht="14.4">
      <c r="A379" s="38"/>
      <c r="B379" s="78"/>
      <c r="C379" s="78" t="s">
        <v>960</v>
      </c>
      <c r="D379" s="60" t="s">
        <v>961</v>
      </c>
      <c r="E379" s="10">
        <f>Source!BZ829</f>
        <v>82</v>
      </c>
      <c r="F379" s="81"/>
      <c r="G379" s="62"/>
      <c r="H379" s="63">
        <f>SUM(S376:S382)</f>
        <v>6.25</v>
      </c>
      <c r="I379" s="65"/>
      <c r="J379" s="57">
        <f>Source!AT829</f>
        <v>82</v>
      </c>
      <c r="K379" s="63">
        <f>SUM(T376:T382)</f>
        <v>197.99</v>
      </c>
      <c r="L379" s="64"/>
    </row>
    <row r="380" spans="1:26" ht="14.4">
      <c r="A380" s="38"/>
      <c r="B380" s="78"/>
      <c r="C380" s="78" t="s">
        <v>962</v>
      </c>
      <c r="D380" s="60" t="s">
        <v>961</v>
      </c>
      <c r="E380" s="10">
        <f>Source!CA829</f>
        <v>62</v>
      </c>
      <c r="F380" s="81"/>
      <c r="G380" s="62"/>
      <c r="H380" s="63">
        <f>SUM(U376:U382)</f>
        <v>4.72</v>
      </c>
      <c r="I380" s="65"/>
      <c r="J380" s="57">
        <f>Source!AU829</f>
        <v>62</v>
      </c>
      <c r="K380" s="63">
        <f>SUM(V376:V382)</f>
        <v>149.69999999999999</v>
      </c>
      <c r="L380" s="64"/>
    </row>
    <row r="381" spans="1:26" ht="14.4">
      <c r="A381" s="38"/>
      <c r="B381" s="78"/>
      <c r="C381" s="78" t="s">
        <v>963</v>
      </c>
      <c r="D381" s="60" t="s">
        <v>964</v>
      </c>
      <c r="E381" s="10">
        <f>Source!AQ829</f>
        <v>94.97</v>
      </c>
      <c r="F381" s="61"/>
      <c r="G381" s="62" t="str">
        <f>Source!DI829</f>
        <v/>
      </c>
      <c r="H381" s="63"/>
      <c r="I381" s="62"/>
      <c r="J381" s="62"/>
      <c r="K381" s="63"/>
      <c r="L381" s="66">
        <f>Source!U829</f>
        <v>0.94969999999999999</v>
      </c>
    </row>
    <row r="382" spans="1:26" ht="14.4">
      <c r="A382" s="79" t="str">
        <f>Source!E830</f>
        <v>9,1</v>
      </c>
      <c r="B382" s="80" t="str">
        <f>Source!F830</f>
        <v>509-9900</v>
      </c>
      <c r="C382" s="80" t="str">
        <f>Source!G830</f>
        <v>Строительный мусор</v>
      </c>
      <c r="D382" s="67" t="str">
        <f>Source!H830</f>
        <v>т</v>
      </c>
      <c r="E382" s="68">
        <f>Source!I830</f>
        <v>3.5000000000000003E-2</v>
      </c>
      <c r="F382" s="69">
        <f>Source!AL830+Source!AM830+Source!AO830</f>
        <v>0</v>
      </c>
      <c r="G382" s="70" t="s">
        <v>3</v>
      </c>
      <c r="H382" s="71">
        <f>ROUND(Source!AC830*Source!I830, 2)+ROUND(Source!AD830*Source!I830, 2)+ROUND(Source!AF830*Source!I830, 2)</f>
        <v>0</v>
      </c>
      <c r="I382" s="72"/>
      <c r="J382" s="72">
        <f>IF(Source!BC830&lt;&gt; 0, Source!BC830, 1)</f>
        <v>1</v>
      </c>
      <c r="K382" s="71">
        <f>Source!O830</f>
        <v>0</v>
      </c>
      <c r="L382" s="73"/>
      <c r="S382">
        <f>ROUND((Source!FX830/100)*((ROUND(Source!AF830*Source!I830, 2)+ROUND(Source!AE830*Source!I830, 2))), 2)</f>
        <v>0</v>
      </c>
      <c r="T382">
        <f>Source!X830</f>
        <v>0</v>
      </c>
      <c r="U382">
        <f>ROUND((Source!FY830/100)*((ROUND(Source!AF830*Source!I830, 2)+ROUND(Source!AE830*Source!I830, 2))), 2)</f>
        <v>0</v>
      </c>
      <c r="V382">
        <f>Source!Y830</f>
        <v>0</v>
      </c>
      <c r="W382">
        <f>IF(Source!BI830&lt;=1,H382, 0)</f>
        <v>0</v>
      </c>
      <c r="X382">
        <f>IF(Source!BI830=2,H382, 0)</f>
        <v>0</v>
      </c>
      <c r="Y382">
        <f>IF(Source!BI830=3,H382, 0)</f>
        <v>0</v>
      </c>
      <c r="Z382">
        <f>IF(Source!BI830=4,H382, 0)</f>
        <v>0</v>
      </c>
    </row>
    <row r="383" spans="1:26" ht="13.8">
      <c r="G383" s="74">
        <f>H378+H379+H380+SUM(H382:H382)</f>
        <v>18.59</v>
      </c>
      <c r="H383" s="74"/>
      <c r="J383" s="74">
        <f>K378+K379+K380+SUM(K382:K382)</f>
        <v>589.14</v>
      </c>
      <c r="K383" s="74"/>
      <c r="L383" s="59">
        <f>Source!U829</f>
        <v>0.94969999999999999</v>
      </c>
      <c r="O383" s="48">
        <f>G383</f>
        <v>18.59</v>
      </c>
      <c r="P383" s="48">
        <f>J383</f>
        <v>589.14</v>
      </c>
      <c r="Q383" s="48">
        <f>L383</f>
        <v>0.94969999999999999</v>
      </c>
      <c r="W383">
        <f>IF(Source!BI829&lt;=1,H378+H379+H380, 0)</f>
        <v>18.59</v>
      </c>
      <c r="X383">
        <f>IF(Source!BI829=2,H378+H379+H380, 0)</f>
        <v>0</v>
      </c>
      <c r="Y383">
        <f>IF(Source!BI829=3,H378+H379+H380, 0)</f>
        <v>0</v>
      </c>
      <c r="Z383">
        <f>IF(Source!BI829=4,H378+H379+H380, 0)</f>
        <v>0</v>
      </c>
    </row>
    <row r="385" spans="1:26" ht="16.8">
      <c r="A385" s="55" t="str">
        <f>CONCATENATE("Подраздел: ",IF(Source!G832&lt;&gt;"Новый подраздел", Source!G832, ""))</f>
        <v>Подраздел: комната 16</v>
      </c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</row>
    <row r="386" spans="1:26" ht="80.400000000000006">
      <c r="A386" s="38" t="str">
        <f>Source!E836</f>
        <v>1</v>
      </c>
      <c r="B386" s="78" t="s">
        <v>966</v>
      </c>
      <c r="C386" s="78" t="str">
        <f>Source!G836</f>
        <v>Установка подоконных досок из ПВХ в каменных стенах толщиной до 0,51 м</v>
      </c>
      <c r="D386" s="60" t="str">
        <f>Source!H836</f>
        <v>100 п. м</v>
      </c>
      <c r="E386" s="10">
        <f>Source!I836</f>
        <v>0.05</v>
      </c>
      <c r="F386" s="61">
        <f>Source!AL836+Source!AM836+Source!AO836</f>
        <v>4199.17</v>
      </c>
      <c r="G386" s="62"/>
      <c r="H386" s="63"/>
      <c r="I386" s="62" t="str">
        <f>Source!BO836</f>
        <v>10-01-035-1</v>
      </c>
      <c r="J386" s="62"/>
      <c r="K386" s="63"/>
      <c r="L386" s="64"/>
      <c r="S386">
        <f>ROUND((Source!FX836/100)*((ROUND(Source!AF836*Source!I836, 2)+ROUND(Source!AE836*Source!I836, 2))), 2)</f>
        <v>11.07</v>
      </c>
      <c r="T386">
        <f>Source!X836</f>
        <v>350.36</v>
      </c>
      <c r="U386">
        <f>ROUND((Source!FY836/100)*((ROUND(Source!AF836*Source!I836, 2)+ROUND(Source!AE836*Source!I836, 2))), 2)</f>
        <v>5.58</v>
      </c>
      <c r="V386">
        <f>Source!Y836</f>
        <v>178.49</v>
      </c>
    </row>
    <row r="387" spans="1:26">
      <c r="C387" s="47" t="str">
        <f>"Объем: "&amp;Source!I836&amp;"=5/"&amp;"100"</f>
        <v>Объем: 0,05=5/100</v>
      </c>
    </row>
    <row r="388" spans="1:26" ht="14.4">
      <c r="A388" s="38"/>
      <c r="B388" s="78"/>
      <c r="C388" s="78" t="s">
        <v>959</v>
      </c>
      <c r="D388" s="60"/>
      <c r="E388" s="10"/>
      <c r="F388" s="61">
        <f>Source!AO836</f>
        <v>180.75</v>
      </c>
      <c r="G388" s="62" t="str">
        <f>Source!DG836</f>
        <v>)*1,15</v>
      </c>
      <c r="H388" s="63">
        <f>ROUND(Source!AF836*Source!I836, 2)</f>
        <v>10.39</v>
      </c>
      <c r="I388" s="62"/>
      <c r="J388" s="62">
        <f>IF(Source!BA836&lt;&gt; 0, Source!BA836, 1)</f>
        <v>31.7</v>
      </c>
      <c r="K388" s="63">
        <f>Source!S836</f>
        <v>329.46</v>
      </c>
      <c r="L388" s="64"/>
      <c r="R388">
        <f>H388</f>
        <v>10.39</v>
      </c>
    </row>
    <row r="389" spans="1:26" ht="14.4">
      <c r="A389" s="38"/>
      <c r="B389" s="78"/>
      <c r="C389" s="78" t="s">
        <v>81</v>
      </c>
      <c r="D389" s="60"/>
      <c r="E389" s="10"/>
      <c r="F389" s="61">
        <f>Source!AM836</f>
        <v>14.33</v>
      </c>
      <c r="G389" s="62" t="str">
        <f>Source!DE836</f>
        <v>)*1,25</v>
      </c>
      <c r="H389" s="63">
        <f>ROUND(Source!AD836*Source!I836, 2)</f>
        <v>0.9</v>
      </c>
      <c r="I389" s="62"/>
      <c r="J389" s="62">
        <f>IF(Source!BB836&lt;&gt; 0, Source!BB836, 1)</f>
        <v>10.75</v>
      </c>
      <c r="K389" s="63">
        <f>Source!Q836</f>
        <v>9.6300000000000008</v>
      </c>
      <c r="L389" s="64"/>
    </row>
    <row r="390" spans="1:26" ht="14.4">
      <c r="A390" s="38"/>
      <c r="B390" s="78"/>
      <c r="C390" s="78" t="s">
        <v>965</v>
      </c>
      <c r="D390" s="60"/>
      <c r="E390" s="10"/>
      <c r="F390" s="61">
        <f>Source!AN836</f>
        <v>0.54</v>
      </c>
      <c r="G390" s="62" t="str">
        <f>Source!DF836</f>
        <v>)*1,25</v>
      </c>
      <c r="H390" s="75">
        <f>ROUND(Source!AE836*Source!I836, 2)</f>
        <v>0.03</v>
      </c>
      <c r="I390" s="62"/>
      <c r="J390" s="62">
        <f>IF(Source!BS836&lt;&gt; 0, Source!BS836, 1)</f>
        <v>31.7</v>
      </c>
      <c r="K390" s="75">
        <f>Source!R836</f>
        <v>1.07</v>
      </c>
      <c r="L390" s="64"/>
      <c r="R390">
        <f>H390</f>
        <v>0.03</v>
      </c>
    </row>
    <row r="391" spans="1:26" ht="14.4">
      <c r="A391" s="38"/>
      <c r="B391" s="78"/>
      <c r="C391" s="78" t="s">
        <v>967</v>
      </c>
      <c r="D391" s="60"/>
      <c r="E391" s="10"/>
      <c r="F391" s="61">
        <f>Source!AL836</f>
        <v>4004.09</v>
      </c>
      <c r="G391" s="62" t="str">
        <f>Source!DD836</f>
        <v/>
      </c>
      <c r="H391" s="63">
        <f>ROUND(Source!AC836*Source!I836, 2)</f>
        <v>200.2</v>
      </c>
      <c r="I391" s="62"/>
      <c r="J391" s="62">
        <f>IF(Source!BC836&lt;&gt; 0, Source!BC836, 1)</f>
        <v>4.59</v>
      </c>
      <c r="K391" s="63">
        <f>Source!P836</f>
        <v>918.94</v>
      </c>
      <c r="L391" s="64"/>
    </row>
    <row r="392" spans="1:26" ht="14.4">
      <c r="A392" s="38"/>
      <c r="B392" s="78"/>
      <c r="C392" s="78" t="s">
        <v>960</v>
      </c>
      <c r="D392" s="60" t="s">
        <v>961</v>
      </c>
      <c r="E392" s="10">
        <f>Source!BZ836</f>
        <v>118</v>
      </c>
      <c r="F392" s="14" t="str">
        <f>CONCATENATE(" )", Source!DL836, Source!FT836, "=", Source!FX836)</f>
        <v xml:space="preserve"> )*0,9=106,2</v>
      </c>
      <c r="G392" s="23"/>
      <c r="H392" s="63">
        <f>SUM(S386:S395)</f>
        <v>11.07</v>
      </c>
      <c r="I392" s="65"/>
      <c r="J392" s="57">
        <f>Source!AT836</f>
        <v>106</v>
      </c>
      <c r="K392" s="63">
        <f>SUM(T386:T395)</f>
        <v>350.36</v>
      </c>
      <c r="L392" s="64"/>
    </row>
    <row r="393" spans="1:26" ht="14.4">
      <c r="A393" s="38"/>
      <c r="B393" s="78"/>
      <c r="C393" s="78" t="s">
        <v>962</v>
      </c>
      <c r="D393" s="60" t="s">
        <v>961</v>
      </c>
      <c r="E393" s="10">
        <f>Source!CA836</f>
        <v>63</v>
      </c>
      <c r="F393" s="14" t="str">
        <f>CONCATENATE(" )", Source!DM836, Source!FU836, "=", Source!FY836)</f>
        <v xml:space="preserve"> )*0,85=53,55</v>
      </c>
      <c r="G393" s="23"/>
      <c r="H393" s="63">
        <f>SUM(U386:U395)</f>
        <v>5.58</v>
      </c>
      <c r="I393" s="65"/>
      <c r="J393" s="57">
        <f>Source!AU836</f>
        <v>54</v>
      </c>
      <c r="K393" s="63">
        <f>SUM(V386:V395)</f>
        <v>178.49</v>
      </c>
      <c r="L393" s="64"/>
    </row>
    <row r="394" spans="1:26" ht="14.4">
      <c r="A394" s="38"/>
      <c r="B394" s="78"/>
      <c r="C394" s="78" t="s">
        <v>963</v>
      </c>
      <c r="D394" s="60" t="s">
        <v>964</v>
      </c>
      <c r="E394" s="10">
        <f>Source!AQ836</f>
        <v>21.19</v>
      </c>
      <c r="F394" s="61"/>
      <c r="G394" s="62" t="str">
        <f>Source!DI836</f>
        <v>)*1,15</v>
      </c>
      <c r="H394" s="63"/>
      <c r="I394" s="62"/>
      <c r="J394" s="62"/>
      <c r="K394" s="63"/>
      <c r="L394" s="66">
        <f>Source!U836</f>
        <v>1.2184250000000001</v>
      </c>
    </row>
    <row r="395" spans="1:26" ht="14.4">
      <c r="A395" s="79" t="str">
        <f>Source!E837</f>
        <v>1,1</v>
      </c>
      <c r="B395" s="80" t="str">
        <f>Source!F837</f>
        <v>101-2904</v>
      </c>
      <c r="C395" s="80" t="str">
        <f>Source!G837</f>
        <v>Доски подоконные ПВХ, шириной 200 мм</v>
      </c>
      <c r="D395" s="67" t="str">
        <f>Source!H837</f>
        <v>м</v>
      </c>
      <c r="E395" s="68">
        <f>Source!I837</f>
        <v>5</v>
      </c>
      <c r="F395" s="69">
        <f>Source!AL837+Source!AM837+Source!AO837</f>
        <v>131.99</v>
      </c>
      <c r="G395" s="70" t="s">
        <v>3</v>
      </c>
      <c r="H395" s="71">
        <f>ROUND(Source!AC837*Source!I837, 2)+ROUND(Source!AD837*Source!I837, 2)+ROUND(Source!AF837*Source!I837, 2)</f>
        <v>659.95</v>
      </c>
      <c r="I395" s="72"/>
      <c r="J395" s="72">
        <f>IF(Source!BC837&lt;&gt; 0, Source!BC837, 1)</f>
        <v>0.82</v>
      </c>
      <c r="K395" s="71">
        <f>Source!O837</f>
        <v>541.16</v>
      </c>
      <c r="L395" s="73"/>
      <c r="S395">
        <f>ROUND((Source!FX837/100)*((ROUND(Source!AF837*Source!I837, 2)+ROUND(Source!AE837*Source!I837, 2))), 2)</f>
        <v>0</v>
      </c>
      <c r="T395">
        <f>Source!X837</f>
        <v>0</v>
      </c>
      <c r="U395">
        <f>ROUND((Source!FY837/100)*((ROUND(Source!AF837*Source!I837, 2)+ROUND(Source!AE837*Source!I837, 2))), 2)</f>
        <v>0</v>
      </c>
      <c r="V395">
        <f>Source!Y837</f>
        <v>0</v>
      </c>
      <c r="W395">
        <f>IF(Source!BI837&lt;=1,H395, 0)</f>
        <v>659.95</v>
      </c>
      <c r="X395">
        <f>IF(Source!BI837=2,H395, 0)</f>
        <v>0</v>
      </c>
      <c r="Y395">
        <f>IF(Source!BI837=3,H395, 0)</f>
        <v>0</v>
      </c>
      <c r="Z395">
        <f>IF(Source!BI837=4,H395, 0)</f>
        <v>0</v>
      </c>
    </row>
    <row r="396" spans="1:26" ht="13.8">
      <c r="G396" s="74">
        <f>H388+H389+H391+H392+H393+SUM(H395:H395)</f>
        <v>888.09</v>
      </c>
      <c r="H396" s="74"/>
      <c r="J396" s="74">
        <f>K388+K389+K391+K392+K393+SUM(K395:K395)</f>
        <v>2328.04</v>
      </c>
      <c r="K396" s="74"/>
      <c r="L396" s="59">
        <f>Source!U836</f>
        <v>1.2184250000000001</v>
      </c>
      <c r="O396" s="48">
        <f>G396</f>
        <v>888.09</v>
      </c>
      <c r="P396" s="48">
        <f>J396</f>
        <v>2328.04</v>
      </c>
      <c r="Q396" s="48">
        <f>L396</f>
        <v>1.2184250000000001</v>
      </c>
      <c r="W396">
        <f>IF(Source!BI836&lt;=1,H388+H389+H391+H392+H393, 0)</f>
        <v>228.14</v>
      </c>
      <c r="X396">
        <f>IF(Source!BI836=2,H388+H389+H391+H392+H393, 0)</f>
        <v>0</v>
      </c>
      <c r="Y396">
        <f>IF(Source!BI836=3,H388+H389+H391+H392+H393, 0)</f>
        <v>0</v>
      </c>
      <c r="Z396">
        <f>IF(Source!BI836=4,H388+H389+H391+H392+H393, 0)</f>
        <v>0</v>
      </c>
    </row>
    <row r="397" spans="1:26" ht="80.400000000000006">
      <c r="A397" s="38" t="str">
        <f>Source!E838</f>
        <v>2</v>
      </c>
      <c r="B397" s="78" t="s">
        <v>968</v>
      </c>
      <c r="C397" s="78" t="str">
        <f>Source!G838</f>
        <v>Облицовка оконных и дверных откосов декоративным бумажно-слоистым пластиком или листами из синтетических материалов на клее</v>
      </c>
      <c r="D397" s="60" t="str">
        <f>Source!H838</f>
        <v>100 м2 облицовки</v>
      </c>
      <c r="E397" s="10">
        <f>Source!I838</f>
        <v>2.4E-2</v>
      </c>
      <c r="F397" s="61">
        <f>Source!AL838+Source!AM838+Source!AO838</f>
        <v>2053.38</v>
      </c>
      <c r="G397" s="62"/>
      <c r="H397" s="63"/>
      <c r="I397" s="62" t="str">
        <f>Source!BO838</f>
        <v>15-01-050-4</v>
      </c>
      <c r="J397" s="62"/>
      <c r="K397" s="63"/>
      <c r="L397" s="64"/>
      <c r="S397">
        <f>ROUND((Source!FX838/100)*((ROUND(Source!AF838*Source!I838, 2)+ROUND(Source!AE838*Source!I838, 2))), 2)</f>
        <v>39.89</v>
      </c>
      <c r="T397">
        <f>Source!X838</f>
        <v>1271.17</v>
      </c>
      <c r="U397">
        <f>ROUND((Source!FY838/100)*((ROUND(Source!AF838*Source!I838, 2)+ROUND(Source!AE838*Source!I838, 2))), 2)</f>
        <v>19.73</v>
      </c>
      <c r="V397">
        <f>Source!Y838</f>
        <v>628.89</v>
      </c>
    </row>
    <row r="398" spans="1:26">
      <c r="C398" s="47" t="str">
        <f>"Объем: "&amp;Source!I838&amp;"=2,4/"&amp;"100"</f>
        <v>Объем: 0,024=2,4/100</v>
      </c>
    </row>
    <row r="399" spans="1:26" ht="14.4">
      <c r="A399" s="38"/>
      <c r="B399" s="78"/>
      <c r="C399" s="78" t="s">
        <v>959</v>
      </c>
      <c r="D399" s="60"/>
      <c r="E399" s="10"/>
      <c r="F399" s="61">
        <f>Source!AO838</f>
        <v>1528.19</v>
      </c>
      <c r="G399" s="62" t="str">
        <f>Source!DG838</f>
        <v>)*1,15</v>
      </c>
      <c r="H399" s="63">
        <f>ROUND(Source!AF838*Source!I838, 2)</f>
        <v>42.18</v>
      </c>
      <c r="I399" s="62"/>
      <c r="J399" s="62">
        <f>IF(Source!BA838&lt;&gt; 0, Source!BA838, 1)</f>
        <v>31.7</v>
      </c>
      <c r="K399" s="63">
        <f>Source!S838</f>
        <v>1337.04</v>
      </c>
      <c r="L399" s="64"/>
      <c r="R399">
        <f>H399</f>
        <v>42.18</v>
      </c>
    </row>
    <row r="400" spans="1:26" ht="14.4">
      <c r="A400" s="38"/>
      <c r="B400" s="78"/>
      <c r="C400" s="78" t="s">
        <v>81</v>
      </c>
      <c r="D400" s="60"/>
      <c r="E400" s="10"/>
      <c r="F400" s="61">
        <f>Source!AM838</f>
        <v>46.33</v>
      </c>
      <c r="G400" s="62" t="str">
        <f>Source!DE838</f>
        <v>)*1,25</v>
      </c>
      <c r="H400" s="63">
        <f>ROUND(Source!AD838*Source!I838, 2)</f>
        <v>1.39</v>
      </c>
      <c r="I400" s="62"/>
      <c r="J400" s="62">
        <f>IF(Source!BB838&lt;&gt; 0, Source!BB838, 1)</f>
        <v>10.63</v>
      </c>
      <c r="K400" s="63">
        <f>Source!Q838</f>
        <v>14.77</v>
      </c>
      <c r="L400" s="64"/>
    </row>
    <row r="401" spans="1:26" ht="14.4">
      <c r="A401" s="38"/>
      <c r="B401" s="78"/>
      <c r="C401" s="78" t="s">
        <v>965</v>
      </c>
      <c r="D401" s="60"/>
      <c r="E401" s="10"/>
      <c r="F401" s="61">
        <f>Source!AN838</f>
        <v>1.08</v>
      </c>
      <c r="G401" s="62" t="str">
        <f>Source!DF838</f>
        <v>)*1,25</v>
      </c>
      <c r="H401" s="75">
        <f>ROUND(Source!AE838*Source!I838, 2)</f>
        <v>0.03</v>
      </c>
      <c r="I401" s="62"/>
      <c r="J401" s="62">
        <f>IF(Source!BS838&lt;&gt; 0, Source!BS838, 1)</f>
        <v>31.7</v>
      </c>
      <c r="K401" s="75">
        <f>Source!R838</f>
        <v>1.03</v>
      </c>
      <c r="L401" s="64"/>
      <c r="R401">
        <f>H401</f>
        <v>0.03</v>
      </c>
    </row>
    <row r="402" spans="1:26" ht="14.4">
      <c r="A402" s="38"/>
      <c r="B402" s="78"/>
      <c r="C402" s="78" t="s">
        <v>967</v>
      </c>
      <c r="D402" s="60"/>
      <c r="E402" s="10"/>
      <c r="F402" s="61">
        <f>Source!AL838</f>
        <v>478.86</v>
      </c>
      <c r="G402" s="62" t="str">
        <f>Source!DD838</f>
        <v/>
      </c>
      <c r="H402" s="63">
        <f>ROUND(Source!AC838*Source!I838, 2)</f>
        <v>11.49</v>
      </c>
      <c r="I402" s="62"/>
      <c r="J402" s="62">
        <f>IF(Source!BC838&lt;&gt; 0, Source!BC838, 1)</f>
        <v>3.18</v>
      </c>
      <c r="K402" s="63">
        <f>Source!P838</f>
        <v>36.549999999999997</v>
      </c>
      <c r="L402" s="64"/>
    </row>
    <row r="403" spans="1:26" ht="14.4">
      <c r="A403" s="38"/>
      <c r="B403" s="78"/>
      <c r="C403" s="78" t="s">
        <v>960</v>
      </c>
      <c r="D403" s="60" t="s">
        <v>961</v>
      </c>
      <c r="E403" s="10">
        <f>Source!BZ838</f>
        <v>105</v>
      </c>
      <c r="F403" s="14" t="str">
        <f>CONCATENATE(" )", Source!DL838, Source!FT838, "=", Source!FX838)</f>
        <v xml:space="preserve"> )*0,9=94,5</v>
      </c>
      <c r="G403" s="23"/>
      <c r="H403" s="63">
        <f>SUM(S397:S407)</f>
        <v>39.89</v>
      </c>
      <c r="I403" s="65"/>
      <c r="J403" s="57">
        <f>Source!AT838</f>
        <v>95</v>
      </c>
      <c r="K403" s="63">
        <f>SUM(T397:T407)</f>
        <v>1271.17</v>
      </c>
      <c r="L403" s="64"/>
    </row>
    <row r="404" spans="1:26" ht="14.4">
      <c r="A404" s="38"/>
      <c r="B404" s="78"/>
      <c r="C404" s="78" t="s">
        <v>962</v>
      </c>
      <c r="D404" s="60" t="s">
        <v>961</v>
      </c>
      <c r="E404" s="10">
        <f>Source!CA838</f>
        <v>55</v>
      </c>
      <c r="F404" s="14" t="str">
        <f>CONCATENATE(" )", Source!DM838, Source!FU838, "=", Source!FY838)</f>
        <v xml:space="preserve"> )*0,85=46,75</v>
      </c>
      <c r="G404" s="23"/>
      <c r="H404" s="63">
        <f>SUM(U397:U407)</f>
        <v>19.73</v>
      </c>
      <c r="I404" s="65"/>
      <c r="J404" s="57">
        <f>Source!AU838</f>
        <v>47</v>
      </c>
      <c r="K404" s="63">
        <f>SUM(V397:V407)</f>
        <v>628.89</v>
      </c>
      <c r="L404" s="64"/>
    </row>
    <row r="405" spans="1:26" ht="14.4">
      <c r="A405" s="38"/>
      <c r="B405" s="78"/>
      <c r="C405" s="78" t="s">
        <v>963</v>
      </c>
      <c r="D405" s="60" t="s">
        <v>964</v>
      </c>
      <c r="E405" s="10">
        <f>Source!AQ838</f>
        <v>166.47</v>
      </c>
      <c r="F405" s="61"/>
      <c r="G405" s="62" t="str">
        <f>Source!DI838</f>
        <v>)*1,15</v>
      </c>
      <c r="H405" s="63"/>
      <c r="I405" s="62"/>
      <c r="J405" s="62"/>
      <c r="K405" s="63"/>
      <c r="L405" s="66">
        <f>Source!U838</f>
        <v>4.5945719999999994</v>
      </c>
    </row>
    <row r="406" spans="1:26" ht="69">
      <c r="A406" s="38" t="str">
        <f>Source!E839</f>
        <v>2,1</v>
      </c>
      <c r="B406" s="78" t="str">
        <f>Source!F839</f>
        <v>101-6871</v>
      </c>
      <c r="C406" s="78" t="str">
        <f>Source!G839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406" s="60" t="str">
        <f>Source!H839</f>
        <v>м2</v>
      </c>
      <c r="E406" s="10">
        <f>Source!I839</f>
        <v>2.52</v>
      </c>
      <c r="F406" s="61">
        <f>Source!AL839+Source!AM839+Source!AO839</f>
        <v>377.87</v>
      </c>
      <c r="G406" s="77" t="s">
        <v>3</v>
      </c>
      <c r="H406" s="63">
        <f>ROUND(Source!AC839*Source!I839, 2)+ROUND(Source!AD839*Source!I839, 2)+ROUND(Source!AF839*Source!I839, 2)</f>
        <v>952.23</v>
      </c>
      <c r="I406" s="62"/>
      <c r="J406" s="62">
        <f>IF(Source!BC839&lt;&gt; 0, Source!BC839, 1)</f>
        <v>0.6</v>
      </c>
      <c r="K406" s="63">
        <f>Source!O839</f>
        <v>571.34</v>
      </c>
      <c r="L406" s="64"/>
      <c r="S406">
        <f>ROUND((Source!FX839/100)*((ROUND(Source!AF839*Source!I839, 2)+ROUND(Source!AE839*Source!I839, 2))), 2)</f>
        <v>0</v>
      </c>
      <c r="T406">
        <f>Source!X839</f>
        <v>0</v>
      </c>
      <c r="U406">
        <f>ROUND((Source!FY839/100)*((ROUND(Source!AF839*Source!I839, 2)+ROUND(Source!AE839*Source!I839, 2))), 2)</f>
        <v>0</v>
      </c>
      <c r="V406">
        <f>Source!Y839</f>
        <v>0</v>
      </c>
      <c r="W406">
        <f>IF(Source!BI839&lt;=1,H406, 0)</f>
        <v>952.23</v>
      </c>
      <c r="X406">
        <f>IF(Source!BI839=2,H406, 0)</f>
        <v>0</v>
      </c>
      <c r="Y406">
        <f>IF(Source!BI839=3,H406, 0)</f>
        <v>0</v>
      </c>
      <c r="Z406">
        <f>IF(Source!BI839=4,H406, 0)</f>
        <v>0</v>
      </c>
    </row>
    <row r="407" spans="1:26" ht="14.4">
      <c r="A407" s="79" t="str">
        <f>Source!E840</f>
        <v>2,2</v>
      </c>
      <c r="B407" s="80" t="str">
        <f>Source!F840</f>
        <v>101-2416</v>
      </c>
      <c r="C407" s="80" t="str">
        <f>Source!G840</f>
        <v>Грунтовка «Бетоконтакт», КНАУФ</v>
      </c>
      <c r="D407" s="67" t="str">
        <f>Source!H840</f>
        <v>кг</v>
      </c>
      <c r="E407" s="68">
        <f>Source!I840</f>
        <v>0.214</v>
      </c>
      <c r="F407" s="69">
        <f>Source!AL840+Source!AM840+Source!AO840</f>
        <v>22.91</v>
      </c>
      <c r="G407" s="70" t="s">
        <v>3</v>
      </c>
      <c r="H407" s="71">
        <f>ROUND(Source!AC840*Source!I840, 2)+ROUND(Source!AD840*Source!I840, 2)+ROUND(Source!AF840*Source!I840, 2)</f>
        <v>4.9000000000000004</v>
      </c>
      <c r="I407" s="72"/>
      <c r="J407" s="72">
        <f>IF(Source!BC840&lt;&gt; 0, Source!BC840, 1)</f>
        <v>5.65</v>
      </c>
      <c r="K407" s="71">
        <f>Source!O840</f>
        <v>27.7</v>
      </c>
      <c r="L407" s="73"/>
      <c r="S407">
        <f>ROUND((Source!FX840/100)*((ROUND(Source!AF840*Source!I840, 2)+ROUND(Source!AE840*Source!I840, 2))), 2)</f>
        <v>0</v>
      </c>
      <c r="T407">
        <f>Source!X840</f>
        <v>0</v>
      </c>
      <c r="U407">
        <f>ROUND((Source!FY840/100)*((ROUND(Source!AF840*Source!I840, 2)+ROUND(Source!AE840*Source!I840, 2))), 2)</f>
        <v>0</v>
      </c>
      <c r="V407">
        <f>Source!Y840</f>
        <v>0</v>
      </c>
      <c r="W407">
        <f>IF(Source!BI840&lt;=1,H407, 0)</f>
        <v>4.9000000000000004</v>
      </c>
      <c r="X407">
        <f>IF(Source!BI840=2,H407, 0)</f>
        <v>0</v>
      </c>
      <c r="Y407">
        <f>IF(Source!BI840=3,H407, 0)</f>
        <v>0</v>
      </c>
      <c r="Z407">
        <f>IF(Source!BI840=4,H407, 0)</f>
        <v>0</v>
      </c>
    </row>
    <row r="408" spans="1:26" ht="13.8">
      <c r="G408" s="74">
        <f>H399+H400+H402+H403+H404+SUM(H406:H407)</f>
        <v>1071.81</v>
      </c>
      <c r="H408" s="74"/>
      <c r="J408" s="74">
        <f>K399+K400+K402+K403+K404+SUM(K406:K407)</f>
        <v>3887.4599999999996</v>
      </c>
      <c r="K408" s="74"/>
      <c r="L408" s="59">
        <f>Source!U838</f>
        <v>4.5945719999999994</v>
      </c>
      <c r="O408" s="48">
        <f>G408</f>
        <v>1071.81</v>
      </c>
      <c r="P408" s="48">
        <f>J408</f>
        <v>3887.4599999999996</v>
      </c>
      <c r="Q408" s="48">
        <f>L408</f>
        <v>4.5945719999999994</v>
      </c>
      <c r="W408">
        <f>IF(Source!BI838&lt;=1,H399+H400+H402+H403+H404, 0)</f>
        <v>114.68</v>
      </c>
      <c r="X408">
        <f>IF(Source!BI838=2,H399+H400+H402+H403+H404, 0)</f>
        <v>0</v>
      </c>
      <c r="Y408">
        <f>IF(Source!BI838=3,H399+H400+H402+H403+H404, 0)</f>
        <v>0</v>
      </c>
      <c r="Z408">
        <f>IF(Source!BI838=4,H399+H400+H402+H403+H404, 0)</f>
        <v>0</v>
      </c>
    </row>
    <row r="409" spans="1:26" ht="80.400000000000006">
      <c r="A409" s="38" t="str">
        <f>Source!E841</f>
        <v>3</v>
      </c>
      <c r="B409" s="78" t="s">
        <v>969</v>
      </c>
      <c r="C409" s="78" t="str">
        <f>Source!G841</f>
        <v>Укладка лаг по плитам перекрытий</v>
      </c>
      <c r="D409" s="60" t="str">
        <f>Source!H841</f>
        <v>100 м2 пола</v>
      </c>
      <c r="E409" s="10">
        <f>Source!I841</f>
        <v>0.27</v>
      </c>
      <c r="F409" s="61">
        <f>Source!AL841+Source!AM841+Source!AO841</f>
        <v>2068.7799999999997</v>
      </c>
      <c r="G409" s="62"/>
      <c r="H409" s="63"/>
      <c r="I409" s="62" t="str">
        <f>Source!BO841</f>
        <v>11-01-012-3</v>
      </c>
      <c r="J409" s="62"/>
      <c r="K409" s="63"/>
      <c r="L409" s="64"/>
      <c r="S409">
        <f>ROUND((Source!FX841/100)*((ROUND(Source!AF841*Source!I841, 2)+ROUND(Source!AE841*Source!I841, 2))), 2)</f>
        <v>105.7</v>
      </c>
      <c r="T409">
        <f>Source!X841</f>
        <v>3359.63</v>
      </c>
      <c r="U409">
        <f>ROUND((Source!FY841/100)*((ROUND(Source!AF841*Source!I841, 2)+ROUND(Source!AE841*Source!I841, 2))), 2)</f>
        <v>60.87</v>
      </c>
      <c r="V409">
        <f>Source!Y841</f>
        <v>1937.08</v>
      </c>
    </row>
    <row r="410" spans="1:26">
      <c r="C410" s="47" t="str">
        <f>"Объем: "&amp;Source!I841&amp;"=27/"&amp;"100"</f>
        <v>Объем: 0,27=27/100</v>
      </c>
    </row>
    <row r="411" spans="1:26" ht="14.4">
      <c r="A411" s="38"/>
      <c r="B411" s="78"/>
      <c r="C411" s="78" t="s">
        <v>959</v>
      </c>
      <c r="D411" s="60"/>
      <c r="E411" s="10"/>
      <c r="F411" s="61">
        <f>Source!AO841</f>
        <v>304.86</v>
      </c>
      <c r="G411" s="62" t="str">
        <f>Source!DG841</f>
        <v>)*1,15</v>
      </c>
      <c r="H411" s="63">
        <f>ROUND(Source!AF841*Source!I841, 2)</f>
        <v>94.66</v>
      </c>
      <c r="I411" s="62"/>
      <c r="J411" s="62">
        <f>IF(Source!BA841&lt;&gt; 0, Source!BA841, 1)</f>
        <v>31.7</v>
      </c>
      <c r="K411" s="63">
        <f>Source!S841</f>
        <v>3000.69</v>
      </c>
      <c r="L411" s="64"/>
      <c r="R411">
        <f>H411</f>
        <v>94.66</v>
      </c>
    </row>
    <row r="412" spans="1:26" ht="14.4">
      <c r="A412" s="38"/>
      <c r="B412" s="78"/>
      <c r="C412" s="78" t="s">
        <v>81</v>
      </c>
      <c r="D412" s="60"/>
      <c r="E412" s="10"/>
      <c r="F412" s="61">
        <f>Source!AM841</f>
        <v>28.6</v>
      </c>
      <c r="G412" s="62" t="str">
        <f>Source!DE841</f>
        <v>)*1,25</v>
      </c>
      <c r="H412" s="63">
        <f>ROUND(Source!AD841*Source!I841, 2)</f>
        <v>9.65</v>
      </c>
      <c r="I412" s="62"/>
      <c r="J412" s="62">
        <f>IF(Source!BB841&lt;&gt; 0, Source!BB841, 1)</f>
        <v>11.17</v>
      </c>
      <c r="K412" s="63">
        <f>Source!Q841</f>
        <v>107.82</v>
      </c>
      <c r="L412" s="64"/>
    </row>
    <row r="413" spans="1:26" ht="14.4">
      <c r="A413" s="38"/>
      <c r="B413" s="78"/>
      <c r="C413" s="78" t="s">
        <v>965</v>
      </c>
      <c r="D413" s="60"/>
      <c r="E413" s="10"/>
      <c r="F413" s="61">
        <f>Source!AN841</f>
        <v>2.4300000000000002</v>
      </c>
      <c r="G413" s="62" t="str">
        <f>Source!DF841</f>
        <v>)*1,25</v>
      </c>
      <c r="H413" s="75">
        <f>ROUND(Source!AE841*Source!I841, 2)</f>
        <v>0.82</v>
      </c>
      <c r="I413" s="62"/>
      <c r="J413" s="62">
        <f>IF(Source!BS841&lt;&gt; 0, Source!BS841, 1)</f>
        <v>31.7</v>
      </c>
      <c r="K413" s="75">
        <f>Source!R841</f>
        <v>26</v>
      </c>
      <c r="L413" s="64"/>
      <c r="R413">
        <f>H413</f>
        <v>0.82</v>
      </c>
    </row>
    <row r="414" spans="1:26" ht="14.4">
      <c r="A414" s="38"/>
      <c r="B414" s="78"/>
      <c r="C414" s="78" t="s">
        <v>967</v>
      </c>
      <c r="D414" s="60"/>
      <c r="E414" s="10"/>
      <c r="F414" s="61">
        <f>Source!AL841</f>
        <v>1735.32</v>
      </c>
      <c r="G414" s="62" t="str">
        <f>Source!DD841</f>
        <v/>
      </c>
      <c r="H414" s="63">
        <f>ROUND(Source!AC841*Source!I841, 2)</f>
        <v>468.54</v>
      </c>
      <c r="I414" s="62"/>
      <c r="J414" s="62">
        <f>IF(Source!BC841&lt;&gt; 0, Source!BC841, 1)</f>
        <v>3.49</v>
      </c>
      <c r="K414" s="63">
        <f>Source!P841</f>
        <v>1635.19</v>
      </c>
      <c r="L414" s="64"/>
    </row>
    <row r="415" spans="1:26" ht="14.4">
      <c r="A415" s="38"/>
      <c r="B415" s="78"/>
      <c r="C415" s="78" t="s">
        <v>960</v>
      </c>
      <c r="D415" s="60" t="s">
        <v>961</v>
      </c>
      <c r="E415" s="10">
        <f>Source!BZ841</f>
        <v>123</v>
      </c>
      <c r="F415" s="14" t="str">
        <f>CONCATENATE(" )", Source!DL841, Source!FT841, "=", Source!FX841)</f>
        <v xml:space="preserve"> )*0,9=110,7</v>
      </c>
      <c r="G415" s="23"/>
      <c r="H415" s="63">
        <f>SUM(S409:S417)</f>
        <v>105.7</v>
      </c>
      <c r="I415" s="65"/>
      <c r="J415" s="57">
        <f>Source!AT841</f>
        <v>111</v>
      </c>
      <c r="K415" s="63">
        <f>SUM(T409:T417)</f>
        <v>3359.63</v>
      </c>
      <c r="L415" s="64"/>
    </row>
    <row r="416" spans="1:26" ht="14.4">
      <c r="A416" s="38"/>
      <c r="B416" s="78"/>
      <c r="C416" s="78" t="s">
        <v>962</v>
      </c>
      <c r="D416" s="60" t="s">
        <v>961</v>
      </c>
      <c r="E416" s="10">
        <f>Source!CA841</f>
        <v>75</v>
      </c>
      <c r="F416" s="14" t="str">
        <f>CONCATENATE(" )", Source!DM841, Source!FU841, "=", Source!FY841)</f>
        <v xml:space="preserve"> )*0,85=63,75</v>
      </c>
      <c r="G416" s="23"/>
      <c r="H416" s="63">
        <f>SUM(U409:U417)</f>
        <v>60.87</v>
      </c>
      <c r="I416" s="65"/>
      <c r="J416" s="57">
        <f>Source!AU841</f>
        <v>64</v>
      </c>
      <c r="K416" s="63">
        <f>SUM(V409:V417)</f>
        <v>1937.08</v>
      </c>
      <c r="L416" s="64"/>
    </row>
    <row r="417" spans="1:26" ht="14.4">
      <c r="A417" s="79"/>
      <c r="B417" s="80"/>
      <c r="C417" s="80" t="s">
        <v>963</v>
      </c>
      <c r="D417" s="67" t="s">
        <v>964</v>
      </c>
      <c r="E417" s="68">
        <f>Source!AQ841</f>
        <v>35.74</v>
      </c>
      <c r="F417" s="69"/>
      <c r="G417" s="72" t="str">
        <f>Source!DI841</f>
        <v>)*1,15</v>
      </c>
      <c r="H417" s="71"/>
      <c r="I417" s="72"/>
      <c r="J417" s="72"/>
      <c r="K417" s="71"/>
      <c r="L417" s="76">
        <f>Source!U841</f>
        <v>11.09727</v>
      </c>
    </row>
    <row r="418" spans="1:26" ht="13.8">
      <c r="G418" s="74">
        <f>H411+H412+H414+H415+H416</f>
        <v>739.42000000000007</v>
      </c>
      <c r="H418" s="74"/>
      <c r="J418" s="74">
        <f>K411+K412+K414+K415+K416</f>
        <v>10040.41</v>
      </c>
      <c r="K418" s="74"/>
      <c r="L418" s="59">
        <f>Source!U841</f>
        <v>11.09727</v>
      </c>
      <c r="O418" s="48">
        <f>G418</f>
        <v>739.42000000000007</v>
      </c>
      <c r="P418" s="48">
        <f>J418</f>
        <v>10040.41</v>
      </c>
      <c r="Q418" s="48">
        <f>L418</f>
        <v>11.09727</v>
      </c>
      <c r="W418">
        <f>IF(Source!BI841&lt;=1,H411+H412+H414+H415+H416, 0)</f>
        <v>739.42000000000007</v>
      </c>
      <c r="X418">
        <f>IF(Source!BI841=2,H411+H412+H414+H415+H416, 0)</f>
        <v>0</v>
      </c>
      <c r="Y418">
        <f>IF(Source!BI841=3,H411+H412+H414+H415+H416, 0)</f>
        <v>0</v>
      </c>
      <c r="Z418">
        <f>IF(Source!BI841=4,H411+H412+H414+H415+H416, 0)</f>
        <v>0</v>
      </c>
    </row>
    <row r="419" spans="1:26" ht="80.400000000000006">
      <c r="A419" s="38" t="str">
        <f>Source!E842</f>
        <v>4</v>
      </c>
      <c r="B419" s="78" t="s">
        <v>970</v>
      </c>
      <c r="C419" s="78" t="str">
        <f>Source!G842</f>
        <v>Устройство покрытий дощатых толщиной 28 мм</v>
      </c>
      <c r="D419" s="60" t="str">
        <f>Source!H842</f>
        <v>100 м2 покрытия</v>
      </c>
      <c r="E419" s="10">
        <f>Source!I842</f>
        <v>0.27</v>
      </c>
      <c r="F419" s="61">
        <f>Source!AL842+Source!AM842+Source!AO842</f>
        <v>6972.3600000000006</v>
      </c>
      <c r="G419" s="62"/>
      <c r="H419" s="63"/>
      <c r="I419" s="62" t="str">
        <f>Source!BO842</f>
        <v>11-01-033-1</v>
      </c>
      <c r="J419" s="62"/>
      <c r="K419" s="63"/>
      <c r="L419" s="64"/>
      <c r="S419">
        <f>ROUND((Source!FX842/100)*((ROUND(Source!AF842*Source!I842, 2)+ROUND(Source!AE842*Source!I842, 2))), 2)</f>
        <v>180.95</v>
      </c>
      <c r="T419">
        <f>Source!X842</f>
        <v>5751.78</v>
      </c>
      <c r="U419">
        <f>ROUND((Source!FY842/100)*((ROUND(Source!AF842*Source!I842, 2)+ROUND(Source!AE842*Source!I842, 2))), 2)</f>
        <v>104.21</v>
      </c>
      <c r="V419">
        <f>Source!Y842</f>
        <v>3316.34</v>
      </c>
    </row>
    <row r="420" spans="1:26">
      <c r="C420" s="47" t="str">
        <f>"Объем: "&amp;Source!I842&amp;"=27/"&amp;"100"</f>
        <v>Объем: 0,27=27/100</v>
      </c>
    </row>
    <row r="421" spans="1:26" ht="14.4">
      <c r="A421" s="38"/>
      <c r="B421" s="78"/>
      <c r="C421" s="78" t="s">
        <v>959</v>
      </c>
      <c r="D421" s="60"/>
      <c r="E421" s="10"/>
      <c r="F421" s="61">
        <f>Source!AO842</f>
        <v>517.94000000000005</v>
      </c>
      <c r="G421" s="62" t="str">
        <f>Source!DG842</f>
        <v>)*1,15</v>
      </c>
      <c r="H421" s="63">
        <f>ROUND(Source!AF842*Source!I842, 2)</f>
        <v>160.82</v>
      </c>
      <c r="I421" s="62"/>
      <c r="J421" s="62">
        <f>IF(Source!BA842&lt;&gt; 0, Source!BA842, 1)</f>
        <v>31.7</v>
      </c>
      <c r="K421" s="63">
        <f>Source!S842</f>
        <v>5098.01</v>
      </c>
      <c r="L421" s="64"/>
      <c r="R421">
        <f>H421</f>
        <v>160.82</v>
      </c>
    </row>
    <row r="422" spans="1:26" ht="14.4">
      <c r="A422" s="38"/>
      <c r="B422" s="78"/>
      <c r="C422" s="78" t="s">
        <v>81</v>
      </c>
      <c r="D422" s="60"/>
      <c r="E422" s="10"/>
      <c r="F422" s="61">
        <f>Source!AM842</f>
        <v>97.78</v>
      </c>
      <c r="G422" s="62" t="str">
        <f>Source!DE842</f>
        <v>)*1,25</v>
      </c>
      <c r="H422" s="63">
        <f>ROUND(Source!AD842*Source!I842, 2)</f>
        <v>33</v>
      </c>
      <c r="I422" s="62"/>
      <c r="J422" s="62">
        <f>IF(Source!BB842&lt;&gt; 0, Source!BB842, 1)</f>
        <v>11.23</v>
      </c>
      <c r="K422" s="63">
        <f>Source!Q842</f>
        <v>370.6</v>
      </c>
      <c r="L422" s="64"/>
    </row>
    <row r="423" spans="1:26" ht="14.4">
      <c r="A423" s="38"/>
      <c r="B423" s="78"/>
      <c r="C423" s="78" t="s">
        <v>965</v>
      </c>
      <c r="D423" s="60"/>
      <c r="E423" s="10"/>
      <c r="F423" s="61">
        <f>Source!AN842</f>
        <v>7.83</v>
      </c>
      <c r="G423" s="62" t="str">
        <f>Source!DF842</f>
        <v>)*1,25</v>
      </c>
      <c r="H423" s="75">
        <f>ROUND(Source!AE842*Source!I842, 2)</f>
        <v>2.64</v>
      </c>
      <c r="I423" s="62"/>
      <c r="J423" s="62">
        <f>IF(Source!BS842&lt;&gt; 0, Source!BS842, 1)</f>
        <v>31.7</v>
      </c>
      <c r="K423" s="75">
        <f>Source!R842</f>
        <v>83.77</v>
      </c>
      <c r="L423" s="64"/>
      <c r="R423">
        <f>H423</f>
        <v>2.64</v>
      </c>
    </row>
    <row r="424" spans="1:26" ht="14.4">
      <c r="A424" s="38"/>
      <c r="B424" s="78"/>
      <c r="C424" s="78" t="s">
        <v>967</v>
      </c>
      <c r="D424" s="60"/>
      <c r="E424" s="10"/>
      <c r="F424" s="61">
        <f>Source!AL842</f>
        <v>6356.64</v>
      </c>
      <c r="G424" s="62" t="str">
        <f>Source!DD842</f>
        <v/>
      </c>
      <c r="H424" s="63">
        <f>ROUND(Source!AC842*Source!I842, 2)</f>
        <v>1716.29</v>
      </c>
      <c r="I424" s="62"/>
      <c r="J424" s="62">
        <f>IF(Source!BC842&lt;&gt; 0, Source!BC842, 1)</f>
        <v>6.54</v>
      </c>
      <c r="K424" s="63">
        <f>Source!P842</f>
        <v>11224.55</v>
      </c>
      <c r="L424" s="64"/>
    </row>
    <row r="425" spans="1:26" ht="14.4">
      <c r="A425" s="38"/>
      <c r="B425" s="78"/>
      <c r="C425" s="78" t="s">
        <v>960</v>
      </c>
      <c r="D425" s="60" t="s">
        <v>961</v>
      </c>
      <c r="E425" s="10">
        <f>Source!BZ842</f>
        <v>123</v>
      </c>
      <c r="F425" s="14" t="str">
        <f>CONCATENATE(" )", Source!DL842, Source!FT842, "=", Source!FX842)</f>
        <v xml:space="preserve"> )*0,9=110,7</v>
      </c>
      <c r="G425" s="23"/>
      <c r="H425" s="63">
        <f>SUM(S419:S427)</f>
        <v>180.95</v>
      </c>
      <c r="I425" s="65"/>
      <c r="J425" s="57">
        <f>Source!AT842</f>
        <v>111</v>
      </c>
      <c r="K425" s="63">
        <f>SUM(T419:T427)</f>
        <v>5751.78</v>
      </c>
      <c r="L425" s="64"/>
    </row>
    <row r="426" spans="1:26" ht="14.4">
      <c r="A426" s="38"/>
      <c r="B426" s="78"/>
      <c r="C426" s="78" t="s">
        <v>962</v>
      </c>
      <c r="D426" s="60" t="s">
        <v>961</v>
      </c>
      <c r="E426" s="10">
        <f>Source!CA842</f>
        <v>75</v>
      </c>
      <c r="F426" s="14" t="str">
        <f>CONCATENATE(" )", Source!DM842, Source!FU842, "=", Source!FY842)</f>
        <v xml:space="preserve"> )*0,85=63,75</v>
      </c>
      <c r="G426" s="23"/>
      <c r="H426" s="63">
        <f>SUM(U419:U427)</f>
        <v>104.21</v>
      </c>
      <c r="I426" s="65"/>
      <c r="J426" s="57">
        <f>Source!AU842</f>
        <v>64</v>
      </c>
      <c r="K426" s="63">
        <f>SUM(V419:V427)</f>
        <v>3316.34</v>
      </c>
      <c r="L426" s="64"/>
    </row>
    <row r="427" spans="1:26" ht="14.4">
      <c r="A427" s="79"/>
      <c r="B427" s="80"/>
      <c r="C427" s="80" t="s">
        <v>963</v>
      </c>
      <c r="D427" s="67" t="s">
        <v>964</v>
      </c>
      <c r="E427" s="68">
        <f>Source!AQ842</f>
        <v>60.72</v>
      </c>
      <c r="F427" s="69"/>
      <c r="G427" s="72" t="str">
        <f>Source!DI842</f>
        <v>)*1,15</v>
      </c>
      <c r="H427" s="71"/>
      <c r="I427" s="72"/>
      <c r="J427" s="72"/>
      <c r="K427" s="71"/>
      <c r="L427" s="76">
        <f>Source!U842</f>
        <v>18.853559999999998</v>
      </c>
    </row>
    <row r="428" spans="1:26" ht="13.8">
      <c r="G428" s="74">
        <f>H421+H422+H424+H425+H426</f>
        <v>2195.27</v>
      </c>
      <c r="H428" s="74"/>
      <c r="J428" s="74">
        <f>K421+K422+K424+K425+K426</f>
        <v>25761.279999999999</v>
      </c>
      <c r="K428" s="74"/>
      <c r="L428" s="59">
        <f>Source!U842</f>
        <v>18.853559999999998</v>
      </c>
      <c r="O428" s="48">
        <f>G428</f>
        <v>2195.27</v>
      </c>
      <c r="P428" s="48">
        <f>J428</f>
        <v>25761.279999999999</v>
      </c>
      <c r="Q428" s="48">
        <f>L428</f>
        <v>18.853559999999998</v>
      </c>
      <c r="W428">
        <f>IF(Source!BI842&lt;=1,H421+H422+H424+H425+H426, 0)</f>
        <v>2195.27</v>
      </c>
      <c r="X428">
        <f>IF(Source!BI842=2,H421+H422+H424+H425+H426, 0)</f>
        <v>0</v>
      </c>
      <c r="Y428">
        <f>IF(Source!BI842=3,H421+H422+H424+H425+H426, 0)</f>
        <v>0</v>
      </c>
      <c r="Z428">
        <f>IF(Source!BI842=4,H421+H422+H424+H425+H426, 0)</f>
        <v>0</v>
      </c>
    </row>
    <row r="429" spans="1:26" ht="80.400000000000006">
      <c r="A429" s="38" t="str">
        <f>Source!E843</f>
        <v>5</v>
      </c>
      <c r="B429" s="78" t="s">
        <v>971</v>
      </c>
      <c r="C429" s="78" t="str">
        <f>Source!G843</f>
        <v>Устройство оснований полов из фанеры в один слой площадью свыше 20 м2</v>
      </c>
      <c r="D429" s="60" t="str">
        <f>Source!H843</f>
        <v>100 м2 пола</v>
      </c>
      <c r="E429" s="10">
        <f>Source!I843</f>
        <v>0.27</v>
      </c>
      <c r="F429" s="61">
        <f>Source!AL843+Source!AM843+Source!AO843</f>
        <v>6214.5300000000007</v>
      </c>
      <c r="G429" s="62"/>
      <c r="H429" s="63"/>
      <c r="I429" s="62" t="str">
        <f>Source!BO843</f>
        <v>11-01-053-2</v>
      </c>
      <c r="J429" s="62"/>
      <c r="K429" s="63"/>
      <c r="L429" s="64"/>
      <c r="S429">
        <f>ROUND((Source!FX843/100)*((ROUND(Source!AF843*Source!I843, 2)+ROUND(Source!AE843*Source!I843, 2))), 2)</f>
        <v>112.97</v>
      </c>
      <c r="T429">
        <f>Source!X843</f>
        <v>3590.71</v>
      </c>
      <c r="U429">
        <f>ROUND((Source!FY843/100)*((ROUND(Source!AF843*Source!I843, 2)+ROUND(Source!AE843*Source!I843, 2))), 2)</f>
        <v>65.06</v>
      </c>
      <c r="V429">
        <f>Source!Y843</f>
        <v>2070.3200000000002</v>
      </c>
    </row>
    <row r="430" spans="1:26">
      <c r="C430" s="47" t="str">
        <f>"Объем: "&amp;Source!I843&amp;"=27/"&amp;"100"</f>
        <v>Объем: 0,27=27/100</v>
      </c>
    </row>
    <row r="431" spans="1:26" ht="14.4">
      <c r="A431" s="38"/>
      <c r="B431" s="78"/>
      <c r="C431" s="78" t="s">
        <v>959</v>
      </c>
      <c r="D431" s="60"/>
      <c r="E431" s="10"/>
      <c r="F431" s="61">
        <f>Source!AO843</f>
        <v>255.39</v>
      </c>
      <c r="G431" s="62" t="str">
        <f>Source!DG843</f>
        <v>)*1,15</v>
      </c>
      <c r="H431" s="63">
        <f>ROUND(Source!AF843*Source!I843, 2)</f>
        <v>79.3</v>
      </c>
      <c r="I431" s="62"/>
      <c r="J431" s="62">
        <f>IF(Source!BA843&lt;&gt; 0, Source!BA843, 1)</f>
        <v>31.7</v>
      </c>
      <c r="K431" s="63">
        <f>Source!S843</f>
        <v>2513.77</v>
      </c>
      <c r="L431" s="64"/>
      <c r="R431">
        <f>H431</f>
        <v>79.3</v>
      </c>
    </row>
    <row r="432" spans="1:26" ht="14.4">
      <c r="A432" s="38"/>
      <c r="B432" s="78"/>
      <c r="C432" s="78" t="s">
        <v>81</v>
      </c>
      <c r="D432" s="60"/>
      <c r="E432" s="10"/>
      <c r="F432" s="61">
        <f>Source!AM843</f>
        <v>375.46</v>
      </c>
      <c r="G432" s="62" t="str">
        <f>Source!DE843</f>
        <v>)*1,25</v>
      </c>
      <c r="H432" s="63">
        <f>ROUND(Source!AD843*Source!I843, 2)</f>
        <v>126.72</v>
      </c>
      <c r="I432" s="62"/>
      <c r="J432" s="62">
        <f>IF(Source!BB843&lt;&gt; 0, Source!BB843, 1)</f>
        <v>10.55</v>
      </c>
      <c r="K432" s="63">
        <f>Source!Q843</f>
        <v>1336.87</v>
      </c>
      <c r="L432" s="64"/>
    </row>
    <row r="433" spans="1:26" ht="14.4">
      <c r="A433" s="38"/>
      <c r="B433" s="78"/>
      <c r="C433" s="78" t="s">
        <v>965</v>
      </c>
      <c r="D433" s="60"/>
      <c r="E433" s="10"/>
      <c r="F433" s="61">
        <f>Source!AN843</f>
        <v>67.400000000000006</v>
      </c>
      <c r="G433" s="62" t="str">
        <f>Source!DF843</f>
        <v>)*1,25</v>
      </c>
      <c r="H433" s="75">
        <f>ROUND(Source!AE843*Source!I843, 2)</f>
        <v>22.75</v>
      </c>
      <c r="I433" s="62"/>
      <c r="J433" s="62">
        <f>IF(Source!BS843&lt;&gt; 0, Source!BS843, 1)</f>
        <v>31.7</v>
      </c>
      <c r="K433" s="75">
        <f>Source!R843</f>
        <v>721.1</v>
      </c>
      <c r="L433" s="64"/>
      <c r="R433">
        <f>H433</f>
        <v>22.75</v>
      </c>
    </row>
    <row r="434" spans="1:26" ht="14.4">
      <c r="A434" s="38"/>
      <c r="B434" s="78"/>
      <c r="C434" s="78" t="s">
        <v>967</v>
      </c>
      <c r="D434" s="60"/>
      <c r="E434" s="10"/>
      <c r="F434" s="61">
        <f>Source!AL843</f>
        <v>5583.68</v>
      </c>
      <c r="G434" s="62" t="str">
        <f>Source!DD843</f>
        <v/>
      </c>
      <c r="H434" s="63">
        <f>ROUND(Source!AC843*Source!I843, 2)</f>
        <v>1507.59</v>
      </c>
      <c r="I434" s="62"/>
      <c r="J434" s="62">
        <f>IF(Source!BC843&lt;&gt; 0, Source!BC843, 1)</f>
        <v>5.87</v>
      </c>
      <c r="K434" s="63">
        <f>Source!P843</f>
        <v>8849.57</v>
      </c>
      <c r="L434" s="64"/>
    </row>
    <row r="435" spans="1:26" ht="14.4">
      <c r="A435" s="38"/>
      <c r="B435" s="78"/>
      <c r="C435" s="78" t="s">
        <v>960</v>
      </c>
      <c r="D435" s="60" t="s">
        <v>961</v>
      </c>
      <c r="E435" s="10">
        <f>Source!BZ843</f>
        <v>123</v>
      </c>
      <c r="F435" s="14" t="str">
        <f>CONCATENATE(" )", Source!DL843, Source!FT843, "=", Source!FX843)</f>
        <v xml:space="preserve"> )*0,9=110,7</v>
      </c>
      <c r="G435" s="23"/>
      <c r="H435" s="63">
        <f>SUM(S429:S437)</f>
        <v>112.97</v>
      </c>
      <c r="I435" s="65"/>
      <c r="J435" s="57">
        <f>Source!AT843</f>
        <v>111</v>
      </c>
      <c r="K435" s="63">
        <f>SUM(T429:T437)</f>
        <v>3590.71</v>
      </c>
      <c r="L435" s="64"/>
    </row>
    <row r="436" spans="1:26" ht="14.4">
      <c r="A436" s="38"/>
      <c r="B436" s="78"/>
      <c r="C436" s="78" t="s">
        <v>962</v>
      </c>
      <c r="D436" s="60" t="s">
        <v>961</v>
      </c>
      <c r="E436" s="10">
        <f>Source!CA843</f>
        <v>75</v>
      </c>
      <c r="F436" s="14" t="str">
        <f>CONCATENATE(" )", Source!DM843, Source!FU843, "=", Source!FY843)</f>
        <v xml:space="preserve"> )*0,85=63,75</v>
      </c>
      <c r="G436" s="23"/>
      <c r="H436" s="63">
        <f>SUM(U429:U437)</f>
        <v>65.06</v>
      </c>
      <c r="I436" s="65"/>
      <c r="J436" s="57">
        <f>Source!AU843</f>
        <v>64</v>
      </c>
      <c r="K436" s="63">
        <f>SUM(V429:V437)</f>
        <v>2070.3200000000002</v>
      </c>
      <c r="L436" s="64"/>
    </row>
    <row r="437" spans="1:26" ht="14.4">
      <c r="A437" s="79"/>
      <c r="B437" s="80"/>
      <c r="C437" s="80" t="s">
        <v>963</v>
      </c>
      <c r="D437" s="67" t="s">
        <v>964</v>
      </c>
      <c r="E437" s="68">
        <f>Source!AQ843</f>
        <v>31.26</v>
      </c>
      <c r="F437" s="69"/>
      <c r="G437" s="72" t="str">
        <f>Source!DI843</f>
        <v>)*1,15</v>
      </c>
      <c r="H437" s="71"/>
      <c r="I437" s="72"/>
      <c r="J437" s="72"/>
      <c r="K437" s="71"/>
      <c r="L437" s="76">
        <f>Source!U843</f>
        <v>9.7062299999999997</v>
      </c>
    </row>
    <row r="438" spans="1:26" ht="13.8">
      <c r="G438" s="74">
        <f>H431+H432+H434+H435+H436</f>
        <v>1891.6399999999999</v>
      </c>
      <c r="H438" s="74"/>
      <c r="J438" s="74">
        <f>K431+K432+K434+K435+K436</f>
        <v>18361.239999999998</v>
      </c>
      <c r="K438" s="74"/>
      <c r="L438" s="59">
        <f>Source!U843</f>
        <v>9.7062299999999997</v>
      </c>
      <c r="O438" s="48">
        <f>G438</f>
        <v>1891.6399999999999</v>
      </c>
      <c r="P438" s="48">
        <f>J438</f>
        <v>18361.239999999998</v>
      </c>
      <c r="Q438" s="48">
        <f>L438</f>
        <v>9.7062299999999997</v>
      </c>
      <c r="W438">
        <f>IF(Source!BI843&lt;=1,H431+H432+H434+H435+H436, 0)</f>
        <v>1891.6399999999999</v>
      </c>
      <c r="X438">
        <f>IF(Source!BI843=2,H431+H432+H434+H435+H436, 0)</f>
        <v>0</v>
      </c>
      <c r="Y438">
        <f>IF(Source!BI843=3,H431+H432+H434+H435+H436, 0)</f>
        <v>0</v>
      </c>
      <c r="Z438">
        <f>IF(Source!BI843=4,H431+H432+H434+H435+H436, 0)</f>
        <v>0</v>
      </c>
    </row>
    <row r="439" spans="1:26" ht="80.400000000000006">
      <c r="A439" s="38" t="str">
        <f>Source!E844</f>
        <v>6</v>
      </c>
      <c r="B439" s="78" t="s">
        <v>972</v>
      </c>
      <c r="C439" s="78" t="str">
        <f>Source!G844</f>
        <v>Устройство гетерогенного и гомогенного покрытия на клее со свариванием полотнищ в стыках</v>
      </c>
      <c r="D439" s="60" t="str">
        <f>Source!H844</f>
        <v>100 м2</v>
      </c>
      <c r="E439" s="10">
        <f>Source!I844</f>
        <v>0.27</v>
      </c>
      <c r="F439" s="61">
        <f>Source!AL844+Source!AM844+Source!AO844</f>
        <v>1180.5999999999999</v>
      </c>
      <c r="G439" s="62"/>
      <c r="H439" s="63"/>
      <c r="I439" s="62" t="str">
        <f>Source!BO844</f>
        <v>11-01-057-1</v>
      </c>
      <c r="J439" s="62"/>
      <c r="K439" s="63"/>
      <c r="L439" s="64"/>
      <c r="S439">
        <f>ROUND((Source!FX844/100)*((ROUND(Source!AF844*Source!I844, 2)+ROUND(Source!AE844*Source!I844, 2))), 2)</f>
        <v>132.9</v>
      </c>
      <c r="T439">
        <f>Source!X844</f>
        <v>4224.45</v>
      </c>
      <c r="U439">
        <f>ROUND((Source!FY844/100)*((ROUND(Source!AF844*Source!I844, 2)+ROUND(Source!AE844*Source!I844, 2))), 2)</f>
        <v>76.53</v>
      </c>
      <c r="V439">
        <f>Source!Y844</f>
        <v>2435.7199999999998</v>
      </c>
    </row>
    <row r="440" spans="1:26">
      <c r="C440" s="47" t="str">
        <f>"Объем: "&amp;Source!I844&amp;"=27/"&amp;"100"</f>
        <v>Объем: 0,27=27/100</v>
      </c>
    </row>
    <row r="441" spans="1:26" ht="14.4">
      <c r="A441" s="38"/>
      <c r="B441" s="78"/>
      <c r="C441" s="78" t="s">
        <v>959</v>
      </c>
      <c r="D441" s="60"/>
      <c r="E441" s="10"/>
      <c r="F441" s="61">
        <f>Source!AO844</f>
        <v>386.07</v>
      </c>
      <c r="G441" s="62" t="str">
        <f>Source!DG844</f>
        <v>)*1,15</v>
      </c>
      <c r="H441" s="63">
        <f>ROUND(Source!AF844*Source!I844, 2)</f>
        <v>119.87</v>
      </c>
      <c r="I441" s="62"/>
      <c r="J441" s="62">
        <f>IF(Source!BA844&lt;&gt; 0, Source!BA844, 1)</f>
        <v>31.7</v>
      </c>
      <c r="K441" s="63">
        <f>Source!S844</f>
        <v>3800.03</v>
      </c>
      <c r="L441" s="64"/>
      <c r="R441">
        <f>H441</f>
        <v>119.87</v>
      </c>
    </row>
    <row r="442" spans="1:26" ht="14.4">
      <c r="A442" s="38"/>
      <c r="B442" s="78"/>
      <c r="C442" s="78" t="s">
        <v>81</v>
      </c>
      <c r="D442" s="60"/>
      <c r="E442" s="10"/>
      <c r="F442" s="61">
        <f>Source!AM844</f>
        <v>5.77</v>
      </c>
      <c r="G442" s="62" t="str">
        <f>Source!DE844</f>
        <v>)*1,25</v>
      </c>
      <c r="H442" s="63">
        <f>ROUND(Source!AD844*Source!I844, 2)</f>
        <v>1.95</v>
      </c>
      <c r="I442" s="62"/>
      <c r="J442" s="62">
        <f>IF(Source!BB844&lt;&gt; 0, Source!BB844, 1)</f>
        <v>9.65</v>
      </c>
      <c r="K442" s="63">
        <f>Source!Q844</f>
        <v>18.79</v>
      </c>
      <c r="L442" s="64"/>
    </row>
    <row r="443" spans="1:26" ht="14.4">
      <c r="A443" s="38"/>
      <c r="B443" s="78"/>
      <c r="C443" s="78" t="s">
        <v>965</v>
      </c>
      <c r="D443" s="60"/>
      <c r="E443" s="10"/>
      <c r="F443" s="61">
        <f>Source!AN844</f>
        <v>0.54</v>
      </c>
      <c r="G443" s="62" t="str">
        <f>Source!DF844</f>
        <v>)*1,25</v>
      </c>
      <c r="H443" s="75">
        <f>ROUND(Source!AE844*Source!I844, 2)</f>
        <v>0.18</v>
      </c>
      <c r="I443" s="62"/>
      <c r="J443" s="62">
        <f>IF(Source!BS844&lt;&gt; 0, Source!BS844, 1)</f>
        <v>31.7</v>
      </c>
      <c r="K443" s="75">
        <f>Source!R844</f>
        <v>5.78</v>
      </c>
      <c r="L443" s="64"/>
      <c r="R443">
        <f>H443</f>
        <v>0.18</v>
      </c>
    </row>
    <row r="444" spans="1:26" ht="14.4">
      <c r="A444" s="38"/>
      <c r="B444" s="78"/>
      <c r="C444" s="78" t="s">
        <v>967</v>
      </c>
      <c r="D444" s="60"/>
      <c r="E444" s="10"/>
      <c r="F444" s="61">
        <f>Source!AL844</f>
        <v>788.76</v>
      </c>
      <c r="G444" s="62" t="str">
        <f>Source!DD844</f>
        <v/>
      </c>
      <c r="H444" s="63">
        <f>ROUND(Source!AC844*Source!I844, 2)</f>
        <v>212.97</v>
      </c>
      <c r="I444" s="62"/>
      <c r="J444" s="62">
        <f>IF(Source!BC844&lt;&gt; 0, Source!BC844, 1)</f>
        <v>7.57</v>
      </c>
      <c r="K444" s="63">
        <f>Source!P844</f>
        <v>1612.15</v>
      </c>
      <c r="L444" s="64"/>
    </row>
    <row r="445" spans="1:26" ht="14.4">
      <c r="A445" s="38"/>
      <c r="B445" s="78"/>
      <c r="C445" s="78" t="s">
        <v>960</v>
      </c>
      <c r="D445" s="60" t="s">
        <v>961</v>
      </c>
      <c r="E445" s="10">
        <f>Source!BZ844</f>
        <v>123</v>
      </c>
      <c r="F445" s="14" t="str">
        <f>CONCATENATE(" )", Source!DL844, Source!FT844, "=", Source!FX844)</f>
        <v xml:space="preserve"> )*0,9=110,7</v>
      </c>
      <c r="G445" s="23"/>
      <c r="H445" s="63">
        <f>SUM(S439:S448)</f>
        <v>132.9</v>
      </c>
      <c r="I445" s="65"/>
      <c r="J445" s="57">
        <f>Source!AT844</f>
        <v>111</v>
      </c>
      <c r="K445" s="63">
        <f>SUM(T439:T448)</f>
        <v>4224.45</v>
      </c>
      <c r="L445" s="64"/>
    </row>
    <row r="446" spans="1:26" ht="14.4">
      <c r="A446" s="38"/>
      <c r="B446" s="78"/>
      <c r="C446" s="78" t="s">
        <v>962</v>
      </c>
      <c r="D446" s="60" t="s">
        <v>961</v>
      </c>
      <c r="E446" s="10">
        <f>Source!CA844</f>
        <v>75</v>
      </c>
      <c r="F446" s="14" t="str">
        <f>CONCATENATE(" )", Source!DM844, Source!FU844, "=", Source!FY844)</f>
        <v xml:space="preserve"> )*0,85=63,75</v>
      </c>
      <c r="G446" s="23"/>
      <c r="H446" s="63">
        <f>SUM(U439:U448)</f>
        <v>76.53</v>
      </c>
      <c r="I446" s="65"/>
      <c r="J446" s="57">
        <f>Source!AU844</f>
        <v>64</v>
      </c>
      <c r="K446" s="63">
        <f>SUM(V439:V448)</f>
        <v>2435.7199999999998</v>
      </c>
      <c r="L446" s="64"/>
    </row>
    <row r="447" spans="1:26" ht="14.4">
      <c r="A447" s="38"/>
      <c r="B447" s="78"/>
      <c r="C447" s="78" t="s">
        <v>963</v>
      </c>
      <c r="D447" s="60" t="s">
        <v>964</v>
      </c>
      <c r="E447" s="10">
        <f>Source!AQ844</f>
        <v>45.26</v>
      </c>
      <c r="F447" s="61"/>
      <c r="G447" s="62" t="str">
        <f>Source!DI844</f>
        <v>)*1,15</v>
      </c>
      <c r="H447" s="63"/>
      <c r="I447" s="62"/>
      <c r="J447" s="62"/>
      <c r="K447" s="63"/>
      <c r="L447" s="66">
        <f>Source!U844</f>
        <v>14.053229999999999</v>
      </c>
    </row>
    <row r="448" spans="1:26" ht="55.2">
      <c r="A448" s="79" t="str">
        <f>Source!E845</f>
        <v>6,1</v>
      </c>
      <c r="B448" s="80" t="str">
        <f>Source!F845</f>
        <v>101-4216</v>
      </c>
      <c r="C448" s="80" t="str">
        <f>Source!G845</f>
        <v>Линолеум полукоммерческий гетерогенный "TARKETT ИДИЛЛИЯ" (толщина 3,2 мм, толщина защитного слоя 0,5 мм, класс 23/32)</v>
      </c>
      <c r="D448" s="67" t="str">
        <f>Source!H845</f>
        <v>м2</v>
      </c>
      <c r="E448" s="68">
        <f>Source!I845</f>
        <v>27.54</v>
      </c>
      <c r="F448" s="69">
        <f>Source!AL845+Source!AM845+Source!AO845</f>
        <v>82.19</v>
      </c>
      <c r="G448" s="70" t="s">
        <v>3</v>
      </c>
      <c r="H448" s="71">
        <f>ROUND(Source!AC845*Source!I845, 2)+ROUND(Source!AD845*Source!I845, 2)+ROUND(Source!AF845*Source!I845, 2)</f>
        <v>2263.5100000000002</v>
      </c>
      <c r="I448" s="72"/>
      <c r="J448" s="72">
        <f>IF(Source!BC845&lt;&gt; 0, Source!BC845, 1)</f>
        <v>6.28</v>
      </c>
      <c r="K448" s="71">
        <f>Source!O845</f>
        <v>14214.86</v>
      </c>
      <c r="L448" s="73"/>
      <c r="S448">
        <f>ROUND((Source!FX845/100)*((ROUND(Source!AF845*Source!I845, 2)+ROUND(Source!AE845*Source!I845, 2))), 2)</f>
        <v>0</v>
      </c>
      <c r="T448">
        <f>Source!X845</f>
        <v>0</v>
      </c>
      <c r="U448">
        <f>ROUND((Source!FY845/100)*((ROUND(Source!AF845*Source!I845, 2)+ROUND(Source!AE845*Source!I845, 2))), 2)</f>
        <v>0</v>
      </c>
      <c r="V448">
        <f>Source!Y845</f>
        <v>0</v>
      </c>
      <c r="W448">
        <f>IF(Source!BI845&lt;=1,H448, 0)</f>
        <v>2263.5100000000002</v>
      </c>
      <c r="X448">
        <f>IF(Source!BI845=2,H448, 0)</f>
        <v>0</v>
      </c>
      <c r="Y448">
        <f>IF(Source!BI845=3,H448, 0)</f>
        <v>0</v>
      </c>
      <c r="Z448">
        <f>IF(Source!BI845=4,H448, 0)</f>
        <v>0</v>
      </c>
    </row>
    <row r="449" spans="1:26" ht="13.8">
      <c r="G449" s="74">
        <f>H441+H442+H444+H445+H446+SUM(H448:H448)</f>
        <v>2807.7300000000005</v>
      </c>
      <c r="H449" s="74"/>
      <c r="J449" s="74">
        <f>K441+K442+K444+K445+K446+SUM(K448:K448)</f>
        <v>26306</v>
      </c>
      <c r="K449" s="74"/>
      <c r="L449" s="59">
        <f>Source!U844</f>
        <v>14.053229999999999</v>
      </c>
      <c r="O449" s="48">
        <f>G449</f>
        <v>2807.7300000000005</v>
      </c>
      <c r="P449" s="48">
        <f>J449</f>
        <v>26306</v>
      </c>
      <c r="Q449" s="48">
        <f>L449</f>
        <v>14.053229999999999</v>
      </c>
      <c r="W449">
        <f>IF(Source!BI844&lt;=1,H441+H442+H444+H445+H446, 0)</f>
        <v>544.22</v>
      </c>
      <c r="X449">
        <f>IF(Source!BI844=2,H441+H442+H444+H445+H446, 0)</f>
        <v>0</v>
      </c>
      <c r="Y449">
        <f>IF(Source!BI844=3,H441+H442+H444+H445+H446, 0)</f>
        <v>0</v>
      </c>
      <c r="Z449">
        <f>IF(Source!BI844=4,H441+H442+H444+H445+H446, 0)</f>
        <v>0</v>
      </c>
    </row>
    <row r="450" spans="1:26" ht="43.2">
      <c r="A450" s="38" t="str">
        <f>Source!E846</f>
        <v>8</v>
      </c>
      <c r="B450" s="78" t="str">
        <f>Source!F846</f>
        <v>11-01-040-1</v>
      </c>
      <c r="C450" s="78" t="str">
        <f>Source!G846</f>
        <v>Устройство плинтусов поливинилхлоридных на клее КН-2</v>
      </c>
      <c r="D450" s="60" t="str">
        <f>Source!H846</f>
        <v>100 М ПЛИНТУСА</v>
      </c>
      <c r="E450" s="10">
        <f>Source!I846</f>
        <v>0.21</v>
      </c>
      <c r="F450" s="61">
        <f>Source!AL846+Source!AM846+Source!AO846</f>
        <v>90.36</v>
      </c>
      <c r="G450" s="62"/>
      <c r="H450" s="63"/>
      <c r="I450" s="62" t="str">
        <f>Source!BO846</f>
        <v>11-01-040-1</v>
      </c>
      <c r="J450" s="62"/>
      <c r="K450" s="63"/>
      <c r="L450" s="64"/>
      <c r="S450">
        <f>ROUND((Source!FX846/100)*((ROUND(Source!AF846*Source!I846, 2)+ROUND(Source!AE846*Source!I846, 2))), 2)</f>
        <v>20.399999999999999</v>
      </c>
      <c r="T450">
        <f>Source!X846</f>
        <v>648.34</v>
      </c>
      <c r="U450">
        <f>ROUND((Source!FY846/100)*((ROUND(Source!AF846*Source!I846, 2)+ROUND(Source!AE846*Source!I846, 2))), 2)</f>
        <v>11.75</v>
      </c>
      <c r="V450">
        <f>Source!Y846</f>
        <v>373.82</v>
      </c>
    </row>
    <row r="451" spans="1:26">
      <c r="C451" s="47" t="str">
        <f>"Объем: "&amp;Source!I846&amp;"=21/"&amp;"100"</f>
        <v>Объем: 0,21=21/100</v>
      </c>
    </row>
    <row r="452" spans="1:26" ht="14.4">
      <c r="A452" s="38"/>
      <c r="B452" s="78"/>
      <c r="C452" s="78" t="s">
        <v>959</v>
      </c>
      <c r="D452" s="60"/>
      <c r="E452" s="10"/>
      <c r="F452" s="61">
        <f>Source!AO846</f>
        <v>87.74</v>
      </c>
      <c r="G452" s="62" t="str">
        <f>Source!DG846</f>
        <v/>
      </c>
      <c r="H452" s="63">
        <f>ROUND(Source!AF846*Source!I846, 2)</f>
        <v>18.43</v>
      </c>
      <c r="I452" s="62"/>
      <c r="J452" s="62">
        <f>IF(Source!BA846&lt;&gt; 0, Source!BA846, 1)</f>
        <v>31.7</v>
      </c>
      <c r="K452" s="63">
        <f>Source!S846</f>
        <v>584.09</v>
      </c>
      <c r="L452" s="64"/>
      <c r="R452">
        <f>H452</f>
        <v>18.43</v>
      </c>
    </row>
    <row r="453" spans="1:26" ht="14.4">
      <c r="A453" s="38"/>
      <c r="B453" s="78"/>
      <c r="C453" s="78" t="s">
        <v>81</v>
      </c>
      <c r="D453" s="60"/>
      <c r="E453" s="10"/>
      <c r="F453" s="61">
        <f>Source!AM846</f>
        <v>2.62</v>
      </c>
      <c r="G453" s="62" t="str">
        <f>Source!DE846</f>
        <v/>
      </c>
      <c r="H453" s="63">
        <f>ROUND(Source!AD846*Source!I846, 2)</f>
        <v>0.55000000000000004</v>
      </c>
      <c r="I453" s="62"/>
      <c r="J453" s="62">
        <f>IF(Source!BB846&lt;&gt; 0, Source!BB846, 1)</f>
        <v>10.4</v>
      </c>
      <c r="K453" s="63">
        <f>Source!Q846</f>
        <v>5.72</v>
      </c>
      <c r="L453" s="64"/>
    </row>
    <row r="454" spans="1:26" ht="14.4">
      <c r="A454" s="38"/>
      <c r="B454" s="78"/>
      <c r="C454" s="78" t="s">
        <v>960</v>
      </c>
      <c r="D454" s="60" t="s">
        <v>961</v>
      </c>
      <c r="E454" s="10">
        <f>Source!BZ846</f>
        <v>123</v>
      </c>
      <c r="F454" s="14" t="str">
        <f>CONCATENATE(" )", Source!DL846, Source!FT846, "=", Source!FX846)</f>
        <v xml:space="preserve"> )*0,9=110,7</v>
      </c>
      <c r="G454" s="23"/>
      <c r="H454" s="63">
        <f>SUM(S450:S456)</f>
        <v>20.399999999999999</v>
      </c>
      <c r="I454" s="65"/>
      <c r="J454" s="57">
        <f>Source!AT846</f>
        <v>111</v>
      </c>
      <c r="K454" s="63">
        <f>SUM(T450:T456)</f>
        <v>648.34</v>
      </c>
      <c r="L454" s="64"/>
    </row>
    <row r="455" spans="1:26" ht="14.4">
      <c r="A455" s="38"/>
      <c r="B455" s="78"/>
      <c r="C455" s="78" t="s">
        <v>962</v>
      </c>
      <c r="D455" s="60" t="s">
        <v>961</v>
      </c>
      <c r="E455" s="10">
        <f>Source!CA846</f>
        <v>75</v>
      </c>
      <c r="F455" s="14" t="str">
        <f>CONCATENATE(" )", Source!DM846, Source!FU846, "=", Source!FY846)</f>
        <v xml:space="preserve"> )*0,85=63,75</v>
      </c>
      <c r="G455" s="23"/>
      <c r="H455" s="63">
        <f>SUM(U450:U456)</f>
        <v>11.75</v>
      </c>
      <c r="I455" s="65"/>
      <c r="J455" s="57">
        <f>Source!AU846</f>
        <v>64</v>
      </c>
      <c r="K455" s="63">
        <f>SUM(V450:V456)</f>
        <v>373.82</v>
      </c>
      <c r="L455" s="64"/>
    </row>
    <row r="456" spans="1:26" ht="14.4">
      <c r="A456" s="79"/>
      <c r="B456" s="80"/>
      <c r="C456" s="80" t="s">
        <v>963</v>
      </c>
      <c r="D456" s="67" t="s">
        <v>964</v>
      </c>
      <c r="E456" s="68">
        <f>Source!AQ846</f>
        <v>8.99</v>
      </c>
      <c r="F456" s="69"/>
      <c r="G456" s="72" t="str">
        <f>Source!DI846</f>
        <v/>
      </c>
      <c r="H456" s="71"/>
      <c r="I456" s="72"/>
      <c r="J456" s="72"/>
      <c r="K456" s="71"/>
      <c r="L456" s="76">
        <f>Source!U846</f>
        <v>1.8878999999999999</v>
      </c>
    </row>
    <row r="457" spans="1:26" ht="13.8">
      <c r="G457" s="74">
        <f>H452+H453+H454+H455</f>
        <v>51.129999999999995</v>
      </c>
      <c r="H457" s="74"/>
      <c r="J457" s="74">
        <f>K452+K453+K454+K455</f>
        <v>1611.97</v>
      </c>
      <c r="K457" s="74"/>
      <c r="L457" s="59">
        <f>Source!U846</f>
        <v>1.8878999999999999</v>
      </c>
      <c r="O457" s="48">
        <f>G457</f>
        <v>51.129999999999995</v>
      </c>
      <c r="P457" s="48">
        <f>J457</f>
        <v>1611.97</v>
      </c>
      <c r="Q457" s="48">
        <f>L457</f>
        <v>1.8878999999999999</v>
      </c>
      <c r="W457">
        <f>IF(Source!BI846&lt;=1,H452+H453+H454+H455, 0)</f>
        <v>51.129999999999995</v>
      </c>
      <c r="X457">
        <f>IF(Source!BI846=2,H452+H453+H454+H455, 0)</f>
        <v>0</v>
      </c>
      <c r="Y457">
        <f>IF(Source!BI846=3,H452+H453+H454+H455, 0)</f>
        <v>0</v>
      </c>
      <c r="Z457">
        <f>IF(Source!BI846=4,H452+H453+H454+H455, 0)</f>
        <v>0</v>
      </c>
    </row>
    <row r="458" spans="1:26" ht="80.400000000000006">
      <c r="A458" s="38" t="str">
        <f>Source!E847</f>
        <v>9</v>
      </c>
      <c r="B458" s="78" t="s">
        <v>973</v>
      </c>
      <c r="C458" s="78" t="str">
        <f>Source!G847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458" s="60" t="str">
        <f>Source!H847</f>
        <v>100 м2 стен (за вычетом проемов)</v>
      </c>
      <c r="E458" s="10">
        <f>Source!I847</f>
        <v>0.56999999999999995</v>
      </c>
      <c r="F458" s="61">
        <f>Source!AL847+Source!AM847+Source!AO847</f>
        <v>8276.1299999999992</v>
      </c>
      <c r="G458" s="62"/>
      <c r="H458" s="63"/>
      <c r="I458" s="62" t="str">
        <f>Source!BO847</f>
        <v>10-05-010-1</v>
      </c>
      <c r="J458" s="62"/>
      <c r="K458" s="63"/>
      <c r="L458" s="64"/>
      <c r="S458">
        <f>ROUND((Source!FX847/100)*((ROUND(Source!AF847*Source!I847, 2)+ROUND(Source!AE847*Source!I847, 2))), 2)</f>
        <v>561.95000000000005</v>
      </c>
      <c r="T458">
        <f>Source!X847</f>
        <v>17780.13</v>
      </c>
      <c r="U458">
        <f>ROUND((Source!FY847/100)*((ROUND(Source!AF847*Source!I847, 2)+ROUND(Source!AE847*Source!I847, 2))), 2)</f>
        <v>283.35000000000002</v>
      </c>
      <c r="V458">
        <f>Source!Y847</f>
        <v>9057.7999999999993</v>
      </c>
    </row>
    <row r="459" spans="1:26">
      <c r="C459" s="47" t="str">
        <f>"Объем: "&amp;Source!I847&amp;"=57/"&amp;"100"</f>
        <v>Объем: 0,57=57/100</v>
      </c>
    </row>
    <row r="460" spans="1:26" ht="14.4">
      <c r="A460" s="38"/>
      <c r="B460" s="78"/>
      <c r="C460" s="78" t="s">
        <v>959</v>
      </c>
      <c r="D460" s="60"/>
      <c r="E460" s="10"/>
      <c r="F460" s="61">
        <f>Source!AO847</f>
        <v>807.23</v>
      </c>
      <c r="G460" s="62" t="str">
        <f>Source!DG847</f>
        <v>)*1,15</v>
      </c>
      <c r="H460" s="63">
        <f>ROUND(Source!AF847*Source!I847, 2)</f>
        <v>529.14</v>
      </c>
      <c r="I460" s="62"/>
      <c r="J460" s="62">
        <f>IF(Source!BA847&lt;&gt; 0, Source!BA847, 1)</f>
        <v>31.7</v>
      </c>
      <c r="K460" s="63">
        <f>Source!S847</f>
        <v>16773.71</v>
      </c>
      <c r="L460" s="64"/>
      <c r="R460">
        <f>H460</f>
        <v>529.14</v>
      </c>
    </row>
    <row r="461" spans="1:26" ht="14.4">
      <c r="A461" s="38"/>
      <c r="B461" s="78"/>
      <c r="C461" s="78" t="s">
        <v>81</v>
      </c>
      <c r="D461" s="60"/>
      <c r="E461" s="10"/>
      <c r="F461" s="61">
        <f>Source!AM847</f>
        <v>23.37</v>
      </c>
      <c r="G461" s="62" t="str">
        <f>Source!DE847</f>
        <v>)*1,25</v>
      </c>
      <c r="H461" s="63">
        <f>ROUND(Source!AD847*Source!I847, 2)</f>
        <v>16.649999999999999</v>
      </c>
      <c r="I461" s="62"/>
      <c r="J461" s="62">
        <f>IF(Source!BB847&lt;&gt; 0, Source!BB847, 1)</f>
        <v>5.66</v>
      </c>
      <c r="K461" s="63">
        <f>Source!Q847</f>
        <v>94.25</v>
      </c>
      <c r="L461" s="64"/>
    </row>
    <row r="462" spans="1:26" ht="14.4">
      <c r="A462" s="38"/>
      <c r="B462" s="78"/>
      <c r="C462" s="78" t="s">
        <v>967</v>
      </c>
      <c r="D462" s="60"/>
      <c r="E462" s="10"/>
      <c r="F462" s="61">
        <f>Source!AL847</f>
        <v>7445.53</v>
      </c>
      <c r="G462" s="62" t="str">
        <f>Source!DD847</f>
        <v/>
      </c>
      <c r="H462" s="63">
        <f>ROUND(Source!AC847*Source!I847, 2)</f>
        <v>4243.95</v>
      </c>
      <c r="I462" s="62"/>
      <c r="J462" s="62">
        <f>IF(Source!BC847&lt;&gt; 0, Source!BC847, 1)</f>
        <v>5.95</v>
      </c>
      <c r="K462" s="63">
        <f>Source!P847</f>
        <v>25251.51</v>
      </c>
      <c r="L462" s="64"/>
    </row>
    <row r="463" spans="1:26" ht="14.4">
      <c r="A463" s="38"/>
      <c r="B463" s="78"/>
      <c r="C463" s="78" t="s">
        <v>960</v>
      </c>
      <c r="D463" s="60" t="s">
        <v>961</v>
      </c>
      <c r="E463" s="10">
        <f>Source!BZ847</f>
        <v>118</v>
      </c>
      <c r="F463" s="14" t="str">
        <f>CONCATENATE(" )", Source!DL847, Source!FT847, "=", Source!FX847)</f>
        <v xml:space="preserve"> )*0,9=106,2</v>
      </c>
      <c r="G463" s="23"/>
      <c r="H463" s="63">
        <f>SUM(S458:S465)</f>
        <v>561.95000000000005</v>
      </c>
      <c r="I463" s="65"/>
      <c r="J463" s="57">
        <f>Source!AT847</f>
        <v>106</v>
      </c>
      <c r="K463" s="63">
        <f>SUM(T458:T465)</f>
        <v>17780.13</v>
      </c>
      <c r="L463" s="64"/>
    </row>
    <row r="464" spans="1:26" ht="14.4">
      <c r="A464" s="38"/>
      <c r="B464" s="78"/>
      <c r="C464" s="78" t="s">
        <v>962</v>
      </c>
      <c r="D464" s="60" t="s">
        <v>961</v>
      </c>
      <c r="E464" s="10">
        <f>Source!CA847</f>
        <v>63</v>
      </c>
      <c r="F464" s="14" t="str">
        <f>CONCATENATE(" )", Source!DM847, Source!FU847, "=", Source!FY847)</f>
        <v xml:space="preserve"> )*0,85=53,55</v>
      </c>
      <c r="G464" s="23"/>
      <c r="H464" s="63">
        <f>SUM(U458:U465)</f>
        <v>283.35000000000002</v>
      </c>
      <c r="I464" s="65"/>
      <c r="J464" s="57">
        <f>Source!AU847</f>
        <v>54</v>
      </c>
      <c r="K464" s="63">
        <f>SUM(V458:V465)</f>
        <v>9057.7999999999993</v>
      </c>
      <c r="L464" s="64"/>
    </row>
    <row r="465" spans="1:26" ht="14.4">
      <c r="A465" s="79"/>
      <c r="B465" s="80"/>
      <c r="C465" s="80" t="s">
        <v>963</v>
      </c>
      <c r="D465" s="67" t="s">
        <v>964</v>
      </c>
      <c r="E465" s="68">
        <f>Source!AQ847</f>
        <v>89</v>
      </c>
      <c r="F465" s="69"/>
      <c r="G465" s="72" t="str">
        <f>Source!DI847</f>
        <v>)*1,15</v>
      </c>
      <c r="H465" s="71"/>
      <c r="I465" s="72"/>
      <c r="J465" s="72"/>
      <c r="K465" s="71"/>
      <c r="L465" s="76">
        <f>Source!U847</f>
        <v>58.339499999999994</v>
      </c>
    </row>
    <row r="466" spans="1:26" ht="13.8">
      <c r="G466" s="74">
        <f>H460+H461+H462+H463+H464</f>
        <v>5635.04</v>
      </c>
      <c r="H466" s="74"/>
      <c r="J466" s="74">
        <f>K460+K461+K462+K463+K464</f>
        <v>68957.400000000009</v>
      </c>
      <c r="K466" s="74"/>
      <c r="L466" s="59">
        <f>Source!U847</f>
        <v>58.339499999999994</v>
      </c>
      <c r="O466" s="48">
        <f>G466</f>
        <v>5635.04</v>
      </c>
      <c r="P466" s="48">
        <f>J466</f>
        <v>68957.400000000009</v>
      </c>
      <c r="Q466" s="48">
        <f>L466</f>
        <v>58.339499999999994</v>
      </c>
      <c r="W466">
        <f>IF(Source!BI847&lt;=1,H460+H461+H462+H463+H464, 0)</f>
        <v>5635.04</v>
      </c>
      <c r="X466">
        <f>IF(Source!BI847=2,H460+H461+H462+H463+H464, 0)</f>
        <v>0</v>
      </c>
      <c r="Y466">
        <f>IF(Source!BI847=3,H460+H461+H462+H463+H464, 0)</f>
        <v>0</v>
      </c>
      <c r="Z466">
        <f>IF(Source!BI847=4,H460+H461+H462+H463+H464, 0)</f>
        <v>0</v>
      </c>
    </row>
    <row r="467" spans="1:26" ht="27.6">
      <c r="A467" s="38" t="str">
        <f>Source!E848</f>
        <v>11</v>
      </c>
      <c r="B467" s="78" t="str">
        <f>Source!F848</f>
        <v>м08-03-591-9</v>
      </c>
      <c r="C467" s="78" t="str">
        <f>Source!G848</f>
        <v>Розетка штепсельная утопленного типа при скрытой проводке</v>
      </c>
      <c r="D467" s="60" t="str">
        <f>Source!H848</f>
        <v>100 шт.</v>
      </c>
      <c r="E467" s="10">
        <f>Source!I848</f>
        <v>0.05</v>
      </c>
      <c r="F467" s="61">
        <f>Source!AL848+Source!AM848+Source!AO848</f>
        <v>371.42</v>
      </c>
      <c r="G467" s="62"/>
      <c r="H467" s="63"/>
      <c r="I467" s="62" t="str">
        <f>Source!BO848</f>
        <v>м08-03-591-9</v>
      </c>
      <c r="J467" s="62"/>
      <c r="K467" s="63"/>
      <c r="L467" s="64"/>
      <c r="S467">
        <f>ROUND((Source!FX848/100)*((ROUND(Source!AF848*Source!I848, 2)+ROUND(Source!AE848*Source!I848, 2))), 2)</f>
        <v>14.38</v>
      </c>
      <c r="T467">
        <f>Source!X848</f>
        <v>455.9</v>
      </c>
      <c r="U467">
        <f>ROUND((Source!FY848/100)*((ROUND(Source!AF848*Source!I848, 2)+ROUND(Source!AE848*Source!I848, 2))), 2)</f>
        <v>9.84</v>
      </c>
      <c r="V467">
        <f>Source!Y848</f>
        <v>311.93</v>
      </c>
    </row>
    <row r="468" spans="1:26">
      <c r="C468" s="47" t="str">
        <f>"Объем: "&amp;Source!I848&amp;"=5/"&amp;"100"</f>
        <v>Объем: 0,05=5/100</v>
      </c>
    </row>
    <row r="469" spans="1:26" ht="14.4">
      <c r="A469" s="38"/>
      <c r="B469" s="78"/>
      <c r="C469" s="78" t="s">
        <v>959</v>
      </c>
      <c r="D469" s="60"/>
      <c r="E469" s="10"/>
      <c r="F469" s="61">
        <f>Source!AO848</f>
        <v>302.36</v>
      </c>
      <c r="G469" s="62" t="str">
        <f>Source!DG848</f>
        <v/>
      </c>
      <c r="H469" s="63">
        <f>ROUND(Source!AF848*Source!I848, 2)</f>
        <v>15.12</v>
      </c>
      <c r="I469" s="62"/>
      <c r="J469" s="62">
        <f>IF(Source!BA848&lt;&gt; 0, Source!BA848, 1)</f>
        <v>31.7</v>
      </c>
      <c r="K469" s="63">
        <f>Source!S848</f>
        <v>479.24</v>
      </c>
      <c r="L469" s="64"/>
      <c r="R469">
        <f>H469</f>
        <v>15.12</v>
      </c>
    </row>
    <row r="470" spans="1:26" ht="14.4">
      <c r="A470" s="38"/>
      <c r="B470" s="78"/>
      <c r="C470" s="78" t="s">
        <v>81</v>
      </c>
      <c r="D470" s="60"/>
      <c r="E470" s="10"/>
      <c r="F470" s="61">
        <f>Source!AM848</f>
        <v>5.78</v>
      </c>
      <c r="G470" s="62" t="str">
        <f>Source!DE848</f>
        <v/>
      </c>
      <c r="H470" s="63">
        <f>ROUND(Source!AD848*Source!I848, 2)</f>
        <v>0.28999999999999998</v>
      </c>
      <c r="I470" s="62"/>
      <c r="J470" s="62">
        <f>IF(Source!BB848&lt;&gt; 0, Source!BB848, 1)</f>
        <v>8.8000000000000007</v>
      </c>
      <c r="K470" s="63">
        <f>Source!Q848</f>
        <v>2.54</v>
      </c>
      <c r="L470" s="64"/>
    </row>
    <row r="471" spans="1:26" ht="14.4">
      <c r="A471" s="38"/>
      <c r="B471" s="78"/>
      <c r="C471" s="78" t="s">
        <v>965</v>
      </c>
      <c r="D471" s="60"/>
      <c r="E471" s="10"/>
      <c r="F471" s="61">
        <f>Source!AN848</f>
        <v>0.41</v>
      </c>
      <c r="G471" s="62" t="str">
        <f>Source!DF848</f>
        <v/>
      </c>
      <c r="H471" s="75">
        <f>ROUND(Source!AE848*Source!I848, 2)</f>
        <v>0.02</v>
      </c>
      <c r="I471" s="62"/>
      <c r="J471" s="62">
        <f>IF(Source!BS848&lt;&gt; 0, Source!BS848, 1)</f>
        <v>31.7</v>
      </c>
      <c r="K471" s="75">
        <f>Source!R848</f>
        <v>0.65</v>
      </c>
      <c r="L471" s="64"/>
      <c r="R471">
        <f>H471</f>
        <v>0.02</v>
      </c>
    </row>
    <row r="472" spans="1:26" ht="14.4">
      <c r="A472" s="38"/>
      <c r="B472" s="78"/>
      <c r="C472" s="78" t="s">
        <v>967</v>
      </c>
      <c r="D472" s="60"/>
      <c r="E472" s="10"/>
      <c r="F472" s="61">
        <f>Source!AL848</f>
        <v>63.28</v>
      </c>
      <c r="G472" s="62" t="str">
        <f>Source!DD848</f>
        <v/>
      </c>
      <c r="H472" s="63">
        <f>ROUND(Source!AC848*Source!I848, 2)</f>
        <v>3.16</v>
      </c>
      <c r="I472" s="62"/>
      <c r="J472" s="62">
        <f>IF(Source!BC848&lt;&gt; 0, Source!BC848, 1)</f>
        <v>6.94</v>
      </c>
      <c r="K472" s="63">
        <f>Source!P848</f>
        <v>21.96</v>
      </c>
      <c r="L472" s="64"/>
    </row>
    <row r="473" spans="1:26" ht="14.4">
      <c r="A473" s="38"/>
      <c r="B473" s="78"/>
      <c r="C473" s="78" t="s">
        <v>960</v>
      </c>
      <c r="D473" s="60" t="s">
        <v>961</v>
      </c>
      <c r="E473" s="10">
        <f>Source!BZ848</f>
        <v>95</v>
      </c>
      <c r="F473" s="81"/>
      <c r="G473" s="62"/>
      <c r="H473" s="63">
        <f>SUM(S467:S477)</f>
        <v>14.38</v>
      </c>
      <c r="I473" s="65"/>
      <c r="J473" s="57">
        <f>Source!AT848</f>
        <v>95</v>
      </c>
      <c r="K473" s="63">
        <f>SUM(T467:T477)</f>
        <v>455.9</v>
      </c>
      <c r="L473" s="64"/>
    </row>
    <row r="474" spans="1:26" ht="14.4">
      <c r="A474" s="38"/>
      <c r="B474" s="78"/>
      <c r="C474" s="78" t="s">
        <v>962</v>
      </c>
      <c r="D474" s="60" t="s">
        <v>961</v>
      </c>
      <c r="E474" s="10">
        <f>Source!CA848</f>
        <v>65</v>
      </c>
      <c r="F474" s="81"/>
      <c r="G474" s="62"/>
      <c r="H474" s="63">
        <f>SUM(U467:U477)</f>
        <v>9.84</v>
      </c>
      <c r="I474" s="65"/>
      <c r="J474" s="57">
        <f>Source!AU848</f>
        <v>65</v>
      </c>
      <c r="K474" s="63">
        <f>SUM(V467:V477)</f>
        <v>311.93</v>
      </c>
      <c r="L474" s="64"/>
    </row>
    <row r="475" spans="1:26" ht="14.4">
      <c r="A475" s="38"/>
      <c r="B475" s="78"/>
      <c r="C475" s="78" t="s">
        <v>963</v>
      </c>
      <c r="D475" s="60" t="s">
        <v>964</v>
      </c>
      <c r="E475" s="10">
        <f>Source!AQ848</f>
        <v>30.48</v>
      </c>
      <c r="F475" s="61"/>
      <c r="G475" s="62" t="str">
        <f>Source!DI848</f>
        <v/>
      </c>
      <c r="H475" s="63"/>
      <c r="I475" s="62"/>
      <c r="J475" s="62"/>
      <c r="K475" s="63"/>
      <c r="L475" s="66">
        <f>Source!U848</f>
        <v>1.524</v>
      </c>
    </row>
    <row r="476" spans="1:26" ht="27.6">
      <c r="A476" s="38" t="str">
        <f>Source!E849</f>
        <v>11,1</v>
      </c>
      <c r="B476" s="78" t="str">
        <f>Source!F849</f>
        <v>503-0606</v>
      </c>
      <c r="C476" s="78" t="str">
        <f>Source!G849</f>
        <v>Коробка для установки розеток и выключателей скрытой проводки</v>
      </c>
      <c r="D476" s="60" t="str">
        <f>Source!H849</f>
        <v>1000 шт.</v>
      </c>
      <c r="E476" s="10">
        <f>Source!I849</f>
        <v>0.05</v>
      </c>
      <c r="F476" s="61">
        <f>Source!AL849+Source!AM849+Source!AO849</f>
        <v>1998.42</v>
      </c>
      <c r="G476" s="77" t="s">
        <v>3</v>
      </c>
      <c r="H476" s="63">
        <f>ROUND(Source!AC849*Source!I849, 2)+ROUND(Source!AD849*Source!I849, 2)+ROUND(Source!AF849*Source!I849, 2)</f>
        <v>99.92</v>
      </c>
      <c r="I476" s="62"/>
      <c r="J476" s="62">
        <f>IF(Source!BC849&lt;&gt; 0, Source!BC849, 1)</f>
        <v>2.56</v>
      </c>
      <c r="K476" s="63">
        <f>Source!O849</f>
        <v>255.8</v>
      </c>
      <c r="L476" s="64"/>
      <c r="S476">
        <f>ROUND((Source!FX849/100)*((ROUND(Source!AF849*Source!I849, 2)+ROUND(Source!AE849*Source!I849, 2))), 2)</f>
        <v>0</v>
      </c>
      <c r="T476">
        <f>Source!X849</f>
        <v>0</v>
      </c>
      <c r="U476">
        <f>ROUND((Source!FY849/100)*((ROUND(Source!AF849*Source!I849, 2)+ROUND(Source!AE849*Source!I849, 2))), 2)</f>
        <v>0</v>
      </c>
      <c r="V476">
        <f>Source!Y849</f>
        <v>0</v>
      </c>
      <c r="W476">
        <f>IF(Source!BI849&lt;=1,H476, 0)</f>
        <v>0</v>
      </c>
      <c r="X476">
        <f>IF(Source!BI849=2,H476, 0)</f>
        <v>99.92</v>
      </c>
      <c r="Y476">
        <f>IF(Source!BI849=3,H476, 0)</f>
        <v>0</v>
      </c>
      <c r="Z476">
        <f>IF(Source!BI849=4,H476, 0)</f>
        <v>0</v>
      </c>
    </row>
    <row r="477" spans="1:26" ht="27.6">
      <c r="A477" s="79" t="str">
        <f>Source!E850</f>
        <v>11,2</v>
      </c>
      <c r="B477" s="80" t="str">
        <f>Source!F850</f>
        <v>503-0475</v>
      </c>
      <c r="C477" s="80" t="str">
        <f>Source!G850</f>
        <v>Розетка скрытой проводки с заземлением</v>
      </c>
      <c r="D477" s="67" t="str">
        <f>Source!H850</f>
        <v>шт.</v>
      </c>
      <c r="E477" s="68">
        <f>Source!I850</f>
        <v>5</v>
      </c>
      <c r="F477" s="69">
        <f>Source!AL850+Source!AM850+Source!AO850</f>
        <v>7.62</v>
      </c>
      <c r="G477" s="70" t="s">
        <v>3</v>
      </c>
      <c r="H477" s="71">
        <f>ROUND(Source!AC850*Source!I850, 2)+ROUND(Source!AD850*Source!I850, 2)+ROUND(Source!AF850*Source!I850, 2)</f>
        <v>38.1</v>
      </c>
      <c r="I477" s="72"/>
      <c r="J477" s="72">
        <f>IF(Source!BC850&lt;&gt; 0, Source!BC850, 1)</f>
        <v>6.89</v>
      </c>
      <c r="K477" s="71">
        <f>Source!O850</f>
        <v>262.51</v>
      </c>
      <c r="L477" s="73"/>
      <c r="S477">
        <f>ROUND((Source!FX850/100)*((ROUND(Source!AF850*Source!I850, 2)+ROUND(Source!AE850*Source!I850, 2))), 2)</f>
        <v>0</v>
      </c>
      <c r="T477">
        <f>Source!X850</f>
        <v>0</v>
      </c>
      <c r="U477">
        <f>ROUND((Source!FY850/100)*((ROUND(Source!AF850*Source!I850, 2)+ROUND(Source!AE850*Source!I850, 2))), 2)</f>
        <v>0</v>
      </c>
      <c r="V477">
        <f>Source!Y850</f>
        <v>0</v>
      </c>
      <c r="W477">
        <f>IF(Source!BI850&lt;=1,H477, 0)</f>
        <v>0</v>
      </c>
      <c r="X477">
        <f>IF(Source!BI850=2,H477, 0)</f>
        <v>38.1</v>
      </c>
      <c r="Y477">
        <f>IF(Source!BI850=3,H477, 0)</f>
        <v>0</v>
      </c>
      <c r="Z477">
        <f>IF(Source!BI850=4,H477, 0)</f>
        <v>0</v>
      </c>
    </row>
    <row r="478" spans="1:26" ht="13.8">
      <c r="G478" s="74">
        <f>H469+H470+H472+H473+H474+SUM(H476:H477)</f>
        <v>180.81</v>
      </c>
      <c r="H478" s="74"/>
      <c r="J478" s="74">
        <f>K469+K470+K472+K473+K474+SUM(K476:K477)</f>
        <v>1789.8799999999999</v>
      </c>
      <c r="K478" s="74"/>
      <c r="L478" s="59">
        <f>Source!U848</f>
        <v>1.524</v>
      </c>
      <c r="O478" s="48">
        <f>G478</f>
        <v>180.81</v>
      </c>
      <c r="P478" s="48">
        <f>J478</f>
        <v>1789.8799999999999</v>
      </c>
      <c r="Q478" s="48">
        <f>L478</f>
        <v>1.524</v>
      </c>
      <c r="W478">
        <f>IF(Source!BI848&lt;=1,H469+H470+H472+H473+H474, 0)</f>
        <v>0</v>
      </c>
      <c r="X478">
        <f>IF(Source!BI848=2,H469+H470+H472+H473+H474, 0)</f>
        <v>42.790000000000006</v>
      </c>
      <c r="Y478">
        <f>IF(Source!BI848=3,H469+H470+H472+H473+H474, 0)</f>
        <v>0</v>
      </c>
      <c r="Z478">
        <f>IF(Source!BI848=4,H469+H470+H472+H473+H474, 0)</f>
        <v>0</v>
      </c>
    </row>
    <row r="479" spans="1:26" ht="27.6">
      <c r="A479" s="38" t="str">
        <f>Source!E851</f>
        <v>12</v>
      </c>
      <c r="B479" s="78" t="str">
        <f>Source!F851</f>
        <v>м08-03-591-5</v>
      </c>
      <c r="C479" s="78" t="str">
        <f>Source!G851</f>
        <v>Выключатель двухклавишный утопленного типа при скрытой проводке</v>
      </c>
      <c r="D479" s="60" t="str">
        <f>Source!H851</f>
        <v>100 шт.</v>
      </c>
      <c r="E479" s="10">
        <f>Source!I851</f>
        <v>0.01</v>
      </c>
      <c r="F479" s="61">
        <f>Source!AL851+Source!AM851+Source!AO851</f>
        <v>302.15000000000003</v>
      </c>
      <c r="G479" s="62"/>
      <c r="H479" s="63"/>
      <c r="I479" s="62" t="str">
        <f>Source!BO851</f>
        <v>м08-03-591-5</v>
      </c>
      <c r="J479" s="62"/>
      <c r="K479" s="63"/>
      <c r="L479" s="64"/>
      <c r="S479">
        <f>ROUND((Source!FX851/100)*((ROUND(Source!AF851*Source!I851, 2)+ROUND(Source!AE851*Source!I851, 2))), 2)</f>
        <v>2.4700000000000002</v>
      </c>
      <c r="T479">
        <f>Source!X851</f>
        <v>78.52</v>
      </c>
      <c r="U479">
        <f>ROUND((Source!FY851/100)*((ROUND(Source!AF851*Source!I851, 2)+ROUND(Source!AE851*Source!I851, 2))), 2)</f>
        <v>1.69</v>
      </c>
      <c r="V479">
        <f>Source!Y851</f>
        <v>53.72</v>
      </c>
    </row>
    <row r="480" spans="1:26">
      <c r="C480" s="47" t="str">
        <f>"Объем: "&amp;Source!I851&amp;"=1/"&amp;"100"</f>
        <v>Объем: 0,01=1/100</v>
      </c>
    </row>
    <row r="481" spans="1:26" ht="14.4">
      <c r="A481" s="38"/>
      <c r="B481" s="78"/>
      <c r="C481" s="78" t="s">
        <v>959</v>
      </c>
      <c r="D481" s="60"/>
      <c r="E481" s="10"/>
      <c r="F481" s="61">
        <f>Source!AO851</f>
        <v>260.3</v>
      </c>
      <c r="G481" s="62" t="str">
        <f>Source!DG851</f>
        <v/>
      </c>
      <c r="H481" s="63">
        <f>ROUND(Source!AF851*Source!I851, 2)</f>
        <v>2.6</v>
      </c>
      <c r="I481" s="62"/>
      <c r="J481" s="62">
        <f>IF(Source!BA851&lt;&gt; 0, Source!BA851, 1)</f>
        <v>31.7</v>
      </c>
      <c r="K481" s="63">
        <f>Source!S851</f>
        <v>82.52</v>
      </c>
      <c r="L481" s="64"/>
      <c r="R481">
        <f>H481</f>
        <v>2.6</v>
      </c>
    </row>
    <row r="482" spans="1:26" ht="14.4">
      <c r="A482" s="38"/>
      <c r="B482" s="78"/>
      <c r="C482" s="78" t="s">
        <v>81</v>
      </c>
      <c r="D482" s="60"/>
      <c r="E482" s="10"/>
      <c r="F482" s="61">
        <f>Source!AM851</f>
        <v>5.78</v>
      </c>
      <c r="G482" s="62" t="str">
        <f>Source!DE851</f>
        <v/>
      </c>
      <c r="H482" s="63">
        <f>ROUND(Source!AD851*Source!I851, 2)</f>
        <v>0.06</v>
      </c>
      <c r="I482" s="62"/>
      <c r="J482" s="62">
        <f>IF(Source!BB851&lt;&gt; 0, Source!BB851, 1)</f>
        <v>8.8000000000000007</v>
      </c>
      <c r="K482" s="63">
        <f>Source!Q851</f>
        <v>0.51</v>
      </c>
      <c r="L482" s="64"/>
    </row>
    <row r="483" spans="1:26" ht="14.4">
      <c r="A483" s="38"/>
      <c r="B483" s="78"/>
      <c r="C483" s="78" t="s">
        <v>965</v>
      </c>
      <c r="D483" s="60"/>
      <c r="E483" s="10"/>
      <c r="F483" s="61">
        <f>Source!AN851</f>
        <v>0.41</v>
      </c>
      <c r="G483" s="62" t="str">
        <f>Source!DF851</f>
        <v/>
      </c>
      <c r="H483" s="75">
        <f>ROUND(Source!AE851*Source!I851, 2)</f>
        <v>0</v>
      </c>
      <c r="I483" s="62"/>
      <c r="J483" s="62">
        <f>IF(Source!BS851&lt;&gt; 0, Source!BS851, 1)</f>
        <v>31.7</v>
      </c>
      <c r="K483" s="75">
        <f>Source!R851</f>
        <v>0.13</v>
      </c>
      <c r="L483" s="64"/>
      <c r="R483">
        <f>H483</f>
        <v>0</v>
      </c>
    </row>
    <row r="484" spans="1:26" ht="14.4">
      <c r="A484" s="38"/>
      <c r="B484" s="78"/>
      <c r="C484" s="78" t="s">
        <v>967</v>
      </c>
      <c r="D484" s="60"/>
      <c r="E484" s="10"/>
      <c r="F484" s="61">
        <f>Source!AL851</f>
        <v>36.07</v>
      </c>
      <c r="G484" s="62" t="str">
        <f>Source!DD851</f>
        <v/>
      </c>
      <c r="H484" s="63">
        <f>ROUND(Source!AC851*Source!I851, 2)</f>
        <v>0.36</v>
      </c>
      <c r="I484" s="62"/>
      <c r="J484" s="62">
        <f>IF(Source!BC851&lt;&gt; 0, Source!BC851, 1)</f>
        <v>6.95</v>
      </c>
      <c r="K484" s="63">
        <f>Source!P851</f>
        <v>2.5099999999999998</v>
      </c>
      <c r="L484" s="64"/>
    </row>
    <row r="485" spans="1:26" ht="14.4">
      <c r="A485" s="38"/>
      <c r="B485" s="78"/>
      <c r="C485" s="78" t="s">
        <v>960</v>
      </c>
      <c r="D485" s="60" t="s">
        <v>961</v>
      </c>
      <c r="E485" s="10">
        <f>Source!BZ851</f>
        <v>95</v>
      </c>
      <c r="F485" s="81"/>
      <c r="G485" s="62"/>
      <c r="H485" s="63">
        <f>SUM(S479:S489)</f>
        <v>2.4700000000000002</v>
      </c>
      <c r="I485" s="65"/>
      <c r="J485" s="57">
        <f>Source!AT851</f>
        <v>95</v>
      </c>
      <c r="K485" s="63">
        <f>SUM(T479:T489)</f>
        <v>78.52</v>
      </c>
      <c r="L485" s="64"/>
    </row>
    <row r="486" spans="1:26" ht="14.4">
      <c r="A486" s="38"/>
      <c r="B486" s="78"/>
      <c r="C486" s="78" t="s">
        <v>962</v>
      </c>
      <c r="D486" s="60" t="s">
        <v>961</v>
      </c>
      <c r="E486" s="10">
        <f>Source!CA851</f>
        <v>65</v>
      </c>
      <c r="F486" s="81"/>
      <c r="G486" s="62"/>
      <c r="H486" s="63">
        <f>SUM(U479:U489)</f>
        <v>1.69</v>
      </c>
      <c r="I486" s="65"/>
      <c r="J486" s="57">
        <f>Source!AU851</f>
        <v>65</v>
      </c>
      <c r="K486" s="63">
        <f>SUM(V479:V489)</f>
        <v>53.72</v>
      </c>
      <c r="L486" s="64"/>
    </row>
    <row r="487" spans="1:26" ht="14.4">
      <c r="A487" s="38"/>
      <c r="B487" s="78"/>
      <c r="C487" s="78" t="s">
        <v>963</v>
      </c>
      <c r="D487" s="60" t="s">
        <v>964</v>
      </c>
      <c r="E487" s="10">
        <f>Source!AQ851</f>
        <v>26.24</v>
      </c>
      <c r="F487" s="61"/>
      <c r="G487" s="62" t="str">
        <f>Source!DI851</f>
        <v/>
      </c>
      <c r="H487" s="63"/>
      <c r="I487" s="62"/>
      <c r="J487" s="62"/>
      <c r="K487" s="63"/>
      <c r="L487" s="66">
        <f>Source!U851</f>
        <v>0.26239999999999997</v>
      </c>
    </row>
    <row r="488" spans="1:26" ht="27.6">
      <c r="A488" s="38" t="str">
        <f>Source!E852</f>
        <v>12,1</v>
      </c>
      <c r="B488" s="78" t="str">
        <f>Source!F852</f>
        <v>503-0606</v>
      </c>
      <c r="C488" s="78" t="str">
        <f>Source!G852</f>
        <v>Коробка для установки розеток и выключателей скрытой проводки</v>
      </c>
      <c r="D488" s="60" t="str">
        <f>Source!H852</f>
        <v>1000 шт.</v>
      </c>
      <c r="E488" s="10">
        <f>Source!I852</f>
        <v>0.01</v>
      </c>
      <c r="F488" s="61">
        <f>Source!AL852+Source!AM852+Source!AO852</f>
        <v>1998.42</v>
      </c>
      <c r="G488" s="77" t="s">
        <v>3</v>
      </c>
      <c r="H488" s="63">
        <f>ROUND(Source!AC852*Source!I852, 2)+ROUND(Source!AD852*Source!I852, 2)+ROUND(Source!AF852*Source!I852, 2)</f>
        <v>19.98</v>
      </c>
      <c r="I488" s="62"/>
      <c r="J488" s="62">
        <f>IF(Source!BC852&lt;&gt; 0, Source!BC852, 1)</f>
        <v>2.56</v>
      </c>
      <c r="K488" s="63">
        <f>Source!O852</f>
        <v>51.16</v>
      </c>
      <c r="L488" s="64"/>
      <c r="S488">
        <f>ROUND((Source!FX852/100)*((ROUND(Source!AF852*Source!I852, 2)+ROUND(Source!AE852*Source!I852, 2))), 2)</f>
        <v>0</v>
      </c>
      <c r="T488">
        <f>Source!X852</f>
        <v>0</v>
      </c>
      <c r="U488">
        <f>ROUND((Source!FY852/100)*((ROUND(Source!AF852*Source!I852, 2)+ROUND(Source!AE852*Source!I852, 2))), 2)</f>
        <v>0</v>
      </c>
      <c r="V488">
        <f>Source!Y852</f>
        <v>0</v>
      </c>
      <c r="W488">
        <f>IF(Source!BI852&lt;=1,H488, 0)</f>
        <v>0</v>
      </c>
      <c r="X488">
        <f>IF(Source!BI852=2,H488, 0)</f>
        <v>19.98</v>
      </c>
      <c r="Y488">
        <f>IF(Source!BI852=3,H488, 0)</f>
        <v>0</v>
      </c>
      <c r="Z488">
        <f>IF(Source!BI852=4,H488, 0)</f>
        <v>0</v>
      </c>
    </row>
    <row r="489" spans="1:26" ht="41.4">
      <c r="A489" s="79" t="str">
        <f>Source!E853</f>
        <v>12,2</v>
      </c>
      <c r="B489" s="80" t="str">
        <f>Source!F853</f>
        <v>509-4600</v>
      </c>
      <c r="C489" s="80" t="str">
        <f>Source!G853</f>
        <v>Выключатель двухклавишный для скрытой проводки серии "Прима", марка С56-039 с подсветкой, цвет бежевый</v>
      </c>
      <c r="D489" s="67" t="str">
        <f>Source!H853</f>
        <v>шт.</v>
      </c>
      <c r="E489" s="68">
        <f>Source!I853</f>
        <v>1</v>
      </c>
      <c r="F489" s="69">
        <f>Source!AL853+Source!AM853+Source!AO853</f>
        <v>8.81</v>
      </c>
      <c r="G489" s="70" t="s">
        <v>3</v>
      </c>
      <c r="H489" s="71">
        <f>ROUND(Source!AC853*Source!I853, 2)+ROUND(Source!AD853*Source!I853, 2)+ROUND(Source!AF853*Source!I853, 2)</f>
        <v>8.81</v>
      </c>
      <c r="I489" s="72"/>
      <c r="J489" s="72">
        <f>IF(Source!BC853&lt;&gt; 0, Source!BC853, 1)</f>
        <v>8.68</v>
      </c>
      <c r="K489" s="71">
        <f>Source!O853</f>
        <v>76.47</v>
      </c>
      <c r="L489" s="73"/>
      <c r="S489">
        <f>ROUND((Source!FX853/100)*((ROUND(Source!AF853*Source!I853, 2)+ROUND(Source!AE853*Source!I853, 2))), 2)</f>
        <v>0</v>
      </c>
      <c r="T489">
        <f>Source!X853</f>
        <v>0</v>
      </c>
      <c r="U489">
        <f>ROUND((Source!FY853/100)*((ROUND(Source!AF853*Source!I853, 2)+ROUND(Source!AE853*Source!I853, 2))), 2)</f>
        <v>0</v>
      </c>
      <c r="V489">
        <f>Source!Y853</f>
        <v>0</v>
      </c>
      <c r="W489">
        <f>IF(Source!BI853&lt;=1,H489, 0)</f>
        <v>0</v>
      </c>
      <c r="X489">
        <f>IF(Source!BI853=2,H489, 0)</f>
        <v>8.81</v>
      </c>
      <c r="Y489">
        <f>IF(Source!BI853=3,H489, 0)</f>
        <v>0</v>
      </c>
      <c r="Z489">
        <f>IF(Source!BI853=4,H489, 0)</f>
        <v>0</v>
      </c>
    </row>
    <row r="490" spans="1:26" ht="13.8">
      <c r="G490" s="74">
        <f>H481+H482+H484+H485+H486+SUM(H488:H489)</f>
        <v>35.97</v>
      </c>
      <c r="H490" s="74"/>
      <c r="J490" s="74">
        <f>K481+K482+K484+K485+K486+SUM(K488:K489)</f>
        <v>345.40999999999997</v>
      </c>
      <c r="K490" s="74"/>
      <c r="L490" s="59">
        <f>Source!U851</f>
        <v>0.26239999999999997</v>
      </c>
      <c r="O490" s="48">
        <f>G490</f>
        <v>35.97</v>
      </c>
      <c r="P490" s="48">
        <f>J490</f>
        <v>345.40999999999997</v>
      </c>
      <c r="Q490" s="48">
        <f>L490</f>
        <v>0.26239999999999997</v>
      </c>
      <c r="W490">
        <f>IF(Source!BI851&lt;=1,H481+H482+H484+H485+H486, 0)</f>
        <v>0</v>
      </c>
      <c r="X490">
        <f>IF(Source!BI851=2,H481+H482+H484+H485+H486, 0)</f>
        <v>7.18</v>
      </c>
      <c r="Y490">
        <f>IF(Source!BI851=3,H481+H482+H484+H485+H486, 0)</f>
        <v>0</v>
      </c>
      <c r="Z490">
        <f>IF(Source!BI851=4,H481+H482+H484+H485+H486, 0)</f>
        <v>0</v>
      </c>
    </row>
    <row r="491" spans="1:26" ht="41.4">
      <c r="A491" s="38" t="str">
        <f>Source!E854</f>
        <v>13</v>
      </c>
      <c r="B491" s="78" t="str">
        <f>Source!F854</f>
        <v>10-01-039-1</v>
      </c>
      <c r="C491" s="78" t="str">
        <f>Source!G854</f>
        <v>Установка блоков в наружных и внутренних дверных проемах в каменных стенах, площадь проема до 3 м2</v>
      </c>
      <c r="D491" s="60" t="str">
        <f>Source!H854</f>
        <v>100 м2 проемов</v>
      </c>
      <c r="E491" s="10">
        <f>Source!I854</f>
        <v>0.02</v>
      </c>
      <c r="F491" s="61">
        <f>Source!AL854+Source!AM854+Source!AO854</f>
        <v>24625.68</v>
      </c>
      <c r="G491" s="62"/>
      <c r="H491" s="63"/>
      <c r="I491" s="62" t="str">
        <f>Source!BO854</f>
        <v>10-01-039-1</v>
      </c>
      <c r="J491" s="62"/>
      <c r="K491" s="63"/>
      <c r="L491" s="64"/>
      <c r="S491">
        <f>ROUND((Source!FX854/100)*((ROUND(Source!AF854*Source!I854, 2)+ROUND(Source!AE854*Source!I854, 2))), 2)</f>
        <v>20.239999999999998</v>
      </c>
      <c r="T491">
        <f>Source!X854</f>
        <v>640.26</v>
      </c>
      <c r="U491">
        <f>ROUND((Source!FY854/100)*((ROUND(Source!AF854*Source!I854, 2)+ROUND(Source!AE854*Source!I854, 2))), 2)</f>
        <v>10.210000000000001</v>
      </c>
      <c r="V491">
        <f>Source!Y854</f>
        <v>326.17</v>
      </c>
    </row>
    <row r="492" spans="1:26">
      <c r="C492" s="47" t="str">
        <f>"Объем: "&amp;Source!I854&amp;"=2/"&amp;"100"</f>
        <v>Объем: 0,02=2/100</v>
      </c>
    </row>
    <row r="493" spans="1:26" ht="14.4">
      <c r="A493" s="38"/>
      <c r="B493" s="78"/>
      <c r="C493" s="78" t="s">
        <v>959</v>
      </c>
      <c r="D493" s="60"/>
      <c r="E493" s="10"/>
      <c r="F493" s="61">
        <f>Source!AO854</f>
        <v>821.89</v>
      </c>
      <c r="G493" s="62" t="str">
        <f>Source!DG854</f>
        <v/>
      </c>
      <c r="H493" s="63">
        <f>ROUND(Source!AF854*Source!I854, 2)</f>
        <v>16.440000000000001</v>
      </c>
      <c r="I493" s="62"/>
      <c r="J493" s="62">
        <f>IF(Source!BA854&lt;&gt; 0, Source!BA854, 1)</f>
        <v>31.7</v>
      </c>
      <c r="K493" s="63">
        <f>Source!S854</f>
        <v>521.08000000000004</v>
      </c>
      <c r="L493" s="64"/>
      <c r="R493">
        <f>H493</f>
        <v>16.440000000000001</v>
      </c>
    </row>
    <row r="494" spans="1:26" ht="14.4">
      <c r="A494" s="38"/>
      <c r="B494" s="78"/>
      <c r="C494" s="78" t="s">
        <v>81</v>
      </c>
      <c r="D494" s="60"/>
      <c r="E494" s="10"/>
      <c r="F494" s="61">
        <f>Source!AM854</f>
        <v>1010.68</v>
      </c>
      <c r="G494" s="62" t="str">
        <f>Source!DE854</f>
        <v/>
      </c>
      <c r="H494" s="63">
        <f>ROUND(Source!AD854*Source!I854, 2)</f>
        <v>20.21</v>
      </c>
      <c r="I494" s="62"/>
      <c r="J494" s="62">
        <f>IF(Source!BB854&lt;&gt; 0, Source!BB854, 1)</f>
        <v>10.11</v>
      </c>
      <c r="K494" s="63">
        <f>Source!Q854</f>
        <v>204.36</v>
      </c>
      <c r="L494" s="64"/>
    </row>
    <row r="495" spans="1:26" ht="14.4">
      <c r="A495" s="38"/>
      <c r="B495" s="78"/>
      <c r="C495" s="78" t="s">
        <v>965</v>
      </c>
      <c r="D495" s="60"/>
      <c r="E495" s="10"/>
      <c r="F495" s="61">
        <f>Source!AN854</f>
        <v>130.82</v>
      </c>
      <c r="G495" s="62" t="str">
        <f>Source!DF854</f>
        <v/>
      </c>
      <c r="H495" s="75">
        <f>ROUND(Source!AE854*Source!I854, 2)</f>
        <v>2.62</v>
      </c>
      <c r="I495" s="62"/>
      <c r="J495" s="62">
        <f>IF(Source!BS854&lt;&gt; 0, Source!BS854, 1)</f>
        <v>31.7</v>
      </c>
      <c r="K495" s="75">
        <f>Source!R854</f>
        <v>82.94</v>
      </c>
      <c r="L495" s="64"/>
      <c r="R495">
        <f>H495</f>
        <v>2.62</v>
      </c>
    </row>
    <row r="496" spans="1:26" ht="14.4">
      <c r="A496" s="38"/>
      <c r="B496" s="78"/>
      <c r="C496" s="78" t="s">
        <v>967</v>
      </c>
      <c r="D496" s="60"/>
      <c r="E496" s="10"/>
      <c r="F496" s="61">
        <f>Source!AL854</f>
        <v>22793.11</v>
      </c>
      <c r="G496" s="62" t="str">
        <f>Source!DD854</f>
        <v/>
      </c>
      <c r="H496" s="63">
        <f>ROUND(Source!AC854*Source!I854, 2)</f>
        <v>455.86</v>
      </c>
      <c r="I496" s="62"/>
      <c r="J496" s="62">
        <f>IF(Source!BC854&lt;&gt; 0, Source!BC854, 1)</f>
        <v>4.95</v>
      </c>
      <c r="K496" s="63">
        <f>Source!P854</f>
        <v>2256.52</v>
      </c>
      <c r="L496" s="64"/>
    </row>
    <row r="497" spans="1:26" ht="14.4">
      <c r="A497" s="38"/>
      <c r="B497" s="78"/>
      <c r="C497" s="78" t="s">
        <v>960</v>
      </c>
      <c r="D497" s="60" t="s">
        <v>961</v>
      </c>
      <c r="E497" s="10">
        <f>Source!BZ854</f>
        <v>118</v>
      </c>
      <c r="F497" s="14" t="str">
        <f>CONCATENATE(" )", Source!DL854, Source!FT854, "=", Source!FX854)</f>
        <v xml:space="preserve"> )*0,9=106,2</v>
      </c>
      <c r="G497" s="23"/>
      <c r="H497" s="63">
        <f>SUM(S491:S501)</f>
        <v>20.239999999999998</v>
      </c>
      <c r="I497" s="65"/>
      <c r="J497" s="57">
        <f>Source!AT854</f>
        <v>106</v>
      </c>
      <c r="K497" s="63">
        <f>SUM(T491:T501)</f>
        <v>640.26</v>
      </c>
      <c r="L497" s="64"/>
    </row>
    <row r="498" spans="1:26" ht="14.4">
      <c r="A498" s="38"/>
      <c r="B498" s="78"/>
      <c r="C498" s="78" t="s">
        <v>962</v>
      </c>
      <c r="D498" s="60" t="s">
        <v>961</v>
      </c>
      <c r="E498" s="10">
        <f>Source!CA854</f>
        <v>63</v>
      </c>
      <c r="F498" s="14" t="str">
        <f>CONCATENATE(" )", Source!DM854, Source!FU854, "=", Source!FY854)</f>
        <v xml:space="preserve"> )*0,85=53,55</v>
      </c>
      <c r="G498" s="23"/>
      <c r="H498" s="63">
        <f>SUM(U491:U501)</f>
        <v>10.210000000000001</v>
      </c>
      <c r="I498" s="65"/>
      <c r="J498" s="57">
        <f>Source!AU854</f>
        <v>54</v>
      </c>
      <c r="K498" s="63">
        <f>SUM(V491:V501)</f>
        <v>326.17</v>
      </c>
      <c r="L498" s="64"/>
    </row>
    <row r="499" spans="1:26" ht="14.4">
      <c r="A499" s="38"/>
      <c r="B499" s="78"/>
      <c r="C499" s="78" t="s">
        <v>963</v>
      </c>
      <c r="D499" s="60" t="s">
        <v>964</v>
      </c>
      <c r="E499" s="10">
        <f>Source!AQ854</f>
        <v>89.53</v>
      </c>
      <c r="F499" s="61"/>
      <c r="G499" s="62" t="str">
        <f>Source!DI854</f>
        <v/>
      </c>
      <c r="H499" s="63"/>
      <c r="I499" s="62"/>
      <c r="J499" s="62"/>
      <c r="K499" s="63"/>
      <c r="L499" s="66">
        <f>Source!U854</f>
        <v>1.7906</v>
      </c>
    </row>
    <row r="500" spans="1:26" ht="55.2">
      <c r="A500" s="38" t="str">
        <f>Source!E855</f>
        <v>13,1</v>
      </c>
      <c r="B500" s="78" t="str">
        <f>Source!F855</f>
        <v>101-0882</v>
      </c>
      <c r="C500" s="78" t="str">
        <f>Source!G855</f>
        <v>Скобяные изделия для дверных балконных блоков со спаренными полотнами жилых и общественных зданий однопольных</v>
      </c>
      <c r="D500" s="60" t="str">
        <f>Source!H855</f>
        <v>компл.</v>
      </c>
      <c r="E500" s="10">
        <f>Source!I855</f>
        <v>1</v>
      </c>
      <c r="F500" s="61">
        <f>Source!AL855+Source!AM855+Source!AO855</f>
        <v>94.69</v>
      </c>
      <c r="G500" s="77" t="s">
        <v>3</v>
      </c>
      <c r="H500" s="63">
        <f>ROUND(Source!AC855*Source!I855, 2)+ROUND(Source!AD855*Source!I855, 2)+ROUND(Source!AF855*Source!I855, 2)</f>
        <v>94.69</v>
      </c>
      <c r="I500" s="62"/>
      <c r="J500" s="62">
        <f>IF(Source!BC855&lt;&gt; 0, Source!BC855, 1)</f>
        <v>1.91</v>
      </c>
      <c r="K500" s="63">
        <f>Source!O855</f>
        <v>180.86</v>
      </c>
      <c r="L500" s="64"/>
      <c r="S500">
        <f>ROUND((Source!FX855/100)*((ROUND(Source!AF855*Source!I855, 2)+ROUND(Source!AE855*Source!I855, 2))), 2)</f>
        <v>0</v>
      </c>
      <c r="T500">
        <f>Source!X855</f>
        <v>0</v>
      </c>
      <c r="U500">
        <f>ROUND((Source!FY855/100)*((ROUND(Source!AF855*Source!I855, 2)+ROUND(Source!AE855*Source!I855, 2))), 2)</f>
        <v>0</v>
      </c>
      <c r="V500">
        <f>Source!Y855</f>
        <v>0</v>
      </c>
      <c r="W500">
        <f>IF(Source!BI855&lt;=1,H500, 0)</f>
        <v>94.69</v>
      </c>
      <c r="X500">
        <f>IF(Source!BI855=2,H500, 0)</f>
        <v>0</v>
      </c>
      <c r="Y500">
        <f>IF(Source!BI855=3,H500, 0)</f>
        <v>0</v>
      </c>
      <c r="Z500">
        <f>IF(Source!BI855=4,H500, 0)</f>
        <v>0</v>
      </c>
    </row>
    <row r="501" spans="1:26" ht="27.6">
      <c r="A501" s="79" t="str">
        <f>Source!E856</f>
        <v>13,2</v>
      </c>
      <c r="B501" s="80" t="str">
        <f>Source!F856</f>
        <v>203-8107</v>
      </c>
      <c r="C501" s="80" t="str">
        <f>Source!G856</f>
        <v>Блоки дверные внутренние двупольные глухие, фанерованные шпоном ясеня</v>
      </c>
      <c r="D501" s="67" t="str">
        <f>Source!H856</f>
        <v>м2</v>
      </c>
      <c r="E501" s="68">
        <f>Source!I856</f>
        <v>2</v>
      </c>
      <c r="F501" s="69">
        <f>Source!AL856+Source!AM856+Source!AO856</f>
        <v>2102.37</v>
      </c>
      <c r="G501" s="70" t="s">
        <v>3</v>
      </c>
      <c r="H501" s="71">
        <f>ROUND(Source!AC856*Source!I856, 2)+ROUND(Source!AD856*Source!I856, 2)+ROUND(Source!AF856*Source!I856, 2)</f>
        <v>4204.74</v>
      </c>
      <c r="I501" s="72"/>
      <c r="J501" s="72">
        <f>IF(Source!BC856&lt;&gt; 0, Source!BC856, 1)</f>
        <v>2.5499999999999998</v>
      </c>
      <c r="K501" s="71">
        <f>Source!O856</f>
        <v>10722.09</v>
      </c>
      <c r="L501" s="73"/>
      <c r="S501">
        <f>ROUND((Source!FX856/100)*((ROUND(Source!AF856*Source!I856, 2)+ROUND(Source!AE856*Source!I856, 2))), 2)</f>
        <v>0</v>
      </c>
      <c r="T501">
        <f>Source!X856</f>
        <v>0</v>
      </c>
      <c r="U501">
        <f>ROUND((Source!FY856/100)*((ROUND(Source!AF856*Source!I856, 2)+ROUND(Source!AE856*Source!I856, 2))), 2)</f>
        <v>0</v>
      </c>
      <c r="V501">
        <f>Source!Y856</f>
        <v>0</v>
      </c>
      <c r="W501">
        <f>IF(Source!BI856&lt;=1,H501, 0)</f>
        <v>4204.74</v>
      </c>
      <c r="X501">
        <f>IF(Source!BI856=2,H501, 0)</f>
        <v>0</v>
      </c>
      <c r="Y501">
        <f>IF(Source!BI856=3,H501, 0)</f>
        <v>0</v>
      </c>
      <c r="Z501">
        <f>IF(Source!BI856=4,H501, 0)</f>
        <v>0</v>
      </c>
    </row>
    <row r="502" spans="1:26" ht="13.8">
      <c r="G502" s="74">
        <f>H493+H494+H496+H497+H498+SUM(H500:H501)</f>
        <v>4822.3899999999994</v>
      </c>
      <c r="H502" s="74"/>
      <c r="J502" s="74">
        <f>K493+K494+K496+K497+K498+SUM(K500:K501)</f>
        <v>14851.34</v>
      </c>
      <c r="K502" s="74"/>
      <c r="L502" s="59">
        <f>Source!U854</f>
        <v>1.7906</v>
      </c>
      <c r="O502" s="48">
        <f>G502</f>
        <v>4822.3899999999994</v>
      </c>
      <c r="P502" s="48">
        <f>J502</f>
        <v>14851.34</v>
      </c>
      <c r="Q502" s="48">
        <f>L502</f>
        <v>1.7906</v>
      </c>
      <c r="W502">
        <f>IF(Source!BI854&lt;=1,H493+H494+H496+H497+H498, 0)</f>
        <v>522.96</v>
      </c>
      <c r="X502">
        <f>IF(Source!BI854=2,H493+H494+H496+H497+H498, 0)</f>
        <v>0</v>
      </c>
      <c r="Y502">
        <f>IF(Source!BI854=3,H493+H494+H496+H497+H498, 0)</f>
        <v>0</v>
      </c>
      <c r="Z502">
        <f>IF(Source!BI854=4,H493+H494+H496+H497+H498, 0)</f>
        <v>0</v>
      </c>
    </row>
    <row r="503" spans="1:26" ht="80.400000000000006">
      <c r="A503" s="38" t="str">
        <f>Source!E857</f>
        <v>15</v>
      </c>
      <c r="B503" s="78" t="s">
        <v>974</v>
      </c>
      <c r="C503" s="78" t="str">
        <f>Source!G857</f>
        <v>Третья шпатлевка при высококачественной окраске по штукатурке и сборным конструкциям стен, подготовленных под окраску</v>
      </c>
      <c r="D503" s="60" t="str">
        <f>Source!H857</f>
        <v>100 м2 окрашиваемой поверхности</v>
      </c>
      <c r="E503" s="10">
        <f>Source!I857</f>
        <v>0.56999999999999995</v>
      </c>
      <c r="F503" s="61">
        <f>Source!AL857+Source!AM857+Source!AO857</f>
        <v>519.44000000000005</v>
      </c>
      <c r="G503" s="62"/>
      <c r="H503" s="63"/>
      <c r="I503" s="62" t="str">
        <f>Source!BO857</f>
        <v>15-04-027-5</v>
      </c>
      <c r="J503" s="62"/>
      <c r="K503" s="63"/>
      <c r="L503" s="64"/>
      <c r="S503">
        <f>ROUND((Source!FX857/100)*((ROUND(Source!AF857*Source!I857, 2)+ROUND(Source!AE857*Source!I857, 2))), 2)</f>
        <v>70.72</v>
      </c>
      <c r="T503">
        <f>Source!X857</f>
        <v>2253.8000000000002</v>
      </c>
      <c r="U503">
        <f>ROUND((Source!FY857/100)*((ROUND(Source!AF857*Source!I857, 2)+ROUND(Source!AE857*Source!I857, 2))), 2)</f>
        <v>34.99</v>
      </c>
      <c r="V503">
        <f>Source!Y857</f>
        <v>1115.04</v>
      </c>
    </row>
    <row r="504" spans="1:26">
      <c r="C504" s="47" t="str">
        <f>"Объем: "&amp;Source!I857&amp;"=57/"&amp;"100"</f>
        <v>Объем: 0,57=57/100</v>
      </c>
    </row>
    <row r="505" spans="1:26" ht="14.4">
      <c r="A505" s="38"/>
      <c r="B505" s="78"/>
      <c r="C505" s="78" t="s">
        <v>959</v>
      </c>
      <c r="D505" s="60"/>
      <c r="E505" s="10"/>
      <c r="F505" s="61">
        <f>Source!AO857</f>
        <v>114.02</v>
      </c>
      <c r="G505" s="62" t="str">
        <f>Source!DG857</f>
        <v>)*1,15</v>
      </c>
      <c r="H505" s="63">
        <f>ROUND(Source!AF857*Source!I857, 2)</f>
        <v>74.739999999999995</v>
      </c>
      <c r="I505" s="62"/>
      <c r="J505" s="62">
        <f>IF(Source!BA857&lt;&gt; 0, Source!BA857, 1)</f>
        <v>31.7</v>
      </c>
      <c r="K505" s="63">
        <f>Source!S857</f>
        <v>2369.2600000000002</v>
      </c>
      <c r="L505" s="64"/>
      <c r="R505">
        <f>H505</f>
        <v>74.739999999999995</v>
      </c>
    </row>
    <row r="506" spans="1:26" ht="14.4">
      <c r="A506" s="38"/>
      <c r="B506" s="78"/>
      <c r="C506" s="78" t="s">
        <v>81</v>
      </c>
      <c r="D506" s="60"/>
      <c r="E506" s="10"/>
      <c r="F506" s="61">
        <f>Source!AM857</f>
        <v>2.93</v>
      </c>
      <c r="G506" s="62" t="str">
        <f>Source!DE857</f>
        <v>)*1,25</v>
      </c>
      <c r="H506" s="63">
        <f>ROUND(Source!AD857*Source!I857, 2)</f>
        <v>2.09</v>
      </c>
      <c r="I506" s="62"/>
      <c r="J506" s="62">
        <f>IF(Source!BB857&lt;&gt; 0, Source!BB857, 1)</f>
        <v>10.82</v>
      </c>
      <c r="K506" s="63">
        <f>Source!Q857</f>
        <v>22.59</v>
      </c>
      <c r="L506" s="64"/>
    </row>
    <row r="507" spans="1:26" ht="14.4">
      <c r="A507" s="38"/>
      <c r="B507" s="78"/>
      <c r="C507" s="78" t="s">
        <v>965</v>
      </c>
      <c r="D507" s="60"/>
      <c r="E507" s="10"/>
      <c r="F507" s="61">
        <f>Source!AN857</f>
        <v>0.14000000000000001</v>
      </c>
      <c r="G507" s="62" t="str">
        <f>Source!DF857</f>
        <v>)*1,25</v>
      </c>
      <c r="H507" s="75">
        <f>ROUND(Source!AE857*Source!I857, 2)</f>
        <v>0.1</v>
      </c>
      <c r="I507" s="62"/>
      <c r="J507" s="62">
        <f>IF(Source!BS857&lt;&gt; 0, Source!BS857, 1)</f>
        <v>31.7</v>
      </c>
      <c r="K507" s="75">
        <f>Source!R857</f>
        <v>3.16</v>
      </c>
      <c r="L507" s="64"/>
      <c r="R507">
        <f>H507</f>
        <v>0.1</v>
      </c>
    </row>
    <row r="508" spans="1:26" ht="14.4">
      <c r="A508" s="38"/>
      <c r="B508" s="78"/>
      <c r="C508" s="78" t="s">
        <v>967</v>
      </c>
      <c r="D508" s="60"/>
      <c r="E508" s="10"/>
      <c r="F508" s="61">
        <f>Source!AL857</f>
        <v>402.49</v>
      </c>
      <c r="G508" s="62" t="str">
        <f>Source!DD857</f>
        <v/>
      </c>
      <c r="H508" s="63">
        <f>ROUND(Source!AC857*Source!I857, 2)</f>
        <v>229.42</v>
      </c>
      <c r="I508" s="62"/>
      <c r="J508" s="62">
        <f>IF(Source!BC857&lt;&gt; 0, Source!BC857, 1)</f>
        <v>3.88</v>
      </c>
      <c r="K508" s="63">
        <f>Source!P857</f>
        <v>890.15</v>
      </c>
      <c r="L508" s="64"/>
    </row>
    <row r="509" spans="1:26" ht="14.4">
      <c r="A509" s="38"/>
      <c r="B509" s="78"/>
      <c r="C509" s="78" t="s">
        <v>960</v>
      </c>
      <c r="D509" s="60" t="s">
        <v>961</v>
      </c>
      <c r="E509" s="10">
        <f>Source!BZ857</f>
        <v>105</v>
      </c>
      <c r="F509" s="14" t="str">
        <f>CONCATENATE(" )", Source!DL857, Source!FT857, "=", Source!FX857)</f>
        <v xml:space="preserve"> )*0,9=94,5</v>
      </c>
      <c r="G509" s="23"/>
      <c r="H509" s="63">
        <f>SUM(S503:S511)</f>
        <v>70.72</v>
      </c>
      <c r="I509" s="65"/>
      <c r="J509" s="57">
        <f>Source!AT857</f>
        <v>95</v>
      </c>
      <c r="K509" s="63">
        <f>SUM(T503:T511)</f>
        <v>2253.8000000000002</v>
      </c>
      <c r="L509" s="64"/>
    </row>
    <row r="510" spans="1:26" ht="14.4">
      <c r="A510" s="38"/>
      <c r="B510" s="78"/>
      <c r="C510" s="78" t="s">
        <v>962</v>
      </c>
      <c r="D510" s="60" t="s">
        <v>961</v>
      </c>
      <c r="E510" s="10">
        <f>Source!CA857</f>
        <v>55</v>
      </c>
      <c r="F510" s="14" t="str">
        <f>CONCATENATE(" )", Source!DM857, Source!FU857, "=", Source!FY857)</f>
        <v xml:space="preserve"> )*0,85=46,75</v>
      </c>
      <c r="G510" s="23"/>
      <c r="H510" s="63">
        <f>SUM(U503:U511)</f>
        <v>34.99</v>
      </c>
      <c r="I510" s="65"/>
      <c r="J510" s="57">
        <f>Source!AU857</f>
        <v>47</v>
      </c>
      <c r="K510" s="63">
        <f>SUM(V503:V511)</f>
        <v>1115.04</v>
      </c>
      <c r="L510" s="64"/>
    </row>
    <row r="511" spans="1:26" ht="14.4">
      <c r="A511" s="79"/>
      <c r="B511" s="80"/>
      <c r="C511" s="80" t="s">
        <v>963</v>
      </c>
      <c r="D511" s="67" t="s">
        <v>964</v>
      </c>
      <c r="E511" s="68">
        <f>Source!AQ857</f>
        <v>11.99</v>
      </c>
      <c r="F511" s="69"/>
      <c r="G511" s="72" t="str">
        <f>Source!DI857</f>
        <v>)*1,15</v>
      </c>
      <c r="H511" s="71"/>
      <c r="I511" s="72"/>
      <c r="J511" s="72"/>
      <c r="K511" s="71"/>
      <c r="L511" s="76">
        <f>Source!U857</f>
        <v>7.8594449999999991</v>
      </c>
    </row>
    <row r="512" spans="1:26" ht="13.8">
      <c r="G512" s="74">
        <f>H505+H506+H508+H509+H510</f>
        <v>411.96000000000004</v>
      </c>
      <c r="H512" s="74"/>
      <c r="J512" s="74">
        <f>K505+K506+K508+K509+K510</f>
        <v>6650.8400000000011</v>
      </c>
      <c r="K512" s="74"/>
      <c r="L512" s="59">
        <f>Source!U857</f>
        <v>7.8594449999999991</v>
      </c>
      <c r="O512" s="48">
        <f>G512</f>
        <v>411.96000000000004</v>
      </c>
      <c r="P512" s="48">
        <f>J512</f>
        <v>6650.8400000000011</v>
      </c>
      <c r="Q512" s="48">
        <f>L512</f>
        <v>7.8594449999999991</v>
      </c>
      <c r="W512">
        <f>IF(Source!BI857&lt;=1,H505+H506+H508+H509+H510, 0)</f>
        <v>411.96000000000004</v>
      </c>
      <c r="X512">
        <f>IF(Source!BI857=2,H505+H506+H508+H509+H510, 0)</f>
        <v>0</v>
      </c>
      <c r="Y512">
        <f>IF(Source!BI857=3,H505+H506+H508+H509+H510, 0)</f>
        <v>0</v>
      </c>
      <c r="Z512">
        <f>IF(Source!BI857=4,H505+H506+H508+H509+H510, 0)</f>
        <v>0</v>
      </c>
    </row>
    <row r="513" spans="1:26" ht="80.400000000000006">
      <c r="A513" s="38" t="str">
        <f>Source!E858</f>
        <v>16</v>
      </c>
      <c r="B513" s="78" t="s">
        <v>975</v>
      </c>
      <c r="C513" s="78" t="str">
        <f>Source!G858</f>
        <v>Окраска водно-дисперсионными акриловыми составами улучшенная по сборным конструкциям стен, подготовленным под окраску</v>
      </c>
      <c r="D513" s="60" t="str">
        <f>Source!H858</f>
        <v>100 м2 окрашиваемой поверхности</v>
      </c>
      <c r="E513" s="10">
        <f>Source!I858</f>
        <v>0.56999999999999995</v>
      </c>
      <c r="F513" s="61">
        <f>Source!AL858+Source!AM858+Source!AO858</f>
        <v>863.6</v>
      </c>
      <c r="G513" s="62"/>
      <c r="H513" s="63"/>
      <c r="I513" s="62" t="str">
        <f>Source!BO858</f>
        <v>15-04-007-3</v>
      </c>
      <c r="J513" s="62"/>
      <c r="K513" s="63"/>
      <c r="L513" s="64"/>
      <c r="S513">
        <f>ROUND((Source!FX858/100)*((ROUND(Source!AF858*Source!I858, 2)+ROUND(Source!AE858*Source!I858, 2))), 2)</f>
        <v>179.72</v>
      </c>
      <c r="T513">
        <f>Source!X858</f>
        <v>5727.08</v>
      </c>
      <c r="U513">
        <f>ROUND((Source!FY858/100)*((ROUND(Source!AF858*Source!I858, 2)+ROUND(Source!AE858*Source!I858, 2))), 2)</f>
        <v>88.91</v>
      </c>
      <c r="V513">
        <f>Source!Y858</f>
        <v>2833.4</v>
      </c>
    </row>
    <row r="514" spans="1:26">
      <c r="C514" s="47" t="str">
        <f>"Объем: "&amp;Source!I858&amp;"=57/"&amp;"100"</f>
        <v>Объем: 0,57=57/100</v>
      </c>
    </row>
    <row r="515" spans="1:26" ht="14.4">
      <c r="A515" s="38"/>
      <c r="B515" s="78"/>
      <c r="C515" s="78" t="s">
        <v>959</v>
      </c>
      <c r="D515" s="60"/>
      <c r="E515" s="10"/>
      <c r="F515" s="61">
        <f>Source!AO858</f>
        <v>289.99</v>
      </c>
      <c r="G515" s="62" t="str">
        <f>Source!DG858</f>
        <v>)*1,15</v>
      </c>
      <c r="H515" s="63">
        <f>ROUND(Source!AF858*Source!I858, 2)</f>
        <v>190.09</v>
      </c>
      <c r="I515" s="62"/>
      <c r="J515" s="62">
        <f>IF(Source!BA858&lt;&gt; 0, Source!BA858, 1)</f>
        <v>31.7</v>
      </c>
      <c r="K515" s="63">
        <f>Source!S858</f>
        <v>6025.8</v>
      </c>
      <c r="L515" s="64"/>
      <c r="R515">
        <f>H515</f>
        <v>190.09</v>
      </c>
    </row>
    <row r="516" spans="1:26" ht="14.4">
      <c r="A516" s="38"/>
      <c r="B516" s="78"/>
      <c r="C516" s="78" t="s">
        <v>81</v>
      </c>
      <c r="D516" s="60"/>
      <c r="E516" s="10"/>
      <c r="F516" s="61">
        <f>Source!AM858</f>
        <v>8.99</v>
      </c>
      <c r="G516" s="62" t="str">
        <f>Source!DE858</f>
        <v>)*1,25</v>
      </c>
      <c r="H516" s="63">
        <f>ROUND(Source!AD858*Source!I858, 2)</f>
        <v>6.41</v>
      </c>
      <c r="I516" s="62"/>
      <c r="J516" s="62">
        <f>IF(Source!BB858&lt;&gt; 0, Source!BB858, 1)</f>
        <v>10.57</v>
      </c>
      <c r="K516" s="63">
        <f>Source!Q858</f>
        <v>67.7</v>
      </c>
      <c r="L516" s="64"/>
    </row>
    <row r="517" spans="1:26" ht="14.4">
      <c r="A517" s="38"/>
      <c r="B517" s="78"/>
      <c r="C517" s="78" t="s">
        <v>965</v>
      </c>
      <c r="D517" s="60"/>
      <c r="E517" s="10"/>
      <c r="F517" s="61">
        <f>Source!AN858</f>
        <v>0.12</v>
      </c>
      <c r="G517" s="62" t="str">
        <f>Source!DF858</f>
        <v>)*1,25</v>
      </c>
      <c r="H517" s="75">
        <f>ROUND(Source!AE858*Source!I858, 2)</f>
        <v>0.09</v>
      </c>
      <c r="I517" s="62"/>
      <c r="J517" s="62">
        <f>IF(Source!BS858&lt;&gt; 0, Source!BS858, 1)</f>
        <v>31.7</v>
      </c>
      <c r="K517" s="75">
        <f>Source!R858</f>
        <v>2.71</v>
      </c>
      <c r="L517" s="64"/>
      <c r="R517">
        <f>H517</f>
        <v>0.09</v>
      </c>
    </row>
    <row r="518" spans="1:26" ht="14.4">
      <c r="A518" s="38"/>
      <c r="B518" s="78"/>
      <c r="C518" s="78" t="s">
        <v>967</v>
      </c>
      <c r="D518" s="60"/>
      <c r="E518" s="10"/>
      <c r="F518" s="61">
        <f>Source!AL858</f>
        <v>564.62</v>
      </c>
      <c r="G518" s="62" t="str">
        <f>Source!DD858</f>
        <v/>
      </c>
      <c r="H518" s="63">
        <f>ROUND(Source!AC858*Source!I858, 2)</f>
        <v>321.83</v>
      </c>
      <c r="I518" s="62"/>
      <c r="J518" s="62">
        <f>IF(Source!BC858&lt;&gt; 0, Source!BC858, 1)</f>
        <v>6.77</v>
      </c>
      <c r="K518" s="63">
        <f>Source!P858</f>
        <v>2178.81</v>
      </c>
      <c r="L518" s="64"/>
    </row>
    <row r="519" spans="1:26" ht="14.4">
      <c r="A519" s="38"/>
      <c r="B519" s="78"/>
      <c r="C519" s="78" t="s">
        <v>960</v>
      </c>
      <c r="D519" s="60" t="s">
        <v>961</v>
      </c>
      <c r="E519" s="10">
        <f>Source!BZ858</f>
        <v>105</v>
      </c>
      <c r="F519" s="14" t="str">
        <f>CONCATENATE(" )", Source!DL858, Source!FT858, "=", Source!FX858)</f>
        <v xml:space="preserve"> )*0,9=94,5</v>
      </c>
      <c r="G519" s="23"/>
      <c r="H519" s="63">
        <f>SUM(S513:S521)</f>
        <v>179.72</v>
      </c>
      <c r="I519" s="65"/>
      <c r="J519" s="57">
        <f>Source!AT858</f>
        <v>95</v>
      </c>
      <c r="K519" s="63">
        <f>SUM(T513:T521)</f>
        <v>5727.08</v>
      </c>
      <c r="L519" s="64"/>
    </row>
    <row r="520" spans="1:26" ht="14.4">
      <c r="A520" s="38"/>
      <c r="B520" s="78"/>
      <c r="C520" s="78" t="s">
        <v>962</v>
      </c>
      <c r="D520" s="60" t="s">
        <v>961</v>
      </c>
      <c r="E520" s="10">
        <f>Source!CA858</f>
        <v>55</v>
      </c>
      <c r="F520" s="14" t="str">
        <f>CONCATENATE(" )", Source!DM858, Source!FU858, "=", Source!FY858)</f>
        <v xml:space="preserve"> )*0,85=46,75</v>
      </c>
      <c r="G520" s="23"/>
      <c r="H520" s="63">
        <f>SUM(U513:U521)</f>
        <v>88.91</v>
      </c>
      <c r="I520" s="65"/>
      <c r="J520" s="57">
        <f>Source!AU858</f>
        <v>47</v>
      </c>
      <c r="K520" s="63">
        <f>SUM(V513:V521)</f>
        <v>2833.4</v>
      </c>
      <c r="L520" s="64"/>
    </row>
    <row r="521" spans="1:26" ht="14.4">
      <c r="A521" s="79"/>
      <c r="B521" s="80"/>
      <c r="C521" s="80" t="s">
        <v>963</v>
      </c>
      <c r="D521" s="67" t="s">
        <v>964</v>
      </c>
      <c r="E521" s="68">
        <f>Source!AQ858</f>
        <v>32.729999999999997</v>
      </c>
      <c r="F521" s="69"/>
      <c r="G521" s="72" t="str">
        <f>Source!DI858</f>
        <v>)*1,15</v>
      </c>
      <c r="H521" s="71"/>
      <c r="I521" s="72"/>
      <c r="J521" s="72"/>
      <c r="K521" s="71"/>
      <c r="L521" s="76">
        <f>Source!U858</f>
        <v>21.454514999999994</v>
      </c>
    </row>
    <row r="522" spans="1:26" ht="13.8">
      <c r="G522" s="74">
        <f>H515+H516+H518+H519+H520</f>
        <v>786.95999999999992</v>
      </c>
      <c r="H522" s="74"/>
      <c r="J522" s="74">
        <f>K515+K516+K518+K519+K520</f>
        <v>16832.79</v>
      </c>
      <c r="K522" s="74"/>
      <c r="L522" s="59">
        <f>Source!U858</f>
        <v>21.454514999999994</v>
      </c>
      <c r="O522" s="48">
        <f>G522</f>
        <v>786.95999999999992</v>
      </c>
      <c r="P522" s="48">
        <f>J522</f>
        <v>16832.79</v>
      </c>
      <c r="Q522" s="48">
        <f>L522</f>
        <v>21.454514999999994</v>
      </c>
      <c r="W522">
        <f>IF(Source!BI858&lt;=1,H515+H516+H518+H519+H520, 0)</f>
        <v>786.95999999999992</v>
      </c>
      <c r="X522">
        <f>IF(Source!BI858=2,H515+H516+H518+H519+H520, 0)</f>
        <v>0</v>
      </c>
      <c r="Y522">
        <f>IF(Source!BI858=3,H515+H516+H518+H519+H520, 0)</f>
        <v>0</v>
      </c>
      <c r="Z522">
        <f>IF(Source!BI858=4,H515+H516+H518+H519+H520, 0)</f>
        <v>0</v>
      </c>
    </row>
    <row r="523" spans="1:26" ht="72">
      <c r="A523" s="38" t="str">
        <f>Source!E859</f>
        <v>17</v>
      </c>
      <c r="B523" s="78" t="str">
        <f>Source!F859</f>
        <v>15-01-047-15</v>
      </c>
      <c r="C523" s="78" t="str">
        <f>Source!G859</f>
        <v>Устройство подвесных потолков типа &lt;Армстронг&gt; по каркасу из оцинкованного профиля</v>
      </c>
      <c r="D523" s="60" t="str">
        <f>Source!H859</f>
        <v>100 м2 поверхности облицовки</v>
      </c>
      <c r="E523" s="10">
        <f>Source!I859</f>
        <v>0.27</v>
      </c>
      <c r="F523" s="61">
        <f>Source!AL859+Source!AM859+Source!AO859</f>
        <v>6747.4000000000005</v>
      </c>
      <c r="G523" s="62"/>
      <c r="H523" s="63"/>
      <c r="I523" s="62" t="str">
        <f>Source!BO859</f>
        <v>15-01-047-15</v>
      </c>
      <c r="J523" s="62"/>
      <c r="K523" s="63"/>
      <c r="L523" s="64"/>
      <c r="S523">
        <f>ROUND((Source!FX859/100)*((ROUND(Source!AF859*Source!I859, 2)+ROUND(Source!AE859*Source!I859, 2))), 2)</f>
        <v>248.36</v>
      </c>
      <c r="T523">
        <f>Source!X859</f>
        <v>7914.6</v>
      </c>
      <c r="U523">
        <f>ROUND((Source!FY859/100)*((ROUND(Source!AF859*Source!I859, 2)+ROUND(Source!AE859*Source!I859, 2))), 2)</f>
        <v>122.86</v>
      </c>
      <c r="V523">
        <f>Source!Y859</f>
        <v>3915.65</v>
      </c>
    </row>
    <row r="524" spans="1:26">
      <c r="C524" s="47" t="str">
        <f>"Объем: "&amp;Source!I859&amp;"=27/"&amp;"100"</f>
        <v>Объем: 0,27=27/100</v>
      </c>
    </row>
    <row r="525" spans="1:26" ht="14.4">
      <c r="A525" s="38"/>
      <c r="B525" s="78"/>
      <c r="C525" s="78" t="s">
        <v>959</v>
      </c>
      <c r="D525" s="60"/>
      <c r="E525" s="10"/>
      <c r="F525" s="61">
        <f>Source!AO859</f>
        <v>963.12</v>
      </c>
      <c r="G525" s="62" t="str">
        <f>Source!DG859</f>
        <v/>
      </c>
      <c r="H525" s="63">
        <f>ROUND(Source!AF859*Source!I859, 2)</f>
        <v>260.04000000000002</v>
      </c>
      <c r="I525" s="62"/>
      <c r="J525" s="62">
        <f>IF(Source!BA859&lt;&gt; 0, Source!BA859, 1)</f>
        <v>31.7</v>
      </c>
      <c r="K525" s="63">
        <f>Source!S859</f>
        <v>8243.34</v>
      </c>
      <c r="L525" s="64"/>
      <c r="R525">
        <f>H525</f>
        <v>260.04000000000002</v>
      </c>
    </row>
    <row r="526" spans="1:26" ht="14.4">
      <c r="A526" s="38"/>
      <c r="B526" s="78"/>
      <c r="C526" s="78" t="s">
        <v>81</v>
      </c>
      <c r="D526" s="60"/>
      <c r="E526" s="10"/>
      <c r="F526" s="61">
        <f>Source!AM859</f>
        <v>433.43</v>
      </c>
      <c r="G526" s="62" t="str">
        <f>Source!DE859</f>
        <v/>
      </c>
      <c r="H526" s="63">
        <f>ROUND(Source!AD859*Source!I859, 2)</f>
        <v>117.03</v>
      </c>
      <c r="I526" s="62"/>
      <c r="J526" s="62">
        <f>IF(Source!BB859&lt;&gt; 0, Source!BB859, 1)</f>
        <v>10.47</v>
      </c>
      <c r="K526" s="63">
        <f>Source!Q859</f>
        <v>1225.26</v>
      </c>
      <c r="L526" s="64"/>
    </row>
    <row r="527" spans="1:26" ht="14.4">
      <c r="A527" s="38"/>
      <c r="B527" s="78"/>
      <c r="C527" s="78" t="s">
        <v>965</v>
      </c>
      <c r="D527" s="60"/>
      <c r="E527" s="10"/>
      <c r="F527" s="61">
        <f>Source!AN859</f>
        <v>10.26</v>
      </c>
      <c r="G527" s="62" t="str">
        <f>Source!DF859</f>
        <v/>
      </c>
      <c r="H527" s="75">
        <f>ROUND(Source!AE859*Source!I859, 2)</f>
        <v>2.77</v>
      </c>
      <c r="I527" s="62"/>
      <c r="J527" s="62">
        <f>IF(Source!BS859&lt;&gt; 0, Source!BS859, 1)</f>
        <v>31.7</v>
      </c>
      <c r="K527" s="75">
        <f>Source!R859</f>
        <v>87.82</v>
      </c>
      <c r="L527" s="64"/>
      <c r="R527">
        <f>H527</f>
        <v>2.77</v>
      </c>
    </row>
    <row r="528" spans="1:26" ht="14.4">
      <c r="A528" s="38"/>
      <c r="B528" s="78"/>
      <c r="C528" s="78" t="s">
        <v>960</v>
      </c>
      <c r="D528" s="60" t="s">
        <v>961</v>
      </c>
      <c r="E528" s="10">
        <f>Source!BZ859</f>
        <v>105</v>
      </c>
      <c r="F528" s="14" t="str">
        <f>CONCATENATE(" )", Source!DL859, Source!FT859, "=", Source!FX859)</f>
        <v xml:space="preserve"> )*0,9=94,5</v>
      </c>
      <c r="G528" s="23"/>
      <c r="H528" s="63">
        <f>SUM(S523:S530)</f>
        <v>248.36</v>
      </c>
      <c r="I528" s="65"/>
      <c r="J528" s="57">
        <f>Source!AT859</f>
        <v>95</v>
      </c>
      <c r="K528" s="63">
        <f>SUM(T523:T530)</f>
        <v>7914.6</v>
      </c>
      <c r="L528" s="64"/>
    </row>
    <row r="529" spans="1:26" ht="14.4">
      <c r="A529" s="38"/>
      <c r="B529" s="78"/>
      <c r="C529" s="78" t="s">
        <v>962</v>
      </c>
      <c r="D529" s="60" t="s">
        <v>961</v>
      </c>
      <c r="E529" s="10">
        <f>Source!CA859</f>
        <v>55</v>
      </c>
      <c r="F529" s="14" t="str">
        <f>CONCATENATE(" )", Source!DM859, Source!FU859, "=", Source!FY859)</f>
        <v xml:space="preserve"> )*0,85=46,75</v>
      </c>
      <c r="G529" s="23"/>
      <c r="H529" s="63">
        <f>SUM(U523:U530)</f>
        <v>122.86</v>
      </c>
      <c r="I529" s="65"/>
      <c r="J529" s="57">
        <f>Source!AU859</f>
        <v>47</v>
      </c>
      <c r="K529" s="63">
        <f>SUM(V523:V530)</f>
        <v>3915.65</v>
      </c>
      <c r="L529" s="64"/>
    </row>
    <row r="530" spans="1:26" ht="14.4">
      <c r="A530" s="79"/>
      <c r="B530" s="80"/>
      <c r="C530" s="80" t="s">
        <v>963</v>
      </c>
      <c r="D530" s="67" t="s">
        <v>964</v>
      </c>
      <c r="E530" s="68">
        <f>Source!AQ859</f>
        <v>102.46</v>
      </c>
      <c r="F530" s="69"/>
      <c r="G530" s="72" t="str">
        <f>Source!DI859</f>
        <v/>
      </c>
      <c r="H530" s="71"/>
      <c r="I530" s="72"/>
      <c r="J530" s="72"/>
      <c r="K530" s="71"/>
      <c r="L530" s="76">
        <f>Source!U859</f>
        <v>27.664200000000001</v>
      </c>
    </row>
    <row r="531" spans="1:26" ht="13.8">
      <c r="G531" s="74">
        <f>H525+H526+H528+H529</f>
        <v>748.29000000000008</v>
      </c>
      <c r="H531" s="74"/>
      <c r="J531" s="74">
        <f>K525+K526+K528+K529</f>
        <v>21298.850000000002</v>
      </c>
      <c r="K531" s="74"/>
      <c r="L531" s="59">
        <f>Source!U859</f>
        <v>27.664200000000001</v>
      </c>
      <c r="O531" s="48">
        <f>G531</f>
        <v>748.29000000000008</v>
      </c>
      <c r="P531" s="48">
        <f>J531</f>
        <v>21298.850000000002</v>
      </c>
      <c r="Q531" s="48">
        <f>L531</f>
        <v>27.664200000000001</v>
      </c>
      <c r="W531">
        <f>IF(Source!BI859&lt;=1,H525+H526+H528+H529, 0)</f>
        <v>748.29000000000008</v>
      </c>
      <c r="X531">
        <f>IF(Source!BI859=2,H525+H526+H528+H529, 0)</f>
        <v>0</v>
      </c>
      <c r="Y531">
        <f>IF(Source!BI859=3,H525+H526+H528+H529, 0)</f>
        <v>0</v>
      </c>
      <c r="Z531">
        <f>IF(Source!BI859=4,H525+H526+H528+H529, 0)</f>
        <v>0</v>
      </c>
    </row>
    <row r="532" spans="1:26" ht="27.6">
      <c r="A532" s="38" t="str">
        <f>Source!E860</f>
        <v>18</v>
      </c>
      <c r="B532" s="78" t="str">
        <f>Source!F860</f>
        <v>м08-03-593-19</v>
      </c>
      <c r="C532" s="78" t="str">
        <f>Source!G860</f>
        <v>Светильник в подвесных потолках</v>
      </c>
      <c r="D532" s="60" t="str">
        <f>Source!H860</f>
        <v>100 шт.</v>
      </c>
      <c r="E532" s="10">
        <f>Source!I860</f>
        <v>0.02</v>
      </c>
      <c r="F532" s="61">
        <f>Source!AL860+Source!AM860+Source!AO860</f>
        <v>1101.54</v>
      </c>
      <c r="G532" s="62"/>
      <c r="H532" s="63"/>
      <c r="I532" s="62" t="str">
        <f>Source!BO860</f>
        <v>м08-03-593-19</v>
      </c>
      <c r="J532" s="62"/>
      <c r="K532" s="63"/>
      <c r="L532" s="64"/>
      <c r="S532">
        <f>ROUND((Source!FX860/100)*((ROUND(Source!AF860*Source!I860, 2)+ROUND(Source!AE860*Source!I860, 2))), 2)</f>
        <v>17.84</v>
      </c>
      <c r="T532">
        <f>Source!X860</f>
        <v>565.65</v>
      </c>
      <c r="U532">
        <f>ROUND((Source!FY860/100)*((ROUND(Source!AF860*Source!I860, 2)+ROUND(Source!AE860*Source!I860, 2))), 2)</f>
        <v>12.21</v>
      </c>
      <c r="V532">
        <f>Source!Y860</f>
        <v>387.02</v>
      </c>
    </row>
    <row r="533" spans="1:26">
      <c r="C533" s="47" t="str">
        <f>"Объем: "&amp;Source!I860&amp;"=2/"&amp;"100"</f>
        <v>Объем: 0,02=2/100</v>
      </c>
    </row>
    <row r="534" spans="1:26" ht="14.4">
      <c r="A534" s="38"/>
      <c r="B534" s="78"/>
      <c r="C534" s="78" t="s">
        <v>959</v>
      </c>
      <c r="D534" s="60"/>
      <c r="E534" s="10"/>
      <c r="F534" s="61">
        <f>Source!AO860</f>
        <v>936.45</v>
      </c>
      <c r="G534" s="62" t="str">
        <f>Source!DG860</f>
        <v/>
      </c>
      <c r="H534" s="63">
        <f>ROUND(Source!AF860*Source!I860, 2)</f>
        <v>18.73</v>
      </c>
      <c r="I534" s="62"/>
      <c r="J534" s="62">
        <f>IF(Source!BA860&lt;&gt; 0, Source!BA860, 1)</f>
        <v>31.7</v>
      </c>
      <c r="K534" s="63">
        <f>Source!S860</f>
        <v>593.71</v>
      </c>
      <c r="L534" s="64"/>
      <c r="R534">
        <f>H534</f>
        <v>18.73</v>
      </c>
    </row>
    <row r="535" spans="1:26" ht="14.4">
      <c r="A535" s="38"/>
      <c r="B535" s="78"/>
      <c r="C535" s="78" t="s">
        <v>81</v>
      </c>
      <c r="D535" s="60"/>
      <c r="E535" s="10"/>
      <c r="F535" s="61">
        <f>Source!AM860</f>
        <v>44.36</v>
      </c>
      <c r="G535" s="62" t="str">
        <f>Source!DE860</f>
        <v/>
      </c>
      <c r="H535" s="63">
        <f>ROUND(Source!AD860*Source!I860, 2)</f>
        <v>0.89</v>
      </c>
      <c r="I535" s="62"/>
      <c r="J535" s="62">
        <f>IF(Source!BB860&lt;&gt; 0, Source!BB860, 1)</f>
        <v>9.01</v>
      </c>
      <c r="K535" s="63">
        <f>Source!Q860</f>
        <v>7.99</v>
      </c>
      <c r="L535" s="64"/>
    </row>
    <row r="536" spans="1:26" ht="14.4">
      <c r="A536" s="38"/>
      <c r="B536" s="78"/>
      <c r="C536" s="78" t="s">
        <v>965</v>
      </c>
      <c r="D536" s="60"/>
      <c r="E536" s="10"/>
      <c r="F536" s="61">
        <f>Source!AN860</f>
        <v>2.7</v>
      </c>
      <c r="G536" s="62" t="str">
        <f>Source!DF860</f>
        <v/>
      </c>
      <c r="H536" s="75">
        <f>ROUND(Source!AE860*Source!I860, 2)</f>
        <v>0.05</v>
      </c>
      <c r="I536" s="62"/>
      <c r="J536" s="62">
        <f>IF(Source!BS860&lt;&gt; 0, Source!BS860, 1)</f>
        <v>31.7</v>
      </c>
      <c r="K536" s="75">
        <f>Source!R860</f>
        <v>1.71</v>
      </c>
      <c r="L536" s="64"/>
      <c r="R536">
        <f>H536</f>
        <v>0.05</v>
      </c>
    </row>
    <row r="537" spans="1:26" ht="14.4">
      <c r="A537" s="38"/>
      <c r="B537" s="78"/>
      <c r="C537" s="78" t="s">
        <v>967</v>
      </c>
      <c r="D537" s="60"/>
      <c r="E537" s="10"/>
      <c r="F537" s="61">
        <f>Source!AL860</f>
        <v>120.73</v>
      </c>
      <c r="G537" s="62" t="str">
        <f>Source!DD860</f>
        <v/>
      </c>
      <c r="H537" s="63">
        <f>ROUND(Source!AC860*Source!I860, 2)</f>
        <v>2.41</v>
      </c>
      <c r="I537" s="62"/>
      <c r="J537" s="62">
        <f>IF(Source!BC860&lt;&gt; 0, Source!BC860, 1)</f>
        <v>11.53</v>
      </c>
      <c r="K537" s="63">
        <f>Source!P860</f>
        <v>27.84</v>
      </c>
      <c r="L537" s="64"/>
    </row>
    <row r="538" spans="1:26" ht="14.4">
      <c r="A538" s="38"/>
      <c r="B538" s="78"/>
      <c r="C538" s="78" t="s">
        <v>960</v>
      </c>
      <c r="D538" s="60" t="s">
        <v>961</v>
      </c>
      <c r="E538" s="10">
        <f>Source!BZ860</f>
        <v>95</v>
      </c>
      <c r="F538" s="81"/>
      <c r="G538" s="62"/>
      <c r="H538" s="63">
        <f>SUM(S532:S541)</f>
        <v>17.84</v>
      </c>
      <c r="I538" s="65"/>
      <c r="J538" s="57">
        <f>Source!AT860</f>
        <v>95</v>
      </c>
      <c r="K538" s="63">
        <f>SUM(T532:T541)</f>
        <v>565.65</v>
      </c>
      <c r="L538" s="64"/>
    </row>
    <row r="539" spans="1:26" ht="14.4">
      <c r="A539" s="38"/>
      <c r="B539" s="78"/>
      <c r="C539" s="78" t="s">
        <v>962</v>
      </c>
      <c r="D539" s="60" t="s">
        <v>961</v>
      </c>
      <c r="E539" s="10">
        <f>Source!CA860</f>
        <v>65</v>
      </c>
      <c r="F539" s="81"/>
      <c r="G539" s="62"/>
      <c r="H539" s="63">
        <f>SUM(U532:U541)</f>
        <v>12.21</v>
      </c>
      <c r="I539" s="65"/>
      <c r="J539" s="57">
        <f>Source!AU860</f>
        <v>65</v>
      </c>
      <c r="K539" s="63">
        <f>SUM(V532:V541)</f>
        <v>387.02</v>
      </c>
      <c r="L539" s="64"/>
    </row>
    <row r="540" spans="1:26" ht="14.4">
      <c r="A540" s="38"/>
      <c r="B540" s="78"/>
      <c r="C540" s="78" t="s">
        <v>963</v>
      </c>
      <c r="D540" s="60" t="s">
        <v>964</v>
      </c>
      <c r="E540" s="10">
        <f>Source!AQ860</f>
        <v>94.4</v>
      </c>
      <c r="F540" s="61"/>
      <c r="G540" s="62" t="str">
        <f>Source!DI860</f>
        <v/>
      </c>
      <c r="H540" s="63"/>
      <c r="I540" s="62"/>
      <c r="J540" s="62"/>
      <c r="K540" s="63"/>
      <c r="L540" s="66">
        <f>Source!U860</f>
        <v>1.8880000000000001</v>
      </c>
    </row>
    <row r="541" spans="1:26" ht="41.4">
      <c r="A541" s="79" t="str">
        <f>Source!E861</f>
        <v>18,1</v>
      </c>
      <c r="B541" s="80" t="str">
        <f>Source!F861</f>
        <v>509-5121</v>
      </c>
      <c r="C541" s="80" t="str">
        <f>Source!G861</f>
        <v>Светильник встраиваемый растровый с белым параболическим отражателем (5 перемычек) ЛВО 13-4х18-731/5</v>
      </c>
      <c r="D541" s="67" t="str">
        <f>Source!H861</f>
        <v>шт.</v>
      </c>
      <c r="E541" s="68">
        <f>Source!I861</f>
        <v>2</v>
      </c>
      <c r="F541" s="69">
        <f>Source!AL861+Source!AM861+Source!AO861</f>
        <v>162.18</v>
      </c>
      <c r="G541" s="70" t="s">
        <v>3</v>
      </c>
      <c r="H541" s="71">
        <f>ROUND(Source!AC861*Source!I861, 2)+ROUND(Source!AD861*Source!I861, 2)+ROUND(Source!AF861*Source!I861, 2)</f>
        <v>324.36</v>
      </c>
      <c r="I541" s="72"/>
      <c r="J541" s="72">
        <f>IF(Source!BC861&lt;&gt; 0, Source!BC861, 1)</f>
        <v>2.42</v>
      </c>
      <c r="K541" s="71">
        <f>Source!O861</f>
        <v>784.95</v>
      </c>
      <c r="L541" s="73"/>
      <c r="S541">
        <f>ROUND((Source!FX861/100)*((ROUND(Source!AF861*Source!I861, 2)+ROUND(Source!AE861*Source!I861, 2))), 2)</f>
        <v>0</v>
      </c>
      <c r="T541">
        <f>Source!X861</f>
        <v>0</v>
      </c>
      <c r="U541">
        <f>ROUND((Source!FY861/100)*((ROUND(Source!AF861*Source!I861, 2)+ROUND(Source!AE861*Source!I861, 2))), 2)</f>
        <v>0</v>
      </c>
      <c r="V541">
        <f>Source!Y861</f>
        <v>0</v>
      </c>
      <c r="W541">
        <f>IF(Source!BI861&lt;=1,H541, 0)</f>
        <v>0</v>
      </c>
      <c r="X541">
        <f>IF(Source!BI861=2,H541, 0)</f>
        <v>324.36</v>
      </c>
      <c r="Y541">
        <f>IF(Source!BI861=3,H541, 0)</f>
        <v>0</v>
      </c>
      <c r="Z541">
        <f>IF(Source!BI861=4,H541, 0)</f>
        <v>0</v>
      </c>
    </row>
    <row r="542" spans="1:26" ht="13.8">
      <c r="G542" s="74">
        <f>H534+H535+H537+H538+H539+SUM(H541:H541)</f>
        <v>376.44</v>
      </c>
      <c r="H542" s="74"/>
      <c r="J542" s="74">
        <f>K534+K535+K537+K538+K539+SUM(K541:K541)</f>
        <v>2367.16</v>
      </c>
      <c r="K542" s="74"/>
      <c r="L542" s="59">
        <f>Source!U860</f>
        <v>1.8880000000000001</v>
      </c>
      <c r="O542" s="48">
        <f>G542</f>
        <v>376.44</v>
      </c>
      <c r="P542" s="48">
        <f>J542</f>
        <v>2367.16</v>
      </c>
      <c r="Q542" s="48">
        <f>L542</f>
        <v>1.8880000000000001</v>
      </c>
      <c r="W542">
        <f>IF(Source!BI860&lt;=1,H534+H535+H537+H538+H539, 0)</f>
        <v>0</v>
      </c>
      <c r="X542">
        <f>IF(Source!BI860=2,H534+H535+H537+H538+H539, 0)</f>
        <v>52.080000000000005</v>
      </c>
      <c r="Y542">
        <f>IF(Source!BI860=3,H534+H535+H537+H538+H539, 0)</f>
        <v>0</v>
      </c>
      <c r="Z542">
        <f>IF(Source!BI860=4,H534+H535+H537+H538+H539, 0)</f>
        <v>0</v>
      </c>
    </row>
    <row r="544" spans="1:26" ht="13.8">
      <c r="A544" s="56" t="str">
        <f>CONCATENATE("Итого по подразделу: ",IF(Source!G863&lt;&gt;"Новый подраздел", Source!G863, ""))</f>
        <v>Итого по подразделу: комната 16</v>
      </c>
      <c r="B544" s="56"/>
      <c r="C544" s="56"/>
      <c r="D544" s="56"/>
      <c r="E544" s="56"/>
      <c r="F544" s="56"/>
      <c r="G544" s="58">
        <f>SUM(O385:O543)</f>
        <v>22642.949999999993</v>
      </c>
      <c r="H544" s="58"/>
      <c r="I544" s="54"/>
      <c r="J544" s="58">
        <f>SUM(P385:P543)</f>
        <v>221390.07</v>
      </c>
      <c r="K544" s="58"/>
      <c r="L544" s="59">
        <f>SUM(Q385:Q543)</f>
        <v>182.19384699999998</v>
      </c>
    </row>
    <row r="548" spans="1:26" ht="13.8">
      <c r="A548" s="56" t="str">
        <f>CONCATENATE("Итого по разделу: ",IF(Source!G893&lt;&gt;"Новый раздел", Source!G893, ""))</f>
        <v>Итого по разделу: демонтаж 16</v>
      </c>
      <c r="B548" s="56"/>
      <c r="C548" s="56"/>
      <c r="D548" s="56"/>
      <c r="E548" s="56"/>
      <c r="F548" s="56"/>
      <c r="G548" s="58">
        <f>SUM(O307:O547)</f>
        <v>22960.479999999996</v>
      </c>
      <c r="H548" s="58"/>
      <c r="I548" s="54"/>
      <c r="J548" s="58">
        <f>SUM(P307:P547)</f>
        <v>230854.66000000003</v>
      </c>
      <c r="K548" s="58"/>
      <c r="L548" s="59">
        <f>SUM(Q307:Q547)</f>
        <v>201.63694699999999</v>
      </c>
    </row>
    <row r="552" spans="1:26" ht="16.8">
      <c r="A552" s="55" t="str">
        <f>CONCATENATE("Раздел: ",IF(Source!G923&lt;&gt;"Новый раздел", Source!G923, ""))</f>
        <v>Раздел: демонтаж 17</v>
      </c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</row>
    <row r="553" spans="1:26" ht="43.2">
      <c r="A553" s="38" t="str">
        <f>Source!E927</f>
        <v>1</v>
      </c>
      <c r="B553" s="78" t="str">
        <f>Source!F927</f>
        <v>57-1-2</v>
      </c>
      <c r="C553" s="78" t="str">
        <f>Source!G927</f>
        <v>Разборка оснований покрытия полов лаг из досок и брусков</v>
      </c>
      <c r="D553" s="60" t="str">
        <f>Source!H927</f>
        <v>100 м2 основания</v>
      </c>
      <c r="E553" s="10">
        <f>Source!I927</f>
        <v>0.253</v>
      </c>
      <c r="F553" s="61">
        <f>Source!AL927+Source!AM927+Source!AO927</f>
        <v>59.83</v>
      </c>
      <c r="G553" s="62"/>
      <c r="H553" s="63"/>
      <c r="I553" s="62" t="str">
        <f>Source!BO927</f>
        <v>57-1-2</v>
      </c>
      <c r="J553" s="62"/>
      <c r="K553" s="63"/>
      <c r="L553" s="64"/>
      <c r="S553">
        <f>ROUND((Source!FX927/100)*((ROUND(Source!AF927*Source!I927, 2)+ROUND(Source!AE927*Source!I927, 2))), 2)</f>
        <v>12.11</v>
      </c>
      <c r="T553">
        <f>Source!X927</f>
        <v>383.87</v>
      </c>
      <c r="U553">
        <f>ROUND((Source!FY927/100)*((ROUND(Source!AF927*Source!I927, 2)+ROUND(Source!AE927*Source!I927, 2))), 2)</f>
        <v>10.3</v>
      </c>
      <c r="V553">
        <f>Source!Y927</f>
        <v>326.29000000000002</v>
      </c>
    </row>
    <row r="554" spans="1:26">
      <c r="C554" s="47" t="str">
        <f>"Объем: "&amp;Source!I927&amp;"=25,3/"&amp;"100"</f>
        <v>Объем: 0,253=25,3/100</v>
      </c>
    </row>
    <row r="555" spans="1:26" ht="14.4">
      <c r="A555" s="38"/>
      <c r="B555" s="78"/>
      <c r="C555" s="78" t="s">
        <v>959</v>
      </c>
      <c r="D555" s="60"/>
      <c r="E555" s="10"/>
      <c r="F555" s="61">
        <f>Source!AO927</f>
        <v>59.83</v>
      </c>
      <c r="G555" s="62" t="str">
        <f>Source!DG927</f>
        <v/>
      </c>
      <c r="H555" s="63">
        <f>ROUND(Source!AF927*Source!I927, 2)</f>
        <v>15.14</v>
      </c>
      <c r="I555" s="62"/>
      <c r="J555" s="62">
        <f>IF(Source!BA927&lt;&gt; 0, Source!BA927, 1)</f>
        <v>31.7</v>
      </c>
      <c r="K555" s="63">
        <f>Source!S927</f>
        <v>479.84</v>
      </c>
      <c r="L555" s="64"/>
      <c r="R555">
        <f>H555</f>
        <v>15.14</v>
      </c>
    </row>
    <row r="556" spans="1:26" ht="14.4">
      <c r="A556" s="38"/>
      <c r="B556" s="78"/>
      <c r="C556" s="78" t="s">
        <v>960</v>
      </c>
      <c r="D556" s="60" t="s">
        <v>961</v>
      </c>
      <c r="E556" s="10">
        <f>Source!BZ927</f>
        <v>80</v>
      </c>
      <c r="F556" s="81"/>
      <c r="G556" s="62"/>
      <c r="H556" s="63">
        <f>SUM(S553:S559)</f>
        <v>12.11</v>
      </c>
      <c r="I556" s="65"/>
      <c r="J556" s="57">
        <f>Source!AT927</f>
        <v>80</v>
      </c>
      <c r="K556" s="63">
        <f>SUM(T553:T559)</f>
        <v>383.87</v>
      </c>
      <c r="L556" s="64"/>
    </row>
    <row r="557" spans="1:26" ht="14.4">
      <c r="A557" s="38"/>
      <c r="B557" s="78"/>
      <c r="C557" s="78" t="s">
        <v>962</v>
      </c>
      <c r="D557" s="60" t="s">
        <v>961</v>
      </c>
      <c r="E557" s="10">
        <f>Source!CA927</f>
        <v>68</v>
      </c>
      <c r="F557" s="81"/>
      <c r="G557" s="62"/>
      <c r="H557" s="63">
        <f>SUM(U553:U559)</f>
        <v>10.3</v>
      </c>
      <c r="I557" s="65"/>
      <c r="J557" s="57">
        <f>Source!AU927</f>
        <v>68</v>
      </c>
      <c r="K557" s="63">
        <f>SUM(V553:V559)</f>
        <v>326.29000000000002</v>
      </c>
      <c r="L557" s="64"/>
    </row>
    <row r="558" spans="1:26" ht="14.4">
      <c r="A558" s="38"/>
      <c r="B558" s="78"/>
      <c r="C558" s="78" t="s">
        <v>963</v>
      </c>
      <c r="D558" s="60" t="s">
        <v>964</v>
      </c>
      <c r="E558" s="10">
        <f>Source!AQ927</f>
        <v>7.67</v>
      </c>
      <c r="F558" s="61"/>
      <c r="G558" s="62" t="str">
        <f>Source!DI927</f>
        <v/>
      </c>
      <c r="H558" s="63"/>
      <c r="I558" s="62"/>
      <c r="J558" s="62"/>
      <c r="K558" s="63"/>
      <c r="L558" s="66">
        <f>Source!U927</f>
        <v>1.94051</v>
      </c>
    </row>
    <row r="559" spans="1:26" ht="14.4">
      <c r="A559" s="79" t="str">
        <f>Source!E928</f>
        <v>1,1</v>
      </c>
      <c r="B559" s="80" t="str">
        <f>Source!F928</f>
        <v>509-9900</v>
      </c>
      <c r="C559" s="80" t="str">
        <f>Source!G928</f>
        <v>Строительный мусор</v>
      </c>
      <c r="D559" s="67" t="str">
        <f>Source!H928</f>
        <v>т</v>
      </c>
      <c r="E559" s="68">
        <f>Source!I928</f>
        <v>0.17710000000000001</v>
      </c>
      <c r="F559" s="69">
        <f>Source!AL928+Source!AM928+Source!AO928</f>
        <v>0</v>
      </c>
      <c r="G559" s="70" t="s">
        <v>3</v>
      </c>
      <c r="H559" s="71">
        <f>ROUND(Source!AC928*Source!I928, 2)+ROUND(Source!AD928*Source!I928, 2)+ROUND(Source!AF928*Source!I928, 2)</f>
        <v>0</v>
      </c>
      <c r="I559" s="72"/>
      <c r="J559" s="72">
        <f>IF(Source!BC928&lt;&gt; 0, Source!BC928, 1)</f>
        <v>1</v>
      </c>
      <c r="K559" s="71">
        <f>Source!O928</f>
        <v>0</v>
      </c>
      <c r="L559" s="73"/>
      <c r="S559">
        <f>ROUND((Source!FX928/100)*((ROUND(Source!AF928*Source!I928, 2)+ROUND(Source!AE928*Source!I928, 2))), 2)</f>
        <v>0</v>
      </c>
      <c r="T559">
        <f>Source!X928</f>
        <v>0</v>
      </c>
      <c r="U559">
        <f>ROUND((Source!FY928/100)*((ROUND(Source!AF928*Source!I928, 2)+ROUND(Source!AE928*Source!I928, 2))), 2)</f>
        <v>0</v>
      </c>
      <c r="V559">
        <f>Source!Y928</f>
        <v>0</v>
      </c>
      <c r="W559">
        <f>IF(Source!BI928&lt;=1,H559, 0)</f>
        <v>0</v>
      </c>
      <c r="X559">
        <f>IF(Source!BI928=2,H559, 0)</f>
        <v>0</v>
      </c>
      <c r="Y559">
        <f>IF(Source!BI928=3,H559, 0)</f>
        <v>0</v>
      </c>
      <c r="Z559">
        <f>IF(Source!BI928=4,H559, 0)</f>
        <v>0</v>
      </c>
    </row>
    <row r="560" spans="1:26" ht="13.8">
      <c r="G560" s="74">
        <f>H555+H556+H557+SUM(H559:H559)</f>
        <v>37.549999999999997</v>
      </c>
      <c r="H560" s="74"/>
      <c r="J560" s="74">
        <f>K555+K556+K557+SUM(K559:K559)</f>
        <v>1190</v>
      </c>
      <c r="K560" s="74"/>
      <c r="L560" s="59">
        <f>Source!U927</f>
        <v>1.94051</v>
      </c>
      <c r="O560" s="48">
        <f>G560</f>
        <v>37.549999999999997</v>
      </c>
      <c r="P560" s="48">
        <f>J560</f>
        <v>1190</v>
      </c>
      <c r="Q560" s="48">
        <f>L560</f>
        <v>1.94051</v>
      </c>
      <c r="W560">
        <f>IF(Source!BI927&lt;=1,H555+H556+H557, 0)</f>
        <v>37.549999999999997</v>
      </c>
      <c r="X560">
        <f>IF(Source!BI927=2,H555+H556+H557, 0)</f>
        <v>0</v>
      </c>
      <c r="Y560">
        <f>IF(Source!BI927=3,H555+H556+H557, 0)</f>
        <v>0</v>
      </c>
      <c r="Z560">
        <f>IF(Source!BI927=4,H555+H556+H557, 0)</f>
        <v>0</v>
      </c>
    </row>
    <row r="561" spans="1:26" ht="43.2">
      <c r="A561" s="38" t="str">
        <f>Source!E929</f>
        <v>2</v>
      </c>
      <c r="B561" s="78" t="str">
        <f>Source!F929</f>
        <v>46-04-010-2</v>
      </c>
      <c r="C561" s="78" t="str">
        <f>Source!G929</f>
        <v>Разборка покрытий полов дощатых</v>
      </c>
      <c r="D561" s="60" t="str">
        <f>Source!H929</f>
        <v>100 м2 покрытия</v>
      </c>
      <c r="E561" s="10">
        <f>Source!I929</f>
        <v>0.253</v>
      </c>
      <c r="F561" s="61">
        <f>Source!AL929+Source!AM929+Source!AO929</f>
        <v>352.23</v>
      </c>
      <c r="G561" s="62"/>
      <c r="H561" s="63"/>
      <c r="I561" s="62" t="str">
        <f>Source!BO929</f>
        <v>46-04-010-2</v>
      </c>
      <c r="J561" s="62"/>
      <c r="K561" s="63"/>
      <c r="L561" s="64"/>
      <c r="S561">
        <f>ROUND((Source!FX929/100)*((ROUND(Source!AF929*Source!I929, 2)+ROUND(Source!AE929*Source!I929, 2))), 2)</f>
        <v>0</v>
      </c>
      <c r="T561">
        <f>Source!X929</f>
        <v>0</v>
      </c>
      <c r="U561">
        <f>ROUND((Source!FY929/100)*((ROUND(Source!AF929*Source!I929, 2)+ROUND(Source!AE929*Source!I929, 2))), 2)</f>
        <v>0</v>
      </c>
      <c r="V561">
        <f>Source!Y929</f>
        <v>0</v>
      </c>
    </row>
    <row r="562" spans="1:26">
      <c r="C562" s="47" t="str">
        <f>"Объем: "&amp;Source!I929&amp;"=25,3/"&amp;"100"</f>
        <v>Объем: 0,253=25,3/100</v>
      </c>
    </row>
    <row r="563" spans="1:26" ht="14.4">
      <c r="A563" s="38"/>
      <c r="B563" s="78"/>
      <c r="C563" s="78" t="s">
        <v>959</v>
      </c>
      <c r="D563" s="60"/>
      <c r="E563" s="10"/>
      <c r="F563" s="61">
        <f>Source!AO929</f>
        <v>238.13</v>
      </c>
      <c r="G563" s="62" t="str">
        <f>Source!DG929</f>
        <v/>
      </c>
      <c r="H563" s="63">
        <f>ROUND(Source!AF929*Source!I929, 2)</f>
        <v>60.25</v>
      </c>
      <c r="I563" s="62"/>
      <c r="J563" s="62">
        <f>IF(Source!BA929&lt;&gt; 0, Source!BA929, 1)</f>
        <v>31.7</v>
      </c>
      <c r="K563" s="63">
        <f>Source!S929</f>
        <v>1909.83</v>
      </c>
      <c r="L563" s="64"/>
      <c r="R563">
        <f>H563</f>
        <v>60.25</v>
      </c>
    </row>
    <row r="564" spans="1:26" ht="14.4">
      <c r="A564" s="38"/>
      <c r="B564" s="78"/>
      <c r="C564" s="78" t="s">
        <v>81</v>
      </c>
      <c r="D564" s="60"/>
      <c r="E564" s="10"/>
      <c r="F564" s="61">
        <f>Source!AM929</f>
        <v>114.1</v>
      </c>
      <c r="G564" s="62" t="str">
        <f>Source!DE929</f>
        <v/>
      </c>
      <c r="H564" s="63">
        <f>ROUND(Source!AD929*Source!I929, 2)</f>
        <v>28.87</v>
      </c>
      <c r="I564" s="62"/>
      <c r="J564" s="62">
        <f>IF(Source!BB929&lt;&gt; 0, Source!BB929, 1)</f>
        <v>14.25</v>
      </c>
      <c r="K564" s="63">
        <f>Source!Q929</f>
        <v>411.36</v>
      </c>
      <c r="L564" s="64"/>
    </row>
    <row r="565" spans="1:26" ht="14.4">
      <c r="A565" s="38"/>
      <c r="B565" s="78"/>
      <c r="C565" s="78" t="s">
        <v>965</v>
      </c>
      <c r="D565" s="60"/>
      <c r="E565" s="10"/>
      <c r="F565" s="61">
        <f>Source!AN929</f>
        <v>49.28</v>
      </c>
      <c r="G565" s="62" t="str">
        <f>Source!DF929</f>
        <v/>
      </c>
      <c r="H565" s="75">
        <f>ROUND(Source!AE929*Source!I929, 2)</f>
        <v>12.47</v>
      </c>
      <c r="I565" s="62"/>
      <c r="J565" s="62">
        <f>IF(Source!BS929&lt;&gt; 0, Source!BS929, 1)</f>
        <v>31.7</v>
      </c>
      <c r="K565" s="75">
        <f>Source!R929</f>
        <v>395.23</v>
      </c>
      <c r="L565" s="64"/>
      <c r="R565">
        <f>H565</f>
        <v>12.47</v>
      </c>
    </row>
    <row r="566" spans="1:26" ht="14.4">
      <c r="A566" s="79"/>
      <c r="B566" s="80"/>
      <c r="C566" s="80" t="s">
        <v>963</v>
      </c>
      <c r="D566" s="67" t="s">
        <v>964</v>
      </c>
      <c r="E566" s="68">
        <f>Source!AQ929</f>
        <v>30.53</v>
      </c>
      <c r="F566" s="69"/>
      <c r="G566" s="72" t="str">
        <f>Source!DI929</f>
        <v/>
      </c>
      <c r="H566" s="71"/>
      <c r="I566" s="72"/>
      <c r="J566" s="72"/>
      <c r="K566" s="71"/>
      <c r="L566" s="76">
        <f>Source!U929</f>
        <v>7.7240900000000003</v>
      </c>
    </row>
    <row r="567" spans="1:26" ht="13.8">
      <c r="G567" s="74">
        <f>H563+H564</f>
        <v>89.12</v>
      </c>
      <c r="H567" s="74"/>
      <c r="J567" s="74">
        <f>K563+K564</f>
        <v>2321.19</v>
      </c>
      <c r="K567" s="74"/>
      <c r="L567" s="59">
        <f>Source!U929</f>
        <v>7.7240900000000003</v>
      </c>
      <c r="O567" s="48">
        <f>G567</f>
        <v>89.12</v>
      </c>
      <c r="P567" s="48">
        <f>J567</f>
        <v>2321.19</v>
      </c>
      <c r="Q567" s="48">
        <f>L567</f>
        <v>7.7240900000000003</v>
      </c>
      <c r="W567">
        <f>IF(Source!BI929&lt;=1,H563+H564, 0)</f>
        <v>89.12</v>
      </c>
      <c r="X567">
        <f>IF(Source!BI929=2,H563+H564, 0)</f>
        <v>0</v>
      </c>
      <c r="Y567">
        <f>IF(Source!BI929=3,H563+H564, 0)</f>
        <v>0</v>
      </c>
      <c r="Z567">
        <f>IF(Source!BI929=4,H563+H564, 0)</f>
        <v>0</v>
      </c>
    </row>
    <row r="568" spans="1:26" ht="43.2">
      <c r="A568" s="38" t="str">
        <f>Source!E930</f>
        <v>3</v>
      </c>
      <c r="B568" s="78" t="str">
        <f>Source!F930</f>
        <v>57-2-1</v>
      </c>
      <c r="C568" s="78" t="str">
        <f>Source!G930</f>
        <v>Разборка покрытий полов из линолеума и релина</v>
      </c>
      <c r="D568" s="60" t="str">
        <f>Source!H930</f>
        <v>100 м2 покрытия</v>
      </c>
      <c r="E568" s="10">
        <f>Source!I930</f>
        <v>0.253</v>
      </c>
      <c r="F568" s="61">
        <f>Source!AL930+Source!AM930+Source!AO930</f>
        <v>92.9</v>
      </c>
      <c r="G568" s="62"/>
      <c r="H568" s="63"/>
      <c r="I568" s="62" t="str">
        <f>Source!BO930</f>
        <v>57-2-1</v>
      </c>
      <c r="J568" s="62"/>
      <c r="K568" s="63"/>
      <c r="L568" s="64"/>
      <c r="S568">
        <f>ROUND((Source!FX930/100)*((ROUND(Source!AF930*Source!I930, 2)+ROUND(Source!AE930*Source!I930, 2))), 2)</f>
        <v>18.34</v>
      </c>
      <c r="T568">
        <f>Source!X930</f>
        <v>581.29999999999995</v>
      </c>
      <c r="U568">
        <f>ROUND((Source!FY930/100)*((ROUND(Source!AF930*Source!I930, 2)+ROUND(Source!AE930*Source!I930, 2))), 2)</f>
        <v>15.59</v>
      </c>
      <c r="V568">
        <f>Source!Y930</f>
        <v>494.11</v>
      </c>
    </row>
    <row r="569" spans="1:26">
      <c r="C569" s="47" t="str">
        <f>"Объем: "&amp;Source!I930&amp;"=25,3/"&amp;"100"</f>
        <v>Объем: 0,253=25,3/100</v>
      </c>
    </row>
    <row r="570" spans="1:26" ht="14.4">
      <c r="A570" s="38"/>
      <c r="B570" s="78"/>
      <c r="C570" s="78" t="s">
        <v>959</v>
      </c>
      <c r="D570" s="60"/>
      <c r="E570" s="10"/>
      <c r="F570" s="61">
        <f>Source!AO930</f>
        <v>88.84</v>
      </c>
      <c r="G570" s="62" t="str">
        <f>Source!DG930</f>
        <v/>
      </c>
      <c r="H570" s="63">
        <f>ROUND(Source!AF930*Source!I930, 2)</f>
        <v>22.48</v>
      </c>
      <c r="I570" s="62"/>
      <c r="J570" s="62">
        <f>IF(Source!BA930&lt;&gt; 0, Source!BA930, 1)</f>
        <v>31.7</v>
      </c>
      <c r="K570" s="63">
        <f>Source!S930</f>
        <v>712.51</v>
      </c>
      <c r="L570" s="64"/>
      <c r="R570">
        <f>H570</f>
        <v>22.48</v>
      </c>
    </row>
    <row r="571" spans="1:26" ht="14.4">
      <c r="A571" s="38"/>
      <c r="B571" s="78"/>
      <c r="C571" s="78" t="s">
        <v>81</v>
      </c>
      <c r="D571" s="60"/>
      <c r="E571" s="10"/>
      <c r="F571" s="61">
        <f>Source!AM930</f>
        <v>4.0599999999999996</v>
      </c>
      <c r="G571" s="62" t="str">
        <f>Source!DE930</f>
        <v/>
      </c>
      <c r="H571" s="63">
        <f>ROUND(Source!AD930*Source!I930, 2)</f>
        <v>1.03</v>
      </c>
      <c r="I571" s="62"/>
      <c r="J571" s="62">
        <f>IF(Source!BB930&lt;&gt; 0, Source!BB930, 1)</f>
        <v>14.26</v>
      </c>
      <c r="K571" s="63">
        <f>Source!Q930</f>
        <v>14.65</v>
      </c>
      <c r="L571" s="64"/>
    </row>
    <row r="572" spans="1:26" ht="14.4">
      <c r="A572" s="38"/>
      <c r="B572" s="78"/>
      <c r="C572" s="78" t="s">
        <v>965</v>
      </c>
      <c r="D572" s="60"/>
      <c r="E572" s="10"/>
      <c r="F572" s="61">
        <f>Source!AN930</f>
        <v>1.76</v>
      </c>
      <c r="G572" s="62" t="str">
        <f>Source!DF930</f>
        <v/>
      </c>
      <c r="H572" s="75">
        <f>ROUND(Source!AE930*Source!I930, 2)</f>
        <v>0.45</v>
      </c>
      <c r="I572" s="62"/>
      <c r="J572" s="62">
        <f>IF(Source!BS930&lt;&gt; 0, Source!BS930, 1)</f>
        <v>31.7</v>
      </c>
      <c r="K572" s="75">
        <f>Source!R930</f>
        <v>14.12</v>
      </c>
      <c r="L572" s="64"/>
      <c r="R572">
        <f>H572</f>
        <v>0.45</v>
      </c>
    </row>
    <row r="573" spans="1:26" ht="14.4">
      <c r="A573" s="38"/>
      <c r="B573" s="78"/>
      <c r="C573" s="78" t="s">
        <v>960</v>
      </c>
      <c r="D573" s="60" t="s">
        <v>961</v>
      </c>
      <c r="E573" s="10">
        <f>Source!BZ930</f>
        <v>80</v>
      </c>
      <c r="F573" s="81"/>
      <c r="G573" s="62"/>
      <c r="H573" s="63">
        <f>SUM(S568:S576)</f>
        <v>18.34</v>
      </c>
      <c r="I573" s="65"/>
      <c r="J573" s="57">
        <f>Source!AT930</f>
        <v>80</v>
      </c>
      <c r="K573" s="63">
        <f>SUM(T568:T576)</f>
        <v>581.29999999999995</v>
      </c>
      <c r="L573" s="64"/>
    </row>
    <row r="574" spans="1:26" ht="14.4">
      <c r="A574" s="38"/>
      <c r="B574" s="78"/>
      <c r="C574" s="78" t="s">
        <v>962</v>
      </c>
      <c r="D574" s="60" t="s">
        <v>961</v>
      </c>
      <c r="E574" s="10">
        <f>Source!CA930</f>
        <v>68</v>
      </c>
      <c r="F574" s="81"/>
      <c r="G574" s="62"/>
      <c r="H574" s="63">
        <f>SUM(U568:U576)</f>
        <v>15.59</v>
      </c>
      <c r="I574" s="65"/>
      <c r="J574" s="57">
        <f>Source!AU930</f>
        <v>68</v>
      </c>
      <c r="K574" s="63">
        <f>SUM(V568:V576)</f>
        <v>494.11</v>
      </c>
      <c r="L574" s="64"/>
    </row>
    <row r="575" spans="1:26" ht="14.4">
      <c r="A575" s="38"/>
      <c r="B575" s="78"/>
      <c r="C575" s="78" t="s">
        <v>963</v>
      </c>
      <c r="D575" s="60" t="s">
        <v>964</v>
      </c>
      <c r="E575" s="10">
        <f>Source!AQ930</f>
        <v>11.39</v>
      </c>
      <c r="F575" s="61"/>
      <c r="G575" s="62" t="str">
        <f>Source!DI930</f>
        <v/>
      </c>
      <c r="H575" s="63"/>
      <c r="I575" s="62"/>
      <c r="J575" s="62"/>
      <c r="K575" s="63"/>
      <c r="L575" s="66">
        <f>Source!U930</f>
        <v>2.8816700000000002</v>
      </c>
    </row>
    <row r="576" spans="1:26" ht="14.4">
      <c r="A576" s="79" t="str">
        <f>Source!E931</f>
        <v>3,1</v>
      </c>
      <c r="B576" s="80" t="str">
        <f>Source!F931</f>
        <v>509-9900</v>
      </c>
      <c r="C576" s="80" t="str">
        <f>Source!G931</f>
        <v>Строительный мусор</v>
      </c>
      <c r="D576" s="67" t="str">
        <f>Source!H931</f>
        <v>т</v>
      </c>
      <c r="E576" s="68">
        <f>Source!I931</f>
        <v>0.11891</v>
      </c>
      <c r="F576" s="69">
        <f>Source!AL931+Source!AM931+Source!AO931</f>
        <v>0</v>
      </c>
      <c r="G576" s="70" t="s">
        <v>3</v>
      </c>
      <c r="H576" s="71">
        <f>ROUND(Source!AC931*Source!I931, 2)+ROUND(Source!AD931*Source!I931, 2)+ROUND(Source!AF931*Source!I931, 2)</f>
        <v>0</v>
      </c>
      <c r="I576" s="72"/>
      <c r="J576" s="72">
        <f>IF(Source!BC931&lt;&gt; 0, Source!BC931, 1)</f>
        <v>1</v>
      </c>
      <c r="K576" s="71">
        <f>Source!O931</f>
        <v>0</v>
      </c>
      <c r="L576" s="73"/>
      <c r="S576">
        <f>ROUND((Source!FX931/100)*((ROUND(Source!AF931*Source!I931, 2)+ROUND(Source!AE931*Source!I931, 2))), 2)</f>
        <v>0</v>
      </c>
      <c r="T576">
        <f>Source!X931</f>
        <v>0</v>
      </c>
      <c r="U576">
        <f>ROUND((Source!FY931/100)*((ROUND(Source!AF931*Source!I931, 2)+ROUND(Source!AE931*Source!I931, 2))), 2)</f>
        <v>0</v>
      </c>
      <c r="V576">
        <f>Source!Y931</f>
        <v>0</v>
      </c>
      <c r="W576">
        <f>IF(Source!BI931&lt;=1,H576, 0)</f>
        <v>0</v>
      </c>
      <c r="X576">
        <f>IF(Source!BI931=2,H576, 0)</f>
        <v>0</v>
      </c>
      <c r="Y576">
        <f>IF(Source!BI931=3,H576, 0)</f>
        <v>0</v>
      </c>
      <c r="Z576">
        <f>IF(Source!BI931=4,H576, 0)</f>
        <v>0</v>
      </c>
    </row>
    <row r="577" spans="1:26" ht="13.8">
      <c r="G577" s="74">
        <f>H570+H571+H573+H574+SUM(H576:H576)</f>
        <v>57.44</v>
      </c>
      <c r="H577" s="74"/>
      <c r="J577" s="74">
        <f>K570+K571+K573+K574+SUM(K576:K576)</f>
        <v>1802.5700000000002</v>
      </c>
      <c r="K577" s="74"/>
      <c r="L577" s="59">
        <f>Source!U930</f>
        <v>2.8816700000000002</v>
      </c>
      <c r="O577" s="48">
        <f>G577</f>
        <v>57.44</v>
      </c>
      <c r="P577" s="48">
        <f>J577</f>
        <v>1802.5700000000002</v>
      </c>
      <c r="Q577" s="48">
        <f>L577</f>
        <v>2.8816700000000002</v>
      </c>
      <c r="W577">
        <f>IF(Source!BI930&lt;=1,H570+H571+H573+H574, 0)</f>
        <v>57.44</v>
      </c>
      <c r="X577">
        <f>IF(Source!BI930=2,H570+H571+H573+H574, 0)</f>
        <v>0</v>
      </c>
      <c r="Y577">
        <f>IF(Source!BI930=3,H570+H571+H573+H574, 0)</f>
        <v>0</v>
      </c>
      <c r="Z577">
        <f>IF(Source!BI930=4,H570+H571+H573+H574, 0)</f>
        <v>0</v>
      </c>
    </row>
    <row r="578" spans="1:26" ht="28.8">
      <c r="A578" s="38" t="str">
        <f>Source!E932</f>
        <v>4</v>
      </c>
      <c r="B578" s="78" t="str">
        <f>Source!F932</f>
        <v>56-9-1</v>
      </c>
      <c r="C578" s="78" t="str">
        <f>Source!G932</f>
        <v>Демонтаж дверных коробок в каменных стенах с отбивкой штукатурки в откосах</v>
      </c>
      <c r="D578" s="60" t="str">
        <f>Source!H932</f>
        <v>100 коробок</v>
      </c>
      <c r="E578" s="10">
        <f>Source!I932</f>
        <v>0.01</v>
      </c>
      <c r="F578" s="61">
        <f>Source!AL932+Source!AM932+Source!AO932</f>
        <v>1634.97</v>
      </c>
      <c r="G578" s="62"/>
      <c r="H578" s="63"/>
      <c r="I578" s="62" t="str">
        <f>Source!BO932</f>
        <v>56-9-1</v>
      </c>
      <c r="J578" s="62"/>
      <c r="K578" s="63"/>
      <c r="L578" s="64"/>
      <c r="S578">
        <f>ROUND((Source!FX932/100)*((ROUND(Source!AF932*Source!I932, 2)+ROUND(Source!AE932*Source!I932, 2))), 2)</f>
        <v>12.12</v>
      </c>
      <c r="T578">
        <f>Source!X932</f>
        <v>384.17</v>
      </c>
      <c r="U578">
        <f>ROUND((Source!FY932/100)*((ROUND(Source!AF932*Source!I932, 2)+ROUND(Source!AE932*Source!I932, 2))), 2)</f>
        <v>9.16</v>
      </c>
      <c r="V578">
        <f>Source!Y932</f>
        <v>290.47000000000003</v>
      </c>
    </row>
    <row r="579" spans="1:26">
      <c r="C579" s="47" t="str">
        <f>"Объем: "&amp;Source!I932&amp;"=1/"&amp;"100"</f>
        <v>Объем: 0,01=1/100</v>
      </c>
    </row>
    <row r="580" spans="1:26" ht="14.4">
      <c r="A580" s="38"/>
      <c r="B580" s="78"/>
      <c r="C580" s="78" t="s">
        <v>959</v>
      </c>
      <c r="D580" s="60"/>
      <c r="E580" s="10"/>
      <c r="F580" s="61">
        <f>Source!AO932</f>
        <v>1437.99</v>
      </c>
      <c r="G580" s="62" t="str">
        <f>Source!DG932</f>
        <v/>
      </c>
      <c r="H580" s="63">
        <f>ROUND(Source!AF932*Source!I932, 2)</f>
        <v>14.38</v>
      </c>
      <c r="I580" s="62"/>
      <c r="J580" s="62">
        <f>IF(Source!BA932&lt;&gt; 0, Source!BA932, 1)</f>
        <v>31.7</v>
      </c>
      <c r="K580" s="63">
        <f>Source!S932</f>
        <v>455.84</v>
      </c>
      <c r="L580" s="64"/>
      <c r="R580">
        <f>H580</f>
        <v>14.38</v>
      </c>
    </row>
    <row r="581" spans="1:26" ht="14.4">
      <c r="A581" s="38"/>
      <c r="B581" s="78"/>
      <c r="C581" s="78" t="s">
        <v>81</v>
      </c>
      <c r="D581" s="60"/>
      <c r="E581" s="10"/>
      <c r="F581" s="61">
        <f>Source!AM932</f>
        <v>196.98</v>
      </c>
      <c r="G581" s="62" t="str">
        <f>Source!DE932</f>
        <v/>
      </c>
      <c r="H581" s="63">
        <f>ROUND(Source!AD932*Source!I932, 2)</f>
        <v>1.97</v>
      </c>
      <c r="I581" s="62"/>
      <c r="J581" s="62">
        <f>IF(Source!BB932&lt;&gt; 0, Source!BB932, 1)</f>
        <v>10.74</v>
      </c>
      <c r="K581" s="63">
        <f>Source!Q932</f>
        <v>21.16</v>
      </c>
      <c r="L581" s="64"/>
    </row>
    <row r="582" spans="1:26" ht="14.4">
      <c r="A582" s="38"/>
      <c r="B582" s="78"/>
      <c r="C582" s="78" t="s">
        <v>965</v>
      </c>
      <c r="D582" s="60"/>
      <c r="E582" s="10"/>
      <c r="F582" s="61">
        <f>Source!AN932</f>
        <v>39.94</v>
      </c>
      <c r="G582" s="62" t="str">
        <f>Source!DF932</f>
        <v/>
      </c>
      <c r="H582" s="75">
        <f>ROUND(Source!AE932*Source!I932, 2)</f>
        <v>0.4</v>
      </c>
      <c r="I582" s="62"/>
      <c r="J582" s="62">
        <f>IF(Source!BS932&lt;&gt; 0, Source!BS932, 1)</f>
        <v>31.7</v>
      </c>
      <c r="K582" s="75">
        <f>Source!R932</f>
        <v>12.66</v>
      </c>
      <c r="L582" s="64"/>
      <c r="R582">
        <f>H582</f>
        <v>0.4</v>
      </c>
    </row>
    <row r="583" spans="1:26" ht="14.4">
      <c r="A583" s="38"/>
      <c r="B583" s="78"/>
      <c r="C583" s="78" t="s">
        <v>960</v>
      </c>
      <c r="D583" s="60" t="s">
        <v>961</v>
      </c>
      <c r="E583" s="10">
        <f>Source!BZ932</f>
        <v>82</v>
      </c>
      <c r="F583" s="81"/>
      <c r="G583" s="62"/>
      <c r="H583" s="63">
        <f>SUM(S578:S586)</f>
        <v>12.12</v>
      </c>
      <c r="I583" s="65"/>
      <c r="J583" s="57">
        <f>Source!AT932</f>
        <v>82</v>
      </c>
      <c r="K583" s="63">
        <f>SUM(T578:T586)</f>
        <v>384.17</v>
      </c>
      <c r="L583" s="64"/>
    </row>
    <row r="584" spans="1:26" ht="14.4">
      <c r="A584" s="38"/>
      <c r="B584" s="78"/>
      <c r="C584" s="78" t="s">
        <v>962</v>
      </c>
      <c r="D584" s="60" t="s">
        <v>961</v>
      </c>
      <c r="E584" s="10">
        <f>Source!CA932</f>
        <v>62</v>
      </c>
      <c r="F584" s="81"/>
      <c r="G584" s="62"/>
      <c r="H584" s="63">
        <f>SUM(U578:U586)</f>
        <v>9.16</v>
      </c>
      <c r="I584" s="65"/>
      <c r="J584" s="57">
        <f>Source!AU932</f>
        <v>62</v>
      </c>
      <c r="K584" s="63">
        <f>SUM(V578:V586)</f>
        <v>290.47000000000003</v>
      </c>
      <c r="L584" s="64"/>
    </row>
    <row r="585" spans="1:26" ht="14.4">
      <c r="A585" s="38"/>
      <c r="B585" s="78"/>
      <c r="C585" s="78" t="s">
        <v>963</v>
      </c>
      <c r="D585" s="60" t="s">
        <v>964</v>
      </c>
      <c r="E585" s="10">
        <f>Source!AQ932</f>
        <v>179.3</v>
      </c>
      <c r="F585" s="61"/>
      <c r="G585" s="62" t="str">
        <f>Source!DI932</f>
        <v/>
      </c>
      <c r="H585" s="63"/>
      <c r="I585" s="62"/>
      <c r="J585" s="62"/>
      <c r="K585" s="63"/>
      <c r="L585" s="66">
        <f>Source!U932</f>
        <v>1.7930000000000001</v>
      </c>
    </row>
    <row r="586" spans="1:26" ht="14.4">
      <c r="A586" s="79" t="str">
        <f>Source!E933</f>
        <v>4,1</v>
      </c>
      <c r="B586" s="80" t="str">
        <f>Source!F933</f>
        <v>509-9900</v>
      </c>
      <c r="C586" s="80" t="str">
        <f>Source!G933</f>
        <v>Строительный мусор</v>
      </c>
      <c r="D586" s="67" t="str">
        <f>Source!H933</f>
        <v>т</v>
      </c>
      <c r="E586" s="68">
        <f>Source!I933</f>
        <v>0.105</v>
      </c>
      <c r="F586" s="69">
        <f>Source!AL933+Source!AM933+Source!AO933</f>
        <v>0</v>
      </c>
      <c r="G586" s="70" t="s">
        <v>3</v>
      </c>
      <c r="H586" s="71">
        <f>ROUND(Source!AC933*Source!I933, 2)+ROUND(Source!AD933*Source!I933, 2)+ROUND(Source!AF933*Source!I933, 2)</f>
        <v>0</v>
      </c>
      <c r="I586" s="72"/>
      <c r="J586" s="72">
        <f>IF(Source!BC933&lt;&gt; 0, Source!BC933, 1)</f>
        <v>1</v>
      </c>
      <c r="K586" s="71">
        <f>Source!O933</f>
        <v>0</v>
      </c>
      <c r="L586" s="73"/>
      <c r="S586">
        <f>ROUND((Source!FX933/100)*((ROUND(Source!AF933*Source!I933, 2)+ROUND(Source!AE933*Source!I933, 2))), 2)</f>
        <v>0</v>
      </c>
      <c r="T586">
        <f>Source!X933</f>
        <v>0</v>
      </c>
      <c r="U586">
        <f>ROUND((Source!FY933/100)*((ROUND(Source!AF933*Source!I933, 2)+ROUND(Source!AE933*Source!I933, 2))), 2)</f>
        <v>0</v>
      </c>
      <c r="V586">
        <f>Source!Y933</f>
        <v>0</v>
      </c>
      <c r="W586">
        <f>IF(Source!BI933&lt;=1,H586, 0)</f>
        <v>0</v>
      </c>
      <c r="X586">
        <f>IF(Source!BI933=2,H586, 0)</f>
        <v>0</v>
      </c>
      <c r="Y586">
        <f>IF(Source!BI933=3,H586, 0)</f>
        <v>0</v>
      </c>
      <c r="Z586">
        <f>IF(Source!BI933=4,H586, 0)</f>
        <v>0</v>
      </c>
    </row>
    <row r="587" spans="1:26" ht="13.8">
      <c r="G587" s="74">
        <f>H580+H581+H583+H584+SUM(H586:H586)</f>
        <v>37.629999999999995</v>
      </c>
      <c r="H587" s="74"/>
      <c r="J587" s="74">
        <f>K580+K581+K583+K584+SUM(K586:K586)</f>
        <v>1151.6400000000001</v>
      </c>
      <c r="K587" s="74"/>
      <c r="L587" s="59">
        <f>Source!U932</f>
        <v>1.7930000000000001</v>
      </c>
      <c r="O587" s="48">
        <f>G587</f>
        <v>37.629999999999995</v>
      </c>
      <c r="P587" s="48">
        <f>J587</f>
        <v>1151.6400000000001</v>
      </c>
      <c r="Q587" s="48">
        <f>L587</f>
        <v>1.7930000000000001</v>
      </c>
      <c r="W587">
        <f>IF(Source!BI932&lt;=1,H580+H581+H583+H584, 0)</f>
        <v>37.629999999999995</v>
      </c>
      <c r="X587">
        <f>IF(Source!BI932=2,H580+H581+H583+H584, 0)</f>
        <v>0</v>
      </c>
      <c r="Y587">
        <f>IF(Source!BI932=3,H580+H581+H583+H584, 0)</f>
        <v>0</v>
      </c>
      <c r="Z587">
        <f>IF(Source!BI932=4,H580+H581+H583+H584, 0)</f>
        <v>0</v>
      </c>
    </row>
    <row r="588" spans="1:26" ht="43.2">
      <c r="A588" s="38" t="str">
        <f>Source!E934</f>
        <v>5</v>
      </c>
      <c r="B588" s="78" t="str">
        <f>Source!F934</f>
        <v>57-3-1</v>
      </c>
      <c r="C588" s="78" t="str">
        <f>Source!G934</f>
        <v>Разборка плинтусов деревянных и из пластмассовых материалов</v>
      </c>
      <c r="D588" s="60" t="str">
        <f>Source!H934</f>
        <v>100 М ПЛИНТУСА</v>
      </c>
      <c r="E588" s="10">
        <f>Source!I934</f>
        <v>0.22</v>
      </c>
      <c r="F588" s="61">
        <f>Source!AL934+Source!AM934+Source!AO934</f>
        <v>29.41</v>
      </c>
      <c r="G588" s="62"/>
      <c r="H588" s="63"/>
      <c r="I588" s="62" t="str">
        <f>Source!BO934</f>
        <v>57-3-1</v>
      </c>
      <c r="J588" s="62"/>
      <c r="K588" s="63"/>
      <c r="L588" s="64"/>
      <c r="S588">
        <f>ROUND((Source!FX934/100)*((ROUND(Source!AF934*Source!I934, 2)+ROUND(Source!AE934*Source!I934, 2))), 2)</f>
        <v>5.18</v>
      </c>
      <c r="T588">
        <f>Source!X934</f>
        <v>164.09</v>
      </c>
      <c r="U588">
        <f>ROUND((Source!FY934/100)*((ROUND(Source!AF934*Source!I934, 2)+ROUND(Source!AE934*Source!I934, 2))), 2)</f>
        <v>4.4000000000000004</v>
      </c>
      <c r="V588">
        <f>Source!Y934</f>
        <v>139.47</v>
      </c>
    </row>
    <row r="589" spans="1:26">
      <c r="C589" s="47" t="str">
        <f>"Объем: "&amp;Source!I934&amp;"=22/"&amp;"100"</f>
        <v>Объем: 0,22=22/100</v>
      </c>
    </row>
    <row r="590" spans="1:26" ht="14.4">
      <c r="A590" s="38"/>
      <c r="B590" s="78"/>
      <c r="C590" s="78" t="s">
        <v>959</v>
      </c>
      <c r="D590" s="60"/>
      <c r="E590" s="10"/>
      <c r="F590" s="61">
        <f>Source!AO934</f>
        <v>29.41</v>
      </c>
      <c r="G590" s="62" t="str">
        <f>Source!DG934</f>
        <v/>
      </c>
      <c r="H590" s="63">
        <f>ROUND(Source!AF934*Source!I934, 2)</f>
        <v>6.47</v>
      </c>
      <c r="I590" s="62"/>
      <c r="J590" s="62">
        <f>IF(Source!BA934&lt;&gt; 0, Source!BA934, 1)</f>
        <v>31.7</v>
      </c>
      <c r="K590" s="63">
        <f>Source!S934</f>
        <v>205.11</v>
      </c>
      <c r="L590" s="64"/>
      <c r="R590">
        <f>H590</f>
        <v>6.47</v>
      </c>
    </row>
    <row r="591" spans="1:26" ht="14.4">
      <c r="A591" s="38"/>
      <c r="B591" s="78"/>
      <c r="C591" s="78" t="s">
        <v>960</v>
      </c>
      <c r="D591" s="60" t="s">
        <v>961</v>
      </c>
      <c r="E591" s="10">
        <f>Source!BZ934</f>
        <v>80</v>
      </c>
      <c r="F591" s="81"/>
      <c r="G591" s="62"/>
      <c r="H591" s="63">
        <f>SUM(S588:S594)</f>
        <v>5.18</v>
      </c>
      <c r="I591" s="65"/>
      <c r="J591" s="57">
        <f>Source!AT934</f>
        <v>80</v>
      </c>
      <c r="K591" s="63">
        <f>SUM(T588:T594)</f>
        <v>164.09</v>
      </c>
      <c r="L591" s="64"/>
    </row>
    <row r="592" spans="1:26" ht="14.4">
      <c r="A592" s="38"/>
      <c r="B592" s="78"/>
      <c r="C592" s="78" t="s">
        <v>962</v>
      </c>
      <c r="D592" s="60" t="s">
        <v>961</v>
      </c>
      <c r="E592" s="10">
        <f>Source!CA934</f>
        <v>68</v>
      </c>
      <c r="F592" s="81"/>
      <c r="G592" s="62"/>
      <c r="H592" s="63">
        <f>SUM(U588:U594)</f>
        <v>4.4000000000000004</v>
      </c>
      <c r="I592" s="65"/>
      <c r="J592" s="57">
        <f>Source!AU934</f>
        <v>68</v>
      </c>
      <c r="K592" s="63">
        <f>SUM(V588:V594)</f>
        <v>139.47</v>
      </c>
      <c r="L592" s="64"/>
    </row>
    <row r="593" spans="1:26" ht="14.4">
      <c r="A593" s="38"/>
      <c r="B593" s="78"/>
      <c r="C593" s="78" t="s">
        <v>963</v>
      </c>
      <c r="D593" s="60" t="s">
        <v>964</v>
      </c>
      <c r="E593" s="10">
        <f>Source!AQ934</f>
        <v>3.77</v>
      </c>
      <c r="F593" s="61"/>
      <c r="G593" s="62" t="str">
        <f>Source!DI934</f>
        <v/>
      </c>
      <c r="H593" s="63"/>
      <c r="I593" s="62"/>
      <c r="J593" s="62"/>
      <c r="K593" s="63"/>
      <c r="L593" s="66">
        <f>Source!U934</f>
        <v>0.82940000000000003</v>
      </c>
    </row>
    <row r="594" spans="1:26" ht="14.4">
      <c r="A594" s="79" t="str">
        <f>Source!E935</f>
        <v>5,1</v>
      </c>
      <c r="B594" s="80" t="str">
        <f>Source!F935</f>
        <v>509-9900</v>
      </c>
      <c r="C594" s="80" t="str">
        <f>Source!G935</f>
        <v>Строительный мусор</v>
      </c>
      <c r="D594" s="67" t="str">
        <f>Source!H935</f>
        <v>т</v>
      </c>
      <c r="E594" s="68">
        <f>Source!I935</f>
        <v>2.4199999999999999E-2</v>
      </c>
      <c r="F594" s="69">
        <f>Source!AL935+Source!AM935+Source!AO935</f>
        <v>0</v>
      </c>
      <c r="G594" s="70" t="s">
        <v>3</v>
      </c>
      <c r="H594" s="71">
        <f>ROUND(Source!AC935*Source!I935, 2)+ROUND(Source!AD935*Source!I935, 2)+ROUND(Source!AF935*Source!I935, 2)</f>
        <v>0</v>
      </c>
      <c r="I594" s="72"/>
      <c r="J594" s="72">
        <f>IF(Source!BC935&lt;&gt; 0, Source!BC935, 1)</f>
        <v>1</v>
      </c>
      <c r="K594" s="71">
        <f>Source!O935</f>
        <v>0</v>
      </c>
      <c r="L594" s="73"/>
      <c r="S594">
        <f>ROUND((Source!FX935/100)*((ROUND(Source!AF935*Source!I935, 2)+ROUND(Source!AE935*Source!I935, 2))), 2)</f>
        <v>0</v>
      </c>
      <c r="T594">
        <f>Source!X935</f>
        <v>0</v>
      </c>
      <c r="U594">
        <f>ROUND((Source!FY935/100)*((ROUND(Source!AF935*Source!I935, 2)+ROUND(Source!AE935*Source!I935, 2))), 2)</f>
        <v>0</v>
      </c>
      <c r="V594">
        <f>Source!Y935</f>
        <v>0</v>
      </c>
      <c r="W594">
        <f>IF(Source!BI935&lt;=1,H594, 0)</f>
        <v>0</v>
      </c>
      <c r="X594">
        <f>IF(Source!BI935=2,H594, 0)</f>
        <v>0</v>
      </c>
      <c r="Y594">
        <f>IF(Source!BI935=3,H594, 0)</f>
        <v>0</v>
      </c>
      <c r="Z594">
        <f>IF(Source!BI935=4,H594, 0)</f>
        <v>0</v>
      </c>
    </row>
    <row r="595" spans="1:26" ht="13.8">
      <c r="G595" s="74">
        <f>H590+H591+H592+SUM(H594:H594)</f>
        <v>16.049999999999997</v>
      </c>
      <c r="H595" s="74"/>
      <c r="J595" s="74">
        <f>K590+K591+K592+SUM(K594:K594)</f>
        <v>508.67000000000007</v>
      </c>
      <c r="K595" s="74"/>
      <c r="L595" s="59">
        <f>Source!U934</f>
        <v>0.82940000000000003</v>
      </c>
      <c r="O595" s="48">
        <f>G595</f>
        <v>16.049999999999997</v>
      </c>
      <c r="P595" s="48">
        <f>J595</f>
        <v>508.67000000000007</v>
      </c>
      <c r="Q595" s="48">
        <f>L595</f>
        <v>0.82940000000000003</v>
      </c>
      <c r="W595">
        <f>IF(Source!BI934&lt;=1,H590+H591+H592, 0)</f>
        <v>16.049999999999997</v>
      </c>
      <c r="X595">
        <f>IF(Source!BI934=2,H590+H591+H592, 0)</f>
        <v>0</v>
      </c>
      <c r="Y595">
        <f>IF(Source!BI934=3,H590+H591+H592, 0)</f>
        <v>0</v>
      </c>
      <c r="Z595">
        <f>IF(Source!BI934=4,H590+H591+H592, 0)</f>
        <v>0</v>
      </c>
    </row>
    <row r="596" spans="1:26" ht="14.4">
      <c r="A596" s="38" t="str">
        <f>Source!E936</f>
        <v>6</v>
      </c>
      <c r="B596" s="78" t="str">
        <f>Source!F936</f>
        <v>67-4-1</v>
      </c>
      <c r="C596" s="78" t="str">
        <f>Source!G936</f>
        <v>Демонтаж выключателей, розеток</v>
      </c>
      <c r="D596" s="60" t="str">
        <f>Source!H936</f>
        <v>100 шт.</v>
      </c>
      <c r="E596" s="10">
        <f>Source!I936</f>
        <v>0.03</v>
      </c>
      <c r="F596" s="61">
        <f>Source!AL936+Source!AM936+Source!AO936</f>
        <v>45.55</v>
      </c>
      <c r="G596" s="62"/>
      <c r="H596" s="63"/>
      <c r="I596" s="62" t="str">
        <f>Source!BO936</f>
        <v>67-4-1</v>
      </c>
      <c r="J596" s="62"/>
      <c r="K596" s="63"/>
      <c r="L596" s="64"/>
      <c r="S596">
        <f>ROUND((Source!FX936/100)*((ROUND(Source!AF936*Source!I936, 2)+ROUND(Source!AE936*Source!I936, 2))), 2)</f>
        <v>1.1599999999999999</v>
      </c>
      <c r="T596">
        <f>Source!X936</f>
        <v>36.82</v>
      </c>
      <c r="U596">
        <f>ROUND((Source!FY936/100)*((ROUND(Source!AF936*Source!I936, 2)+ROUND(Source!AE936*Source!I936, 2))), 2)</f>
        <v>0.89</v>
      </c>
      <c r="V596">
        <f>Source!Y936</f>
        <v>28.16</v>
      </c>
    </row>
    <row r="597" spans="1:26">
      <c r="C597" s="47" t="str">
        <f>"Объем: "&amp;Source!I936&amp;"=3/"&amp;"100"</f>
        <v>Объем: 0,03=3/100</v>
      </c>
    </row>
    <row r="598" spans="1:26" ht="14.4">
      <c r="A598" s="38"/>
      <c r="B598" s="78"/>
      <c r="C598" s="78" t="s">
        <v>959</v>
      </c>
      <c r="D598" s="60"/>
      <c r="E598" s="10"/>
      <c r="F598" s="61">
        <f>Source!AO936</f>
        <v>45.55</v>
      </c>
      <c r="G598" s="62" t="str">
        <f>Source!DG936</f>
        <v/>
      </c>
      <c r="H598" s="63">
        <f>ROUND(Source!AF936*Source!I936, 2)</f>
        <v>1.37</v>
      </c>
      <c r="I598" s="62"/>
      <c r="J598" s="62">
        <f>IF(Source!BA936&lt;&gt; 0, Source!BA936, 1)</f>
        <v>31.7</v>
      </c>
      <c r="K598" s="63">
        <f>Source!S936</f>
        <v>43.32</v>
      </c>
      <c r="L598" s="64"/>
      <c r="R598">
        <f>H598</f>
        <v>1.37</v>
      </c>
    </row>
    <row r="599" spans="1:26" ht="14.4">
      <c r="A599" s="38"/>
      <c r="B599" s="78"/>
      <c r="C599" s="78" t="s">
        <v>960</v>
      </c>
      <c r="D599" s="60" t="s">
        <v>961</v>
      </c>
      <c r="E599" s="10">
        <f>Source!BZ936</f>
        <v>85</v>
      </c>
      <c r="F599" s="81"/>
      <c r="G599" s="62"/>
      <c r="H599" s="63">
        <f>SUM(S596:S601)</f>
        <v>1.1599999999999999</v>
      </c>
      <c r="I599" s="65"/>
      <c r="J599" s="57">
        <f>Source!AT936</f>
        <v>85</v>
      </c>
      <c r="K599" s="63">
        <f>SUM(T596:T601)</f>
        <v>36.82</v>
      </c>
      <c r="L599" s="64"/>
    </row>
    <row r="600" spans="1:26" ht="14.4">
      <c r="A600" s="38"/>
      <c r="B600" s="78"/>
      <c r="C600" s="78" t="s">
        <v>962</v>
      </c>
      <c r="D600" s="60" t="s">
        <v>961</v>
      </c>
      <c r="E600" s="10">
        <f>Source!CA936</f>
        <v>65</v>
      </c>
      <c r="F600" s="81"/>
      <c r="G600" s="62"/>
      <c r="H600" s="63">
        <f>SUM(U596:U601)</f>
        <v>0.89</v>
      </c>
      <c r="I600" s="65"/>
      <c r="J600" s="57">
        <f>Source!AU936</f>
        <v>65</v>
      </c>
      <c r="K600" s="63">
        <f>SUM(V596:V601)</f>
        <v>28.16</v>
      </c>
      <c r="L600" s="64"/>
    </row>
    <row r="601" spans="1:26" ht="14.4">
      <c r="A601" s="79"/>
      <c r="B601" s="80"/>
      <c r="C601" s="80" t="s">
        <v>963</v>
      </c>
      <c r="D601" s="67" t="s">
        <v>964</v>
      </c>
      <c r="E601" s="68">
        <f>Source!AQ936</f>
        <v>5.84</v>
      </c>
      <c r="F601" s="69"/>
      <c r="G601" s="72" t="str">
        <f>Source!DI936</f>
        <v/>
      </c>
      <c r="H601" s="71"/>
      <c r="I601" s="72"/>
      <c r="J601" s="72"/>
      <c r="K601" s="71"/>
      <c r="L601" s="76">
        <f>Source!U936</f>
        <v>0.17519999999999999</v>
      </c>
    </row>
    <row r="602" spans="1:26" ht="13.8">
      <c r="G602" s="74">
        <f>H598+H599+H600</f>
        <v>3.4200000000000004</v>
      </c>
      <c r="H602" s="74"/>
      <c r="J602" s="74">
        <f>K598+K599+K600</f>
        <v>108.3</v>
      </c>
      <c r="K602" s="74"/>
      <c r="L602" s="59">
        <f>Source!U936</f>
        <v>0.17519999999999999</v>
      </c>
      <c r="O602" s="48">
        <f>G602</f>
        <v>3.4200000000000004</v>
      </c>
      <c r="P602" s="48">
        <f>J602</f>
        <v>108.3</v>
      </c>
      <c r="Q602" s="48">
        <f>L602</f>
        <v>0.17519999999999999</v>
      </c>
      <c r="W602">
        <f>IF(Source!BI936&lt;=1,H598+H599+H600, 0)</f>
        <v>3.4200000000000004</v>
      </c>
      <c r="X602">
        <f>IF(Source!BI936=2,H598+H599+H600, 0)</f>
        <v>0</v>
      </c>
      <c r="Y602">
        <f>IF(Source!BI936=3,H598+H599+H600, 0)</f>
        <v>0</v>
      </c>
      <c r="Z602">
        <f>IF(Source!BI936=4,H598+H599+H600, 0)</f>
        <v>0</v>
      </c>
    </row>
    <row r="603" spans="1:26" ht="27.6">
      <c r="A603" s="38" t="str">
        <f>Source!E937</f>
        <v>7</v>
      </c>
      <c r="B603" s="78" t="str">
        <f>Source!F937</f>
        <v>67-4-5</v>
      </c>
      <c r="C603" s="78" t="str">
        <f>Source!G937</f>
        <v>Демонтаж светильников для люминесцентных ламп</v>
      </c>
      <c r="D603" s="60" t="str">
        <f>Source!H937</f>
        <v>100 шт.</v>
      </c>
      <c r="E603" s="10">
        <f>Source!I937</f>
        <v>0.02</v>
      </c>
      <c r="F603" s="61">
        <f>Source!AL937+Source!AM937+Source!AO937</f>
        <v>145.97999999999999</v>
      </c>
      <c r="G603" s="62"/>
      <c r="H603" s="63"/>
      <c r="I603" s="62" t="str">
        <f>Source!BO937</f>
        <v>67-4-5</v>
      </c>
      <c r="J603" s="62"/>
      <c r="K603" s="63"/>
      <c r="L603" s="64"/>
      <c r="S603">
        <f>ROUND((Source!FX937/100)*((ROUND(Source!AF937*Source!I937, 2)+ROUND(Source!AE937*Source!I937, 2))), 2)</f>
        <v>2.46</v>
      </c>
      <c r="T603">
        <f>Source!X937</f>
        <v>77.900000000000006</v>
      </c>
      <c r="U603">
        <f>ROUND((Source!FY937/100)*((ROUND(Source!AF937*Source!I937, 2)+ROUND(Source!AE937*Source!I937, 2))), 2)</f>
        <v>1.88</v>
      </c>
      <c r="V603">
        <f>Source!Y937</f>
        <v>59.57</v>
      </c>
    </row>
    <row r="604" spans="1:26">
      <c r="C604" s="47" t="str">
        <f>"Объем: "&amp;Source!I937&amp;"=2/"&amp;"100"</f>
        <v>Объем: 0,02=2/100</v>
      </c>
    </row>
    <row r="605" spans="1:26" ht="14.4">
      <c r="A605" s="38"/>
      <c r="B605" s="78"/>
      <c r="C605" s="78" t="s">
        <v>959</v>
      </c>
      <c r="D605" s="60"/>
      <c r="E605" s="10"/>
      <c r="F605" s="61">
        <f>Source!AO937</f>
        <v>143.47999999999999</v>
      </c>
      <c r="G605" s="62" t="str">
        <f>Source!DG937</f>
        <v/>
      </c>
      <c r="H605" s="63">
        <f>ROUND(Source!AF937*Source!I937, 2)</f>
        <v>2.87</v>
      </c>
      <c r="I605" s="62"/>
      <c r="J605" s="62">
        <f>IF(Source!BA937&lt;&gt; 0, Source!BA937, 1)</f>
        <v>31.7</v>
      </c>
      <c r="K605" s="63">
        <f>Source!S937</f>
        <v>90.97</v>
      </c>
      <c r="L605" s="64"/>
      <c r="R605">
        <f>H605</f>
        <v>2.87</v>
      </c>
    </row>
    <row r="606" spans="1:26" ht="14.4">
      <c r="A606" s="38"/>
      <c r="B606" s="78"/>
      <c r="C606" s="78" t="s">
        <v>81</v>
      </c>
      <c r="D606" s="60"/>
      <c r="E606" s="10"/>
      <c r="F606" s="61">
        <f>Source!AM937</f>
        <v>2.5</v>
      </c>
      <c r="G606" s="62" t="str">
        <f>Source!DE937</f>
        <v/>
      </c>
      <c r="H606" s="63">
        <f>ROUND(Source!AD937*Source!I937, 2)</f>
        <v>0.05</v>
      </c>
      <c r="I606" s="62"/>
      <c r="J606" s="62">
        <f>IF(Source!BB937&lt;&gt; 0, Source!BB937, 1)</f>
        <v>14.25</v>
      </c>
      <c r="K606" s="63">
        <f>Source!Q937</f>
        <v>0.71</v>
      </c>
      <c r="L606" s="64"/>
    </row>
    <row r="607" spans="1:26" ht="14.4">
      <c r="A607" s="38"/>
      <c r="B607" s="78"/>
      <c r="C607" s="78" t="s">
        <v>965</v>
      </c>
      <c r="D607" s="60"/>
      <c r="E607" s="10"/>
      <c r="F607" s="61">
        <f>Source!AN937</f>
        <v>1.08</v>
      </c>
      <c r="G607" s="62" t="str">
        <f>Source!DF937</f>
        <v/>
      </c>
      <c r="H607" s="75">
        <f>ROUND(Source!AE937*Source!I937, 2)</f>
        <v>0.02</v>
      </c>
      <c r="I607" s="62"/>
      <c r="J607" s="62">
        <f>IF(Source!BS937&lt;&gt; 0, Source!BS937, 1)</f>
        <v>31.7</v>
      </c>
      <c r="K607" s="75">
        <f>Source!R937</f>
        <v>0.68</v>
      </c>
      <c r="L607" s="64"/>
      <c r="R607">
        <f>H607</f>
        <v>0.02</v>
      </c>
    </row>
    <row r="608" spans="1:26" ht="14.4">
      <c r="A608" s="38"/>
      <c r="B608" s="78"/>
      <c r="C608" s="78" t="s">
        <v>960</v>
      </c>
      <c r="D608" s="60" t="s">
        <v>961</v>
      </c>
      <c r="E608" s="10">
        <f>Source!BZ937</f>
        <v>85</v>
      </c>
      <c r="F608" s="81"/>
      <c r="G608" s="62"/>
      <c r="H608" s="63">
        <f>SUM(S603:S610)</f>
        <v>2.46</v>
      </c>
      <c r="I608" s="65"/>
      <c r="J608" s="57">
        <f>Source!AT937</f>
        <v>85</v>
      </c>
      <c r="K608" s="63">
        <f>SUM(T603:T610)</f>
        <v>77.900000000000006</v>
      </c>
      <c r="L608" s="64"/>
    </row>
    <row r="609" spans="1:26" ht="14.4">
      <c r="A609" s="38"/>
      <c r="B609" s="78"/>
      <c r="C609" s="78" t="s">
        <v>962</v>
      </c>
      <c r="D609" s="60" t="s">
        <v>961</v>
      </c>
      <c r="E609" s="10">
        <f>Source!CA937</f>
        <v>65</v>
      </c>
      <c r="F609" s="81"/>
      <c r="G609" s="62"/>
      <c r="H609" s="63">
        <f>SUM(U603:U610)</f>
        <v>1.88</v>
      </c>
      <c r="I609" s="65"/>
      <c r="J609" s="57">
        <f>Source!AU937</f>
        <v>65</v>
      </c>
      <c r="K609" s="63">
        <f>SUM(V603:V610)</f>
        <v>59.57</v>
      </c>
      <c r="L609" s="64"/>
    </row>
    <row r="610" spans="1:26" ht="14.4">
      <c r="A610" s="79"/>
      <c r="B610" s="80"/>
      <c r="C610" s="80" t="s">
        <v>963</v>
      </c>
      <c r="D610" s="67" t="s">
        <v>964</v>
      </c>
      <c r="E610" s="68">
        <f>Source!AQ937</f>
        <v>17.89</v>
      </c>
      <c r="F610" s="69"/>
      <c r="G610" s="72" t="str">
        <f>Source!DI937</f>
        <v/>
      </c>
      <c r="H610" s="71"/>
      <c r="I610" s="72"/>
      <c r="J610" s="72"/>
      <c r="K610" s="71"/>
      <c r="L610" s="76">
        <f>Source!U937</f>
        <v>0.35780000000000001</v>
      </c>
    </row>
    <row r="611" spans="1:26" ht="13.8">
      <c r="G611" s="74">
        <f>H605+H606+H608+H609</f>
        <v>7.26</v>
      </c>
      <c r="H611" s="74"/>
      <c r="J611" s="74">
        <f>K605+K606+K608+K609</f>
        <v>229.14999999999998</v>
      </c>
      <c r="K611" s="74"/>
      <c r="L611" s="59">
        <f>Source!U937</f>
        <v>0.35780000000000001</v>
      </c>
      <c r="O611" s="48">
        <f>G611</f>
        <v>7.26</v>
      </c>
      <c r="P611" s="48">
        <f>J611</f>
        <v>229.14999999999998</v>
      </c>
      <c r="Q611" s="48">
        <f>L611</f>
        <v>0.35780000000000001</v>
      </c>
      <c r="W611">
        <f>IF(Source!BI937&lt;=1,H605+H606+H608+H609, 0)</f>
        <v>7.26</v>
      </c>
      <c r="X611">
        <f>IF(Source!BI937=2,H605+H606+H608+H609, 0)</f>
        <v>0</v>
      </c>
      <c r="Y611">
        <f>IF(Source!BI937=3,H605+H606+H608+H609, 0)</f>
        <v>0</v>
      </c>
      <c r="Z611">
        <f>IF(Source!BI937=4,H605+H606+H608+H609, 0)</f>
        <v>0</v>
      </c>
    </row>
    <row r="612" spans="1:26" ht="14.4">
      <c r="A612" s="38" t="str">
        <f>Source!E938</f>
        <v>8</v>
      </c>
      <c r="B612" s="78" t="str">
        <f>Source!F938</f>
        <v>67-3-1</v>
      </c>
      <c r="C612" s="78" t="str">
        <f>Source!G938</f>
        <v>Демонтаж кабеля</v>
      </c>
      <c r="D612" s="60" t="str">
        <f>Source!H938</f>
        <v>100 м</v>
      </c>
      <c r="E612" s="10">
        <f>Source!I938</f>
        <v>0.2</v>
      </c>
      <c r="F612" s="61">
        <f>Source!AL938+Source!AM938+Source!AO938</f>
        <v>75.5</v>
      </c>
      <c r="G612" s="62"/>
      <c r="H612" s="63"/>
      <c r="I612" s="62" t="str">
        <f>Source!BO938</f>
        <v>67-3-1</v>
      </c>
      <c r="J612" s="62"/>
      <c r="K612" s="63"/>
      <c r="L612" s="64"/>
      <c r="S612">
        <f>ROUND((Source!FX938/100)*((ROUND(Source!AF938*Source!I938, 2)+ROUND(Source!AE938*Source!I938, 2))), 2)</f>
        <v>12.81</v>
      </c>
      <c r="T612">
        <f>Source!X938</f>
        <v>405.95</v>
      </c>
      <c r="U612">
        <f>ROUND((Source!FY938/100)*((ROUND(Source!AF938*Source!I938, 2)+ROUND(Source!AE938*Source!I938, 2))), 2)</f>
        <v>9.8000000000000007</v>
      </c>
      <c r="V612">
        <f>Source!Y938</f>
        <v>310.43</v>
      </c>
    </row>
    <row r="613" spans="1:26">
      <c r="C613" s="47" t="str">
        <f>"Объем: "&amp;Source!I938&amp;"=20/"&amp;"100"</f>
        <v>Объем: 0,2=20/100</v>
      </c>
    </row>
    <row r="614" spans="1:26" ht="14.4">
      <c r="A614" s="38"/>
      <c r="B614" s="78"/>
      <c r="C614" s="78" t="s">
        <v>959</v>
      </c>
      <c r="D614" s="60"/>
      <c r="E614" s="10"/>
      <c r="F614" s="61">
        <f>Source!AO938</f>
        <v>75.19</v>
      </c>
      <c r="G614" s="62" t="str">
        <f>Source!DG938</f>
        <v/>
      </c>
      <c r="H614" s="63">
        <f>ROUND(Source!AF938*Source!I938, 2)</f>
        <v>15.04</v>
      </c>
      <c r="I614" s="62"/>
      <c r="J614" s="62">
        <f>IF(Source!BA938&lt;&gt; 0, Source!BA938, 1)</f>
        <v>31.7</v>
      </c>
      <c r="K614" s="63">
        <f>Source!S938</f>
        <v>476.7</v>
      </c>
      <c r="L614" s="64"/>
      <c r="R614">
        <f>H614</f>
        <v>15.04</v>
      </c>
    </row>
    <row r="615" spans="1:26" ht="14.4">
      <c r="A615" s="38"/>
      <c r="B615" s="78"/>
      <c r="C615" s="78" t="s">
        <v>81</v>
      </c>
      <c r="D615" s="60"/>
      <c r="E615" s="10"/>
      <c r="F615" s="61">
        <f>Source!AM938</f>
        <v>0.31</v>
      </c>
      <c r="G615" s="62" t="str">
        <f>Source!DE938</f>
        <v/>
      </c>
      <c r="H615" s="63">
        <f>ROUND(Source!AD938*Source!I938, 2)</f>
        <v>0.06</v>
      </c>
      <c r="I615" s="62"/>
      <c r="J615" s="62">
        <f>IF(Source!BB938&lt;&gt; 0, Source!BB938, 1)</f>
        <v>14.35</v>
      </c>
      <c r="K615" s="63">
        <f>Source!Q938</f>
        <v>0.89</v>
      </c>
      <c r="L615" s="64"/>
    </row>
    <row r="616" spans="1:26" ht="14.4">
      <c r="A616" s="38"/>
      <c r="B616" s="78"/>
      <c r="C616" s="78" t="s">
        <v>965</v>
      </c>
      <c r="D616" s="60"/>
      <c r="E616" s="10"/>
      <c r="F616" s="61">
        <f>Source!AN938</f>
        <v>0.14000000000000001</v>
      </c>
      <c r="G616" s="62" t="str">
        <f>Source!DF938</f>
        <v/>
      </c>
      <c r="H616" s="75">
        <f>ROUND(Source!AE938*Source!I938, 2)</f>
        <v>0.03</v>
      </c>
      <c r="I616" s="62"/>
      <c r="J616" s="62">
        <f>IF(Source!BS938&lt;&gt; 0, Source!BS938, 1)</f>
        <v>31.7</v>
      </c>
      <c r="K616" s="75">
        <f>Source!R938</f>
        <v>0.89</v>
      </c>
      <c r="L616" s="64"/>
      <c r="R616">
        <f>H616</f>
        <v>0.03</v>
      </c>
    </row>
    <row r="617" spans="1:26" ht="14.4">
      <c r="A617" s="38"/>
      <c r="B617" s="78"/>
      <c r="C617" s="78" t="s">
        <v>960</v>
      </c>
      <c r="D617" s="60" t="s">
        <v>961</v>
      </c>
      <c r="E617" s="10">
        <f>Source!BZ938</f>
        <v>85</v>
      </c>
      <c r="F617" s="81"/>
      <c r="G617" s="62"/>
      <c r="H617" s="63">
        <f>SUM(S612:S619)</f>
        <v>12.81</v>
      </c>
      <c r="I617" s="65"/>
      <c r="J617" s="57">
        <f>Source!AT938</f>
        <v>85</v>
      </c>
      <c r="K617" s="63">
        <f>SUM(T612:T619)</f>
        <v>405.95</v>
      </c>
      <c r="L617" s="64"/>
    </row>
    <row r="618" spans="1:26" ht="14.4">
      <c r="A618" s="38"/>
      <c r="B618" s="78"/>
      <c r="C618" s="78" t="s">
        <v>962</v>
      </c>
      <c r="D618" s="60" t="s">
        <v>961</v>
      </c>
      <c r="E618" s="10">
        <f>Source!CA938</f>
        <v>65</v>
      </c>
      <c r="F618" s="81"/>
      <c r="G618" s="62"/>
      <c r="H618" s="63">
        <f>SUM(U612:U619)</f>
        <v>9.8000000000000007</v>
      </c>
      <c r="I618" s="65"/>
      <c r="J618" s="57">
        <f>Source!AU938</f>
        <v>65</v>
      </c>
      <c r="K618" s="63">
        <f>SUM(V612:V619)</f>
        <v>310.43</v>
      </c>
      <c r="L618" s="64"/>
    </row>
    <row r="619" spans="1:26" ht="14.4">
      <c r="A619" s="79"/>
      <c r="B619" s="80"/>
      <c r="C619" s="80" t="s">
        <v>963</v>
      </c>
      <c r="D619" s="67" t="s">
        <v>964</v>
      </c>
      <c r="E619" s="68">
        <f>Source!AQ938</f>
        <v>9.64</v>
      </c>
      <c r="F619" s="69"/>
      <c r="G619" s="72" t="str">
        <f>Source!DI938</f>
        <v/>
      </c>
      <c r="H619" s="71"/>
      <c r="I619" s="72"/>
      <c r="J619" s="72"/>
      <c r="K619" s="71"/>
      <c r="L619" s="76">
        <f>Source!U938</f>
        <v>1.9280000000000002</v>
      </c>
    </row>
    <row r="620" spans="1:26" ht="13.8">
      <c r="G620" s="74">
        <f>H614+H615+H617+H618</f>
        <v>37.71</v>
      </c>
      <c r="H620" s="74"/>
      <c r="J620" s="74">
        <f>K614+K615+K617+K618</f>
        <v>1193.97</v>
      </c>
      <c r="K620" s="74"/>
      <c r="L620" s="59">
        <f>Source!U938</f>
        <v>1.9280000000000002</v>
      </c>
      <c r="O620" s="48">
        <f>G620</f>
        <v>37.71</v>
      </c>
      <c r="P620" s="48">
        <f>J620</f>
        <v>1193.97</v>
      </c>
      <c r="Q620" s="48">
        <f>L620</f>
        <v>1.9280000000000002</v>
      </c>
      <c r="W620">
        <f>IF(Source!BI938&lt;=1,H614+H615+H617+H618, 0)</f>
        <v>37.71</v>
      </c>
      <c r="X620">
        <f>IF(Source!BI938=2,H614+H615+H617+H618, 0)</f>
        <v>0</v>
      </c>
      <c r="Y620">
        <f>IF(Source!BI938=3,H614+H615+H617+H618, 0)</f>
        <v>0</v>
      </c>
      <c r="Z620">
        <f>IF(Source!BI938=4,H614+H615+H617+H618, 0)</f>
        <v>0</v>
      </c>
    </row>
    <row r="621" spans="1:26" ht="27.6">
      <c r="A621" s="38" t="str">
        <f>Source!E939</f>
        <v>9</v>
      </c>
      <c r="B621" s="78" t="str">
        <f>Source!F939</f>
        <v>56-3-2</v>
      </c>
      <c r="C621" s="78" t="str">
        <f>Source!G939</f>
        <v>Снятие подоконных досок деревянных в каменных зданиях</v>
      </c>
      <c r="D621" s="60" t="str">
        <f>Source!H939</f>
        <v>100 м2</v>
      </c>
      <c r="E621" s="10">
        <f>Source!I939</f>
        <v>0.01</v>
      </c>
      <c r="F621" s="61">
        <f>Source!AL939+Source!AM939+Source!AO939</f>
        <v>761.66</v>
      </c>
      <c r="G621" s="62"/>
      <c r="H621" s="63"/>
      <c r="I621" s="62" t="str">
        <f>Source!BO939</f>
        <v>56-3-2</v>
      </c>
      <c r="J621" s="62"/>
      <c r="K621" s="63"/>
      <c r="L621" s="64"/>
      <c r="S621">
        <f>ROUND((Source!FX939/100)*((ROUND(Source!AF939*Source!I939, 2)+ROUND(Source!AE939*Source!I939, 2))), 2)</f>
        <v>6.25</v>
      </c>
      <c r="T621">
        <f>Source!X939</f>
        <v>197.99</v>
      </c>
      <c r="U621">
        <f>ROUND((Source!FY939/100)*((ROUND(Source!AF939*Source!I939, 2)+ROUND(Source!AE939*Source!I939, 2))), 2)</f>
        <v>4.72</v>
      </c>
      <c r="V621">
        <f>Source!Y939</f>
        <v>149.69999999999999</v>
      </c>
    </row>
    <row r="622" spans="1:26">
      <c r="C622" s="47" t="str">
        <f>"Объем: "&amp;Source!I939&amp;"=1/"&amp;"100"</f>
        <v>Объем: 0,01=1/100</v>
      </c>
    </row>
    <row r="623" spans="1:26" ht="14.4">
      <c r="A623" s="38"/>
      <c r="B623" s="78"/>
      <c r="C623" s="78" t="s">
        <v>959</v>
      </c>
      <c r="D623" s="60"/>
      <c r="E623" s="10"/>
      <c r="F623" s="61">
        <f>Source!AO939</f>
        <v>761.66</v>
      </c>
      <c r="G623" s="62" t="str">
        <f>Source!DG939</f>
        <v/>
      </c>
      <c r="H623" s="63">
        <f>ROUND(Source!AF939*Source!I939, 2)</f>
        <v>7.62</v>
      </c>
      <c r="I623" s="62"/>
      <c r="J623" s="62">
        <f>IF(Source!BA939&lt;&gt; 0, Source!BA939, 1)</f>
        <v>31.7</v>
      </c>
      <c r="K623" s="63">
        <f>Source!S939</f>
        <v>241.45</v>
      </c>
      <c r="L623" s="64"/>
      <c r="R623">
        <f>H623</f>
        <v>7.62</v>
      </c>
    </row>
    <row r="624" spans="1:26" ht="14.4">
      <c r="A624" s="38"/>
      <c r="B624" s="78"/>
      <c r="C624" s="78" t="s">
        <v>960</v>
      </c>
      <c r="D624" s="60" t="s">
        <v>961</v>
      </c>
      <c r="E624" s="10">
        <f>Source!BZ939</f>
        <v>82</v>
      </c>
      <c r="F624" s="81"/>
      <c r="G624" s="62"/>
      <c r="H624" s="63">
        <f>SUM(S621:S627)</f>
        <v>6.25</v>
      </c>
      <c r="I624" s="65"/>
      <c r="J624" s="57">
        <f>Source!AT939</f>
        <v>82</v>
      </c>
      <c r="K624" s="63">
        <f>SUM(T621:T627)</f>
        <v>197.99</v>
      </c>
      <c r="L624" s="64"/>
    </row>
    <row r="625" spans="1:26" ht="14.4">
      <c r="A625" s="38"/>
      <c r="B625" s="78"/>
      <c r="C625" s="78" t="s">
        <v>962</v>
      </c>
      <c r="D625" s="60" t="s">
        <v>961</v>
      </c>
      <c r="E625" s="10">
        <f>Source!CA939</f>
        <v>62</v>
      </c>
      <c r="F625" s="81"/>
      <c r="G625" s="62"/>
      <c r="H625" s="63">
        <f>SUM(U621:U627)</f>
        <v>4.72</v>
      </c>
      <c r="I625" s="65"/>
      <c r="J625" s="57">
        <f>Source!AU939</f>
        <v>62</v>
      </c>
      <c r="K625" s="63">
        <f>SUM(V621:V627)</f>
        <v>149.69999999999999</v>
      </c>
      <c r="L625" s="64"/>
    </row>
    <row r="626" spans="1:26" ht="14.4">
      <c r="A626" s="38"/>
      <c r="B626" s="78"/>
      <c r="C626" s="78" t="s">
        <v>963</v>
      </c>
      <c r="D626" s="60" t="s">
        <v>964</v>
      </c>
      <c r="E626" s="10">
        <f>Source!AQ939</f>
        <v>94.97</v>
      </c>
      <c r="F626" s="61"/>
      <c r="G626" s="62" t="str">
        <f>Source!DI939</f>
        <v/>
      </c>
      <c r="H626" s="63"/>
      <c r="I626" s="62"/>
      <c r="J626" s="62"/>
      <c r="K626" s="63"/>
      <c r="L626" s="66">
        <f>Source!U939</f>
        <v>0.94969999999999999</v>
      </c>
    </row>
    <row r="627" spans="1:26" ht="14.4">
      <c r="A627" s="79" t="str">
        <f>Source!E940</f>
        <v>9,1</v>
      </c>
      <c r="B627" s="80" t="str">
        <f>Source!F940</f>
        <v>509-9900</v>
      </c>
      <c r="C627" s="80" t="str">
        <f>Source!G940</f>
        <v>Строительный мусор</v>
      </c>
      <c r="D627" s="67" t="str">
        <f>Source!H940</f>
        <v>т</v>
      </c>
      <c r="E627" s="68">
        <f>Source!I940</f>
        <v>3.5000000000000003E-2</v>
      </c>
      <c r="F627" s="69">
        <f>Source!AL940+Source!AM940+Source!AO940</f>
        <v>0</v>
      </c>
      <c r="G627" s="70" t="s">
        <v>3</v>
      </c>
      <c r="H627" s="71">
        <f>ROUND(Source!AC940*Source!I940, 2)+ROUND(Source!AD940*Source!I940, 2)+ROUND(Source!AF940*Source!I940, 2)</f>
        <v>0</v>
      </c>
      <c r="I627" s="72"/>
      <c r="J627" s="72">
        <f>IF(Source!BC940&lt;&gt; 0, Source!BC940, 1)</f>
        <v>1</v>
      </c>
      <c r="K627" s="71">
        <f>Source!O940</f>
        <v>0</v>
      </c>
      <c r="L627" s="73"/>
      <c r="S627">
        <f>ROUND((Source!FX940/100)*((ROUND(Source!AF940*Source!I940, 2)+ROUND(Source!AE940*Source!I940, 2))), 2)</f>
        <v>0</v>
      </c>
      <c r="T627">
        <f>Source!X940</f>
        <v>0</v>
      </c>
      <c r="U627">
        <f>ROUND((Source!FY940/100)*((ROUND(Source!AF940*Source!I940, 2)+ROUND(Source!AE940*Source!I940, 2))), 2)</f>
        <v>0</v>
      </c>
      <c r="V627">
        <f>Source!Y940</f>
        <v>0</v>
      </c>
      <c r="W627">
        <f>IF(Source!BI940&lt;=1,H627, 0)</f>
        <v>0</v>
      </c>
      <c r="X627">
        <f>IF(Source!BI940=2,H627, 0)</f>
        <v>0</v>
      </c>
      <c r="Y627">
        <f>IF(Source!BI940=3,H627, 0)</f>
        <v>0</v>
      </c>
      <c r="Z627">
        <f>IF(Source!BI940=4,H627, 0)</f>
        <v>0</v>
      </c>
    </row>
    <row r="628" spans="1:26" ht="13.8">
      <c r="G628" s="74">
        <f>H623+H624+H625+SUM(H627:H627)</f>
        <v>18.59</v>
      </c>
      <c r="H628" s="74"/>
      <c r="J628" s="74">
        <f>K623+K624+K625+SUM(K627:K627)</f>
        <v>589.14</v>
      </c>
      <c r="K628" s="74"/>
      <c r="L628" s="59">
        <f>Source!U939</f>
        <v>0.94969999999999999</v>
      </c>
      <c r="O628" s="48">
        <f>G628</f>
        <v>18.59</v>
      </c>
      <c r="P628" s="48">
        <f>J628</f>
        <v>589.14</v>
      </c>
      <c r="Q628" s="48">
        <f>L628</f>
        <v>0.94969999999999999</v>
      </c>
      <c r="W628">
        <f>IF(Source!BI939&lt;=1,H623+H624+H625, 0)</f>
        <v>18.59</v>
      </c>
      <c r="X628">
        <f>IF(Source!BI939=2,H623+H624+H625, 0)</f>
        <v>0</v>
      </c>
      <c r="Y628">
        <f>IF(Source!BI939=3,H623+H624+H625, 0)</f>
        <v>0</v>
      </c>
      <c r="Z628">
        <f>IF(Source!BI939=4,H623+H624+H625, 0)</f>
        <v>0</v>
      </c>
    </row>
    <row r="630" spans="1:26" ht="16.8">
      <c r="A630" s="55" t="str">
        <f>CONCATENATE("Подраздел: ",IF(Source!G942&lt;&gt;"Новый подраздел", Source!G942, ""))</f>
        <v>Подраздел: комната 17</v>
      </c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</row>
    <row r="631" spans="1:26" ht="80.400000000000006">
      <c r="A631" s="38" t="str">
        <f>Source!E946</f>
        <v>1</v>
      </c>
      <c r="B631" s="78" t="s">
        <v>966</v>
      </c>
      <c r="C631" s="78" t="str">
        <f>Source!G946</f>
        <v>Установка подоконных досок из ПВХ в каменных стенах толщиной до 0,51 м</v>
      </c>
      <c r="D631" s="60" t="str">
        <f>Source!H946</f>
        <v>100 п. м</v>
      </c>
      <c r="E631" s="10">
        <f>Source!I946</f>
        <v>0.05</v>
      </c>
      <c r="F631" s="61">
        <f>Source!AL946+Source!AM946+Source!AO946</f>
        <v>4199.17</v>
      </c>
      <c r="G631" s="62"/>
      <c r="H631" s="63"/>
      <c r="I631" s="62" t="str">
        <f>Source!BO946</f>
        <v>10-01-035-1</v>
      </c>
      <c r="J631" s="62"/>
      <c r="K631" s="63"/>
      <c r="L631" s="64"/>
      <c r="S631">
        <f>ROUND((Source!FX946/100)*((ROUND(Source!AF946*Source!I946, 2)+ROUND(Source!AE946*Source!I946, 2))), 2)</f>
        <v>11.07</v>
      </c>
      <c r="T631">
        <f>Source!X946</f>
        <v>350.36</v>
      </c>
      <c r="U631">
        <f>ROUND((Source!FY946/100)*((ROUND(Source!AF946*Source!I946, 2)+ROUND(Source!AE946*Source!I946, 2))), 2)</f>
        <v>5.58</v>
      </c>
      <c r="V631">
        <f>Source!Y946</f>
        <v>178.49</v>
      </c>
    </row>
    <row r="632" spans="1:26">
      <c r="C632" s="47" t="str">
        <f>"Объем: "&amp;Source!I946&amp;"=5/"&amp;"100"</f>
        <v>Объем: 0,05=5/100</v>
      </c>
    </row>
    <row r="633" spans="1:26" ht="14.4">
      <c r="A633" s="38"/>
      <c r="B633" s="78"/>
      <c r="C633" s="78" t="s">
        <v>959</v>
      </c>
      <c r="D633" s="60"/>
      <c r="E633" s="10"/>
      <c r="F633" s="61">
        <f>Source!AO946</f>
        <v>180.75</v>
      </c>
      <c r="G633" s="62" t="str">
        <f>Source!DG946</f>
        <v>)*1,15</v>
      </c>
      <c r="H633" s="63">
        <f>ROUND(Source!AF946*Source!I946, 2)</f>
        <v>10.39</v>
      </c>
      <c r="I633" s="62"/>
      <c r="J633" s="62">
        <f>IF(Source!BA946&lt;&gt; 0, Source!BA946, 1)</f>
        <v>31.7</v>
      </c>
      <c r="K633" s="63">
        <f>Source!S946</f>
        <v>329.46</v>
      </c>
      <c r="L633" s="64"/>
      <c r="R633">
        <f>H633</f>
        <v>10.39</v>
      </c>
    </row>
    <row r="634" spans="1:26" ht="14.4">
      <c r="A634" s="38"/>
      <c r="B634" s="78"/>
      <c r="C634" s="78" t="s">
        <v>81</v>
      </c>
      <c r="D634" s="60"/>
      <c r="E634" s="10"/>
      <c r="F634" s="61">
        <f>Source!AM946</f>
        <v>14.33</v>
      </c>
      <c r="G634" s="62" t="str">
        <f>Source!DE946</f>
        <v>)*1,25</v>
      </c>
      <c r="H634" s="63">
        <f>ROUND(Source!AD946*Source!I946, 2)</f>
        <v>0.9</v>
      </c>
      <c r="I634" s="62"/>
      <c r="J634" s="62">
        <f>IF(Source!BB946&lt;&gt; 0, Source!BB946, 1)</f>
        <v>10.75</v>
      </c>
      <c r="K634" s="63">
        <f>Source!Q946</f>
        <v>9.6300000000000008</v>
      </c>
      <c r="L634" s="64"/>
    </row>
    <row r="635" spans="1:26" ht="14.4">
      <c r="A635" s="38"/>
      <c r="B635" s="78"/>
      <c r="C635" s="78" t="s">
        <v>965</v>
      </c>
      <c r="D635" s="60"/>
      <c r="E635" s="10"/>
      <c r="F635" s="61">
        <f>Source!AN946</f>
        <v>0.54</v>
      </c>
      <c r="G635" s="62" t="str">
        <f>Source!DF946</f>
        <v>)*1,25</v>
      </c>
      <c r="H635" s="75">
        <f>ROUND(Source!AE946*Source!I946, 2)</f>
        <v>0.03</v>
      </c>
      <c r="I635" s="62"/>
      <c r="J635" s="62">
        <f>IF(Source!BS946&lt;&gt; 0, Source!BS946, 1)</f>
        <v>31.7</v>
      </c>
      <c r="K635" s="75">
        <f>Source!R946</f>
        <v>1.07</v>
      </c>
      <c r="L635" s="64"/>
      <c r="R635">
        <f>H635</f>
        <v>0.03</v>
      </c>
    </row>
    <row r="636" spans="1:26" ht="14.4">
      <c r="A636" s="38"/>
      <c r="B636" s="78"/>
      <c r="C636" s="78" t="s">
        <v>967</v>
      </c>
      <c r="D636" s="60"/>
      <c r="E636" s="10"/>
      <c r="F636" s="61">
        <f>Source!AL946</f>
        <v>4004.09</v>
      </c>
      <c r="G636" s="62" t="str">
        <f>Source!DD946</f>
        <v/>
      </c>
      <c r="H636" s="63">
        <f>ROUND(Source!AC946*Source!I946, 2)</f>
        <v>200.2</v>
      </c>
      <c r="I636" s="62"/>
      <c r="J636" s="62">
        <f>IF(Source!BC946&lt;&gt; 0, Source!BC946, 1)</f>
        <v>4.59</v>
      </c>
      <c r="K636" s="63">
        <f>Source!P946</f>
        <v>918.94</v>
      </c>
      <c r="L636" s="64"/>
    </row>
    <row r="637" spans="1:26" ht="14.4">
      <c r="A637" s="38"/>
      <c r="B637" s="78"/>
      <c r="C637" s="78" t="s">
        <v>960</v>
      </c>
      <c r="D637" s="60" t="s">
        <v>961</v>
      </c>
      <c r="E637" s="10">
        <f>Source!BZ946</f>
        <v>118</v>
      </c>
      <c r="F637" s="14" t="str">
        <f>CONCATENATE(" )", Source!DL946, Source!FT946, "=", Source!FX946)</f>
        <v xml:space="preserve"> )*0,9=106,2</v>
      </c>
      <c r="G637" s="23"/>
      <c r="H637" s="63">
        <f>SUM(S631:S640)</f>
        <v>11.07</v>
      </c>
      <c r="I637" s="65"/>
      <c r="J637" s="57">
        <f>Source!AT946</f>
        <v>106</v>
      </c>
      <c r="K637" s="63">
        <f>SUM(T631:T640)</f>
        <v>350.36</v>
      </c>
      <c r="L637" s="64"/>
    </row>
    <row r="638" spans="1:26" ht="14.4">
      <c r="A638" s="38"/>
      <c r="B638" s="78"/>
      <c r="C638" s="78" t="s">
        <v>962</v>
      </c>
      <c r="D638" s="60" t="s">
        <v>961</v>
      </c>
      <c r="E638" s="10">
        <f>Source!CA946</f>
        <v>63</v>
      </c>
      <c r="F638" s="14" t="str">
        <f>CONCATENATE(" )", Source!DM946, Source!FU946, "=", Source!FY946)</f>
        <v xml:space="preserve"> )*0,85=53,55</v>
      </c>
      <c r="G638" s="23"/>
      <c r="H638" s="63">
        <f>SUM(U631:U640)</f>
        <v>5.58</v>
      </c>
      <c r="I638" s="65"/>
      <c r="J638" s="57">
        <f>Source!AU946</f>
        <v>54</v>
      </c>
      <c r="K638" s="63">
        <f>SUM(V631:V640)</f>
        <v>178.49</v>
      </c>
      <c r="L638" s="64"/>
    </row>
    <row r="639" spans="1:26" ht="14.4">
      <c r="A639" s="38"/>
      <c r="B639" s="78"/>
      <c r="C639" s="78" t="s">
        <v>963</v>
      </c>
      <c r="D639" s="60" t="s">
        <v>964</v>
      </c>
      <c r="E639" s="10">
        <f>Source!AQ946</f>
        <v>21.19</v>
      </c>
      <c r="F639" s="61"/>
      <c r="G639" s="62" t="str">
        <f>Source!DI946</f>
        <v>)*1,15</v>
      </c>
      <c r="H639" s="63"/>
      <c r="I639" s="62"/>
      <c r="J639" s="62"/>
      <c r="K639" s="63"/>
      <c r="L639" s="66">
        <f>Source!U946</f>
        <v>1.2184250000000001</v>
      </c>
    </row>
    <row r="640" spans="1:26" ht="14.4">
      <c r="A640" s="79" t="str">
        <f>Source!E947</f>
        <v>1,1</v>
      </c>
      <c r="B640" s="80" t="str">
        <f>Source!F947</f>
        <v>101-2904</v>
      </c>
      <c r="C640" s="80" t="str">
        <f>Source!G947</f>
        <v>Доски подоконные ПВХ, шириной 200 мм</v>
      </c>
      <c r="D640" s="67" t="str">
        <f>Source!H947</f>
        <v>м</v>
      </c>
      <c r="E640" s="68">
        <f>Source!I947</f>
        <v>5</v>
      </c>
      <c r="F640" s="69">
        <f>Source!AL947+Source!AM947+Source!AO947</f>
        <v>131.99</v>
      </c>
      <c r="G640" s="70" t="s">
        <v>3</v>
      </c>
      <c r="H640" s="71">
        <f>ROUND(Source!AC947*Source!I947, 2)+ROUND(Source!AD947*Source!I947, 2)+ROUND(Source!AF947*Source!I947, 2)</f>
        <v>659.95</v>
      </c>
      <c r="I640" s="72"/>
      <c r="J640" s="72">
        <f>IF(Source!BC947&lt;&gt; 0, Source!BC947, 1)</f>
        <v>0.82</v>
      </c>
      <c r="K640" s="71">
        <f>Source!O947</f>
        <v>541.16</v>
      </c>
      <c r="L640" s="73"/>
      <c r="S640">
        <f>ROUND((Source!FX947/100)*((ROUND(Source!AF947*Source!I947, 2)+ROUND(Source!AE947*Source!I947, 2))), 2)</f>
        <v>0</v>
      </c>
      <c r="T640">
        <f>Source!X947</f>
        <v>0</v>
      </c>
      <c r="U640">
        <f>ROUND((Source!FY947/100)*((ROUND(Source!AF947*Source!I947, 2)+ROUND(Source!AE947*Source!I947, 2))), 2)</f>
        <v>0</v>
      </c>
      <c r="V640">
        <f>Source!Y947</f>
        <v>0</v>
      </c>
      <c r="W640">
        <f>IF(Source!BI947&lt;=1,H640, 0)</f>
        <v>659.95</v>
      </c>
      <c r="X640">
        <f>IF(Source!BI947=2,H640, 0)</f>
        <v>0</v>
      </c>
      <c r="Y640">
        <f>IF(Source!BI947=3,H640, 0)</f>
        <v>0</v>
      </c>
      <c r="Z640">
        <f>IF(Source!BI947=4,H640, 0)</f>
        <v>0</v>
      </c>
    </row>
    <row r="641" spans="1:26" ht="13.8">
      <c r="G641" s="74">
        <f>H633+H634+H636+H637+H638+SUM(H640:H640)</f>
        <v>888.09</v>
      </c>
      <c r="H641" s="74"/>
      <c r="J641" s="74">
        <f>K633+K634+K636+K637+K638+SUM(K640:K640)</f>
        <v>2328.04</v>
      </c>
      <c r="K641" s="74"/>
      <c r="L641" s="59">
        <f>Source!U946</f>
        <v>1.2184250000000001</v>
      </c>
      <c r="O641" s="48">
        <f>G641</f>
        <v>888.09</v>
      </c>
      <c r="P641" s="48">
        <f>J641</f>
        <v>2328.04</v>
      </c>
      <c r="Q641" s="48">
        <f>L641</f>
        <v>1.2184250000000001</v>
      </c>
      <c r="W641">
        <f>IF(Source!BI946&lt;=1,H633+H634+H636+H637+H638, 0)</f>
        <v>228.14</v>
      </c>
      <c r="X641">
        <f>IF(Source!BI946=2,H633+H634+H636+H637+H638, 0)</f>
        <v>0</v>
      </c>
      <c r="Y641">
        <f>IF(Source!BI946=3,H633+H634+H636+H637+H638, 0)</f>
        <v>0</v>
      </c>
      <c r="Z641">
        <f>IF(Source!BI946=4,H633+H634+H636+H637+H638, 0)</f>
        <v>0</v>
      </c>
    </row>
    <row r="642" spans="1:26" ht="80.400000000000006">
      <c r="A642" s="38" t="str">
        <f>Source!E948</f>
        <v>2</v>
      </c>
      <c r="B642" s="78" t="s">
        <v>968</v>
      </c>
      <c r="C642" s="78" t="str">
        <f>Source!G948</f>
        <v>Облицовка оконных и дверных откосов декоративным бумажно-слоистым пластиком или листами из синтетических материалов на клее</v>
      </c>
      <c r="D642" s="60" t="str">
        <f>Source!H948</f>
        <v>100 м2 облицовки</v>
      </c>
      <c r="E642" s="10">
        <f>Source!I948</f>
        <v>2.4E-2</v>
      </c>
      <c r="F642" s="61">
        <f>Source!AL948+Source!AM948+Source!AO948</f>
        <v>2053.38</v>
      </c>
      <c r="G642" s="62"/>
      <c r="H642" s="63"/>
      <c r="I642" s="62" t="str">
        <f>Source!BO948</f>
        <v>15-01-050-4</v>
      </c>
      <c r="J642" s="62"/>
      <c r="K642" s="63"/>
      <c r="L642" s="64"/>
      <c r="S642">
        <f>ROUND((Source!FX948/100)*((ROUND(Source!AF948*Source!I948, 2)+ROUND(Source!AE948*Source!I948, 2))), 2)</f>
        <v>39.89</v>
      </c>
      <c r="T642">
        <f>Source!X948</f>
        <v>1271.17</v>
      </c>
      <c r="U642">
        <f>ROUND((Source!FY948/100)*((ROUND(Source!AF948*Source!I948, 2)+ROUND(Source!AE948*Source!I948, 2))), 2)</f>
        <v>19.73</v>
      </c>
      <c r="V642">
        <f>Source!Y948</f>
        <v>628.89</v>
      </c>
    </row>
    <row r="643" spans="1:26">
      <c r="C643" s="47" t="str">
        <f>"Объем: "&amp;Source!I948&amp;"=2,4/"&amp;"100"</f>
        <v>Объем: 0,024=2,4/100</v>
      </c>
    </row>
    <row r="644" spans="1:26" ht="14.4">
      <c r="A644" s="38"/>
      <c r="B644" s="78"/>
      <c r="C644" s="78" t="s">
        <v>959</v>
      </c>
      <c r="D644" s="60"/>
      <c r="E644" s="10"/>
      <c r="F644" s="61">
        <f>Source!AO948</f>
        <v>1528.19</v>
      </c>
      <c r="G644" s="62" t="str">
        <f>Source!DG948</f>
        <v>)*1,15</v>
      </c>
      <c r="H644" s="63">
        <f>ROUND(Source!AF948*Source!I948, 2)</f>
        <v>42.18</v>
      </c>
      <c r="I644" s="62"/>
      <c r="J644" s="62">
        <f>IF(Source!BA948&lt;&gt; 0, Source!BA948, 1)</f>
        <v>31.7</v>
      </c>
      <c r="K644" s="63">
        <f>Source!S948</f>
        <v>1337.04</v>
      </c>
      <c r="L644" s="64"/>
      <c r="R644">
        <f>H644</f>
        <v>42.18</v>
      </c>
    </row>
    <row r="645" spans="1:26" ht="14.4">
      <c r="A645" s="38"/>
      <c r="B645" s="78"/>
      <c r="C645" s="78" t="s">
        <v>81</v>
      </c>
      <c r="D645" s="60"/>
      <c r="E645" s="10"/>
      <c r="F645" s="61">
        <f>Source!AM948</f>
        <v>46.33</v>
      </c>
      <c r="G645" s="62" t="str">
        <f>Source!DE948</f>
        <v>)*1,25</v>
      </c>
      <c r="H645" s="63">
        <f>ROUND(Source!AD948*Source!I948, 2)</f>
        <v>1.39</v>
      </c>
      <c r="I645" s="62"/>
      <c r="J645" s="62">
        <f>IF(Source!BB948&lt;&gt; 0, Source!BB948, 1)</f>
        <v>10.63</v>
      </c>
      <c r="K645" s="63">
        <f>Source!Q948</f>
        <v>14.77</v>
      </c>
      <c r="L645" s="64"/>
    </row>
    <row r="646" spans="1:26" ht="14.4">
      <c r="A646" s="38"/>
      <c r="B646" s="78"/>
      <c r="C646" s="78" t="s">
        <v>965</v>
      </c>
      <c r="D646" s="60"/>
      <c r="E646" s="10"/>
      <c r="F646" s="61">
        <f>Source!AN948</f>
        <v>1.08</v>
      </c>
      <c r="G646" s="62" t="str">
        <f>Source!DF948</f>
        <v>)*1,25</v>
      </c>
      <c r="H646" s="75">
        <f>ROUND(Source!AE948*Source!I948, 2)</f>
        <v>0.03</v>
      </c>
      <c r="I646" s="62"/>
      <c r="J646" s="62">
        <f>IF(Source!BS948&lt;&gt; 0, Source!BS948, 1)</f>
        <v>31.7</v>
      </c>
      <c r="K646" s="75">
        <f>Source!R948</f>
        <v>1.03</v>
      </c>
      <c r="L646" s="64"/>
      <c r="R646">
        <f>H646</f>
        <v>0.03</v>
      </c>
    </row>
    <row r="647" spans="1:26" ht="14.4">
      <c r="A647" s="38"/>
      <c r="B647" s="78"/>
      <c r="C647" s="78" t="s">
        <v>967</v>
      </c>
      <c r="D647" s="60"/>
      <c r="E647" s="10"/>
      <c r="F647" s="61">
        <f>Source!AL948</f>
        <v>478.86</v>
      </c>
      <c r="G647" s="62" t="str">
        <f>Source!DD948</f>
        <v/>
      </c>
      <c r="H647" s="63">
        <f>ROUND(Source!AC948*Source!I948, 2)</f>
        <v>11.49</v>
      </c>
      <c r="I647" s="62"/>
      <c r="J647" s="62">
        <f>IF(Source!BC948&lt;&gt; 0, Source!BC948, 1)</f>
        <v>3.18</v>
      </c>
      <c r="K647" s="63">
        <f>Source!P948</f>
        <v>36.549999999999997</v>
      </c>
      <c r="L647" s="64"/>
    </row>
    <row r="648" spans="1:26" ht="14.4">
      <c r="A648" s="38"/>
      <c r="B648" s="78"/>
      <c r="C648" s="78" t="s">
        <v>960</v>
      </c>
      <c r="D648" s="60" t="s">
        <v>961</v>
      </c>
      <c r="E648" s="10">
        <f>Source!BZ948</f>
        <v>105</v>
      </c>
      <c r="F648" s="14" t="str">
        <f>CONCATENATE(" )", Source!DL948, Source!FT948, "=", Source!FX948)</f>
        <v xml:space="preserve"> )*0,9=94,5</v>
      </c>
      <c r="G648" s="23"/>
      <c r="H648" s="63">
        <f>SUM(S642:S652)</f>
        <v>39.89</v>
      </c>
      <c r="I648" s="65"/>
      <c r="J648" s="57">
        <f>Source!AT948</f>
        <v>95</v>
      </c>
      <c r="K648" s="63">
        <f>SUM(T642:T652)</f>
        <v>1271.17</v>
      </c>
      <c r="L648" s="64"/>
    </row>
    <row r="649" spans="1:26" ht="14.4">
      <c r="A649" s="38"/>
      <c r="B649" s="78"/>
      <c r="C649" s="78" t="s">
        <v>962</v>
      </c>
      <c r="D649" s="60" t="s">
        <v>961</v>
      </c>
      <c r="E649" s="10">
        <f>Source!CA948</f>
        <v>55</v>
      </c>
      <c r="F649" s="14" t="str">
        <f>CONCATENATE(" )", Source!DM948, Source!FU948, "=", Source!FY948)</f>
        <v xml:space="preserve"> )*0,85=46,75</v>
      </c>
      <c r="G649" s="23"/>
      <c r="H649" s="63">
        <f>SUM(U642:U652)</f>
        <v>19.73</v>
      </c>
      <c r="I649" s="65"/>
      <c r="J649" s="57">
        <f>Source!AU948</f>
        <v>47</v>
      </c>
      <c r="K649" s="63">
        <f>SUM(V642:V652)</f>
        <v>628.89</v>
      </c>
      <c r="L649" s="64"/>
    </row>
    <row r="650" spans="1:26" ht="14.4">
      <c r="A650" s="38"/>
      <c r="B650" s="78"/>
      <c r="C650" s="78" t="s">
        <v>963</v>
      </c>
      <c r="D650" s="60" t="s">
        <v>964</v>
      </c>
      <c r="E650" s="10">
        <f>Source!AQ948</f>
        <v>166.47</v>
      </c>
      <c r="F650" s="61"/>
      <c r="G650" s="62" t="str">
        <f>Source!DI948</f>
        <v>)*1,15</v>
      </c>
      <c r="H650" s="63"/>
      <c r="I650" s="62"/>
      <c r="J650" s="62"/>
      <c r="K650" s="63"/>
      <c r="L650" s="66">
        <f>Source!U948</f>
        <v>4.5945719999999994</v>
      </c>
    </row>
    <row r="651" spans="1:26" ht="69">
      <c r="A651" s="38" t="str">
        <f>Source!E949</f>
        <v>2,1</v>
      </c>
      <c r="B651" s="78" t="str">
        <f>Source!F949</f>
        <v>101-6871</v>
      </c>
      <c r="C651" s="78" t="str">
        <f>Source!G949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651" s="60" t="str">
        <f>Source!H949</f>
        <v>м2</v>
      </c>
      <c r="E651" s="10">
        <f>Source!I949</f>
        <v>2.52</v>
      </c>
      <c r="F651" s="61">
        <f>Source!AL949+Source!AM949+Source!AO949</f>
        <v>377.87</v>
      </c>
      <c r="G651" s="77" t="s">
        <v>3</v>
      </c>
      <c r="H651" s="63">
        <f>ROUND(Source!AC949*Source!I949, 2)+ROUND(Source!AD949*Source!I949, 2)+ROUND(Source!AF949*Source!I949, 2)</f>
        <v>952.23</v>
      </c>
      <c r="I651" s="62"/>
      <c r="J651" s="62">
        <f>IF(Source!BC949&lt;&gt; 0, Source!BC949, 1)</f>
        <v>0.6</v>
      </c>
      <c r="K651" s="63">
        <f>Source!O949</f>
        <v>571.34</v>
      </c>
      <c r="L651" s="64"/>
      <c r="S651">
        <f>ROUND((Source!FX949/100)*((ROUND(Source!AF949*Source!I949, 2)+ROUND(Source!AE949*Source!I949, 2))), 2)</f>
        <v>0</v>
      </c>
      <c r="T651">
        <f>Source!X949</f>
        <v>0</v>
      </c>
      <c r="U651">
        <f>ROUND((Source!FY949/100)*((ROUND(Source!AF949*Source!I949, 2)+ROUND(Source!AE949*Source!I949, 2))), 2)</f>
        <v>0</v>
      </c>
      <c r="V651">
        <f>Source!Y949</f>
        <v>0</v>
      </c>
      <c r="W651">
        <f>IF(Source!BI949&lt;=1,H651, 0)</f>
        <v>952.23</v>
      </c>
      <c r="X651">
        <f>IF(Source!BI949=2,H651, 0)</f>
        <v>0</v>
      </c>
      <c r="Y651">
        <f>IF(Source!BI949=3,H651, 0)</f>
        <v>0</v>
      </c>
      <c r="Z651">
        <f>IF(Source!BI949=4,H651, 0)</f>
        <v>0</v>
      </c>
    </row>
    <row r="652" spans="1:26" ht="14.4">
      <c r="A652" s="79" t="str">
        <f>Source!E950</f>
        <v>2,2</v>
      </c>
      <c r="B652" s="80" t="str">
        <f>Source!F950</f>
        <v>101-2416</v>
      </c>
      <c r="C652" s="80" t="str">
        <f>Source!G950</f>
        <v>Грунтовка «Бетоконтакт», КНАУФ</v>
      </c>
      <c r="D652" s="67" t="str">
        <f>Source!H950</f>
        <v>кг</v>
      </c>
      <c r="E652" s="68">
        <f>Source!I950</f>
        <v>0.214</v>
      </c>
      <c r="F652" s="69">
        <f>Source!AL950+Source!AM950+Source!AO950</f>
        <v>22.91</v>
      </c>
      <c r="G652" s="70" t="s">
        <v>3</v>
      </c>
      <c r="H652" s="71">
        <f>ROUND(Source!AC950*Source!I950, 2)+ROUND(Source!AD950*Source!I950, 2)+ROUND(Source!AF950*Source!I950, 2)</f>
        <v>4.9000000000000004</v>
      </c>
      <c r="I652" s="72"/>
      <c r="J652" s="72">
        <f>IF(Source!BC950&lt;&gt; 0, Source!BC950, 1)</f>
        <v>5.65</v>
      </c>
      <c r="K652" s="71">
        <f>Source!O950</f>
        <v>27.7</v>
      </c>
      <c r="L652" s="73"/>
      <c r="S652">
        <f>ROUND((Source!FX950/100)*((ROUND(Source!AF950*Source!I950, 2)+ROUND(Source!AE950*Source!I950, 2))), 2)</f>
        <v>0</v>
      </c>
      <c r="T652">
        <f>Source!X950</f>
        <v>0</v>
      </c>
      <c r="U652">
        <f>ROUND((Source!FY950/100)*((ROUND(Source!AF950*Source!I950, 2)+ROUND(Source!AE950*Source!I950, 2))), 2)</f>
        <v>0</v>
      </c>
      <c r="V652">
        <f>Source!Y950</f>
        <v>0</v>
      </c>
      <c r="W652">
        <f>IF(Source!BI950&lt;=1,H652, 0)</f>
        <v>4.9000000000000004</v>
      </c>
      <c r="X652">
        <f>IF(Source!BI950=2,H652, 0)</f>
        <v>0</v>
      </c>
      <c r="Y652">
        <f>IF(Source!BI950=3,H652, 0)</f>
        <v>0</v>
      </c>
      <c r="Z652">
        <f>IF(Source!BI950=4,H652, 0)</f>
        <v>0</v>
      </c>
    </row>
    <row r="653" spans="1:26" ht="13.8">
      <c r="G653" s="74">
        <f>H644+H645+H647+H648+H649+SUM(H651:H652)</f>
        <v>1071.81</v>
      </c>
      <c r="H653" s="74"/>
      <c r="J653" s="74">
        <f>K644+K645+K647+K648+K649+SUM(K651:K652)</f>
        <v>3887.4599999999996</v>
      </c>
      <c r="K653" s="74"/>
      <c r="L653" s="59">
        <f>Source!U948</f>
        <v>4.5945719999999994</v>
      </c>
      <c r="O653" s="48">
        <f>G653</f>
        <v>1071.81</v>
      </c>
      <c r="P653" s="48">
        <f>J653</f>
        <v>3887.4599999999996</v>
      </c>
      <c r="Q653" s="48">
        <f>L653</f>
        <v>4.5945719999999994</v>
      </c>
      <c r="W653">
        <f>IF(Source!BI948&lt;=1,H644+H645+H647+H648+H649, 0)</f>
        <v>114.68</v>
      </c>
      <c r="X653">
        <f>IF(Source!BI948=2,H644+H645+H647+H648+H649, 0)</f>
        <v>0</v>
      </c>
      <c r="Y653">
        <f>IF(Source!BI948=3,H644+H645+H647+H648+H649, 0)</f>
        <v>0</v>
      </c>
      <c r="Z653">
        <f>IF(Source!BI948=4,H644+H645+H647+H648+H649, 0)</f>
        <v>0</v>
      </c>
    </row>
    <row r="654" spans="1:26" ht="80.400000000000006">
      <c r="A654" s="38" t="str">
        <f>Source!E951</f>
        <v>3</v>
      </c>
      <c r="B654" s="78" t="s">
        <v>969</v>
      </c>
      <c r="C654" s="78" t="str">
        <f>Source!G951</f>
        <v>Укладка лаг по плитам перекрытий</v>
      </c>
      <c r="D654" s="60" t="str">
        <f>Source!H951</f>
        <v>100 м2 пола</v>
      </c>
      <c r="E654" s="10">
        <f>Source!I951</f>
        <v>0.253</v>
      </c>
      <c r="F654" s="61">
        <f>Source!AL951+Source!AM951+Source!AO951</f>
        <v>2068.7799999999997</v>
      </c>
      <c r="G654" s="62"/>
      <c r="H654" s="63"/>
      <c r="I654" s="62" t="str">
        <f>Source!BO951</f>
        <v>11-01-012-3</v>
      </c>
      <c r="J654" s="62"/>
      <c r="K654" s="63"/>
      <c r="L654" s="64"/>
      <c r="S654">
        <f>ROUND((Source!FX951/100)*((ROUND(Source!AF951*Source!I951, 2)+ROUND(Source!AE951*Source!I951, 2))), 2)</f>
        <v>99.04</v>
      </c>
      <c r="T654">
        <f>Source!X951</f>
        <v>3148.09</v>
      </c>
      <c r="U654">
        <f>ROUND((Source!FY951/100)*((ROUND(Source!AF951*Source!I951, 2)+ROUND(Source!AE951*Source!I951, 2))), 2)</f>
        <v>57.04</v>
      </c>
      <c r="V654">
        <f>Source!Y951</f>
        <v>1815.12</v>
      </c>
    </row>
    <row r="655" spans="1:26">
      <c r="C655" s="47" t="str">
        <f>"Объем: "&amp;Source!I951&amp;"=25,3/"&amp;"100"</f>
        <v>Объем: 0,253=25,3/100</v>
      </c>
    </row>
    <row r="656" spans="1:26" ht="14.4">
      <c r="A656" s="38"/>
      <c r="B656" s="78"/>
      <c r="C656" s="78" t="s">
        <v>959</v>
      </c>
      <c r="D656" s="60"/>
      <c r="E656" s="10"/>
      <c r="F656" s="61">
        <f>Source!AO951</f>
        <v>304.86</v>
      </c>
      <c r="G656" s="62" t="str">
        <f>Source!DG951</f>
        <v>)*1,15</v>
      </c>
      <c r="H656" s="63">
        <f>ROUND(Source!AF951*Source!I951, 2)</f>
        <v>88.7</v>
      </c>
      <c r="I656" s="62"/>
      <c r="J656" s="62">
        <f>IF(Source!BA951&lt;&gt; 0, Source!BA951, 1)</f>
        <v>31.7</v>
      </c>
      <c r="K656" s="63">
        <f>Source!S951</f>
        <v>2811.76</v>
      </c>
      <c r="L656" s="64"/>
      <c r="R656">
        <f>H656</f>
        <v>88.7</v>
      </c>
    </row>
    <row r="657" spans="1:26" ht="14.4">
      <c r="A657" s="38"/>
      <c r="B657" s="78"/>
      <c r="C657" s="78" t="s">
        <v>81</v>
      </c>
      <c r="D657" s="60"/>
      <c r="E657" s="10"/>
      <c r="F657" s="61">
        <f>Source!AM951</f>
        <v>28.6</v>
      </c>
      <c r="G657" s="62" t="str">
        <f>Source!DE951</f>
        <v>)*1,25</v>
      </c>
      <c r="H657" s="63">
        <f>ROUND(Source!AD951*Source!I951, 2)</f>
        <v>9.0399999999999991</v>
      </c>
      <c r="I657" s="62"/>
      <c r="J657" s="62">
        <f>IF(Source!BB951&lt;&gt; 0, Source!BB951, 1)</f>
        <v>11.17</v>
      </c>
      <c r="K657" s="63">
        <f>Source!Q951</f>
        <v>101.03</v>
      </c>
      <c r="L657" s="64"/>
    </row>
    <row r="658" spans="1:26" ht="14.4">
      <c r="A658" s="38"/>
      <c r="B658" s="78"/>
      <c r="C658" s="78" t="s">
        <v>965</v>
      </c>
      <c r="D658" s="60"/>
      <c r="E658" s="10"/>
      <c r="F658" s="61">
        <f>Source!AN951</f>
        <v>2.4300000000000002</v>
      </c>
      <c r="G658" s="62" t="str">
        <f>Source!DF951</f>
        <v>)*1,25</v>
      </c>
      <c r="H658" s="75">
        <f>ROUND(Source!AE951*Source!I951, 2)</f>
        <v>0.77</v>
      </c>
      <c r="I658" s="62"/>
      <c r="J658" s="62">
        <f>IF(Source!BS951&lt;&gt; 0, Source!BS951, 1)</f>
        <v>31.7</v>
      </c>
      <c r="K658" s="75">
        <f>Source!R951</f>
        <v>24.36</v>
      </c>
      <c r="L658" s="64"/>
      <c r="R658">
        <f>H658</f>
        <v>0.77</v>
      </c>
    </row>
    <row r="659" spans="1:26" ht="14.4">
      <c r="A659" s="38"/>
      <c r="B659" s="78"/>
      <c r="C659" s="78" t="s">
        <v>967</v>
      </c>
      <c r="D659" s="60"/>
      <c r="E659" s="10"/>
      <c r="F659" s="61">
        <f>Source!AL951</f>
        <v>1735.32</v>
      </c>
      <c r="G659" s="62" t="str">
        <f>Source!DD951</f>
        <v/>
      </c>
      <c r="H659" s="63">
        <f>ROUND(Source!AC951*Source!I951, 2)</f>
        <v>439.04</v>
      </c>
      <c r="I659" s="62"/>
      <c r="J659" s="62">
        <f>IF(Source!BC951&lt;&gt; 0, Source!BC951, 1)</f>
        <v>3.49</v>
      </c>
      <c r="K659" s="63">
        <f>Source!P951</f>
        <v>1532.24</v>
      </c>
      <c r="L659" s="64"/>
    </row>
    <row r="660" spans="1:26" ht="14.4">
      <c r="A660" s="38"/>
      <c r="B660" s="78"/>
      <c r="C660" s="78" t="s">
        <v>960</v>
      </c>
      <c r="D660" s="60" t="s">
        <v>961</v>
      </c>
      <c r="E660" s="10">
        <f>Source!BZ951</f>
        <v>123</v>
      </c>
      <c r="F660" s="14" t="str">
        <f>CONCATENATE(" )", Source!DL951, Source!FT951, "=", Source!FX951)</f>
        <v xml:space="preserve"> )*0,9=110,7</v>
      </c>
      <c r="G660" s="23"/>
      <c r="H660" s="63">
        <f>SUM(S654:S662)</f>
        <v>99.04</v>
      </c>
      <c r="I660" s="65"/>
      <c r="J660" s="57">
        <f>Source!AT951</f>
        <v>111</v>
      </c>
      <c r="K660" s="63">
        <f>SUM(T654:T662)</f>
        <v>3148.09</v>
      </c>
      <c r="L660" s="64"/>
    </row>
    <row r="661" spans="1:26" ht="14.4">
      <c r="A661" s="38"/>
      <c r="B661" s="78"/>
      <c r="C661" s="78" t="s">
        <v>962</v>
      </c>
      <c r="D661" s="60" t="s">
        <v>961</v>
      </c>
      <c r="E661" s="10">
        <f>Source!CA951</f>
        <v>75</v>
      </c>
      <c r="F661" s="14" t="str">
        <f>CONCATENATE(" )", Source!DM951, Source!FU951, "=", Source!FY951)</f>
        <v xml:space="preserve"> )*0,85=63,75</v>
      </c>
      <c r="G661" s="23"/>
      <c r="H661" s="63">
        <f>SUM(U654:U662)</f>
        <v>57.04</v>
      </c>
      <c r="I661" s="65"/>
      <c r="J661" s="57">
        <f>Source!AU951</f>
        <v>64</v>
      </c>
      <c r="K661" s="63">
        <f>SUM(V654:V662)</f>
        <v>1815.12</v>
      </c>
      <c r="L661" s="64"/>
    </row>
    <row r="662" spans="1:26" ht="14.4">
      <c r="A662" s="79"/>
      <c r="B662" s="80"/>
      <c r="C662" s="80" t="s">
        <v>963</v>
      </c>
      <c r="D662" s="67" t="s">
        <v>964</v>
      </c>
      <c r="E662" s="68">
        <f>Source!AQ951</f>
        <v>35.74</v>
      </c>
      <c r="F662" s="69"/>
      <c r="G662" s="72" t="str">
        <f>Source!DI951</f>
        <v>)*1,15</v>
      </c>
      <c r="H662" s="71"/>
      <c r="I662" s="72"/>
      <c r="J662" s="72"/>
      <c r="K662" s="71"/>
      <c r="L662" s="76">
        <f>Source!U951</f>
        <v>10.398553</v>
      </c>
    </row>
    <row r="663" spans="1:26" ht="13.8">
      <c r="G663" s="74">
        <f>H656+H657+H659+H660+H661</f>
        <v>692.8599999999999</v>
      </c>
      <c r="H663" s="74"/>
      <c r="J663" s="74">
        <f>K656+K657+K659+K660+K661</f>
        <v>9408.2400000000016</v>
      </c>
      <c r="K663" s="74"/>
      <c r="L663" s="59">
        <f>Source!U951</f>
        <v>10.398553</v>
      </c>
      <c r="O663" s="48">
        <f>G663</f>
        <v>692.8599999999999</v>
      </c>
      <c r="P663" s="48">
        <f>J663</f>
        <v>9408.2400000000016</v>
      </c>
      <c r="Q663" s="48">
        <f>L663</f>
        <v>10.398553</v>
      </c>
      <c r="W663">
        <f>IF(Source!BI951&lt;=1,H656+H657+H659+H660+H661, 0)</f>
        <v>692.8599999999999</v>
      </c>
      <c r="X663">
        <f>IF(Source!BI951=2,H656+H657+H659+H660+H661, 0)</f>
        <v>0</v>
      </c>
      <c r="Y663">
        <f>IF(Source!BI951=3,H656+H657+H659+H660+H661, 0)</f>
        <v>0</v>
      </c>
      <c r="Z663">
        <f>IF(Source!BI951=4,H656+H657+H659+H660+H661, 0)</f>
        <v>0</v>
      </c>
    </row>
    <row r="664" spans="1:26" ht="80.400000000000006">
      <c r="A664" s="38" t="str">
        <f>Source!E952</f>
        <v>4</v>
      </c>
      <c r="B664" s="78" t="s">
        <v>970</v>
      </c>
      <c r="C664" s="78" t="str">
        <f>Source!G952</f>
        <v>Устройство покрытий дощатых толщиной 28 мм</v>
      </c>
      <c r="D664" s="60" t="str">
        <f>Source!H952</f>
        <v>100 м2 покрытия</v>
      </c>
      <c r="E664" s="10">
        <f>Source!I952</f>
        <v>0.253</v>
      </c>
      <c r="F664" s="61">
        <f>Source!AL952+Source!AM952+Source!AO952</f>
        <v>6972.3600000000006</v>
      </c>
      <c r="G664" s="62"/>
      <c r="H664" s="63"/>
      <c r="I664" s="62" t="str">
        <f>Source!BO952</f>
        <v>11-01-033-1</v>
      </c>
      <c r="J664" s="62"/>
      <c r="K664" s="63"/>
      <c r="L664" s="64"/>
      <c r="S664">
        <f>ROUND((Source!FX952/100)*((ROUND(Source!AF952*Source!I952, 2)+ROUND(Source!AE952*Source!I952, 2))), 2)</f>
        <v>169.56</v>
      </c>
      <c r="T664">
        <f>Source!X952</f>
        <v>5389.63</v>
      </c>
      <c r="U664">
        <f>ROUND((Source!FY952/100)*((ROUND(Source!AF952*Source!I952, 2)+ROUND(Source!AE952*Source!I952, 2))), 2)</f>
        <v>97.65</v>
      </c>
      <c r="V664">
        <f>Source!Y952</f>
        <v>3107.53</v>
      </c>
    </row>
    <row r="665" spans="1:26">
      <c r="C665" s="47" t="str">
        <f>"Объем: "&amp;Source!I952&amp;"=25,3/"&amp;"100"</f>
        <v>Объем: 0,253=25,3/100</v>
      </c>
    </row>
    <row r="666" spans="1:26" ht="14.4">
      <c r="A666" s="38"/>
      <c r="B666" s="78"/>
      <c r="C666" s="78" t="s">
        <v>959</v>
      </c>
      <c r="D666" s="60"/>
      <c r="E666" s="10"/>
      <c r="F666" s="61">
        <f>Source!AO952</f>
        <v>517.94000000000005</v>
      </c>
      <c r="G666" s="62" t="str">
        <f>Source!DG952</f>
        <v>)*1,15</v>
      </c>
      <c r="H666" s="63">
        <f>ROUND(Source!AF952*Source!I952, 2)</f>
        <v>150.69</v>
      </c>
      <c r="I666" s="62"/>
      <c r="J666" s="62">
        <f>IF(Source!BA952&lt;&gt; 0, Source!BA952, 1)</f>
        <v>31.7</v>
      </c>
      <c r="K666" s="63">
        <f>Source!S952</f>
        <v>4777.0200000000004</v>
      </c>
      <c r="L666" s="64"/>
      <c r="R666">
        <f>H666</f>
        <v>150.69</v>
      </c>
    </row>
    <row r="667" spans="1:26" ht="14.4">
      <c r="A667" s="38"/>
      <c r="B667" s="78"/>
      <c r="C667" s="78" t="s">
        <v>81</v>
      </c>
      <c r="D667" s="60"/>
      <c r="E667" s="10"/>
      <c r="F667" s="61">
        <f>Source!AM952</f>
        <v>97.78</v>
      </c>
      <c r="G667" s="62" t="str">
        <f>Source!DE952</f>
        <v>)*1,25</v>
      </c>
      <c r="H667" s="63">
        <f>ROUND(Source!AD952*Source!I952, 2)</f>
        <v>30.92</v>
      </c>
      <c r="I667" s="62"/>
      <c r="J667" s="62">
        <f>IF(Source!BB952&lt;&gt; 0, Source!BB952, 1)</f>
        <v>11.23</v>
      </c>
      <c r="K667" s="63">
        <f>Source!Q952</f>
        <v>347.26</v>
      </c>
      <c r="L667" s="64"/>
    </row>
    <row r="668" spans="1:26" ht="14.4">
      <c r="A668" s="38"/>
      <c r="B668" s="78"/>
      <c r="C668" s="78" t="s">
        <v>965</v>
      </c>
      <c r="D668" s="60"/>
      <c r="E668" s="10"/>
      <c r="F668" s="61">
        <f>Source!AN952</f>
        <v>7.83</v>
      </c>
      <c r="G668" s="62" t="str">
        <f>Source!DF952</f>
        <v>)*1,25</v>
      </c>
      <c r="H668" s="75">
        <f>ROUND(Source!AE952*Source!I952, 2)</f>
        <v>2.48</v>
      </c>
      <c r="I668" s="62"/>
      <c r="J668" s="62">
        <f>IF(Source!BS952&lt;&gt; 0, Source!BS952, 1)</f>
        <v>31.7</v>
      </c>
      <c r="K668" s="75">
        <f>Source!R952</f>
        <v>78.5</v>
      </c>
      <c r="L668" s="64"/>
      <c r="R668">
        <f>H668</f>
        <v>2.48</v>
      </c>
    </row>
    <row r="669" spans="1:26" ht="14.4">
      <c r="A669" s="38"/>
      <c r="B669" s="78"/>
      <c r="C669" s="78" t="s">
        <v>967</v>
      </c>
      <c r="D669" s="60"/>
      <c r="E669" s="10"/>
      <c r="F669" s="61">
        <f>Source!AL952</f>
        <v>6356.64</v>
      </c>
      <c r="G669" s="62" t="str">
        <f>Source!DD952</f>
        <v/>
      </c>
      <c r="H669" s="63">
        <f>ROUND(Source!AC952*Source!I952, 2)</f>
        <v>1608.23</v>
      </c>
      <c r="I669" s="62"/>
      <c r="J669" s="62">
        <f>IF(Source!BC952&lt;&gt; 0, Source!BC952, 1)</f>
        <v>6.54</v>
      </c>
      <c r="K669" s="63">
        <f>Source!P952</f>
        <v>10517.82</v>
      </c>
      <c r="L669" s="64"/>
    </row>
    <row r="670" spans="1:26" ht="14.4">
      <c r="A670" s="38"/>
      <c r="B670" s="78"/>
      <c r="C670" s="78" t="s">
        <v>960</v>
      </c>
      <c r="D670" s="60" t="s">
        <v>961</v>
      </c>
      <c r="E670" s="10">
        <f>Source!BZ952</f>
        <v>123</v>
      </c>
      <c r="F670" s="14" t="str">
        <f>CONCATENATE(" )", Source!DL952, Source!FT952, "=", Source!FX952)</f>
        <v xml:space="preserve"> )*0,9=110,7</v>
      </c>
      <c r="G670" s="23"/>
      <c r="H670" s="63">
        <f>SUM(S664:S672)</f>
        <v>169.56</v>
      </c>
      <c r="I670" s="65"/>
      <c r="J670" s="57">
        <f>Source!AT952</f>
        <v>111</v>
      </c>
      <c r="K670" s="63">
        <f>SUM(T664:T672)</f>
        <v>5389.63</v>
      </c>
      <c r="L670" s="64"/>
    </row>
    <row r="671" spans="1:26" ht="14.4">
      <c r="A671" s="38"/>
      <c r="B671" s="78"/>
      <c r="C671" s="78" t="s">
        <v>962</v>
      </c>
      <c r="D671" s="60" t="s">
        <v>961</v>
      </c>
      <c r="E671" s="10">
        <f>Source!CA952</f>
        <v>75</v>
      </c>
      <c r="F671" s="14" t="str">
        <f>CONCATENATE(" )", Source!DM952, Source!FU952, "=", Source!FY952)</f>
        <v xml:space="preserve"> )*0,85=63,75</v>
      </c>
      <c r="G671" s="23"/>
      <c r="H671" s="63">
        <f>SUM(U664:U672)</f>
        <v>97.65</v>
      </c>
      <c r="I671" s="65"/>
      <c r="J671" s="57">
        <f>Source!AU952</f>
        <v>64</v>
      </c>
      <c r="K671" s="63">
        <f>SUM(V664:V672)</f>
        <v>3107.53</v>
      </c>
      <c r="L671" s="64"/>
    </row>
    <row r="672" spans="1:26" ht="14.4">
      <c r="A672" s="79"/>
      <c r="B672" s="80"/>
      <c r="C672" s="80" t="s">
        <v>963</v>
      </c>
      <c r="D672" s="67" t="s">
        <v>964</v>
      </c>
      <c r="E672" s="68">
        <f>Source!AQ952</f>
        <v>60.72</v>
      </c>
      <c r="F672" s="69"/>
      <c r="G672" s="72" t="str">
        <f>Source!DI952</f>
        <v>)*1,15</v>
      </c>
      <c r="H672" s="71"/>
      <c r="I672" s="72"/>
      <c r="J672" s="72"/>
      <c r="K672" s="71"/>
      <c r="L672" s="76">
        <f>Source!U952</f>
        <v>17.666483999999997</v>
      </c>
    </row>
    <row r="673" spans="1:26" ht="13.8">
      <c r="G673" s="74">
        <f>H666+H667+H669+H670+H671</f>
        <v>2057.0500000000002</v>
      </c>
      <c r="H673" s="74"/>
      <c r="J673" s="74">
        <f>K666+K667+K669+K670+K671</f>
        <v>24139.26</v>
      </c>
      <c r="K673" s="74"/>
      <c r="L673" s="59">
        <f>Source!U952</f>
        <v>17.666483999999997</v>
      </c>
      <c r="O673" s="48">
        <f>G673</f>
        <v>2057.0500000000002</v>
      </c>
      <c r="P673" s="48">
        <f>J673</f>
        <v>24139.26</v>
      </c>
      <c r="Q673" s="48">
        <f>L673</f>
        <v>17.666483999999997</v>
      </c>
      <c r="W673">
        <f>IF(Source!BI952&lt;=1,H666+H667+H669+H670+H671, 0)</f>
        <v>2057.0500000000002</v>
      </c>
      <c r="X673">
        <f>IF(Source!BI952=2,H666+H667+H669+H670+H671, 0)</f>
        <v>0</v>
      </c>
      <c r="Y673">
        <f>IF(Source!BI952=3,H666+H667+H669+H670+H671, 0)</f>
        <v>0</v>
      </c>
      <c r="Z673">
        <f>IF(Source!BI952=4,H666+H667+H669+H670+H671, 0)</f>
        <v>0</v>
      </c>
    </row>
    <row r="674" spans="1:26" ht="80.400000000000006">
      <c r="A674" s="38" t="str">
        <f>Source!E953</f>
        <v>5</v>
      </c>
      <c r="B674" s="78" t="s">
        <v>971</v>
      </c>
      <c r="C674" s="78" t="str">
        <f>Source!G953</f>
        <v>Устройство оснований полов из фанеры в один слой площадью свыше 20 м2</v>
      </c>
      <c r="D674" s="60" t="str">
        <f>Source!H953</f>
        <v>100 м2 пола</v>
      </c>
      <c r="E674" s="10">
        <f>Source!I953</f>
        <v>0.253</v>
      </c>
      <c r="F674" s="61">
        <f>Source!AL953+Source!AM953+Source!AO953</f>
        <v>6214.5300000000007</v>
      </c>
      <c r="G674" s="62"/>
      <c r="H674" s="63"/>
      <c r="I674" s="62" t="str">
        <f>Source!BO953</f>
        <v>11-01-053-2</v>
      </c>
      <c r="J674" s="62"/>
      <c r="K674" s="63"/>
      <c r="L674" s="64"/>
      <c r="S674">
        <f>ROUND((Source!FX953/100)*((ROUND(Source!AF953*Source!I953, 2)+ROUND(Source!AE953*Source!I953, 2))), 2)</f>
        <v>105.86</v>
      </c>
      <c r="T674">
        <f>Source!X953</f>
        <v>3364.61</v>
      </c>
      <c r="U674">
        <f>ROUND((Source!FY953/100)*((ROUND(Source!AF953*Source!I953, 2)+ROUND(Source!AE953*Source!I953, 2))), 2)</f>
        <v>60.96</v>
      </c>
      <c r="V674">
        <f>Source!Y953</f>
        <v>1939.96</v>
      </c>
    </row>
    <row r="675" spans="1:26">
      <c r="C675" s="47" t="str">
        <f>"Объем: "&amp;Source!I953&amp;"=25,3/"&amp;"100"</f>
        <v>Объем: 0,253=25,3/100</v>
      </c>
    </row>
    <row r="676" spans="1:26" ht="14.4">
      <c r="A676" s="38"/>
      <c r="B676" s="78"/>
      <c r="C676" s="78" t="s">
        <v>959</v>
      </c>
      <c r="D676" s="60"/>
      <c r="E676" s="10"/>
      <c r="F676" s="61">
        <f>Source!AO953</f>
        <v>255.39</v>
      </c>
      <c r="G676" s="62" t="str">
        <f>Source!DG953</f>
        <v>)*1,15</v>
      </c>
      <c r="H676" s="63">
        <f>ROUND(Source!AF953*Source!I953, 2)</f>
        <v>74.31</v>
      </c>
      <c r="I676" s="62"/>
      <c r="J676" s="62">
        <f>IF(Source!BA953&lt;&gt; 0, Source!BA953, 1)</f>
        <v>31.7</v>
      </c>
      <c r="K676" s="63">
        <f>Source!S953</f>
        <v>2355.4899999999998</v>
      </c>
      <c r="L676" s="64"/>
      <c r="R676">
        <f>H676</f>
        <v>74.31</v>
      </c>
    </row>
    <row r="677" spans="1:26" ht="14.4">
      <c r="A677" s="38"/>
      <c r="B677" s="78"/>
      <c r="C677" s="78" t="s">
        <v>81</v>
      </c>
      <c r="D677" s="60"/>
      <c r="E677" s="10"/>
      <c r="F677" s="61">
        <f>Source!AM953</f>
        <v>375.46</v>
      </c>
      <c r="G677" s="62" t="str">
        <f>Source!DE953</f>
        <v>)*1,25</v>
      </c>
      <c r="H677" s="63">
        <f>ROUND(Source!AD953*Source!I953, 2)</f>
        <v>118.74</v>
      </c>
      <c r="I677" s="62"/>
      <c r="J677" s="62">
        <f>IF(Source!BB953&lt;&gt; 0, Source!BB953, 1)</f>
        <v>10.55</v>
      </c>
      <c r="K677" s="63">
        <f>Source!Q953</f>
        <v>1252.7</v>
      </c>
      <c r="L677" s="64"/>
    </row>
    <row r="678" spans="1:26" ht="14.4">
      <c r="A678" s="38"/>
      <c r="B678" s="78"/>
      <c r="C678" s="78" t="s">
        <v>965</v>
      </c>
      <c r="D678" s="60"/>
      <c r="E678" s="10"/>
      <c r="F678" s="61">
        <f>Source!AN953</f>
        <v>67.400000000000006</v>
      </c>
      <c r="G678" s="62" t="str">
        <f>Source!DF953</f>
        <v>)*1,25</v>
      </c>
      <c r="H678" s="75">
        <f>ROUND(Source!AE953*Source!I953, 2)</f>
        <v>21.32</v>
      </c>
      <c r="I678" s="62"/>
      <c r="J678" s="62">
        <f>IF(Source!BS953&lt;&gt; 0, Source!BS953, 1)</f>
        <v>31.7</v>
      </c>
      <c r="K678" s="75">
        <f>Source!R953</f>
        <v>675.69</v>
      </c>
      <c r="L678" s="64"/>
      <c r="R678">
        <f>H678</f>
        <v>21.32</v>
      </c>
    </row>
    <row r="679" spans="1:26" ht="14.4">
      <c r="A679" s="38"/>
      <c r="B679" s="78"/>
      <c r="C679" s="78" t="s">
        <v>967</v>
      </c>
      <c r="D679" s="60"/>
      <c r="E679" s="10"/>
      <c r="F679" s="61">
        <f>Source!AL953</f>
        <v>5583.68</v>
      </c>
      <c r="G679" s="62" t="str">
        <f>Source!DD953</f>
        <v/>
      </c>
      <c r="H679" s="63">
        <f>ROUND(Source!AC953*Source!I953, 2)</f>
        <v>1412.67</v>
      </c>
      <c r="I679" s="62"/>
      <c r="J679" s="62">
        <f>IF(Source!BC953&lt;&gt; 0, Source!BC953, 1)</f>
        <v>5.87</v>
      </c>
      <c r="K679" s="63">
        <f>Source!P953</f>
        <v>8292.3799999999992</v>
      </c>
      <c r="L679" s="64"/>
    </row>
    <row r="680" spans="1:26" ht="14.4">
      <c r="A680" s="38"/>
      <c r="B680" s="78"/>
      <c r="C680" s="78" t="s">
        <v>960</v>
      </c>
      <c r="D680" s="60" t="s">
        <v>961</v>
      </c>
      <c r="E680" s="10">
        <f>Source!BZ953</f>
        <v>123</v>
      </c>
      <c r="F680" s="14" t="str">
        <f>CONCATENATE(" )", Source!DL953, Source!FT953, "=", Source!FX953)</f>
        <v xml:space="preserve"> )*0,9=110,7</v>
      </c>
      <c r="G680" s="23"/>
      <c r="H680" s="63">
        <f>SUM(S674:S682)</f>
        <v>105.86</v>
      </c>
      <c r="I680" s="65"/>
      <c r="J680" s="57">
        <f>Source!AT953</f>
        <v>111</v>
      </c>
      <c r="K680" s="63">
        <f>SUM(T674:T682)</f>
        <v>3364.61</v>
      </c>
      <c r="L680" s="64"/>
    </row>
    <row r="681" spans="1:26" ht="14.4">
      <c r="A681" s="38"/>
      <c r="B681" s="78"/>
      <c r="C681" s="78" t="s">
        <v>962</v>
      </c>
      <c r="D681" s="60" t="s">
        <v>961</v>
      </c>
      <c r="E681" s="10">
        <f>Source!CA953</f>
        <v>75</v>
      </c>
      <c r="F681" s="14" t="str">
        <f>CONCATENATE(" )", Source!DM953, Source!FU953, "=", Source!FY953)</f>
        <v xml:space="preserve"> )*0,85=63,75</v>
      </c>
      <c r="G681" s="23"/>
      <c r="H681" s="63">
        <f>SUM(U674:U682)</f>
        <v>60.96</v>
      </c>
      <c r="I681" s="65"/>
      <c r="J681" s="57">
        <f>Source!AU953</f>
        <v>64</v>
      </c>
      <c r="K681" s="63">
        <f>SUM(V674:V682)</f>
        <v>1939.96</v>
      </c>
      <c r="L681" s="64"/>
    </row>
    <row r="682" spans="1:26" ht="14.4">
      <c r="A682" s="79"/>
      <c r="B682" s="80"/>
      <c r="C682" s="80" t="s">
        <v>963</v>
      </c>
      <c r="D682" s="67" t="s">
        <v>964</v>
      </c>
      <c r="E682" s="68">
        <f>Source!AQ953</f>
        <v>31.26</v>
      </c>
      <c r="F682" s="69"/>
      <c r="G682" s="72" t="str">
        <f>Source!DI953</f>
        <v>)*1,15</v>
      </c>
      <c r="H682" s="71"/>
      <c r="I682" s="72"/>
      <c r="J682" s="72"/>
      <c r="K682" s="71"/>
      <c r="L682" s="76">
        <f>Source!U953</f>
        <v>9.0950969999999991</v>
      </c>
    </row>
    <row r="683" spans="1:26" ht="13.8">
      <c r="G683" s="74">
        <f>H676+H677+H679+H680+H681</f>
        <v>1772.54</v>
      </c>
      <c r="H683" s="74"/>
      <c r="J683" s="74">
        <f>K676+K677+K679+K680+K681</f>
        <v>17205.14</v>
      </c>
      <c r="K683" s="74"/>
      <c r="L683" s="59">
        <f>Source!U953</f>
        <v>9.0950969999999991</v>
      </c>
      <c r="O683" s="48">
        <f>G683</f>
        <v>1772.54</v>
      </c>
      <c r="P683" s="48">
        <f>J683</f>
        <v>17205.14</v>
      </c>
      <c r="Q683" s="48">
        <f>L683</f>
        <v>9.0950969999999991</v>
      </c>
      <c r="W683">
        <f>IF(Source!BI953&lt;=1,H676+H677+H679+H680+H681, 0)</f>
        <v>1772.54</v>
      </c>
      <c r="X683">
        <f>IF(Source!BI953=2,H676+H677+H679+H680+H681, 0)</f>
        <v>0</v>
      </c>
      <c r="Y683">
        <f>IF(Source!BI953=3,H676+H677+H679+H680+H681, 0)</f>
        <v>0</v>
      </c>
      <c r="Z683">
        <f>IF(Source!BI953=4,H676+H677+H679+H680+H681, 0)</f>
        <v>0</v>
      </c>
    </row>
    <row r="684" spans="1:26" ht="80.400000000000006">
      <c r="A684" s="38" t="str">
        <f>Source!E954</f>
        <v>6</v>
      </c>
      <c r="B684" s="78" t="s">
        <v>972</v>
      </c>
      <c r="C684" s="78" t="str">
        <f>Source!G954</f>
        <v>Устройство гетерогенного и гомогенного покрытия на клее со свариванием полотнищ в стыках</v>
      </c>
      <c r="D684" s="60" t="str">
        <f>Source!H954</f>
        <v>100 м2</v>
      </c>
      <c r="E684" s="10">
        <f>Source!I954</f>
        <v>0.253</v>
      </c>
      <c r="F684" s="61">
        <f>Source!AL954+Source!AM954+Source!AO954</f>
        <v>1180.5999999999999</v>
      </c>
      <c r="G684" s="62"/>
      <c r="H684" s="63"/>
      <c r="I684" s="62" t="str">
        <f>Source!BO954</f>
        <v>11-01-057-1</v>
      </c>
      <c r="J684" s="62"/>
      <c r="K684" s="63"/>
      <c r="L684" s="64"/>
      <c r="S684">
        <f>ROUND((Source!FX954/100)*((ROUND(Source!AF954*Source!I954, 2)+ROUND(Source!AE954*Source!I954, 2))), 2)</f>
        <v>124.54</v>
      </c>
      <c r="T684">
        <f>Source!X954</f>
        <v>3958.46</v>
      </c>
      <c r="U684">
        <f>ROUND((Source!FY954/100)*((ROUND(Source!AF954*Source!I954, 2)+ROUND(Source!AE954*Source!I954, 2))), 2)</f>
        <v>71.72</v>
      </c>
      <c r="V684">
        <f>Source!Y954</f>
        <v>2282.36</v>
      </c>
    </row>
    <row r="685" spans="1:26">
      <c r="C685" s="47" t="str">
        <f>"Объем: "&amp;Source!I954&amp;"=25,3/"&amp;"100"</f>
        <v>Объем: 0,253=25,3/100</v>
      </c>
    </row>
    <row r="686" spans="1:26" ht="14.4">
      <c r="A686" s="38"/>
      <c r="B686" s="78"/>
      <c r="C686" s="78" t="s">
        <v>959</v>
      </c>
      <c r="D686" s="60"/>
      <c r="E686" s="10"/>
      <c r="F686" s="61">
        <f>Source!AO954</f>
        <v>386.07</v>
      </c>
      <c r="G686" s="62" t="str">
        <f>Source!DG954</f>
        <v>)*1,15</v>
      </c>
      <c r="H686" s="63">
        <f>ROUND(Source!AF954*Source!I954, 2)</f>
        <v>112.33</v>
      </c>
      <c r="I686" s="62"/>
      <c r="J686" s="62">
        <f>IF(Source!BA954&lt;&gt; 0, Source!BA954, 1)</f>
        <v>31.7</v>
      </c>
      <c r="K686" s="63">
        <f>Source!S954</f>
        <v>3560.77</v>
      </c>
      <c r="L686" s="64"/>
      <c r="R686">
        <f>H686</f>
        <v>112.33</v>
      </c>
    </row>
    <row r="687" spans="1:26" ht="14.4">
      <c r="A687" s="38"/>
      <c r="B687" s="78"/>
      <c r="C687" s="78" t="s">
        <v>81</v>
      </c>
      <c r="D687" s="60"/>
      <c r="E687" s="10"/>
      <c r="F687" s="61">
        <f>Source!AM954</f>
        <v>5.77</v>
      </c>
      <c r="G687" s="62" t="str">
        <f>Source!DE954</f>
        <v>)*1,25</v>
      </c>
      <c r="H687" s="63">
        <f>ROUND(Source!AD954*Source!I954, 2)</f>
        <v>1.82</v>
      </c>
      <c r="I687" s="62"/>
      <c r="J687" s="62">
        <f>IF(Source!BB954&lt;&gt; 0, Source!BB954, 1)</f>
        <v>9.65</v>
      </c>
      <c r="K687" s="63">
        <f>Source!Q954</f>
        <v>17.61</v>
      </c>
      <c r="L687" s="64"/>
    </row>
    <row r="688" spans="1:26" ht="14.4">
      <c r="A688" s="38"/>
      <c r="B688" s="78"/>
      <c r="C688" s="78" t="s">
        <v>965</v>
      </c>
      <c r="D688" s="60"/>
      <c r="E688" s="10"/>
      <c r="F688" s="61">
        <f>Source!AN954</f>
        <v>0.54</v>
      </c>
      <c r="G688" s="62" t="str">
        <f>Source!DF954</f>
        <v>)*1,25</v>
      </c>
      <c r="H688" s="75">
        <f>ROUND(Source!AE954*Source!I954, 2)</f>
        <v>0.17</v>
      </c>
      <c r="I688" s="62"/>
      <c r="J688" s="62">
        <f>IF(Source!BS954&lt;&gt; 0, Source!BS954, 1)</f>
        <v>31.7</v>
      </c>
      <c r="K688" s="75">
        <f>Source!R954</f>
        <v>5.41</v>
      </c>
      <c r="L688" s="64"/>
      <c r="R688">
        <f>H688</f>
        <v>0.17</v>
      </c>
    </row>
    <row r="689" spans="1:26" ht="14.4">
      <c r="A689" s="38"/>
      <c r="B689" s="78"/>
      <c r="C689" s="78" t="s">
        <v>967</v>
      </c>
      <c r="D689" s="60"/>
      <c r="E689" s="10"/>
      <c r="F689" s="61">
        <f>Source!AL954</f>
        <v>788.76</v>
      </c>
      <c r="G689" s="62" t="str">
        <f>Source!DD954</f>
        <v/>
      </c>
      <c r="H689" s="63">
        <f>ROUND(Source!AC954*Source!I954, 2)</f>
        <v>199.56</v>
      </c>
      <c r="I689" s="62"/>
      <c r="J689" s="62">
        <f>IF(Source!BC954&lt;&gt; 0, Source!BC954, 1)</f>
        <v>7.57</v>
      </c>
      <c r="K689" s="63">
        <f>Source!P954</f>
        <v>1510.64</v>
      </c>
      <c r="L689" s="64"/>
    </row>
    <row r="690" spans="1:26" ht="14.4">
      <c r="A690" s="38"/>
      <c r="B690" s="78"/>
      <c r="C690" s="78" t="s">
        <v>960</v>
      </c>
      <c r="D690" s="60" t="s">
        <v>961</v>
      </c>
      <c r="E690" s="10">
        <f>Source!BZ954</f>
        <v>123</v>
      </c>
      <c r="F690" s="14" t="str">
        <f>CONCATENATE(" )", Source!DL954, Source!FT954, "=", Source!FX954)</f>
        <v xml:space="preserve"> )*0,9=110,7</v>
      </c>
      <c r="G690" s="23"/>
      <c r="H690" s="63">
        <f>SUM(S684:S693)</f>
        <v>124.54</v>
      </c>
      <c r="I690" s="65"/>
      <c r="J690" s="57">
        <f>Source!AT954</f>
        <v>111</v>
      </c>
      <c r="K690" s="63">
        <f>SUM(T684:T693)</f>
        <v>3958.46</v>
      </c>
      <c r="L690" s="64"/>
    </row>
    <row r="691" spans="1:26" ht="14.4">
      <c r="A691" s="38"/>
      <c r="B691" s="78"/>
      <c r="C691" s="78" t="s">
        <v>962</v>
      </c>
      <c r="D691" s="60" t="s">
        <v>961</v>
      </c>
      <c r="E691" s="10">
        <f>Source!CA954</f>
        <v>75</v>
      </c>
      <c r="F691" s="14" t="str">
        <f>CONCATENATE(" )", Source!DM954, Source!FU954, "=", Source!FY954)</f>
        <v xml:space="preserve"> )*0,85=63,75</v>
      </c>
      <c r="G691" s="23"/>
      <c r="H691" s="63">
        <f>SUM(U684:U693)</f>
        <v>71.72</v>
      </c>
      <c r="I691" s="65"/>
      <c r="J691" s="57">
        <f>Source!AU954</f>
        <v>64</v>
      </c>
      <c r="K691" s="63">
        <f>SUM(V684:V693)</f>
        <v>2282.36</v>
      </c>
      <c r="L691" s="64"/>
    </row>
    <row r="692" spans="1:26" ht="14.4">
      <c r="A692" s="38"/>
      <c r="B692" s="78"/>
      <c r="C692" s="78" t="s">
        <v>963</v>
      </c>
      <c r="D692" s="60" t="s">
        <v>964</v>
      </c>
      <c r="E692" s="10">
        <f>Source!AQ954</f>
        <v>45.26</v>
      </c>
      <c r="F692" s="61"/>
      <c r="G692" s="62" t="str">
        <f>Source!DI954</f>
        <v>)*1,15</v>
      </c>
      <c r="H692" s="63"/>
      <c r="I692" s="62"/>
      <c r="J692" s="62"/>
      <c r="K692" s="63"/>
      <c r="L692" s="66">
        <f>Source!U954</f>
        <v>13.168396999999999</v>
      </c>
    </row>
    <row r="693" spans="1:26" ht="55.2">
      <c r="A693" s="79" t="str">
        <f>Source!E955</f>
        <v>6,1</v>
      </c>
      <c r="B693" s="80" t="str">
        <f>Source!F955</f>
        <v>101-4216</v>
      </c>
      <c r="C693" s="80" t="str">
        <f>Source!G955</f>
        <v>Линолеум полукоммерческий гетерогенный "TARKETT ИДИЛЛИЯ" (толщина 3,2 мм, толщина защитного слоя 0,5 мм, класс 23/32)</v>
      </c>
      <c r="D693" s="67" t="str">
        <f>Source!H955</f>
        <v>м2</v>
      </c>
      <c r="E693" s="68">
        <f>Source!I955</f>
        <v>25.806000000000001</v>
      </c>
      <c r="F693" s="69">
        <f>Source!AL955+Source!AM955+Source!AO955</f>
        <v>82.19</v>
      </c>
      <c r="G693" s="70" t="s">
        <v>3</v>
      </c>
      <c r="H693" s="71">
        <f>ROUND(Source!AC955*Source!I955, 2)+ROUND(Source!AD955*Source!I955, 2)+ROUND(Source!AF955*Source!I955, 2)</f>
        <v>2121</v>
      </c>
      <c r="I693" s="72"/>
      <c r="J693" s="72">
        <f>IF(Source!BC955&lt;&gt; 0, Source!BC955, 1)</f>
        <v>6.28</v>
      </c>
      <c r="K693" s="71">
        <f>Source!O955</f>
        <v>13319.85</v>
      </c>
      <c r="L693" s="73"/>
      <c r="S693">
        <f>ROUND((Source!FX955/100)*((ROUND(Source!AF955*Source!I955, 2)+ROUND(Source!AE955*Source!I955, 2))), 2)</f>
        <v>0</v>
      </c>
      <c r="T693">
        <f>Source!X955</f>
        <v>0</v>
      </c>
      <c r="U693">
        <f>ROUND((Source!FY955/100)*((ROUND(Source!AF955*Source!I955, 2)+ROUND(Source!AE955*Source!I955, 2))), 2)</f>
        <v>0</v>
      </c>
      <c r="V693">
        <f>Source!Y955</f>
        <v>0</v>
      </c>
      <c r="W693">
        <f>IF(Source!BI955&lt;=1,H693, 0)</f>
        <v>2121</v>
      </c>
      <c r="X693">
        <f>IF(Source!BI955=2,H693, 0)</f>
        <v>0</v>
      </c>
      <c r="Y693">
        <f>IF(Source!BI955=3,H693, 0)</f>
        <v>0</v>
      </c>
      <c r="Z693">
        <f>IF(Source!BI955=4,H693, 0)</f>
        <v>0</v>
      </c>
    </row>
    <row r="694" spans="1:26" ht="13.8">
      <c r="G694" s="74">
        <f>H686+H687+H689+H690+H691+SUM(H693:H693)</f>
        <v>2630.9700000000003</v>
      </c>
      <c r="H694" s="74"/>
      <c r="J694" s="74">
        <f>K686+K687+K689+K690+K691+SUM(K693:K693)</f>
        <v>24649.690000000002</v>
      </c>
      <c r="K694" s="74"/>
      <c r="L694" s="59">
        <f>Source!U954</f>
        <v>13.168396999999999</v>
      </c>
      <c r="O694" s="48">
        <f>G694</f>
        <v>2630.9700000000003</v>
      </c>
      <c r="P694" s="48">
        <f>J694</f>
        <v>24649.690000000002</v>
      </c>
      <c r="Q694" s="48">
        <f>L694</f>
        <v>13.168396999999999</v>
      </c>
      <c r="W694">
        <f>IF(Source!BI954&lt;=1,H686+H687+H689+H690+H691, 0)</f>
        <v>509.97</v>
      </c>
      <c r="X694">
        <f>IF(Source!BI954=2,H686+H687+H689+H690+H691, 0)</f>
        <v>0</v>
      </c>
      <c r="Y694">
        <f>IF(Source!BI954=3,H686+H687+H689+H690+H691, 0)</f>
        <v>0</v>
      </c>
      <c r="Z694">
        <f>IF(Source!BI954=4,H686+H687+H689+H690+H691, 0)</f>
        <v>0</v>
      </c>
    </row>
    <row r="695" spans="1:26" ht="43.2">
      <c r="A695" s="38" t="str">
        <f>Source!E956</f>
        <v>8</v>
      </c>
      <c r="B695" s="78" t="str">
        <f>Source!F956</f>
        <v>11-01-040-1</v>
      </c>
      <c r="C695" s="78" t="str">
        <f>Source!G956</f>
        <v>Устройство плинтусов поливинилхлоридных на клее КН-2</v>
      </c>
      <c r="D695" s="60" t="str">
        <f>Source!H956</f>
        <v>100 М ПЛИНТУСА</v>
      </c>
      <c r="E695" s="10">
        <f>Source!I956</f>
        <v>0.22</v>
      </c>
      <c r="F695" s="61">
        <f>Source!AL956+Source!AM956+Source!AO956</f>
        <v>90.36</v>
      </c>
      <c r="G695" s="62"/>
      <c r="H695" s="63"/>
      <c r="I695" s="62" t="str">
        <f>Source!BO956</f>
        <v>11-01-040-1</v>
      </c>
      <c r="J695" s="62"/>
      <c r="K695" s="63"/>
      <c r="L695" s="64"/>
      <c r="S695">
        <f>ROUND((Source!FX956/100)*((ROUND(Source!AF956*Source!I956, 2)+ROUND(Source!AE956*Source!I956, 2))), 2)</f>
        <v>21.37</v>
      </c>
      <c r="T695">
        <f>Source!X956</f>
        <v>679.21</v>
      </c>
      <c r="U695">
        <f>ROUND((Source!FY956/100)*((ROUND(Source!AF956*Source!I956, 2)+ROUND(Source!AE956*Source!I956, 2))), 2)</f>
        <v>12.3</v>
      </c>
      <c r="V695">
        <f>Source!Y956</f>
        <v>391.62</v>
      </c>
    </row>
    <row r="696" spans="1:26">
      <c r="C696" s="47" t="str">
        <f>"Объем: "&amp;Source!I956&amp;"=22/"&amp;"100"</f>
        <v>Объем: 0,22=22/100</v>
      </c>
    </row>
    <row r="697" spans="1:26" ht="14.4">
      <c r="A697" s="38"/>
      <c r="B697" s="78"/>
      <c r="C697" s="78" t="s">
        <v>959</v>
      </c>
      <c r="D697" s="60"/>
      <c r="E697" s="10"/>
      <c r="F697" s="61">
        <f>Source!AO956</f>
        <v>87.74</v>
      </c>
      <c r="G697" s="62" t="str">
        <f>Source!DG956</f>
        <v/>
      </c>
      <c r="H697" s="63">
        <f>ROUND(Source!AF956*Source!I956, 2)</f>
        <v>19.3</v>
      </c>
      <c r="I697" s="62"/>
      <c r="J697" s="62">
        <f>IF(Source!BA956&lt;&gt; 0, Source!BA956, 1)</f>
        <v>31.7</v>
      </c>
      <c r="K697" s="63">
        <f>Source!S956</f>
        <v>611.9</v>
      </c>
      <c r="L697" s="64"/>
      <c r="R697">
        <f>H697</f>
        <v>19.3</v>
      </c>
    </row>
    <row r="698" spans="1:26" ht="14.4">
      <c r="A698" s="38"/>
      <c r="B698" s="78"/>
      <c r="C698" s="78" t="s">
        <v>81</v>
      </c>
      <c r="D698" s="60"/>
      <c r="E698" s="10"/>
      <c r="F698" s="61">
        <f>Source!AM956</f>
        <v>2.62</v>
      </c>
      <c r="G698" s="62" t="str">
        <f>Source!DE956</f>
        <v/>
      </c>
      <c r="H698" s="63">
        <f>ROUND(Source!AD956*Source!I956, 2)</f>
        <v>0.57999999999999996</v>
      </c>
      <c r="I698" s="62"/>
      <c r="J698" s="62">
        <f>IF(Source!BB956&lt;&gt; 0, Source!BB956, 1)</f>
        <v>10.4</v>
      </c>
      <c r="K698" s="63">
        <f>Source!Q956</f>
        <v>5.99</v>
      </c>
      <c r="L698" s="64"/>
    </row>
    <row r="699" spans="1:26" ht="14.4">
      <c r="A699" s="38"/>
      <c r="B699" s="78"/>
      <c r="C699" s="78" t="s">
        <v>960</v>
      </c>
      <c r="D699" s="60" t="s">
        <v>961</v>
      </c>
      <c r="E699" s="10">
        <f>Source!BZ956</f>
        <v>123</v>
      </c>
      <c r="F699" s="14" t="str">
        <f>CONCATENATE(" )", Source!DL956, Source!FT956, "=", Source!FX956)</f>
        <v xml:space="preserve"> )*0,9=110,7</v>
      </c>
      <c r="G699" s="23"/>
      <c r="H699" s="63">
        <f>SUM(S695:S701)</f>
        <v>21.37</v>
      </c>
      <c r="I699" s="65"/>
      <c r="J699" s="57">
        <f>Source!AT956</f>
        <v>111</v>
      </c>
      <c r="K699" s="63">
        <f>SUM(T695:T701)</f>
        <v>679.21</v>
      </c>
      <c r="L699" s="64"/>
    </row>
    <row r="700" spans="1:26" ht="14.4">
      <c r="A700" s="38"/>
      <c r="B700" s="78"/>
      <c r="C700" s="78" t="s">
        <v>962</v>
      </c>
      <c r="D700" s="60" t="s">
        <v>961</v>
      </c>
      <c r="E700" s="10">
        <f>Source!CA956</f>
        <v>75</v>
      </c>
      <c r="F700" s="14" t="str">
        <f>CONCATENATE(" )", Source!DM956, Source!FU956, "=", Source!FY956)</f>
        <v xml:space="preserve"> )*0,85=63,75</v>
      </c>
      <c r="G700" s="23"/>
      <c r="H700" s="63">
        <f>SUM(U695:U701)</f>
        <v>12.3</v>
      </c>
      <c r="I700" s="65"/>
      <c r="J700" s="57">
        <f>Source!AU956</f>
        <v>64</v>
      </c>
      <c r="K700" s="63">
        <f>SUM(V695:V701)</f>
        <v>391.62</v>
      </c>
      <c r="L700" s="64"/>
    </row>
    <row r="701" spans="1:26" ht="14.4">
      <c r="A701" s="79"/>
      <c r="B701" s="80"/>
      <c r="C701" s="80" t="s">
        <v>963</v>
      </c>
      <c r="D701" s="67" t="s">
        <v>964</v>
      </c>
      <c r="E701" s="68">
        <f>Source!AQ956</f>
        <v>8.99</v>
      </c>
      <c r="F701" s="69"/>
      <c r="G701" s="72" t="str">
        <f>Source!DI956</f>
        <v/>
      </c>
      <c r="H701" s="71"/>
      <c r="I701" s="72"/>
      <c r="J701" s="72"/>
      <c r="K701" s="71"/>
      <c r="L701" s="76">
        <f>Source!U956</f>
        <v>1.9778</v>
      </c>
    </row>
    <row r="702" spans="1:26" ht="13.8">
      <c r="G702" s="74">
        <f>H697+H698+H699+H700</f>
        <v>53.55</v>
      </c>
      <c r="H702" s="74"/>
      <c r="J702" s="74">
        <f>K697+K698+K699+K700</f>
        <v>1688.7199999999998</v>
      </c>
      <c r="K702" s="74"/>
      <c r="L702" s="59">
        <f>Source!U956</f>
        <v>1.9778</v>
      </c>
      <c r="O702" s="48">
        <f>G702</f>
        <v>53.55</v>
      </c>
      <c r="P702" s="48">
        <f>J702</f>
        <v>1688.7199999999998</v>
      </c>
      <c r="Q702" s="48">
        <f>L702</f>
        <v>1.9778</v>
      </c>
      <c r="W702">
        <f>IF(Source!BI956&lt;=1,H697+H698+H699+H700, 0)</f>
        <v>53.55</v>
      </c>
      <c r="X702">
        <f>IF(Source!BI956=2,H697+H698+H699+H700, 0)</f>
        <v>0</v>
      </c>
      <c r="Y702">
        <f>IF(Source!BI956=3,H697+H698+H699+H700, 0)</f>
        <v>0</v>
      </c>
      <c r="Z702">
        <f>IF(Source!BI956=4,H697+H698+H699+H700, 0)</f>
        <v>0</v>
      </c>
    </row>
    <row r="703" spans="1:26" ht="80.400000000000006">
      <c r="A703" s="38" t="str">
        <f>Source!E957</f>
        <v>9</v>
      </c>
      <c r="B703" s="78" t="s">
        <v>973</v>
      </c>
      <c r="C703" s="78" t="str">
        <f>Source!G957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703" s="60" t="str">
        <f>Source!H957</f>
        <v>100 м2 стен (за вычетом проемов)</v>
      </c>
      <c r="E703" s="10">
        <f>Source!I957</f>
        <v>0.6</v>
      </c>
      <c r="F703" s="61">
        <f>Source!AL957+Source!AM957+Source!AO957</f>
        <v>8276.1299999999992</v>
      </c>
      <c r="G703" s="62"/>
      <c r="H703" s="63"/>
      <c r="I703" s="62" t="str">
        <f>Source!BO957</f>
        <v>10-05-010-1</v>
      </c>
      <c r="J703" s="62"/>
      <c r="K703" s="63"/>
      <c r="L703" s="64"/>
      <c r="S703">
        <f>ROUND((Source!FX957/100)*((ROUND(Source!AF957*Source!I957, 2)+ROUND(Source!AE957*Source!I957, 2))), 2)</f>
        <v>591.52</v>
      </c>
      <c r="T703">
        <f>Source!X957</f>
        <v>18715.93</v>
      </c>
      <c r="U703">
        <f>ROUND((Source!FY957/100)*((ROUND(Source!AF957*Source!I957, 2)+ROUND(Source!AE957*Source!I957, 2))), 2)</f>
        <v>298.27</v>
      </c>
      <c r="V703">
        <f>Source!Y957</f>
        <v>9534.5300000000007</v>
      </c>
    </row>
    <row r="704" spans="1:26">
      <c r="C704" s="47" t="str">
        <f>"Объем: "&amp;Source!I957&amp;"=60/"&amp;"100"</f>
        <v>Объем: 0,6=60/100</v>
      </c>
    </row>
    <row r="705" spans="1:26" ht="14.4">
      <c r="A705" s="38"/>
      <c r="B705" s="78"/>
      <c r="C705" s="78" t="s">
        <v>959</v>
      </c>
      <c r="D705" s="60"/>
      <c r="E705" s="10"/>
      <c r="F705" s="61">
        <f>Source!AO957</f>
        <v>807.23</v>
      </c>
      <c r="G705" s="62" t="str">
        <f>Source!DG957</f>
        <v>)*1,15</v>
      </c>
      <c r="H705" s="63">
        <f>ROUND(Source!AF957*Source!I957, 2)</f>
        <v>556.99</v>
      </c>
      <c r="I705" s="62"/>
      <c r="J705" s="62">
        <f>IF(Source!BA957&lt;&gt; 0, Source!BA957, 1)</f>
        <v>31.7</v>
      </c>
      <c r="K705" s="63">
        <f>Source!S957</f>
        <v>17656.54</v>
      </c>
      <c r="L705" s="64"/>
      <c r="R705">
        <f>H705</f>
        <v>556.99</v>
      </c>
    </row>
    <row r="706" spans="1:26" ht="14.4">
      <c r="A706" s="38"/>
      <c r="B706" s="78"/>
      <c r="C706" s="78" t="s">
        <v>81</v>
      </c>
      <c r="D706" s="60"/>
      <c r="E706" s="10"/>
      <c r="F706" s="61">
        <f>Source!AM957</f>
        <v>23.37</v>
      </c>
      <c r="G706" s="62" t="str">
        <f>Source!DE957</f>
        <v>)*1,25</v>
      </c>
      <c r="H706" s="63">
        <f>ROUND(Source!AD957*Source!I957, 2)</f>
        <v>17.53</v>
      </c>
      <c r="I706" s="62"/>
      <c r="J706" s="62">
        <f>IF(Source!BB957&lt;&gt; 0, Source!BB957, 1)</f>
        <v>5.66</v>
      </c>
      <c r="K706" s="63">
        <f>Source!Q957</f>
        <v>99.21</v>
      </c>
      <c r="L706" s="64"/>
    </row>
    <row r="707" spans="1:26" ht="14.4">
      <c r="A707" s="38"/>
      <c r="B707" s="78"/>
      <c r="C707" s="78" t="s">
        <v>967</v>
      </c>
      <c r="D707" s="60"/>
      <c r="E707" s="10"/>
      <c r="F707" s="61">
        <f>Source!AL957</f>
        <v>7445.53</v>
      </c>
      <c r="G707" s="62" t="str">
        <f>Source!DD957</f>
        <v/>
      </c>
      <c r="H707" s="63">
        <f>ROUND(Source!AC957*Source!I957, 2)</f>
        <v>4467.32</v>
      </c>
      <c r="I707" s="62"/>
      <c r="J707" s="62">
        <f>IF(Source!BC957&lt;&gt; 0, Source!BC957, 1)</f>
        <v>5.95</v>
      </c>
      <c r="K707" s="63">
        <f>Source!P957</f>
        <v>26580.54</v>
      </c>
      <c r="L707" s="64"/>
    </row>
    <row r="708" spans="1:26" ht="14.4">
      <c r="A708" s="38"/>
      <c r="B708" s="78"/>
      <c r="C708" s="78" t="s">
        <v>960</v>
      </c>
      <c r="D708" s="60" t="s">
        <v>961</v>
      </c>
      <c r="E708" s="10">
        <f>Source!BZ957</f>
        <v>118</v>
      </c>
      <c r="F708" s="14" t="str">
        <f>CONCATENATE(" )", Source!DL957, Source!FT957, "=", Source!FX957)</f>
        <v xml:space="preserve"> )*0,9=106,2</v>
      </c>
      <c r="G708" s="23"/>
      <c r="H708" s="63">
        <f>SUM(S703:S710)</f>
        <v>591.52</v>
      </c>
      <c r="I708" s="65"/>
      <c r="J708" s="57">
        <f>Source!AT957</f>
        <v>106</v>
      </c>
      <c r="K708" s="63">
        <f>SUM(T703:T710)</f>
        <v>18715.93</v>
      </c>
      <c r="L708" s="64"/>
    </row>
    <row r="709" spans="1:26" ht="14.4">
      <c r="A709" s="38"/>
      <c r="B709" s="78"/>
      <c r="C709" s="78" t="s">
        <v>962</v>
      </c>
      <c r="D709" s="60" t="s">
        <v>961</v>
      </c>
      <c r="E709" s="10">
        <f>Source!CA957</f>
        <v>63</v>
      </c>
      <c r="F709" s="14" t="str">
        <f>CONCATENATE(" )", Source!DM957, Source!FU957, "=", Source!FY957)</f>
        <v xml:space="preserve"> )*0,85=53,55</v>
      </c>
      <c r="G709" s="23"/>
      <c r="H709" s="63">
        <f>SUM(U703:U710)</f>
        <v>298.27</v>
      </c>
      <c r="I709" s="65"/>
      <c r="J709" s="57">
        <f>Source!AU957</f>
        <v>54</v>
      </c>
      <c r="K709" s="63">
        <f>SUM(V703:V710)</f>
        <v>9534.5300000000007</v>
      </c>
      <c r="L709" s="64"/>
    </row>
    <row r="710" spans="1:26" ht="14.4">
      <c r="A710" s="79"/>
      <c r="B710" s="80"/>
      <c r="C710" s="80" t="s">
        <v>963</v>
      </c>
      <c r="D710" s="67" t="s">
        <v>964</v>
      </c>
      <c r="E710" s="68">
        <f>Source!AQ957</f>
        <v>89</v>
      </c>
      <c r="F710" s="69"/>
      <c r="G710" s="72" t="str">
        <f>Source!DI957</f>
        <v>)*1,15</v>
      </c>
      <c r="H710" s="71"/>
      <c r="I710" s="72"/>
      <c r="J710" s="72"/>
      <c r="K710" s="71"/>
      <c r="L710" s="76">
        <f>Source!U957</f>
        <v>61.41</v>
      </c>
    </row>
    <row r="711" spans="1:26" ht="13.8">
      <c r="G711" s="74">
        <f>H705+H706+H707+H708+H709</f>
        <v>5931.630000000001</v>
      </c>
      <c r="H711" s="74"/>
      <c r="J711" s="74">
        <f>K705+K706+K707+K708+K709</f>
        <v>72586.75</v>
      </c>
      <c r="K711" s="74"/>
      <c r="L711" s="59">
        <f>Source!U957</f>
        <v>61.41</v>
      </c>
      <c r="O711" s="48">
        <f>G711</f>
        <v>5931.630000000001</v>
      </c>
      <c r="P711" s="48">
        <f>J711</f>
        <v>72586.75</v>
      </c>
      <c r="Q711" s="48">
        <f>L711</f>
        <v>61.41</v>
      </c>
      <c r="W711">
        <f>IF(Source!BI957&lt;=1,H705+H706+H707+H708+H709, 0)</f>
        <v>5931.630000000001</v>
      </c>
      <c r="X711">
        <f>IF(Source!BI957=2,H705+H706+H707+H708+H709, 0)</f>
        <v>0</v>
      </c>
      <c r="Y711">
        <f>IF(Source!BI957=3,H705+H706+H707+H708+H709, 0)</f>
        <v>0</v>
      </c>
      <c r="Z711">
        <f>IF(Source!BI957=4,H705+H706+H707+H708+H709, 0)</f>
        <v>0</v>
      </c>
    </row>
    <row r="712" spans="1:26" ht="27.6">
      <c r="A712" s="38" t="str">
        <f>Source!E958</f>
        <v>11</v>
      </c>
      <c r="B712" s="78" t="str">
        <f>Source!F958</f>
        <v>м08-03-591-9</v>
      </c>
      <c r="C712" s="78" t="str">
        <f>Source!G958</f>
        <v>Розетка штепсельная утопленного типа при скрытой проводке</v>
      </c>
      <c r="D712" s="60" t="str">
        <f>Source!H958</f>
        <v>100 шт.</v>
      </c>
      <c r="E712" s="10">
        <f>Source!I958</f>
        <v>0.05</v>
      </c>
      <c r="F712" s="61">
        <f>Source!AL958+Source!AM958+Source!AO958</f>
        <v>371.42</v>
      </c>
      <c r="G712" s="62"/>
      <c r="H712" s="63"/>
      <c r="I712" s="62" t="str">
        <f>Source!BO958</f>
        <v>м08-03-591-9</v>
      </c>
      <c r="J712" s="62"/>
      <c r="K712" s="63"/>
      <c r="L712" s="64"/>
      <c r="S712">
        <f>ROUND((Source!FX958/100)*((ROUND(Source!AF958*Source!I958, 2)+ROUND(Source!AE958*Source!I958, 2))), 2)</f>
        <v>14.38</v>
      </c>
      <c r="T712">
        <f>Source!X958</f>
        <v>455.9</v>
      </c>
      <c r="U712">
        <f>ROUND((Source!FY958/100)*((ROUND(Source!AF958*Source!I958, 2)+ROUND(Source!AE958*Source!I958, 2))), 2)</f>
        <v>9.84</v>
      </c>
      <c r="V712">
        <f>Source!Y958</f>
        <v>311.93</v>
      </c>
    </row>
    <row r="713" spans="1:26">
      <c r="C713" s="47" t="str">
        <f>"Объем: "&amp;Source!I958&amp;"=5/"&amp;"100"</f>
        <v>Объем: 0,05=5/100</v>
      </c>
    </row>
    <row r="714" spans="1:26" ht="14.4">
      <c r="A714" s="38"/>
      <c r="B714" s="78"/>
      <c r="C714" s="78" t="s">
        <v>959</v>
      </c>
      <c r="D714" s="60"/>
      <c r="E714" s="10"/>
      <c r="F714" s="61">
        <f>Source!AO958</f>
        <v>302.36</v>
      </c>
      <c r="G714" s="62" t="str">
        <f>Source!DG958</f>
        <v/>
      </c>
      <c r="H714" s="63">
        <f>ROUND(Source!AF958*Source!I958, 2)</f>
        <v>15.12</v>
      </c>
      <c r="I714" s="62"/>
      <c r="J714" s="62">
        <f>IF(Source!BA958&lt;&gt; 0, Source!BA958, 1)</f>
        <v>31.7</v>
      </c>
      <c r="K714" s="63">
        <f>Source!S958</f>
        <v>479.24</v>
      </c>
      <c r="L714" s="64"/>
      <c r="R714">
        <f>H714</f>
        <v>15.12</v>
      </c>
    </row>
    <row r="715" spans="1:26" ht="14.4">
      <c r="A715" s="38"/>
      <c r="B715" s="78"/>
      <c r="C715" s="78" t="s">
        <v>81</v>
      </c>
      <c r="D715" s="60"/>
      <c r="E715" s="10"/>
      <c r="F715" s="61">
        <f>Source!AM958</f>
        <v>5.78</v>
      </c>
      <c r="G715" s="62" t="str">
        <f>Source!DE958</f>
        <v/>
      </c>
      <c r="H715" s="63">
        <f>ROUND(Source!AD958*Source!I958, 2)</f>
        <v>0.28999999999999998</v>
      </c>
      <c r="I715" s="62"/>
      <c r="J715" s="62">
        <f>IF(Source!BB958&lt;&gt; 0, Source!BB958, 1)</f>
        <v>8.8000000000000007</v>
      </c>
      <c r="K715" s="63">
        <f>Source!Q958</f>
        <v>2.54</v>
      </c>
      <c r="L715" s="64"/>
    </row>
    <row r="716" spans="1:26" ht="14.4">
      <c r="A716" s="38"/>
      <c r="B716" s="78"/>
      <c r="C716" s="78" t="s">
        <v>965</v>
      </c>
      <c r="D716" s="60"/>
      <c r="E716" s="10"/>
      <c r="F716" s="61">
        <f>Source!AN958</f>
        <v>0.41</v>
      </c>
      <c r="G716" s="62" t="str">
        <f>Source!DF958</f>
        <v/>
      </c>
      <c r="H716" s="75">
        <f>ROUND(Source!AE958*Source!I958, 2)</f>
        <v>0.02</v>
      </c>
      <c r="I716" s="62"/>
      <c r="J716" s="62">
        <f>IF(Source!BS958&lt;&gt; 0, Source!BS958, 1)</f>
        <v>31.7</v>
      </c>
      <c r="K716" s="75">
        <f>Source!R958</f>
        <v>0.65</v>
      </c>
      <c r="L716" s="64"/>
      <c r="R716">
        <f>H716</f>
        <v>0.02</v>
      </c>
    </row>
    <row r="717" spans="1:26" ht="14.4">
      <c r="A717" s="38"/>
      <c r="B717" s="78"/>
      <c r="C717" s="78" t="s">
        <v>967</v>
      </c>
      <c r="D717" s="60"/>
      <c r="E717" s="10"/>
      <c r="F717" s="61">
        <f>Source!AL958</f>
        <v>63.28</v>
      </c>
      <c r="G717" s="62" t="str">
        <f>Source!DD958</f>
        <v/>
      </c>
      <c r="H717" s="63">
        <f>ROUND(Source!AC958*Source!I958, 2)</f>
        <v>3.16</v>
      </c>
      <c r="I717" s="62"/>
      <c r="J717" s="62">
        <f>IF(Source!BC958&lt;&gt; 0, Source!BC958, 1)</f>
        <v>6.94</v>
      </c>
      <c r="K717" s="63">
        <f>Source!P958</f>
        <v>21.96</v>
      </c>
      <c r="L717" s="64"/>
    </row>
    <row r="718" spans="1:26" ht="14.4">
      <c r="A718" s="38"/>
      <c r="B718" s="78"/>
      <c r="C718" s="78" t="s">
        <v>960</v>
      </c>
      <c r="D718" s="60" t="s">
        <v>961</v>
      </c>
      <c r="E718" s="10">
        <f>Source!BZ958</f>
        <v>95</v>
      </c>
      <c r="F718" s="81"/>
      <c r="G718" s="62"/>
      <c r="H718" s="63">
        <f>SUM(S712:S722)</f>
        <v>14.38</v>
      </c>
      <c r="I718" s="65"/>
      <c r="J718" s="57">
        <f>Source!AT958</f>
        <v>95</v>
      </c>
      <c r="K718" s="63">
        <f>SUM(T712:T722)</f>
        <v>455.9</v>
      </c>
      <c r="L718" s="64"/>
    </row>
    <row r="719" spans="1:26" ht="14.4">
      <c r="A719" s="38"/>
      <c r="B719" s="78"/>
      <c r="C719" s="78" t="s">
        <v>962</v>
      </c>
      <c r="D719" s="60" t="s">
        <v>961</v>
      </c>
      <c r="E719" s="10">
        <f>Source!CA958</f>
        <v>65</v>
      </c>
      <c r="F719" s="81"/>
      <c r="G719" s="62"/>
      <c r="H719" s="63">
        <f>SUM(U712:U722)</f>
        <v>9.84</v>
      </c>
      <c r="I719" s="65"/>
      <c r="J719" s="57">
        <f>Source!AU958</f>
        <v>65</v>
      </c>
      <c r="K719" s="63">
        <f>SUM(V712:V722)</f>
        <v>311.93</v>
      </c>
      <c r="L719" s="64"/>
    </row>
    <row r="720" spans="1:26" ht="14.4">
      <c r="A720" s="38"/>
      <c r="B720" s="78"/>
      <c r="C720" s="78" t="s">
        <v>963</v>
      </c>
      <c r="D720" s="60" t="s">
        <v>964</v>
      </c>
      <c r="E720" s="10">
        <f>Source!AQ958</f>
        <v>30.48</v>
      </c>
      <c r="F720" s="61"/>
      <c r="G720" s="62" t="str">
        <f>Source!DI958</f>
        <v/>
      </c>
      <c r="H720" s="63"/>
      <c r="I720" s="62"/>
      <c r="J720" s="62"/>
      <c r="K720" s="63"/>
      <c r="L720" s="66">
        <f>Source!U958</f>
        <v>1.524</v>
      </c>
    </row>
    <row r="721" spans="1:26" ht="27.6">
      <c r="A721" s="38" t="str">
        <f>Source!E959</f>
        <v>11,1</v>
      </c>
      <c r="B721" s="78" t="str">
        <f>Source!F959</f>
        <v>503-0606</v>
      </c>
      <c r="C721" s="78" t="str">
        <f>Source!G959</f>
        <v>Коробка для установки розеток и выключателей скрытой проводки</v>
      </c>
      <c r="D721" s="60" t="str">
        <f>Source!H959</f>
        <v>1000 шт.</v>
      </c>
      <c r="E721" s="10">
        <f>Source!I959</f>
        <v>0.05</v>
      </c>
      <c r="F721" s="61">
        <f>Source!AL959+Source!AM959+Source!AO959</f>
        <v>1998.42</v>
      </c>
      <c r="G721" s="77" t="s">
        <v>3</v>
      </c>
      <c r="H721" s="63">
        <f>ROUND(Source!AC959*Source!I959, 2)+ROUND(Source!AD959*Source!I959, 2)+ROUND(Source!AF959*Source!I959, 2)</f>
        <v>99.92</v>
      </c>
      <c r="I721" s="62"/>
      <c r="J721" s="62">
        <f>IF(Source!BC959&lt;&gt; 0, Source!BC959, 1)</f>
        <v>2.56</v>
      </c>
      <c r="K721" s="63">
        <f>Source!O959</f>
        <v>255.8</v>
      </c>
      <c r="L721" s="64"/>
      <c r="S721">
        <f>ROUND((Source!FX959/100)*((ROUND(Source!AF959*Source!I959, 2)+ROUND(Source!AE959*Source!I959, 2))), 2)</f>
        <v>0</v>
      </c>
      <c r="T721">
        <f>Source!X959</f>
        <v>0</v>
      </c>
      <c r="U721">
        <f>ROUND((Source!FY959/100)*((ROUND(Source!AF959*Source!I959, 2)+ROUND(Source!AE959*Source!I959, 2))), 2)</f>
        <v>0</v>
      </c>
      <c r="V721">
        <f>Source!Y959</f>
        <v>0</v>
      </c>
      <c r="W721">
        <f>IF(Source!BI959&lt;=1,H721, 0)</f>
        <v>0</v>
      </c>
      <c r="X721">
        <f>IF(Source!BI959=2,H721, 0)</f>
        <v>99.92</v>
      </c>
      <c r="Y721">
        <f>IF(Source!BI959=3,H721, 0)</f>
        <v>0</v>
      </c>
      <c r="Z721">
        <f>IF(Source!BI959=4,H721, 0)</f>
        <v>0</v>
      </c>
    </row>
    <row r="722" spans="1:26" ht="27.6">
      <c r="A722" s="79" t="str">
        <f>Source!E960</f>
        <v>11,2</v>
      </c>
      <c r="B722" s="80" t="str">
        <f>Source!F960</f>
        <v>503-0475</v>
      </c>
      <c r="C722" s="80" t="str">
        <f>Source!G960</f>
        <v>Розетка скрытой проводки с заземлением</v>
      </c>
      <c r="D722" s="67" t="str">
        <f>Source!H960</f>
        <v>шт.</v>
      </c>
      <c r="E722" s="68">
        <f>Source!I960</f>
        <v>5</v>
      </c>
      <c r="F722" s="69">
        <f>Source!AL960+Source!AM960+Source!AO960</f>
        <v>7.62</v>
      </c>
      <c r="G722" s="70" t="s">
        <v>3</v>
      </c>
      <c r="H722" s="71">
        <f>ROUND(Source!AC960*Source!I960, 2)+ROUND(Source!AD960*Source!I960, 2)+ROUND(Source!AF960*Source!I960, 2)</f>
        <v>38.1</v>
      </c>
      <c r="I722" s="72"/>
      <c r="J722" s="72">
        <f>IF(Source!BC960&lt;&gt; 0, Source!BC960, 1)</f>
        <v>6.89</v>
      </c>
      <c r="K722" s="71">
        <f>Source!O960</f>
        <v>262.51</v>
      </c>
      <c r="L722" s="73"/>
      <c r="S722">
        <f>ROUND((Source!FX960/100)*((ROUND(Source!AF960*Source!I960, 2)+ROUND(Source!AE960*Source!I960, 2))), 2)</f>
        <v>0</v>
      </c>
      <c r="T722">
        <f>Source!X960</f>
        <v>0</v>
      </c>
      <c r="U722">
        <f>ROUND((Source!FY960/100)*((ROUND(Source!AF960*Source!I960, 2)+ROUND(Source!AE960*Source!I960, 2))), 2)</f>
        <v>0</v>
      </c>
      <c r="V722">
        <f>Source!Y960</f>
        <v>0</v>
      </c>
      <c r="W722">
        <f>IF(Source!BI960&lt;=1,H722, 0)</f>
        <v>0</v>
      </c>
      <c r="X722">
        <f>IF(Source!BI960=2,H722, 0)</f>
        <v>38.1</v>
      </c>
      <c r="Y722">
        <f>IF(Source!BI960=3,H722, 0)</f>
        <v>0</v>
      </c>
      <c r="Z722">
        <f>IF(Source!BI960=4,H722, 0)</f>
        <v>0</v>
      </c>
    </row>
    <row r="723" spans="1:26" ht="13.8">
      <c r="G723" s="74">
        <f>H714+H715+H717+H718+H719+SUM(H721:H722)</f>
        <v>180.81</v>
      </c>
      <c r="H723" s="74"/>
      <c r="J723" s="74">
        <f>K714+K715+K717+K718+K719+SUM(K721:K722)</f>
        <v>1789.8799999999999</v>
      </c>
      <c r="K723" s="74"/>
      <c r="L723" s="59">
        <f>Source!U958</f>
        <v>1.524</v>
      </c>
      <c r="O723" s="48">
        <f>G723</f>
        <v>180.81</v>
      </c>
      <c r="P723" s="48">
        <f>J723</f>
        <v>1789.8799999999999</v>
      </c>
      <c r="Q723" s="48">
        <f>L723</f>
        <v>1.524</v>
      </c>
      <c r="W723">
        <f>IF(Source!BI958&lt;=1,H714+H715+H717+H718+H719, 0)</f>
        <v>0</v>
      </c>
      <c r="X723">
        <f>IF(Source!BI958=2,H714+H715+H717+H718+H719, 0)</f>
        <v>42.790000000000006</v>
      </c>
      <c r="Y723">
        <f>IF(Source!BI958=3,H714+H715+H717+H718+H719, 0)</f>
        <v>0</v>
      </c>
      <c r="Z723">
        <f>IF(Source!BI958=4,H714+H715+H717+H718+H719, 0)</f>
        <v>0</v>
      </c>
    </row>
    <row r="724" spans="1:26" ht="27.6">
      <c r="A724" s="38" t="str">
        <f>Source!E961</f>
        <v>12</v>
      </c>
      <c r="B724" s="78" t="str">
        <f>Source!F961</f>
        <v>м08-03-591-5</v>
      </c>
      <c r="C724" s="78" t="str">
        <f>Source!G961</f>
        <v>Выключатель двухклавишный утопленного типа при скрытой проводке</v>
      </c>
      <c r="D724" s="60" t="str">
        <f>Source!H961</f>
        <v>100 шт.</v>
      </c>
      <c r="E724" s="10">
        <f>Source!I961</f>
        <v>0.01</v>
      </c>
      <c r="F724" s="61">
        <f>Source!AL961+Source!AM961+Source!AO961</f>
        <v>302.15000000000003</v>
      </c>
      <c r="G724" s="62"/>
      <c r="H724" s="63"/>
      <c r="I724" s="62" t="str">
        <f>Source!BO961</f>
        <v>м08-03-591-5</v>
      </c>
      <c r="J724" s="62"/>
      <c r="K724" s="63"/>
      <c r="L724" s="64"/>
      <c r="S724">
        <f>ROUND((Source!FX961/100)*((ROUND(Source!AF961*Source!I961, 2)+ROUND(Source!AE961*Source!I961, 2))), 2)</f>
        <v>2.4700000000000002</v>
      </c>
      <c r="T724">
        <f>Source!X961</f>
        <v>78.52</v>
      </c>
      <c r="U724">
        <f>ROUND((Source!FY961/100)*((ROUND(Source!AF961*Source!I961, 2)+ROUND(Source!AE961*Source!I961, 2))), 2)</f>
        <v>1.69</v>
      </c>
      <c r="V724">
        <f>Source!Y961</f>
        <v>53.72</v>
      </c>
    </row>
    <row r="725" spans="1:26">
      <c r="C725" s="47" t="str">
        <f>"Объем: "&amp;Source!I961&amp;"=1/"&amp;"100"</f>
        <v>Объем: 0,01=1/100</v>
      </c>
    </row>
    <row r="726" spans="1:26" ht="14.4">
      <c r="A726" s="38"/>
      <c r="B726" s="78"/>
      <c r="C726" s="78" t="s">
        <v>959</v>
      </c>
      <c r="D726" s="60"/>
      <c r="E726" s="10"/>
      <c r="F726" s="61">
        <f>Source!AO961</f>
        <v>260.3</v>
      </c>
      <c r="G726" s="62" t="str">
        <f>Source!DG961</f>
        <v/>
      </c>
      <c r="H726" s="63">
        <f>ROUND(Source!AF961*Source!I961, 2)</f>
        <v>2.6</v>
      </c>
      <c r="I726" s="62"/>
      <c r="J726" s="62">
        <f>IF(Source!BA961&lt;&gt; 0, Source!BA961, 1)</f>
        <v>31.7</v>
      </c>
      <c r="K726" s="63">
        <f>Source!S961</f>
        <v>82.52</v>
      </c>
      <c r="L726" s="64"/>
      <c r="R726">
        <f>H726</f>
        <v>2.6</v>
      </c>
    </row>
    <row r="727" spans="1:26" ht="14.4">
      <c r="A727" s="38"/>
      <c r="B727" s="78"/>
      <c r="C727" s="78" t="s">
        <v>81</v>
      </c>
      <c r="D727" s="60"/>
      <c r="E727" s="10"/>
      <c r="F727" s="61">
        <f>Source!AM961</f>
        <v>5.78</v>
      </c>
      <c r="G727" s="62" t="str">
        <f>Source!DE961</f>
        <v/>
      </c>
      <c r="H727" s="63">
        <f>ROUND(Source!AD961*Source!I961, 2)</f>
        <v>0.06</v>
      </c>
      <c r="I727" s="62"/>
      <c r="J727" s="62">
        <f>IF(Source!BB961&lt;&gt; 0, Source!BB961, 1)</f>
        <v>8.8000000000000007</v>
      </c>
      <c r="K727" s="63">
        <f>Source!Q961</f>
        <v>0.51</v>
      </c>
      <c r="L727" s="64"/>
    </row>
    <row r="728" spans="1:26" ht="14.4">
      <c r="A728" s="38"/>
      <c r="B728" s="78"/>
      <c r="C728" s="78" t="s">
        <v>965</v>
      </c>
      <c r="D728" s="60"/>
      <c r="E728" s="10"/>
      <c r="F728" s="61">
        <f>Source!AN961</f>
        <v>0.41</v>
      </c>
      <c r="G728" s="62" t="str">
        <f>Source!DF961</f>
        <v/>
      </c>
      <c r="H728" s="75">
        <f>ROUND(Source!AE961*Source!I961, 2)</f>
        <v>0</v>
      </c>
      <c r="I728" s="62"/>
      <c r="J728" s="62">
        <f>IF(Source!BS961&lt;&gt; 0, Source!BS961, 1)</f>
        <v>31.7</v>
      </c>
      <c r="K728" s="75">
        <f>Source!R961</f>
        <v>0.13</v>
      </c>
      <c r="L728" s="64"/>
      <c r="R728">
        <f>H728</f>
        <v>0</v>
      </c>
    </row>
    <row r="729" spans="1:26" ht="14.4">
      <c r="A729" s="38"/>
      <c r="B729" s="78"/>
      <c r="C729" s="78" t="s">
        <v>967</v>
      </c>
      <c r="D729" s="60"/>
      <c r="E729" s="10"/>
      <c r="F729" s="61">
        <f>Source!AL961</f>
        <v>36.07</v>
      </c>
      <c r="G729" s="62" t="str">
        <f>Source!DD961</f>
        <v/>
      </c>
      <c r="H729" s="63">
        <f>ROUND(Source!AC961*Source!I961, 2)</f>
        <v>0.36</v>
      </c>
      <c r="I729" s="62"/>
      <c r="J729" s="62">
        <f>IF(Source!BC961&lt;&gt; 0, Source!BC961, 1)</f>
        <v>6.95</v>
      </c>
      <c r="K729" s="63">
        <f>Source!P961</f>
        <v>2.5099999999999998</v>
      </c>
      <c r="L729" s="64"/>
    </row>
    <row r="730" spans="1:26" ht="14.4">
      <c r="A730" s="38"/>
      <c r="B730" s="78"/>
      <c r="C730" s="78" t="s">
        <v>960</v>
      </c>
      <c r="D730" s="60" t="s">
        <v>961</v>
      </c>
      <c r="E730" s="10">
        <f>Source!BZ961</f>
        <v>95</v>
      </c>
      <c r="F730" s="81"/>
      <c r="G730" s="62"/>
      <c r="H730" s="63">
        <f>SUM(S724:S734)</f>
        <v>2.4700000000000002</v>
      </c>
      <c r="I730" s="65"/>
      <c r="J730" s="57">
        <f>Source!AT961</f>
        <v>95</v>
      </c>
      <c r="K730" s="63">
        <f>SUM(T724:T734)</f>
        <v>78.52</v>
      </c>
      <c r="L730" s="64"/>
    </row>
    <row r="731" spans="1:26" ht="14.4">
      <c r="A731" s="38"/>
      <c r="B731" s="78"/>
      <c r="C731" s="78" t="s">
        <v>962</v>
      </c>
      <c r="D731" s="60" t="s">
        <v>961</v>
      </c>
      <c r="E731" s="10">
        <f>Source!CA961</f>
        <v>65</v>
      </c>
      <c r="F731" s="81"/>
      <c r="G731" s="62"/>
      <c r="H731" s="63">
        <f>SUM(U724:U734)</f>
        <v>1.69</v>
      </c>
      <c r="I731" s="65"/>
      <c r="J731" s="57">
        <f>Source!AU961</f>
        <v>65</v>
      </c>
      <c r="K731" s="63">
        <f>SUM(V724:V734)</f>
        <v>53.72</v>
      </c>
      <c r="L731" s="64"/>
    </row>
    <row r="732" spans="1:26" ht="14.4">
      <c r="A732" s="38"/>
      <c r="B732" s="78"/>
      <c r="C732" s="78" t="s">
        <v>963</v>
      </c>
      <c r="D732" s="60" t="s">
        <v>964</v>
      </c>
      <c r="E732" s="10">
        <f>Source!AQ961</f>
        <v>26.24</v>
      </c>
      <c r="F732" s="61"/>
      <c r="G732" s="62" t="str">
        <f>Source!DI961</f>
        <v/>
      </c>
      <c r="H732" s="63"/>
      <c r="I732" s="62"/>
      <c r="J732" s="62"/>
      <c r="K732" s="63"/>
      <c r="L732" s="66">
        <f>Source!U961</f>
        <v>0.26239999999999997</v>
      </c>
    </row>
    <row r="733" spans="1:26" ht="27.6">
      <c r="A733" s="38" t="str">
        <f>Source!E962</f>
        <v>12,1</v>
      </c>
      <c r="B733" s="78" t="str">
        <f>Source!F962</f>
        <v>503-0606</v>
      </c>
      <c r="C733" s="78" t="str">
        <f>Source!G962</f>
        <v>Коробка для установки розеток и выключателей скрытой проводки</v>
      </c>
      <c r="D733" s="60" t="str">
        <f>Source!H962</f>
        <v>1000 шт.</v>
      </c>
      <c r="E733" s="10">
        <f>Source!I962</f>
        <v>1E-3</v>
      </c>
      <c r="F733" s="61">
        <f>Source!AL962+Source!AM962+Source!AO962</f>
        <v>1998.42</v>
      </c>
      <c r="G733" s="77" t="s">
        <v>3</v>
      </c>
      <c r="H733" s="63">
        <f>ROUND(Source!AC962*Source!I962, 2)+ROUND(Source!AD962*Source!I962, 2)+ROUND(Source!AF962*Source!I962, 2)</f>
        <v>2</v>
      </c>
      <c r="I733" s="62"/>
      <c r="J733" s="62">
        <f>IF(Source!BC962&lt;&gt; 0, Source!BC962, 1)</f>
        <v>2.56</v>
      </c>
      <c r="K733" s="63">
        <f>Source!O962</f>
        <v>5.12</v>
      </c>
      <c r="L733" s="64"/>
      <c r="S733">
        <f>ROUND((Source!FX962/100)*((ROUND(Source!AF962*Source!I962, 2)+ROUND(Source!AE962*Source!I962, 2))), 2)</f>
        <v>0</v>
      </c>
      <c r="T733">
        <f>Source!X962</f>
        <v>0</v>
      </c>
      <c r="U733">
        <f>ROUND((Source!FY962/100)*((ROUND(Source!AF962*Source!I962, 2)+ROUND(Source!AE962*Source!I962, 2))), 2)</f>
        <v>0</v>
      </c>
      <c r="V733">
        <f>Source!Y962</f>
        <v>0</v>
      </c>
      <c r="W733">
        <f>IF(Source!BI962&lt;=1,H733, 0)</f>
        <v>0</v>
      </c>
      <c r="X733">
        <f>IF(Source!BI962=2,H733, 0)</f>
        <v>2</v>
      </c>
      <c r="Y733">
        <f>IF(Source!BI962=3,H733, 0)</f>
        <v>0</v>
      </c>
      <c r="Z733">
        <f>IF(Source!BI962=4,H733, 0)</f>
        <v>0</v>
      </c>
    </row>
    <row r="734" spans="1:26" ht="41.4">
      <c r="A734" s="79" t="str">
        <f>Source!E963</f>
        <v>12,2</v>
      </c>
      <c r="B734" s="80" t="str">
        <f>Source!F963</f>
        <v>509-4600</v>
      </c>
      <c r="C734" s="80" t="str">
        <f>Source!G963</f>
        <v>Выключатель двухклавишный для скрытой проводки серии "Прима", марка С56-039 с подсветкой, цвет бежевый</v>
      </c>
      <c r="D734" s="67" t="str">
        <f>Source!H963</f>
        <v>шт.</v>
      </c>
      <c r="E734" s="68">
        <f>Source!I963</f>
        <v>1</v>
      </c>
      <c r="F734" s="69">
        <f>Source!AL963+Source!AM963+Source!AO963</f>
        <v>8.81</v>
      </c>
      <c r="G734" s="70" t="s">
        <v>3</v>
      </c>
      <c r="H734" s="71">
        <f>ROUND(Source!AC963*Source!I963, 2)+ROUND(Source!AD963*Source!I963, 2)+ROUND(Source!AF963*Source!I963, 2)</f>
        <v>8.81</v>
      </c>
      <c r="I734" s="72"/>
      <c r="J734" s="72">
        <f>IF(Source!BC963&lt;&gt; 0, Source!BC963, 1)</f>
        <v>8.68</v>
      </c>
      <c r="K734" s="71">
        <f>Source!O963</f>
        <v>76.47</v>
      </c>
      <c r="L734" s="73"/>
      <c r="S734">
        <f>ROUND((Source!FX963/100)*((ROUND(Source!AF963*Source!I963, 2)+ROUND(Source!AE963*Source!I963, 2))), 2)</f>
        <v>0</v>
      </c>
      <c r="T734">
        <f>Source!X963</f>
        <v>0</v>
      </c>
      <c r="U734">
        <f>ROUND((Source!FY963/100)*((ROUND(Source!AF963*Source!I963, 2)+ROUND(Source!AE963*Source!I963, 2))), 2)</f>
        <v>0</v>
      </c>
      <c r="V734">
        <f>Source!Y963</f>
        <v>0</v>
      </c>
      <c r="W734">
        <f>IF(Source!BI963&lt;=1,H734, 0)</f>
        <v>0</v>
      </c>
      <c r="X734">
        <f>IF(Source!BI963=2,H734, 0)</f>
        <v>8.81</v>
      </c>
      <c r="Y734">
        <f>IF(Source!BI963=3,H734, 0)</f>
        <v>0</v>
      </c>
      <c r="Z734">
        <f>IF(Source!BI963=4,H734, 0)</f>
        <v>0</v>
      </c>
    </row>
    <row r="735" spans="1:26" ht="13.8">
      <c r="G735" s="74">
        <f>H726+H727+H729+H730+H731+SUM(H733:H734)</f>
        <v>17.990000000000002</v>
      </c>
      <c r="H735" s="74"/>
      <c r="J735" s="74">
        <f>K726+K727+K729+K730+K731+SUM(K733:K734)</f>
        <v>299.37</v>
      </c>
      <c r="K735" s="74"/>
      <c r="L735" s="59">
        <f>Source!U961</f>
        <v>0.26239999999999997</v>
      </c>
      <c r="O735" s="48">
        <f>G735</f>
        <v>17.990000000000002</v>
      </c>
      <c r="P735" s="48">
        <f>J735</f>
        <v>299.37</v>
      </c>
      <c r="Q735" s="48">
        <f>L735</f>
        <v>0.26239999999999997</v>
      </c>
      <c r="W735">
        <f>IF(Source!BI961&lt;=1,H726+H727+H729+H730+H731, 0)</f>
        <v>0</v>
      </c>
      <c r="X735">
        <f>IF(Source!BI961=2,H726+H727+H729+H730+H731, 0)</f>
        <v>7.18</v>
      </c>
      <c r="Y735">
        <f>IF(Source!BI961=3,H726+H727+H729+H730+H731, 0)</f>
        <v>0</v>
      </c>
      <c r="Z735">
        <f>IF(Source!BI961=4,H726+H727+H729+H730+H731, 0)</f>
        <v>0</v>
      </c>
    </row>
    <row r="736" spans="1:26" ht="41.4">
      <c r="A736" s="38" t="str">
        <f>Source!E964</f>
        <v>13</v>
      </c>
      <c r="B736" s="78" t="str">
        <f>Source!F964</f>
        <v>10-01-039-1</v>
      </c>
      <c r="C736" s="78" t="str">
        <f>Source!G964</f>
        <v>Установка блоков в наружных и внутренних дверных проемах в каменных стенах, площадь проема до 3 м2</v>
      </c>
      <c r="D736" s="60" t="str">
        <f>Source!H964</f>
        <v>100 м2 проемов</v>
      </c>
      <c r="E736" s="10">
        <f>Source!I964</f>
        <v>0.02</v>
      </c>
      <c r="F736" s="61">
        <f>Source!AL964+Source!AM964+Source!AO964</f>
        <v>24625.68</v>
      </c>
      <c r="G736" s="62"/>
      <c r="H736" s="63"/>
      <c r="I736" s="62" t="str">
        <f>Source!BO964</f>
        <v>10-01-039-1</v>
      </c>
      <c r="J736" s="62"/>
      <c r="K736" s="63"/>
      <c r="L736" s="64"/>
      <c r="S736">
        <f>ROUND((Source!FX964/100)*((ROUND(Source!AF964*Source!I964, 2)+ROUND(Source!AE964*Source!I964, 2))), 2)</f>
        <v>23.54</v>
      </c>
      <c r="T736">
        <f>Source!X964</f>
        <v>745.08</v>
      </c>
      <c r="U736">
        <f>ROUND((Source!FY964/100)*((ROUND(Source!AF964*Source!I964, 2)+ROUND(Source!AE964*Source!I964, 2))), 2)</f>
        <v>11.87</v>
      </c>
      <c r="V736">
        <f>Source!Y964</f>
        <v>379.57</v>
      </c>
    </row>
    <row r="737" spans="1:26">
      <c r="C737" s="47" t="str">
        <f>"Объем: "&amp;Source!I964&amp;"=2/"&amp;"100"</f>
        <v>Объем: 0,02=2/100</v>
      </c>
    </row>
    <row r="738" spans="1:26" ht="14.4">
      <c r="A738" s="38"/>
      <c r="B738" s="78"/>
      <c r="C738" s="78" t="s">
        <v>959</v>
      </c>
      <c r="D738" s="60"/>
      <c r="E738" s="10"/>
      <c r="F738" s="61">
        <f>Source!AO964</f>
        <v>821.89</v>
      </c>
      <c r="G738" s="62" t="str">
        <f>Source!DG964</f>
        <v>)*1,15</v>
      </c>
      <c r="H738" s="63">
        <f>ROUND(Source!AF964*Source!I964, 2)</f>
        <v>18.899999999999999</v>
      </c>
      <c r="I738" s="62"/>
      <c r="J738" s="62">
        <f>IF(Source!BA964&lt;&gt; 0, Source!BA964, 1)</f>
        <v>31.7</v>
      </c>
      <c r="K738" s="63">
        <f>Source!S964</f>
        <v>599.24</v>
      </c>
      <c r="L738" s="64"/>
      <c r="R738">
        <f>H738</f>
        <v>18.899999999999999</v>
      </c>
    </row>
    <row r="739" spans="1:26" ht="14.4">
      <c r="A739" s="38"/>
      <c r="B739" s="78"/>
      <c r="C739" s="78" t="s">
        <v>81</v>
      </c>
      <c r="D739" s="60"/>
      <c r="E739" s="10"/>
      <c r="F739" s="61">
        <f>Source!AM964</f>
        <v>1010.68</v>
      </c>
      <c r="G739" s="62" t="str">
        <f>Source!DE964</f>
        <v>)*1,25</v>
      </c>
      <c r="H739" s="63">
        <f>ROUND(Source!AD964*Source!I964, 2)</f>
        <v>25.27</v>
      </c>
      <c r="I739" s="62"/>
      <c r="J739" s="62">
        <f>IF(Source!BB964&lt;&gt; 0, Source!BB964, 1)</f>
        <v>10.11</v>
      </c>
      <c r="K739" s="63">
        <f>Source!Q964</f>
        <v>255.45</v>
      </c>
      <c r="L739" s="64"/>
    </row>
    <row r="740" spans="1:26" ht="14.4">
      <c r="A740" s="38"/>
      <c r="B740" s="78"/>
      <c r="C740" s="78" t="s">
        <v>965</v>
      </c>
      <c r="D740" s="60"/>
      <c r="E740" s="10"/>
      <c r="F740" s="61">
        <f>Source!AN964</f>
        <v>130.82</v>
      </c>
      <c r="G740" s="62" t="str">
        <f>Source!DF964</f>
        <v>)*1,25</v>
      </c>
      <c r="H740" s="75">
        <f>ROUND(Source!AE964*Source!I964, 2)</f>
        <v>3.27</v>
      </c>
      <c r="I740" s="62"/>
      <c r="J740" s="62">
        <f>IF(Source!BS964&lt;&gt; 0, Source!BS964, 1)</f>
        <v>31.7</v>
      </c>
      <c r="K740" s="75">
        <f>Source!R964</f>
        <v>103.67</v>
      </c>
      <c r="L740" s="64"/>
      <c r="R740">
        <f>H740</f>
        <v>3.27</v>
      </c>
    </row>
    <row r="741" spans="1:26" ht="14.4">
      <c r="A741" s="38"/>
      <c r="B741" s="78"/>
      <c r="C741" s="78" t="s">
        <v>967</v>
      </c>
      <c r="D741" s="60"/>
      <c r="E741" s="10"/>
      <c r="F741" s="61">
        <f>Source!AL964</f>
        <v>22793.11</v>
      </c>
      <c r="G741" s="62" t="str">
        <f>Source!DD964</f>
        <v/>
      </c>
      <c r="H741" s="63">
        <f>ROUND(Source!AC964*Source!I964, 2)</f>
        <v>455.86</v>
      </c>
      <c r="I741" s="62"/>
      <c r="J741" s="62">
        <f>IF(Source!BC964&lt;&gt; 0, Source!BC964, 1)</f>
        <v>4.95</v>
      </c>
      <c r="K741" s="63">
        <f>Source!P964</f>
        <v>2256.52</v>
      </c>
      <c r="L741" s="64"/>
    </row>
    <row r="742" spans="1:26" ht="14.4">
      <c r="A742" s="38"/>
      <c r="B742" s="78"/>
      <c r="C742" s="78" t="s">
        <v>960</v>
      </c>
      <c r="D742" s="60" t="s">
        <v>961</v>
      </c>
      <c r="E742" s="10">
        <f>Source!BZ964</f>
        <v>118</v>
      </c>
      <c r="F742" s="14" t="str">
        <f>CONCATENATE(" )", Source!DL964, Source!FT964, "=", Source!FX964)</f>
        <v xml:space="preserve"> )*0,9=106,2</v>
      </c>
      <c r="G742" s="23"/>
      <c r="H742" s="63">
        <f>SUM(S736:S747)</f>
        <v>23.54</v>
      </c>
      <c r="I742" s="65"/>
      <c r="J742" s="57">
        <f>Source!AT964</f>
        <v>106</v>
      </c>
      <c r="K742" s="63">
        <f>SUM(T736:T747)</f>
        <v>745.08</v>
      </c>
      <c r="L742" s="64"/>
    </row>
    <row r="743" spans="1:26" ht="14.4">
      <c r="A743" s="38"/>
      <c r="B743" s="78"/>
      <c r="C743" s="78" t="s">
        <v>962</v>
      </c>
      <c r="D743" s="60" t="s">
        <v>961</v>
      </c>
      <c r="E743" s="10">
        <f>Source!CA964</f>
        <v>63</v>
      </c>
      <c r="F743" s="14" t="str">
        <f>CONCATENATE(" )", Source!DM964, Source!FU964, "=", Source!FY964)</f>
        <v xml:space="preserve"> )*0,85=53,55</v>
      </c>
      <c r="G743" s="23"/>
      <c r="H743" s="63">
        <f>SUM(U736:U747)</f>
        <v>11.87</v>
      </c>
      <c r="I743" s="65"/>
      <c r="J743" s="57">
        <f>Source!AU964</f>
        <v>54</v>
      </c>
      <c r="K743" s="63">
        <f>SUM(V736:V747)</f>
        <v>379.57</v>
      </c>
      <c r="L743" s="64"/>
    </row>
    <row r="744" spans="1:26" ht="14.4">
      <c r="A744" s="38"/>
      <c r="B744" s="78"/>
      <c r="C744" s="78" t="s">
        <v>963</v>
      </c>
      <c r="D744" s="60" t="s">
        <v>964</v>
      </c>
      <c r="E744" s="10">
        <f>Source!AQ964</f>
        <v>89.53</v>
      </c>
      <c r="F744" s="61"/>
      <c r="G744" s="62" t="str">
        <f>Source!DI964</f>
        <v>)*1,15</v>
      </c>
      <c r="H744" s="63"/>
      <c r="I744" s="62"/>
      <c r="J744" s="62"/>
      <c r="K744" s="63"/>
      <c r="L744" s="66">
        <f>Source!U964</f>
        <v>2.0591900000000001</v>
      </c>
    </row>
    <row r="745" spans="1:26" ht="55.2">
      <c r="A745" s="38" t="str">
        <f>Source!E965</f>
        <v>13,1</v>
      </c>
      <c r="B745" s="78" t="str">
        <f>Source!F965</f>
        <v>101-0882</v>
      </c>
      <c r="C745" s="78" t="str">
        <f>Source!G965</f>
        <v>Скобяные изделия для дверных балконных блоков со спаренными полотнами жилых и общественных зданий однопольных</v>
      </c>
      <c r="D745" s="60" t="str">
        <f>Source!H965</f>
        <v>компл.</v>
      </c>
      <c r="E745" s="10">
        <f>Source!I965</f>
        <v>1</v>
      </c>
      <c r="F745" s="61">
        <f>Source!AL965+Source!AM965+Source!AO965</f>
        <v>94.69</v>
      </c>
      <c r="G745" s="77" t="s">
        <v>3</v>
      </c>
      <c r="H745" s="63">
        <f>ROUND(Source!AC965*Source!I965, 2)+ROUND(Source!AD965*Source!I965, 2)+ROUND(Source!AF965*Source!I965, 2)</f>
        <v>94.69</v>
      </c>
      <c r="I745" s="62"/>
      <c r="J745" s="62">
        <f>IF(Source!BC965&lt;&gt; 0, Source!BC965, 1)</f>
        <v>1.91</v>
      </c>
      <c r="K745" s="63">
        <f>Source!O965</f>
        <v>180.86</v>
      </c>
      <c r="L745" s="64"/>
      <c r="S745">
        <f>ROUND((Source!FX965/100)*((ROUND(Source!AF965*Source!I965, 2)+ROUND(Source!AE965*Source!I965, 2))), 2)</f>
        <v>0</v>
      </c>
      <c r="T745">
        <f>Source!X965</f>
        <v>0</v>
      </c>
      <c r="U745">
        <f>ROUND((Source!FY965/100)*((ROUND(Source!AF965*Source!I965, 2)+ROUND(Source!AE965*Source!I965, 2))), 2)</f>
        <v>0</v>
      </c>
      <c r="V745">
        <f>Source!Y965</f>
        <v>0</v>
      </c>
      <c r="W745">
        <f>IF(Source!BI965&lt;=1,H745, 0)</f>
        <v>94.69</v>
      </c>
      <c r="X745">
        <f>IF(Source!BI965=2,H745, 0)</f>
        <v>0</v>
      </c>
      <c r="Y745">
        <f>IF(Source!BI965=3,H745, 0)</f>
        <v>0</v>
      </c>
      <c r="Z745">
        <f>IF(Source!BI965=4,H745, 0)</f>
        <v>0</v>
      </c>
    </row>
    <row r="746" spans="1:26" ht="27.6">
      <c r="A746" s="38" t="str">
        <f>Source!E966</f>
        <v>13,2</v>
      </c>
      <c r="B746" s="78" t="str">
        <f>Source!F966</f>
        <v>203-8107</v>
      </c>
      <c r="C746" s="78" t="str">
        <f>Source!G966</f>
        <v>Блоки дверные внутренние двупольные глухие, фанерованные шпоном ясеня</v>
      </c>
      <c r="D746" s="60" t="str">
        <f>Source!H966</f>
        <v>м2</v>
      </c>
      <c r="E746" s="10">
        <f>Source!I966</f>
        <v>2</v>
      </c>
      <c r="F746" s="61">
        <f>Source!AL966+Source!AM966+Source!AO966</f>
        <v>2102.37</v>
      </c>
      <c r="G746" s="77" t="s">
        <v>3</v>
      </c>
      <c r="H746" s="63">
        <f>ROUND(Source!AC966*Source!I966, 2)+ROUND(Source!AD966*Source!I966, 2)+ROUND(Source!AF966*Source!I966, 2)</f>
        <v>4204.74</v>
      </c>
      <c r="I746" s="62"/>
      <c r="J746" s="62">
        <f>IF(Source!BC966&lt;&gt; 0, Source!BC966, 1)</f>
        <v>2.5499999999999998</v>
      </c>
      <c r="K746" s="63">
        <f>Source!O966</f>
        <v>10722.09</v>
      </c>
      <c r="L746" s="64"/>
      <c r="S746">
        <f>ROUND((Source!FX966/100)*((ROUND(Source!AF966*Source!I966, 2)+ROUND(Source!AE966*Source!I966, 2))), 2)</f>
        <v>0</v>
      </c>
      <c r="T746">
        <f>Source!X966</f>
        <v>0</v>
      </c>
      <c r="U746">
        <f>ROUND((Source!FY966/100)*((ROUND(Source!AF966*Source!I966, 2)+ROUND(Source!AE966*Source!I966, 2))), 2)</f>
        <v>0</v>
      </c>
      <c r="V746">
        <f>Source!Y966</f>
        <v>0</v>
      </c>
      <c r="W746">
        <f>IF(Source!BI966&lt;=1,H746, 0)</f>
        <v>4204.74</v>
      </c>
      <c r="X746">
        <f>IF(Source!BI966=2,H746, 0)</f>
        <v>0</v>
      </c>
      <c r="Y746">
        <f>IF(Source!BI966=3,H746, 0)</f>
        <v>0</v>
      </c>
      <c r="Z746">
        <f>IF(Source!BI966=4,H746, 0)</f>
        <v>0</v>
      </c>
    </row>
    <row r="747" spans="1:26" ht="41.4">
      <c r="A747" s="79" t="str">
        <f>Source!E967</f>
        <v>13,3</v>
      </c>
      <c r="B747" s="80" t="str">
        <f>Source!F967</f>
        <v>203-0223</v>
      </c>
      <c r="C747" s="80" t="str">
        <f>Source!G967</f>
        <v>Блоки дверные с рамочными полотнами однопольные ДН 21-10, площадь 2,05 м2; ДН 24-10, площадь 2,35 м2</v>
      </c>
      <c r="D747" s="67" t="str">
        <f>Source!H967</f>
        <v>м2</v>
      </c>
      <c r="E747" s="68">
        <f>Source!I967</f>
        <v>-2</v>
      </c>
      <c r="F747" s="69">
        <f>Source!AL967+Source!AM967+Source!AO967</f>
        <v>207</v>
      </c>
      <c r="G747" s="70" t="s">
        <v>3</v>
      </c>
      <c r="H747" s="71">
        <f>ROUND(Source!AC967*Source!I967, 2)+ROUND(Source!AD967*Source!I967, 2)+ROUND(Source!AF967*Source!I967, 2)</f>
        <v>-414</v>
      </c>
      <c r="I747" s="72"/>
      <c r="J747" s="72">
        <f>IF(Source!BC967&lt;&gt; 0, Source!BC967, 1)</f>
        <v>5.0199999999999996</v>
      </c>
      <c r="K747" s="71">
        <f>Source!O967</f>
        <v>-2078.2800000000002</v>
      </c>
      <c r="L747" s="73"/>
      <c r="S747">
        <f>ROUND((Source!FX967/100)*((ROUND(Source!AF967*Source!I967, 2)+ROUND(Source!AE967*Source!I967, 2))), 2)</f>
        <v>0</v>
      </c>
      <c r="T747">
        <f>Source!X967</f>
        <v>0</v>
      </c>
      <c r="U747">
        <f>ROUND((Source!FY967/100)*((ROUND(Source!AF967*Source!I967, 2)+ROUND(Source!AE967*Source!I967, 2))), 2)</f>
        <v>0</v>
      </c>
      <c r="V747">
        <f>Source!Y967</f>
        <v>0</v>
      </c>
      <c r="W747">
        <f>IF(Source!BI967&lt;=1,H747, 0)</f>
        <v>-414</v>
      </c>
      <c r="X747">
        <f>IF(Source!BI967=2,H747, 0)</f>
        <v>0</v>
      </c>
      <c r="Y747">
        <f>IF(Source!BI967=3,H747, 0)</f>
        <v>0</v>
      </c>
      <c r="Z747">
        <f>IF(Source!BI967=4,H747, 0)</f>
        <v>0</v>
      </c>
    </row>
    <row r="748" spans="1:26" ht="13.8">
      <c r="G748" s="74">
        <f>H738+H739+H741+H742+H743+SUM(H745:H747)</f>
        <v>4420.869999999999</v>
      </c>
      <c r="H748" s="74"/>
      <c r="J748" s="74">
        <f>K738+K739+K741+K742+K743+SUM(K745:K747)</f>
        <v>13060.529999999999</v>
      </c>
      <c r="K748" s="74"/>
      <c r="L748" s="59">
        <f>Source!U964</f>
        <v>2.0591900000000001</v>
      </c>
      <c r="O748" s="48">
        <f>G748</f>
        <v>4420.869999999999</v>
      </c>
      <c r="P748" s="48">
        <f>J748</f>
        <v>13060.529999999999</v>
      </c>
      <c r="Q748" s="48">
        <f>L748</f>
        <v>2.0591900000000001</v>
      </c>
      <c r="W748">
        <f>IF(Source!BI964&lt;=1,H738+H739+H741+H742+H743, 0)</f>
        <v>535.44000000000005</v>
      </c>
      <c r="X748">
        <f>IF(Source!BI964=2,H738+H739+H741+H742+H743, 0)</f>
        <v>0</v>
      </c>
      <c r="Y748">
        <f>IF(Source!BI964=3,H738+H739+H741+H742+H743, 0)</f>
        <v>0</v>
      </c>
      <c r="Z748">
        <f>IF(Source!BI964=4,H738+H739+H741+H742+H743, 0)</f>
        <v>0</v>
      </c>
    </row>
    <row r="749" spans="1:26" ht="80.400000000000006">
      <c r="A749" s="38" t="str">
        <f>Source!E968</f>
        <v>14</v>
      </c>
      <c r="B749" s="78" t="s">
        <v>974</v>
      </c>
      <c r="C749" s="78" t="str">
        <f>Source!G968</f>
        <v>Третья шпатлевка при высококачественной окраске по штукатурке и сборным конструкциям стен, подготовленных под окраску</v>
      </c>
      <c r="D749" s="60" t="str">
        <f>Source!H968</f>
        <v>100 м2 окрашиваемой поверхности</v>
      </c>
      <c r="E749" s="10">
        <f>Source!I968</f>
        <v>0.6</v>
      </c>
      <c r="F749" s="61">
        <f>Source!AL968+Source!AM968+Source!AO968</f>
        <v>519.44000000000005</v>
      </c>
      <c r="G749" s="62"/>
      <c r="H749" s="63"/>
      <c r="I749" s="62" t="str">
        <f>Source!BO968</f>
        <v>15-04-027-5</v>
      </c>
      <c r="J749" s="62"/>
      <c r="K749" s="63"/>
      <c r="L749" s="64"/>
      <c r="S749">
        <f>ROUND((Source!FX968/100)*((ROUND(Source!AF968*Source!I968, 2)+ROUND(Source!AE968*Source!I968, 2))), 2)</f>
        <v>74.45</v>
      </c>
      <c r="T749">
        <f>Source!X968</f>
        <v>2372.4299999999998</v>
      </c>
      <c r="U749">
        <f>ROUND((Source!FY968/100)*((ROUND(Source!AF968*Source!I968, 2)+ROUND(Source!AE968*Source!I968, 2))), 2)</f>
        <v>36.83</v>
      </c>
      <c r="V749">
        <f>Source!Y968</f>
        <v>1173.73</v>
      </c>
    </row>
    <row r="750" spans="1:26">
      <c r="C750" s="47" t="str">
        <f>"Объем: "&amp;Source!I968&amp;"=60/"&amp;"100"</f>
        <v>Объем: 0,6=60/100</v>
      </c>
    </row>
    <row r="751" spans="1:26" ht="14.4">
      <c r="A751" s="38"/>
      <c r="B751" s="78"/>
      <c r="C751" s="78" t="s">
        <v>959</v>
      </c>
      <c r="D751" s="60"/>
      <c r="E751" s="10"/>
      <c r="F751" s="61">
        <f>Source!AO968</f>
        <v>114.02</v>
      </c>
      <c r="G751" s="62" t="str">
        <f>Source!DG968</f>
        <v>)*1,15</v>
      </c>
      <c r="H751" s="63">
        <f>ROUND(Source!AF968*Source!I968, 2)</f>
        <v>78.67</v>
      </c>
      <c r="I751" s="62"/>
      <c r="J751" s="62">
        <f>IF(Source!BA968&lt;&gt; 0, Source!BA968, 1)</f>
        <v>31.7</v>
      </c>
      <c r="K751" s="63">
        <f>Source!S968</f>
        <v>2493.96</v>
      </c>
      <c r="L751" s="64"/>
      <c r="R751">
        <f>H751</f>
        <v>78.67</v>
      </c>
    </row>
    <row r="752" spans="1:26" ht="14.4">
      <c r="A752" s="38"/>
      <c r="B752" s="78"/>
      <c r="C752" s="78" t="s">
        <v>81</v>
      </c>
      <c r="D752" s="60"/>
      <c r="E752" s="10"/>
      <c r="F752" s="61">
        <f>Source!AM968</f>
        <v>2.93</v>
      </c>
      <c r="G752" s="62" t="str">
        <f>Source!DE968</f>
        <v>)*1,25</v>
      </c>
      <c r="H752" s="63">
        <f>ROUND(Source!AD968*Source!I968, 2)</f>
        <v>2.2000000000000002</v>
      </c>
      <c r="I752" s="62"/>
      <c r="J752" s="62">
        <f>IF(Source!BB968&lt;&gt; 0, Source!BB968, 1)</f>
        <v>10.82</v>
      </c>
      <c r="K752" s="63">
        <f>Source!Q968</f>
        <v>23.78</v>
      </c>
      <c r="L752" s="64"/>
    </row>
    <row r="753" spans="1:26" ht="14.4">
      <c r="A753" s="38"/>
      <c r="B753" s="78"/>
      <c r="C753" s="78" t="s">
        <v>965</v>
      </c>
      <c r="D753" s="60"/>
      <c r="E753" s="10"/>
      <c r="F753" s="61">
        <f>Source!AN968</f>
        <v>0.14000000000000001</v>
      </c>
      <c r="G753" s="62" t="str">
        <f>Source!DF968</f>
        <v>)*1,25</v>
      </c>
      <c r="H753" s="75">
        <f>ROUND(Source!AE968*Source!I968, 2)</f>
        <v>0.11</v>
      </c>
      <c r="I753" s="62"/>
      <c r="J753" s="62">
        <f>IF(Source!BS968&lt;&gt; 0, Source!BS968, 1)</f>
        <v>31.7</v>
      </c>
      <c r="K753" s="75">
        <f>Source!R968</f>
        <v>3.33</v>
      </c>
      <c r="L753" s="64"/>
      <c r="R753">
        <f>H753</f>
        <v>0.11</v>
      </c>
    </row>
    <row r="754" spans="1:26" ht="14.4">
      <c r="A754" s="38"/>
      <c r="B754" s="78"/>
      <c r="C754" s="78" t="s">
        <v>967</v>
      </c>
      <c r="D754" s="60"/>
      <c r="E754" s="10"/>
      <c r="F754" s="61">
        <f>Source!AL968</f>
        <v>402.49</v>
      </c>
      <c r="G754" s="62" t="str">
        <f>Source!DD968</f>
        <v/>
      </c>
      <c r="H754" s="63">
        <f>ROUND(Source!AC968*Source!I968, 2)</f>
        <v>241.49</v>
      </c>
      <c r="I754" s="62"/>
      <c r="J754" s="62">
        <f>IF(Source!BC968&lt;&gt; 0, Source!BC968, 1)</f>
        <v>3.88</v>
      </c>
      <c r="K754" s="63">
        <f>Source!P968</f>
        <v>937</v>
      </c>
      <c r="L754" s="64"/>
    </row>
    <row r="755" spans="1:26" ht="14.4">
      <c r="A755" s="38"/>
      <c r="B755" s="78"/>
      <c r="C755" s="78" t="s">
        <v>960</v>
      </c>
      <c r="D755" s="60" t="s">
        <v>961</v>
      </c>
      <c r="E755" s="10">
        <f>Source!BZ968</f>
        <v>105</v>
      </c>
      <c r="F755" s="14" t="str">
        <f>CONCATENATE(" )", Source!DL968, Source!FT968, "=", Source!FX968)</f>
        <v xml:space="preserve"> )*0,9=94,5</v>
      </c>
      <c r="G755" s="23"/>
      <c r="H755" s="63">
        <f>SUM(S749:S757)</f>
        <v>74.45</v>
      </c>
      <c r="I755" s="65"/>
      <c r="J755" s="57">
        <f>Source!AT968</f>
        <v>95</v>
      </c>
      <c r="K755" s="63">
        <f>SUM(T749:T757)</f>
        <v>2372.4299999999998</v>
      </c>
      <c r="L755" s="64"/>
    </row>
    <row r="756" spans="1:26" ht="14.4">
      <c r="A756" s="38"/>
      <c r="B756" s="78"/>
      <c r="C756" s="78" t="s">
        <v>962</v>
      </c>
      <c r="D756" s="60" t="s">
        <v>961</v>
      </c>
      <c r="E756" s="10">
        <f>Source!CA968</f>
        <v>55</v>
      </c>
      <c r="F756" s="14" t="str">
        <f>CONCATENATE(" )", Source!DM968, Source!FU968, "=", Source!FY968)</f>
        <v xml:space="preserve"> )*0,85=46,75</v>
      </c>
      <c r="G756" s="23"/>
      <c r="H756" s="63">
        <f>SUM(U749:U757)</f>
        <v>36.83</v>
      </c>
      <c r="I756" s="65"/>
      <c r="J756" s="57">
        <f>Source!AU968</f>
        <v>47</v>
      </c>
      <c r="K756" s="63">
        <f>SUM(V749:V757)</f>
        <v>1173.73</v>
      </c>
      <c r="L756" s="64"/>
    </row>
    <row r="757" spans="1:26" ht="14.4">
      <c r="A757" s="79"/>
      <c r="B757" s="80"/>
      <c r="C757" s="80" t="s">
        <v>963</v>
      </c>
      <c r="D757" s="67" t="s">
        <v>964</v>
      </c>
      <c r="E757" s="68">
        <f>Source!AQ968</f>
        <v>11.99</v>
      </c>
      <c r="F757" s="69"/>
      <c r="G757" s="72" t="str">
        <f>Source!DI968</f>
        <v>)*1,15</v>
      </c>
      <c r="H757" s="71"/>
      <c r="I757" s="72"/>
      <c r="J757" s="72"/>
      <c r="K757" s="71"/>
      <c r="L757" s="76">
        <f>Source!U968</f>
        <v>8.2730999999999995</v>
      </c>
    </row>
    <row r="758" spans="1:26" ht="13.8">
      <c r="G758" s="74">
        <f>H751+H752+H754+H755+H756</f>
        <v>433.64</v>
      </c>
      <c r="H758" s="74"/>
      <c r="J758" s="74">
        <f>K751+K752+K754+K755+K756</f>
        <v>7000.9</v>
      </c>
      <c r="K758" s="74"/>
      <c r="L758" s="59">
        <f>Source!U968</f>
        <v>8.2730999999999995</v>
      </c>
      <c r="O758" s="48">
        <f>G758</f>
        <v>433.64</v>
      </c>
      <c r="P758" s="48">
        <f>J758</f>
        <v>7000.9</v>
      </c>
      <c r="Q758" s="48">
        <f>L758</f>
        <v>8.2730999999999995</v>
      </c>
      <c r="W758">
        <f>IF(Source!BI968&lt;=1,H751+H752+H754+H755+H756, 0)</f>
        <v>433.64</v>
      </c>
      <c r="X758">
        <f>IF(Source!BI968=2,H751+H752+H754+H755+H756, 0)</f>
        <v>0</v>
      </c>
      <c r="Y758">
        <f>IF(Source!BI968=3,H751+H752+H754+H755+H756, 0)</f>
        <v>0</v>
      </c>
      <c r="Z758">
        <f>IF(Source!BI968=4,H751+H752+H754+H755+H756, 0)</f>
        <v>0</v>
      </c>
    </row>
    <row r="759" spans="1:26" ht="80.400000000000006">
      <c r="A759" s="38" t="str">
        <f>Source!E969</f>
        <v>15</v>
      </c>
      <c r="B759" s="78" t="s">
        <v>975</v>
      </c>
      <c r="C759" s="78" t="str">
        <f>Source!G969</f>
        <v>Окраска водно-дисперсионными акриловыми составами улучшенная по сборным конструкциям стен, подготовленным под окраску</v>
      </c>
      <c r="D759" s="60" t="str">
        <f>Source!H969</f>
        <v>100 м2 окрашиваемой поверхности</v>
      </c>
      <c r="E759" s="10">
        <f>Source!I969</f>
        <v>0.6</v>
      </c>
      <c r="F759" s="61">
        <f>Source!AL969+Source!AM969+Source!AO969</f>
        <v>863.6</v>
      </c>
      <c r="G759" s="62"/>
      <c r="H759" s="63"/>
      <c r="I759" s="62" t="str">
        <f>Source!BO969</f>
        <v>15-04-007-3</v>
      </c>
      <c r="J759" s="62"/>
      <c r="K759" s="63"/>
      <c r="L759" s="64"/>
      <c r="S759">
        <f>ROUND((Source!FX969/100)*((ROUND(Source!AF969*Source!I969, 2)+ROUND(Source!AE969*Source!I969, 2))), 2)</f>
        <v>189.17</v>
      </c>
      <c r="T759">
        <f>Source!X969</f>
        <v>6028.51</v>
      </c>
      <c r="U759">
        <f>ROUND((Source!FY969/100)*((ROUND(Source!AF969*Source!I969, 2)+ROUND(Source!AE969*Source!I969, 2))), 2)</f>
        <v>93.58</v>
      </c>
      <c r="V759">
        <f>Source!Y969</f>
        <v>2982.53</v>
      </c>
    </row>
    <row r="760" spans="1:26">
      <c r="C760" s="47" t="str">
        <f>"Объем: "&amp;Source!I969&amp;"=60/"&amp;"100"</f>
        <v>Объем: 0,6=60/100</v>
      </c>
    </row>
    <row r="761" spans="1:26" ht="14.4">
      <c r="A761" s="38"/>
      <c r="B761" s="78"/>
      <c r="C761" s="78" t="s">
        <v>959</v>
      </c>
      <c r="D761" s="60"/>
      <c r="E761" s="10"/>
      <c r="F761" s="61">
        <f>Source!AO969</f>
        <v>289.99</v>
      </c>
      <c r="G761" s="62" t="str">
        <f>Source!DG969</f>
        <v>)*1,15</v>
      </c>
      <c r="H761" s="63">
        <f>ROUND(Source!AF969*Source!I969, 2)</f>
        <v>200.09</v>
      </c>
      <c r="I761" s="62"/>
      <c r="J761" s="62">
        <f>IF(Source!BA969&lt;&gt; 0, Source!BA969, 1)</f>
        <v>31.7</v>
      </c>
      <c r="K761" s="63">
        <f>Source!S969</f>
        <v>6342.95</v>
      </c>
      <c r="L761" s="64"/>
      <c r="R761">
        <f>H761</f>
        <v>200.09</v>
      </c>
    </row>
    <row r="762" spans="1:26" ht="14.4">
      <c r="A762" s="38"/>
      <c r="B762" s="78"/>
      <c r="C762" s="78" t="s">
        <v>81</v>
      </c>
      <c r="D762" s="60"/>
      <c r="E762" s="10"/>
      <c r="F762" s="61">
        <f>Source!AM969</f>
        <v>8.99</v>
      </c>
      <c r="G762" s="62" t="str">
        <f>Source!DE969</f>
        <v>)*1,25</v>
      </c>
      <c r="H762" s="63">
        <f>ROUND(Source!AD969*Source!I969, 2)</f>
        <v>6.74</v>
      </c>
      <c r="I762" s="62"/>
      <c r="J762" s="62">
        <f>IF(Source!BB969&lt;&gt; 0, Source!BB969, 1)</f>
        <v>10.57</v>
      </c>
      <c r="K762" s="63">
        <f>Source!Q969</f>
        <v>71.27</v>
      </c>
      <c r="L762" s="64"/>
    </row>
    <row r="763" spans="1:26" ht="14.4">
      <c r="A763" s="38"/>
      <c r="B763" s="78"/>
      <c r="C763" s="78" t="s">
        <v>965</v>
      </c>
      <c r="D763" s="60"/>
      <c r="E763" s="10"/>
      <c r="F763" s="61">
        <f>Source!AN969</f>
        <v>0.12</v>
      </c>
      <c r="G763" s="62" t="str">
        <f>Source!DF969</f>
        <v>)*1,25</v>
      </c>
      <c r="H763" s="75">
        <f>ROUND(Source!AE969*Source!I969, 2)</f>
        <v>0.09</v>
      </c>
      <c r="I763" s="62"/>
      <c r="J763" s="62">
        <f>IF(Source!BS969&lt;&gt; 0, Source!BS969, 1)</f>
        <v>31.7</v>
      </c>
      <c r="K763" s="75">
        <f>Source!R969</f>
        <v>2.85</v>
      </c>
      <c r="L763" s="64"/>
      <c r="R763">
        <f>H763</f>
        <v>0.09</v>
      </c>
    </row>
    <row r="764" spans="1:26" ht="14.4">
      <c r="A764" s="38"/>
      <c r="B764" s="78"/>
      <c r="C764" s="78" t="s">
        <v>967</v>
      </c>
      <c r="D764" s="60"/>
      <c r="E764" s="10"/>
      <c r="F764" s="61">
        <f>Source!AL969</f>
        <v>564.62</v>
      </c>
      <c r="G764" s="62" t="str">
        <f>Source!DD969</f>
        <v/>
      </c>
      <c r="H764" s="63">
        <f>ROUND(Source!AC969*Source!I969, 2)</f>
        <v>338.77</v>
      </c>
      <c r="I764" s="62"/>
      <c r="J764" s="62">
        <f>IF(Source!BC969&lt;&gt; 0, Source!BC969, 1)</f>
        <v>6.77</v>
      </c>
      <c r="K764" s="63">
        <f>Source!P969</f>
        <v>2293.4899999999998</v>
      </c>
      <c r="L764" s="64"/>
    </row>
    <row r="765" spans="1:26" ht="14.4">
      <c r="A765" s="38"/>
      <c r="B765" s="78"/>
      <c r="C765" s="78" t="s">
        <v>960</v>
      </c>
      <c r="D765" s="60" t="s">
        <v>961</v>
      </c>
      <c r="E765" s="10">
        <f>Source!BZ969</f>
        <v>105</v>
      </c>
      <c r="F765" s="14" t="str">
        <f>CONCATENATE(" )", Source!DL969, Source!FT969, "=", Source!FX969)</f>
        <v xml:space="preserve"> )*0,9=94,5</v>
      </c>
      <c r="G765" s="23"/>
      <c r="H765" s="63">
        <f>SUM(S759:S767)</f>
        <v>189.17</v>
      </c>
      <c r="I765" s="65"/>
      <c r="J765" s="57">
        <f>Source!AT969</f>
        <v>95</v>
      </c>
      <c r="K765" s="63">
        <f>SUM(T759:T767)</f>
        <v>6028.51</v>
      </c>
      <c r="L765" s="64"/>
    </row>
    <row r="766" spans="1:26" ht="14.4">
      <c r="A766" s="38"/>
      <c r="B766" s="78"/>
      <c r="C766" s="78" t="s">
        <v>962</v>
      </c>
      <c r="D766" s="60" t="s">
        <v>961</v>
      </c>
      <c r="E766" s="10">
        <f>Source!CA969</f>
        <v>55</v>
      </c>
      <c r="F766" s="14" t="str">
        <f>CONCATENATE(" )", Source!DM969, Source!FU969, "=", Source!FY969)</f>
        <v xml:space="preserve"> )*0,85=46,75</v>
      </c>
      <c r="G766" s="23"/>
      <c r="H766" s="63">
        <f>SUM(U759:U767)</f>
        <v>93.58</v>
      </c>
      <c r="I766" s="65"/>
      <c r="J766" s="57">
        <f>Source!AU969</f>
        <v>47</v>
      </c>
      <c r="K766" s="63">
        <f>SUM(V759:V767)</f>
        <v>2982.53</v>
      </c>
      <c r="L766" s="64"/>
    </row>
    <row r="767" spans="1:26" ht="14.4">
      <c r="A767" s="79"/>
      <c r="B767" s="80"/>
      <c r="C767" s="80" t="s">
        <v>963</v>
      </c>
      <c r="D767" s="67" t="s">
        <v>964</v>
      </c>
      <c r="E767" s="68">
        <f>Source!AQ969</f>
        <v>32.729999999999997</v>
      </c>
      <c r="F767" s="69"/>
      <c r="G767" s="72" t="str">
        <f>Source!DI969</f>
        <v>)*1,15</v>
      </c>
      <c r="H767" s="71"/>
      <c r="I767" s="72"/>
      <c r="J767" s="72"/>
      <c r="K767" s="71"/>
      <c r="L767" s="76">
        <f>Source!U969</f>
        <v>22.583699999999993</v>
      </c>
    </row>
    <row r="768" spans="1:26" ht="13.8">
      <c r="G768" s="74">
        <f>H761+H762+H764+H765+H766</f>
        <v>828.35</v>
      </c>
      <c r="H768" s="74"/>
      <c r="J768" s="74">
        <f>K761+K762+K764+K765+K766</f>
        <v>17718.75</v>
      </c>
      <c r="K768" s="74"/>
      <c r="L768" s="59">
        <f>Source!U969</f>
        <v>22.583699999999993</v>
      </c>
      <c r="O768" s="48">
        <f>G768</f>
        <v>828.35</v>
      </c>
      <c r="P768" s="48">
        <f>J768</f>
        <v>17718.75</v>
      </c>
      <c r="Q768" s="48">
        <f>L768</f>
        <v>22.583699999999993</v>
      </c>
      <c r="W768">
        <f>IF(Source!BI969&lt;=1,H761+H762+H764+H765+H766, 0)</f>
        <v>828.35</v>
      </c>
      <c r="X768">
        <f>IF(Source!BI969=2,H761+H762+H764+H765+H766, 0)</f>
        <v>0</v>
      </c>
      <c r="Y768">
        <f>IF(Source!BI969=3,H761+H762+H764+H765+H766, 0)</f>
        <v>0</v>
      </c>
      <c r="Z768">
        <f>IF(Source!BI969=4,H761+H762+H764+H765+H766, 0)</f>
        <v>0</v>
      </c>
    </row>
    <row r="769" spans="1:26" ht="72">
      <c r="A769" s="38" t="str">
        <f>Source!E970</f>
        <v>16</v>
      </c>
      <c r="B769" s="78" t="str">
        <f>Source!F970</f>
        <v>15-01-047-15</v>
      </c>
      <c r="C769" s="78" t="str">
        <f>Source!G970</f>
        <v>Устройство подвесных потолков типа &lt;Армстронг&gt; по каркасу из оцинкованного профиля</v>
      </c>
      <c r="D769" s="60" t="str">
        <f>Source!H970</f>
        <v>100 м2 поверхности облицовки</v>
      </c>
      <c r="E769" s="10">
        <f>Source!I970</f>
        <v>0.253</v>
      </c>
      <c r="F769" s="61">
        <f>Source!AL970+Source!AM970+Source!AO970</f>
        <v>6747.4000000000005</v>
      </c>
      <c r="G769" s="62"/>
      <c r="H769" s="63"/>
      <c r="I769" s="62" t="str">
        <f>Source!BO970</f>
        <v>15-01-047-15</v>
      </c>
      <c r="J769" s="62"/>
      <c r="K769" s="63"/>
      <c r="L769" s="64"/>
      <c r="S769">
        <f>ROUND((Source!FX970/100)*((ROUND(Source!AF970*Source!I970, 2)+ROUND(Source!AE970*Source!I970, 2))), 2)</f>
        <v>232.73</v>
      </c>
      <c r="T769">
        <f>Source!X970</f>
        <v>7416.28</v>
      </c>
      <c r="U769">
        <f>ROUND((Source!FY970/100)*((ROUND(Source!AF970*Source!I970, 2)+ROUND(Source!AE970*Source!I970, 2))), 2)</f>
        <v>115.13</v>
      </c>
      <c r="V769">
        <f>Source!Y970</f>
        <v>3669.11</v>
      </c>
    </row>
    <row r="770" spans="1:26">
      <c r="C770" s="47" t="str">
        <f>"Объем: "&amp;Source!I970&amp;"=25,3/"&amp;"100"</f>
        <v>Объем: 0,253=25,3/100</v>
      </c>
    </row>
    <row r="771" spans="1:26" ht="14.4">
      <c r="A771" s="38"/>
      <c r="B771" s="78"/>
      <c r="C771" s="78" t="s">
        <v>959</v>
      </c>
      <c r="D771" s="60"/>
      <c r="E771" s="10"/>
      <c r="F771" s="61">
        <f>Source!AO970</f>
        <v>963.12</v>
      </c>
      <c r="G771" s="62" t="str">
        <f>Source!DG970</f>
        <v/>
      </c>
      <c r="H771" s="63">
        <f>ROUND(Source!AF970*Source!I970, 2)</f>
        <v>243.67</v>
      </c>
      <c r="I771" s="62"/>
      <c r="J771" s="62">
        <f>IF(Source!BA970&lt;&gt; 0, Source!BA970, 1)</f>
        <v>31.7</v>
      </c>
      <c r="K771" s="63">
        <f>Source!S970</f>
        <v>7724.32</v>
      </c>
      <c r="L771" s="64"/>
      <c r="R771">
        <f>H771</f>
        <v>243.67</v>
      </c>
    </row>
    <row r="772" spans="1:26" ht="14.4">
      <c r="A772" s="38"/>
      <c r="B772" s="78"/>
      <c r="C772" s="78" t="s">
        <v>81</v>
      </c>
      <c r="D772" s="60"/>
      <c r="E772" s="10"/>
      <c r="F772" s="61">
        <f>Source!AM970</f>
        <v>433.43</v>
      </c>
      <c r="G772" s="62" t="str">
        <f>Source!DE970</f>
        <v/>
      </c>
      <c r="H772" s="63">
        <f>ROUND(Source!AD970*Source!I970, 2)</f>
        <v>109.66</v>
      </c>
      <c r="I772" s="62"/>
      <c r="J772" s="62">
        <f>IF(Source!BB970&lt;&gt; 0, Source!BB970, 1)</f>
        <v>10.47</v>
      </c>
      <c r="K772" s="63">
        <f>Source!Q970</f>
        <v>1148.1199999999999</v>
      </c>
      <c r="L772" s="64"/>
    </row>
    <row r="773" spans="1:26" ht="14.4">
      <c r="A773" s="38"/>
      <c r="B773" s="78"/>
      <c r="C773" s="78" t="s">
        <v>965</v>
      </c>
      <c r="D773" s="60"/>
      <c r="E773" s="10"/>
      <c r="F773" s="61">
        <f>Source!AN970</f>
        <v>10.26</v>
      </c>
      <c r="G773" s="62" t="str">
        <f>Source!DF970</f>
        <v/>
      </c>
      <c r="H773" s="75">
        <f>ROUND(Source!AE970*Source!I970, 2)</f>
        <v>2.6</v>
      </c>
      <c r="I773" s="62"/>
      <c r="J773" s="62">
        <f>IF(Source!BS970&lt;&gt; 0, Source!BS970, 1)</f>
        <v>31.7</v>
      </c>
      <c r="K773" s="75">
        <f>Source!R970</f>
        <v>82.29</v>
      </c>
      <c r="L773" s="64"/>
      <c r="R773">
        <f>H773</f>
        <v>2.6</v>
      </c>
    </row>
    <row r="774" spans="1:26" ht="14.4">
      <c r="A774" s="38"/>
      <c r="B774" s="78"/>
      <c r="C774" s="78" t="s">
        <v>960</v>
      </c>
      <c r="D774" s="60" t="s">
        <v>961</v>
      </c>
      <c r="E774" s="10">
        <f>Source!BZ970</f>
        <v>105</v>
      </c>
      <c r="F774" s="14" t="str">
        <f>CONCATENATE(" )", Source!DL970, Source!FT970, "=", Source!FX970)</f>
        <v xml:space="preserve"> )*0,9=94,5</v>
      </c>
      <c r="G774" s="23"/>
      <c r="H774" s="63">
        <f>SUM(S769:S776)</f>
        <v>232.73</v>
      </c>
      <c r="I774" s="65"/>
      <c r="J774" s="57">
        <f>Source!AT970</f>
        <v>95</v>
      </c>
      <c r="K774" s="63">
        <f>SUM(T769:T776)</f>
        <v>7416.28</v>
      </c>
      <c r="L774" s="64"/>
    </row>
    <row r="775" spans="1:26" ht="14.4">
      <c r="A775" s="38"/>
      <c r="B775" s="78"/>
      <c r="C775" s="78" t="s">
        <v>962</v>
      </c>
      <c r="D775" s="60" t="s">
        <v>961</v>
      </c>
      <c r="E775" s="10">
        <f>Source!CA970</f>
        <v>55</v>
      </c>
      <c r="F775" s="14" t="str">
        <f>CONCATENATE(" )", Source!DM970, Source!FU970, "=", Source!FY970)</f>
        <v xml:space="preserve"> )*0,85=46,75</v>
      </c>
      <c r="G775" s="23"/>
      <c r="H775" s="63">
        <f>SUM(U769:U776)</f>
        <v>115.13</v>
      </c>
      <c r="I775" s="65"/>
      <c r="J775" s="57">
        <f>Source!AU970</f>
        <v>47</v>
      </c>
      <c r="K775" s="63">
        <f>SUM(V769:V776)</f>
        <v>3669.11</v>
      </c>
      <c r="L775" s="64"/>
    </row>
    <row r="776" spans="1:26" ht="14.4">
      <c r="A776" s="79"/>
      <c r="B776" s="80"/>
      <c r="C776" s="80" t="s">
        <v>963</v>
      </c>
      <c r="D776" s="67" t="s">
        <v>964</v>
      </c>
      <c r="E776" s="68">
        <f>Source!AQ970</f>
        <v>102.46</v>
      </c>
      <c r="F776" s="69"/>
      <c r="G776" s="72" t="str">
        <f>Source!DI970</f>
        <v/>
      </c>
      <c r="H776" s="71"/>
      <c r="I776" s="72"/>
      <c r="J776" s="72"/>
      <c r="K776" s="71"/>
      <c r="L776" s="76">
        <f>Source!U970</f>
        <v>25.92238</v>
      </c>
    </row>
    <row r="777" spans="1:26" ht="13.8">
      <c r="G777" s="74">
        <f>H771+H772+H774+H775</f>
        <v>701.18999999999994</v>
      </c>
      <c r="H777" s="74"/>
      <c r="J777" s="74">
        <f>K771+K772+K774+K775</f>
        <v>19957.829999999998</v>
      </c>
      <c r="K777" s="74"/>
      <c r="L777" s="59">
        <f>Source!U970</f>
        <v>25.92238</v>
      </c>
      <c r="O777" s="48">
        <f>G777</f>
        <v>701.18999999999994</v>
      </c>
      <c r="P777" s="48">
        <f>J777</f>
        <v>19957.829999999998</v>
      </c>
      <c r="Q777" s="48">
        <f>L777</f>
        <v>25.92238</v>
      </c>
      <c r="W777">
        <f>IF(Source!BI970&lt;=1,H771+H772+H774+H775, 0)</f>
        <v>701.18999999999994</v>
      </c>
      <c r="X777">
        <f>IF(Source!BI970=2,H771+H772+H774+H775, 0)</f>
        <v>0</v>
      </c>
      <c r="Y777">
        <f>IF(Source!BI970=3,H771+H772+H774+H775, 0)</f>
        <v>0</v>
      </c>
      <c r="Z777">
        <f>IF(Source!BI970=4,H771+H772+H774+H775, 0)</f>
        <v>0</v>
      </c>
    </row>
    <row r="778" spans="1:26" ht="27.6">
      <c r="A778" s="38" t="str">
        <f>Source!E971</f>
        <v>17</v>
      </c>
      <c r="B778" s="78" t="str">
        <f>Source!F971</f>
        <v>м08-03-593-19</v>
      </c>
      <c r="C778" s="78" t="str">
        <f>Source!G971</f>
        <v>Светильник в подвесных потолках</v>
      </c>
      <c r="D778" s="60" t="str">
        <f>Source!H971</f>
        <v>100 шт.</v>
      </c>
      <c r="E778" s="10">
        <f>Source!I971</f>
        <v>0.02</v>
      </c>
      <c r="F778" s="61">
        <f>Source!AL971+Source!AM971+Source!AO971</f>
        <v>1101.54</v>
      </c>
      <c r="G778" s="62"/>
      <c r="H778" s="63"/>
      <c r="I778" s="62" t="str">
        <f>Source!BO971</f>
        <v>м08-03-593-19</v>
      </c>
      <c r="J778" s="62"/>
      <c r="K778" s="63"/>
      <c r="L778" s="64"/>
      <c r="S778">
        <f>ROUND((Source!FX971/100)*((ROUND(Source!AF971*Source!I971, 2)+ROUND(Source!AE971*Source!I971, 2))), 2)</f>
        <v>17.84</v>
      </c>
      <c r="T778">
        <f>Source!X971</f>
        <v>565.65</v>
      </c>
      <c r="U778">
        <f>ROUND((Source!FY971/100)*((ROUND(Source!AF971*Source!I971, 2)+ROUND(Source!AE971*Source!I971, 2))), 2)</f>
        <v>12.21</v>
      </c>
      <c r="V778">
        <f>Source!Y971</f>
        <v>387.02</v>
      </c>
    </row>
    <row r="779" spans="1:26">
      <c r="C779" s="47" t="str">
        <f>"Объем: "&amp;Source!I971&amp;"=2/"&amp;"100"</f>
        <v>Объем: 0,02=2/100</v>
      </c>
    </row>
    <row r="780" spans="1:26" ht="14.4">
      <c r="A780" s="38"/>
      <c r="B780" s="78"/>
      <c r="C780" s="78" t="s">
        <v>959</v>
      </c>
      <c r="D780" s="60"/>
      <c r="E780" s="10"/>
      <c r="F780" s="61">
        <f>Source!AO971</f>
        <v>936.45</v>
      </c>
      <c r="G780" s="62" t="str">
        <f>Source!DG971</f>
        <v/>
      </c>
      <c r="H780" s="63">
        <f>ROUND(Source!AF971*Source!I971, 2)</f>
        <v>18.73</v>
      </c>
      <c r="I780" s="62"/>
      <c r="J780" s="62">
        <f>IF(Source!BA971&lt;&gt; 0, Source!BA971, 1)</f>
        <v>31.7</v>
      </c>
      <c r="K780" s="63">
        <f>Source!S971</f>
        <v>593.71</v>
      </c>
      <c r="L780" s="64"/>
      <c r="R780">
        <f>H780</f>
        <v>18.73</v>
      </c>
    </row>
    <row r="781" spans="1:26" ht="14.4">
      <c r="A781" s="38"/>
      <c r="B781" s="78"/>
      <c r="C781" s="78" t="s">
        <v>81</v>
      </c>
      <c r="D781" s="60"/>
      <c r="E781" s="10"/>
      <c r="F781" s="61">
        <f>Source!AM971</f>
        <v>44.36</v>
      </c>
      <c r="G781" s="62" t="str">
        <f>Source!DE971</f>
        <v/>
      </c>
      <c r="H781" s="63">
        <f>ROUND(Source!AD971*Source!I971, 2)</f>
        <v>0.89</v>
      </c>
      <c r="I781" s="62"/>
      <c r="J781" s="62">
        <f>IF(Source!BB971&lt;&gt; 0, Source!BB971, 1)</f>
        <v>9.01</v>
      </c>
      <c r="K781" s="63">
        <f>Source!Q971</f>
        <v>7.99</v>
      </c>
      <c r="L781" s="64"/>
    </row>
    <row r="782" spans="1:26" ht="14.4">
      <c r="A782" s="38"/>
      <c r="B782" s="78"/>
      <c r="C782" s="78" t="s">
        <v>965</v>
      </c>
      <c r="D782" s="60"/>
      <c r="E782" s="10"/>
      <c r="F782" s="61">
        <f>Source!AN971</f>
        <v>2.7</v>
      </c>
      <c r="G782" s="62" t="str">
        <f>Source!DF971</f>
        <v/>
      </c>
      <c r="H782" s="75">
        <f>ROUND(Source!AE971*Source!I971, 2)</f>
        <v>0.05</v>
      </c>
      <c r="I782" s="62"/>
      <c r="J782" s="62">
        <f>IF(Source!BS971&lt;&gt; 0, Source!BS971, 1)</f>
        <v>31.7</v>
      </c>
      <c r="K782" s="75">
        <f>Source!R971</f>
        <v>1.71</v>
      </c>
      <c r="L782" s="64"/>
      <c r="R782">
        <f>H782</f>
        <v>0.05</v>
      </c>
    </row>
    <row r="783" spans="1:26" ht="14.4">
      <c r="A783" s="38"/>
      <c r="B783" s="78"/>
      <c r="C783" s="78" t="s">
        <v>967</v>
      </c>
      <c r="D783" s="60"/>
      <c r="E783" s="10"/>
      <c r="F783" s="61">
        <f>Source!AL971</f>
        <v>120.73</v>
      </c>
      <c r="G783" s="62" t="str">
        <f>Source!DD971</f>
        <v/>
      </c>
      <c r="H783" s="63">
        <f>ROUND(Source!AC971*Source!I971, 2)</f>
        <v>2.41</v>
      </c>
      <c r="I783" s="62"/>
      <c r="J783" s="62">
        <f>IF(Source!BC971&lt;&gt; 0, Source!BC971, 1)</f>
        <v>11.53</v>
      </c>
      <c r="K783" s="63">
        <f>Source!P971</f>
        <v>27.84</v>
      </c>
      <c r="L783" s="64"/>
    </row>
    <row r="784" spans="1:26" ht="14.4">
      <c r="A784" s="38"/>
      <c r="B784" s="78"/>
      <c r="C784" s="78" t="s">
        <v>960</v>
      </c>
      <c r="D784" s="60" t="s">
        <v>961</v>
      </c>
      <c r="E784" s="10">
        <f>Source!BZ971</f>
        <v>95</v>
      </c>
      <c r="F784" s="81"/>
      <c r="G784" s="62"/>
      <c r="H784" s="63">
        <f>SUM(S778:S787)</f>
        <v>17.84</v>
      </c>
      <c r="I784" s="65"/>
      <c r="J784" s="57">
        <f>Source!AT971</f>
        <v>95</v>
      </c>
      <c r="K784" s="63">
        <f>SUM(T778:T787)</f>
        <v>565.65</v>
      </c>
      <c r="L784" s="64"/>
    </row>
    <row r="785" spans="1:26" ht="14.4">
      <c r="A785" s="38"/>
      <c r="B785" s="78"/>
      <c r="C785" s="78" t="s">
        <v>962</v>
      </c>
      <c r="D785" s="60" t="s">
        <v>961</v>
      </c>
      <c r="E785" s="10">
        <f>Source!CA971</f>
        <v>65</v>
      </c>
      <c r="F785" s="81"/>
      <c r="G785" s="62"/>
      <c r="H785" s="63">
        <f>SUM(U778:U787)</f>
        <v>12.21</v>
      </c>
      <c r="I785" s="65"/>
      <c r="J785" s="57">
        <f>Source!AU971</f>
        <v>65</v>
      </c>
      <c r="K785" s="63">
        <f>SUM(V778:V787)</f>
        <v>387.02</v>
      </c>
      <c r="L785" s="64"/>
    </row>
    <row r="786" spans="1:26" ht="14.4">
      <c r="A786" s="38"/>
      <c r="B786" s="78"/>
      <c r="C786" s="78" t="s">
        <v>963</v>
      </c>
      <c r="D786" s="60" t="s">
        <v>964</v>
      </c>
      <c r="E786" s="10">
        <f>Source!AQ971</f>
        <v>94.4</v>
      </c>
      <c r="F786" s="61"/>
      <c r="G786" s="62" t="str">
        <f>Source!DI971</f>
        <v/>
      </c>
      <c r="H786" s="63"/>
      <c r="I786" s="62"/>
      <c r="J786" s="62"/>
      <c r="K786" s="63"/>
      <c r="L786" s="66">
        <f>Source!U971</f>
        <v>1.8880000000000001</v>
      </c>
    </row>
    <row r="787" spans="1:26" ht="41.4">
      <c r="A787" s="79" t="str">
        <f>Source!E972</f>
        <v>17,1</v>
      </c>
      <c r="B787" s="80" t="str">
        <f>Source!F972</f>
        <v>509-5121</v>
      </c>
      <c r="C787" s="80" t="str">
        <f>Source!G972</f>
        <v>Светильник встраиваемый растровый с белым параболическим отражателем (5 перемычек) ЛВО 13-4х18-731/5</v>
      </c>
      <c r="D787" s="67" t="str">
        <f>Source!H972</f>
        <v>шт.</v>
      </c>
      <c r="E787" s="68">
        <f>Source!I972</f>
        <v>2</v>
      </c>
      <c r="F787" s="69">
        <f>Source!AL972+Source!AM972+Source!AO972</f>
        <v>162.18</v>
      </c>
      <c r="G787" s="70" t="s">
        <v>3</v>
      </c>
      <c r="H787" s="71">
        <f>ROUND(Source!AC972*Source!I972, 2)+ROUND(Source!AD972*Source!I972, 2)+ROUND(Source!AF972*Source!I972, 2)</f>
        <v>324.36</v>
      </c>
      <c r="I787" s="72"/>
      <c r="J787" s="72">
        <f>IF(Source!BC972&lt;&gt; 0, Source!BC972, 1)</f>
        <v>2.42</v>
      </c>
      <c r="K787" s="71">
        <f>Source!O972</f>
        <v>784.95</v>
      </c>
      <c r="L787" s="73"/>
      <c r="S787">
        <f>ROUND((Source!FX972/100)*((ROUND(Source!AF972*Source!I972, 2)+ROUND(Source!AE972*Source!I972, 2))), 2)</f>
        <v>0</v>
      </c>
      <c r="T787">
        <f>Source!X972</f>
        <v>0</v>
      </c>
      <c r="U787">
        <f>ROUND((Source!FY972/100)*((ROUND(Source!AF972*Source!I972, 2)+ROUND(Source!AE972*Source!I972, 2))), 2)</f>
        <v>0</v>
      </c>
      <c r="V787">
        <f>Source!Y972</f>
        <v>0</v>
      </c>
      <c r="W787">
        <f>IF(Source!BI972&lt;=1,H787, 0)</f>
        <v>0</v>
      </c>
      <c r="X787">
        <f>IF(Source!BI972=2,H787, 0)</f>
        <v>324.36</v>
      </c>
      <c r="Y787">
        <f>IF(Source!BI972=3,H787, 0)</f>
        <v>0</v>
      </c>
      <c r="Z787">
        <f>IF(Source!BI972=4,H787, 0)</f>
        <v>0</v>
      </c>
    </row>
    <row r="788" spans="1:26" ht="13.8">
      <c r="G788" s="74">
        <f>H780+H781+H783+H784+H785+SUM(H787:H787)</f>
        <v>376.44</v>
      </c>
      <c r="H788" s="74"/>
      <c r="J788" s="74">
        <f>K780+K781+K783+K784+K785+SUM(K787:K787)</f>
        <v>2367.16</v>
      </c>
      <c r="K788" s="74"/>
      <c r="L788" s="59">
        <f>Source!U971</f>
        <v>1.8880000000000001</v>
      </c>
      <c r="O788" s="48">
        <f>G788</f>
        <v>376.44</v>
      </c>
      <c r="P788" s="48">
        <f>J788</f>
        <v>2367.16</v>
      </c>
      <c r="Q788" s="48">
        <f>L788</f>
        <v>1.8880000000000001</v>
      </c>
      <c r="W788">
        <f>IF(Source!BI971&lt;=1,H780+H781+H783+H784+H785, 0)</f>
        <v>0</v>
      </c>
      <c r="X788">
        <f>IF(Source!BI971=2,H780+H781+H783+H784+H785, 0)</f>
        <v>52.080000000000005</v>
      </c>
      <c r="Y788">
        <f>IF(Source!BI971=3,H780+H781+H783+H784+H785, 0)</f>
        <v>0</v>
      </c>
      <c r="Z788">
        <f>IF(Source!BI971=4,H780+H781+H783+H784+H785, 0)</f>
        <v>0</v>
      </c>
    </row>
    <row r="790" spans="1:26" ht="13.8">
      <c r="A790" s="56" t="str">
        <f>CONCATENATE("Итого по подразделу: ",IF(Source!G974&lt;&gt;"Новый подраздел", Source!G974, ""))</f>
        <v>Итого по подразделу: комната 17</v>
      </c>
      <c r="B790" s="56"/>
      <c r="C790" s="56"/>
      <c r="D790" s="56"/>
      <c r="E790" s="56"/>
      <c r="F790" s="56"/>
      <c r="G790" s="58">
        <f>SUM(O630:O789)</f>
        <v>22057.789999999994</v>
      </c>
      <c r="H790" s="58"/>
      <c r="I790" s="54"/>
      <c r="J790" s="58">
        <f>SUM(P630:P789)</f>
        <v>218087.71999999997</v>
      </c>
      <c r="K790" s="58"/>
      <c r="L790" s="59">
        <f>SUM(Q630:Q789)</f>
        <v>182.04209799999998</v>
      </c>
    </row>
    <row r="794" spans="1:26" ht="13.8">
      <c r="A794" s="56" t="str">
        <f>CONCATENATE("Итого по разделу: ",IF(Source!G1004&lt;&gt;"Новый раздел", Source!G1004, ""))</f>
        <v>Итого по разделу: демонтаж 17</v>
      </c>
      <c r="B794" s="56"/>
      <c r="C794" s="56"/>
      <c r="D794" s="56"/>
      <c r="E794" s="56"/>
      <c r="F794" s="56"/>
      <c r="G794" s="58">
        <f>SUM(O552:O793)</f>
        <v>22362.559999999994</v>
      </c>
      <c r="H794" s="58"/>
      <c r="I794" s="54"/>
      <c r="J794" s="58">
        <f>SUM(P552:P793)</f>
        <v>227182.34999999998</v>
      </c>
      <c r="K794" s="58"/>
      <c r="L794" s="59">
        <f>SUM(Q552:Q793)</f>
        <v>200.62146800000002</v>
      </c>
    </row>
    <row r="798" spans="1:26" ht="16.8">
      <c r="A798" s="55" t="str">
        <f>CONCATENATE("Раздел: ",IF(Source!G1034&lt;&gt;"Новый раздел", Source!G1034, ""))</f>
        <v>Раздел: демонтаж 18</v>
      </c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</row>
    <row r="799" spans="1:26" ht="43.2">
      <c r="A799" s="38" t="str">
        <f>Source!E1038</f>
        <v>1</v>
      </c>
      <c r="B799" s="78" t="str">
        <f>Source!F1038</f>
        <v>57-1-2</v>
      </c>
      <c r="C799" s="78" t="str">
        <f>Source!G1038</f>
        <v>Разборка оснований покрытия полов лаг из досок и брусков</v>
      </c>
      <c r="D799" s="60" t="str">
        <f>Source!H1038</f>
        <v>100 м2 основания</v>
      </c>
      <c r="E799" s="10">
        <f>Source!I1038</f>
        <v>0.39</v>
      </c>
      <c r="F799" s="61">
        <f>Source!AL1038+Source!AM1038+Source!AO1038</f>
        <v>59.83</v>
      </c>
      <c r="G799" s="62"/>
      <c r="H799" s="63"/>
      <c r="I799" s="62" t="str">
        <f>Source!BO1038</f>
        <v>57-1-2</v>
      </c>
      <c r="J799" s="62"/>
      <c r="K799" s="63"/>
      <c r="L799" s="64"/>
      <c r="S799">
        <f>ROUND((Source!FX1038/100)*((ROUND(Source!AF1038*Source!I1038, 2)+ROUND(Source!AE1038*Source!I1038, 2))), 2)</f>
        <v>18.66</v>
      </c>
      <c r="T799">
        <f>Source!X1038</f>
        <v>591.74</v>
      </c>
      <c r="U799">
        <f>ROUND((Source!FY1038/100)*((ROUND(Source!AF1038*Source!I1038, 2)+ROUND(Source!AE1038*Source!I1038, 2))), 2)</f>
        <v>15.86</v>
      </c>
      <c r="V799">
        <f>Source!Y1038</f>
        <v>502.98</v>
      </c>
    </row>
    <row r="800" spans="1:26">
      <c r="C800" s="47" t="str">
        <f>"Объем: "&amp;Source!I1038&amp;"=39/"&amp;"100"</f>
        <v>Объем: 0,39=39/100</v>
      </c>
    </row>
    <row r="801" spans="1:26" ht="14.4">
      <c r="A801" s="38"/>
      <c r="B801" s="78"/>
      <c r="C801" s="78" t="s">
        <v>959</v>
      </c>
      <c r="D801" s="60"/>
      <c r="E801" s="10"/>
      <c r="F801" s="61">
        <f>Source!AO1038</f>
        <v>59.83</v>
      </c>
      <c r="G801" s="62" t="str">
        <f>Source!DG1038</f>
        <v/>
      </c>
      <c r="H801" s="63">
        <f>ROUND(Source!AF1038*Source!I1038, 2)</f>
        <v>23.33</v>
      </c>
      <c r="I801" s="62"/>
      <c r="J801" s="62">
        <f>IF(Source!BA1038&lt;&gt; 0, Source!BA1038, 1)</f>
        <v>31.7</v>
      </c>
      <c r="K801" s="63">
        <f>Source!S1038</f>
        <v>739.68</v>
      </c>
      <c r="L801" s="64"/>
      <c r="R801">
        <f>H801</f>
        <v>23.33</v>
      </c>
    </row>
    <row r="802" spans="1:26" ht="14.4">
      <c r="A802" s="38"/>
      <c r="B802" s="78"/>
      <c r="C802" s="78" t="s">
        <v>960</v>
      </c>
      <c r="D802" s="60" t="s">
        <v>961</v>
      </c>
      <c r="E802" s="10">
        <f>Source!BZ1038</f>
        <v>80</v>
      </c>
      <c r="F802" s="81"/>
      <c r="G802" s="62"/>
      <c r="H802" s="63">
        <f>SUM(S799:S805)</f>
        <v>18.66</v>
      </c>
      <c r="I802" s="65"/>
      <c r="J802" s="57">
        <f>Source!AT1038</f>
        <v>80</v>
      </c>
      <c r="K802" s="63">
        <f>SUM(T799:T805)</f>
        <v>591.74</v>
      </c>
      <c r="L802" s="64"/>
    </row>
    <row r="803" spans="1:26" ht="14.4">
      <c r="A803" s="38"/>
      <c r="B803" s="78"/>
      <c r="C803" s="78" t="s">
        <v>962</v>
      </c>
      <c r="D803" s="60" t="s">
        <v>961</v>
      </c>
      <c r="E803" s="10">
        <f>Source!CA1038</f>
        <v>68</v>
      </c>
      <c r="F803" s="81"/>
      <c r="G803" s="62"/>
      <c r="H803" s="63">
        <f>SUM(U799:U805)</f>
        <v>15.86</v>
      </c>
      <c r="I803" s="65"/>
      <c r="J803" s="57">
        <f>Source!AU1038</f>
        <v>68</v>
      </c>
      <c r="K803" s="63">
        <f>SUM(V799:V805)</f>
        <v>502.98</v>
      </c>
      <c r="L803" s="64"/>
    </row>
    <row r="804" spans="1:26" ht="14.4">
      <c r="A804" s="38"/>
      <c r="B804" s="78"/>
      <c r="C804" s="78" t="s">
        <v>963</v>
      </c>
      <c r="D804" s="60" t="s">
        <v>964</v>
      </c>
      <c r="E804" s="10">
        <f>Source!AQ1038</f>
        <v>7.67</v>
      </c>
      <c r="F804" s="61"/>
      <c r="G804" s="62" t="str">
        <f>Source!DI1038</f>
        <v/>
      </c>
      <c r="H804" s="63"/>
      <c r="I804" s="62"/>
      <c r="J804" s="62"/>
      <c r="K804" s="63"/>
      <c r="L804" s="66">
        <f>Source!U1038</f>
        <v>2.9913000000000003</v>
      </c>
    </row>
    <row r="805" spans="1:26" ht="14.4">
      <c r="A805" s="79" t="str">
        <f>Source!E1039</f>
        <v>1,1</v>
      </c>
      <c r="B805" s="80" t="str">
        <f>Source!F1039</f>
        <v>509-9900</v>
      </c>
      <c r="C805" s="80" t="str">
        <f>Source!G1039</f>
        <v>Строительный мусор</v>
      </c>
      <c r="D805" s="67" t="str">
        <f>Source!H1039</f>
        <v>т</v>
      </c>
      <c r="E805" s="68">
        <f>Source!I1039</f>
        <v>0.27300000000000002</v>
      </c>
      <c r="F805" s="69">
        <f>Source!AL1039+Source!AM1039+Source!AO1039</f>
        <v>0</v>
      </c>
      <c r="G805" s="70" t="s">
        <v>3</v>
      </c>
      <c r="H805" s="71">
        <f>ROUND(Source!AC1039*Source!I1039, 2)+ROUND(Source!AD1039*Source!I1039, 2)+ROUND(Source!AF1039*Source!I1039, 2)</f>
        <v>0</v>
      </c>
      <c r="I805" s="72"/>
      <c r="J805" s="72">
        <f>IF(Source!BC1039&lt;&gt; 0, Source!BC1039, 1)</f>
        <v>1</v>
      </c>
      <c r="K805" s="71">
        <f>Source!O1039</f>
        <v>0</v>
      </c>
      <c r="L805" s="73"/>
      <c r="S805">
        <f>ROUND((Source!FX1039/100)*((ROUND(Source!AF1039*Source!I1039, 2)+ROUND(Source!AE1039*Source!I1039, 2))), 2)</f>
        <v>0</v>
      </c>
      <c r="T805">
        <f>Source!X1039</f>
        <v>0</v>
      </c>
      <c r="U805">
        <f>ROUND((Source!FY1039/100)*((ROUND(Source!AF1039*Source!I1039, 2)+ROUND(Source!AE1039*Source!I1039, 2))), 2)</f>
        <v>0</v>
      </c>
      <c r="V805">
        <f>Source!Y1039</f>
        <v>0</v>
      </c>
      <c r="W805">
        <f>IF(Source!BI1039&lt;=1,H805, 0)</f>
        <v>0</v>
      </c>
      <c r="X805">
        <f>IF(Source!BI1039=2,H805, 0)</f>
        <v>0</v>
      </c>
      <c r="Y805">
        <f>IF(Source!BI1039=3,H805, 0)</f>
        <v>0</v>
      </c>
      <c r="Z805">
        <f>IF(Source!BI1039=4,H805, 0)</f>
        <v>0</v>
      </c>
    </row>
    <row r="806" spans="1:26" ht="13.8">
      <c r="G806" s="74">
        <f>H801+H802+H803+SUM(H805:H805)</f>
        <v>57.849999999999994</v>
      </c>
      <c r="H806" s="74"/>
      <c r="J806" s="74">
        <f>K801+K802+K803+SUM(K805:K805)</f>
        <v>1834.4</v>
      </c>
      <c r="K806" s="74"/>
      <c r="L806" s="59">
        <f>Source!U1038</f>
        <v>2.9913000000000003</v>
      </c>
      <c r="O806" s="48">
        <f>G806</f>
        <v>57.849999999999994</v>
      </c>
      <c r="P806" s="48">
        <f>J806</f>
        <v>1834.4</v>
      </c>
      <c r="Q806" s="48">
        <f>L806</f>
        <v>2.9913000000000003</v>
      </c>
      <c r="W806">
        <f>IF(Source!BI1038&lt;=1,H801+H802+H803, 0)</f>
        <v>57.849999999999994</v>
      </c>
      <c r="X806">
        <f>IF(Source!BI1038=2,H801+H802+H803, 0)</f>
        <v>0</v>
      </c>
      <c r="Y806">
        <f>IF(Source!BI1038=3,H801+H802+H803, 0)</f>
        <v>0</v>
      </c>
      <c r="Z806">
        <f>IF(Source!BI1038=4,H801+H802+H803, 0)</f>
        <v>0</v>
      </c>
    </row>
    <row r="807" spans="1:26" ht="43.2">
      <c r="A807" s="38" t="str">
        <f>Source!E1040</f>
        <v>2</v>
      </c>
      <c r="B807" s="78" t="str">
        <f>Source!F1040</f>
        <v>46-04-010-2</v>
      </c>
      <c r="C807" s="78" t="str">
        <f>Source!G1040</f>
        <v>Разборка покрытий полов дощатых</v>
      </c>
      <c r="D807" s="60" t="str">
        <f>Source!H1040</f>
        <v>100 м2 покрытия</v>
      </c>
      <c r="E807" s="10">
        <f>Source!I1040</f>
        <v>0.39</v>
      </c>
      <c r="F807" s="61">
        <f>Source!AL1040+Source!AM1040+Source!AO1040</f>
        <v>352.23</v>
      </c>
      <c r="G807" s="62"/>
      <c r="H807" s="63"/>
      <c r="I807" s="62" t="str">
        <f>Source!BO1040</f>
        <v>46-04-010-2</v>
      </c>
      <c r="J807" s="62"/>
      <c r="K807" s="63"/>
      <c r="L807" s="64"/>
      <c r="S807">
        <f>ROUND((Source!FX1040/100)*((ROUND(Source!AF1040*Source!I1040, 2)+ROUND(Source!AE1040*Source!I1040, 2))), 2)</f>
        <v>0</v>
      </c>
      <c r="T807">
        <f>Source!X1040</f>
        <v>0</v>
      </c>
      <c r="U807">
        <f>ROUND((Source!FY1040/100)*((ROUND(Source!AF1040*Source!I1040, 2)+ROUND(Source!AE1040*Source!I1040, 2))), 2)</f>
        <v>0</v>
      </c>
      <c r="V807">
        <f>Source!Y1040</f>
        <v>0</v>
      </c>
    </row>
    <row r="808" spans="1:26">
      <c r="C808" s="47" t="str">
        <f>"Объем: "&amp;Source!I1040&amp;"=39/"&amp;"100"</f>
        <v>Объем: 0,39=39/100</v>
      </c>
    </row>
    <row r="809" spans="1:26" ht="14.4">
      <c r="A809" s="38"/>
      <c r="B809" s="78"/>
      <c r="C809" s="78" t="s">
        <v>959</v>
      </c>
      <c r="D809" s="60"/>
      <c r="E809" s="10"/>
      <c r="F809" s="61">
        <f>Source!AO1040</f>
        <v>238.13</v>
      </c>
      <c r="G809" s="62" t="str">
        <f>Source!DG1040</f>
        <v/>
      </c>
      <c r="H809" s="63">
        <f>ROUND(Source!AF1040*Source!I1040, 2)</f>
        <v>92.87</v>
      </c>
      <c r="I809" s="62"/>
      <c r="J809" s="62">
        <f>IF(Source!BA1040&lt;&gt; 0, Source!BA1040, 1)</f>
        <v>31.7</v>
      </c>
      <c r="K809" s="63">
        <f>Source!S1040</f>
        <v>2944</v>
      </c>
      <c r="L809" s="64"/>
      <c r="R809">
        <f>H809</f>
        <v>92.87</v>
      </c>
    </row>
    <row r="810" spans="1:26" ht="14.4">
      <c r="A810" s="38"/>
      <c r="B810" s="78"/>
      <c r="C810" s="78" t="s">
        <v>81</v>
      </c>
      <c r="D810" s="60"/>
      <c r="E810" s="10"/>
      <c r="F810" s="61">
        <f>Source!AM1040</f>
        <v>114.1</v>
      </c>
      <c r="G810" s="62" t="str">
        <f>Source!DE1040</f>
        <v/>
      </c>
      <c r="H810" s="63">
        <f>ROUND(Source!AD1040*Source!I1040, 2)</f>
        <v>44.5</v>
      </c>
      <c r="I810" s="62"/>
      <c r="J810" s="62">
        <f>IF(Source!BB1040&lt;&gt; 0, Source!BB1040, 1)</f>
        <v>14.25</v>
      </c>
      <c r="K810" s="63">
        <f>Source!Q1040</f>
        <v>634.11</v>
      </c>
      <c r="L810" s="64"/>
    </row>
    <row r="811" spans="1:26" ht="14.4">
      <c r="A811" s="38"/>
      <c r="B811" s="78"/>
      <c r="C811" s="78" t="s">
        <v>965</v>
      </c>
      <c r="D811" s="60"/>
      <c r="E811" s="10"/>
      <c r="F811" s="61">
        <f>Source!AN1040</f>
        <v>49.28</v>
      </c>
      <c r="G811" s="62" t="str">
        <f>Source!DF1040</f>
        <v/>
      </c>
      <c r="H811" s="75">
        <f>ROUND(Source!AE1040*Source!I1040, 2)</f>
        <v>19.22</v>
      </c>
      <c r="I811" s="62"/>
      <c r="J811" s="62">
        <f>IF(Source!BS1040&lt;&gt; 0, Source!BS1040, 1)</f>
        <v>31.7</v>
      </c>
      <c r="K811" s="75">
        <f>Source!R1040</f>
        <v>609.25</v>
      </c>
      <c r="L811" s="64"/>
      <c r="R811">
        <f>H811</f>
        <v>19.22</v>
      </c>
    </row>
    <row r="812" spans="1:26" ht="14.4">
      <c r="A812" s="79"/>
      <c r="B812" s="80"/>
      <c r="C812" s="80" t="s">
        <v>963</v>
      </c>
      <c r="D812" s="67" t="s">
        <v>964</v>
      </c>
      <c r="E812" s="68">
        <f>Source!AQ1040</f>
        <v>30.53</v>
      </c>
      <c r="F812" s="69"/>
      <c r="G812" s="72" t="str">
        <f>Source!DI1040</f>
        <v/>
      </c>
      <c r="H812" s="71"/>
      <c r="I812" s="72"/>
      <c r="J812" s="72"/>
      <c r="K812" s="71"/>
      <c r="L812" s="76">
        <f>Source!U1040</f>
        <v>11.906700000000001</v>
      </c>
    </row>
    <row r="813" spans="1:26" ht="13.8">
      <c r="G813" s="74">
        <f>H809+H810</f>
        <v>137.37</v>
      </c>
      <c r="H813" s="74"/>
      <c r="J813" s="74">
        <f>K809+K810</f>
        <v>3578.11</v>
      </c>
      <c r="K813" s="74"/>
      <c r="L813" s="59">
        <f>Source!U1040</f>
        <v>11.906700000000001</v>
      </c>
      <c r="O813" s="48">
        <f>G813</f>
        <v>137.37</v>
      </c>
      <c r="P813" s="48">
        <f>J813</f>
        <v>3578.11</v>
      </c>
      <c r="Q813" s="48">
        <f>L813</f>
        <v>11.906700000000001</v>
      </c>
      <c r="W813">
        <f>IF(Source!BI1040&lt;=1,H809+H810, 0)</f>
        <v>137.37</v>
      </c>
      <c r="X813">
        <f>IF(Source!BI1040=2,H809+H810, 0)</f>
        <v>0</v>
      </c>
      <c r="Y813">
        <f>IF(Source!BI1040=3,H809+H810, 0)</f>
        <v>0</v>
      </c>
      <c r="Z813">
        <f>IF(Source!BI1040=4,H809+H810, 0)</f>
        <v>0</v>
      </c>
    </row>
    <row r="814" spans="1:26" ht="43.2">
      <c r="A814" s="38" t="str">
        <f>Source!E1041</f>
        <v>3</v>
      </c>
      <c r="B814" s="78" t="str">
        <f>Source!F1041</f>
        <v>57-2-1</v>
      </c>
      <c r="C814" s="78" t="str">
        <f>Source!G1041</f>
        <v>Разборка покрытий полов из линолеума и релина</v>
      </c>
      <c r="D814" s="60" t="str">
        <f>Source!H1041</f>
        <v>100 м2 покрытия</v>
      </c>
      <c r="E814" s="10">
        <f>Source!I1041</f>
        <v>0.39</v>
      </c>
      <c r="F814" s="61">
        <f>Source!AL1041+Source!AM1041+Source!AO1041</f>
        <v>92.9</v>
      </c>
      <c r="G814" s="62"/>
      <c r="H814" s="63"/>
      <c r="I814" s="62" t="str">
        <f>Source!BO1041</f>
        <v>57-2-1</v>
      </c>
      <c r="J814" s="62"/>
      <c r="K814" s="63"/>
      <c r="L814" s="64"/>
      <c r="S814">
        <f>ROUND((Source!FX1041/100)*((ROUND(Source!AF1041*Source!I1041, 2)+ROUND(Source!AE1041*Source!I1041, 2))), 2)</f>
        <v>28.27</v>
      </c>
      <c r="T814">
        <f>Source!X1041</f>
        <v>896.07</v>
      </c>
      <c r="U814">
        <f>ROUND((Source!FY1041/100)*((ROUND(Source!AF1041*Source!I1041, 2)+ROUND(Source!AE1041*Source!I1041, 2))), 2)</f>
        <v>24.03</v>
      </c>
      <c r="V814">
        <f>Source!Y1041</f>
        <v>761.66</v>
      </c>
    </row>
    <row r="815" spans="1:26">
      <c r="C815" s="47" t="str">
        <f>"Объем: "&amp;Source!I1041&amp;"=39/"&amp;"100"</f>
        <v>Объем: 0,39=39/100</v>
      </c>
    </row>
    <row r="816" spans="1:26" ht="14.4">
      <c r="A816" s="38"/>
      <c r="B816" s="78"/>
      <c r="C816" s="78" t="s">
        <v>959</v>
      </c>
      <c r="D816" s="60"/>
      <c r="E816" s="10"/>
      <c r="F816" s="61">
        <f>Source!AO1041</f>
        <v>88.84</v>
      </c>
      <c r="G816" s="62" t="str">
        <f>Source!DG1041</f>
        <v/>
      </c>
      <c r="H816" s="63">
        <f>ROUND(Source!AF1041*Source!I1041, 2)</f>
        <v>34.65</v>
      </c>
      <c r="I816" s="62"/>
      <c r="J816" s="62">
        <f>IF(Source!BA1041&lt;&gt; 0, Source!BA1041, 1)</f>
        <v>31.7</v>
      </c>
      <c r="K816" s="63">
        <f>Source!S1041</f>
        <v>1098.33</v>
      </c>
      <c r="L816" s="64"/>
      <c r="R816">
        <f>H816</f>
        <v>34.65</v>
      </c>
    </row>
    <row r="817" spans="1:26" ht="14.4">
      <c r="A817" s="38"/>
      <c r="B817" s="78"/>
      <c r="C817" s="78" t="s">
        <v>81</v>
      </c>
      <c r="D817" s="60"/>
      <c r="E817" s="10"/>
      <c r="F817" s="61">
        <f>Source!AM1041</f>
        <v>4.0599999999999996</v>
      </c>
      <c r="G817" s="62" t="str">
        <f>Source!DE1041</f>
        <v/>
      </c>
      <c r="H817" s="63">
        <f>ROUND(Source!AD1041*Source!I1041, 2)</f>
        <v>1.58</v>
      </c>
      <c r="I817" s="62"/>
      <c r="J817" s="62">
        <f>IF(Source!BB1041&lt;&gt; 0, Source!BB1041, 1)</f>
        <v>14.26</v>
      </c>
      <c r="K817" s="63">
        <f>Source!Q1041</f>
        <v>22.58</v>
      </c>
      <c r="L817" s="64"/>
    </row>
    <row r="818" spans="1:26" ht="14.4">
      <c r="A818" s="38"/>
      <c r="B818" s="78"/>
      <c r="C818" s="78" t="s">
        <v>965</v>
      </c>
      <c r="D818" s="60"/>
      <c r="E818" s="10"/>
      <c r="F818" s="61">
        <f>Source!AN1041</f>
        <v>1.76</v>
      </c>
      <c r="G818" s="62" t="str">
        <f>Source!DF1041</f>
        <v/>
      </c>
      <c r="H818" s="75">
        <f>ROUND(Source!AE1041*Source!I1041, 2)</f>
        <v>0.69</v>
      </c>
      <c r="I818" s="62"/>
      <c r="J818" s="62">
        <f>IF(Source!BS1041&lt;&gt; 0, Source!BS1041, 1)</f>
        <v>31.7</v>
      </c>
      <c r="K818" s="75">
        <f>Source!R1041</f>
        <v>21.76</v>
      </c>
      <c r="L818" s="64"/>
      <c r="R818">
        <f>H818</f>
        <v>0.69</v>
      </c>
    </row>
    <row r="819" spans="1:26" ht="14.4">
      <c r="A819" s="38"/>
      <c r="B819" s="78"/>
      <c r="C819" s="78" t="s">
        <v>960</v>
      </c>
      <c r="D819" s="60" t="s">
        <v>961</v>
      </c>
      <c r="E819" s="10">
        <f>Source!BZ1041</f>
        <v>80</v>
      </c>
      <c r="F819" s="81"/>
      <c r="G819" s="62"/>
      <c r="H819" s="63">
        <f>SUM(S814:S822)</f>
        <v>28.27</v>
      </c>
      <c r="I819" s="65"/>
      <c r="J819" s="57">
        <f>Source!AT1041</f>
        <v>80</v>
      </c>
      <c r="K819" s="63">
        <f>SUM(T814:T822)</f>
        <v>896.07</v>
      </c>
      <c r="L819" s="64"/>
    </row>
    <row r="820" spans="1:26" ht="14.4">
      <c r="A820" s="38"/>
      <c r="B820" s="78"/>
      <c r="C820" s="78" t="s">
        <v>962</v>
      </c>
      <c r="D820" s="60" t="s">
        <v>961</v>
      </c>
      <c r="E820" s="10">
        <f>Source!CA1041</f>
        <v>68</v>
      </c>
      <c r="F820" s="81"/>
      <c r="G820" s="62"/>
      <c r="H820" s="63">
        <f>SUM(U814:U822)</f>
        <v>24.03</v>
      </c>
      <c r="I820" s="65"/>
      <c r="J820" s="57">
        <f>Source!AU1041</f>
        <v>68</v>
      </c>
      <c r="K820" s="63">
        <f>SUM(V814:V822)</f>
        <v>761.66</v>
      </c>
      <c r="L820" s="64"/>
    </row>
    <row r="821" spans="1:26" ht="14.4">
      <c r="A821" s="38"/>
      <c r="B821" s="78"/>
      <c r="C821" s="78" t="s">
        <v>963</v>
      </c>
      <c r="D821" s="60" t="s">
        <v>964</v>
      </c>
      <c r="E821" s="10">
        <f>Source!AQ1041</f>
        <v>11.39</v>
      </c>
      <c r="F821" s="61"/>
      <c r="G821" s="62" t="str">
        <f>Source!DI1041</f>
        <v/>
      </c>
      <c r="H821" s="63"/>
      <c r="I821" s="62"/>
      <c r="J821" s="62"/>
      <c r="K821" s="63"/>
      <c r="L821" s="66">
        <f>Source!U1041</f>
        <v>4.4420999999999999</v>
      </c>
    </row>
    <row r="822" spans="1:26" ht="14.4">
      <c r="A822" s="79" t="str">
        <f>Source!E1042</f>
        <v>3,1</v>
      </c>
      <c r="B822" s="80" t="str">
        <f>Source!F1042</f>
        <v>509-9900</v>
      </c>
      <c r="C822" s="80" t="str">
        <f>Source!G1042</f>
        <v>Строительный мусор</v>
      </c>
      <c r="D822" s="67" t="str">
        <f>Source!H1042</f>
        <v>т</v>
      </c>
      <c r="E822" s="68">
        <f>Source!I1042</f>
        <v>0.18329999999999999</v>
      </c>
      <c r="F822" s="69">
        <f>Source!AL1042+Source!AM1042+Source!AO1042</f>
        <v>0</v>
      </c>
      <c r="G822" s="70" t="s">
        <v>3</v>
      </c>
      <c r="H822" s="71">
        <f>ROUND(Source!AC1042*Source!I1042, 2)+ROUND(Source!AD1042*Source!I1042, 2)+ROUND(Source!AF1042*Source!I1042, 2)</f>
        <v>0</v>
      </c>
      <c r="I822" s="72"/>
      <c r="J822" s="72">
        <f>IF(Source!BC1042&lt;&gt; 0, Source!BC1042, 1)</f>
        <v>1</v>
      </c>
      <c r="K822" s="71">
        <f>Source!O1042</f>
        <v>0</v>
      </c>
      <c r="L822" s="73"/>
      <c r="S822">
        <f>ROUND((Source!FX1042/100)*((ROUND(Source!AF1042*Source!I1042, 2)+ROUND(Source!AE1042*Source!I1042, 2))), 2)</f>
        <v>0</v>
      </c>
      <c r="T822">
        <f>Source!X1042</f>
        <v>0</v>
      </c>
      <c r="U822">
        <f>ROUND((Source!FY1042/100)*((ROUND(Source!AF1042*Source!I1042, 2)+ROUND(Source!AE1042*Source!I1042, 2))), 2)</f>
        <v>0</v>
      </c>
      <c r="V822">
        <f>Source!Y1042</f>
        <v>0</v>
      </c>
      <c r="W822">
        <f>IF(Source!BI1042&lt;=1,H822, 0)</f>
        <v>0</v>
      </c>
      <c r="X822">
        <f>IF(Source!BI1042=2,H822, 0)</f>
        <v>0</v>
      </c>
      <c r="Y822">
        <f>IF(Source!BI1042=3,H822, 0)</f>
        <v>0</v>
      </c>
      <c r="Z822">
        <f>IF(Source!BI1042=4,H822, 0)</f>
        <v>0</v>
      </c>
    </row>
    <row r="823" spans="1:26" ht="13.8">
      <c r="G823" s="74">
        <f>H816+H817+H819+H820+SUM(H822:H822)</f>
        <v>88.53</v>
      </c>
      <c r="H823" s="74"/>
      <c r="J823" s="74">
        <f>K816+K817+K819+K820+SUM(K822:K822)</f>
        <v>2778.64</v>
      </c>
      <c r="K823" s="74"/>
      <c r="L823" s="59">
        <f>Source!U1041</f>
        <v>4.4420999999999999</v>
      </c>
      <c r="O823" s="48">
        <f>G823</f>
        <v>88.53</v>
      </c>
      <c r="P823" s="48">
        <f>J823</f>
        <v>2778.64</v>
      </c>
      <c r="Q823" s="48">
        <f>L823</f>
        <v>4.4420999999999999</v>
      </c>
      <c r="W823">
        <f>IF(Source!BI1041&lt;=1,H816+H817+H819+H820, 0)</f>
        <v>88.53</v>
      </c>
      <c r="X823">
        <f>IF(Source!BI1041=2,H816+H817+H819+H820, 0)</f>
        <v>0</v>
      </c>
      <c r="Y823">
        <f>IF(Source!BI1041=3,H816+H817+H819+H820, 0)</f>
        <v>0</v>
      </c>
      <c r="Z823">
        <f>IF(Source!BI1041=4,H816+H817+H819+H820, 0)</f>
        <v>0</v>
      </c>
    </row>
    <row r="824" spans="1:26" ht="28.8">
      <c r="A824" s="38" t="str">
        <f>Source!E1043</f>
        <v>4</v>
      </c>
      <c r="B824" s="78" t="str">
        <f>Source!F1043</f>
        <v>56-9-1</v>
      </c>
      <c r="C824" s="78" t="str">
        <f>Source!G1043</f>
        <v>Демонтаж дверных коробок в каменных стенах с отбивкой штукатурки в откосах</v>
      </c>
      <c r="D824" s="60" t="str">
        <f>Source!H1043</f>
        <v>100 коробок</v>
      </c>
      <c r="E824" s="10">
        <f>Source!I1043</f>
        <v>0.01</v>
      </c>
      <c r="F824" s="61">
        <f>Source!AL1043+Source!AM1043+Source!AO1043</f>
        <v>1634.97</v>
      </c>
      <c r="G824" s="62"/>
      <c r="H824" s="63"/>
      <c r="I824" s="62" t="str">
        <f>Source!BO1043</f>
        <v>56-9-1</v>
      </c>
      <c r="J824" s="62"/>
      <c r="K824" s="63"/>
      <c r="L824" s="64"/>
      <c r="S824">
        <f>ROUND((Source!FX1043/100)*((ROUND(Source!AF1043*Source!I1043, 2)+ROUND(Source!AE1043*Source!I1043, 2))), 2)</f>
        <v>12.12</v>
      </c>
      <c r="T824">
        <f>Source!X1043</f>
        <v>384.17</v>
      </c>
      <c r="U824">
        <f>ROUND((Source!FY1043/100)*((ROUND(Source!AF1043*Source!I1043, 2)+ROUND(Source!AE1043*Source!I1043, 2))), 2)</f>
        <v>9.16</v>
      </c>
      <c r="V824">
        <f>Source!Y1043</f>
        <v>290.47000000000003</v>
      </c>
    </row>
    <row r="825" spans="1:26">
      <c r="C825" s="47" t="str">
        <f>"Объем: "&amp;Source!I1043&amp;"=1/"&amp;"100"</f>
        <v>Объем: 0,01=1/100</v>
      </c>
    </row>
    <row r="826" spans="1:26" ht="14.4">
      <c r="A826" s="38"/>
      <c r="B826" s="78"/>
      <c r="C826" s="78" t="s">
        <v>959</v>
      </c>
      <c r="D826" s="60"/>
      <c r="E826" s="10"/>
      <c r="F826" s="61">
        <f>Source!AO1043</f>
        <v>1437.99</v>
      </c>
      <c r="G826" s="62" t="str">
        <f>Source!DG1043</f>
        <v/>
      </c>
      <c r="H826" s="63">
        <f>ROUND(Source!AF1043*Source!I1043, 2)</f>
        <v>14.38</v>
      </c>
      <c r="I826" s="62"/>
      <c r="J826" s="62">
        <f>IF(Source!BA1043&lt;&gt; 0, Source!BA1043, 1)</f>
        <v>31.7</v>
      </c>
      <c r="K826" s="63">
        <f>Source!S1043</f>
        <v>455.84</v>
      </c>
      <c r="L826" s="64"/>
      <c r="R826">
        <f>H826</f>
        <v>14.38</v>
      </c>
    </row>
    <row r="827" spans="1:26" ht="14.4">
      <c r="A827" s="38"/>
      <c r="B827" s="78"/>
      <c r="C827" s="78" t="s">
        <v>81</v>
      </c>
      <c r="D827" s="60"/>
      <c r="E827" s="10"/>
      <c r="F827" s="61">
        <f>Source!AM1043</f>
        <v>196.98</v>
      </c>
      <c r="G827" s="62" t="str">
        <f>Source!DE1043</f>
        <v/>
      </c>
      <c r="H827" s="63">
        <f>ROUND(Source!AD1043*Source!I1043, 2)</f>
        <v>1.97</v>
      </c>
      <c r="I827" s="62"/>
      <c r="J827" s="62">
        <f>IF(Source!BB1043&lt;&gt; 0, Source!BB1043, 1)</f>
        <v>10.74</v>
      </c>
      <c r="K827" s="63">
        <f>Source!Q1043</f>
        <v>21.16</v>
      </c>
      <c r="L827" s="64"/>
    </row>
    <row r="828" spans="1:26" ht="14.4">
      <c r="A828" s="38"/>
      <c r="B828" s="78"/>
      <c r="C828" s="78" t="s">
        <v>965</v>
      </c>
      <c r="D828" s="60"/>
      <c r="E828" s="10"/>
      <c r="F828" s="61">
        <f>Source!AN1043</f>
        <v>39.94</v>
      </c>
      <c r="G828" s="62" t="str">
        <f>Source!DF1043</f>
        <v/>
      </c>
      <c r="H828" s="75">
        <f>ROUND(Source!AE1043*Source!I1043, 2)</f>
        <v>0.4</v>
      </c>
      <c r="I828" s="62"/>
      <c r="J828" s="62">
        <f>IF(Source!BS1043&lt;&gt; 0, Source!BS1043, 1)</f>
        <v>31.7</v>
      </c>
      <c r="K828" s="75">
        <f>Source!R1043</f>
        <v>12.66</v>
      </c>
      <c r="L828" s="64"/>
      <c r="R828">
        <f>H828</f>
        <v>0.4</v>
      </c>
    </row>
    <row r="829" spans="1:26" ht="14.4">
      <c r="A829" s="38"/>
      <c r="B829" s="78"/>
      <c r="C829" s="78" t="s">
        <v>960</v>
      </c>
      <c r="D829" s="60" t="s">
        <v>961</v>
      </c>
      <c r="E829" s="10">
        <f>Source!BZ1043</f>
        <v>82</v>
      </c>
      <c r="F829" s="81"/>
      <c r="G829" s="62"/>
      <c r="H829" s="63">
        <f>SUM(S824:S832)</f>
        <v>12.12</v>
      </c>
      <c r="I829" s="65"/>
      <c r="J829" s="57">
        <f>Source!AT1043</f>
        <v>82</v>
      </c>
      <c r="K829" s="63">
        <f>SUM(T824:T832)</f>
        <v>384.17</v>
      </c>
      <c r="L829" s="64"/>
    </row>
    <row r="830" spans="1:26" ht="14.4">
      <c r="A830" s="38"/>
      <c r="B830" s="78"/>
      <c r="C830" s="78" t="s">
        <v>962</v>
      </c>
      <c r="D830" s="60" t="s">
        <v>961</v>
      </c>
      <c r="E830" s="10">
        <f>Source!CA1043</f>
        <v>62</v>
      </c>
      <c r="F830" s="81"/>
      <c r="G830" s="62"/>
      <c r="H830" s="63">
        <f>SUM(U824:U832)</f>
        <v>9.16</v>
      </c>
      <c r="I830" s="65"/>
      <c r="J830" s="57">
        <f>Source!AU1043</f>
        <v>62</v>
      </c>
      <c r="K830" s="63">
        <f>SUM(V824:V832)</f>
        <v>290.47000000000003</v>
      </c>
      <c r="L830" s="64"/>
    </row>
    <row r="831" spans="1:26" ht="14.4">
      <c r="A831" s="38"/>
      <c r="B831" s="78"/>
      <c r="C831" s="78" t="s">
        <v>963</v>
      </c>
      <c r="D831" s="60" t="s">
        <v>964</v>
      </c>
      <c r="E831" s="10">
        <f>Source!AQ1043</f>
        <v>179.3</v>
      </c>
      <c r="F831" s="61"/>
      <c r="G831" s="62" t="str">
        <f>Source!DI1043</f>
        <v/>
      </c>
      <c r="H831" s="63"/>
      <c r="I831" s="62"/>
      <c r="J831" s="62"/>
      <c r="K831" s="63"/>
      <c r="L831" s="66">
        <f>Source!U1043</f>
        <v>1.7930000000000001</v>
      </c>
    </row>
    <row r="832" spans="1:26" ht="14.4">
      <c r="A832" s="79" t="str">
        <f>Source!E1044</f>
        <v>4,1</v>
      </c>
      <c r="B832" s="80" t="str">
        <f>Source!F1044</f>
        <v>509-9900</v>
      </c>
      <c r="C832" s="80" t="str">
        <f>Source!G1044</f>
        <v>Строительный мусор</v>
      </c>
      <c r="D832" s="67" t="str">
        <f>Source!H1044</f>
        <v>т</v>
      </c>
      <c r="E832" s="68">
        <f>Source!I1044</f>
        <v>0.105</v>
      </c>
      <c r="F832" s="69">
        <f>Source!AL1044+Source!AM1044+Source!AO1044</f>
        <v>0</v>
      </c>
      <c r="G832" s="70" t="s">
        <v>3</v>
      </c>
      <c r="H832" s="71">
        <f>ROUND(Source!AC1044*Source!I1044, 2)+ROUND(Source!AD1044*Source!I1044, 2)+ROUND(Source!AF1044*Source!I1044, 2)</f>
        <v>0</v>
      </c>
      <c r="I832" s="72"/>
      <c r="J832" s="72">
        <f>IF(Source!BC1044&lt;&gt; 0, Source!BC1044, 1)</f>
        <v>1</v>
      </c>
      <c r="K832" s="71">
        <f>Source!O1044</f>
        <v>0</v>
      </c>
      <c r="L832" s="73"/>
      <c r="S832">
        <f>ROUND((Source!FX1044/100)*((ROUND(Source!AF1044*Source!I1044, 2)+ROUND(Source!AE1044*Source!I1044, 2))), 2)</f>
        <v>0</v>
      </c>
      <c r="T832">
        <f>Source!X1044</f>
        <v>0</v>
      </c>
      <c r="U832">
        <f>ROUND((Source!FY1044/100)*((ROUND(Source!AF1044*Source!I1044, 2)+ROUND(Source!AE1044*Source!I1044, 2))), 2)</f>
        <v>0</v>
      </c>
      <c r="V832">
        <f>Source!Y1044</f>
        <v>0</v>
      </c>
      <c r="W832">
        <f>IF(Source!BI1044&lt;=1,H832, 0)</f>
        <v>0</v>
      </c>
      <c r="X832">
        <f>IF(Source!BI1044=2,H832, 0)</f>
        <v>0</v>
      </c>
      <c r="Y832">
        <f>IF(Source!BI1044=3,H832, 0)</f>
        <v>0</v>
      </c>
      <c r="Z832">
        <f>IF(Source!BI1044=4,H832, 0)</f>
        <v>0</v>
      </c>
    </row>
    <row r="833" spans="1:26" ht="13.8">
      <c r="G833" s="74">
        <f>H826+H827+H829+H830+SUM(H832:H832)</f>
        <v>37.629999999999995</v>
      </c>
      <c r="H833" s="74"/>
      <c r="J833" s="74">
        <f>K826+K827+K829+K830+SUM(K832:K832)</f>
        <v>1151.6400000000001</v>
      </c>
      <c r="K833" s="74"/>
      <c r="L833" s="59">
        <f>Source!U1043</f>
        <v>1.7930000000000001</v>
      </c>
      <c r="O833" s="48">
        <f>G833</f>
        <v>37.629999999999995</v>
      </c>
      <c r="P833" s="48">
        <f>J833</f>
        <v>1151.6400000000001</v>
      </c>
      <c r="Q833" s="48">
        <f>L833</f>
        <v>1.7930000000000001</v>
      </c>
      <c r="W833">
        <f>IF(Source!BI1043&lt;=1,H826+H827+H829+H830, 0)</f>
        <v>37.629999999999995</v>
      </c>
      <c r="X833">
        <f>IF(Source!BI1043=2,H826+H827+H829+H830, 0)</f>
        <v>0</v>
      </c>
      <c r="Y833">
        <f>IF(Source!BI1043=3,H826+H827+H829+H830, 0)</f>
        <v>0</v>
      </c>
      <c r="Z833">
        <f>IF(Source!BI1043=4,H826+H827+H829+H830, 0)</f>
        <v>0</v>
      </c>
    </row>
    <row r="834" spans="1:26" ht="43.2">
      <c r="A834" s="38" t="str">
        <f>Source!E1045</f>
        <v>5</v>
      </c>
      <c r="B834" s="78" t="str">
        <f>Source!F1045</f>
        <v>57-3-1</v>
      </c>
      <c r="C834" s="78" t="str">
        <f>Source!G1045</f>
        <v>Разборка плинтусов деревянных и из пластмассовых материалов</v>
      </c>
      <c r="D834" s="60" t="str">
        <f>Source!H1045</f>
        <v>100 М ПЛИНТУСА</v>
      </c>
      <c r="E834" s="10">
        <f>Source!I1045</f>
        <v>0.25</v>
      </c>
      <c r="F834" s="61">
        <f>Source!AL1045+Source!AM1045+Source!AO1045</f>
        <v>29.41</v>
      </c>
      <c r="G834" s="62"/>
      <c r="H834" s="63"/>
      <c r="I834" s="62" t="str">
        <f>Source!BO1045</f>
        <v>57-3-1</v>
      </c>
      <c r="J834" s="62"/>
      <c r="K834" s="63"/>
      <c r="L834" s="64"/>
      <c r="S834">
        <f>ROUND((Source!FX1045/100)*((ROUND(Source!AF1045*Source!I1045, 2)+ROUND(Source!AE1045*Source!I1045, 2))), 2)</f>
        <v>5.88</v>
      </c>
      <c r="T834">
        <f>Source!X1045</f>
        <v>186.46</v>
      </c>
      <c r="U834">
        <f>ROUND((Source!FY1045/100)*((ROUND(Source!AF1045*Source!I1045, 2)+ROUND(Source!AE1045*Source!I1045, 2))), 2)</f>
        <v>5</v>
      </c>
      <c r="V834">
        <f>Source!Y1045</f>
        <v>158.49</v>
      </c>
    </row>
    <row r="835" spans="1:26">
      <c r="C835" s="47" t="str">
        <f>"Объем: "&amp;Source!I1045&amp;"=25/"&amp;"100"</f>
        <v>Объем: 0,25=25/100</v>
      </c>
    </row>
    <row r="836" spans="1:26" ht="14.4">
      <c r="A836" s="38"/>
      <c r="B836" s="78"/>
      <c r="C836" s="78" t="s">
        <v>959</v>
      </c>
      <c r="D836" s="60"/>
      <c r="E836" s="10"/>
      <c r="F836" s="61">
        <f>Source!AO1045</f>
        <v>29.41</v>
      </c>
      <c r="G836" s="62" t="str">
        <f>Source!DG1045</f>
        <v/>
      </c>
      <c r="H836" s="63">
        <f>ROUND(Source!AF1045*Source!I1045, 2)</f>
        <v>7.35</v>
      </c>
      <c r="I836" s="62"/>
      <c r="J836" s="62">
        <f>IF(Source!BA1045&lt;&gt; 0, Source!BA1045, 1)</f>
        <v>31.7</v>
      </c>
      <c r="K836" s="63">
        <f>Source!S1045</f>
        <v>233.07</v>
      </c>
      <c r="L836" s="64"/>
      <c r="R836">
        <f>H836</f>
        <v>7.35</v>
      </c>
    </row>
    <row r="837" spans="1:26" ht="14.4">
      <c r="A837" s="38"/>
      <c r="B837" s="78"/>
      <c r="C837" s="78" t="s">
        <v>960</v>
      </c>
      <c r="D837" s="60" t="s">
        <v>961</v>
      </c>
      <c r="E837" s="10">
        <f>Source!BZ1045</f>
        <v>80</v>
      </c>
      <c r="F837" s="81"/>
      <c r="G837" s="62"/>
      <c r="H837" s="63">
        <f>SUM(S834:S840)</f>
        <v>5.88</v>
      </c>
      <c r="I837" s="65"/>
      <c r="J837" s="57">
        <f>Source!AT1045</f>
        <v>80</v>
      </c>
      <c r="K837" s="63">
        <f>SUM(T834:T840)</f>
        <v>186.46</v>
      </c>
      <c r="L837" s="64"/>
    </row>
    <row r="838" spans="1:26" ht="14.4">
      <c r="A838" s="38"/>
      <c r="B838" s="78"/>
      <c r="C838" s="78" t="s">
        <v>962</v>
      </c>
      <c r="D838" s="60" t="s">
        <v>961</v>
      </c>
      <c r="E838" s="10">
        <f>Source!CA1045</f>
        <v>68</v>
      </c>
      <c r="F838" s="81"/>
      <c r="G838" s="62"/>
      <c r="H838" s="63">
        <f>SUM(U834:U840)</f>
        <v>5</v>
      </c>
      <c r="I838" s="65"/>
      <c r="J838" s="57">
        <f>Source!AU1045</f>
        <v>68</v>
      </c>
      <c r="K838" s="63">
        <f>SUM(V834:V840)</f>
        <v>158.49</v>
      </c>
      <c r="L838" s="64"/>
    </row>
    <row r="839" spans="1:26" ht="14.4">
      <c r="A839" s="38"/>
      <c r="B839" s="78"/>
      <c r="C839" s="78" t="s">
        <v>963</v>
      </c>
      <c r="D839" s="60" t="s">
        <v>964</v>
      </c>
      <c r="E839" s="10">
        <f>Source!AQ1045</f>
        <v>3.77</v>
      </c>
      <c r="F839" s="61"/>
      <c r="G839" s="62" t="str">
        <f>Source!DI1045</f>
        <v/>
      </c>
      <c r="H839" s="63"/>
      <c r="I839" s="62"/>
      <c r="J839" s="62"/>
      <c r="K839" s="63"/>
      <c r="L839" s="66">
        <f>Source!U1045</f>
        <v>0.9425</v>
      </c>
    </row>
    <row r="840" spans="1:26" ht="14.4">
      <c r="A840" s="79" t="str">
        <f>Source!E1046</f>
        <v>5,1</v>
      </c>
      <c r="B840" s="80" t="str">
        <f>Source!F1046</f>
        <v>509-9900</v>
      </c>
      <c r="C840" s="80" t="str">
        <f>Source!G1046</f>
        <v>Строительный мусор</v>
      </c>
      <c r="D840" s="67" t="str">
        <f>Source!H1046</f>
        <v>т</v>
      </c>
      <c r="E840" s="68">
        <f>Source!I1046</f>
        <v>2.75E-2</v>
      </c>
      <c r="F840" s="69">
        <f>Source!AL1046+Source!AM1046+Source!AO1046</f>
        <v>0</v>
      </c>
      <c r="G840" s="70" t="s">
        <v>3</v>
      </c>
      <c r="H840" s="71">
        <f>ROUND(Source!AC1046*Source!I1046, 2)+ROUND(Source!AD1046*Source!I1046, 2)+ROUND(Source!AF1046*Source!I1046, 2)</f>
        <v>0</v>
      </c>
      <c r="I840" s="72"/>
      <c r="J840" s="72">
        <f>IF(Source!BC1046&lt;&gt; 0, Source!BC1046, 1)</f>
        <v>1</v>
      </c>
      <c r="K840" s="71">
        <f>Source!O1046</f>
        <v>0</v>
      </c>
      <c r="L840" s="73"/>
      <c r="S840">
        <f>ROUND((Source!FX1046/100)*((ROUND(Source!AF1046*Source!I1046, 2)+ROUND(Source!AE1046*Source!I1046, 2))), 2)</f>
        <v>0</v>
      </c>
      <c r="T840">
        <f>Source!X1046</f>
        <v>0</v>
      </c>
      <c r="U840">
        <f>ROUND((Source!FY1046/100)*((ROUND(Source!AF1046*Source!I1046, 2)+ROUND(Source!AE1046*Source!I1046, 2))), 2)</f>
        <v>0</v>
      </c>
      <c r="V840">
        <f>Source!Y1046</f>
        <v>0</v>
      </c>
      <c r="W840">
        <f>IF(Source!BI1046&lt;=1,H840, 0)</f>
        <v>0</v>
      </c>
      <c r="X840">
        <f>IF(Source!BI1046=2,H840, 0)</f>
        <v>0</v>
      </c>
      <c r="Y840">
        <f>IF(Source!BI1046=3,H840, 0)</f>
        <v>0</v>
      </c>
      <c r="Z840">
        <f>IF(Source!BI1046=4,H840, 0)</f>
        <v>0</v>
      </c>
    </row>
    <row r="841" spans="1:26" ht="13.8">
      <c r="G841" s="74">
        <f>H836+H837+H838+SUM(H840:H840)</f>
        <v>18.23</v>
      </c>
      <c r="H841" s="74"/>
      <c r="J841" s="74">
        <f>K836+K837+K838+SUM(K840:K840)</f>
        <v>578.02</v>
      </c>
      <c r="K841" s="74"/>
      <c r="L841" s="59">
        <f>Source!U1045</f>
        <v>0.9425</v>
      </c>
      <c r="O841" s="48">
        <f>G841</f>
        <v>18.23</v>
      </c>
      <c r="P841" s="48">
        <f>J841</f>
        <v>578.02</v>
      </c>
      <c r="Q841" s="48">
        <f>L841</f>
        <v>0.9425</v>
      </c>
      <c r="W841">
        <f>IF(Source!BI1045&lt;=1,H836+H837+H838, 0)</f>
        <v>18.23</v>
      </c>
      <c r="X841">
        <f>IF(Source!BI1045=2,H836+H837+H838, 0)</f>
        <v>0</v>
      </c>
      <c r="Y841">
        <f>IF(Source!BI1045=3,H836+H837+H838, 0)</f>
        <v>0</v>
      </c>
      <c r="Z841">
        <f>IF(Source!BI1045=4,H836+H837+H838, 0)</f>
        <v>0</v>
      </c>
    </row>
    <row r="842" spans="1:26" ht="14.4">
      <c r="A842" s="38" t="str">
        <f>Source!E1047</f>
        <v>6</v>
      </c>
      <c r="B842" s="78" t="str">
        <f>Source!F1047</f>
        <v>67-4-1</v>
      </c>
      <c r="C842" s="78" t="str">
        <f>Source!G1047</f>
        <v>Демонтаж выключателей, розеток</v>
      </c>
      <c r="D842" s="60" t="str">
        <f>Source!H1047</f>
        <v>100 шт.</v>
      </c>
      <c r="E842" s="10">
        <f>Source!I1047</f>
        <v>0.04</v>
      </c>
      <c r="F842" s="61">
        <f>Source!AL1047+Source!AM1047+Source!AO1047</f>
        <v>45.55</v>
      </c>
      <c r="G842" s="62"/>
      <c r="H842" s="63"/>
      <c r="I842" s="62" t="str">
        <f>Source!BO1047</f>
        <v>67-4-1</v>
      </c>
      <c r="J842" s="62"/>
      <c r="K842" s="63"/>
      <c r="L842" s="64"/>
      <c r="S842">
        <f>ROUND((Source!FX1047/100)*((ROUND(Source!AF1047*Source!I1047, 2)+ROUND(Source!AE1047*Source!I1047, 2))), 2)</f>
        <v>1.55</v>
      </c>
      <c r="T842">
        <f>Source!X1047</f>
        <v>49.1</v>
      </c>
      <c r="U842">
        <f>ROUND((Source!FY1047/100)*((ROUND(Source!AF1047*Source!I1047, 2)+ROUND(Source!AE1047*Source!I1047, 2))), 2)</f>
        <v>1.18</v>
      </c>
      <c r="V842">
        <f>Source!Y1047</f>
        <v>37.54</v>
      </c>
    </row>
    <row r="843" spans="1:26">
      <c r="C843" s="47" t="str">
        <f>"Объем: "&amp;Source!I1047&amp;"=4/"&amp;"100"</f>
        <v>Объем: 0,04=4/100</v>
      </c>
    </row>
    <row r="844" spans="1:26" ht="14.4">
      <c r="A844" s="38"/>
      <c r="B844" s="78"/>
      <c r="C844" s="78" t="s">
        <v>959</v>
      </c>
      <c r="D844" s="60"/>
      <c r="E844" s="10"/>
      <c r="F844" s="61">
        <f>Source!AO1047</f>
        <v>45.55</v>
      </c>
      <c r="G844" s="62" t="str">
        <f>Source!DG1047</f>
        <v/>
      </c>
      <c r="H844" s="63">
        <f>ROUND(Source!AF1047*Source!I1047, 2)</f>
        <v>1.82</v>
      </c>
      <c r="I844" s="62"/>
      <c r="J844" s="62">
        <f>IF(Source!BA1047&lt;&gt; 0, Source!BA1047, 1)</f>
        <v>31.7</v>
      </c>
      <c r="K844" s="63">
        <f>Source!S1047</f>
        <v>57.76</v>
      </c>
      <c r="L844" s="64"/>
      <c r="R844">
        <f>H844</f>
        <v>1.82</v>
      </c>
    </row>
    <row r="845" spans="1:26" ht="14.4">
      <c r="A845" s="38"/>
      <c r="B845" s="78"/>
      <c r="C845" s="78" t="s">
        <v>960</v>
      </c>
      <c r="D845" s="60" t="s">
        <v>961</v>
      </c>
      <c r="E845" s="10">
        <f>Source!BZ1047</f>
        <v>85</v>
      </c>
      <c r="F845" s="81"/>
      <c r="G845" s="62"/>
      <c r="H845" s="63">
        <f>SUM(S842:S847)</f>
        <v>1.55</v>
      </c>
      <c r="I845" s="65"/>
      <c r="J845" s="57">
        <f>Source!AT1047</f>
        <v>85</v>
      </c>
      <c r="K845" s="63">
        <f>SUM(T842:T847)</f>
        <v>49.1</v>
      </c>
      <c r="L845" s="64"/>
    </row>
    <row r="846" spans="1:26" ht="14.4">
      <c r="A846" s="38"/>
      <c r="B846" s="78"/>
      <c r="C846" s="78" t="s">
        <v>962</v>
      </c>
      <c r="D846" s="60" t="s">
        <v>961</v>
      </c>
      <c r="E846" s="10">
        <f>Source!CA1047</f>
        <v>65</v>
      </c>
      <c r="F846" s="81"/>
      <c r="G846" s="62"/>
      <c r="H846" s="63">
        <f>SUM(U842:U847)</f>
        <v>1.18</v>
      </c>
      <c r="I846" s="65"/>
      <c r="J846" s="57">
        <f>Source!AU1047</f>
        <v>65</v>
      </c>
      <c r="K846" s="63">
        <f>SUM(V842:V847)</f>
        <v>37.54</v>
      </c>
      <c r="L846" s="64"/>
    </row>
    <row r="847" spans="1:26" ht="14.4">
      <c r="A847" s="79"/>
      <c r="B847" s="80"/>
      <c r="C847" s="80" t="s">
        <v>963</v>
      </c>
      <c r="D847" s="67" t="s">
        <v>964</v>
      </c>
      <c r="E847" s="68">
        <f>Source!AQ1047</f>
        <v>5.84</v>
      </c>
      <c r="F847" s="69"/>
      <c r="G847" s="72" t="str">
        <f>Source!DI1047</f>
        <v/>
      </c>
      <c r="H847" s="71"/>
      <c r="I847" s="72"/>
      <c r="J847" s="72"/>
      <c r="K847" s="71"/>
      <c r="L847" s="76">
        <f>Source!U1047</f>
        <v>0.2336</v>
      </c>
    </row>
    <row r="848" spans="1:26" ht="13.8">
      <c r="G848" s="74">
        <f>H844+H845+H846</f>
        <v>4.55</v>
      </c>
      <c r="H848" s="74"/>
      <c r="J848" s="74">
        <f>K844+K845+K846</f>
        <v>144.4</v>
      </c>
      <c r="K848" s="74"/>
      <c r="L848" s="59">
        <f>Source!U1047</f>
        <v>0.2336</v>
      </c>
      <c r="O848" s="48">
        <f>G848</f>
        <v>4.55</v>
      </c>
      <c r="P848" s="48">
        <f>J848</f>
        <v>144.4</v>
      </c>
      <c r="Q848" s="48">
        <f>L848</f>
        <v>0.2336</v>
      </c>
      <c r="W848">
        <f>IF(Source!BI1047&lt;=1,H844+H845+H846, 0)</f>
        <v>4.55</v>
      </c>
      <c r="X848">
        <f>IF(Source!BI1047=2,H844+H845+H846, 0)</f>
        <v>0</v>
      </c>
      <c r="Y848">
        <f>IF(Source!BI1047=3,H844+H845+H846, 0)</f>
        <v>0</v>
      </c>
      <c r="Z848">
        <f>IF(Source!BI1047=4,H844+H845+H846, 0)</f>
        <v>0</v>
      </c>
    </row>
    <row r="849" spans="1:26" ht="27.6">
      <c r="A849" s="38" t="str">
        <f>Source!E1048</f>
        <v>7</v>
      </c>
      <c r="B849" s="78" t="str">
        <f>Source!F1048</f>
        <v>67-4-5</v>
      </c>
      <c r="C849" s="78" t="str">
        <f>Source!G1048</f>
        <v>Демонтаж светильников для люминесцентных ламп</v>
      </c>
      <c r="D849" s="60" t="str">
        <f>Source!H1048</f>
        <v>100 шт.</v>
      </c>
      <c r="E849" s="10">
        <f>Source!I1048</f>
        <v>0.02</v>
      </c>
      <c r="F849" s="61">
        <f>Source!AL1048+Source!AM1048+Source!AO1048</f>
        <v>145.97999999999999</v>
      </c>
      <c r="G849" s="62"/>
      <c r="H849" s="63"/>
      <c r="I849" s="62" t="str">
        <f>Source!BO1048</f>
        <v>67-4-5</v>
      </c>
      <c r="J849" s="62"/>
      <c r="K849" s="63"/>
      <c r="L849" s="64"/>
      <c r="S849">
        <f>ROUND((Source!FX1048/100)*((ROUND(Source!AF1048*Source!I1048, 2)+ROUND(Source!AE1048*Source!I1048, 2))), 2)</f>
        <v>2.46</v>
      </c>
      <c r="T849">
        <f>Source!X1048</f>
        <v>77.900000000000006</v>
      </c>
      <c r="U849">
        <f>ROUND((Source!FY1048/100)*((ROUND(Source!AF1048*Source!I1048, 2)+ROUND(Source!AE1048*Source!I1048, 2))), 2)</f>
        <v>1.88</v>
      </c>
      <c r="V849">
        <f>Source!Y1048</f>
        <v>59.57</v>
      </c>
    </row>
    <row r="850" spans="1:26">
      <c r="C850" s="47" t="str">
        <f>"Объем: "&amp;Source!I1048&amp;"=2/"&amp;"100"</f>
        <v>Объем: 0,02=2/100</v>
      </c>
    </row>
    <row r="851" spans="1:26" ht="14.4">
      <c r="A851" s="38"/>
      <c r="B851" s="78"/>
      <c r="C851" s="78" t="s">
        <v>959</v>
      </c>
      <c r="D851" s="60"/>
      <c r="E851" s="10"/>
      <c r="F851" s="61">
        <f>Source!AO1048</f>
        <v>143.47999999999999</v>
      </c>
      <c r="G851" s="62" t="str">
        <f>Source!DG1048</f>
        <v/>
      </c>
      <c r="H851" s="63">
        <f>ROUND(Source!AF1048*Source!I1048, 2)</f>
        <v>2.87</v>
      </c>
      <c r="I851" s="62"/>
      <c r="J851" s="62">
        <f>IF(Source!BA1048&lt;&gt; 0, Source!BA1048, 1)</f>
        <v>31.7</v>
      </c>
      <c r="K851" s="63">
        <f>Source!S1048</f>
        <v>90.97</v>
      </c>
      <c r="L851" s="64"/>
      <c r="R851">
        <f>H851</f>
        <v>2.87</v>
      </c>
    </row>
    <row r="852" spans="1:26" ht="14.4">
      <c r="A852" s="38"/>
      <c r="B852" s="78"/>
      <c r="C852" s="78" t="s">
        <v>81</v>
      </c>
      <c r="D852" s="60"/>
      <c r="E852" s="10"/>
      <c r="F852" s="61">
        <f>Source!AM1048</f>
        <v>2.5</v>
      </c>
      <c r="G852" s="62" t="str">
        <f>Source!DE1048</f>
        <v/>
      </c>
      <c r="H852" s="63">
        <f>ROUND(Source!AD1048*Source!I1048, 2)</f>
        <v>0.05</v>
      </c>
      <c r="I852" s="62"/>
      <c r="J852" s="62">
        <f>IF(Source!BB1048&lt;&gt; 0, Source!BB1048, 1)</f>
        <v>14.25</v>
      </c>
      <c r="K852" s="63">
        <f>Source!Q1048</f>
        <v>0.71</v>
      </c>
      <c r="L852" s="64"/>
    </row>
    <row r="853" spans="1:26" ht="14.4">
      <c r="A853" s="38"/>
      <c r="B853" s="78"/>
      <c r="C853" s="78" t="s">
        <v>965</v>
      </c>
      <c r="D853" s="60"/>
      <c r="E853" s="10"/>
      <c r="F853" s="61">
        <f>Source!AN1048</f>
        <v>1.08</v>
      </c>
      <c r="G853" s="62" t="str">
        <f>Source!DF1048</f>
        <v/>
      </c>
      <c r="H853" s="75">
        <f>ROUND(Source!AE1048*Source!I1048, 2)</f>
        <v>0.02</v>
      </c>
      <c r="I853" s="62"/>
      <c r="J853" s="62">
        <f>IF(Source!BS1048&lt;&gt; 0, Source!BS1048, 1)</f>
        <v>31.7</v>
      </c>
      <c r="K853" s="75">
        <f>Source!R1048</f>
        <v>0.68</v>
      </c>
      <c r="L853" s="64"/>
      <c r="R853">
        <f>H853</f>
        <v>0.02</v>
      </c>
    </row>
    <row r="854" spans="1:26" ht="14.4">
      <c r="A854" s="38"/>
      <c r="B854" s="78"/>
      <c r="C854" s="78" t="s">
        <v>960</v>
      </c>
      <c r="D854" s="60" t="s">
        <v>961</v>
      </c>
      <c r="E854" s="10">
        <f>Source!BZ1048</f>
        <v>85</v>
      </c>
      <c r="F854" s="81"/>
      <c r="G854" s="62"/>
      <c r="H854" s="63">
        <f>SUM(S849:S856)</f>
        <v>2.46</v>
      </c>
      <c r="I854" s="65"/>
      <c r="J854" s="57">
        <f>Source!AT1048</f>
        <v>85</v>
      </c>
      <c r="K854" s="63">
        <f>SUM(T849:T856)</f>
        <v>77.900000000000006</v>
      </c>
      <c r="L854" s="64"/>
    </row>
    <row r="855" spans="1:26" ht="14.4">
      <c r="A855" s="38"/>
      <c r="B855" s="78"/>
      <c r="C855" s="78" t="s">
        <v>962</v>
      </c>
      <c r="D855" s="60" t="s">
        <v>961</v>
      </c>
      <c r="E855" s="10">
        <f>Source!CA1048</f>
        <v>65</v>
      </c>
      <c r="F855" s="81"/>
      <c r="G855" s="62"/>
      <c r="H855" s="63">
        <f>SUM(U849:U856)</f>
        <v>1.88</v>
      </c>
      <c r="I855" s="65"/>
      <c r="J855" s="57">
        <f>Source!AU1048</f>
        <v>65</v>
      </c>
      <c r="K855" s="63">
        <f>SUM(V849:V856)</f>
        <v>59.57</v>
      </c>
      <c r="L855" s="64"/>
    </row>
    <row r="856" spans="1:26" ht="14.4">
      <c r="A856" s="79"/>
      <c r="B856" s="80"/>
      <c r="C856" s="80" t="s">
        <v>963</v>
      </c>
      <c r="D856" s="67" t="s">
        <v>964</v>
      </c>
      <c r="E856" s="68">
        <f>Source!AQ1048</f>
        <v>17.89</v>
      </c>
      <c r="F856" s="69"/>
      <c r="G856" s="72" t="str">
        <f>Source!DI1048</f>
        <v/>
      </c>
      <c r="H856" s="71"/>
      <c r="I856" s="72"/>
      <c r="J856" s="72"/>
      <c r="K856" s="71"/>
      <c r="L856" s="76">
        <f>Source!U1048</f>
        <v>0.35780000000000001</v>
      </c>
    </row>
    <row r="857" spans="1:26" ht="13.8">
      <c r="G857" s="74">
        <f>H851+H852+H854+H855</f>
        <v>7.26</v>
      </c>
      <c r="H857" s="74"/>
      <c r="J857" s="74">
        <f>K851+K852+K854+K855</f>
        <v>229.14999999999998</v>
      </c>
      <c r="K857" s="74"/>
      <c r="L857" s="59">
        <f>Source!U1048</f>
        <v>0.35780000000000001</v>
      </c>
      <c r="O857" s="48">
        <f>G857</f>
        <v>7.26</v>
      </c>
      <c r="P857" s="48">
        <f>J857</f>
        <v>229.14999999999998</v>
      </c>
      <c r="Q857" s="48">
        <f>L857</f>
        <v>0.35780000000000001</v>
      </c>
      <c r="W857">
        <f>IF(Source!BI1048&lt;=1,H851+H852+H854+H855, 0)</f>
        <v>7.26</v>
      </c>
      <c r="X857">
        <f>IF(Source!BI1048=2,H851+H852+H854+H855, 0)</f>
        <v>0</v>
      </c>
      <c r="Y857">
        <f>IF(Source!BI1048=3,H851+H852+H854+H855, 0)</f>
        <v>0</v>
      </c>
      <c r="Z857">
        <f>IF(Source!BI1048=4,H851+H852+H854+H855, 0)</f>
        <v>0</v>
      </c>
    </row>
    <row r="858" spans="1:26" ht="14.4">
      <c r="A858" s="38" t="str">
        <f>Source!E1049</f>
        <v>8</v>
      </c>
      <c r="B858" s="78" t="str">
        <f>Source!F1049</f>
        <v>67-3-1</v>
      </c>
      <c r="C858" s="78" t="str">
        <f>Source!G1049</f>
        <v>Демонтаж кабеля</v>
      </c>
      <c r="D858" s="60" t="str">
        <f>Source!H1049</f>
        <v>100 м</v>
      </c>
      <c r="E858" s="10">
        <f>Source!I1049</f>
        <v>0.15</v>
      </c>
      <c r="F858" s="61">
        <f>Source!AL1049+Source!AM1049+Source!AO1049</f>
        <v>75.5</v>
      </c>
      <c r="G858" s="62"/>
      <c r="H858" s="63"/>
      <c r="I858" s="62" t="str">
        <f>Source!BO1049</f>
        <v>67-3-1</v>
      </c>
      <c r="J858" s="62"/>
      <c r="K858" s="63"/>
      <c r="L858" s="64"/>
      <c r="S858">
        <f>ROUND((Source!FX1049/100)*((ROUND(Source!AF1049*Source!I1049, 2)+ROUND(Source!AE1049*Source!I1049, 2))), 2)</f>
        <v>9.61</v>
      </c>
      <c r="T858">
        <f>Source!X1049</f>
        <v>304.47000000000003</v>
      </c>
      <c r="U858">
        <f>ROUND((Source!FY1049/100)*((ROUND(Source!AF1049*Source!I1049, 2)+ROUND(Source!AE1049*Source!I1049, 2))), 2)</f>
        <v>7.35</v>
      </c>
      <c r="V858">
        <f>Source!Y1049</f>
        <v>232.83</v>
      </c>
    </row>
    <row r="859" spans="1:26">
      <c r="C859" s="47" t="str">
        <f>"Объем: "&amp;Source!I1049&amp;"=15/"&amp;"100"</f>
        <v>Объем: 0,15=15/100</v>
      </c>
    </row>
    <row r="860" spans="1:26" ht="14.4">
      <c r="A860" s="38"/>
      <c r="B860" s="78"/>
      <c r="C860" s="78" t="s">
        <v>959</v>
      </c>
      <c r="D860" s="60"/>
      <c r="E860" s="10"/>
      <c r="F860" s="61">
        <f>Source!AO1049</f>
        <v>75.19</v>
      </c>
      <c r="G860" s="62" t="str">
        <f>Source!DG1049</f>
        <v/>
      </c>
      <c r="H860" s="63">
        <f>ROUND(Source!AF1049*Source!I1049, 2)</f>
        <v>11.28</v>
      </c>
      <c r="I860" s="62"/>
      <c r="J860" s="62">
        <f>IF(Source!BA1049&lt;&gt; 0, Source!BA1049, 1)</f>
        <v>31.7</v>
      </c>
      <c r="K860" s="63">
        <f>Source!S1049</f>
        <v>357.53</v>
      </c>
      <c r="L860" s="64"/>
      <c r="R860">
        <f>H860</f>
        <v>11.28</v>
      </c>
    </row>
    <row r="861" spans="1:26" ht="14.4">
      <c r="A861" s="38"/>
      <c r="B861" s="78"/>
      <c r="C861" s="78" t="s">
        <v>81</v>
      </c>
      <c r="D861" s="60"/>
      <c r="E861" s="10"/>
      <c r="F861" s="61">
        <f>Source!AM1049</f>
        <v>0.31</v>
      </c>
      <c r="G861" s="62" t="str">
        <f>Source!DE1049</f>
        <v/>
      </c>
      <c r="H861" s="63">
        <f>ROUND(Source!AD1049*Source!I1049, 2)</f>
        <v>0.05</v>
      </c>
      <c r="I861" s="62"/>
      <c r="J861" s="62">
        <f>IF(Source!BB1049&lt;&gt; 0, Source!BB1049, 1)</f>
        <v>14.35</v>
      </c>
      <c r="K861" s="63">
        <f>Source!Q1049</f>
        <v>0.67</v>
      </c>
      <c r="L861" s="64"/>
    </row>
    <row r="862" spans="1:26" ht="14.4">
      <c r="A862" s="38"/>
      <c r="B862" s="78"/>
      <c r="C862" s="78" t="s">
        <v>965</v>
      </c>
      <c r="D862" s="60"/>
      <c r="E862" s="10"/>
      <c r="F862" s="61">
        <f>Source!AN1049</f>
        <v>0.14000000000000001</v>
      </c>
      <c r="G862" s="62" t="str">
        <f>Source!DF1049</f>
        <v/>
      </c>
      <c r="H862" s="75">
        <f>ROUND(Source!AE1049*Source!I1049, 2)</f>
        <v>0.02</v>
      </c>
      <c r="I862" s="62"/>
      <c r="J862" s="62">
        <f>IF(Source!BS1049&lt;&gt; 0, Source!BS1049, 1)</f>
        <v>31.7</v>
      </c>
      <c r="K862" s="75">
        <f>Source!R1049</f>
        <v>0.67</v>
      </c>
      <c r="L862" s="64"/>
      <c r="R862">
        <f>H862</f>
        <v>0.02</v>
      </c>
    </row>
    <row r="863" spans="1:26" ht="14.4">
      <c r="A863" s="38"/>
      <c r="B863" s="78"/>
      <c r="C863" s="78" t="s">
        <v>960</v>
      </c>
      <c r="D863" s="60" t="s">
        <v>961</v>
      </c>
      <c r="E863" s="10">
        <f>Source!BZ1049</f>
        <v>85</v>
      </c>
      <c r="F863" s="81"/>
      <c r="G863" s="62"/>
      <c r="H863" s="63">
        <f>SUM(S858:S865)</f>
        <v>9.61</v>
      </c>
      <c r="I863" s="65"/>
      <c r="J863" s="57">
        <f>Source!AT1049</f>
        <v>85</v>
      </c>
      <c r="K863" s="63">
        <f>SUM(T858:T865)</f>
        <v>304.47000000000003</v>
      </c>
      <c r="L863" s="64"/>
    </row>
    <row r="864" spans="1:26" ht="14.4">
      <c r="A864" s="38"/>
      <c r="B864" s="78"/>
      <c r="C864" s="78" t="s">
        <v>962</v>
      </c>
      <c r="D864" s="60" t="s">
        <v>961</v>
      </c>
      <c r="E864" s="10">
        <f>Source!CA1049</f>
        <v>65</v>
      </c>
      <c r="F864" s="81"/>
      <c r="G864" s="62"/>
      <c r="H864" s="63">
        <f>SUM(U858:U865)</f>
        <v>7.35</v>
      </c>
      <c r="I864" s="65"/>
      <c r="J864" s="57">
        <f>Source!AU1049</f>
        <v>65</v>
      </c>
      <c r="K864" s="63">
        <f>SUM(V858:V865)</f>
        <v>232.83</v>
      </c>
      <c r="L864" s="64"/>
    </row>
    <row r="865" spans="1:26" ht="14.4">
      <c r="A865" s="79"/>
      <c r="B865" s="80"/>
      <c r="C865" s="80" t="s">
        <v>963</v>
      </c>
      <c r="D865" s="67" t="s">
        <v>964</v>
      </c>
      <c r="E865" s="68">
        <f>Source!AQ1049</f>
        <v>9.64</v>
      </c>
      <c r="F865" s="69"/>
      <c r="G865" s="72" t="str">
        <f>Source!DI1049</f>
        <v/>
      </c>
      <c r="H865" s="71"/>
      <c r="I865" s="72"/>
      <c r="J865" s="72"/>
      <c r="K865" s="71"/>
      <c r="L865" s="76">
        <f>Source!U1049</f>
        <v>1.446</v>
      </c>
    </row>
    <row r="866" spans="1:26" ht="13.8">
      <c r="G866" s="74">
        <f>H860+H861+H863+H864</f>
        <v>28.29</v>
      </c>
      <c r="H866" s="74"/>
      <c r="J866" s="74">
        <f>K860+K861+K863+K864</f>
        <v>895.50000000000011</v>
      </c>
      <c r="K866" s="74"/>
      <c r="L866" s="59">
        <f>Source!U1049</f>
        <v>1.446</v>
      </c>
      <c r="O866" s="48">
        <f>G866</f>
        <v>28.29</v>
      </c>
      <c r="P866" s="48">
        <f>J866</f>
        <v>895.50000000000011</v>
      </c>
      <c r="Q866" s="48">
        <f>L866</f>
        <v>1.446</v>
      </c>
      <c r="W866">
        <f>IF(Source!BI1049&lt;=1,H860+H861+H863+H864, 0)</f>
        <v>28.29</v>
      </c>
      <c r="X866">
        <f>IF(Source!BI1049=2,H860+H861+H863+H864, 0)</f>
        <v>0</v>
      </c>
      <c r="Y866">
        <f>IF(Source!BI1049=3,H860+H861+H863+H864, 0)</f>
        <v>0</v>
      </c>
      <c r="Z866">
        <f>IF(Source!BI1049=4,H860+H861+H863+H864, 0)</f>
        <v>0</v>
      </c>
    </row>
    <row r="867" spans="1:26" ht="27.6">
      <c r="A867" s="38" t="str">
        <f>Source!E1050</f>
        <v>9</v>
      </c>
      <c r="B867" s="78" t="str">
        <f>Source!F1050</f>
        <v>56-3-2</v>
      </c>
      <c r="C867" s="78" t="str">
        <f>Source!G1050</f>
        <v>Снятие подоконных досок деревянных в каменных зданиях</v>
      </c>
      <c r="D867" s="60" t="str">
        <f>Source!H1050</f>
        <v>100 м2</v>
      </c>
      <c r="E867" s="10">
        <f>Source!I1050</f>
        <v>1.4999999999999999E-2</v>
      </c>
      <c r="F867" s="61">
        <f>Source!AL1050+Source!AM1050+Source!AO1050</f>
        <v>761.66</v>
      </c>
      <c r="G867" s="62"/>
      <c r="H867" s="63"/>
      <c r="I867" s="62" t="str">
        <f>Source!BO1050</f>
        <v>56-3-2</v>
      </c>
      <c r="J867" s="62"/>
      <c r="K867" s="63"/>
      <c r="L867" s="64"/>
      <c r="S867">
        <f>ROUND((Source!FX1050/100)*((ROUND(Source!AF1050*Source!I1050, 2)+ROUND(Source!AE1050*Source!I1050, 2))), 2)</f>
        <v>9.36</v>
      </c>
      <c r="T867">
        <f>Source!X1050</f>
        <v>296.98</v>
      </c>
      <c r="U867">
        <f>ROUND((Source!FY1050/100)*((ROUND(Source!AF1050*Source!I1050, 2)+ROUND(Source!AE1050*Source!I1050, 2))), 2)</f>
        <v>7.08</v>
      </c>
      <c r="V867">
        <f>Source!Y1050</f>
        <v>224.55</v>
      </c>
    </row>
    <row r="868" spans="1:26">
      <c r="C868" s="47" t="str">
        <f>"Объем: "&amp;Source!I1050&amp;"=1,5/"&amp;"100"</f>
        <v>Объем: 0,015=1,5/100</v>
      </c>
    </row>
    <row r="869" spans="1:26" ht="14.4">
      <c r="A869" s="38"/>
      <c r="B869" s="78"/>
      <c r="C869" s="78" t="s">
        <v>959</v>
      </c>
      <c r="D869" s="60"/>
      <c r="E869" s="10"/>
      <c r="F869" s="61">
        <f>Source!AO1050</f>
        <v>761.66</v>
      </c>
      <c r="G869" s="62" t="str">
        <f>Source!DG1050</f>
        <v/>
      </c>
      <c r="H869" s="63">
        <f>ROUND(Source!AF1050*Source!I1050, 2)</f>
        <v>11.42</v>
      </c>
      <c r="I869" s="62"/>
      <c r="J869" s="62">
        <f>IF(Source!BA1050&lt;&gt; 0, Source!BA1050, 1)</f>
        <v>31.7</v>
      </c>
      <c r="K869" s="63">
        <f>Source!S1050</f>
        <v>362.17</v>
      </c>
      <c r="L869" s="64"/>
      <c r="R869">
        <f>H869</f>
        <v>11.42</v>
      </c>
    </row>
    <row r="870" spans="1:26" ht="14.4">
      <c r="A870" s="38"/>
      <c r="B870" s="78"/>
      <c r="C870" s="78" t="s">
        <v>960</v>
      </c>
      <c r="D870" s="60" t="s">
        <v>961</v>
      </c>
      <c r="E870" s="10">
        <f>Source!BZ1050</f>
        <v>82</v>
      </c>
      <c r="F870" s="81"/>
      <c r="G870" s="62"/>
      <c r="H870" s="63">
        <f>SUM(S867:S873)</f>
        <v>9.36</v>
      </c>
      <c r="I870" s="65"/>
      <c r="J870" s="57">
        <f>Source!AT1050</f>
        <v>82</v>
      </c>
      <c r="K870" s="63">
        <f>SUM(T867:T873)</f>
        <v>296.98</v>
      </c>
      <c r="L870" s="64"/>
    </row>
    <row r="871" spans="1:26" ht="14.4">
      <c r="A871" s="38"/>
      <c r="B871" s="78"/>
      <c r="C871" s="78" t="s">
        <v>962</v>
      </c>
      <c r="D871" s="60" t="s">
        <v>961</v>
      </c>
      <c r="E871" s="10">
        <f>Source!CA1050</f>
        <v>62</v>
      </c>
      <c r="F871" s="81"/>
      <c r="G871" s="62"/>
      <c r="H871" s="63">
        <f>SUM(U867:U873)</f>
        <v>7.08</v>
      </c>
      <c r="I871" s="65"/>
      <c r="J871" s="57">
        <f>Source!AU1050</f>
        <v>62</v>
      </c>
      <c r="K871" s="63">
        <f>SUM(V867:V873)</f>
        <v>224.55</v>
      </c>
      <c r="L871" s="64"/>
    </row>
    <row r="872" spans="1:26" ht="14.4">
      <c r="A872" s="38"/>
      <c r="B872" s="78"/>
      <c r="C872" s="78" t="s">
        <v>963</v>
      </c>
      <c r="D872" s="60" t="s">
        <v>964</v>
      </c>
      <c r="E872" s="10">
        <f>Source!AQ1050</f>
        <v>94.97</v>
      </c>
      <c r="F872" s="61"/>
      <c r="G872" s="62" t="str">
        <f>Source!DI1050</f>
        <v/>
      </c>
      <c r="H872" s="63"/>
      <c r="I872" s="62"/>
      <c r="J872" s="62"/>
      <c r="K872" s="63"/>
      <c r="L872" s="66">
        <f>Source!U1050</f>
        <v>1.42455</v>
      </c>
    </row>
    <row r="873" spans="1:26" ht="14.4">
      <c r="A873" s="79" t="str">
        <f>Source!E1051</f>
        <v>9,1</v>
      </c>
      <c r="B873" s="80" t="str">
        <f>Source!F1051</f>
        <v>509-9900</v>
      </c>
      <c r="C873" s="80" t="str">
        <f>Source!G1051</f>
        <v>Строительный мусор</v>
      </c>
      <c r="D873" s="67" t="str">
        <f>Source!H1051</f>
        <v>т</v>
      </c>
      <c r="E873" s="68">
        <f>Source!I1051</f>
        <v>5.2499999999999998E-2</v>
      </c>
      <c r="F873" s="69">
        <f>Source!AL1051+Source!AM1051+Source!AO1051</f>
        <v>0</v>
      </c>
      <c r="G873" s="70" t="s">
        <v>3</v>
      </c>
      <c r="H873" s="71">
        <f>ROUND(Source!AC1051*Source!I1051, 2)+ROUND(Source!AD1051*Source!I1051, 2)+ROUND(Source!AF1051*Source!I1051, 2)</f>
        <v>0</v>
      </c>
      <c r="I873" s="72"/>
      <c r="J873" s="72">
        <f>IF(Source!BC1051&lt;&gt; 0, Source!BC1051, 1)</f>
        <v>1</v>
      </c>
      <c r="K873" s="71">
        <f>Source!O1051</f>
        <v>0</v>
      </c>
      <c r="L873" s="73"/>
      <c r="S873">
        <f>ROUND((Source!FX1051/100)*((ROUND(Source!AF1051*Source!I1051, 2)+ROUND(Source!AE1051*Source!I1051, 2))), 2)</f>
        <v>0</v>
      </c>
      <c r="T873">
        <f>Source!X1051</f>
        <v>0</v>
      </c>
      <c r="U873">
        <f>ROUND((Source!FY1051/100)*((ROUND(Source!AF1051*Source!I1051, 2)+ROUND(Source!AE1051*Source!I1051, 2))), 2)</f>
        <v>0</v>
      </c>
      <c r="V873">
        <f>Source!Y1051</f>
        <v>0</v>
      </c>
      <c r="W873">
        <f>IF(Source!BI1051&lt;=1,H873, 0)</f>
        <v>0</v>
      </c>
      <c r="X873">
        <f>IF(Source!BI1051=2,H873, 0)</f>
        <v>0</v>
      </c>
      <c r="Y873">
        <f>IF(Source!BI1051=3,H873, 0)</f>
        <v>0</v>
      </c>
      <c r="Z873">
        <f>IF(Source!BI1051=4,H873, 0)</f>
        <v>0</v>
      </c>
    </row>
    <row r="874" spans="1:26" ht="13.8">
      <c r="G874" s="74">
        <f>H869+H870+H871+SUM(H873:H873)</f>
        <v>27.86</v>
      </c>
      <c r="H874" s="74"/>
      <c r="J874" s="74">
        <f>K869+K870+K871+SUM(K873:K873)</f>
        <v>883.7</v>
      </c>
      <c r="K874" s="74"/>
      <c r="L874" s="59">
        <f>Source!U1050</f>
        <v>1.42455</v>
      </c>
      <c r="O874" s="48">
        <f>G874</f>
        <v>27.86</v>
      </c>
      <c r="P874" s="48">
        <f>J874</f>
        <v>883.7</v>
      </c>
      <c r="Q874" s="48">
        <f>L874</f>
        <v>1.42455</v>
      </c>
      <c r="W874">
        <f>IF(Source!BI1050&lt;=1,H869+H870+H871, 0)</f>
        <v>27.86</v>
      </c>
      <c r="X874">
        <f>IF(Source!BI1050=2,H869+H870+H871, 0)</f>
        <v>0</v>
      </c>
      <c r="Y874">
        <f>IF(Source!BI1050=3,H869+H870+H871, 0)</f>
        <v>0</v>
      </c>
      <c r="Z874">
        <f>IF(Source!BI1050=4,H869+H870+H871, 0)</f>
        <v>0</v>
      </c>
    </row>
    <row r="876" spans="1:26" ht="16.8">
      <c r="A876" s="55" t="str">
        <f>CONCATENATE("Подраздел: ",IF(Source!G1053&lt;&gt;"Новый подраздел", Source!G1053, ""))</f>
        <v>Подраздел: комната 18</v>
      </c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</row>
    <row r="877" spans="1:26" ht="80.400000000000006">
      <c r="A877" s="38" t="str">
        <f>Source!E1057</f>
        <v>1</v>
      </c>
      <c r="B877" s="78" t="s">
        <v>966</v>
      </c>
      <c r="C877" s="78" t="str">
        <f>Source!G1057</f>
        <v>Установка подоконных досок из ПВХ в каменных стенах толщиной до 0,51 м</v>
      </c>
      <c r="D877" s="60" t="str">
        <f>Source!H1057</f>
        <v>100 п. м</v>
      </c>
      <c r="E877" s="10">
        <f>Source!I1057</f>
        <v>7.4999999999999997E-2</v>
      </c>
      <c r="F877" s="61">
        <f>Source!AL1057+Source!AM1057+Source!AO1057</f>
        <v>4199.17</v>
      </c>
      <c r="G877" s="62"/>
      <c r="H877" s="63"/>
      <c r="I877" s="62" t="str">
        <f>Source!BO1057</f>
        <v>10-01-035-1</v>
      </c>
      <c r="J877" s="62"/>
      <c r="K877" s="63"/>
      <c r="L877" s="64"/>
      <c r="S877">
        <f>ROUND((Source!FX1057/100)*((ROUND(Source!AF1057*Source!I1057, 2)+ROUND(Source!AE1057*Source!I1057, 2))), 2)</f>
        <v>16.61</v>
      </c>
      <c r="T877">
        <f>Source!X1057</f>
        <v>525.54</v>
      </c>
      <c r="U877">
        <f>ROUND((Source!FY1057/100)*((ROUND(Source!AF1057*Source!I1057, 2)+ROUND(Source!AE1057*Source!I1057, 2))), 2)</f>
        <v>8.3800000000000008</v>
      </c>
      <c r="V877">
        <f>Source!Y1057</f>
        <v>267.73</v>
      </c>
    </row>
    <row r="878" spans="1:26">
      <c r="C878" s="47" t="str">
        <f>"Объем: "&amp;Source!I1057&amp;"=7,5/"&amp;"100"</f>
        <v>Объем: 0,075=7,5/100</v>
      </c>
    </row>
    <row r="879" spans="1:26" ht="14.4">
      <c r="A879" s="38"/>
      <c r="B879" s="78"/>
      <c r="C879" s="78" t="s">
        <v>959</v>
      </c>
      <c r="D879" s="60"/>
      <c r="E879" s="10"/>
      <c r="F879" s="61">
        <f>Source!AO1057</f>
        <v>180.75</v>
      </c>
      <c r="G879" s="62" t="str">
        <f>Source!DG1057</f>
        <v>)*1,15</v>
      </c>
      <c r="H879" s="63">
        <f>ROUND(Source!AF1057*Source!I1057, 2)</f>
        <v>15.59</v>
      </c>
      <c r="I879" s="62"/>
      <c r="J879" s="62">
        <f>IF(Source!BA1057&lt;&gt; 0, Source!BA1057, 1)</f>
        <v>31.7</v>
      </c>
      <c r="K879" s="63">
        <f>Source!S1057</f>
        <v>494.19</v>
      </c>
      <c r="L879" s="64"/>
      <c r="R879">
        <f>H879</f>
        <v>15.59</v>
      </c>
    </row>
    <row r="880" spans="1:26" ht="14.4">
      <c r="A880" s="38"/>
      <c r="B880" s="78"/>
      <c r="C880" s="78" t="s">
        <v>81</v>
      </c>
      <c r="D880" s="60"/>
      <c r="E880" s="10"/>
      <c r="F880" s="61">
        <f>Source!AM1057</f>
        <v>14.33</v>
      </c>
      <c r="G880" s="62" t="str">
        <f>Source!DE1057</f>
        <v>)*1,25</v>
      </c>
      <c r="H880" s="63">
        <f>ROUND(Source!AD1057*Source!I1057, 2)</f>
        <v>1.34</v>
      </c>
      <c r="I880" s="62"/>
      <c r="J880" s="62">
        <f>IF(Source!BB1057&lt;&gt; 0, Source!BB1057, 1)</f>
        <v>10.75</v>
      </c>
      <c r="K880" s="63">
        <f>Source!Q1057</f>
        <v>14.44</v>
      </c>
      <c r="L880" s="64"/>
    </row>
    <row r="881" spans="1:26" ht="14.4">
      <c r="A881" s="38"/>
      <c r="B881" s="78"/>
      <c r="C881" s="78" t="s">
        <v>965</v>
      </c>
      <c r="D881" s="60"/>
      <c r="E881" s="10"/>
      <c r="F881" s="61">
        <f>Source!AN1057</f>
        <v>0.54</v>
      </c>
      <c r="G881" s="62" t="str">
        <f>Source!DF1057</f>
        <v>)*1,25</v>
      </c>
      <c r="H881" s="75">
        <f>ROUND(Source!AE1057*Source!I1057, 2)</f>
        <v>0.05</v>
      </c>
      <c r="I881" s="62"/>
      <c r="J881" s="62">
        <f>IF(Source!BS1057&lt;&gt; 0, Source!BS1057, 1)</f>
        <v>31.7</v>
      </c>
      <c r="K881" s="75">
        <f>Source!R1057</f>
        <v>1.6</v>
      </c>
      <c r="L881" s="64"/>
      <c r="R881">
        <f>H881</f>
        <v>0.05</v>
      </c>
    </row>
    <row r="882" spans="1:26" ht="14.4">
      <c r="A882" s="38"/>
      <c r="B882" s="78"/>
      <c r="C882" s="78" t="s">
        <v>967</v>
      </c>
      <c r="D882" s="60"/>
      <c r="E882" s="10"/>
      <c r="F882" s="61">
        <f>Source!AL1057</f>
        <v>4004.09</v>
      </c>
      <c r="G882" s="62" t="str">
        <f>Source!DD1057</f>
        <v/>
      </c>
      <c r="H882" s="63">
        <f>ROUND(Source!AC1057*Source!I1057, 2)</f>
        <v>300.31</v>
      </c>
      <c r="I882" s="62"/>
      <c r="J882" s="62">
        <f>IF(Source!BC1057&lt;&gt; 0, Source!BC1057, 1)</f>
        <v>4.59</v>
      </c>
      <c r="K882" s="63">
        <f>Source!P1057</f>
        <v>1378.41</v>
      </c>
      <c r="L882" s="64"/>
    </row>
    <row r="883" spans="1:26" ht="14.4">
      <c r="A883" s="38"/>
      <c r="B883" s="78"/>
      <c r="C883" s="78" t="s">
        <v>960</v>
      </c>
      <c r="D883" s="60" t="s">
        <v>961</v>
      </c>
      <c r="E883" s="10">
        <f>Source!BZ1057</f>
        <v>118</v>
      </c>
      <c r="F883" s="14" t="str">
        <f>CONCATENATE(" )", Source!DL1057, Source!FT1057, "=", Source!FX1057)</f>
        <v xml:space="preserve"> )*0,9=106,2</v>
      </c>
      <c r="G883" s="23"/>
      <c r="H883" s="63">
        <f>SUM(S877:S886)</f>
        <v>16.61</v>
      </c>
      <c r="I883" s="65"/>
      <c r="J883" s="57">
        <f>Source!AT1057</f>
        <v>106</v>
      </c>
      <c r="K883" s="63">
        <f>SUM(T877:T886)</f>
        <v>525.54</v>
      </c>
      <c r="L883" s="64"/>
    </row>
    <row r="884" spans="1:26" ht="14.4">
      <c r="A884" s="38"/>
      <c r="B884" s="78"/>
      <c r="C884" s="78" t="s">
        <v>962</v>
      </c>
      <c r="D884" s="60" t="s">
        <v>961</v>
      </c>
      <c r="E884" s="10">
        <f>Source!CA1057</f>
        <v>63</v>
      </c>
      <c r="F884" s="14" t="str">
        <f>CONCATENATE(" )", Source!DM1057, Source!FU1057, "=", Source!FY1057)</f>
        <v xml:space="preserve"> )*0,85=53,55</v>
      </c>
      <c r="G884" s="23"/>
      <c r="H884" s="63">
        <f>SUM(U877:U886)</f>
        <v>8.3800000000000008</v>
      </c>
      <c r="I884" s="65"/>
      <c r="J884" s="57">
        <f>Source!AU1057</f>
        <v>54</v>
      </c>
      <c r="K884" s="63">
        <f>SUM(V877:V886)</f>
        <v>267.73</v>
      </c>
      <c r="L884" s="64"/>
    </row>
    <row r="885" spans="1:26" ht="14.4">
      <c r="A885" s="38"/>
      <c r="B885" s="78"/>
      <c r="C885" s="78" t="s">
        <v>963</v>
      </c>
      <c r="D885" s="60" t="s">
        <v>964</v>
      </c>
      <c r="E885" s="10">
        <f>Source!AQ1057</f>
        <v>21.19</v>
      </c>
      <c r="F885" s="61"/>
      <c r="G885" s="62" t="str">
        <f>Source!DI1057</f>
        <v>)*1,15</v>
      </c>
      <c r="H885" s="63"/>
      <c r="I885" s="62"/>
      <c r="J885" s="62"/>
      <c r="K885" s="63"/>
      <c r="L885" s="66">
        <f>Source!U1057</f>
        <v>1.8276375</v>
      </c>
    </row>
    <row r="886" spans="1:26" ht="14.4">
      <c r="A886" s="79" t="str">
        <f>Source!E1058</f>
        <v>1,1</v>
      </c>
      <c r="B886" s="80" t="str">
        <f>Source!F1058</f>
        <v>101-2904</v>
      </c>
      <c r="C886" s="80" t="str">
        <f>Source!G1058</f>
        <v>Доски подоконные ПВХ, шириной 200 мм</v>
      </c>
      <c r="D886" s="67" t="str">
        <f>Source!H1058</f>
        <v>м</v>
      </c>
      <c r="E886" s="68">
        <f>Source!I1058</f>
        <v>7.5</v>
      </c>
      <c r="F886" s="69">
        <f>Source!AL1058+Source!AM1058+Source!AO1058</f>
        <v>131.99</v>
      </c>
      <c r="G886" s="70" t="s">
        <v>3</v>
      </c>
      <c r="H886" s="71">
        <f>ROUND(Source!AC1058*Source!I1058, 2)+ROUND(Source!AD1058*Source!I1058, 2)+ROUND(Source!AF1058*Source!I1058, 2)</f>
        <v>989.93</v>
      </c>
      <c r="I886" s="72"/>
      <c r="J886" s="72">
        <f>IF(Source!BC1058&lt;&gt; 0, Source!BC1058, 1)</f>
        <v>0.82</v>
      </c>
      <c r="K886" s="71">
        <f>Source!O1058</f>
        <v>811.74</v>
      </c>
      <c r="L886" s="73"/>
      <c r="S886">
        <f>ROUND((Source!FX1058/100)*((ROUND(Source!AF1058*Source!I1058, 2)+ROUND(Source!AE1058*Source!I1058, 2))), 2)</f>
        <v>0</v>
      </c>
      <c r="T886">
        <f>Source!X1058</f>
        <v>0</v>
      </c>
      <c r="U886">
        <f>ROUND((Source!FY1058/100)*((ROUND(Source!AF1058*Source!I1058, 2)+ROUND(Source!AE1058*Source!I1058, 2))), 2)</f>
        <v>0</v>
      </c>
      <c r="V886">
        <f>Source!Y1058</f>
        <v>0</v>
      </c>
      <c r="W886">
        <f>IF(Source!BI1058&lt;=1,H886, 0)</f>
        <v>989.93</v>
      </c>
      <c r="X886">
        <f>IF(Source!BI1058=2,H886, 0)</f>
        <v>0</v>
      </c>
      <c r="Y886">
        <f>IF(Source!BI1058=3,H886, 0)</f>
        <v>0</v>
      </c>
      <c r="Z886">
        <f>IF(Source!BI1058=4,H886, 0)</f>
        <v>0</v>
      </c>
    </row>
    <row r="887" spans="1:26" ht="13.8">
      <c r="G887" s="74">
        <f>H879+H880+H882+H883+H884+SUM(H886:H886)</f>
        <v>1332.1599999999999</v>
      </c>
      <c r="H887" s="74"/>
      <c r="J887" s="74">
        <f>K879+K880+K882+K883+K884+SUM(K886:K886)</f>
        <v>3492.05</v>
      </c>
      <c r="K887" s="74"/>
      <c r="L887" s="59">
        <f>Source!U1057</f>
        <v>1.8276375</v>
      </c>
      <c r="O887" s="48">
        <f>G887</f>
        <v>1332.1599999999999</v>
      </c>
      <c r="P887" s="48">
        <f>J887</f>
        <v>3492.05</v>
      </c>
      <c r="Q887" s="48">
        <f>L887</f>
        <v>1.8276375</v>
      </c>
      <c r="W887">
        <f>IF(Source!BI1057&lt;=1,H879+H880+H882+H883+H884, 0)</f>
        <v>342.23</v>
      </c>
      <c r="X887">
        <f>IF(Source!BI1057=2,H879+H880+H882+H883+H884, 0)</f>
        <v>0</v>
      </c>
      <c r="Y887">
        <f>IF(Source!BI1057=3,H879+H880+H882+H883+H884, 0)</f>
        <v>0</v>
      </c>
      <c r="Z887">
        <f>IF(Source!BI1057=4,H879+H880+H882+H883+H884, 0)</f>
        <v>0</v>
      </c>
    </row>
    <row r="888" spans="1:26" ht="55.2">
      <c r="A888" s="38" t="str">
        <f>Source!E1059</f>
        <v>2</v>
      </c>
      <c r="B888" s="78" t="str">
        <f>Source!F1059</f>
        <v>15-01-050-4</v>
      </c>
      <c r="C888" s="78" t="str">
        <f>Source!G1059</f>
        <v>Облицовка оконных и дверных откосов декоративным бумажно-слоистым пластиком или листами из синтетических материалов на клее</v>
      </c>
      <c r="D888" s="60" t="str">
        <f>Source!H1059</f>
        <v>100 м2 облицовки</v>
      </c>
      <c r="E888" s="10">
        <f>Source!I1059</f>
        <v>3.5999999999999997E-2</v>
      </c>
      <c r="F888" s="61">
        <f>Source!AL1059+Source!AM1059+Source!AO1059</f>
        <v>2053.38</v>
      </c>
      <c r="G888" s="62"/>
      <c r="H888" s="63"/>
      <c r="I888" s="62" t="str">
        <f>Source!BO1059</f>
        <v>15-01-050-4</v>
      </c>
      <c r="J888" s="62"/>
      <c r="K888" s="63"/>
      <c r="L888" s="64"/>
      <c r="S888">
        <f>ROUND((Source!FX1059/100)*((ROUND(Source!AF1059*Source!I1059, 2)+ROUND(Source!AE1059*Source!I1059, 2))), 2)</f>
        <v>52.02</v>
      </c>
      <c r="T888">
        <f>Source!X1059</f>
        <v>1657.94</v>
      </c>
      <c r="U888">
        <f>ROUND((Source!FY1059/100)*((ROUND(Source!AF1059*Source!I1059, 2)+ROUND(Source!AE1059*Source!I1059, 2))), 2)</f>
        <v>25.74</v>
      </c>
      <c r="V888">
        <f>Source!Y1059</f>
        <v>820.24</v>
      </c>
    </row>
    <row r="889" spans="1:26">
      <c r="C889" s="47" t="str">
        <f>"Объем: "&amp;Source!I1059&amp;"=3,6/"&amp;"100"</f>
        <v>Объем: 0,036=3,6/100</v>
      </c>
    </row>
    <row r="890" spans="1:26" ht="14.4">
      <c r="A890" s="38"/>
      <c r="B890" s="78"/>
      <c r="C890" s="78" t="s">
        <v>959</v>
      </c>
      <c r="D890" s="60"/>
      <c r="E890" s="10"/>
      <c r="F890" s="61">
        <f>Source!AO1059</f>
        <v>1528.19</v>
      </c>
      <c r="G890" s="62" t="str">
        <f>Source!DG1059</f>
        <v/>
      </c>
      <c r="H890" s="63">
        <f>ROUND(Source!AF1059*Source!I1059, 2)</f>
        <v>55.01</v>
      </c>
      <c r="I890" s="62"/>
      <c r="J890" s="62">
        <f>IF(Source!BA1059&lt;&gt; 0, Source!BA1059, 1)</f>
        <v>31.7</v>
      </c>
      <c r="K890" s="63">
        <f>Source!S1059</f>
        <v>1743.97</v>
      </c>
      <c r="L890" s="64"/>
      <c r="R890">
        <f>H890</f>
        <v>55.01</v>
      </c>
    </row>
    <row r="891" spans="1:26" ht="14.4">
      <c r="A891" s="38"/>
      <c r="B891" s="78"/>
      <c r="C891" s="78" t="s">
        <v>81</v>
      </c>
      <c r="D891" s="60"/>
      <c r="E891" s="10"/>
      <c r="F891" s="61">
        <f>Source!AM1059</f>
        <v>46.33</v>
      </c>
      <c r="G891" s="62" t="str">
        <f>Source!DE1059</f>
        <v/>
      </c>
      <c r="H891" s="63">
        <f>ROUND(Source!AD1059*Source!I1059, 2)</f>
        <v>1.67</v>
      </c>
      <c r="I891" s="62"/>
      <c r="J891" s="62">
        <f>IF(Source!BB1059&lt;&gt; 0, Source!BB1059, 1)</f>
        <v>10.63</v>
      </c>
      <c r="K891" s="63">
        <f>Source!Q1059</f>
        <v>17.73</v>
      </c>
      <c r="L891" s="64"/>
    </row>
    <row r="892" spans="1:26" ht="14.4">
      <c r="A892" s="38"/>
      <c r="B892" s="78"/>
      <c r="C892" s="78" t="s">
        <v>965</v>
      </c>
      <c r="D892" s="60"/>
      <c r="E892" s="10"/>
      <c r="F892" s="61">
        <f>Source!AN1059</f>
        <v>1.08</v>
      </c>
      <c r="G892" s="62" t="str">
        <f>Source!DF1059</f>
        <v/>
      </c>
      <c r="H892" s="75">
        <f>ROUND(Source!AE1059*Source!I1059, 2)</f>
        <v>0.04</v>
      </c>
      <c r="I892" s="62"/>
      <c r="J892" s="62">
        <f>IF(Source!BS1059&lt;&gt; 0, Source!BS1059, 1)</f>
        <v>31.7</v>
      </c>
      <c r="K892" s="75">
        <f>Source!R1059</f>
        <v>1.23</v>
      </c>
      <c r="L892" s="64"/>
      <c r="R892">
        <f>H892</f>
        <v>0.04</v>
      </c>
    </row>
    <row r="893" spans="1:26" ht="14.4">
      <c r="A893" s="38"/>
      <c r="B893" s="78"/>
      <c r="C893" s="78" t="s">
        <v>967</v>
      </c>
      <c r="D893" s="60"/>
      <c r="E893" s="10"/>
      <c r="F893" s="61">
        <f>Source!AL1059</f>
        <v>478.86</v>
      </c>
      <c r="G893" s="62" t="str">
        <f>Source!DD1059</f>
        <v/>
      </c>
      <c r="H893" s="63">
        <f>ROUND(Source!AC1059*Source!I1059, 2)</f>
        <v>17.239999999999998</v>
      </c>
      <c r="I893" s="62"/>
      <c r="J893" s="62">
        <f>IF(Source!BC1059&lt;&gt; 0, Source!BC1059, 1)</f>
        <v>3.18</v>
      </c>
      <c r="K893" s="63">
        <f>Source!P1059</f>
        <v>54.82</v>
      </c>
      <c r="L893" s="64"/>
    </row>
    <row r="894" spans="1:26" ht="14.4">
      <c r="A894" s="38"/>
      <c r="B894" s="78"/>
      <c r="C894" s="78" t="s">
        <v>960</v>
      </c>
      <c r="D894" s="60" t="s">
        <v>961</v>
      </c>
      <c r="E894" s="10">
        <f>Source!BZ1059</f>
        <v>105</v>
      </c>
      <c r="F894" s="14" t="str">
        <f>CONCATENATE(" )", Source!DL1059, Source!FT1059, "=", Source!FX1059)</f>
        <v xml:space="preserve"> )*0,9=94,5</v>
      </c>
      <c r="G894" s="23"/>
      <c r="H894" s="63">
        <f>SUM(S888:S898)</f>
        <v>52.02</v>
      </c>
      <c r="I894" s="65"/>
      <c r="J894" s="57">
        <f>Source!AT1059</f>
        <v>95</v>
      </c>
      <c r="K894" s="63">
        <f>SUM(T888:T898)</f>
        <v>1657.94</v>
      </c>
      <c r="L894" s="64"/>
    </row>
    <row r="895" spans="1:26" ht="14.4">
      <c r="A895" s="38"/>
      <c r="B895" s="78"/>
      <c r="C895" s="78" t="s">
        <v>962</v>
      </c>
      <c r="D895" s="60" t="s">
        <v>961</v>
      </c>
      <c r="E895" s="10">
        <f>Source!CA1059</f>
        <v>55</v>
      </c>
      <c r="F895" s="14" t="str">
        <f>CONCATENATE(" )", Source!DM1059, Source!FU1059, "=", Source!FY1059)</f>
        <v xml:space="preserve"> )*0,85=46,75</v>
      </c>
      <c r="G895" s="23"/>
      <c r="H895" s="63">
        <f>SUM(U888:U898)</f>
        <v>25.74</v>
      </c>
      <c r="I895" s="65"/>
      <c r="J895" s="57">
        <f>Source!AU1059</f>
        <v>47</v>
      </c>
      <c r="K895" s="63">
        <f>SUM(V888:V898)</f>
        <v>820.24</v>
      </c>
      <c r="L895" s="64"/>
    </row>
    <row r="896" spans="1:26" ht="14.4">
      <c r="A896" s="38"/>
      <c r="B896" s="78"/>
      <c r="C896" s="78" t="s">
        <v>963</v>
      </c>
      <c r="D896" s="60" t="s">
        <v>964</v>
      </c>
      <c r="E896" s="10">
        <f>Source!AQ1059</f>
        <v>166.47</v>
      </c>
      <c r="F896" s="61"/>
      <c r="G896" s="62" t="str">
        <f>Source!DI1059</f>
        <v/>
      </c>
      <c r="H896" s="63"/>
      <c r="I896" s="62"/>
      <c r="J896" s="62"/>
      <c r="K896" s="63"/>
      <c r="L896" s="66">
        <f>Source!U1059</f>
        <v>5.9929199999999998</v>
      </c>
    </row>
    <row r="897" spans="1:26" ht="69">
      <c r="A897" s="38" t="str">
        <f>Source!E1060</f>
        <v>2,1</v>
      </c>
      <c r="B897" s="78" t="str">
        <f>Source!F1060</f>
        <v>101-6871</v>
      </c>
      <c r="C897" s="78" t="str">
        <f>Source!G1060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897" s="60" t="str">
        <f>Source!H1060</f>
        <v>м2</v>
      </c>
      <c r="E897" s="10">
        <f>Source!I1060</f>
        <v>3.78</v>
      </c>
      <c r="F897" s="61">
        <f>Source!AL1060+Source!AM1060+Source!AO1060</f>
        <v>377.87</v>
      </c>
      <c r="G897" s="77" t="s">
        <v>3</v>
      </c>
      <c r="H897" s="63">
        <f>ROUND(Source!AC1060*Source!I1060, 2)+ROUND(Source!AD1060*Source!I1060, 2)+ROUND(Source!AF1060*Source!I1060, 2)</f>
        <v>1428.35</v>
      </c>
      <c r="I897" s="62"/>
      <c r="J897" s="62">
        <f>IF(Source!BC1060&lt;&gt; 0, Source!BC1060, 1)</f>
        <v>0.6</v>
      </c>
      <c r="K897" s="63">
        <f>Source!O1060</f>
        <v>857.01</v>
      </c>
      <c r="L897" s="64"/>
      <c r="S897">
        <f>ROUND((Source!FX1060/100)*((ROUND(Source!AF1060*Source!I1060, 2)+ROUND(Source!AE1060*Source!I1060, 2))), 2)</f>
        <v>0</v>
      </c>
      <c r="T897">
        <f>Source!X1060</f>
        <v>0</v>
      </c>
      <c r="U897">
        <f>ROUND((Source!FY1060/100)*((ROUND(Source!AF1060*Source!I1060, 2)+ROUND(Source!AE1060*Source!I1060, 2))), 2)</f>
        <v>0</v>
      </c>
      <c r="V897">
        <f>Source!Y1060</f>
        <v>0</v>
      </c>
      <c r="W897">
        <f>IF(Source!BI1060&lt;=1,H897, 0)</f>
        <v>1428.35</v>
      </c>
      <c r="X897">
        <f>IF(Source!BI1060=2,H897, 0)</f>
        <v>0</v>
      </c>
      <c r="Y897">
        <f>IF(Source!BI1060=3,H897, 0)</f>
        <v>0</v>
      </c>
      <c r="Z897">
        <f>IF(Source!BI1060=4,H897, 0)</f>
        <v>0</v>
      </c>
    </row>
    <row r="898" spans="1:26" ht="14.4">
      <c r="A898" s="79" t="str">
        <f>Source!E1061</f>
        <v>2,2</v>
      </c>
      <c r="B898" s="80" t="str">
        <f>Source!F1061</f>
        <v>101-2416</v>
      </c>
      <c r="C898" s="80" t="str">
        <f>Source!G1061</f>
        <v>Грунтовка «Бетоконтакт», КНАУФ</v>
      </c>
      <c r="D898" s="67" t="str">
        <f>Source!H1061</f>
        <v>кг</v>
      </c>
      <c r="E898" s="68">
        <f>Source!I1061</f>
        <v>0.32</v>
      </c>
      <c r="F898" s="69">
        <f>Source!AL1061+Source!AM1061+Source!AO1061</f>
        <v>22.91</v>
      </c>
      <c r="G898" s="70" t="s">
        <v>3</v>
      </c>
      <c r="H898" s="71">
        <f>ROUND(Source!AC1061*Source!I1061, 2)+ROUND(Source!AD1061*Source!I1061, 2)+ROUND(Source!AF1061*Source!I1061, 2)</f>
        <v>7.33</v>
      </c>
      <c r="I898" s="72"/>
      <c r="J898" s="72">
        <f>IF(Source!BC1061&lt;&gt; 0, Source!BC1061, 1)</f>
        <v>5.65</v>
      </c>
      <c r="K898" s="71">
        <f>Source!O1061</f>
        <v>41.42</v>
      </c>
      <c r="L898" s="73"/>
      <c r="S898">
        <f>ROUND((Source!FX1061/100)*((ROUND(Source!AF1061*Source!I1061, 2)+ROUND(Source!AE1061*Source!I1061, 2))), 2)</f>
        <v>0</v>
      </c>
      <c r="T898">
        <f>Source!X1061</f>
        <v>0</v>
      </c>
      <c r="U898">
        <f>ROUND((Source!FY1061/100)*((ROUND(Source!AF1061*Source!I1061, 2)+ROUND(Source!AE1061*Source!I1061, 2))), 2)</f>
        <v>0</v>
      </c>
      <c r="V898">
        <f>Source!Y1061</f>
        <v>0</v>
      </c>
      <c r="W898">
        <f>IF(Source!BI1061&lt;=1,H898, 0)</f>
        <v>7.33</v>
      </c>
      <c r="X898">
        <f>IF(Source!BI1061=2,H898, 0)</f>
        <v>0</v>
      </c>
      <c r="Y898">
        <f>IF(Source!BI1061=3,H898, 0)</f>
        <v>0</v>
      </c>
      <c r="Z898">
        <f>IF(Source!BI1061=4,H898, 0)</f>
        <v>0</v>
      </c>
    </row>
    <row r="899" spans="1:26" ht="13.8">
      <c r="G899" s="74">
        <f>H890+H891+H893+H894+H895+SUM(H897:H898)</f>
        <v>1587.36</v>
      </c>
      <c r="H899" s="74"/>
      <c r="J899" s="74">
        <f>K890+K891+K893+K894+K895+SUM(K897:K898)</f>
        <v>5193.13</v>
      </c>
      <c r="K899" s="74"/>
      <c r="L899" s="59">
        <f>Source!U1059</f>
        <v>5.9929199999999998</v>
      </c>
      <c r="O899" s="48">
        <f>G899</f>
        <v>1587.36</v>
      </c>
      <c r="P899" s="48">
        <f>J899</f>
        <v>5193.13</v>
      </c>
      <c r="Q899" s="48">
        <f>L899</f>
        <v>5.9929199999999998</v>
      </c>
      <c r="W899">
        <f>IF(Source!BI1059&lt;=1,H890+H891+H893+H894+H895, 0)</f>
        <v>151.68</v>
      </c>
      <c r="X899">
        <f>IF(Source!BI1059=2,H890+H891+H893+H894+H895, 0)</f>
        <v>0</v>
      </c>
      <c r="Y899">
        <f>IF(Source!BI1059=3,H890+H891+H893+H894+H895, 0)</f>
        <v>0</v>
      </c>
      <c r="Z899">
        <f>IF(Source!BI1059=4,H890+H891+H893+H894+H895, 0)</f>
        <v>0</v>
      </c>
    </row>
    <row r="900" spans="1:26" ht="80.400000000000006">
      <c r="A900" s="38" t="str">
        <f>Source!E1062</f>
        <v>3</v>
      </c>
      <c r="B900" s="78" t="s">
        <v>969</v>
      </c>
      <c r="C900" s="78" t="str">
        <f>Source!G1062</f>
        <v>Укладка лаг по плитам перекрытий</v>
      </c>
      <c r="D900" s="60" t="str">
        <f>Source!H1062</f>
        <v>100 м2 пола</v>
      </c>
      <c r="E900" s="10">
        <f>Source!I1062</f>
        <v>0.39</v>
      </c>
      <c r="F900" s="61">
        <f>Source!AL1062+Source!AM1062+Source!AO1062</f>
        <v>2068.7799999999997</v>
      </c>
      <c r="G900" s="62"/>
      <c r="H900" s="63"/>
      <c r="I900" s="62" t="str">
        <f>Source!BO1062</f>
        <v>11-01-012-3</v>
      </c>
      <c r="J900" s="62"/>
      <c r="K900" s="63"/>
      <c r="L900" s="64"/>
      <c r="S900">
        <f>ROUND((Source!FX1062/100)*((ROUND(Source!AF1062*Source!I1062, 2)+ROUND(Source!AE1062*Source!I1062, 2))), 2)</f>
        <v>152.66999999999999</v>
      </c>
      <c r="T900">
        <f>Source!X1062</f>
        <v>4852.79</v>
      </c>
      <c r="U900">
        <f>ROUND((Source!FY1062/100)*((ROUND(Source!AF1062*Source!I1062, 2)+ROUND(Source!AE1062*Source!I1062, 2))), 2)</f>
        <v>87.92</v>
      </c>
      <c r="V900">
        <f>Source!Y1062</f>
        <v>2798</v>
      </c>
    </row>
    <row r="901" spans="1:26">
      <c r="C901" s="47" t="str">
        <f>"Объем: "&amp;Source!I1062&amp;"=39/"&amp;"100"</f>
        <v>Объем: 0,39=39/100</v>
      </c>
    </row>
    <row r="902" spans="1:26" ht="14.4">
      <c r="A902" s="38"/>
      <c r="B902" s="78"/>
      <c r="C902" s="78" t="s">
        <v>959</v>
      </c>
      <c r="D902" s="60"/>
      <c r="E902" s="10"/>
      <c r="F902" s="61">
        <f>Source!AO1062</f>
        <v>304.86</v>
      </c>
      <c r="G902" s="62" t="str">
        <f>Source!DG1062</f>
        <v>)*1,15</v>
      </c>
      <c r="H902" s="63">
        <f>ROUND(Source!AF1062*Source!I1062, 2)</f>
        <v>136.72999999999999</v>
      </c>
      <c r="I902" s="62"/>
      <c r="J902" s="62">
        <f>IF(Source!BA1062&lt;&gt; 0, Source!BA1062, 1)</f>
        <v>31.7</v>
      </c>
      <c r="K902" s="63">
        <f>Source!S1062</f>
        <v>4334.33</v>
      </c>
      <c r="L902" s="64"/>
      <c r="R902">
        <f>H902</f>
        <v>136.72999999999999</v>
      </c>
    </row>
    <row r="903" spans="1:26" ht="14.4">
      <c r="A903" s="38"/>
      <c r="B903" s="78"/>
      <c r="C903" s="78" t="s">
        <v>81</v>
      </c>
      <c r="D903" s="60"/>
      <c r="E903" s="10"/>
      <c r="F903" s="61">
        <f>Source!AM1062</f>
        <v>28.6</v>
      </c>
      <c r="G903" s="62" t="str">
        <f>Source!DE1062</f>
        <v>)*1,25</v>
      </c>
      <c r="H903" s="63">
        <f>ROUND(Source!AD1062*Source!I1062, 2)</f>
        <v>13.94</v>
      </c>
      <c r="I903" s="62"/>
      <c r="J903" s="62">
        <f>IF(Source!BB1062&lt;&gt; 0, Source!BB1062, 1)</f>
        <v>11.17</v>
      </c>
      <c r="K903" s="63">
        <f>Source!Q1062</f>
        <v>155.74</v>
      </c>
      <c r="L903" s="64"/>
    </row>
    <row r="904" spans="1:26" ht="14.4">
      <c r="A904" s="38"/>
      <c r="B904" s="78"/>
      <c r="C904" s="78" t="s">
        <v>965</v>
      </c>
      <c r="D904" s="60"/>
      <c r="E904" s="10"/>
      <c r="F904" s="61">
        <f>Source!AN1062</f>
        <v>2.4300000000000002</v>
      </c>
      <c r="G904" s="62" t="str">
        <f>Source!DF1062</f>
        <v>)*1,25</v>
      </c>
      <c r="H904" s="75">
        <f>ROUND(Source!AE1062*Source!I1062, 2)</f>
        <v>1.18</v>
      </c>
      <c r="I904" s="62"/>
      <c r="J904" s="62">
        <f>IF(Source!BS1062&lt;&gt; 0, Source!BS1062, 1)</f>
        <v>31.7</v>
      </c>
      <c r="K904" s="75">
        <f>Source!R1062</f>
        <v>37.549999999999997</v>
      </c>
      <c r="L904" s="64"/>
      <c r="R904">
        <f>H904</f>
        <v>1.18</v>
      </c>
    </row>
    <row r="905" spans="1:26" ht="14.4">
      <c r="A905" s="38"/>
      <c r="B905" s="78"/>
      <c r="C905" s="78" t="s">
        <v>967</v>
      </c>
      <c r="D905" s="60"/>
      <c r="E905" s="10"/>
      <c r="F905" s="61">
        <f>Source!AL1062</f>
        <v>1735.32</v>
      </c>
      <c r="G905" s="62" t="str">
        <f>Source!DD1062</f>
        <v/>
      </c>
      <c r="H905" s="63">
        <f>ROUND(Source!AC1062*Source!I1062, 2)</f>
        <v>676.77</v>
      </c>
      <c r="I905" s="62"/>
      <c r="J905" s="62">
        <f>IF(Source!BC1062&lt;&gt; 0, Source!BC1062, 1)</f>
        <v>3.49</v>
      </c>
      <c r="K905" s="63">
        <f>Source!P1062</f>
        <v>2361.94</v>
      </c>
      <c r="L905" s="64"/>
    </row>
    <row r="906" spans="1:26" ht="14.4">
      <c r="A906" s="38"/>
      <c r="B906" s="78"/>
      <c r="C906" s="78" t="s">
        <v>960</v>
      </c>
      <c r="D906" s="60" t="s">
        <v>961</v>
      </c>
      <c r="E906" s="10">
        <f>Source!BZ1062</f>
        <v>123</v>
      </c>
      <c r="F906" s="14" t="str">
        <f>CONCATENATE(" )", Source!DL1062, Source!FT1062, "=", Source!FX1062)</f>
        <v xml:space="preserve"> )*0,9=110,7</v>
      </c>
      <c r="G906" s="23"/>
      <c r="H906" s="63">
        <f>SUM(S900:S908)</f>
        <v>152.66999999999999</v>
      </c>
      <c r="I906" s="65"/>
      <c r="J906" s="57">
        <f>Source!AT1062</f>
        <v>111</v>
      </c>
      <c r="K906" s="63">
        <f>SUM(T900:T908)</f>
        <v>4852.79</v>
      </c>
      <c r="L906" s="64"/>
    </row>
    <row r="907" spans="1:26" ht="14.4">
      <c r="A907" s="38"/>
      <c r="B907" s="78"/>
      <c r="C907" s="78" t="s">
        <v>962</v>
      </c>
      <c r="D907" s="60" t="s">
        <v>961</v>
      </c>
      <c r="E907" s="10">
        <f>Source!CA1062</f>
        <v>75</v>
      </c>
      <c r="F907" s="14" t="str">
        <f>CONCATENATE(" )", Source!DM1062, Source!FU1062, "=", Source!FY1062)</f>
        <v xml:space="preserve"> )*0,85=63,75</v>
      </c>
      <c r="G907" s="23"/>
      <c r="H907" s="63">
        <f>SUM(U900:U908)</f>
        <v>87.92</v>
      </c>
      <c r="I907" s="65"/>
      <c r="J907" s="57">
        <f>Source!AU1062</f>
        <v>64</v>
      </c>
      <c r="K907" s="63">
        <f>SUM(V900:V908)</f>
        <v>2798</v>
      </c>
      <c r="L907" s="64"/>
    </row>
    <row r="908" spans="1:26" ht="14.4">
      <c r="A908" s="79"/>
      <c r="B908" s="80"/>
      <c r="C908" s="80" t="s">
        <v>963</v>
      </c>
      <c r="D908" s="67" t="s">
        <v>964</v>
      </c>
      <c r="E908" s="68">
        <f>Source!AQ1062</f>
        <v>35.74</v>
      </c>
      <c r="F908" s="69"/>
      <c r="G908" s="72" t="str">
        <f>Source!DI1062</f>
        <v>)*1,15</v>
      </c>
      <c r="H908" s="71"/>
      <c r="I908" s="72"/>
      <c r="J908" s="72"/>
      <c r="K908" s="71"/>
      <c r="L908" s="76">
        <f>Source!U1062</f>
        <v>16.029389999999999</v>
      </c>
    </row>
    <row r="909" spans="1:26" ht="13.8">
      <c r="G909" s="74">
        <f>H902+H903+H905+H906+H907</f>
        <v>1068.03</v>
      </c>
      <c r="H909" s="74"/>
      <c r="J909" s="74">
        <f>K902+K903+K905+K906+K907</f>
        <v>14502.8</v>
      </c>
      <c r="K909" s="74"/>
      <c r="L909" s="59">
        <f>Source!U1062</f>
        <v>16.029389999999999</v>
      </c>
      <c r="O909" s="48">
        <f>G909</f>
        <v>1068.03</v>
      </c>
      <c r="P909" s="48">
        <f>J909</f>
        <v>14502.8</v>
      </c>
      <c r="Q909" s="48">
        <f>L909</f>
        <v>16.029389999999999</v>
      </c>
      <c r="W909">
        <f>IF(Source!BI1062&lt;=1,H902+H903+H905+H906+H907, 0)</f>
        <v>1068.03</v>
      </c>
      <c r="X909">
        <f>IF(Source!BI1062=2,H902+H903+H905+H906+H907, 0)</f>
        <v>0</v>
      </c>
      <c r="Y909">
        <f>IF(Source!BI1062=3,H902+H903+H905+H906+H907, 0)</f>
        <v>0</v>
      </c>
      <c r="Z909">
        <f>IF(Source!BI1062=4,H902+H903+H905+H906+H907, 0)</f>
        <v>0</v>
      </c>
    </row>
    <row r="910" spans="1:26" ht="80.400000000000006">
      <c r="A910" s="38" t="str">
        <f>Source!E1063</f>
        <v>4</v>
      </c>
      <c r="B910" s="78" t="s">
        <v>970</v>
      </c>
      <c r="C910" s="78" t="str">
        <f>Source!G1063</f>
        <v>Устройство покрытий дощатых толщиной 28 мм</v>
      </c>
      <c r="D910" s="60" t="str">
        <f>Source!H1063</f>
        <v>100 м2 покрытия</v>
      </c>
      <c r="E910" s="10">
        <f>Source!I1063</f>
        <v>0.39</v>
      </c>
      <c r="F910" s="61">
        <f>Source!AL1063+Source!AM1063+Source!AO1063</f>
        <v>6972.3600000000006</v>
      </c>
      <c r="G910" s="62"/>
      <c r="H910" s="63"/>
      <c r="I910" s="62" t="str">
        <f>Source!BO1063</f>
        <v>11-01-033-1</v>
      </c>
      <c r="J910" s="62"/>
      <c r="K910" s="63"/>
      <c r="L910" s="64"/>
      <c r="S910">
        <f>ROUND((Source!FX1063/100)*((ROUND(Source!AF1063*Source!I1063, 2)+ROUND(Source!AE1063*Source!I1063, 2))), 2)</f>
        <v>261.38</v>
      </c>
      <c r="T910">
        <f>Source!X1063</f>
        <v>8308.1200000000008</v>
      </c>
      <c r="U910">
        <f>ROUND((Source!FY1063/100)*((ROUND(Source!AF1063*Source!I1063, 2)+ROUND(Source!AE1063*Source!I1063, 2))), 2)</f>
        <v>150.53</v>
      </c>
      <c r="V910">
        <f>Source!Y1063</f>
        <v>4790.2700000000004</v>
      </c>
    </row>
    <row r="911" spans="1:26">
      <c r="C911" s="47" t="str">
        <f>"Объем: "&amp;Source!I1063&amp;"=39/"&amp;"100"</f>
        <v>Объем: 0,39=39/100</v>
      </c>
    </row>
    <row r="912" spans="1:26" ht="14.4">
      <c r="A912" s="38"/>
      <c r="B912" s="78"/>
      <c r="C912" s="78" t="s">
        <v>959</v>
      </c>
      <c r="D912" s="60"/>
      <c r="E912" s="10"/>
      <c r="F912" s="61">
        <f>Source!AO1063</f>
        <v>517.94000000000005</v>
      </c>
      <c r="G912" s="62" t="str">
        <f>Source!DG1063</f>
        <v>)*1,15</v>
      </c>
      <c r="H912" s="63">
        <f>ROUND(Source!AF1063*Source!I1063, 2)</f>
        <v>232.3</v>
      </c>
      <c r="I912" s="62"/>
      <c r="J912" s="62">
        <f>IF(Source!BA1063&lt;&gt; 0, Source!BA1063, 1)</f>
        <v>31.7</v>
      </c>
      <c r="K912" s="63">
        <f>Source!S1063</f>
        <v>7363.79</v>
      </c>
      <c r="L912" s="64"/>
      <c r="R912">
        <f>H912</f>
        <v>232.3</v>
      </c>
    </row>
    <row r="913" spans="1:26" ht="14.4">
      <c r="A913" s="38"/>
      <c r="B913" s="78"/>
      <c r="C913" s="78" t="s">
        <v>81</v>
      </c>
      <c r="D913" s="60"/>
      <c r="E913" s="10"/>
      <c r="F913" s="61">
        <f>Source!AM1063</f>
        <v>97.78</v>
      </c>
      <c r="G913" s="62" t="str">
        <f>Source!DE1063</f>
        <v>)*1,25</v>
      </c>
      <c r="H913" s="63">
        <f>ROUND(Source!AD1063*Source!I1063, 2)</f>
        <v>47.67</v>
      </c>
      <c r="I913" s="62"/>
      <c r="J913" s="62">
        <f>IF(Source!BB1063&lt;&gt; 0, Source!BB1063, 1)</f>
        <v>11.23</v>
      </c>
      <c r="K913" s="63">
        <f>Source!Q1063</f>
        <v>535.30999999999995</v>
      </c>
      <c r="L913" s="64"/>
    </row>
    <row r="914" spans="1:26" ht="14.4">
      <c r="A914" s="38"/>
      <c r="B914" s="78"/>
      <c r="C914" s="78" t="s">
        <v>965</v>
      </c>
      <c r="D914" s="60"/>
      <c r="E914" s="10"/>
      <c r="F914" s="61">
        <f>Source!AN1063</f>
        <v>7.83</v>
      </c>
      <c r="G914" s="62" t="str">
        <f>Source!DF1063</f>
        <v>)*1,25</v>
      </c>
      <c r="H914" s="75">
        <f>ROUND(Source!AE1063*Source!I1063, 2)</f>
        <v>3.82</v>
      </c>
      <c r="I914" s="62"/>
      <c r="J914" s="62">
        <f>IF(Source!BS1063&lt;&gt; 0, Source!BS1063, 1)</f>
        <v>31.7</v>
      </c>
      <c r="K914" s="75">
        <f>Source!R1063</f>
        <v>121</v>
      </c>
      <c r="L914" s="64"/>
      <c r="R914">
        <f>H914</f>
        <v>3.82</v>
      </c>
    </row>
    <row r="915" spans="1:26" ht="14.4">
      <c r="A915" s="38"/>
      <c r="B915" s="78"/>
      <c r="C915" s="78" t="s">
        <v>967</v>
      </c>
      <c r="D915" s="60"/>
      <c r="E915" s="10"/>
      <c r="F915" s="61">
        <f>Source!AL1063</f>
        <v>6356.64</v>
      </c>
      <c r="G915" s="62" t="str">
        <f>Source!DD1063</f>
        <v/>
      </c>
      <c r="H915" s="63">
        <f>ROUND(Source!AC1063*Source!I1063, 2)</f>
        <v>2479.09</v>
      </c>
      <c r="I915" s="62"/>
      <c r="J915" s="62">
        <f>IF(Source!BC1063&lt;&gt; 0, Source!BC1063, 1)</f>
        <v>6.54</v>
      </c>
      <c r="K915" s="63">
        <f>Source!P1063</f>
        <v>16213.25</v>
      </c>
      <c r="L915" s="64"/>
    </row>
    <row r="916" spans="1:26" ht="14.4">
      <c r="A916" s="38"/>
      <c r="B916" s="78"/>
      <c r="C916" s="78" t="s">
        <v>960</v>
      </c>
      <c r="D916" s="60" t="s">
        <v>961</v>
      </c>
      <c r="E916" s="10">
        <f>Source!BZ1063</f>
        <v>123</v>
      </c>
      <c r="F916" s="14" t="str">
        <f>CONCATENATE(" )", Source!DL1063, Source!FT1063, "=", Source!FX1063)</f>
        <v xml:space="preserve"> )*0,9=110,7</v>
      </c>
      <c r="G916" s="23"/>
      <c r="H916" s="63">
        <f>SUM(S910:S918)</f>
        <v>261.38</v>
      </c>
      <c r="I916" s="65"/>
      <c r="J916" s="57">
        <f>Source!AT1063</f>
        <v>111</v>
      </c>
      <c r="K916" s="63">
        <f>SUM(T910:T918)</f>
        <v>8308.1200000000008</v>
      </c>
      <c r="L916" s="64"/>
    </row>
    <row r="917" spans="1:26" ht="14.4">
      <c r="A917" s="38"/>
      <c r="B917" s="78"/>
      <c r="C917" s="78" t="s">
        <v>962</v>
      </c>
      <c r="D917" s="60" t="s">
        <v>961</v>
      </c>
      <c r="E917" s="10">
        <f>Source!CA1063</f>
        <v>75</v>
      </c>
      <c r="F917" s="14" t="str">
        <f>CONCATENATE(" )", Source!DM1063, Source!FU1063, "=", Source!FY1063)</f>
        <v xml:space="preserve"> )*0,85=63,75</v>
      </c>
      <c r="G917" s="23"/>
      <c r="H917" s="63">
        <f>SUM(U910:U918)</f>
        <v>150.53</v>
      </c>
      <c r="I917" s="65"/>
      <c r="J917" s="57">
        <f>Source!AU1063</f>
        <v>64</v>
      </c>
      <c r="K917" s="63">
        <f>SUM(V910:V918)</f>
        <v>4790.2700000000004</v>
      </c>
      <c r="L917" s="64"/>
    </row>
    <row r="918" spans="1:26" ht="14.4">
      <c r="A918" s="79"/>
      <c r="B918" s="80"/>
      <c r="C918" s="80" t="s">
        <v>963</v>
      </c>
      <c r="D918" s="67" t="s">
        <v>964</v>
      </c>
      <c r="E918" s="68">
        <f>Source!AQ1063</f>
        <v>60.72</v>
      </c>
      <c r="F918" s="69"/>
      <c r="G918" s="72" t="str">
        <f>Source!DI1063</f>
        <v>)*1,15</v>
      </c>
      <c r="H918" s="71"/>
      <c r="I918" s="72"/>
      <c r="J918" s="72"/>
      <c r="K918" s="71"/>
      <c r="L918" s="76">
        <f>Source!U1063</f>
        <v>27.232919999999996</v>
      </c>
    </row>
    <row r="919" spans="1:26" ht="13.8">
      <c r="G919" s="74">
        <f>H912+H913+H915+H916+H917</f>
        <v>3170.9700000000007</v>
      </c>
      <c r="H919" s="74"/>
      <c r="J919" s="74">
        <f>K912+K913+K915+K916+K917</f>
        <v>37210.740000000005</v>
      </c>
      <c r="K919" s="74"/>
      <c r="L919" s="59">
        <f>Source!U1063</f>
        <v>27.232919999999996</v>
      </c>
      <c r="O919" s="48">
        <f>G919</f>
        <v>3170.9700000000007</v>
      </c>
      <c r="P919" s="48">
        <f>J919</f>
        <v>37210.740000000005</v>
      </c>
      <c r="Q919" s="48">
        <f>L919</f>
        <v>27.232919999999996</v>
      </c>
      <c r="W919">
        <f>IF(Source!BI1063&lt;=1,H912+H913+H915+H916+H917, 0)</f>
        <v>3170.9700000000007</v>
      </c>
      <c r="X919">
        <f>IF(Source!BI1063=2,H912+H913+H915+H916+H917, 0)</f>
        <v>0</v>
      </c>
      <c r="Y919">
        <f>IF(Source!BI1063=3,H912+H913+H915+H916+H917, 0)</f>
        <v>0</v>
      </c>
      <c r="Z919">
        <f>IF(Source!BI1063=4,H912+H913+H915+H916+H917, 0)</f>
        <v>0</v>
      </c>
    </row>
    <row r="920" spans="1:26" ht="80.400000000000006">
      <c r="A920" s="38" t="str">
        <f>Source!E1064</f>
        <v>5</v>
      </c>
      <c r="B920" s="78" t="s">
        <v>971</v>
      </c>
      <c r="C920" s="78" t="str">
        <f>Source!G1064</f>
        <v>Устройство оснований полов из фанеры в один слой площадью свыше 20 м2</v>
      </c>
      <c r="D920" s="60" t="str">
        <f>Source!H1064</f>
        <v>100 м2 пола</v>
      </c>
      <c r="E920" s="10">
        <f>Source!I1064</f>
        <v>0.39</v>
      </c>
      <c r="F920" s="61">
        <f>Source!AL1064+Source!AM1064+Source!AO1064</f>
        <v>6214.5300000000007</v>
      </c>
      <c r="G920" s="62"/>
      <c r="H920" s="63"/>
      <c r="I920" s="62" t="str">
        <f>Source!BO1064</f>
        <v>11-01-053-2</v>
      </c>
      <c r="J920" s="62"/>
      <c r="K920" s="63"/>
      <c r="L920" s="64"/>
      <c r="S920">
        <f>ROUND((Source!FX1064/100)*((ROUND(Source!AF1064*Source!I1064, 2)+ROUND(Source!AE1064*Source!I1064, 2))), 2)</f>
        <v>163.16999999999999</v>
      </c>
      <c r="T920">
        <f>Source!X1064</f>
        <v>5186.55</v>
      </c>
      <c r="U920">
        <f>ROUND((Source!FY1064/100)*((ROUND(Source!AF1064*Source!I1064, 2)+ROUND(Source!AE1064*Source!I1064, 2))), 2)</f>
        <v>93.97</v>
      </c>
      <c r="V920">
        <f>Source!Y1064</f>
        <v>2990.44</v>
      </c>
    </row>
    <row r="921" spans="1:26">
      <c r="C921" s="47" t="str">
        <f>"Объем: "&amp;Source!I1064&amp;"=39/"&amp;"100"</f>
        <v>Объем: 0,39=39/100</v>
      </c>
    </row>
    <row r="922" spans="1:26" ht="14.4">
      <c r="A922" s="38"/>
      <c r="B922" s="78"/>
      <c r="C922" s="78" t="s">
        <v>959</v>
      </c>
      <c r="D922" s="60"/>
      <c r="E922" s="10"/>
      <c r="F922" s="61">
        <f>Source!AO1064</f>
        <v>255.39</v>
      </c>
      <c r="G922" s="62" t="str">
        <f>Source!DG1064</f>
        <v>)*1,15</v>
      </c>
      <c r="H922" s="63">
        <f>ROUND(Source!AF1064*Source!I1064, 2)</f>
        <v>114.54</v>
      </c>
      <c r="I922" s="62"/>
      <c r="J922" s="62">
        <f>IF(Source!BA1064&lt;&gt; 0, Source!BA1064, 1)</f>
        <v>31.7</v>
      </c>
      <c r="K922" s="63">
        <f>Source!S1064</f>
        <v>3630.99</v>
      </c>
      <c r="L922" s="64"/>
      <c r="R922">
        <f>H922</f>
        <v>114.54</v>
      </c>
    </row>
    <row r="923" spans="1:26" ht="14.4">
      <c r="A923" s="38"/>
      <c r="B923" s="78"/>
      <c r="C923" s="78" t="s">
        <v>81</v>
      </c>
      <c r="D923" s="60"/>
      <c r="E923" s="10"/>
      <c r="F923" s="61">
        <f>Source!AM1064</f>
        <v>375.46</v>
      </c>
      <c r="G923" s="62" t="str">
        <f>Source!DE1064</f>
        <v>)*1,25</v>
      </c>
      <c r="H923" s="63">
        <f>ROUND(Source!AD1064*Source!I1064, 2)</f>
        <v>183.04</v>
      </c>
      <c r="I923" s="62"/>
      <c r="J923" s="62">
        <f>IF(Source!BB1064&lt;&gt; 0, Source!BB1064, 1)</f>
        <v>10.55</v>
      </c>
      <c r="K923" s="63">
        <f>Source!Q1064</f>
        <v>1931.04</v>
      </c>
      <c r="L923" s="64"/>
    </row>
    <row r="924" spans="1:26" ht="14.4">
      <c r="A924" s="38"/>
      <c r="B924" s="78"/>
      <c r="C924" s="78" t="s">
        <v>965</v>
      </c>
      <c r="D924" s="60"/>
      <c r="E924" s="10"/>
      <c r="F924" s="61">
        <f>Source!AN1064</f>
        <v>67.400000000000006</v>
      </c>
      <c r="G924" s="62" t="str">
        <f>Source!DF1064</f>
        <v>)*1,25</v>
      </c>
      <c r="H924" s="75">
        <f>ROUND(Source!AE1064*Source!I1064, 2)</f>
        <v>32.86</v>
      </c>
      <c r="I924" s="62"/>
      <c r="J924" s="62">
        <f>IF(Source!BS1064&lt;&gt; 0, Source!BS1064, 1)</f>
        <v>31.7</v>
      </c>
      <c r="K924" s="75">
        <f>Source!R1064</f>
        <v>1041.58</v>
      </c>
      <c r="L924" s="64"/>
      <c r="R924">
        <f>H924</f>
        <v>32.86</v>
      </c>
    </row>
    <row r="925" spans="1:26" ht="14.4">
      <c r="A925" s="38"/>
      <c r="B925" s="78"/>
      <c r="C925" s="78" t="s">
        <v>967</v>
      </c>
      <c r="D925" s="60"/>
      <c r="E925" s="10"/>
      <c r="F925" s="61">
        <f>Source!AL1064</f>
        <v>5583.68</v>
      </c>
      <c r="G925" s="62" t="str">
        <f>Source!DD1064</f>
        <v/>
      </c>
      <c r="H925" s="63">
        <f>ROUND(Source!AC1064*Source!I1064, 2)</f>
        <v>2177.64</v>
      </c>
      <c r="I925" s="62"/>
      <c r="J925" s="62">
        <f>IF(Source!BC1064&lt;&gt; 0, Source!BC1064, 1)</f>
        <v>5.87</v>
      </c>
      <c r="K925" s="63">
        <f>Source!P1064</f>
        <v>12782.72</v>
      </c>
      <c r="L925" s="64"/>
    </row>
    <row r="926" spans="1:26" ht="14.4">
      <c r="A926" s="38"/>
      <c r="B926" s="78"/>
      <c r="C926" s="78" t="s">
        <v>960</v>
      </c>
      <c r="D926" s="60" t="s">
        <v>961</v>
      </c>
      <c r="E926" s="10">
        <f>Source!BZ1064</f>
        <v>123</v>
      </c>
      <c r="F926" s="14" t="str">
        <f>CONCATENATE(" )", Source!DL1064, Source!FT1064, "=", Source!FX1064)</f>
        <v xml:space="preserve"> )*0,9=110,7</v>
      </c>
      <c r="G926" s="23"/>
      <c r="H926" s="63">
        <f>SUM(S920:S928)</f>
        <v>163.16999999999999</v>
      </c>
      <c r="I926" s="65"/>
      <c r="J926" s="57">
        <f>Source!AT1064</f>
        <v>111</v>
      </c>
      <c r="K926" s="63">
        <f>SUM(T920:T928)</f>
        <v>5186.55</v>
      </c>
      <c r="L926" s="64"/>
    </row>
    <row r="927" spans="1:26" ht="14.4">
      <c r="A927" s="38"/>
      <c r="B927" s="78"/>
      <c r="C927" s="78" t="s">
        <v>962</v>
      </c>
      <c r="D927" s="60" t="s">
        <v>961</v>
      </c>
      <c r="E927" s="10">
        <f>Source!CA1064</f>
        <v>75</v>
      </c>
      <c r="F927" s="14" t="str">
        <f>CONCATENATE(" )", Source!DM1064, Source!FU1064, "=", Source!FY1064)</f>
        <v xml:space="preserve"> )*0,85=63,75</v>
      </c>
      <c r="G927" s="23"/>
      <c r="H927" s="63">
        <f>SUM(U920:U928)</f>
        <v>93.97</v>
      </c>
      <c r="I927" s="65"/>
      <c r="J927" s="57">
        <f>Source!AU1064</f>
        <v>64</v>
      </c>
      <c r="K927" s="63">
        <f>SUM(V920:V928)</f>
        <v>2990.44</v>
      </c>
      <c r="L927" s="64"/>
    </row>
    <row r="928" spans="1:26" ht="14.4">
      <c r="A928" s="79"/>
      <c r="B928" s="80"/>
      <c r="C928" s="80" t="s">
        <v>963</v>
      </c>
      <c r="D928" s="67" t="s">
        <v>964</v>
      </c>
      <c r="E928" s="68">
        <f>Source!AQ1064</f>
        <v>31.26</v>
      </c>
      <c r="F928" s="69"/>
      <c r="G928" s="72" t="str">
        <f>Source!DI1064</f>
        <v>)*1,15</v>
      </c>
      <c r="H928" s="71"/>
      <c r="I928" s="72"/>
      <c r="J928" s="72"/>
      <c r="K928" s="71"/>
      <c r="L928" s="76">
        <f>Source!U1064</f>
        <v>14.020109999999999</v>
      </c>
    </row>
    <row r="929" spans="1:26" ht="13.8">
      <c r="G929" s="74">
        <f>H922+H923+H925+H926+H927</f>
        <v>2732.3599999999997</v>
      </c>
      <c r="H929" s="74"/>
      <c r="J929" s="74">
        <f>K922+K923+K925+K926+K927</f>
        <v>26521.739999999998</v>
      </c>
      <c r="K929" s="74"/>
      <c r="L929" s="59">
        <f>Source!U1064</f>
        <v>14.020109999999999</v>
      </c>
      <c r="O929" s="48">
        <f>G929</f>
        <v>2732.3599999999997</v>
      </c>
      <c r="P929" s="48">
        <f>J929</f>
        <v>26521.739999999998</v>
      </c>
      <c r="Q929" s="48">
        <f>L929</f>
        <v>14.020109999999999</v>
      </c>
      <c r="W929">
        <f>IF(Source!BI1064&lt;=1,H922+H923+H925+H926+H927, 0)</f>
        <v>2732.3599999999997</v>
      </c>
      <c r="X929">
        <f>IF(Source!BI1064=2,H922+H923+H925+H926+H927, 0)</f>
        <v>0</v>
      </c>
      <c r="Y929">
        <f>IF(Source!BI1064=3,H922+H923+H925+H926+H927, 0)</f>
        <v>0</v>
      </c>
      <c r="Z929">
        <f>IF(Source!BI1064=4,H922+H923+H925+H926+H927, 0)</f>
        <v>0</v>
      </c>
    </row>
    <row r="930" spans="1:26" ht="80.400000000000006">
      <c r="A930" s="38" t="str">
        <f>Source!E1065</f>
        <v>6</v>
      </c>
      <c r="B930" s="78" t="s">
        <v>972</v>
      </c>
      <c r="C930" s="78" t="str">
        <f>Source!G1065</f>
        <v>Устройство гетерогенного и гомогенного покрытия на клее со свариванием полотнищ в стыках</v>
      </c>
      <c r="D930" s="60" t="str">
        <f>Source!H1065</f>
        <v>100 м2</v>
      </c>
      <c r="E930" s="10">
        <f>Source!I1065</f>
        <v>0.39</v>
      </c>
      <c r="F930" s="61">
        <f>Source!AL1065+Source!AM1065+Source!AO1065</f>
        <v>1180.5999999999999</v>
      </c>
      <c r="G930" s="62"/>
      <c r="H930" s="63"/>
      <c r="I930" s="62" t="str">
        <f>Source!BO1065</f>
        <v>11-01-057-1</v>
      </c>
      <c r="J930" s="62"/>
      <c r="K930" s="63"/>
      <c r="L930" s="64"/>
      <c r="S930">
        <f>ROUND((Source!FX1065/100)*((ROUND(Source!AF1065*Source!I1065, 2)+ROUND(Source!AE1065*Source!I1065, 2))), 2)</f>
        <v>191.96</v>
      </c>
      <c r="T930">
        <f>Source!X1065</f>
        <v>6101.98</v>
      </c>
      <c r="U930">
        <f>ROUND((Source!FY1065/100)*((ROUND(Source!AF1065*Source!I1065, 2)+ROUND(Source!AE1065*Source!I1065, 2))), 2)</f>
        <v>110.55</v>
      </c>
      <c r="V930">
        <f>Source!Y1065</f>
        <v>3518.26</v>
      </c>
    </row>
    <row r="931" spans="1:26">
      <c r="C931" s="47" t="str">
        <f>"Объем: "&amp;Source!I1065&amp;"=39/"&amp;"100"</f>
        <v>Объем: 0,39=39/100</v>
      </c>
    </row>
    <row r="932" spans="1:26" ht="14.4">
      <c r="A932" s="38"/>
      <c r="B932" s="78"/>
      <c r="C932" s="78" t="s">
        <v>959</v>
      </c>
      <c r="D932" s="60"/>
      <c r="E932" s="10"/>
      <c r="F932" s="61">
        <f>Source!AO1065</f>
        <v>386.07</v>
      </c>
      <c r="G932" s="62" t="str">
        <f>Source!DG1065</f>
        <v>)*1,15</v>
      </c>
      <c r="H932" s="63">
        <f>ROUND(Source!AF1065*Source!I1065, 2)</f>
        <v>173.15</v>
      </c>
      <c r="I932" s="62"/>
      <c r="J932" s="62">
        <f>IF(Source!BA1065&lt;&gt; 0, Source!BA1065, 1)</f>
        <v>31.7</v>
      </c>
      <c r="K932" s="63">
        <f>Source!S1065</f>
        <v>5488.93</v>
      </c>
      <c r="L932" s="64"/>
      <c r="R932">
        <f>H932</f>
        <v>173.15</v>
      </c>
    </row>
    <row r="933" spans="1:26" ht="14.4">
      <c r="A933" s="38"/>
      <c r="B933" s="78"/>
      <c r="C933" s="78" t="s">
        <v>81</v>
      </c>
      <c r="D933" s="60"/>
      <c r="E933" s="10"/>
      <c r="F933" s="61">
        <f>Source!AM1065</f>
        <v>5.77</v>
      </c>
      <c r="G933" s="62" t="str">
        <f>Source!DE1065</f>
        <v>)*1,25</v>
      </c>
      <c r="H933" s="63">
        <f>ROUND(Source!AD1065*Source!I1065, 2)</f>
        <v>2.81</v>
      </c>
      <c r="I933" s="62"/>
      <c r="J933" s="62">
        <f>IF(Source!BB1065&lt;&gt; 0, Source!BB1065, 1)</f>
        <v>9.65</v>
      </c>
      <c r="K933" s="63">
        <f>Source!Q1065</f>
        <v>27.14</v>
      </c>
      <c r="L933" s="64"/>
    </row>
    <row r="934" spans="1:26" ht="14.4">
      <c r="A934" s="38"/>
      <c r="B934" s="78"/>
      <c r="C934" s="78" t="s">
        <v>965</v>
      </c>
      <c r="D934" s="60"/>
      <c r="E934" s="10"/>
      <c r="F934" s="61">
        <f>Source!AN1065</f>
        <v>0.54</v>
      </c>
      <c r="G934" s="62" t="str">
        <f>Source!DF1065</f>
        <v>)*1,25</v>
      </c>
      <c r="H934" s="75">
        <f>ROUND(Source!AE1065*Source!I1065, 2)</f>
        <v>0.26</v>
      </c>
      <c r="I934" s="62"/>
      <c r="J934" s="62">
        <f>IF(Source!BS1065&lt;&gt; 0, Source!BS1065, 1)</f>
        <v>31.7</v>
      </c>
      <c r="K934" s="75">
        <f>Source!R1065</f>
        <v>8.35</v>
      </c>
      <c r="L934" s="64"/>
      <c r="R934">
        <f>H934</f>
        <v>0.26</v>
      </c>
    </row>
    <row r="935" spans="1:26" ht="14.4">
      <c r="A935" s="38"/>
      <c r="B935" s="78"/>
      <c r="C935" s="78" t="s">
        <v>967</v>
      </c>
      <c r="D935" s="60"/>
      <c r="E935" s="10"/>
      <c r="F935" s="61">
        <f>Source!AL1065</f>
        <v>788.76</v>
      </c>
      <c r="G935" s="62" t="str">
        <f>Source!DD1065</f>
        <v/>
      </c>
      <c r="H935" s="63">
        <f>ROUND(Source!AC1065*Source!I1065, 2)</f>
        <v>307.62</v>
      </c>
      <c r="I935" s="62"/>
      <c r="J935" s="62">
        <f>IF(Source!BC1065&lt;&gt; 0, Source!BC1065, 1)</f>
        <v>7.57</v>
      </c>
      <c r="K935" s="63">
        <f>Source!P1065</f>
        <v>2328.66</v>
      </c>
      <c r="L935" s="64"/>
    </row>
    <row r="936" spans="1:26" ht="14.4">
      <c r="A936" s="38"/>
      <c r="B936" s="78"/>
      <c r="C936" s="78" t="s">
        <v>960</v>
      </c>
      <c r="D936" s="60" t="s">
        <v>961</v>
      </c>
      <c r="E936" s="10">
        <f>Source!BZ1065</f>
        <v>123</v>
      </c>
      <c r="F936" s="14" t="str">
        <f>CONCATENATE(" )", Source!DL1065, Source!FT1065, "=", Source!FX1065)</f>
        <v xml:space="preserve"> )*0,9=110,7</v>
      </c>
      <c r="G936" s="23"/>
      <c r="H936" s="63">
        <f>SUM(S930:S939)</f>
        <v>191.96</v>
      </c>
      <c r="I936" s="65"/>
      <c r="J936" s="57">
        <f>Source!AT1065</f>
        <v>111</v>
      </c>
      <c r="K936" s="63">
        <f>SUM(T930:T939)</f>
        <v>6101.98</v>
      </c>
      <c r="L936" s="64"/>
    </row>
    <row r="937" spans="1:26" ht="14.4">
      <c r="A937" s="38"/>
      <c r="B937" s="78"/>
      <c r="C937" s="78" t="s">
        <v>962</v>
      </c>
      <c r="D937" s="60" t="s">
        <v>961</v>
      </c>
      <c r="E937" s="10">
        <f>Source!CA1065</f>
        <v>75</v>
      </c>
      <c r="F937" s="14" t="str">
        <f>CONCATENATE(" )", Source!DM1065, Source!FU1065, "=", Source!FY1065)</f>
        <v xml:space="preserve"> )*0,85=63,75</v>
      </c>
      <c r="G937" s="23"/>
      <c r="H937" s="63">
        <f>SUM(U930:U939)</f>
        <v>110.55</v>
      </c>
      <c r="I937" s="65"/>
      <c r="J937" s="57">
        <f>Source!AU1065</f>
        <v>64</v>
      </c>
      <c r="K937" s="63">
        <f>SUM(V930:V939)</f>
        <v>3518.26</v>
      </c>
      <c r="L937" s="64"/>
    </row>
    <row r="938" spans="1:26" ht="14.4">
      <c r="A938" s="38"/>
      <c r="B938" s="78"/>
      <c r="C938" s="78" t="s">
        <v>963</v>
      </c>
      <c r="D938" s="60" t="s">
        <v>964</v>
      </c>
      <c r="E938" s="10">
        <f>Source!AQ1065</f>
        <v>45.26</v>
      </c>
      <c r="F938" s="61"/>
      <c r="G938" s="62" t="str">
        <f>Source!DI1065</f>
        <v>)*1,15</v>
      </c>
      <c r="H938" s="63"/>
      <c r="I938" s="62"/>
      <c r="J938" s="62"/>
      <c r="K938" s="63"/>
      <c r="L938" s="66">
        <f>Source!U1065</f>
        <v>20.299109999999999</v>
      </c>
    </row>
    <row r="939" spans="1:26" ht="55.2">
      <c r="A939" s="79" t="str">
        <f>Source!E1066</f>
        <v>6,1</v>
      </c>
      <c r="B939" s="80" t="str">
        <f>Source!F1066</f>
        <v>101-4216</v>
      </c>
      <c r="C939" s="80" t="str">
        <f>Source!G1066</f>
        <v>Линолеум полукоммерческий гетерогенный "TARKETT ИДИЛЛИЯ" (толщина 3,2 мм, толщина защитного слоя 0,5 мм, класс 23/32)</v>
      </c>
      <c r="D939" s="67" t="str">
        <f>Source!H1066</f>
        <v>м2</v>
      </c>
      <c r="E939" s="68">
        <f>Source!I1066</f>
        <v>39.78</v>
      </c>
      <c r="F939" s="69">
        <f>Source!AL1066+Source!AM1066+Source!AO1066</f>
        <v>82.19</v>
      </c>
      <c r="G939" s="70" t="s">
        <v>3</v>
      </c>
      <c r="H939" s="71">
        <f>ROUND(Source!AC1066*Source!I1066, 2)+ROUND(Source!AD1066*Source!I1066, 2)+ROUND(Source!AF1066*Source!I1066, 2)</f>
        <v>3269.52</v>
      </c>
      <c r="I939" s="72"/>
      <c r="J939" s="72">
        <f>IF(Source!BC1066&lt;&gt; 0, Source!BC1066, 1)</f>
        <v>6.28</v>
      </c>
      <c r="K939" s="71">
        <f>Source!O1066</f>
        <v>20532.57</v>
      </c>
      <c r="L939" s="73"/>
      <c r="S939">
        <f>ROUND((Source!FX1066/100)*((ROUND(Source!AF1066*Source!I1066, 2)+ROUND(Source!AE1066*Source!I1066, 2))), 2)</f>
        <v>0</v>
      </c>
      <c r="T939">
        <f>Source!X1066</f>
        <v>0</v>
      </c>
      <c r="U939">
        <f>ROUND((Source!FY1066/100)*((ROUND(Source!AF1066*Source!I1066, 2)+ROUND(Source!AE1066*Source!I1066, 2))), 2)</f>
        <v>0</v>
      </c>
      <c r="V939">
        <f>Source!Y1066</f>
        <v>0</v>
      </c>
      <c r="W939">
        <f>IF(Source!BI1066&lt;=1,H939, 0)</f>
        <v>3269.52</v>
      </c>
      <c r="X939">
        <f>IF(Source!BI1066=2,H939, 0)</f>
        <v>0</v>
      </c>
      <c r="Y939">
        <f>IF(Source!BI1066=3,H939, 0)</f>
        <v>0</v>
      </c>
      <c r="Z939">
        <f>IF(Source!BI1066=4,H939, 0)</f>
        <v>0</v>
      </c>
    </row>
    <row r="940" spans="1:26" ht="13.8">
      <c r="G940" s="74">
        <f>H932+H933+H935+H936+H937+SUM(H939:H939)</f>
        <v>4055.61</v>
      </c>
      <c r="H940" s="74"/>
      <c r="J940" s="74">
        <f>K932+K933+K935+K936+K937+SUM(K939:K939)</f>
        <v>37997.54</v>
      </c>
      <c r="K940" s="74"/>
      <c r="L940" s="59">
        <f>Source!U1065</f>
        <v>20.299109999999999</v>
      </c>
      <c r="O940" s="48">
        <f>G940</f>
        <v>4055.61</v>
      </c>
      <c r="P940" s="48">
        <f>J940</f>
        <v>37997.54</v>
      </c>
      <c r="Q940" s="48">
        <f>L940</f>
        <v>20.299109999999999</v>
      </c>
      <c r="W940">
        <f>IF(Source!BI1065&lt;=1,H932+H933+H935+H936+H937, 0)</f>
        <v>786.09</v>
      </c>
      <c r="X940">
        <f>IF(Source!BI1065=2,H932+H933+H935+H936+H937, 0)</f>
        <v>0</v>
      </c>
      <c r="Y940">
        <f>IF(Source!BI1065=3,H932+H933+H935+H936+H937, 0)</f>
        <v>0</v>
      </c>
      <c r="Z940">
        <f>IF(Source!BI1065=4,H932+H933+H935+H936+H937, 0)</f>
        <v>0</v>
      </c>
    </row>
    <row r="941" spans="1:26" ht="43.2">
      <c r="A941" s="38" t="str">
        <f>Source!E1067</f>
        <v>8</v>
      </c>
      <c r="B941" s="78" t="str">
        <f>Source!F1067</f>
        <v>11-01-040-1</v>
      </c>
      <c r="C941" s="78" t="str">
        <f>Source!G1067</f>
        <v>Устройство плинтусов поливинилхлоридных на клее КН-2</v>
      </c>
      <c r="D941" s="60" t="str">
        <f>Source!H1067</f>
        <v>100 М ПЛИНТУСА</v>
      </c>
      <c r="E941" s="10">
        <f>Source!I1067</f>
        <v>0.25080000000000002</v>
      </c>
      <c r="F941" s="61">
        <f>Source!AL1067+Source!AM1067+Source!AO1067</f>
        <v>90.36</v>
      </c>
      <c r="G941" s="62"/>
      <c r="H941" s="63"/>
      <c r="I941" s="62" t="str">
        <f>Source!BO1067</f>
        <v>11-01-040-1</v>
      </c>
      <c r="J941" s="62"/>
      <c r="K941" s="63"/>
      <c r="L941" s="64"/>
      <c r="S941">
        <f>ROUND((Source!FX1067/100)*((ROUND(Source!AF1067*Source!I1067, 2)+ROUND(Source!AE1067*Source!I1067, 2))), 2)</f>
        <v>24.37</v>
      </c>
      <c r="T941">
        <f>Source!X1067</f>
        <v>774.29</v>
      </c>
      <c r="U941">
        <f>ROUND((Source!FY1067/100)*((ROUND(Source!AF1067*Source!I1067, 2)+ROUND(Source!AE1067*Source!I1067, 2))), 2)</f>
        <v>14.03</v>
      </c>
      <c r="V941">
        <f>Source!Y1067</f>
        <v>446.44</v>
      </c>
    </row>
    <row r="942" spans="1:26">
      <c r="C942" s="47" t="str">
        <f>"Объем: "&amp;Source!I1067&amp;"=25,08/"&amp;"100"</f>
        <v>Объем: 0,2508=25,08/100</v>
      </c>
    </row>
    <row r="943" spans="1:26" ht="14.4">
      <c r="A943" s="38"/>
      <c r="B943" s="78"/>
      <c r="C943" s="78" t="s">
        <v>959</v>
      </c>
      <c r="D943" s="60"/>
      <c r="E943" s="10"/>
      <c r="F943" s="61">
        <f>Source!AO1067</f>
        <v>87.74</v>
      </c>
      <c r="G943" s="62" t="str">
        <f>Source!DG1067</f>
        <v/>
      </c>
      <c r="H943" s="63">
        <f>ROUND(Source!AF1067*Source!I1067, 2)</f>
        <v>22.01</v>
      </c>
      <c r="I943" s="62"/>
      <c r="J943" s="62">
        <f>IF(Source!BA1067&lt;&gt; 0, Source!BA1067, 1)</f>
        <v>31.7</v>
      </c>
      <c r="K943" s="63">
        <f>Source!S1067</f>
        <v>697.56</v>
      </c>
      <c r="L943" s="64"/>
      <c r="R943">
        <f>H943</f>
        <v>22.01</v>
      </c>
    </row>
    <row r="944" spans="1:26" ht="14.4">
      <c r="A944" s="38"/>
      <c r="B944" s="78"/>
      <c r="C944" s="78" t="s">
        <v>81</v>
      </c>
      <c r="D944" s="60"/>
      <c r="E944" s="10"/>
      <c r="F944" s="61">
        <f>Source!AM1067</f>
        <v>2.62</v>
      </c>
      <c r="G944" s="62" t="str">
        <f>Source!DE1067</f>
        <v/>
      </c>
      <c r="H944" s="63">
        <f>ROUND(Source!AD1067*Source!I1067, 2)</f>
        <v>0.66</v>
      </c>
      <c r="I944" s="62"/>
      <c r="J944" s="62">
        <f>IF(Source!BB1067&lt;&gt; 0, Source!BB1067, 1)</f>
        <v>10.4</v>
      </c>
      <c r="K944" s="63">
        <f>Source!Q1067</f>
        <v>6.83</v>
      </c>
      <c r="L944" s="64"/>
    </row>
    <row r="945" spans="1:26" ht="14.4">
      <c r="A945" s="38"/>
      <c r="B945" s="78"/>
      <c r="C945" s="78" t="s">
        <v>960</v>
      </c>
      <c r="D945" s="60" t="s">
        <v>961</v>
      </c>
      <c r="E945" s="10">
        <f>Source!BZ1067</f>
        <v>123</v>
      </c>
      <c r="F945" s="14" t="str">
        <f>CONCATENATE(" )", Source!DL1067, Source!FT1067, "=", Source!FX1067)</f>
        <v xml:space="preserve"> )*0,9=110,7</v>
      </c>
      <c r="G945" s="23"/>
      <c r="H945" s="63">
        <f>SUM(S941:S947)</f>
        <v>24.37</v>
      </c>
      <c r="I945" s="65"/>
      <c r="J945" s="57">
        <f>Source!AT1067</f>
        <v>111</v>
      </c>
      <c r="K945" s="63">
        <f>SUM(T941:T947)</f>
        <v>774.29</v>
      </c>
      <c r="L945" s="64"/>
    </row>
    <row r="946" spans="1:26" ht="14.4">
      <c r="A946" s="38"/>
      <c r="B946" s="78"/>
      <c r="C946" s="78" t="s">
        <v>962</v>
      </c>
      <c r="D946" s="60" t="s">
        <v>961</v>
      </c>
      <c r="E946" s="10">
        <f>Source!CA1067</f>
        <v>75</v>
      </c>
      <c r="F946" s="14" t="str">
        <f>CONCATENATE(" )", Source!DM1067, Source!FU1067, "=", Source!FY1067)</f>
        <v xml:space="preserve"> )*0,85=63,75</v>
      </c>
      <c r="G946" s="23"/>
      <c r="H946" s="63">
        <f>SUM(U941:U947)</f>
        <v>14.03</v>
      </c>
      <c r="I946" s="65"/>
      <c r="J946" s="57">
        <f>Source!AU1067</f>
        <v>64</v>
      </c>
      <c r="K946" s="63">
        <f>SUM(V941:V947)</f>
        <v>446.44</v>
      </c>
      <c r="L946" s="64"/>
    </row>
    <row r="947" spans="1:26" ht="14.4">
      <c r="A947" s="79"/>
      <c r="B947" s="80"/>
      <c r="C947" s="80" t="s">
        <v>963</v>
      </c>
      <c r="D947" s="67" t="s">
        <v>964</v>
      </c>
      <c r="E947" s="68">
        <f>Source!AQ1067</f>
        <v>8.99</v>
      </c>
      <c r="F947" s="69"/>
      <c r="G947" s="72" t="str">
        <f>Source!DI1067</f>
        <v/>
      </c>
      <c r="H947" s="71"/>
      <c r="I947" s="72"/>
      <c r="J947" s="72"/>
      <c r="K947" s="71"/>
      <c r="L947" s="76">
        <f>Source!U1067</f>
        <v>2.2546920000000004</v>
      </c>
    </row>
    <row r="948" spans="1:26" ht="13.8">
      <c r="G948" s="74">
        <f>H943+H944+H945+H946</f>
        <v>61.070000000000007</v>
      </c>
      <c r="H948" s="74"/>
      <c r="J948" s="74">
        <f>K943+K944+K945+K946</f>
        <v>1925.12</v>
      </c>
      <c r="K948" s="74"/>
      <c r="L948" s="59">
        <f>Source!U1067</f>
        <v>2.2546920000000004</v>
      </c>
      <c r="O948" s="48">
        <f>G948</f>
        <v>61.070000000000007</v>
      </c>
      <c r="P948" s="48">
        <f>J948</f>
        <v>1925.12</v>
      </c>
      <c r="Q948" s="48">
        <f>L948</f>
        <v>2.2546920000000004</v>
      </c>
      <c r="W948">
        <f>IF(Source!BI1067&lt;=1,H943+H944+H945+H946, 0)</f>
        <v>61.070000000000007</v>
      </c>
      <c r="X948">
        <f>IF(Source!BI1067=2,H943+H944+H945+H946, 0)</f>
        <v>0</v>
      </c>
      <c r="Y948">
        <f>IF(Source!BI1067=3,H943+H944+H945+H946, 0)</f>
        <v>0</v>
      </c>
      <c r="Z948">
        <f>IF(Source!BI1067=4,H943+H944+H945+H946, 0)</f>
        <v>0</v>
      </c>
    </row>
    <row r="949" spans="1:26" ht="80.400000000000006">
      <c r="A949" s="38" t="str">
        <f>Source!E1068</f>
        <v>11</v>
      </c>
      <c r="B949" s="78" t="s">
        <v>973</v>
      </c>
      <c r="C949" s="78" t="str">
        <f>Source!G1068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949" s="60" t="str">
        <f>Source!H1068</f>
        <v>100 м2 стен (за вычетом проемов)</v>
      </c>
      <c r="E949" s="10">
        <f>Source!I1068</f>
        <v>0.73499999999999999</v>
      </c>
      <c r="F949" s="61">
        <f>Source!AL1068+Source!AM1068+Source!AO1068</f>
        <v>8276.1299999999992</v>
      </c>
      <c r="G949" s="62"/>
      <c r="H949" s="63"/>
      <c r="I949" s="62" t="str">
        <f>Source!BO1068</f>
        <v>10-05-010-1</v>
      </c>
      <c r="J949" s="62"/>
      <c r="K949" s="63"/>
      <c r="L949" s="64"/>
      <c r="S949">
        <f>ROUND((Source!FX1068/100)*((ROUND(Source!AF1068*Source!I1068, 2)+ROUND(Source!AE1068*Source!I1068, 2))), 2)</f>
        <v>724.61</v>
      </c>
      <c r="T949">
        <f>Source!X1068</f>
        <v>22927.02</v>
      </c>
      <c r="U949">
        <f>ROUND((Source!FY1068/100)*((ROUND(Source!AF1068*Source!I1068, 2)+ROUND(Source!AE1068*Source!I1068, 2))), 2)</f>
        <v>365.38</v>
      </c>
      <c r="V949">
        <f>Source!Y1068</f>
        <v>11679.8</v>
      </c>
    </row>
    <row r="950" spans="1:26">
      <c r="C950" s="47" t="str">
        <f>"Объем: "&amp;Source!I1068&amp;"=73,5/"&amp;"100"</f>
        <v>Объем: 0,735=73,5/100</v>
      </c>
    </row>
    <row r="951" spans="1:26" ht="14.4">
      <c r="A951" s="38"/>
      <c r="B951" s="78"/>
      <c r="C951" s="78" t="s">
        <v>959</v>
      </c>
      <c r="D951" s="60"/>
      <c r="E951" s="10"/>
      <c r="F951" s="61">
        <f>Source!AO1068</f>
        <v>807.23</v>
      </c>
      <c r="G951" s="62" t="str">
        <f>Source!DG1068</f>
        <v>)*1,15</v>
      </c>
      <c r="H951" s="63">
        <f>ROUND(Source!AF1068*Source!I1068, 2)</f>
        <v>682.31</v>
      </c>
      <c r="I951" s="62"/>
      <c r="J951" s="62">
        <f>IF(Source!BA1068&lt;&gt; 0, Source!BA1068, 1)</f>
        <v>31.7</v>
      </c>
      <c r="K951" s="63">
        <f>Source!S1068</f>
        <v>21629.26</v>
      </c>
      <c r="L951" s="64"/>
      <c r="R951">
        <f>H951</f>
        <v>682.31</v>
      </c>
    </row>
    <row r="952" spans="1:26" ht="14.4">
      <c r="A952" s="38"/>
      <c r="B952" s="78"/>
      <c r="C952" s="78" t="s">
        <v>81</v>
      </c>
      <c r="D952" s="60"/>
      <c r="E952" s="10"/>
      <c r="F952" s="61">
        <f>Source!AM1068</f>
        <v>23.37</v>
      </c>
      <c r="G952" s="62" t="str">
        <f>Source!DE1068</f>
        <v>)*1,25</v>
      </c>
      <c r="H952" s="63">
        <f>ROUND(Source!AD1068*Source!I1068, 2)</f>
        <v>21.47</v>
      </c>
      <c r="I952" s="62"/>
      <c r="J952" s="62">
        <f>IF(Source!BB1068&lt;&gt; 0, Source!BB1068, 1)</f>
        <v>5.66</v>
      </c>
      <c r="K952" s="63">
        <f>Source!Q1068</f>
        <v>121.53</v>
      </c>
      <c r="L952" s="64"/>
    </row>
    <row r="953" spans="1:26" ht="14.4">
      <c r="A953" s="38"/>
      <c r="B953" s="78"/>
      <c r="C953" s="78" t="s">
        <v>967</v>
      </c>
      <c r="D953" s="60"/>
      <c r="E953" s="10"/>
      <c r="F953" s="61">
        <f>Source!AL1068</f>
        <v>7445.53</v>
      </c>
      <c r="G953" s="62" t="str">
        <f>Source!DD1068</f>
        <v/>
      </c>
      <c r="H953" s="63">
        <f>ROUND(Source!AC1068*Source!I1068, 2)</f>
        <v>5472.46</v>
      </c>
      <c r="I953" s="62"/>
      <c r="J953" s="62">
        <f>IF(Source!BC1068&lt;&gt; 0, Source!BC1068, 1)</f>
        <v>5.95</v>
      </c>
      <c r="K953" s="63">
        <f>Source!P1068</f>
        <v>32561.16</v>
      </c>
      <c r="L953" s="64"/>
    </row>
    <row r="954" spans="1:26" ht="14.4">
      <c r="A954" s="38"/>
      <c r="B954" s="78"/>
      <c r="C954" s="78" t="s">
        <v>960</v>
      </c>
      <c r="D954" s="60" t="s">
        <v>961</v>
      </c>
      <c r="E954" s="10">
        <f>Source!BZ1068</f>
        <v>118</v>
      </c>
      <c r="F954" s="14" t="str">
        <f>CONCATENATE(" )", Source!DL1068, Source!FT1068, "=", Source!FX1068)</f>
        <v xml:space="preserve"> )*0,9=106,2</v>
      </c>
      <c r="G954" s="23"/>
      <c r="H954" s="63">
        <f>SUM(S949:S956)</f>
        <v>724.61</v>
      </c>
      <c r="I954" s="65"/>
      <c r="J954" s="57">
        <f>Source!AT1068</f>
        <v>106</v>
      </c>
      <c r="K954" s="63">
        <f>SUM(T949:T956)</f>
        <v>22927.02</v>
      </c>
      <c r="L954" s="64"/>
    </row>
    <row r="955" spans="1:26" ht="14.4">
      <c r="A955" s="38"/>
      <c r="B955" s="78"/>
      <c r="C955" s="78" t="s">
        <v>962</v>
      </c>
      <c r="D955" s="60" t="s">
        <v>961</v>
      </c>
      <c r="E955" s="10">
        <f>Source!CA1068</f>
        <v>63</v>
      </c>
      <c r="F955" s="14" t="str">
        <f>CONCATENATE(" )", Source!DM1068, Source!FU1068, "=", Source!FY1068)</f>
        <v xml:space="preserve"> )*0,85=53,55</v>
      </c>
      <c r="G955" s="23"/>
      <c r="H955" s="63">
        <f>SUM(U949:U956)</f>
        <v>365.38</v>
      </c>
      <c r="I955" s="65"/>
      <c r="J955" s="57">
        <f>Source!AU1068</f>
        <v>54</v>
      </c>
      <c r="K955" s="63">
        <f>SUM(V949:V956)</f>
        <v>11679.8</v>
      </c>
      <c r="L955" s="64"/>
    </row>
    <row r="956" spans="1:26" ht="14.4">
      <c r="A956" s="79"/>
      <c r="B956" s="80"/>
      <c r="C956" s="80" t="s">
        <v>963</v>
      </c>
      <c r="D956" s="67" t="s">
        <v>964</v>
      </c>
      <c r="E956" s="68">
        <f>Source!AQ1068</f>
        <v>89</v>
      </c>
      <c r="F956" s="69"/>
      <c r="G956" s="72" t="str">
        <f>Source!DI1068</f>
        <v>)*1,15</v>
      </c>
      <c r="H956" s="71"/>
      <c r="I956" s="72"/>
      <c r="J956" s="72"/>
      <c r="K956" s="71"/>
      <c r="L956" s="76">
        <f>Source!U1068</f>
        <v>75.227249999999998</v>
      </c>
    </row>
    <row r="957" spans="1:26" ht="13.8">
      <c r="G957" s="74">
        <f>H951+H952+H953+H954+H955</f>
        <v>7266.23</v>
      </c>
      <c r="H957" s="74"/>
      <c r="J957" s="74">
        <f>K951+K952+K953+K954+K955</f>
        <v>88918.77</v>
      </c>
      <c r="K957" s="74"/>
      <c r="L957" s="59">
        <f>Source!U1068</f>
        <v>75.227249999999998</v>
      </c>
      <c r="O957" s="48">
        <f>G957</f>
        <v>7266.23</v>
      </c>
      <c r="P957" s="48">
        <f>J957</f>
        <v>88918.77</v>
      </c>
      <c r="Q957" s="48">
        <f>L957</f>
        <v>75.227249999999998</v>
      </c>
      <c r="W957">
        <f>IF(Source!BI1068&lt;=1,H951+H952+H953+H954+H955, 0)</f>
        <v>7266.23</v>
      </c>
      <c r="X957">
        <f>IF(Source!BI1068=2,H951+H952+H953+H954+H955, 0)</f>
        <v>0</v>
      </c>
      <c r="Y957">
        <f>IF(Source!BI1068=3,H951+H952+H953+H954+H955, 0)</f>
        <v>0</v>
      </c>
      <c r="Z957">
        <f>IF(Source!BI1068=4,H951+H952+H953+H954+H955, 0)</f>
        <v>0</v>
      </c>
    </row>
    <row r="958" spans="1:26" ht="27.6">
      <c r="A958" s="38" t="str">
        <f>Source!E1069</f>
        <v>13</v>
      </c>
      <c r="B958" s="78" t="str">
        <f>Source!F1069</f>
        <v>м08-03-591-9</v>
      </c>
      <c r="C958" s="78" t="str">
        <f>Source!G1069</f>
        <v>Розетка штепсельная утопленного типа при скрытой проводке</v>
      </c>
      <c r="D958" s="60" t="str">
        <f>Source!H1069</f>
        <v>100 шт.</v>
      </c>
      <c r="E958" s="10">
        <f>Source!I1069</f>
        <v>0.05</v>
      </c>
      <c r="F958" s="61">
        <f>Source!AL1069+Source!AM1069+Source!AO1069</f>
        <v>371.42</v>
      </c>
      <c r="G958" s="62"/>
      <c r="H958" s="63"/>
      <c r="I958" s="62" t="str">
        <f>Source!BO1069</f>
        <v>м08-03-591-9</v>
      </c>
      <c r="J958" s="62"/>
      <c r="K958" s="63"/>
      <c r="L958" s="64"/>
      <c r="S958">
        <f>ROUND((Source!FX1069/100)*((ROUND(Source!AF1069*Source!I1069, 2)+ROUND(Source!AE1069*Source!I1069, 2))), 2)</f>
        <v>14.38</v>
      </c>
      <c r="T958">
        <f>Source!X1069</f>
        <v>455.9</v>
      </c>
      <c r="U958">
        <f>ROUND((Source!FY1069/100)*((ROUND(Source!AF1069*Source!I1069, 2)+ROUND(Source!AE1069*Source!I1069, 2))), 2)</f>
        <v>9.84</v>
      </c>
      <c r="V958">
        <f>Source!Y1069</f>
        <v>311.93</v>
      </c>
    </row>
    <row r="959" spans="1:26">
      <c r="C959" s="47" t="str">
        <f>"Объем: "&amp;Source!I1069&amp;"=5/"&amp;"100"</f>
        <v>Объем: 0,05=5/100</v>
      </c>
    </row>
    <row r="960" spans="1:26" ht="14.4">
      <c r="A960" s="38"/>
      <c r="B960" s="78"/>
      <c r="C960" s="78" t="s">
        <v>959</v>
      </c>
      <c r="D960" s="60"/>
      <c r="E960" s="10"/>
      <c r="F960" s="61">
        <f>Source!AO1069</f>
        <v>302.36</v>
      </c>
      <c r="G960" s="62" t="str">
        <f>Source!DG1069</f>
        <v/>
      </c>
      <c r="H960" s="63">
        <f>ROUND(Source!AF1069*Source!I1069, 2)</f>
        <v>15.12</v>
      </c>
      <c r="I960" s="62"/>
      <c r="J960" s="62">
        <f>IF(Source!BA1069&lt;&gt; 0, Source!BA1069, 1)</f>
        <v>31.7</v>
      </c>
      <c r="K960" s="63">
        <f>Source!S1069</f>
        <v>479.24</v>
      </c>
      <c r="L960" s="64"/>
      <c r="R960">
        <f>H960</f>
        <v>15.12</v>
      </c>
    </row>
    <row r="961" spans="1:26" ht="14.4">
      <c r="A961" s="38"/>
      <c r="B961" s="78"/>
      <c r="C961" s="78" t="s">
        <v>81</v>
      </c>
      <c r="D961" s="60"/>
      <c r="E961" s="10"/>
      <c r="F961" s="61">
        <f>Source!AM1069</f>
        <v>5.78</v>
      </c>
      <c r="G961" s="62" t="str">
        <f>Source!DE1069</f>
        <v/>
      </c>
      <c r="H961" s="63">
        <f>ROUND(Source!AD1069*Source!I1069, 2)</f>
        <v>0.28999999999999998</v>
      </c>
      <c r="I961" s="62"/>
      <c r="J961" s="62">
        <f>IF(Source!BB1069&lt;&gt; 0, Source!BB1069, 1)</f>
        <v>8.8000000000000007</v>
      </c>
      <c r="K961" s="63">
        <f>Source!Q1069</f>
        <v>2.54</v>
      </c>
      <c r="L961" s="64"/>
    </row>
    <row r="962" spans="1:26" ht="14.4">
      <c r="A962" s="38"/>
      <c r="B962" s="78"/>
      <c r="C962" s="78" t="s">
        <v>965</v>
      </c>
      <c r="D962" s="60"/>
      <c r="E962" s="10"/>
      <c r="F962" s="61">
        <f>Source!AN1069</f>
        <v>0.41</v>
      </c>
      <c r="G962" s="62" t="str">
        <f>Source!DF1069</f>
        <v/>
      </c>
      <c r="H962" s="75">
        <f>ROUND(Source!AE1069*Source!I1069, 2)</f>
        <v>0.02</v>
      </c>
      <c r="I962" s="62"/>
      <c r="J962" s="62">
        <f>IF(Source!BS1069&lt;&gt; 0, Source!BS1069, 1)</f>
        <v>31.7</v>
      </c>
      <c r="K962" s="75">
        <f>Source!R1069</f>
        <v>0.65</v>
      </c>
      <c r="L962" s="64"/>
      <c r="R962">
        <f>H962</f>
        <v>0.02</v>
      </c>
    </row>
    <row r="963" spans="1:26" ht="14.4">
      <c r="A963" s="38"/>
      <c r="B963" s="78"/>
      <c r="C963" s="78" t="s">
        <v>967</v>
      </c>
      <c r="D963" s="60"/>
      <c r="E963" s="10"/>
      <c r="F963" s="61">
        <f>Source!AL1069</f>
        <v>63.28</v>
      </c>
      <c r="G963" s="62" t="str">
        <f>Source!DD1069</f>
        <v/>
      </c>
      <c r="H963" s="63">
        <f>ROUND(Source!AC1069*Source!I1069, 2)</f>
        <v>3.16</v>
      </c>
      <c r="I963" s="62"/>
      <c r="J963" s="62">
        <f>IF(Source!BC1069&lt;&gt; 0, Source!BC1069, 1)</f>
        <v>6.94</v>
      </c>
      <c r="K963" s="63">
        <f>Source!P1069</f>
        <v>21.96</v>
      </c>
      <c r="L963" s="64"/>
    </row>
    <row r="964" spans="1:26" ht="14.4">
      <c r="A964" s="38"/>
      <c r="B964" s="78"/>
      <c r="C964" s="78" t="s">
        <v>960</v>
      </c>
      <c r="D964" s="60" t="s">
        <v>961</v>
      </c>
      <c r="E964" s="10">
        <f>Source!BZ1069</f>
        <v>95</v>
      </c>
      <c r="F964" s="81"/>
      <c r="G964" s="62"/>
      <c r="H964" s="63">
        <f>SUM(S958:S968)</f>
        <v>14.38</v>
      </c>
      <c r="I964" s="65"/>
      <c r="J964" s="57">
        <f>Source!AT1069</f>
        <v>95</v>
      </c>
      <c r="K964" s="63">
        <f>SUM(T958:T968)</f>
        <v>455.9</v>
      </c>
      <c r="L964" s="64"/>
    </row>
    <row r="965" spans="1:26" ht="14.4">
      <c r="A965" s="38"/>
      <c r="B965" s="78"/>
      <c r="C965" s="78" t="s">
        <v>962</v>
      </c>
      <c r="D965" s="60" t="s">
        <v>961</v>
      </c>
      <c r="E965" s="10">
        <f>Source!CA1069</f>
        <v>65</v>
      </c>
      <c r="F965" s="81"/>
      <c r="G965" s="62"/>
      <c r="H965" s="63">
        <f>SUM(U958:U968)</f>
        <v>9.84</v>
      </c>
      <c r="I965" s="65"/>
      <c r="J965" s="57">
        <f>Source!AU1069</f>
        <v>65</v>
      </c>
      <c r="K965" s="63">
        <f>SUM(V958:V968)</f>
        <v>311.93</v>
      </c>
      <c r="L965" s="64"/>
    </row>
    <row r="966" spans="1:26" ht="14.4">
      <c r="A966" s="38"/>
      <c r="B966" s="78"/>
      <c r="C966" s="78" t="s">
        <v>963</v>
      </c>
      <c r="D966" s="60" t="s">
        <v>964</v>
      </c>
      <c r="E966" s="10">
        <f>Source!AQ1069</f>
        <v>30.48</v>
      </c>
      <c r="F966" s="61"/>
      <c r="G966" s="62" t="str">
        <f>Source!DI1069</f>
        <v/>
      </c>
      <c r="H966" s="63"/>
      <c r="I966" s="62"/>
      <c r="J966" s="62"/>
      <c r="K966" s="63"/>
      <c r="L966" s="66">
        <f>Source!U1069</f>
        <v>1.524</v>
      </c>
    </row>
    <row r="967" spans="1:26" ht="27.6">
      <c r="A967" s="38" t="str">
        <f>Source!E1070</f>
        <v>13,1</v>
      </c>
      <c r="B967" s="78" t="str">
        <f>Source!F1070</f>
        <v>503-0606</v>
      </c>
      <c r="C967" s="78" t="str">
        <f>Source!G1070</f>
        <v>Коробка для установки розеток и выключателей скрытой проводки</v>
      </c>
      <c r="D967" s="60" t="str">
        <f>Source!H1070</f>
        <v>1000 шт.</v>
      </c>
      <c r="E967" s="10">
        <f>Source!I1070</f>
        <v>5.0000000000000001E-3</v>
      </c>
      <c r="F967" s="61">
        <f>Source!AL1070+Source!AM1070+Source!AO1070</f>
        <v>1998.42</v>
      </c>
      <c r="G967" s="77" t="s">
        <v>3</v>
      </c>
      <c r="H967" s="63">
        <f>ROUND(Source!AC1070*Source!I1070, 2)+ROUND(Source!AD1070*Source!I1070, 2)+ROUND(Source!AF1070*Source!I1070, 2)</f>
        <v>9.99</v>
      </c>
      <c r="I967" s="62"/>
      <c r="J967" s="62">
        <f>IF(Source!BC1070&lt;&gt; 0, Source!BC1070, 1)</f>
        <v>2.56</v>
      </c>
      <c r="K967" s="63">
        <f>Source!O1070</f>
        <v>25.58</v>
      </c>
      <c r="L967" s="64"/>
      <c r="S967">
        <f>ROUND((Source!FX1070/100)*((ROUND(Source!AF1070*Source!I1070, 2)+ROUND(Source!AE1070*Source!I1070, 2))), 2)</f>
        <v>0</v>
      </c>
      <c r="T967">
        <f>Source!X1070</f>
        <v>0</v>
      </c>
      <c r="U967">
        <f>ROUND((Source!FY1070/100)*((ROUND(Source!AF1070*Source!I1070, 2)+ROUND(Source!AE1070*Source!I1070, 2))), 2)</f>
        <v>0</v>
      </c>
      <c r="V967">
        <f>Source!Y1070</f>
        <v>0</v>
      </c>
      <c r="W967">
        <f>IF(Source!BI1070&lt;=1,H967, 0)</f>
        <v>0</v>
      </c>
      <c r="X967">
        <f>IF(Source!BI1070=2,H967, 0)</f>
        <v>9.99</v>
      </c>
      <c r="Y967">
        <f>IF(Source!BI1070=3,H967, 0)</f>
        <v>0</v>
      </c>
      <c r="Z967">
        <f>IF(Source!BI1070=4,H967, 0)</f>
        <v>0</v>
      </c>
    </row>
    <row r="968" spans="1:26" ht="27.6">
      <c r="A968" s="79" t="str">
        <f>Source!E1071</f>
        <v>13,2</v>
      </c>
      <c r="B968" s="80" t="str">
        <f>Source!F1071</f>
        <v>503-0475</v>
      </c>
      <c r="C968" s="80" t="str">
        <f>Source!G1071</f>
        <v>Розетка скрытой проводки с заземлением</v>
      </c>
      <c r="D968" s="67" t="str">
        <f>Source!H1071</f>
        <v>шт.</v>
      </c>
      <c r="E968" s="68">
        <f>Source!I1071</f>
        <v>5</v>
      </c>
      <c r="F968" s="69">
        <f>Source!AL1071+Source!AM1071+Source!AO1071</f>
        <v>7.62</v>
      </c>
      <c r="G968" s="70" t="s">
        <v>3</v>
      </c>
      <c r="H968" s="71">
        <f>ROUND(Source!AC1071*Source!I1071, 2)+ROUND(Source!AD1071*Source!I1071, 2)+ROUND(Source!AF1071*Source!I1071, 2)</f>
        <v>38.1</v>
      </c>
      <c r="I968" s="72"/>
      <c r="J968" s="72">
        <f>IF(Source!BC1071&lt;&gt; 0, Source!BC1071, 1)</f>
        <v>6.89</v>
      </c>
      <c r="K968" s="71">
        <f>Source!O1071</f>
        <v>262.51</v>
      </c>
      <c r="L968" s="73"/>
      <c r="S968">
        <f>ROUND((Source!FX1071/100)*((ROUND(Source!AF1071*Source!I1071, 2)+ROUND(Source!AE1071*Source!I1071, 2))), 2)</f>
        <v>0</v>
      </c>
      <c r="T968">
        <f>Source!X1071</f>
        <v>0</v>
      </c>
      <c r="U968">
        <f>ROUND((Source!FY1071/100)*((ROUND(Source!AF1071*Source!I1071, 2)+ROUND(Source!AE1071*Source!I1071, 2))), 2)</f>
        <v>0</v>
      </c>
      <c r="V968">
        <f>Source!Y1071</f>
        <v>0</v>
      </c>
      <c r="W968">
        <f>IF(Source!BI1071&lt;=1,H968, 0)</f>
        <v>0</v>
      </c>
      <c r="X968">
        <f>IF(Source!BI1071=2,H968, 0)</f>
        <v>38.1</v>
      </c>
      <c r="Y968">
        <f>IF(Source!BI1071=3,H968, 0)</f>
        <v>0</v>
      </c>
      <c r="Z968">
        <f>IF(Source!BI1071=4,H968, 0)</f>
        <v>0</v>
      </c>
    </row>
    <row r="969" spans="1:26" ht="13.8">
      <c r="G969" s="74">
        <f>H960+H961+H963+H964+H965+SUM(H967:H968)</f>
        <v>90.88000000000001</v>
      </c>
      <c r="H969" s="74"/>
      <c r="J969" s="74">
        <f>K960+K961+K963+K964+K965+SUM(K967:K968)</f>
        <v>1559.6599999999999</v>
      </c>
      <c r="K969" s="74"/>
      <c r="L969" s="59">
        <f>Source!U1069</f>
        <v>1.524</v>
      </c>
      <c r="O969" s="48">
        <f>G969</f>
        <v>90.88000000000001</v>
      </c>
      <c r="P969" s="48">
        <f>J969</f>
        <v>1559.6599999999999</v>
      </c>
      <c r="Q969" s="48">
        <f>L969</f>
        <v>1.524</v>
      </c>
      <c r="W969">
        <f>IF(Source!BI1069&lt;=1,H960+H961+H963+H964+H965, 0)</f>
        <v>0</v>
      </c>
      <c r="X969">
        <f>IF(Source!BI1069=2,H960+H961+H963+H964+H965, 0)</f>
        <v>42.790000000000006</v>
      </c>
      <c r="Y969">
        <f>IF(Source!BI1069=3,H960+H961+H963+H964+H965, 0)</f>
        <v>0</v>
      </c>
      <c r="Z969">
        <f>IF(Source!BI1069=4,H960+H961+H963+H964+H965, 0)</f>
        <v>0</v>
      </c>
    </row>
    <row r="970" spans="1:26" ht="27.6">
      <c r="A970" s="38" t="str">
        <f>Source!E1072</f>
        <v>14</v>
      </c>
      <c r="B970" s="78" t="str">
        <f>Source!F1072</f>
        <v>м08-03-591-5</v>
      </c>
      <c r="C970" s="78" t="str">
        <f>Source!G1072</f>
        <v>Выключатель двухклавишный утопленного типа при скрытой проводке</v>
      </c>
      <c r="D970" s="60" t="str">
        <f>Source!H1072</f>
        <v>100 шт.</v>
      </c>
      <c r="E970" s="10">
        <f>Source!I1072</f>
        <v>0.01</v>
      </c>
      <c r="F970" s="61">
        <f>Source!AL1072+Source!AM1072+Source!AO1072</f>
        <v>302.15000000000003</v>
      </c>
      <c r="G970" s="62"/>
      <c r="H970" s="63"/>
      <c r="I970" s="62" t="str">
        <f>Source!BO1072</f>
        <v>м08-03-591-5</v>
      </c>
      <c r="J970" s="62"/>
      <c r="K970" s="63"/>
      <c r="L970" s="64"/>
      <c r="S970">
        <f>ROUND((Source!FX1072/100)*((ROUND(Source!AF1072*Source!I1072, 2)+ROUND(Source!AE1072*Source!I1072, 2))), 2)</f>
        <v>2.4700000000000002</v>
      </c>
      <c r="T970">
        <f>Source!X1072</f>
        <v>78.52</v>
      </c>
      <c r="U970">
        <f>ROUND((Source!FY1072/100)*((ROUND(Source!AF1072*Source!I1072, 2)+ROUND(Source!AE1072*Source!I1072, 2))), 2)</f>
        <v>1.69</v>
      </c>
      <c r="V970">
        <f>Source!Y1072</f>
        <v>53.72</v>
      </c>
    </row>
    <row r="971" spans="1:26">
      <c r="C971" s="47" t="str">
        <f>"Объем: "&amp;Source!I1072&amp;"=1/"&amp;"100"</f>
        <v>Объем: 0,01=1/100</v>
      </c>
    </row>
    <row r="972" spans="1:26" ht="14.4">
      <c r="A972" s="38"/>
      <c r="B972" s="78"/>
      <c r="C972" s="78" t="s">
        <v>959</v>
      </c>
      <c r="D972" s="60"/>
      <c r="E972" s="10"/>
      <c r="F972" s="61">
        <f>Source!AO1072</f>
        <v>260.3</v>
      </c>
      <c r="G972" s="62" t="str">
        <f>Source!DG1072</f>
        <v/>
      </c>
      <c r="H972" s="63">
        <f>ROUND(Source!AF1072*Source!I1072, 2)</f>
        <v>2.6</v>
      </c>
      <c r="I972" s="62"/>
      <c r="J972" s="62">
        <f>IF(Source!BA1072&lt;&gt; 0, Source!BA1072, 1)</f>
        <v>31.7</v>
      </c>
      <c r="K972" s="63">
        <f>Source!S1072</f>
        <v>82.52</v>
      </c>
      <c r="L972" s="64"/>
      <c r="R972">
        <f>H972</f>
        <v>2.6</v>
      </c>
    </row>
    <row r="973" spans="1:26" ht="14.4">
      <c r="A973" s="38"/>
      <c r="B973" s="78"/>
      <c r="C973" s="78" t="s">
        <v>81</v>
      </c>
      <c r="D973" s="60"/>
      <c r="E973" s="10"/>
      <c r="F973" s="61">
        <f>Source!AM1072</f>
        <v>5.78</v>
      </c>
      <c r="G973" s="62" t="str">
        <f>Source!DE1072</f>
        <v/>
      </c>
      <c r="H973" s="63">
        <f>ROUND(Source!AD1072*Source!I1072, 2)</f>
        <v>0.06</v>
      </c>
      <c r="I973" s="62"/>
      <c r="J973" s="62">
        <f>IF(Source!BB1072&lt;&gt; 0, Source!BB1072, 1)</f>
        <v>8.8000000000000007</v>
      </c>
      <c r="K973" s="63">
        <f>Source!Q1072</f>
        <v>0.51</v>
      </c>
      <c r="L973" s="64"/>
    </row>
    <row r="974" spans="1:26" ht="14.4">
      <c r="A974" s="38"/>
      <c r="B974" s="78"/>
      <c r="C974" s="78" t="s">
        <v>965</v>
      </c>
      <c r="D974" s="60"/>
      <c r="E974" s="10"/>
      <c r="F974" s="61">
        <f>Source!AN1072</f>
        <v>0.41</v>
      </c>
      <c r="G974" s="62" t="str">
        <f>Source!DF1072</f>
        <v/>
      </c>
      <c r="H974" s="75">
        <f>ROUND(Source!AE1072*Source!I1072, 2)</f>
        <v>0</v>
      </c>
      <c r="I974" s="62"/>
      <c r="J974" s="62">
        <f>IF(Source!BS1072&lt;&gt; 0, Source!BS1072, 1)</f>
        <v>31.7</v>
      </c>
      <c r="K974" s="75">
        <f>Source!R1072</f>
        <v>0.13</v>
      </c>
      <c r="L974" s="64"/>
      <c r="R974">
        <f>H974</f>
        <v>0</v>
      </c>
    </row>
    <row r="975" spans="1:26" ht="14.4">
      <c r="A975" s="38"/>
      <c r="B975" s="78"/>
      <c r="C975" s="78" t="s">
        <v>967</v>
      </c>
      <c r="D975" s="60"/>
      <c r="E975" s="10"/>
      <c r="F975" s="61">
        <f>Source!AL1072</f>
        <v>36.07</v>
      </c>
      <c r="G975" s="62" t="str">
        <f>Source!DD1072</f>
        <v/>
      </c>
      <c r="H975" s="63">
        <f>ROUND(Source!AC1072*Source!I1072, 2)</f>
        <v>0.36</v>
      </c>
      <c r="I975" s="62"/>
      <c r="J975" s="62">
        <f>IF(Source!BC1072&lt;&gt; 0, Source!BC1072, 1)</f>
        <v>6.95</v>
      </c>
      <c r="K975" s="63">
        <f>Source!P1072</f>
        <v>2.5099999999999998</v>
      </c>
      <c r="L975" s="64"/>
    </row>
    <row r="976" spans="1:26" ht="14.4">
      <c r="A976" s="38"/>
      <c r="B976" s="78"/>
      <c r="C976" s="78" t="s">
        <v>960</v>
      </c>
      <c r="D976" s="60" t="s">
        <v>961</v>
      </c>
      <c r="E976" s="10">
        <f>Source!BZ1072</f>
        <v>95</v>
      </c>
      <c r="F976" s="81"/>
      <c r="G976" s="62"/>
      <c r="H976" s="63">
        <f>SUM(S970:S980)</f>
        <v>2.4700000000000002</v>
      </c>
      <c r="I976" s="65"/>
      <c r="J976" s="57">
        <f>Source!AT1072</f>
        <v>95</v>
      </c>
      <c r="K976" s="63">
        <f>SUM(T970:T980)</f>
        <v>78.52</v>
      </c>
      <c r="L976" s="64"/>
    </row>
    <row r="977" spans="1:26" ht="14.4">
      <c r="A977" s="38"/>
      <c r="B977" s="78"/>
      <c r="C977" s="78" t="s">
        <v>962</v>
      </c>
      <c r="D977" s="60" t="s">
        <v>961</v>
      </c>
      <c r="E977" s="10">
        <f>Source!CA1072</f>
        <v>65</v>
      </c>
      <c r="F977" s="81"/>
      <c r="G977" s="62"/>
      <c r="H977" s="63">
        <f>SUM(U970:U980)</f>
        <v>1.69</v>
      </c>
      <c r="I977" s="65"/>
      <c r="J977" s="57">
        <f>Source!AU1072</f>
        <v>65</v>
      </c>
      <c r="K977" s="63">
        <f>SUM(V970:V980)</f>
        <v>53.72</v>
      </c>
      <c r="L977" s="64"/>
    </row>
    <row r="978" spans="1:26" ht="14.4">
      <c r="A978" s="38"/>
      <c r="B978" s="78"/>
      <c r="C978" s="78" t="s">
        <v>963</v>
      </c>
      <c r="D978" s="60" t="s">
        <v>964</v>
      </c>
      <c r="E978" s="10">
        <f>Source!AQ1072</f>
        <v>26.24</v>
      </c>
      <c r="F978" s="61"/>
      <c r="G978" s="62" t="str">
        <f>Source!DI1072</f>
        <v/>
      </c>
      <c r="H978" s="63"/>
      <c r="I978" s="62"/>
      <c r="J978" s="62"/>
      <c r="K978" s="63"/>
      <c r="L978" s="66">
        <f>Source!U1072</f>
        <v>0.26239999999999997</v>
      </c>
    </row>
    <row r="979" spans="1:26" ht="27.6">
      <c r="A979" s="38" t="str">
        <f>Source!E1073</f>
        <v>14,1</v>
      </c>
      <c r="B979" s="78" t="str">
        <f>Source!F1073</f>
        <v>503-0606</v>
      </c>
      <c r="C979" s="78" t="str">
        <f>Source!G1073</f>
        <v>Коробка для установки розеток и выключателей скрытой проводки</v>
      </c>
      <c r="D979" s="60" t="str">
        <f>Source!H1073</f>
        <v>1000 шт.</v>
      </c>
      <c r="E979" s="10">
        <f>Source!I1073</f>
        <v>1E-3</v>
      </c>
      <c r="F979" s="61">
        <f>Source!AL1073+Source!AM1073+Source!AO1073</f>
        <v>1998.42</v>
      </c>
      <c r="G979" s="77" t="s">
        <v>3</v>
      </c>
      <c r="H979" s="63">
        <f>ROUND(Source!AC1073*Source!I1073, 2)+ROUND(Source!AD1073*Source!I1073, 2)+ROUND(Source!AF1073*Source!I1073, 2)</f>
        <v>2</v>
      </c>
      <c r="I979" s="62"/>
      <c r="J979" s="62">
        <f>IF(Source!BC1073&lt;&gt; 0, Source!BC1073, 1)</f>
        <v>2.56</v>
      </c>
      <c r="K979" s="63">
        <f>Source!O1073</f>
        <v>5.12</v>
      </c>
      <c r="L979" s="64"/>
      <c r="S979">
        <f>ROUND((Source!FX1073/100)*((ROUND(Source!AF1073*Source!I1073, 2)+ROUND(Source!AE1073*Source!I1073, 2))), 2)</f>
        <v>0</v>
      </c>
      <c r="T979">
        <f>Source!X1073</f>
        <v>0</v>
      </c>
      <c r="U979">
        <f>ROUND((Source!FY1073/100)*((ROUND(Source!AF1073*Source!I1073, 2)+ROUND(Source!AE1073*Source!I1073, 2))), 2)</f>
        <v>0</v>
      </c>
      <c r="V979">
        <f>Source!Y1073</f>
        <v>0</v>
      </c>
      <c r="W979">
        <f>IF(Source!BI1073&lt;=1,H979, 0)</f>
        <v>0</v>
      </c>
      <c r="X979">
        <f>IF(Source!BI1073=2,H979, 0)</f>
        <v>2</v>
      </c>
      <c r="Y979">
        <f>IF(Source!BI1073=3,H979, 0)</f>
        <v>0</v>
      </c>
      <c r="Z979">
        <f>IF(Source!BI1073=4,H979, 0)</f>
        <v>0</v>
      </c>
    </row>
    <row r="980" spans="1:26" ht="41.4">
      <c r="A980" s="79" t="str">
        <f>Source!E1074</f>
        <v>14,2</v>
      </c>
      <c r="B980" s="80" t="str">
        <f>Source!F1074</f>
        <v>509-4600</v>
      </c>
      <c r="C980" s="80" t="str">
        <f>Source!G1074</f>
        <v>Выключатель двухклавишный для скрытой проводки серии "Прима", марка С56-039 с подсветкой, цвет бежевый</v>
      </c>
      <c r="D980" s="67" t="str">
        <f>Source!H1074</f>
        <v>шт.</v>
      </c>
      <c r="E980" s="68">
        <f>Source!I1074</f>
        <v>1</v>
      </c>
      <c r="F980" s="69">
        <f>Source!AL1074+Source!AM1074+Source!AO1074</f>
        <v>8.81</v>
      </c>
      <c r="G980" s="70" t="s">
        <v>3</v>
      </c>
      <c r="H980" s="71">
        <f>ROUND(Source!AC1074*Source!I1074, 2)+ROUND(Source!AD1074*Source!I1074, 2)+ROUND(Source!AF1074*Source!I1074, 2)</f>
        <v>8.81</v>
      </c>
      <c r="I980" s="72"/>
      <c r="J980" s="72">
        <f>IF(Source!BC1074&lt;&gt; 0, Source!BC1074, 1)</f>
        <v>8.68</v>
      </c>
      <c r="K980" s="71">
        <f>Source!O1074</f>
        <v>76.47</v>
      </c>
      <c r="L980" s="73"/>
      <c r="S980">
        <f>ROUND((Source!FX1074/100)*((ROUND(Source!AF1074*Source!I1074, 2)+ROUND(Source!AE1074*Source!I1074, 2))), 2)</f>
        <v>0</v>
      </c>
      <c r="T980">
        <f>Source!X1074</f>
        <v>0</v>
      </c>
      <c r="U980">
        <f>ROUND((Source!FY1074/100)*((ROUND(Source!AF1074*Source!I1074, 2)+ROUND(Source!AE1074*Source!I1074, 2))), 2)</f>
        <v>0</v>
      </c>
      <c r="V980">
        <f>Source!Y1074</f>
        <v>0</v>
      </c>
      <c r="W980">
        <f>IF(Source!BI1074&lt;=1,H980, 0)</f>
        <v>0</v>
      </c>
      <c r="X980">
        <f>IF(Source!BI1074=2,H980, 0)</f>
        <v>8.81</v>
      </c>
      <c r="Y980">
        <f>IF(Source!BI1074=3,H980, 0)</f>
        <v>0</v>
      </c>
      <c r="Z980">
        <f>IF(Source!BI1074=4,H980, 0)</f>
        <v>0</v>
      </c>
    </row>
    <row r="981" spans="1:26" ht="13.8">
      <c r="G981" s="74">
        <f>H972+H973+H975+H976+H977+SUM(H979:H980)</f>
        <v>17.990000000000002</v>
      </c>
      <c r="H981" s="74"/>
      <c r="J981" s="74">
        <f>K972+K973+K975+K976+K977+SUM(K979:K980)</f>
        <v>299.37</v>
      </c>
      <c r="K981" s="74"/>
      <c r="L981" s="59">
        <f>Source!U1072</f>
        <v>0.26239999999999997</v>
      </c>
      <c r="O981" s="48">
        <f>G981</f>
        <v>17.990000000000002</v>
      </c>
      <c r="P981" s="48">
        <f>J981</f>
        <v>299.37</v>
      </c>
      <c r="Q981" s="48">
        <f>L981</f>
        <v>0.26239999999999997</v>
      </c>
      <c r="W981">
        <f>IF(Source!BI1072&lt;=1,H972+H973+H975+H976+H977, 0)</f>
        <v>0</v>
      </c>
      <c r="X981">
        <f>IF(Source!BI1072=2,H972+H973+H975+H976+H977, 0)</f>
        <v>7.18</v>
      </c>
      <c r="Y981">
        <f>IF(Source!BI1072=3,H972+H973+H975+H976+H977, 0)</f>
        <v>0</v>
      </c>
      <c r="Z981">
        <f>IF(Source!BI1072=4,H972+H973+H975+H976+H977, 0)</f>
        <v>0</v>
      </c>
    </row>
    <row r="982" spans="1:26" ht="41.4">
      <c r="A982" s="38" t="str">
        <f>Source!E1075</f>
        <v>15</v>
      </c>
      <c r="B982" s="78" t="str">
        <f>Source!F1075</f>
        <v>10-01-039-1</v>
      </c>
      <c r="C982" s="78" t="str">
        <f>Source!G1075</f>
        <v>Установка блоков в наружных и внутренних дверных проемах в каменных стенах, площадь проема до 3 м2</v>
      </c>
      <c r="D982" s="60" t="str">
        <f>Source!H1075</f>
        <v>100 м2 проемов</v>
      </c>
      <c r="E982" s="10">
        <f>Source!I1075</f>
        <v>0.02</v>
      </c>
      <c r="F982" s="61">
        <f>Source!AL1075+Source!AM1075+Source!AO1075</f>
        <v>24625.68</v>
      </c>
      <c r="G982" s="62"/>
      <c r="H982" s="63"/>
      <c r="I982" s="62" t="str">
        <f>Source!BO1075</f>
        <v>10-01-039-1</v>
      </c>
      <c r="J982" s="62"/>
      <c r="K982" s="63"/>
      <c r="L982" s="64"/>
      <c r="S982">
        <f>ROUND((Source!FX1075/100)*((ROUND(Source!AF1075*Source!I1075, 2)+ROUND(Source!AE1075*Source!I1075, 2))), 2)</f>
        <v>23.54</v>
      </c>
      <c r="T982">
        <f>Source!X1075</f>
        <v>745.08</v>
      </c>
      <c r="U982">
        <f>ROUND((Source!FY1075/100)*((ROUND(Source!AF1075*Source!I1075, 2)+ROUND(Source!AE1075*Source!I1075, 2))), 2)</f>
        <v>11.87</v>
      </c>
      <c r="V982">
        <f>Source!Y1075</f>
        <v>379.57</v>
      </c>
    </row>
    <row r="983" spans="1:26">
      <c r="C983" s="47" t="str">
        <f>"Объем: "&amp;Source!I1075&amp;"=2/"&amp;"100"</f>
        <v>Объем: 0,02=2/100</v>
      </c>
    </row>
    <row r="984" spans="1:26" ht="14.4">
      <c r="A984" s="38"/>
      <c r="B984" s="78"/>
      <c r="C984" s="78" t="s">
        <v>959</v>
      </c>
      <c r="D984" s="60"/>
      <c r="E984" s="10"/>
      <c r="F984" s="61">
        <f>Source!AO1075</f>
        <v>821.89</v>
      </c>
      <c r="G984" s="62" t="str">
        <f>Source!DG1075</f>
        <v>)*1,15</v>
      </c>
      <c r="H984" s="63">
        <f>ROUND(Source!AF1075*Source!I1075, 2)</f>
        <v>18.899999999999999</v>
      </c>
      <c r="I984" s="62"/>
      <c r="J984" s="62">
        <f>IF(Source!BA1075&lt;&gt; 0, Source!BA1075, 1)</f>
        <v>31.7</v>
      </c>
      <c r="K984" s="63">
        <f>Source!S1075</f>
        <v>599.24</v>
      </c>
      <c r="L984" s="64"/>
      <c r="R984">
        <f>H984</f>
        <v>18.899999999999999</v>
      </c>
    </row>
    <row r="985" spans="1:26" ht="14.4">
      <c r="A985" s="38"/>
      <c r="B985" s="78"/>
      <c r="C985" s="78" t="s">
        <v>81</v>
      </c>
      <c r="D985" s="60"/>
      <c r="E985" s="10"/>
      <c r="F985" s="61">
        <f>Source!AM1075</f>
        <v>1010.68</v>
      </c>
      <c r="G985" s="62" t="str">
        <f>Source!DE1075</f>
        <v>)*1,25</v>
      </c>
      <c r="H985" s="63">
        <f>ROUND(Source!AD1075*Source!I1075, 2)</f>
        <v>25.27</v>
      </c>
      <c r="I985" s="62"/>
      <c r="J985" s="62">
        <f>IF(Source!BB1075&lt;&gt; 0, Source!BB1075, 1)</f>
        <v>10.11</v>
      </c>
      <c r="K985" s="63">
        <f>Source!Q1075</f>
        <v>255.45</v>
      </c>
      <c r="L985" s="64"/>
    </row>
    <row r="986" spans="1:26" ht="14.4">
      <c r="A986" s="38"/>
      <c r="B986" s="78"/>
      <c r="C986" s="78" t="s">
        <v>965</v>
      </c>
      <c r="D986" s="60"/>
      <c r="E986" s="10"/>
      <c r="F986" s="61">
        <f>Source!AN1075</f>
        <v>130.82</v>
      </c>
      <c r="G986" s="62" t="str">
        <f>Source!DF1075</f>
        <v>)*1,25</v>
      </c>
      <c r="H986" s="75">
        <f>ROUND(Source!AE1075*Source!I1075, 2)</f>
        <v>3.27</v>
      </c>
      <c r="I986" s="62"/>
      <c r="J986" s="62">
        <f>IF(Source!BS1075&lt;&gt; 0, Source!BS1075, 1)</f>
        <v>31.7</v>
      </c>
      <c r="K986" s="75">
        <f>Source!R1075</f>
        <v>103.67</v>
      </c>
      <c r="L986" s="64"/>
      <c r="R986">
        <f>H986</f>
        <v>3.27</v>
      </c>
    </row>
    <row r="987" spans="1:26" ht="14.4">
      <c r="A987" s="38"/>
      <c r="B987" s="78"/>
      <c r="C987" s="78" t="s">
        <v>967</v>
      </c>
      <c r="D987" s="60"/>
      <c r="E987" s="10"/>
      <c r="F987" s="61">
        <f>Source!AL1075</f>
        <v>22793.11</v>
      </c>
      <c r="G987" s="62" t="str">
        <f>Source!DD1075</f>
        <v/>
      </c>
      <c r="H987" s="63">
        <f>ROUND(Source!AC1075*Source!I1075, 2)</f>
        <v>455.86</v>
      </c>
      <c r="I987" s="62"/>
      <c r="J987" s="62">
        <f>IF(Source!BC1075&lt;&gt; 0, Source!BC1075, 1)</f>
        <v>4.95</v>
      </c>
      <c r="K987" s="63">
        <f>Source!P1075</f>
        <v>2256.52</v>
      </c>
      <c r="L987" s="64"/>
    </row>
    <row r="988" spans="1:26" ht="14.4">
      <c r="A988" s="38"/>
      <c r="B988" s="78"/>
      <c r="C988" s="78" t="s">
        <v>960</v>
      </c>
      <c r="D988" s="60" t="s">
        <v>961</v>
      </c>
      <c r="E988" s="10">
        <f>Source!BZ1075</f>
        <v>118</v>
      </c>
      <c r="F988" s="14" t="str">
        <f>CONCATENATE(" )", Source!DL1075, Source!FT1075, "=", Source!FX1075)</f>
        <v xml:space="preserve"> )*0,9=106,2</v>
      </c>
      <c r="G988" s="23"/>
      <c r="H988" s="63">
        <f>SUM(S982:S993)</f>
        <v>23.54</v>
      </c>
      <c r="I988" s="65"/>
      <c r="J988" s="57">
        <f>Source!AT1075</f>
        <v>106</v>
      </c>
      <c r="K988" s="63">
        <f>SUM(T982:T993)</f>
        <v>745.08</v>
      </c>
      <c r="L988" s="64"/>
    </row>
    <row r="989" spans="1:26" ht="14.4">
      <c r="A989" s="38"/>
      <c r="B989" s="78"/>
      <c r="C989" s="78" t="s">
        <v>962</v>
      </c>
      <c r="D989" s="60" t="s">
        <v>961</v>
      </c>
      <c r="E989" s="10">
        <f>Source!CA1075</f>
        <v>63</v>
      </c>
      <c r="F989" s="14" t="str">
        <f>CONCATENATE(" )", Source!DM1075, Source!FU1075, "=", Source!FY1075)</f>
        <v xml:space="preserve"> )*0,85=53,55</v>
      </c>
      <c r="G989" s="23"/>
      <c r="H989" s="63">
        <f>SUM(U982:U993)</f>
        <v>11.87</v>
      </c>
      <c r="I989" s="65"/>
      <c r="J989" s="57">
        <f>Source!AU1075</f>
        <v>54</v>
      </c>
      <c r="K989" s="63">
        <f>SUM(V982:V993)</f>
        <v>379.57</v>
      </c>
      <c r="L989" s="64"/>
    </row>
    <row r="990" spans="1:26" ht="14.4">
      <c r="A990" s="38"/>
      <c r="B990" s="78"/>
      <c r="C990" s="78" t="s">
        <v>963</v>
      </c>
      <c r="D990" s="60" t="s">
        <v>964</v>
      </c>
      <c r="E990" s="10">
        <f>Source!AQ1075</f>
        <v>89.53</v>
      </c>
      <c r="F990" s="61"/>
      <c r="G990" s="62" t="str">
        <f>Source!DI1075</f>
        <v>)*1,15</v>
      </c>
      <c r="H990" s="63"/>
      <c r="I990" s="62"/>
      <c r="J990" s="62"/>
      <c r="K990" s="63"/>
      <c r="L990" s="66">
        <f>Source!U1075</f>
        <v>2.0591900000000001</v>
      </c>
    </row>
    <row r="991" spans="1:26" ht="55.2">
      <c r="A991" s="38" t="str">
        <f>Source!E1076</f>
        <v>15,1</v>
      </c>
      <c r="B991" s="78" t="str">
        <f>Source!F1076</f>
        <v>101-0882</v>
      </c>
      <c r="C991" s="78" t="str">
        <f>Source!G1076</f>
        <v>Скобяные изделия для дверных балконных блоков со спаренными полотнами жилых и общественных зданий однопольных</v>
      </c>
      <c r="D991" s="60" t="str">
        <f>Source!H1076</f>
        <v>компл.</v>
      </c>
      <c r="E991" s="10">
        <f>Source!I1076</f>
        <v>1</v>
      </c>
      <c r="F991" s="61">
        <f>Source!AL1076+Source!AM1076+Source!AO1076</f>
        <v>94.69</v>
      </c>
      <c r="G991" s="77" t="s">
        <v>3</v>
      </c>
      <c r="H991" s="63">
        <f>ROUND(Source!AC1076*Source!I1076, 2)+ROUND(Source!AD1076*Source!I1076, 2)+ROUND(Source!AF1076*Source!I1076, 2)</f>
        <v>94.69</v>
      </c>
      <c r="I991" s="62"/>
      <c r="J991" s="62">
        <f>IF(Source!BC1076&lt;&gt; 0, Source!BC1076, 1)</f>
        <v>1.91</v>
      </c>
      <c r="K991" s="63">
        <f>Source!O1076</f>
        <v>180.86</v>
      </c>
      <c r="L991" s="64"/>
      <c r="S991">
        <f>ROUND((Source!FX1076/100)*((ROUND(Source!AF1076*Source!I1076, 2)+ROUND(Source!AE1076*Source!I1076, 2))), 2)</f>
        <v>0</v>
      </c>
      <c r="T991">
        <f>Source!X1076</f>
        <v>0</v>
      </c>
      <c r="U991">
        <f>ROUND((Source!FY1076/100)*((ROUND(Source!AF1076*Source!I1076, 2)+ROUND(Source!AE1076*Source!I1076, 2))), 2)</f>
        <v>0</v>
      </c>
      <c r="V991">
        <f>Source!Y1076</f>
        <v>0</v>
      </c>
      <c r="W991">
        <f>IF(Source!BI1076&lt;=1,H991, 0)</f>
        <v>94.69</v>
      </c>
      <c r="X991">
        <f>IF(Source!BI1076=2,H991, 0)</f>
        <v>0</v>
      </c>
      <c r="Y991">
        <f>IF(Source!BI1076=3,H991, 0)</f>
        <v>0</v>
      </c>
      <c r="Z991">
        <f>IF(Source!BI1076=4,H991, 0)</f>
        <v>0</v>
      </c>
    </row>
    <row r="992" spans="1:26" ht="27.6">
      <c r="A992" s="38" t="str">
        <f>Source!E1077</f>
        <v>15,2</v>
      </c>
      <c r="B992" s="78" t="str">
        <f>Source!F1077</f>
        <v>203-8107</v>
      </c>
      <c r="C992" s="78" t="str">
        <f>Source!G1077</f>
        <v>Блоки дверные внутренние двупольные глухие, фанерованные шпоном ясеня</v>
      </c>
      <c r="D992" s="60" t="str">
        <f>Source!H1077</f>
        <v>м2</v>
      </c>
      <c r="E992" s="10">
        <f>Source!I1077</f>
        <v>2</v>
      </c>
      <c r="F992" s="61">
        <f>Source!AL1077+Source!AM1077+Source!AO1077</f>
        <v>2102.37</v>
      </c>
      <c r="G992" s="77" t="s">
        <v>3</v>
      </c>
      <c r="H992" s="63">
        <f>ROUND(Source!AC1077*Source!I1077, 2)+ROUND(Source!AD1077*Source!I1077, 2)+ROUND(Source!AF1077*Source!I1077, 2)</f>
        <v>4204.74</v>
      </c>
      <c r="I992" s="62"/>
      <c r="J992" s="62">
        <f>IF(Source!BC1077&lt;&gt; 0, Source!BC1077, 1)</f>
        <v>2.5499999999999998</v>
      </c>
      <c r="K992" s="63">
        <f>Source!O1077</f>
        <v>10722.09</v>
      </c>
      <c r="L992" s="64"/>
      <c r="S992">
        <f>ROUND((Source!FX1077/100)*((ROUND(Source!AF1077*Source!I1077, 2)+ROUND(Source!AE1077*Source!I1077, 2))), 2)</f>
        <v>0</v>
      </c>
      <c r="T992">
        <f>Source!X1077</f>
        <v>0</v>
      </c>
      <c r="U992">
        <f>ROUND((Source!FY1077/100)*((ROUND(Source!AF1077*Source!I1077, 2)+ROUND(Source!AE1077*Source!I1077, 2))), 2)</f>
        <v>0</v>
      </c>
      <c r="V992">
        <f>Source!Y1077</f>
        <v>0</v>
      </c>
      <c r="W992">
        <f>IF(Source!BI1077&lt;=1,H992, 0)</f>
        <v>4204.74</v>
      </c>
      <c r="X992">
        <f>IF(Source!BI1077=2,H992, 0)</f>
        <v>0</v>
      </c>
      <c r="Y992">
        <f>IF(Source!BI1077=3,H992, 0)</f>
        <v>0</v>
      </c>
      <c r="Z992">
        <f>IF(Source!BI1077=4,H992, 0)</f>
        <v>0</v>
      </c>
    </row>
    <row r="993" spans="1:26" ht="41.4">
      <c r="A993" s="79" t="str">
        <f>Source!E1078</f>
        <v>15,3</v>
      </c>
      <c r="B993" s="80" t="str">
        <f>Source!F1078</f>
        <v>203-0223</v>
      </c>
      <c r="C993" s="80" t="str">
        <f>Source!G1078</f>
        <v>Блоки дверные с рамочными полотнами однопольные ДН 21-10, площадь 2,05 м2; ДН 24-10, площадь 2,35 м2</v>
      </c>
      <c r="D993" s="67" t="str">
        <f>Source!H1078</f>
        <v>м2</v>
      </c>
      <c r="E993" s="68">
        <f>Source!I1078</f>
        <v>-2</v>
      </c>
      <c r="F993" s="69">
        <f>Source!AL1078+Source!AM1078+Source!AO1078</f>
        <v>207</v>
      </c>
      <c r="G993" s="70" t="s">
        <v>3</v>
      </c>
      <c r="H993" s="71">
        <f>ROUND(Source!AC1078*Source!I1078, 2)+ROUND(Source!AD1078*Source!I1078, 2)+ROUND(Source!AF1078*Source!I1078, 2)</f>
        <v>-414</v>
      </c>
      <c r="I993" s="72"/>
      <c r="J993" s="72">
        <f>IF(Source!BC1078&lt;&gt; 0, Source!BC1078, 1)</f>
        <v>5.0199999999999996</v>
      </c>
      <c r="K993" s="71">
        <f>Source!O1078</f>
        <v>-2078.2800000000002</v>
      </c>
      <c r="L993" s="73"/>
      <c r="S993">
        <f>ROUND((Source!FX1078/100)*((ROUND(Source!AF1078*Source!I1078, 2)+ROUND(Source!AE1078*Source!I1078, 2))), 2)</f>
        <v>0</v>
      </c>
      <c r="T993">
        <f>Source!X1078</f>
        <v>0</v>
      </c>
      <c r="U993">
        <f>ROUND((Source!FY1078/100)*((ROUND(Source!AF1078*Source!I1078, 2)+ROUND(Source!AE1078*Source!I1078, 2))), 2)</f>
        <v>0</v>
      </c>
      <c r="V993">
        <f>Source!Y1078</f>
        <v>0</v>
      </c>
      <c r="W993">
        <f>IF(Source!BI1078&lt;=1,H993, 0)</f>
        <v>-414</v>
      </c>
      <c r="X993">
        <f>IF(Source!BI1078=2,H993, 0)</f>
        <v>0</v>
      </c>
      <c r="Y993">
        <f>IF(Source!BI1078=3,H993, 0)</f>
        <v>0</v>
      </c>
      <c r="Z993">
        <f>IF(Source!BI1078=4,H993, 0)</f>
        <v>0</v>
      </c>
    </row>
    <row r="994" spans="1:26" ht="13.8">
      <c r="G994" s="74">
        <f>H984+H985+H987+H988+H989+SUM(H991:H993)</f>
        <v>4420.869999999999</v>
      </c>
      <c r="H994" s="74"/>
      <c r="J994" s="74">
        <f>K984+K985+K987+K988+K989+SUM(K991:K993)</f>
        <v>13060.529999999999</v>
      </c>
      <c r="K994" s="74"/>
      <c r="L994" s="59">
        <f>Source!U1075</f>
        <v>2.0591900000000001</v>
      </c>
      <c r="O994" s="48">
        <f>G994</f>
        <v>4420.869999999999</v>
      </c>
      <c r="P994" s="48">
        <f>J994</f>
        <v>13060.529999999999</v>
      </c>
      <c r="Q994" s="48">
        <f>L994</f>
        <v>2.0591900000000001</v>
      </c>
      <c r="W994">
        <f>IF(Source!BI1075&lt;=1,H984+H985+H987+H988+H989, 0)</f>
        <v>535.44000000000005</v>
      </c>
      <c r="X994">
        <f>IF(Source!BI1075=2,H984+H985+H987+H988+H989, 0)</f>
        <v>0</v>
      </c>
      <c r="Y994">
        <f>IF(Source!BI1075=3,H984+H985+H987+H988+H989, 0)</f>
        <v>0</v>
      </c>
      <c r="Z994">
        <f>IF(Source!BI1075=4,H984+H985+H987+H988+H989, 0)</f>
        <v>0</v>
      </c>
    </row>
    <row r="995" spans="1:26" ht="80.400000000000006">
      <c r="A995" s="38" t="str">
        <f>Source!E1079</f>
        <v>16</v>
      </c>
      <c r="B995" s="78" t="s">
        <v>974</v>
      </c>
      <c r="C995" s="78" t="str">
        <f>Source!G1079</f>
        <v>Третья шпатлевка при высококачественной окраске по штукатурке и сборным конструкциям стен, подготовленных под окраску</v>
      </c>
      <c r="D995" s="60" t="str">
        <f>Source!H1079</f>
        <v>100 м2 окрашиваемой поверхности</v>
      </c>
      <c r="E995" s="10">
        <f>Source!I1079</f>
        <v>0.73499999999999999</v>
      </c>
      <c r="F995" s="61">
        <f>Source!AL1079+Source!AM1079+Source!AO1079</f>
        <v>519.44000000000005</v>
      </c>
      <c r="G995" s="62"/>
      <c r="H995" s="63"/>
      <c r="I995" s="62" t="str">
        <f>Source!BO1079</f>
        <v>15-04-027-5</v>
      </c>
      <c r="J995" s="62"/>
      <c r="K995" s="63"/>
      <c r="L995" s="64"/>
      <c r="S995">
        <f>ROUND((Source!FX1079/100)*((ROUND(Source!AF1079*Source!I1079, 2)+ROUND(Source!AE1079*Source!I1079, 2))), 2)</f>
        <v>91.2</v>
      </c>
      <c r="T995">
        <f>Source!X1079</f>
        <v>2906.22</v>
      </c>
      <c r="U995">
        <f>ROUND((Source!FY1079/100)*((ROUND(Source!AF1079*Source!I1079, 2)+ROUND(Source!AE1079*Source!I1079, 2))), 2)</f>
        <v>45.12</v>
      </c>
      <c r="V995">
        <f>Source!Y1079</f>
        <v>1437.81</v>
      </c>
    </row>
    <row r="996" spans="1:26">
      <c r="C996" s="47" t="str">
        <f>"Объем: "&amp;Source!I1079&amp;"=73,5/"&amp;"100"</f>
        <v>Объем: 0,735=73,5/100</v>
      </c>
    </row>
    <row r="997" spans="1:26" ht="14.4">
      <c r="A997" s="38"/>
      <c r="B997" s="78"/>
      <c r="C997" s="78" t="s">
        <v>959</v>
      </c>
      <c r="D997" s="60"/>
      <c r="E997" s="10"/>
      <c r="F997" s="61">
        <f>Source!AO1079</f>
        <v>114.02</v>
      </c>
      <c r="G997" s="62" t="str">
        <f>Source!DG1079</f>
        <v>)*1,15</v>
      </c>
      <c r="H997" s="63">
        <f>ROUND(Source!AF1079*Source!I1079, 2)</f>
        <v>96.38</v>
      </c>
      <c r="I997" s="62"/>
      <c r="J997" s="62">
        <f>IF(Source!BA1079&lt;&gt; 0, Source!BA1079, 1)</f>
        <v>31.7</v>
      </c>
      <c r="K997" s="63">
        <f>Source!S1079</f>
        <v>3055.1</v>
      </c>
      <c r="L997" s="64"/>
      <c r="R997">
        <f>H997</f>
        <v>96.38</v>
      </c>
    </row>
    <row r="998" spans="1:26" ht="14.4">
      <c r="A998" s="38"/>
      <c r="B998" s="78"/>
      <c r="C998" s="78" t="s">
        <v>81</v>
      </c>
      <c r="D998" s="60"/>
      <c r="E998" s="10"/>
      <c r="F998" s="61">
        <f>Source!AM1079</f>
        <v>2.93</v>
      </c>
      <c r="G998" s="62" t="str">
        <f>Source!DE1079</f>
        <v>)*1,25</v>
      </c>
      <c r="H998" s="63">
        <f>ROUND(Source!AD1079*Source!I1079, 2)</f>
        <v>2.69</v>
      </c>
      <c r="I998" s="62"/>
      <c r="J998" s="62">
        <f>IF(Source!BB1079&lt;&gt; 0, Source!BB1079, 1)</f>
        <v>10.82</v>
      </c>
      <c r="K998" s="63">
        <f>Source!Q1079</f>
        <v>29.13</v>
      </c>
      <c r="L998" s="64"/>
    </row>
    <row r="999" spans="1:26" ht="14.4">
      <c r="A999" s="38"/>
      <c r="B999" s="78"/>
      <c r="C999" s="78" t="s">
        <v>965</v>
      </c>
      <c r="D999" s="60"/>
      <c r="E999" s="10"/>
      <c r="F999" s="61">
        <f>Source!AN1079</f>
        <v>0.14000000000000001</v>
      </c>
      <c r="G999" s="62" t="str">
        <f>Source!DF1079</f>
        <v>)*1,25</v>
      </c>
      <c r="H999" s="75">
        <f>ROUND(Source!AE1079*Source!I1079, 2)</f>
        <v>0.13</v>
      </c>
      <c r="I999" s="62"/>
      <c r="J999" s="62">
        <f>IF(Source!BS1079&lt;&gt; 0, Source!BS1079, 1)</f>
        <v>31.7</v>
      </c>
      <c r="K999" s="75">
        <f>Source!R1079</f>
        <v>4.08</v>
      </c>
      <c r="L999" s="64"/>
      <c r="R999">
        <f>H999</f>
        <v>0.13</v>
      </c>
    </row>
    <row r="1000" spans="1:26" ht="14.4">
      <c r="A1000" s="38"/>
      <c r="B1000" s="78"/>
      <c r="C1000" s="78" t="s">
        <v>967</v>
      </c>
      <c r="D1000" s="60"/>
      <c r="E1000" s="10"/>
      <c r="F1000" s="61">
        <f>Source!AL1079</f>
        <v>402.49</v>
      </c>
      <c r="G1000" s="62" t="str">
        <f>Source!DD1079</f>
        <v/>
      </c>
      <c r="H1000" s="63">
        <f>ROUND(Source!AC1079*Source!I1079, 2)</f>
        <v>295.83</v>
      </c>
      <c r="I1000" s="62"/>
      <c r="J1000" s="62">
        <f>IF(Source!BC1079&lt;&gt; 0, Source!BC1079, 1)</f>
        <v>3.88</v>
      </c>
      <c r="K1000" s="63">
        <f>Source!P1079</f>
        <v>1147.82</v>
      </c>
      <c r="L1000" s="64"/>
    </row>
    <row r="1001" spans="1:26" ht="14.4">
      <c r="A1001" s="38"/>
      <c r="B1001" s="78"/>
      <c r="C1001" s="78" t="s">
        <v>960</v>
      </c>
      <c r="D1001" s="60" t="s">
        <v>961</v>
      </c>
      <c r="E1001" s="10">
        <f>Source!BZ1079</f>
        <v>105</v>
      </c>
      <c r="F1001" s="14" t="str">
        <f>CONCATENATE(" )", Source!DL1079, Source!FT1079, "=", Source!FX1079)</f>
        <v xml:space="preserve"> )*0,9=94,5</v>
      </c>
      <c r="G1001" s="23"/>
      <c r="H1001" s="63">
        <f>SUM(S995:S1003)</f>
        <v>91.2</v>
      </c>
      <c r="I1001" s="65"/>
      <c r="J1001" s="57">
        <f>Source!AT1079</f>
        <v>95</v>
      </c>
      <c r="K1001" s="63">
        <f>SUM(T995:T1003)</f>
        <v>2906.22</v>
      </c>
      <c r="L1001" s="64"/>
    </row>
    <row r="1002" spans="1:26" ht="14.4">
      <c r="A1002" s="38"/>
      <c r="B1002" s="78"/>
      <c r="C1002" s="78" t="s">
        <v>962</v>
      </c>
      <c r="D1002" s="60" t="s">
        <v>961</v>
      </c>
      <c r="E1002" s="10">
        <f>Source!CA1079</f>
        <v>55</v>
      </c>
      <c r="F1002" s="14" t="str">
        <f>CONCATENATE(" )", Source!DM1079, Source!FU1079, "=", Source!FY1079)</f>
        <v xml:space="preserve"> )*0,85=46,75</v>
      </c>
      <c r="G1002" s="23"/>
      <c r="H1002" s="63">
        <f>SUM(U995:U1003)</f>
        <v>45.12</v>
      </c>
      <c r="I1002" s="65"/>
      <c r="J1002" s="57">
        <f>Source!AU1079</f>
        <v>47</v>
      </c>
      <c r="K1002" s="63">
        <f>SUM(V995:V1003)</f>
        <v>1437.81</v>
      </c>
      <c r="L1002" s="64"/>
    </row>
    <row r="1003" spans="1:26" ht="14.4">
      <c r="A1003" s="79"/>
      <c r="B1003" s="80"/>
      <c r="C1003" s="80" t="s">
        <v>963</v>
      </c>
      <c r="D1003" s="67" t="s">
        <v>964</v>
      </c>
      <c r="E1003" s="68">
        <f>Source!AQ1079</f>
        <v>11.99</v>
      </c>
      <c r="F1003" s="69"/>
      <c r="G1003" s="72" t="str">
        <f>Source!DI1079</f>
        <v>)*1,15</v>
      </c>
      <c r="H1003" s="71"/>
      <c r="I1003" s="72"/>
      <c r="J1003" s="72"/>
      <c r="K1003" s="71"/>
      <c r="L1003" s="76">
        <f>Source!U1079</f>
        <v>10.134547499999998</v>
      </c>
    </row>
    <row r="1004" spans="1:26" ht="13.8">
      <c r="G1004" s="74">
        <f>H997+H998+H1000+H1001+H1002</f>
        <v>531.21999999999991</v>
      </c>
      <c r="H1004" s="74"/>
      <c r="J1004" s="74">
        <f>K997+K998+K1000+K1001+K1002</f>
        <v>8576.08</v>
      </c>
      <c r="K1004" s="74"/>
      <c r="L1004" s="59">
        <f>Source!U1079</f>
        <v>10.134547499999998</v>
      </c>
      <c r="O1004" s="48">
        <f>G1004</f>
        <v>531.21999999999991</v>
      </c>
      <c r="P1004" s="48">
        <f>J1004</f>
        <v>8576.08</v>
      </c>
      <c r="Q1004" s="48">
        <f>L1004</f>
        <v>10.134547499999998</v>
      </c>
      <c r="W1004">
        <f>IF(Source!BI1079&lt;=1,H997+H998+H1000+H1001+H1002, 0)</f>
        <v>531.21999999999991</v>
      </c>
      <c r="X1004">
        <f>IF(Source!BI1079=2,H997+H998+H1000+H1001+H1002, 0)</f>
        <v>0</v>
      </c>
      <c r="Y1004">
        <f>IF(Source!BI1079=3,H997+H998+H1000+H1001+H1002, 0)</f>
        <v>0</v>
      </c>
      <c r="Z1004">
        <f>IF(Source!BI1079=4,H997+H998+H1000+H1001+H1002, 0)</f>
        <v>0</v>
      </c>
    </row>
    <row r="1005" spans="1:26" ht="80.400000000000006">
      <c r="A1005" s="38" t="str">
        <f>Source!E1080</f>
        <v>18</v>
      </c>
      <c r="B1005" s="78" t="s">
        <v>975</v>
      </c>
      <c r="C1005" s="78" t="str">
        <f>Source!G1080</f>
        <v>Окраска водно-дисперсионными акриловыми составами улучшенная по сборным конструкциям стен, подготовленным под окраску</v>
      </c>
      <c r="D1005" s="60" t="str">
        <f>Source!H1080</f>
        <v>100 м2 окрашиваемой поверхности</v>
      </c>
      <c r="E1005" s="10">
        <f>Source!I1080</f>
        <v>0.73499999999999999</v>
      </c>
      <c r="F1005" s="61">
        <f>Source!AL1080+Source!AM1080+Source!AO1080</f>
        <v>863.6</v>
      </c>
      <c r="G1005" s="62"/>
      <c r="H1005" s="63"/>
      <c r="I1005" s="62" t="str">
        <f>Source!BO1080</f>
        <v>15-04-007-3</v>
      </c>
      <c r="J1005" s="62"/>
      <c r="K1005" s="63"/>
      <c r="L1005" s="64"/>
      <c r="S1005">
        <f>ROUND((Source!FX1080/100)*((ROUND(Source!AF1080*Source!I1080, 2)+ROUND(Source!AE1080*Source!I1080, 2))), 2)</f>
        <v>231.73</v>
      </c>
      <c r="T1005">
        <f>Source!X1080</f>
        <v>7384.93</v>
      </c>
      <c r="U1005">
        <f>ROUND((Source!FY1080/100)*((ROUND(Source!AF1080*Source!I1080, 2)+ROUND(Source!AE1080*Source!I1080, 2))), 2)</f>
        <v>114.64</v>
      </c>
      <c r="V1005">
        <f>Source!Y1080</f>
        <v>3653.6</v>
      </c>
    </row>
    <row r="1006" spans="1:26">
      <c r="C1006" s="47" t="str">
        <f>"Объем: "&amp;Source!I1080&amp;"=73,5/"&amp;"100"</f>
        <v>Объем: 0,735=73,5/100</v>
      </c>
    </row>
    <row r="1007" spans="1:26" ht="14.4">
      <c r="A1007" s="38"/>
      <c r="B1007" s="78"/>
      <c r="C1007" s="78" t="s">
        <v>959</v>
      </c>
      <c r="D1007" s="60"/>
      <c r="E1007" s="10"/>
      <c r="F1007" s="61">
        <f>Source!AO1080</f>
        <v>289.99</v>
      </c>
      <c r="G1007" s="62" t="str">
        <f>Source!DG1080</f>
        <v>)*1,15</v>
      </c>
      <c r="H1007" s="63">
        <f>ROUND(Source!AF1080*Source!I1080, 2)</f>
        <v>245.11</v>
      </c>
      <c r="I1007" s="62"/>
      <c r="J1007" s="62">
        <f>IF(Source!BA1080&lt;&gt; 0, Source!BA1080, 1)</f>
        <v>31.7</v>
      </c>
      <c r="K1007" s="63">
        <f>Source!S1080</f>
        <v>7770.12</v>
      </c>
      <c r="L1007" s="64"/>
      <c r="R1007">
        <f>H1007</f>
        <v>245.11</v>
      </c>
    </row>
    <row r="1008" spans="1:26" ht="14.4">
      <c r="A1008" s="38"/>
      <c r="B1008" s="78"/>
      <c r="C1008" s="78" t="s">
        <v>81</v>
      </c>
      <c r="D1008" s="60"/>
      <c r="E1008" s="10"/>
      <c r="F1008" s="61">
        <f>Source!AM1080</f>
        <v>8.99</v>
      </c>
      <c r="G1008" s="62" t="str">
        <f>Source!DE1080</f>
        <v>)*1,25</v>
      </c>
      <c r="H1008" s="63">
        <f>ROUND(Source!AD1080*Source!I1080, 2)</f>
        <v>8.26</v>
      </c>
      <c r="I1008" s="62"/>
      <c r="J1008" s="62">
        <f>IF(Source!BB1080&lt;&gt; 0, Source!BB1080, 1)</f>
        <v>10.57</v>
      </c>
      <c r="K1008" s="63">
        <f>Source!Q1080</f>
        <v>87.3</v>
      </c>
      <c r="L1008" s="64"/>
    </row>
    <row r="1009" spans="1:26" ht="14.4">
      <c r="A1009" s="38"/>
      <c r="B1009" s="78"/>
      <c r="C1009" s="78" t="s">
        <v>965</v>
      </c>
      <c r="D1009" s="60"/>
      <c r="E1009" s="10"/>
      <c r="F1009" s="61">
        <f>Source!AN1080</f>
        <v>0.12</v>
      </c>
      <c r="G1009" s="62" t="str">
        <f>Source!DF1080</f>
        <v>)*1,25</v>
      </c>
      <c r="H1009" s="75">
        <f>ROUND(Source!AE1080*Source!I1080, 2)</f>
        <v>0.11</v>
      </c>
      <c r="I1009" s="62"/>
      <c r="J1009" s="62">
        <f>IF(Source!BS1080&lt;&gt; 0, Source!BS1080, 1)</f>
        <v>31.7</v>
      </c>
      <c r="K1009" s="75">
        <f>Source!R1080</f>
        <v>3.49</v>
      </c>
      <c r="L1009" s="64"/>
      <c r="R1009">
        <f>H1009</f>
        <v>0.11</v>
      </c>
    </row>
    <row r="1010" spans="1:26" ht="14.4">
      <c r="A1010" s="38"/>
      <c r="B1010" s="78"/>
      <c r="C1010" s="78" t="s">
        <v>967</v>
      </c>
      <c r="D1010" s="60"/>
      <c r="E1010" s="10"/>
      <c r="F1010" s="61">
        <f>Source!AL1080</f>
        <v>564.62</v>
      </c>
      <c r="G1010" s="62" t="str">
        <f>Source!DD1080</f>
        <v/>
      </c>
      <c r="H1010" s="63">
        <f>ROUND(Source!AC1080*Source!I1080, 2)</f>
        <v>415</v>
      </c>
      <c r="I1010" s="62"/>
      <c r="J1010" s="62">
        <f>IF(Source!BC1080&lt;&gt; 0, Source!BC1080, 1)</f>
        <v>6.77</v>
      </c>
      <c r="K1010" s="63">
        <f>Source!P1080</f>
        <v>2809.52</v>
      </c>
      <c r="L1010" s="64"/>
    </row>
    <row r="1011" spans="1:26" ht="14.4">
      <c r="A1011" s="38"/>
      <c r="B1011" s="78"/>
      <c r="C1011" s="78" t="s">
        <v>960</v>
      </c>
      <c r="D1011" s="60" t="s">
        <v>961</v>
      </c>
      <c r="E1011" s="10">
        <f>Source!BZ1080</f>
        <v>105</v>
      </c>
      <c r="F1011" s="14" t="str">
        <f>CONCATENATE(" )", Source!DL1080, Source!FT1080, "=", Source!FX1080)</f>
        <v xml:space="preserve"> )*0,9=94,5</v>
      </c>
      <c r="G1011" s="23"/>
      <c r="H1011" s="63">
        <f>SUM(S1005:S1013)</f>
        <v>231.73</v>
      </c>
      <c r="I1011" s="65"/>
      <c r="J1011" s="57">
        <f>Source!AT1080</f>
        <v>95</v>
      </c>
      <c r="K1011" s="63">
        <f>SUM(T1005:T1013)</f>
        <v>7384.93</v>
      </c>
      <c r="L1011" s="64"/>
    </row>
    <row r="1012" spans="1:26" ht="14.4">
      <c r="A1012" s="38"/>
      <c r="B1012" s="78"/>
      <c r="C1012" s="78" t="s">
        <v>962</v>
      </c>
      <c r="D1012" s="60" t="s">
        <v>961</v>
      </c>
      <c r="E1012" s="10">
        <f>Source!CA1080</f>
        <v>55</v>
      </c>
      <c r="F1012" s="14" t="str">
        <f>CONCATENATE(" )", Source!DM1080, Source!FU1080, "=", Source!FY1080)</f>
        <v xml:space="preserve"> )*0,85=46,75</v>
      </c>
      <c r="G1012" s="23"/>
      <c r="H1012" s="63">
        <f>SUM(U1005:U1013)</f>
        <v>114.64</v>
      </c>
      <c r="I1012" s="65"/>
      <c r="J1012" s="57">
        <f>Source!AU1080</f>
        <v>47</v>
      </c>
      <c r="K1012" s="63">
        <f>SUM(V1005:V1013)</f>
        <v>3653.6</v>
      </c>
      <c r="L1012" s="64"/>
    </row>
    <row r="1013" spans="1:26" ht="14.4">
      <c r="A1013" s="79"/>
      <c r="B1013" s="80"/>
      <c r="C1013" s="80" t="s">
        <v>963</v>
      </c>
      <c r="D1013" s="67" t="s">
        <v>964</v>
      </c>
      <c r="E1013" s="68">
        <f>Source!AQ1080</f>
        <v>32.729999999999997</v>
      </c>
      <c r="F1013" s="69"/>
      <c r="G1013" s="72" t="str">
        <f>Source!DI1080</f>
        <v>)*1,15</v>
      </c>
      <c r="H1013" s="71"/>
      <c r="I1013" s="72"/>
      <c r="J1013" s="72"/>
      <c r="K1013" s="71"/>
      <c r="L1013" s="76">
        <f>Source!U1080</f>
        <v>27.665032499999992</v>
      </c>
    </row>
    <row r="1014" spans="1:26" ht="13.8">
      <c r="G1014" s="74">
        <f>H1007+H1008+H1010+H1011+H1012</f>
        <v>1014.74</v>
      </c>
      <c r="H1014" s="74"/>
      <c r="J1014" s="74">
        <f>K1007+K1008+K1010+K1011+K1012</f>
        <v>21705.47</v>
      </c>
      <c r="K1014" s="74"/>
      <c r="L1014" s="59">
        <f>Source!U1080</f>
        <v>27.665032499999992</v>
      </c>
      <c r="O1014" s="48">
        <f>G1014</f>
        <v>1014.74</v>
      </c>
      <c r="P1014" s="48">
        <f>J1014</f>
        <v>21705.47</v>
      </c>
      <c r="Q1014" s="48">
        <f>L1014</f>
        <v>27.665032499999992</v>
      </c>
      <c r="W1014">
        <f>IF(Source!BI1080&lt;=1,H1007+H1008+H1010+H1011+H1012, 0)</f>
        <v>1014.74</v>
      </c>
      <c r="X1014">
        <f>IF(Source!BI1080=2,H1007+H1008+H1010+H1011+H1012, 0)</f>
        <v>0</v>
      </c>
      <c r="Y1014">
        <f>IF(Source!BI1080=3,H1007+H1008+H1010+H1011+H1012, 0)</f>
        <v>0</v>
      </c>
      <c r="Z1014">
        <f>IF(Source!BI1080=4,H1007+H1008+H1010+H1011+H1012, 0)</f>
        <v>0</v>
      </c>
    </row>
    <row r="1015" spans="1:26" ht="72">
      <c r="A1015" s="38" t="str">
        <f>Source!E1081</f>
        <v>19</v>
      </c>
      <c r="B1015" s="78" t="str">
        <f>Source!F1081</f>
        <v>15-01-047-15</v>
      </c>
      <c r="C1015" s="78" t="str">
        <f>Source!G1081</f>
        <v>Устройство подвесных потолков типа &lt;Армстронг&gt; по каркасу из оцинкованного профиля</v>
      </c>
      <c r="D1015" s="60" t="str">
        <f>Source!H1081</f>
        <v>100 м2 поверхности облицовки</v>
      </c>
      <c r="E1015" s="10">
        <f>Source!I1081</f>
        <v>0.39</v>
      </c>
      <c r="F1015" s="61">
        <f>Source!AL1081+Source!AM1081+Source!AO1081</f>
        <v>6747.4000000000005</v>
      </c>
      <c r="G1015" s="62"/>
      <c r="H1015" s="63"/>
      <c r="I1015" s="62" t="str">
        <f>Source!BO1081</f>
        <v>15-01-047-15</v>
      </c>
      <c r="J1015" s="62"/>
      <c r="K1015" s="63"/>
      <c r="L1015" s="64"/>
      <c r="S1015">
        <f>ROUND((Source!FX1081/100)*((ROUND(Source!AF1081*Source!I1081, 2)+ROUND(Source!AE1081*Source!I1081, 2))), 2)</f>
        <v>358.74</v>
      </c>
      <c r="T1015">
        <f>Source!X1081</f>
        <v>11432.2</v>
      </c>
      <c r="U1015">
        <f>ROUND((Source!FY1081/100)*((ROUND(Source!AF1081*Source!I1081, 2)+ROUND(Source!AE1081*Source!I1081, 2))), 2)</f>
        <v>177.47</v>
      </c>
      <c r="V1015">
        <f>Source!Y1081</f>
        <v>5655.93</v>
      </c>
    </row>
    <row r="1016" spans="1:26">
      <c r="C1016" s="47" t="str">
        <f>"Объем: "&amp;Source!I1081&amp;"=39/"&amp;"100"</f>
        <v>Объем: 0,39=39/100</v>
      </c>
    </row>
    <row r="1017" spans="1:26" ht="14.4">
      <c r="A1017" s="38"/>
      <c r="B1017" s="78"/>
      <c r="C1017" s="78" t="s">
        <v>959</v>
      </c>
      <c r="D1017" s="60"/>
      <c r="E1017" s="10"/>
      <c r="F1017" s="61">
        <f>Source!AO1081</f>
        <v>963.12</v>
      </c>
      <c r="G1017" s="62" t="str">
        <f>Source!DG1081</f>
        <v/>
      </c>
      <c r="H1017" s="63">
        <f>ROUND(Source!AF1081*Source!I1081, 2)</f>
        <v>375.62</v>
      </c>
      <c r="I1017" s="62"/>
      <c r="J1017" s="62">
        <f>IF(Source!BA1081&lt;&gt; 0, Source!BA1081, 1)</f>
        <v>31.7</v>
      </c>
      <c r="K1017" s="63">
        <f>Source!S1081</f>
        <v>11907.05</v>
      </c>
      <c r="L1017" s="64"/>
      <c r="R1017">
        <f>H1017</f>
        <v>375.62</v>
      </c>
    </row>
    <row r="1018" spans="1:26" ht="14.4">
      <c r="A1018" s="38"/>
      <c r="B1018" s="78"/>
      <c r="C1018" s="78" t="s">
        <v>81</v>
      </c>
      <c r="D1018" s="60"/>
      <c r="E1018" s="10"/>
      <c r="F1018" s="61">
        <f>Source!AM1081</f>
        <v>433.43</v>
      </c>
      <c r="G1018" s="62" t="str">
        <f>Source!DE1081</f>
        <v/>
      </c>
      <c r="H1018" s="63">
        <f>ROUND(Source!AD1081*Source!I1081, 2)</f>
        <v>169.04</v>
      </c>
      <c r="I1018" s="62"/>
      <c r="J1018" s="62">
        <f>IF(Source!BB1081&lt;&gt; 0, Source!BB1081, 1)</f>
        <v>10.47</v>
      </c>
      <c r="K1018" s="63">
        <f>Source!Q1081</f>
        <v>1769.82</v>
      </c>
      <c r="L1018" s="64"/>
    </row>
    <row r="1019" spans="1:26" ht="14.4">
      <c r="A1019" s="38"/>
      <c r="B1019" s="78"/>
      <c r="C1019" s="78" t="s">
        <v>965</v>
      </c>
      <c r="D1019" s="60"/>
      <c r="E1019" s="10"/>
      <c r="F1019" s="61">
        <f>Source!AN1081</f>
        <v>10.26</v>
      </c>
      <c r="G1019" s="62" t="str">
        <f>Source!DF1081</f>
        <v/>
      </c>
      <c r="H1019" s="75">
        <f>ROUND(Source!AE1081*Source!I1081, 2)</f>
        <v>4</v>
      </c>
      <c r="I1019" s="62"/>
      <c r="J1019" s="62">
        <f>IF(Source!BS1081&lt;&gt; 0, Source!BS1081, 1)</f>
        <v>31.7</v>
      </c>
      <c r="K1019" s="75">
        <f>Source!R1081</f>
        <v>126.84</v>
      </c>
      <c r="L1019" s="64"/>
      <c r="R1019">
        <f>H1019</f>
        <v>4</v>
      </c>
    </row>
    <row r="1020" spans="1:26" ht="14.4">
      <c r="A1020" s="38"/>
      <c r="B1020" s="78"/>
      <c r="C1020" s="78" t="s">
        <v>960</v>
      </c>
      <c r="D1020" s="60" t="s">
        <v>961</v>
      </c>
      <c r="E1020" s="10">
        <f>Source!BZ1081</f>
        <v>105</v>
      </c>
      <c r="F1020" s="14" t="str">
        <f>CONCATENATE(" )", Source!DL1081, Source!FT1081, "=", Source!FX1081)</f>
        <v xml:space="preserve"> )*0,9=94,5</v>
      </c>
      <c r="G1020" s="23"/>
      <c r="H1020" s="63">
        <f>SUM(S1015:S1022)</f>
        <v>358.74</v>
      </c>
      <c r="I1020" s="65"/>
      <c r="J1020" s="57">
        <f>Source!AT1081</f>
        <v>95</v>
      </c>
      <c r="K1020" s="63">
        <f>SUM(T1015:T1022)</f>
        <v>11432.2</v>
      </c>
      <c r="L1020" s="64"/>
    </row>
    <row r="1021" spans="1:26" ht="14.4">
      <c r="A1021" s="38"/>
      <c r="B1021" s="78"/>
      <c r="C1021" s="78" t="s">
        <v>962</v>
      </c>
      <c r="D1021" s="60" t="s">
        <v>961</v>
      </c>
      <c r="E1021" s="10">
        <f>Source!CA1081</f>
        <v>55</v>
      </c>
      <c r="F1021" s="14" t="str">
        <f>CONCATENATE(" )", Source!DM1081, Source!FU1081, "=", Source!FY1081)</f>
        <v xml:space="preserve"> )*0,85=46,75</v>
      </c>
      <c r="G1021" s="23"/>
      <c r="H1021" s="63">
        <f>SUM(U1015:U1022)</f>
        <v>177.47</v>
      </c>
      <c r="I1021" s="65"/>
      <c r="J1021" s="57">
        <f>Source!AU1081</f>
        <v>47</v>
      </c>
      <c r="K1021" s="63">
        <f>SUM(V1015:V1022)</f>
        <v>5655.93</v>
      </c>
      <c r="L1021" s="64"/>
    </row>
    <row r="1022" spans="1:26" ht="14.4">
      <c r="A1022" s="79"/>
      <c r="B1022" s="80"/>
      <c r="C1022" s="80" t="s">
        <v>963</v>
      </c>
      <c r="D1022" s="67" t="s">
        <v>964</v>
      </c>
      <c r="E1022" s="68">
        <f>Source!AQ1081</f>
        <v>102.46</v>
      </c>
      <c r="F1022" s="69"/>
      <c r="G1022" s="72" t="str">
        <f>Source!DI1081</f>
        <v/>
      </c>
      <c r="H1022" s="71"/>
      <c r="I1022" s="72"/>
      <c r="J1022" s="72"/>
      <c r="K1022" s="71"/>
      <c r="L1022" s="76">
        <f>Source!U1081</f>
        <v>39.959400000000002</v>
      </c>
    </row>
    <row r="1023" spans="1:26" ht="13.8">
      <c r="G1023" s="74">
        <f>H1017+H1018+H1020+H1021</f>
        <v>1080.8699999999999</v>
      </c>
      <c r="H1023" s="74"/>
      <c r="J1023" s="74">
        <f>K1017+K1018+K1020+K1021</f>
        <v>30765</v>
      </c>
      <c r="K1023" s="74"/>
      <c r="L1023" s="59">
        <f>Source!U1081</f>
        <v>39.959400000000002</v>
      </c>
      <c r="O1023" s="48">
        <f>G1023</f>
        <v>1080.8699999999999</v>
      </c>
      <c r="P1023" s="48">
        <f>J1023</f>
        <v>30765</v>
      </c>
      <c r="Q1023" s="48">
        <f>L1023</f>
        <v>39.959400000000002</v>
      </c>
      <c r="W1023">
        <f>IF(Source!BI1081&lt;=1,H1017+H1018+H1020+H1021, 0)</f>
        <v>1080.8699999999999</v>
      </c>
      <c r="X1023">
        <f>IF(Source!BI1081=2,H1017+H1018+H1020+H1021, 0)</f>
        <v>0</v>
      </c>
      <c r="Y1023">
        <f>IF(Source!BI1081=3,H1017+H1018+H1020+H1021, 0)</f>
        <v>0</v>
      </c>
      <c r="Z1023">
        <f>IF(Source!BI1081=4,H1017+H1018+H1020+H1021, 0)</f>
        <v>0</v>
      </c>
    </row>
    <row r="1024" spans="1:26" ht="27.6">
      <c r="A1024" s="38" t="str">
        <f>Source!E1082</f>
        <v>20</v>
      </c>
      <c r="B1024" s="78" t="str">
        <f>Source!F1082</f>
        <v>м08-03-593-19</v>
      </c>
      <c r="C1024" s="78" t="str">
        <f>Source!G1082</f>
        <v>Светильник в подвесных потолках</v>
      </c>
      <c r="D1024" s="60" t="str">
        <f>Source!H1082</f>
        <v>100 шт.</v>
      </c>
      <c r="E1024" s="10">
        <f>Source!I1082</f>
        <v>0.02</v>
      </c>
      <c r="F1024" s="61">
        <f>Source!AL1082+Source!AM1082+Source!AO1082</f>
        <v>1101.54</v>
      </c>
      <c r="G1024" s="62"/>
      <c r="H1024" s="63"/>
      <c r="I1024" s="62" t="str">
        <f>Source!BO1082</f>
        <v>м08-03-593-19</v>
      </c>
      <c r="J1024" s="62"/>
      <c r="K1024" s="63"/>
      <c r="L1024" s="64"/>
      <c r="S1024">
        <f>ROUND((Source!FX1082/100)*((ROUND(Source!AF1082*Source!I1082, 2)+ROUND(Source!AE1082*Source!I1082, 2))), 2)</f>
        <v>17.84</v>
      </c>
      <c r="T1024">
        <f>Source!X1082</f>
        <v>565.65</v>
      </c>
      <c r="U1024">
        <f>ROUND((Source!FY1082/100)*((ROUND(Source!AF1082*Source!I1082, 2)+ROUND(Source!AE1082*Source!I1082, 2))), 2)</f>
        <v>12.21</v>
      </c>
      <c r="V1024">
        <f>Source!Y1082</f>
        <v>387.02</v>
      </c>
    </row>
    <row r="1025" spans="1:26">
      <c r="C1025" s="47" t="str">
        <f>"Объем: "&amp;Source!I1082&amp;"=2/"&amp;"100"</f>
        <v>Объем: 0,02=2/100</v>
      </c>
    </row>
    <row r="1026" spans="1:26" ht="14.4">
      <c r="A1026" s="38"/>
      <c r="B1026" s="78"/>
      <c r="C1026" s="78" t="s">
        <v>959</v>
      </c>
      <c r="D1026" s="60"/>
      <c r="E1026" s="10"/>
      <c r="F1026" s="61">
        <f>Source!AO1082</f>
        <v>936.45</v>
      </c>
      <c r="G1026" s="62" t="str">
        <f>Source!DG1082</f>
        <v/>
      </c>
      <c r="H1026" s="63">
        <f>ROUND(Source!AF1082*Source!I1082, 2)</f>
        <v>18.73</v>
      </c>
      <c r="I1026" s="62"/>
      <c r="J1026" s="62">
        <f>IF(Source!BA1082&lt;&gt; 0, Source!BA1082, 1)</f>
        <v>31.7</v>
      </c>
      <c r="K1026" s="63">
        <f>Source!S1082</f>
        <v>593.71</v>
      </c>
      <c r="L1026" s="64"/>
      <c r="R1026">
        <f>H1026</f>
        <v>18.73</v>
      </c>
    </row>
    <row r="1027" spans="1:26" ht="14.4">
      <c r="A1027" s="38"/>
      <c r="B1027" s="78"/>
      <c r="C1027" s="78" t="s">
        <v>81</v>
      </c>
      <c r="D1027" s="60"/>
      <c r="E1027" s="10"/>
      <c r="F1027" s="61">
        <f>Source!AM1082</f>
        <v>44.36</v>
      </c>
      <c r="G1027" s="62" t="str">
        <f>Source!DE1082</f>
        <v/>
      </c>
      <c r="H1027" s="63">
        <f>ROUND(Source!AD1082*Source!I1082, 2)</f>
        <v>0.89</v>
      </c>
      <c r="I1027" s="62"/>
      <c r="J1027" s="62">
        <f>IF(Source!BB1082&lt;&gt; 0, Source!BB1082, 1)</f>
        <v>9.01</v>
      </c>
      <c r="K1027" s="63">
        <f>Source!Q1082</f>
        <v>7.99</v>
      </c>
      <c r="L1027" s="64"/>
    </row>
    <row r="1028" spans="1:26" ht="14.4">
      <c r="A1028" s="38"/>
      <c r="B1028" s="78"/>
      <c r="C1028" s="78" t="s">
        <v>965</v>
      </c>
      <c r="D1028" s="60"/>
      <c r="E1028" s="10"/>
      <c r="F1028" s="61">
        <f>Source!AN1082</f>
        <v>2.7</v>
      </c>
      <c r="G1028" s="62" t="str">
        <f>Source!DF1082</f>
        <v/>
      </c>
      <c r="H1028" s="75">
        <f>ROUND(Source!AE1082*Source!I1082, 2)</f>
        <v>0.05</v>
      </c>
      <c r="I1028" s="62"/>
      <c r="J1028" s="62">
        <f>IF(Source!BS1082&lt;&gt; 0, Source!BS1082, 1)</f>
        <v>31.7</v>
      </c>
      <c r="K1028" s="75">
        <f>Source!R1082</f>
        <v>1.71</v>
      </c>
      <c r="L1028" s="64"/>
      <c r="R1028">
        <f>H1028</f>
        <v>0.05</v>
      </c>
    </row>
    <row r="1029" spans="1:26" ht="14.4">
      <c r="A1029" s="38"/>
      <c r="B1029" s="78"/>
      <c r="C1029" s="78" t="s">
        <v>967</v>
      </c>
      <c r="D1029" s="60"/>
      <c r="E1029" s="10"/>
      <c r="F1029" s="61">
        <f>Source!AL1082</f>
        <v>120.73</v>
      </c>
      <c r="G1029" s="62" t="str">
        <f>Source!DD1082</f>
        <v/>
      </c>
      <c r="H1029" s="63">
        <f>ROUND(Source!AC1082*Source!I1082, 2)</f>
        <v>2.41</v>
      </c>
      <c r="I1029" s="62"/>
      <c r="J1029" s="62">
        <f>IF(Source!BC1082&lt;&gt; 0, Source!BC1082, 1)</f>
        <v>11.53</v>
      </c>
      <c r="K1029" s="63">
        <f>Source!P1082</f>
        <v>27.84</v>
      </c>
      <c r="L1029" s="64"/>
    </row>
    <row r="1030" spans="1:26" ht="14.4">
      <c r="A1030" s="38"/>
      <c r="B1030" s="78"/>
      <c r="C1030" s="78" t="s">
        <v>960</v>
      </c>
      <c r="D1030" s="60" t="s">
        <v>961</v>
      </c>
      <c r="E1030" s="10">
        <f>Source!BZ1082</f>
        <v>95</v>
      </c>
      <c r="F1030" s="81"/>
      <c r="G1030" s="62"/>
      <c r="H1030" s="63">
        <f>SUM(S1024:S1033)</f>
        <v>17.84</v>
      </c>
      <c r="I1030" s="65"/>
      <c r="J1030" s="57">
        <f>Source!AT1082</f>
        <v>95</v>
      </c>
      <c r="K1030" s="63">
        <f>SUM(T1024:T1033)</f>
        <v>565.65</v>
      </c>
      <c r="L1030" s="64"/>
    </row>
    <row r="1031" spans="1:26" ht="14.4">
      <c r="A1031" s="38"/>
      <c r="B1031" s="78"/>
      <c r="C1031" s="78" t="s">
        <v>962</v>
      </c>
      <c r="D1031" s="60" t="s">
        <v>961</v>
      </c>
      <c r="E1031" s="10">
        <f>Source!CA1082</f>
        <v>65</v>
      </c>
      <c r="F1031" s="81"/>
      <c r="G1031" s="62"/>
      <c r="H1031" s="63">
        <f>SUM(U1024:U1033)</f>
        <v>12.21</v>
      </c>
      <c r="I1031" s="65"/>
      <c r="J1031" s="57">
        <f>Source!AU1082</f>
        <v>65</v>
      </c>
      <c r="K1031" s="63">
        <f>SUM(V1024:V1033)</f>
        <v>387.02</v>
      </c>
      <c r="L1031" s="64"/>
    </row>
    <row r="1032" spans="1:26" ht="14.4">
      <c r="A1032" s="38"/>
      <c r="B1032" s="78"/>
      <c r="C1032" s="78" t="s">
        <v>963</v>
      </c>
      <c r="D1032" s="60" t="s">
        <v>964</v>
      </c>
      <c r="E1032" s="10">
        <f>Source!AQ1082</f>
        <v>94.4</v>
      </c>
      <c r="F1032" s="61"/>
      <c r="G1032" s="62" t="str">
        <f>Source!DI1082</f>
        <v/>
      </c>
      <c r="H1032" s="63"/>
      <c r="I1032" s="62"/>
      <c r="J1032" s="62"/>
      <c r="K1032" s="63"/>
      <c r="L1032" s="66">
        <f>Source!U1082</f>
        <v>1.8880000000000001</v>
      </c>
    </row>
    <row r="1033" spans="1:26" ht="41.4">
      <c r="A1033" s="79" t="str">
        <f>Source!E1083</f>
        <v>20,1</v>
      </c>
      <c r="B1033" s="80" t="str">
        <f>Source!F1083</f>
        <v>509-5121</v>
      </c>
      <c r="C1033" s="80" t="str">
        <f>Source!G1083</f>
        <v>Светильник встраиваемый растровый с белым параболическим отражателем (5 перемычек) ЛВО 13-4х18-731/5</v>
      </c>
      <c r="D1033" s="67" t="str">
        <f>Source!H1083</f>
        <v>шт.</v>
      </c>
      <c r="E1033" s="68">
        <f>Source!I1083</f>
        <v>2</v>
      </c>
      <c r="F1033" s="69">
        <f>Source!AL1083+Source!AM1083+Source!AO1083</f>
        <v>162.18</v>
      </c>
      <c r="G1033" s="70" t="s">
        <v>3</v>
      </c>
      <c r="H1033" s="71">
        <f>ROUND(Source!AC1083*Source!I1083, 2)+ROUND(Source!AD1083*Source!I1083, 2)+ROUND(Source!AF1083*Source!I1083, 2)</f>
        <v>324.36</v>
      </c>
      <c r="I1033" s="72"/>
      <c r="J1033" s="72">
        <f>IF(Source!BC1083&lt;&gt; 0, Source!BC1083, 1)</f>
        <v>2.42</v>
      </c>
      <c r="K1033" s="71">
        <f>Source!O1083</f>
        <v>784.95</v>
      </c>
      <c r="L1033" s="73"/>
      <c r="S1033">
        <f>ROUND((Source!FX1083/100)*((ROUND(Source!AF1083*Source!I1083, 2)+ROUND(Source!AE1083*Source!I1083, 2))), 2)</f>
        <v>0</v>
      </c>
      <c r="T1033">
        <f>Source!X1083</f>
        <v>0</v>
      </c>
      <c r="U1033">
        <f>ROUND((Source!FY1083/100)*((ROUND(Source!AF1083*Source!I1083, 2)+ROUND(Source!AE1083*Source!I1083, 2))), 2)</f>
        <v>0</v>
      </c>
      <c r="V1033">
        <f>Source!Y1083</f>
        <v>0</v>
      </c>
      <c r="W1033">
        <f>IF(Source!BI1083&lt;=1,H1033, 0)</f>
        <v>0</v>
      </c>
      <c r="X1033">
        <f>IF(Source!BI1083=2,H1033, 0)</f>
        <v>324.36</v>
      </c>
      <c r="Y1033">
        <f>IF(Source!BI1083=3,H1033, 0)</f>
        <v>0</v>
      </c>
      <c r="Z1033">
        <f>IF(Source!BI1083=4,H1033, 0)</f>
        <v>0</v>
      </c>
    </row>
    <row r="1034" spans="1:26" ht="13.8">
      <c r="G1034" s="74">
        <f>H1026+H1027+H1029+H1030+H1031+SUM(H1033:H1033)</f>
        <v>376.44</v>
      </c>
      <c r="H1034" s="74"/>
      <c r="J1034" s="74">
        <f>K1026+K1027+K1029+K1030+K1031+SUM(K1033:K1033)</f>
        <v>2367.16</v>
      </c>
      <c r="K1034" s="74"/>
      <c r="L1034" s="59">
        <f>Source!U1082</f>
        <v>1.8880000000000001</v>
      </c>
      <c r="O1034" s="48">
        <f>G1034</f>
        <v>376.44</v>
      </c>
      <c r="P1034" s="48">
        <f>J1034</f>
        <v>2367.16</v>
      </c>
      <c r="Q1034" s="48">
        <f>L1034</f>
        <v>1.8880000000000001</v>
      </c>
      <c r="W1034">
        <f>IF(Source!BI1082&lt;=1,H1026+H1027+H1029+H1030+H1031, 0)</f>
        <v>0</v>
      </c>
      <c r="X1034">
        <f>IF(Source!BI1082=2,H1026+H1027+H1029+H1030+H1031, 0)</f>
        <v>52.080000000000005</v>
      </c>
      <c r="Y1034">
        <f>IF(Source!BI1082=3,H1026+H1027+H1029+H1030+H1031, 0)</f>
        <v>0</v>
      </c>
      <c r="Z1034">
        <f>IF(Source!BI1082=4,H1026+H1027+H1029+H1030+H1031, 0)</f>
        <v>0</v>
      </c>
    </row>
    <row r="1036" spans="1:26" ht="13.8">
      <c r="A1036" s="56" t="str">
        <f>CONCATENATE("Итого по подразделу: ",IF(Source!G1085&lt;&gt;"Новый подраздел", Source!G1085, ""))</f>
        <v>Итого по подразделу: комната 18</v>
      </c>
      <c r="B1036" s="56"/>
      <c r="C1036" s="56"/>
      <c r="D1036" s="56"/>
      <c r="E1036" s="56"/>
      <c r="F1036" s="56"/>
      <c r="G1036" s="58">
        <f>SUM(O876:O1035)</f>
        <v>28806.800000000003</v>
      </c>
      <c r="H1036" s="58"/>
      <c r="I1036" s="54"/>
      <c r="J1036" s="58">
        <f>SUM(P876:P1035)</f>
        <v>294095.15999999997</v>
      </c>
      <c r="K1036" s="58"/>
      <c r="L1036" s="59">
        <f>SUM(Q876:Q1035)</f>
        <v>246.37659950000003</v>
      </c>
    </row>
    <row r="1040" spans="1:26" ht="13.8">
      <c r="A1040" s="56" t="str">
        <f>CONCATENATE("Итого по разделу: ",IF(Source!G1115&lt;&gt;"Новый раздел", Source!G1115, ""))</f>
        <v>Итого по разделу: демонтаж 18</v>
      </c>
      <c r="B1040" s="56"/>
      <c r="C1040" s="56"/>
      <c r="D1040" s="56"/>
      <c r="E1040" s="56"/>
      <c r="F1040" s="56"/>
      <c r="G1040" s="58">
        <f>SUM(O798:O1039)</f>
        <v>29214.370000000003</v>
      </c>
      <c r="H1040" s="58"/>
      <c r="I1040" s="54"/>
      <c r="J1040" s="58">
        <f>SUM(P798:P1039)</f>
        <v>306168.71999999997</v>
      </c>
      <c r="K1040" s="58"/>
      <c r="L1040" s="59">
        <f>SUM(Q798:Q1039)</f>
        <v>271.91414950000001</v>
      </c>
    </row>
    <row r="1044" spans="1:26" ht="16.8">
      <c r="A1044" s="55" t="str">
        <f>CONCATENATE("Раздел: ",IF(Source!G1145&lt;&gt;"Новый раздел", Source!G1145, ""))</f>
        <v>Раздел: демонтаж 19</v>
      </c>
      <c r="B1044" s="55"/>
      <c r="C1044" s="55"/>
      <c r="D1044" s="55"/>
      <c r="E1044" s="55"/>
      <c r="F1044" s="55"/>
      <c r="G1044" s="55"/>
      <c r="H1044" s="55"/>
      <c r="I1044" s="55"/>
      <c r="J1044" s="55"/>
      <c r="K1044" s="55"/>
      <c r="L1044" s="55"/>
    </row>
    <row r="1045" spans="1:26" ht="43.2">
      <c r="A1045" s="38" t="str">
        <f>Source!E1149</f>
        <v>1</v>
      </c>
      <c r="B1045" s="78" t="str">
        <f>Source!F1149</f>
        <v>57-1-2</v>
      </c>
      <c r="C1045" s="78" t="str">
        <f>Source!G1149</f>
        <v>Разборка оснований покрытия полов лаг из досок и брусков</v>
      </c>
      <c r="D1045" s="60" t="str">
        <f>Source!H1149</f>
        <v>100 м2 основания</v>
      </c>
      <c r="E1045" s="10">
        <f>Source!I1149</f>
        <v>1.0900000000000001</v>
      </c>
      <c r="F1045" s="61">
        <f>Source!AL1149+Source!AM1149+Source!AO1149</f>
        <v>59.83</v>
      </c>
      <c r="G1045" s="62"/>
      <c r="H1045" s="63"/>
      <c r="I1045" s="62" t="str">
        <f>Source!BO1149</f>
        <v>57-1-2</v>
      </c>
      <c r="J1045" s="62"/>
      <c r="K1045" s="63"/>
      <c r="L1045" s="64"/>
      <c r="S1045">
        <f>ROUND((Source!FX1149/100)*((ROUND(Source!AF1149*Source!I1149, 2)+ROUND(Source!AE1149*Source!I1149, 2))), 2)</f>
        <v>52.17</v>
      </c>
      <c r="T1045">
        <f>Source!X1149</f>
        <v>1653.85</v>
      </c>
      <c r="U1045">
        <f>ROUND((Source!FY1149/100)*((ROUND(Source!AF1149*Source!I1149, 2)+ROUND(Source!AE1149*Source!I1149, 2))), 2)</f>
        <v>44.34</v>
      </c>
      <c r="V1045">
        <f>Source!Y1149</f>
        <v>1405.77</v>
      </c>
    </row>
    <row r="1046" spans="1:26">
      <c r="C1046" s="47" t="str">
        <f>"Объем: "&amp;Source!I1149&amp;"=109/"&amp;"100"</f>
        <v>Объем: 1,09=109/100</v>
      </c>
    </row>
    <row r="1047" spans="1:26" ht="14.4">
      <c r="A1047" s="38"/>
      <c r="B1047" s="78"/>
      <c r="C1047" s="78" t="s">
        <v>959</v>
      </c>
      <c r="D1047" s="60"/>
      <c r="E1047" s="10"/>
      <c r="F1047" s="61">
        <f>Source!AO1149</f>
        <v>59.83</v>
      </c>
      <c r="G1047" s="62" t="str">
        <f>Source!DG1149</f>
        <v/>
      </c>
      <c r="H1047" s="63">
        <f>ROUND(Source!AF1149*Source!I1149, 2)</f>
        <v>65.209999999999994</v>
      </c>
      <c r="I1047" s="62"/>
      <c r="J1047" s="62">
        <f>IF(Source!BA1149&lt;&gt; 0, Source!BA1149, 1)</f>
        <v>31.7</v>
      </c>
      <c r="K1047" s="63">
        <f>Source!S1149</f>
        <v>2067.31</v>
      </c>
      <c r="L1047" s="64"/>
      <c r="R1047">
        <f>H1047</f>
        <v>65.209999999999994</v>
      </c>
    </row>
    <row r="1048" spans="1:26" ht="14.4">
      <c r="A1048" s="38"/>
      <c r="B1048" s="78"/>
      <c r="C1048" s="78" t="s">
        <v>960</v>
      </c>
      <c r="D1048" s="60" t="s">
        <v>961</v>
      </c>
      <c r="E1048" s="10">
        <f>Source!BZ1149</f>
        <v>80</v>
      </c>
      <c r="F1048" s="81"/>
      <c r="G1048" s="62"/>
      <c r="H1048" s="63">
        <f>SUM(S1045:S1051)</f>
        <v>52.17</v>
      </c>
      <c r="I1048" s="65"/>
      <c r="J1048" s="57">
        <f>Source!AT1149</f>
        <v>80</v>
      </c>
      <c r="K1048" s="63">
        <f>SUM(T1045:T1051)</f>
        <v>1653.85</v>
      </c>
      <c r="L1048" s="64"/>
    </row>
    <row r="1049" spans="1:26" ht="14.4">
      <c r="A1049" s="38"/>
      <c r="B1049" s="78"/>
      <c r="C1049" s="78" t="s">
        <v>962</v>
      </c>
      <c r="D1049" s="60" t="s">
        <v>961</v>
      </c>
      <c r="E1049" s="10">
        <f>Source!CA1149</f>
        <v>68</v>
      </c>
      <c r="F1049" s="81"/>
      <c r="G1049" s="62"/>
      <c r="H1049" s="63">
        <f>SUM(U1045:U1051)</f>
        <v>44.34</v>
      </c>
      <c r="I1049" s="65"/>
      <c r="J1049" s="57">
        <f>Source!AU1149</f>
        <v>68</v>
      </c>
      <c r="K1049" s="63">
        <f>SUM(V1045:V1051)</f>
        <v>1405.77</v>
      </c>
      <c r="L1049" s="64"/>
    </row>
    <row r="1050" spans="1:26" ht="14.4">
      <c r="A1050" s="38"/>
      <c r="B1050" s="78"/>
      <c r="C1050" s="78" t="s">
        <v>963</v>
      </c>
      <c r="D1050" s="60" t="s">
        <v>964</v>
      </c>
      <c r="E1050" s="10">
        <f>Source!AQ1149</f>
        <v>7.67</v>
      </c>
      <c r="F1050" s="61"/>
      <c r="G1050" s="62" t="str">
        <f>Source!DI1149</f>
        <v/>
      </c>
      <c r="H1050" s="63"/>
      <c r="I1050" s="62"/>
      <c r="J1050" s="62"/>
      <c r="K1050" s="63"/>
      <c r="L1050" s="66">
        <f>Source!U1149</f>
        <v>8.3603000000000005</v>
      </c>
    </row>
    <row r="1051" spans="1:26" ht="14.4">
      <c r="A1051" s="79" t="str">
        <f>Source!E1150</f>
        <v>1,1</v>
      </c>
      <c r="B1051" s="80" t="str">
        <f>Source!F1150</f>
        <v>509-9900</v>
      </c>
      <c r="C1051" s="80" t="str">
        <f>Source!G1150</f>
        <v>Строительный мусор</v>
      </c>
      <c r="D1051" s="67" t="str">
        <f>Source!H1150</f>
        <v>т</v>
      </c>
      <c r="E1051" s="68">
        <f>Source!I1150</f>
        <v>0.76300000000000001</v>
      </c>
      <c r="F1051" s="69">
        <f>Source!AL1150+Source!AM1150+Source!AO1150</f>
        <v>0</v>
      </c>
      <c r="G1051" s="70" t="s">
        <v>3</v>
      </c>
      <c r="H1051" s="71">
        <f>ROUND(Source!AC1150*Source!I1150, 2)+ROUND(Source!AD1150*Source!I1150, 2)+ROUND(Source!AF1150*Source!I1150, 2)</f>
        <v>0</v>
      </c>
      <c r="I1051" s="72"/>
      <c r="J1051" s="72">
        <f>IF(Source!BC1150&lt;&gt; 0, Source!BC1150, 1)</f>
        <v>1</v>
      </c>
      <c r="K1051" s="71">
        <f>Source!O1150</f>
        <v>0</v>
      </c>
      <c r="L1051" s="73"/>
      <c r="S1051">
        <f>ROUND((Source!FX1150/100)*((ROUND(Source!AF1150*Source!I1150, 2)+ROUND(Source!AE1150*Source!I1150, 2))), 2)</f>
        <v>0</v>
      </c>
      <c r="T1051">
        <f>Source!X1150</f>
        <v>0</v>
      </c>
      <c r="U1051">
        <f>ROUND((Source!FY1150/100)*((ROUND(Source!AF1150*Source!I1150, 2)+ROUND(Source!AE1150*Source!I1150, 2))), 2)</f>
        <v>0</v>
      </c>
      <c r="V1051">
        <f>Source!Y1150</f>
        <v>0</v>
      </c>
      <c r="W1051">
        <f>IF(Source!BI1150&lt;=1,H1051, 0)</f>
        <v>0</v>
      </c>
      <c r="X1051">
        <f>IF(Source!BI1150=2,H1051, 0)</f>
        <v>0</v>
      </c>
      <c r="Y1051">
        <f>IF(Source!BI1150=3,H1051, 0)</f>
        <v>0</v>
      </c>
      <c r="Z1051">
        <f>IF(Source!BI1150=4,H1051, 0)</f>
        <v>0</v>
      </c>
    </row>
    <row r="1052" spans="1:26" ht="13.8">
      <c r="G1052" s="74">
        <f>H1047+H1048+H1049+SUM(H1051:H1051)</f>
        <v>161.72</v>
      </c>
      <c r="H1052" s="74"/>
      <c r="J1052" s="74">
        <f>K1047+K1048+K1049+SUM(K1051:K1051)</f>
        <v>5126.93</v>
      </c>
      <c r="K1052" s="74"/>
      <c r="L1052" s="59">
        <f>Source!U1149</f>
        <v>8.3603000000000005</v>
      </c>
      <c r="O1052" s="48">
        <f>G1052</f>
        <v>161.72</v>
      </c>
      <c r="P1052" s="48">
        <f>J1052</f>
        <v>5126.93</v>
      </c>
      <c r="Q1052" s="48">
        <f>L1052</f>
        <v>8.3603000000000005</v>
      </c>
      <c r="W1052">
        <f>IF(Source!BI1149&lt;=1,H1047+H1048+H1049, 0)</f>
        <v>161.72</v>
      </c>
      <c r="X1052">
        <f>IF(Source!BI1149=2,H1047+H1048+H1049, 0)</f>
        <v>0</v>
      </c>
      <c r="Y1052">
        <f>IF(Source!BI1149=3,H1047+H1048+H1049, 0)</f>
        <v>0</v>
      </c>
      <c r="Z1052">
        <f>IF(Source!BI1149=4,H1047+H1048+H1049, 0)</f>
        <v>0</v>
      </c>
    </row>
    <row r="1053" spans="1:26" ht="43.2">
      <c r="A1053" s="38" t="str">
        <f>Source!E1151</f>
        <v>2</v>
      </c>
      <c r="B1053" s="78" t="str">
        <f>Source!F1151</f>
        <v>46-04-010-2</v>
      </c>
      <c r="C1053" s="78" t="str">
        <f>Source!G1151</f>
        <v>Разборка покрытий полов дощатых</v>
      </c>
      <c r="D1053" s="60" t="str">
        <f>Source!H1151</f>
        <v>100 м2 покрытия</v>
      </c>
      <c r="E1053" s="10">
        <f>Source!I1151</f>
        <v>1.0900000000000001</v>
      </c>
      <c r="F1053" s="61">
        <f>Source!AL1151+Source!AM1151+Source!AO1151</f>
        <v>352.23</v>
      </c>
      <c r="G1053" s="62"/>
      <c r="H1053" s="63"/>
      <c r="I1053" s="62" t="str">
        <f>Source!BO1151</f>
        <v>46-04-010-2</v>
      </c>
      <c r="J1053" s="62"/>
      <c r="K1053" s="63"/>
      <c r="L1053" s="64"/>
      <c r="S1053">
        <f>ROUND((Source!FX1151/100)*((ROUND(Source!AF1151*Source!I1151, 2)+ROUND(Source!AE1151*Source!I1151, 2))), 2)</f>
        <v>0</v>
      </c>
      <c r="T1053">
        <f>Source!X1151</f>
        <v>0</v>
      </c>
      <c r="U1053">
        <f>ROUND((Source!FY1151/100)*((ROUND(Source!AF1151*Source!I1151, 2)+ROUND(Source!AE1151*Source!I1151, 2))), 2)</f>
        <v>0</v>
      </c>
      <c r="V1053">
        <f>Source!Y1151</f>
        <v>0</v>
      </c>
    </row>
    <row r="1054" spans="1:26">
      <c r="C1054" s="47" t="str">
        <f>"Объем: "&amp;Source!I1151&amp;"=109/"&amp;"100"</f>
        <v>Объем: 1,09=109/100</v>
      </c>
    </row>
    <row r="1055" spans="1:26" ht="14.4">
      <c r="A1055" s="38"/>
      <c r="B1055" s="78"/>
      <c r="C1055" s="78" t="s">
        <v>959</v>
      </c>
      <c r="D1055" s="60"/>
      <c r="E1055" s="10"/>
      <c r="F1055" s="61">
        <f>Source!AO1151</f>
        <v>238.13</v>
      </c>
      <c r="G1055" s="62" t="str">
        <f>Source!DG1151</f>
        <v/>
      </c>
      <c r="H1055" s="63">
        <f>ROUND(Source!AF1151*Source!I1151, 2)</f>
        <v>259.56</v>
      </c>
      <c r="I1055" s="62"/>
      <c r="J1055" s="62">
        <f>IF(Source!BA1151&lt;&gt; 0, Source!BA1151, 1)</f>
        <v>31.7</v>
      </c>
      <c r="K1055" s="63">
        <f>Source!S1151</f>
        <v>8228.11</v>
      </c>
      <c r="L1055" s="64"/>
      <c r="R1055">
        <f>H1055</f>
        <v>259.56</v>
      </c>
    </row>
    <row r="1056" spans="1:26" ht="14.4">
      <c r="A1056" s="38"/>
      <c r="B1056" s="78"/>
      <c r="C1056" s="78" t="s">
        <v>81</v>
      </c>
      <c r="D1056" s="60"/>
      <c r="E1056" s="10"/>
      <c r="F1056" s="61">
        <f>Source!AM1151</f>
        <v>114.1</v>
      </c>
      <c r="G1056" s="62" t="str">
        <f>Source!DE1151</f>
        <v/>
      </c>
      <c r="H1056" s="63">
        <f>ROUND(Source!AD1151*Source!I1151, 2)</f>
        <v>124.37</v>
      </c>
      <c r="I1056" s="62"/>
      <c r="J1056" s="62">
        <f>IF(Source!BB1151&lt;&gt; 0, Source!BB1151, 1)</f>
        <v>14.25</v>
      </c>
      <c r="K1056" s="63">
        <f>Source!Q1151</f>
        <v>1772.26</v>
      </c>
      <c r="L1056" s="64"/>
    </row>
    <row r="1057" spans="1:26" ht="14.4">
      <c r="A1057" s="38"/>
      <c r="B1057" s="78"/>
      <c r="C1057" s="78" t="s">
        <v>965</v>
      </c>
      <c r="D1057" s="60"/>
      <c r="E1057" s="10"/>
      <c r="F1057" s="61">
        <f>Source!AN1151</f>
        <v>49.28</v>
      </c>
      <c r="G1057" s="62" t="str">
        <f>Source!DF1151</f>
        <v/>
      </c>
      <c r="H1057" s="75">
        <f>ROUND(Source!AE1151*Source!I1151, 2)</f>
        <v>53.72</v>
      </c>
      <c r="I1057" s="62"/>
      <c r="J1057" s="62">
        <f>IF(Source!BS1151&lt;&gt; 0, Source!BS1151, 1)</f>
        <v>31.7</v>
      </c>
      <c r="K1057" s="75">
        <f>Source!R1151</f>
        <v>1702.77</v>
      </c>
      <c r="L1057" s="64"/>
      <c r="R1057">
        <f>H1057</f>
        <v>53.72</v>
      </c>
    </row>
    <row r="1058" spans="1:26" ht="14.4">
      <c r="A1058" s="79"/>
      <c r="B1058" s="80"/>
      <c r="C1058" s="80" t="s">
        <v>963</v>
      </c>
      <c r="D1058" s="67" t="s">
        <v>964</v>
      </c>
      <c r="E1058" s="68">
        <f>Source!AQ1151</f>
        <v>30.53</v>
      </c>
      <c r="F1058" s="69"/>
      <c r="G1058" s="72" t="str">
        <f>Source!DI1151</f>
        <v/>
      </c>
      <c r="H1058" s="71"/>
      <c r="I1058" s="72"/>
      <c r="J1058" s="72"/>
      <c r="K1058" s="71"/>
      <c r="L1058" s="76">
        <f>Source!U1151</f>
        <v>33.277700000000003</v>
      </c>
    </row>
    <row r="1059" spans="1:26" ht="13.8">
      <c r="G1059" s="74">
        <f>H1055+H1056</f>
        <v>383.93</v>
      </c>
      <c r="H1059" s="74"/>
      <c r="J1059" s="74">
        <f>K1055+K1056</f>
        <v>10000.370000000001</v>
      </c>
      <c r="K1059" s="74"/>
      <c r="L1059" s="59">
        <f>Source!U1151</f>
        <v>33.277700000000003</v>
      </c>
      <c r="O1059" s="48">
        <f>G1059</f>
        <v>383.93</v>
      </c>
      <c r="P1059" s="48">
        <f>J1059</f>
        <v>10000.370000000001</v>
      </c>
      <c r="Q1059" s="48">
        <f>L1059</f>
        <v>33.277700000000003</v>
      </c>
      <c r="W1059">
        <f>IF(Source!BI1151&lt;=1,H1055+H1056, 0)</f>
        <v>383.93</v>
      </c>
      <c r="X1059">
        <f>IF(Source!BI1151=2,H1055+H1056, 0)</f>
        <v>0</v>
      </c>
      <c r="Y1059">
        <f>IF(Source!BI1151=3,H1055+H1056, 0)</f>
        <v>0</v>
      </c>
      <c r="Z1059">
        <f>IF(Source!BI1151=4,H1055+H1056, 0)</f>
        <v>0</v>
      </c>
    </row>
    <row r="1060" spans="1:26" ht="43.2">
      <c r="A1060" s="38" t="str">
        <f>Source!E1152</f>
        <v>3</v>
      </c>
      <c r="B1060" s="78" t="str">
        <f>Source!F1152</f>
        <v>57-2-1</v>
      </c>
      <c r="C1060" s="78" t="str">
        <f>Source!G1152</f>
        <v>Разборка покрытий полов из линолеума и релина</v>
      </c>
      <c r="D1060" s="60" t="str">
        <f>Source!H1152</f>
        <v>100 м2 покрытия</v>
      </c>
      <c r="E1060" s="10">
        <f>Source!I1152</f>
        <v>1.0900000000000001</v>
      </c>
      <c r="F1060" s="61">
        <f>Source!AL1152+Source!AM1152+Source!AO1152</f>
        <v>92.9</v>
      </c>
      <c r="G1060" s="62"/>
      <c r="H1060" s="63"/>
      <c r="I1060" s="62" t="str">
        <f>Source!BO1152</f>
        <v>57-2-1</v>
      </c>
      <c r="J1060" s="62"/>
      <c r="K1060" s="63"/>
      <c r="L1060" s="64"/>
      <c r="S1060">
        <f>ROUND((Source!FX1152/100)*((ROUND(Source!AF1152*Source!I1152, 2)+ROUND(Source!AE1152*Source!I1152, 2))), 2)</f>
        <v>79.010000000000005</v>
      </c>
      <c r="T1060">
        <f>Source!X1152</f>
        <v>2504.4</v>
      </c>
      <c r="U1060">
        <f>ROUND((Source!FY1152/100)*((ROUND(Source!AF1152*Source!I1152, 2)+ROUND(Source!AE1152*Source!I1152, 2))), 2)</f>
        <v>67.16</v>
      </c>
      <c r="V1060">
        <f>Source!Y1152</f>
        <v>2128.7399999999998</v>
      </c>
    </row>
    <row r="1061" spans="1:26">
      <c r="C1061" s="47" t="str">
        <f>"Объем: "&amp;Source!I1152&amp;"=109/"&amp;"100"</f>
        <v>Объем: 1,09=109/100</v>
      </c>
    </row>
    <row r="1062" spans="1:26" ht="14.4">
      <c r="A1062" s="38"/>
      <c r="B1062" s="78"/>
      <c r="C1062" s="78" t="s">
        <v>959</v>
      </c>
      <c r="D1062" s="60"/>
      <c r="E1062" s="10"/>
      <c r="F1062" s="61">
        <f>Source!AO1152</f>
        <v>88.84</v>
      </c>
      <c r="G1062" s="62" t="str">
        <f>Source!DG1152</f>
        <v/>
      </c>
      <c r="H1062" s="63">
        <f>ROUND(Source!AF1152*Source!I1152, 2)</f>
        <v>96.84</v>
      </c>
      <c r="I1062" s="62"/>
      <c r="J1062" s="62">
        <f>IF(Source!BA1152&lt;&gt; 0, Source!BA1152, 1)</f>
        <v>31.7</v>
      </c>
      <c r="K1062" s="63">
        <f>Source!S1152</f>
        <v>3069.69</v>
      </c>
      <c r="L1062" s="64"/>
      <c r="R1062">
        <f>H1062</f>
        <v>96.84</v>
      </c>
    </row>
    <row r="1063" spans="1:26" ht="14.4">
      <c r="A1063" s="38"/>
      <c r="B1063" s="78"/>
      <c r="C1063" s="78" t="s">
        <v>81</v>
      </c>
      <c r="D1063" s="60"/>
      <c r="E1063" s="10"/>
      <c r="F1063" s="61">
        <f>Source!AM1152</f>
        <v>4.0599999999999996</v>
      </c>
      <c r="G1063" s="62" t="str">
        <f>Source!DE1152</f>
        <v/>
      </c>
      <c r="H1063" s="63">
        <f>ROUND(Source!AD1152*Source!I1152, 2)</f>
        <v>4.43</v>
      </c>
      <c r="I1063" s="62"/>
      <c r="J1063" s="62">
        <f>IF(Source!BB1152&lt;&gt; 0, Source!BB1152, 1)</f>
        <v>14.26</v>
      </c>
      <c r="K1063" s="63">
        <f>Source!Q1152</f>
        <v>63.11</v>
      </c>
      <c r="L1063" s="64"/>
    </row>
    <row r="1064" spans="1:26" ht="14.4">
      <c r="A1064" s="38"/>
      <c r="B1064" s="78"/>
      <c r="C1064" s="78" t="s">
        <v>965</v>
      </c>
      <c r="D1064" s="60"/>
      <c r="E1064" s="10"/>
      <c r="F1064" s="61">
        <f>Source!AN1152</f>
        <v>1.76</v>
      </c>
      <c r="G1064" s="62" t="str">
        <f>Source!DF1152</f>
        <v/>
      </c>
      <c r="H1064" s="75">
        <f>ROUND(Source!AE1152*Source!I1152, 2)</f>
        <v>1.92</v>
      </c>
      <c r="I1064" s="62"/>
      <c r="J1064" s="62">
        <f>IF(Source!BS1152&lt;&gt; 0, Source!BS1152, 1)</f>
        <v>31.7</v>
      </c>
      <c r="K1064" s="75">
        <f>Source!R1152</f>
        <v>60.81</v>
      </c>
      <c r="L1064" s="64"/>
      <c r="R1064">
        <f>H1064</f>
        <v>1.92</v>
      </c>
    </row>
    <row r="1065" spans="1:26" ht="14.4">
      <c r="A1065" s="38"/>
      <c r="B1065" s="78"/>
      <c r="C1065" s="78" t="s">
        <v>960</v>
      </c>
      <c r="D1065" s="60" t="s">
        <v>961</v>
      </c>
      <c r="E1065" s="10">
        <f>Source!BZ1152</f>
        <v>80</v>
      </c>
      <c r="F1065" s="81"/>
      <c r="G1065" s="62"/>
      <c r="H1065" s="63">
        <f>SUM(S1060:S1068)</f>
        <v>79.010000000000005</v>
      </c>
      <c r="I1065" s="65"/>
      <c r="J1065" s="57">
        <f>Source!AT1152</f>
        <v>80</v>
      </c>
      <c r="K1065" s="63">
        <f>SUM(T1060:T1068)</f>
        <v>2504.4</v>
      </c>
      <c r="L1065" s="64"/>
    </row>
    <row r="1066" spans="1:26" ht="14.4">
      <c r="A1066" s="38"/>
      <c r="B1066" s="78"/>
      <c r="C1066" s="78" t="s">
        <v>962</v>
      </c>
      <c r="D1066" s="60" t="s">
        <v>961</v>
      </c>
      <c r="E1066" s="10">
        <f>Source!CA1152</f>
        <v>68</v>
      </c>
      <c r="F1066" s="81"/>
      <c r="G1066" s="62"/>
      <c r="H1066" s="63">
        <f>SUM(U1060:U1068)</f>
        <v>67.16</v>
      </c>
      <c r="I1066" s="65"/>
      <c r="J1066" s="57">
        <f>Source!AU1152</f>
        <v>68</v>
      </c>
      <c r="K1066" s="63">
        <f>SUM(V1060:V1068)</f>
        <v>2128.7399999999998</v>
      </c>
      <c r="L1066" s="64"/>
    </row>
    <row r="1067" spans="1:26" ht="14.4">
      <c r="A1067" s="38"/>
      <c r="B1067" s="78"/>
      <c r="C1067" s="78" t="s">
        <v>963</v>
      </c>
      <c r="D1067" s="60" t="s">
        <v>964</v>
      </c>
      <c r="E1067" s="10">
        <f>Source!AQ1152</f>
        <v>11.39</v>
      </c>
      <c r="F1067" s="61"/>
      <c r="G1067" s="62" t="str">
        <f>Source!DI1152</f>
        <v/>
      </c>
      <c r="H1067" s="63"/>
      <c r="I1067" s="62"/>
      <c r="J1067" s="62"/>
      <c r="K1067" s="63"/>
      <c r="L1067" s="66">
        <f>Source!U1152</f>
        <v>12.415100000000001</v>
      </c>
    </row>
    <row r="1068" spans="1:26" ht="14.4">
      <c r="A1068" s="79" t="str">
        <f>Source!E1153</f>
        <v>3,1</v>
      </c>
      <c r="B1068" s="80" t="str">
        <f>Source!F1153</f>
        <v>509-9900</v>
      </c>
      <c r="C1068" s="80" t="str">
        <f>Source!G1153</f>
        <v>Строительный мусор</v>
      </c>
      <c r="D1068" s="67" t="str">
        <f>Source!H1153</f>
        <v>т</v>
      </c>
      <c r="E1068" s="68">
        <f>Source!I1153</f>
        <v>0.51229999999999998</v>
      </c>
      <c r="F1068" s="69">
        <f>Source!AL1153+Source!AM1153+Source!AO1153</f>
        <v>0</v>
      </c>
      <c r="G1068" s="70" t="s">
        <v>3</v>
      </c>
      <c r="H1068" s="71">
        <f>ROUND(Source!AC1153*Source!I1153, 2)+ROUND(Source!AD1153*Source!I1153, 2)+ROUND(Source!AF1153*Source!I1153, 2)</f>
        <v>0</v>
      </c>
      <c r="I1068" s="72"/>
      <c r="J1068" s="72">
        <f>IF(Source!BC1153&lt;&gt; 0, Source!BC1153, 1)</f>
        <v>1</v>
      </c>
      <c r="K1068" s="71">
        <f>Source!O1153</f>
        <v>0</v>
      </c>
      <c r="L1068" s="73"/>
      <c r="S1068">
        <f>ROUND((Source!FX1153/100)*((ROUND(Source!AF1153*Source!I1153, 2)+ROUND(Source!AE1153*Source!I1153, 2))), 2)</f>
        <v>0</v>
      </c>
      <c r="T1068">
        <f>Source!X1153</f>
        <v>0</v>
      </c>
      <c r="U1068">
        <f>ROUND((Source!FY1153/100)*((ROUND(Source!AF1153*Source!I1153, 2)+ROUND(Source!AE1153*Source!I1153, 2))), 2)</f>
        <v>0</v>
      </c>
      <c r="V1068">
        <f>Source!Y1153</f>
        <v>0</v>
      </c>
      <c r="W1068">
        <f>IF(Source!BI1153&lt;=1,H1068, 0)</f>
        <v>0</v>
      </c>
      <c r="X1068">
        <f>IF(Source!BI1153=2,H1068, 0)</f>
        <v>0</v>
      </c>
      <c r="Y1068">
        <f>IF(Source!BI1153=3,H1068, 0)</f>
        <v>0</v>
      </c>
      <c r="Z1068">
        <f>IF(Source!BI1153=4,H1068, 0)</f>
        <v>0</v>
      </c>
    </row>
    <row r="1069" spans="1:26" ht="13.8">
      <c r="G1069" s="74">
        <f>H1062+H1063+H1065+H1066+SUM(H1068:H1068)</f>
        <v>247.44000000000003</v>
      </c>
      <c r="H1069" s="74"/>
      <c r="J1069" s="74">
        <f>K1062+K1063+K1065+K1066+SUM(K1068:K1068)</f>
        <v>7765.9400000000005</v>
      </c>
      <c r="K1069" s="74"/>
      <c r="L1069" s="59">
        <f>Source!U1152</f>
        <v>12.415100000000001</v>
      </c>
      <c r="O1069" s="48">
        <f>G1069</f>
        <v>247.44000000000003</v>
      </c>
      <c r="P1069" s="48">
        <f>J1069</f>
        <v>7765.9400000000005</v>
      </c>
      <c r="Q1069" s="48">
        <f>L1069</f>
        <v>12.415100000000001</v>
      </c>
      <c r="W1069">
        <f>IF(Source!BI1152&lt;=1,H1062+H1063+H1065+H1066, 0)</f>
        <v>247.44000000000003</v>
      </c>
      <c r="X1069">
        <f>IF(Source!BI1152=2,H1062+H1063+H1065+H1066, 0)</f>
        <v>0</v>
      </c>
      <c r="Y1069">
        <f>IF(Source!BI1152=3,H1062+H1063+H1065+H1066, 0)</f>
        <v>0</v>
      </c>
      <c r="Z1069">
        <f>IF(Source!BI1152=4,H1062+H1063+H1065+H1066, 0)</f>
        <v>0</v>
      </c>
    </row>
    <row r="1070" spans="1:26" ht="43.2">
      <c r="A1070" s="38" t="str">
        <f>Source!E1154</f>
        <v>4</v>
      </c>
      <c r="B1070" s="78" t="str">
        <f>Source!F1154</f>
        <v>57-3-1</v>
      </c>
      <c r="C1070" s="78" t="str">
        <f>Source!G1154</f>
        <v>Разборка плинтусов деревянных и из пластмассовых материалов</v>
      </c>
      <c r="D1070" s="60" t="str">
        <f>Source!H1154</f>
        <v>100 М ПЛИНТУСА</v>
      </c>
      <c r="E1070" s="10">
        <f>Source!I1154</f>
        <v>0.5</v>
      </c>
      <c r="F1070" s="61">
        <f>Source!AL1154+Source!AM1154+Source!AO1154</f>
        <v>29.41</v>
      </c>
      <c r="G1070" s="62"/>
      <c r="H1070" s="63"/>
      <c r="I1070" s="62" t="str">
        <f>Source!BO1154</f>
        <v>57-3-1</v>
      </c>
      <c r="J1070" s="62"/>
      <c r="K1070" s="63"/>
      <c r="L1070" s="64"/>
      <c r="S1070">
        <f>ROUND((Source!FX1154/100)*((ROUND(Source!AF1154*Source!I1154, 2)+ROUND(Source!AE1154*Source!I1154, 2))), 2)</f>
        <v>11.77</v>
      </c>
      <c r="T1070">
        <f>Source!X1154</f>
        <v>372.92</v>
      </c>
      <c r="U1070">
        <f>ROUND((Source!FY1154/100)*((ROUND(Source!AF1154*Source!I1154, 2)+ROUND(Source!AE1154*Source!I1154, 2))), 2)</f>
        <v>10</v>
      </c>
      <c r="V1070">
        <f>Source!Y1154</f>
        <v>316.98</v>
      </c>
    </row>
    <row r="1071" spans="1:26">
      <c r="C1071" s="47" t="str">
        <f>"Объем: "&amp;Source!I1154&amp;"=50/"&amp;"100"</f>
        <v>Объем: 0,5=50/100</v>
      </c>
    </row>
    <row r="1072" spans="1:26" ht="14.4">
      <c r="A1072" s="38"/>
      <c r="B1072" s="78"/>
      <c r="C1072" s="78" t="s">
        <v>959</v>
      </c>
      <c r="D1072" s="60"/>
      <c r="E1072" s="10"/>
      <c r="F1072" s="61">
        <f>Source!AO1154</f>
        <v>29.41</v>
      </c>
      <c r="G1072" s="62" t="str">
        <f>Source!DG1154</f>
        <v/>
      </c>
      <c r="H1072" s="63">
        <f>ROUND(Source!AF1154*Source!I1154, 2)</f>
        <v>14.71</v>
      </c>
      <c r="I1072" s="62"/>
      <c r="J1072" s="62">
        <f>IF(Source!BA1154&lt;&gt; 0, Source!BA1154, 1)</f>
        <v>31.7</v>
      </c>
      <c r="K1072" s="63">
        <f>Source!S1154</f>
        <v>466.15</v>
      </c>
      <c r="L1072" s="64"/>
      <c r="R1072">
        <f>H1072</f>
        <v>14.71</v>
      </c>
    </row>
    <row r="1073" spans="1:26" ht="14.4">
      <c r="A1073" s="38"/>
      <c r="B1073" s="78"/>
      <c r="C1073" s="78" t="s">
        <v>960</v>
      </c>
      <c r="D1073" s="60" t="s">
        <v>961</v>
      </c>
      <c r="E1073" s="10">
        <f>Source!BZ1154</f>
        <v>80</v>
      </c>
      <c r="F1073" s="81"/>
      <c r="G1073" s="62"/>
      <c r="H1073" s="63">
        <f>SUM(S1070:S1076)</f>
        <v>11.77</v>
      </c>
      <c r="I1073" s="65"/>
      <c r="J1073" s="57">
        <f>Source!AT1154</f>
        <v>80</v>
      </c>
      <c r="K1073" s="63">
        <f>SUM(T1070:T1076)</f>
        <v>372.92</v>
      </c>
      <c r="L1073" s="64"/>
    </row>
    <row r="1074" spans="1:26" ht="14.4">
      <c r="A1074" s="38"/>
      <c r="B1074" s="78"/>
      <c r="C1074" s="78" t="s">
        <v>962</v>
      </c>
      <c r="D1074" s="60" t="s">
        <v>961</v>
      </c>
      <c r="E1074" s="10">
        <f>Source!CA1154</f>
        <v>68</v>
      </c>
      <c r="F1074" s="81"/>
      <c r="G1074" s="62"/>
      <c r="H1074" s="63">
        <f>SUM(U1070:U1076)</f>
        <v>10</v>
      </c>
      <c r="I1074" s="65"/>
      <c r="J1074" s="57">
        <f>Source!AU1154</f>
        <v>68</v>
      </c>
      <c r="K1074" s="63">
        <f>SUM(V1070:V1076)</f>
        <v>316.98</v>
      </c>
      <c r="L1074" s="64"/>
    </row>
    <row r="1075" spans="1:26" ht="14.4">
      <c r="A1075" s="38"/>
      <c r="B1075" s="78"/>
      <c r="C1075" s="78" t="s">
        <v>963</v>
      </c>
      <c r="D1075" s="60" t="s">
        <v>964</v>
      </c>
      <c r="E1075" s="10">
        <f>Source!AQ1154</f>
        <v>3.77</v>
      </c>
      <c r="F1075" s="61"/>
      <c r="G1075" s="62" t="str">
        <f>Source!DI1154</f>
        <v/>
      </c>
      <c r="H1075" s="63"/>
      <c r="I1075" s="62"/>
      <c r="J1075" s="62"/>
      <c r="K1075" s="63"/>
      <c r="L1075" s="66">
        <f>Source!U1154</f>
        <v>1.885</v>
      </c>
    </row>
    <row r="1076" spans="1:26" ht="14.4">
      <c r="A1076" s="79" t="str">
        <f>Source!E1155</f>
        <v>4,1</v>
      </c>
      <c r="B1076" s="80" t="str">
        <f>Source!F1155</f>
        <v>509-9900</v>
      </c>
      <c r="C1076" s="80" t="str">
        <f>Source!G1155</f>
        <v>Строительный мусор</v>
      </c>
      <c r="D1076" s="67" t="str">
        <f>Source!H1155</f>
        <v>т</v>
      </c>
      <c r="E1076" s="68">
        <f>Source!I1155</f>
        <v>5.5E-2</v>
      </c>
      <c r="F1076" s="69">
        <f>Source!AL1155+Source!AM1155+Source!AO1155</f>
        <v>0</v>
      </c>
      <c r="G1076" s="70" t="s">
        <v>3</v>
      </c>
      <c r="H1076" s="71">
        <f>ROUND(Source!AC1155*Source!I1155, 2)+ROUND(Source!AD1155*Source!I1155, 2)+ROUND(Source!AF1155*Source!I1155, 2)</f>
        <v>0</v>
      </c>
      <c r="I1076" s="72"/>
      <c r="J1076" s="72">
        <f>IF(Source!BC1155&lt;&gt; 0, Source!BC1155, 1)</f>
        <v>1</v>
      </c>
      <c r="K1076" s="71">
        <f>Source!O1155</f>
        <v>0</v>
      </c>
      <c r="L1076" s="73"/>
      <c r="S1076">
        <f>ROUND((Source!FX1155/100)*((ROUND(Source!AF1155*Source!I1155, 2)+ROUND(Source!AE1155*Source!I1155, 2))), 2)</f>
        <v>0</v>
      </c>
      <c r="T1076">
        <f>Source!X1155</f>
        <v>0</v>
      </c>
      <c r="U1076">
        <f>ROUND((Source!FY1155/100)*((ROUND(Source!AF1155*Source!I1155, 2)+ROUND(Source!AE1155*Source!I1155, 2))), 2)</f>
        <v>0</v>
      </c>
      <c r="V1076">
        <f>Source!Y1155</f>
        <v>0</v>
      </c>
      <c r="W1076">
        <f>IF(Source!BI1155&lt;=1,H1076, 0)</f>
        <v>0</v>
      </c>
      <c r="X1076">
        <f>IF(Source!BI1155=2,H1076, 0)</f>
        <v>0</v>
      </c>
      <c r="Y1076">
        <f>IF(Source!BI1155=3,H1076, 0)</f>
        <v>0</v>
      </c>
      <c r="Z1076">
        <f>IF(Source!BI1155=4,H1076, 0)</f>
        <v>0</v>
      </c>
    </row>
    <row r="1077" spans="1:26" ht="13.8">
      <c r="G1077" s="74">
        <f>H1072+H1073+H1074+SUM(H1076:H1076)</f>
        <v>36.480000000000004</v>
      </c>
      <c r="H1077" s="74"/>
      <c r="J1077" s="74">
        <f>K1072+K1073+K1074+SUM(K1076:K1076)</f>
        <v>1156.05</v>
      </c>
      <c r="K1077" s="74"/>
      <c r="L1077" s="59">
        <f>Source!U1154</f>
        <v>1.885</v>
      </c>
      <c r="O1077" s="48">
        <f>G1077</f>
        <v>36.480000000000004</v>
      </c>
      <c r="P1077" s="48">
        <f>J1077</f>
        <v>1156.05</v>
      </c>
      <c r="Q1077" s="48">
        <f>L1077</f>
        <v>1.885</v>
      </c>
      <c r="W1077">
        <f>IF(Source!BI1154&lt;=1,H1072+H1073+H1074, 0)</f>
        <v>36.480000000000004</v>
      </c>
      <c r="X1077">
        <f>IF(Source!BI1154=2,H1072+H1073+H1074, 0)</f>
        <v>0</v>
      </c>
      <c r="Y1077">
        <f>IF(Source!BI1154=3,H1072+H1073+H1074, 0)</f>
        <v>0</v>
      </c>
      <c r="Z1077">
        <f>IF(Source!BI1154=4,H1072+H1073+H1074, 0)</f>
        <v>0</v>
      </c>
    </row>
    <row r="1078" spans="1:26" ht="28.8">
      <c r="A1078" s="38" t="str">
        <f>Source!E1156</f>
        <v>5</v>
      </c>
      <c r="B1078" s="78" t="str">
        <f>Source!F1156</f>
        <v>56-9-1</v>
      </c>
      <c r="C1078" s="78" t="str">
        <f>Source!G1156</f>
        <v>Демонтаж дверных коробок в каменных стенах с отбивкой штукатурки в откосах</v>
      </c>
      <c r="D1078" s="60" t="str">
        <f>Source!H1156</f>
        <v>100 коробок</v>
      </c>
      <c r="E1078" s="10">
        <f>Source!I1156</f>
        <v>0.01</v>
      </c>
      <c r="F1078" s="61">
        <f>Source!AL1156+Source!AM1156+Source!AO1156</f>
        <v>1634.97</v>
      </c>
      <c r="G1078" s="62"/>
      <c r="H1078" s="63"/>
      <c r="I1078" s="62" t="str">
        <f>Source!BO1156</f>
        <v>56-9-1</v>
      </c>
      <c r="J1078" s="62"/>
      <c r="K1078" s="63"/>
      <c r="L1078" s="64"/>
      <c r="S1078">
        <f>ROUND((Source!FX1156/100)*((ROUND(Source!AF1156*Source!I1156, 2)+ROUND(Source!AE1156*Source!I1156, 2))), 2)</f>
        <v>12.12</v>
      </c>
      <c r="T1078">
        <f>Source!X1156</f>
        <v>384.17</v>
      </c>
      <c r="U1078">
        <f>ROUND((Source!FY1156/100)*((ROUND(Source!AF1156*Source!I1156, 2)+ROUND(Source!AE1156*Source!I1156, 2))), 2)</f>
        <v>9.16</v>
      </c>
      <c r="V1078">
        <f>Source!Y1156</f>
        <v>290.47000000000003</v>
      </c>
    </row>
    <row r="1079" spans="1:26">
      <c r="C1079" s="47" t="str">
        <f>"Объем: "&amp;Source!I1156&amp;"=1/"&amp;"100"</f>
        <v>Объем: 0,01=1/100</v>
      </c>
    </row>
    <row r="1080" spans="1:26" ht="14.4">
      <c r="A1080" s="38"/>
      <c r="B1080" s="78"/>
      <c r="C1080" s="78" t="s">
        <v>959</v>
      </c>
      <c r="D1080" s="60"/>
      <c r="E1080" s="10"/>
      <c r="F1080" s="61">
        <f>Source!AO1156</f>
        <v>1437.99</v>
      </c>
      <c r="G1080" s="62" t="str">
        <f>Source!DG1156</f>
        <v/>
      </c>
      <c r="H1080" s="63">
        <f>ROUND(Source!AF1156*Source!I1156, 2)</f>
        <v>14.38</v>
      </c>
      <c r="I1080" s="62"/>
      <c r="J1080" s="62">
        <f>IF(Source!BA1156&lt;&gt; 0, Source!BA1156, 1)</f>
        <v>31.7</v>
      </c>
      <c r="K1080" s="63">
        <f>Source!S1156</f>
        <v>455.84</v>
      </c>
      <c r="L1080" s="64"/>
      <c r="R1080">
        <f>H1080</f>
        <v>14.38</v>
      </c>
    </row>
    <row r="1081" spans="1:26" ht="14.4">
      <c r="A1081" s="38"/>
      <c r="B1081" s="78"/>
      <c r="C1081" s="78" t="s">
        <v>81</v>
      </c>
      <c r="D1081" s="60"/>
      <c r="E1081" s="10"/>
      <c r="F1081" s="61">
        <f>Source!AM1156</f>
        <v>196.98</v>
      </c>
      <c r="G1081" s="62" t="str">
        <f>Source!DE1156</f>
        <v/>
      </c>
      <c r="H1081" s="63">
        <f>ROUND(Source!AD1156*Source!I1156, 2)</f>
        <v>1.97</v>
      </c>
      <c r="I1081" s="62"/>
      <c r="J1081" s="62">
        <f>IF(Source!BB1156&lt;&gt; 0, Source!BB1156, 1)</f>
        <v>10.74</v>
      </c>
      <c r="K1081" s="63">
        <f>Source!Q1156</f>
        <v>21.16</v>
      </c>
      <c r="L1081" s="64"/>
    </row>
    <row r="1082" spans="1:26" ht="14.4">
      <c r="A1082" s="38"/>
      <c r="B1082" s="78"/>
      <c r="C1082" s="78" t="s">
        <v>965</v>
      </c>
      <c r="D1082" s="60"/>
      <c r="E1082" s="10"/>
      <c r="F1082" s="61">
        <f>Source!AN1156</f>
        <v>39.94</v>
      </c>
      <c r="G1082" s="62" t="str">
        <f>Source!DF1156</f>
        <v/>
      </c>
      <c r="H1082" s="75">
        <f>ROUND(Source!AE1156*Source!I1156, 2)</f>
        <v>0.4</v>
      </c>
      <c r="I1082" s="62"/>
      <c r="J1082" s="62">
        <f>IF(Source!BS1156&lt;&gt; 0, Source!BS1156, 1)</f>
        <v>31.7</v>
      </c>
      <c r="K1082" s="75">
        <f>Source!R1156</f>
        <v>12.66</v>
      </c>
      <c r="L1082" s="64"/>
      <c r="R1082">
        <f>H1082</f>
        <v>0.4</v>
      </c>
    </row>
    <row r="1083" spans="1:26" ht="14.4">
      <c r="A1083" s="38"/>
      <c r="B1083" s="78"/>
      <c r="C1083" s="78" t="s">
        <v>960</v>
      </c>
      <c r="D1083" s="60" t="s">
        <v>961</v>
      </c>
      <c r="E1083" s="10">
        <f>Source!BZ1156</f>
        <v>82</v>
      </c>
      <c r="F1083" s="81"/>
      <c r="G1083" s="62"/>
      <c r="H1083" s="63">
        <f>SUM(S1078:S1086)</f>
        <v>12.12</v>
      </c>
      <c r="I1083" s="65"/>
      <c r="J1083" s="57">
        <f>Source!AT1156</f>
        <v>82</v>
      </c>
      <c r="K1083" s="63">
        <f>SUM(T1078:T1086)</f>
        <v>384.17</v>
      </c>
      <c r="L1083" s="64"/>
    </row>
    <row r="1084" spans="1:26" ht="14.4">
      <c r="A1084" s="38"/>
      <c r="B1084" s="78"/>
      <c r="C1084" s="78" t="s">
        <v>962</v>
      </c>
      <c r="D1084" s="60" t="s">
        <v>961</v>
      </c>
      <c r="E1084" s="10">
        <f>Source!CA1156</f>
        <v>62</v>
      </c>
      <c r="F1084" s="81"/>
      <c r="G1084" s="62"/>
      <c r="H1084" s="63">
        <f>SUM(U1078:U1086)</f>
        <v>9.16</v>
      </c>
      <c r="I1084" s="65"/>
      <c r="J1084" s="57">
        <f>Source!AU1156</f>
        <v>62</v>
      </c>
      <c r="K1084" s="63">
        <f>SUM(V1078:V1086)</f>
        <v>290.47000000000003</v>
      </c>
      <c r="L1084" s="64"/>
    </row>
    <row r="1085" spans="1:26" ht="14.4">
      <c r="A1085" s="38"/>
      <c r="B1085" s="78"/>
      <c r="C1085" s="78" t="s">
        <v>963</v>
      </c>
      <c r="D1085" s="60" t="s">
        <v>964</v>
      </c>
      <c r="E1085" s="10">
        <f>Source!AQ1156</f>
        <v>179.3</v>
      </c>
      <c r="F1085" s="61"/>
      <c r="G1085" s="62" t="str">
        <f>Source!DI1156</f>
        <v/>
      </c>
      <c r="H1085" s="63"/>
      <c r="I1085" s="62"/>
      <c r="J1085" s="62"/>
      <c r="K1085" s="63"/>
      <c r="L1085" s="66">
        <f>Source!U1156</f>
        <v>1.7930000000000001</v>
      </c>
    </row>
    <row r="1086" spans="1:26" ht="14.4">
      <c r="A1086" s="79" t="str">
        <f>Source!E1157</f>
        <v>5,1</v>
      </c>
      <c r="B1086" s="80" t="str">
        <f>Source!F1157</f>
        <v>509-9900</v>
      </c>
      <c r="C1086" s="80" t="str">
        <f>Source!G1157</f>
        <v>Строительный мусор</v>
      </c>
      <c r="D1086" s="67" t="str">
        <f>Source!H1157</f>
        <v>т</v>
      </c>
      <c r="E1086" s="68">
        <f>Source!I1157</f>
        <v>0.105</v>
      </c>
      <c r="F1086" s="69">
        <f>Source!AL1157+Source!AM1157+Source!AO1157</f>
        <v>0</v>
      </c>
      <c r="G1086" s="70" t="s">
        <v>3</v>
      </c>
      <c r="H1086" s="71">
        <f>ROUND(Source!AC1157*Source!I1157, 2)+ROUND(Source!AD1157*Source!I1157, 2)+ROUND(Source!AF1157*Source!I1157, 2)</f>
        <v>0</v>
      </c>
      <c r="I1086" s="72"/>
      <c r="J1086" s="72">
        <f>IF(Source!BC1157&lt;&gt; 0, Source!BC1157, 1)</f>
        <v>1</v>
      </c>
      <c r="K1086" s="71">
        <f>Source!O1157</f>
        <v>0</v>
      </c>
      <c r="L1086" s="73"/>
      <c r="S1086">
        <f>ROUND((Source!FX1157/100)*((ROUND(Source!AF1157*Source!I1157, 2)+ROUND(Source!AE1157*Source!I1157, 2))), 2)</f>
        <v>0</v>
      </c>
      <c r="T1086">
        <f>Source!X1157</f>
        <v>0</v>
      </c>
      <c r="U1086">
        <f>ROUND((Source!FY1157/100)*((ROUND(Source!AF1157*Source!I1157, 2)+ROUND(Source!AE1157*Source!I1157, 2))), 2)</f>
        <v>0</v>
      </c>
      <c r="V1086">
        <f>Source!Y1157</f>
        <v>0</v>
      </c>
      <c r="W1086">
        <f>IF(Source!BI1157&lt;=1,H1086, 0)</f>
        <v>0</v>
      </c>
      <c r="X1086">
        <f>IF(Source!BI1157=2,H1086, 0)</f>
        <v>0</v>
      </c>
      <c r="Y1086">
        <f>IF(Source!BI1157=3,H1086, 0)</f>
        <v>0</v>
      </c>
      <c r="Z1086">
        <f>IF(Source!BI1157=4,H1086, 0)</f>
        <v>0</v>
      </c>
    </row>
    <row r="1087" spans="1:26" ht="13.8">
      <c r="G1087" s="74">
        <f>H1080+H1081+H1083+H1084+SUM(H1086:H1086)</f>
        <v>37.629999999999995</v>
      </c>
      <c r="H1087" s="74"/>
      <c r="J1087" s="74">
        <f>K1080+K1081+K1083+K1084+SUM(K1086:K1086)</f>
        <v>1151.6400000000001</v>
      </c>
      <c r="K1087" s="74"/>
      <c r="L1087" s="59">
        <f>Source!U1156</f>
        <v>1.7930000000000001</v>
      </c>
      <c r="O1087" s="48">
        <f>G1087</f>
        <v>37.629999999999995</v>
      </c>
      <c r="P1087" s="48">
        <f>J1087</f>
        <v>1151.6400000000001</v>
      </c>
      <c r="Q1087" s="48">
        <f>L1087</f>
        <v>1.7930000000000001</v>
      </c>
      <c r="W1087">
        <f>IF(Source!BI1156&lt;=1,H1080+H1081+H1083+H1084, 0)</f>
        <v>37.629999999999995</v>
      </c>
      <c r="X1087">
        <f>IF(Source!BI1156=2,H1080+H1081+H1083+H1084, 0)</f>
        <v>0</v>
      </c>
      <c r="Y1087">
        <f>IF(Source!BI1156=3,H1080+H1081+H1083+H1084, 0)</f>
        <v>0</v>
      </c>
      <c r="Z1087">
        <f>IF(Source!BI1156=4,H1080+H1081+H1083+H1084, 0)</f>
        <v>0</v>
      </c>
    </row>
    <row r="1088" spans="1:26" ht="14.4">
      <c r="A1088" s="38" t="str">
        <f>Source!E1158</f>
        <v>6</v>
      </c>
      <c r="B1088" s="78" t="str">
        <f>Source!F1158</f>
        <v>67-4-1</v>
      </c>
      <c r="C1088" s="78" t="str">
        <f>Source!G1158</f>
        <v>Демонтаж выключателей, розеток</v>
      </c>
      <c r="D1088" s="60" t="str">
        <f>Source!H1158</f>
        <v>100 шт.</v>
      </c>
      <c r="E1088" s="10">
        <f>Source!I1158</f>
        <v>0.04</v>
      </c>
      <c r="F1088" s="61">
        <f>Source!AL1158+Source!AM1158+Source!AO1158</f>
        <v>45.55</v>
      </c>
      <c r="G1088" s="62"/>
      <c r="H1088" s="63"/>
      <c r="I1088" s="62" t="str">
        <f>Source!BO1158</f>
        <v>67-4-1</v>
      </c>
      <c r="J1088" s="62"/>
      <c r="K1088" s="63"/>
      <c r="L1088" s="64"/>
      <c r="S1088">
        <f>ROUND((Source!FX1158/100)*((ROUND(Source!AF1158*Source!I1158, 2)+ROUND(Source!AE1158*Source!I1158, 2))), 2)</f>
        <v>1.55</v>
      </c>
      <c r="T1088">
        <f>Source!X1158</f>
        <v>49.1</v>
      </c>
      <c r="U1088">
        <f>ROUND((Source!FY1158/100)*((ROUND(Source!AF1158*Source!I1158, 2)+ROUND(Source!AE1158*Source!I1158, 2))), 2)</f>
        <v>1.18</v>
      </c>
      <c r="V1088">
        <f>Source!Y1158</f>
        <v>37.54</v>
      </c>
    </row>
    <row r="1089" spans="1:26">
      <c r="C1089" s="47" t="str">
        <f>"Объем: "&amp;Source!I1158&amp;"=4/"&amp;"100"</f>
        <v>Объем: 0,04=4/100</v>
      </c>
    </row>
    <row r="1090" spans="1:26" ht="14.4">
      <c r="A1090" s="38"/>
      <c r="B1090" s="78"/>
      <c r="C1090" s="78" t="s">
        <v>959</v>
      </c>
      <c r="D1090" s="60"/>
      <c r="E1090" s="10"/>
      <c r="F1090" s="61">
        <f>Source!AO1158</f>
        <v>45.55</v>
      </c>
      <c r="G1090" s="62" t="str">
        <f>Source!DG1158</f>
        <v/>
      </c>
      <c r="H1090" s="63">
        <f>ROUND(Source!AF1158*Source!I1158, 2)</f>
        <v>1.82</v>
      </c>
      <c r="I1090" s="62"/>
      <c r="J1090" s="62">
        <f>IF(Source!BA1158&lt;&gt; 0, Source!BA1158, 1)</f>
        <v>31.7</v>
      </c>
      <c r="K1090" s="63">
        <f>Source!S1158</f>
        <v>57.76</v>
      </c>
      <c r="L1090" s="64"/>
      <c r="R1090">
        <f>H1090</f>
        <v>1.82</v>
      </c>
    </row>
    <row r="1091" spans="1:26" ht="14.4">
      <c r="A1091" s="38"/>
      <c r="B1091" s="78"/>
      <c r="C1091" s="78" t="s">
        <v>960</v>
      </c>
      <c r="D1091" s="60" t="s">
        <v>961</v>
      </c>
      <c r="E1091" s="10">
        <f>Source!BZ1158</f>
        <v>85</v>
      </c>
      <c r="F1091" s="81"/>
      <c r="G1091" s="62"/>
      <c r="H1091" s="63">
        <f>SUM(S1088:S1093)</f>
        <v>1.55</v>
      </c>
      <c r="I1091" s="65"/>
      <c r="J1091" s="57">
        <f>Source!AT1158</f>
        <v>85</v>
      </c>
      <c r="K1091" s="63">
        <f>SUM(T1088:T1093)</f>
        <v>49.1</v>
      </c>
      <c r="L1091" s="64"/>
    </row>
    <row r="1092" spans="1:26" ht="14.4">
      <c r="A1092" s="38"/>
      <c r="B1092" s="78"/>
      <c r="C1092" s="78" t="s">
        <v>962</v>
      </c>
      <c r="D1092" s="60" t="s">
        <v>961</v>
      </c>
      <c r="E1092" s="10">
        <f>Source!CA1158</f>
        <v>65</v>
      </c>
      <c r="F1092" s="81"/>
      <c r="G1092" s="62"/>
      <c r="H1092" s="63">
        <f>SUM(U1088:U1093)</f>
        <v>1.18</v>
      </c>
      <c r="I1092" s="65"/>
      <c r="J1092" s="57">
        <f>Source!AU1158</f>
        <v>65</v>
      </c>
      <c r="K1092" s="63">
        <f>SUM(V1088:V1093)</f>
        <v>37.54</v>
      </c>
      <c r="L1092" s="64"/>
    </row>
    <row r="1093" spans="1:26" ht="14.4">
      <c r="A1093" s="79"/>
      <c r="B1093" s="80"/>
      <c r="C1093" s="80" t="s">
        <v>963</v>
      </c>
      <c r="D1093" s="67" t="s">
        <v>964</v>
      </c>
      <c r="E1093" s="68">
        <f>Source!AQ1158</f>
        <v>5.84</v>
      </c>
      <c r="F1093" s="69"/>
      <c r="G1093" s="72" t="str">
        <f>Source!DI1158</f>
        <v/>
      </c>
      <c r="H1093" s="71"/>
      <c r="I1093" s="72"/>
      <c r="J1093" s="72"/>
      <c r="K1093" s="71"/>
      <c r="L1093" s="76">
        <f>Source!U1158</f>
        <v>0.2336</v>
      </c>
    </row>
    <row r="1094" spans="1:26" ht="13.8">
      <c r="G1094" s="74">
        <f>H1090+H1091+H1092</f>
        <v>4.55</v>
      </c>
      <c r="H1094" s="74"/>
      <c r="J1094" s="74">
        <f>K1090+K1091+K1092</f>
        <v>144.4</v>
      </c>
      <c r="K1094" s="74"/>
      <c r="L1094" s="59">
        <f>Source!U1158</f>
        <v>0.2336</v>
      </c>
      <c r="O1094" s="48">
        <f>G1094</f>
        <v>4.55</v>
      </c>
      <c r="P1094" s="48">
        <f>J1094</f>
        <v>144.4</v>
      </c>
      <c r="Q1094" s="48">
        <f>L1094</f>
        <v>0.2336</v>
      </c>
      <c r="W1094">
        <f>IF(Source!BI1158&lt;=1,H1090+H1091+H1092, 0)</f>
        <v>4.55</v>
      </c>
      <c r="X1094">
        <f>IF(Source!BI1158=2,H1090+H1091+H1092, 0)</f>
        <v>0</v>
      </c>
      <c r="Y1094">
        <f>IF(Source!BI1158=3,H1090+H1091+H1092, 0)</f>
        <v>0</v>
      </c>
      <c r="Z1094">
        <f>IF(Source!BI1158=4,H1090+H1091+H1092, 0)</f>
        <v>0</v>
      </c>
    </row>
    <row r="1095" spans="1:26" ht="27.6">
      <c r="A1095" s="38" t="str">
        <f>Source!E1159</f>
        <v>7</v>
      </c>
      <c r="B1095" s="78" t="str">
        <f>Source!F1159</f>
        <v>67-4-5</v>
      </c>
      <c r="C1095" s="78" t="str">
        <f>Source!G1159</f>
        <v>Демонтаж светильников для люминесцентных ламп</v>
      </c>
      <c r="D1095" s="60" t="str">
        <f>Source!H1159</f>
        <v>100 шт.</v>
      </c>
      <c r="E1095" s="10">
        <f>Source!I1159</f>
        <v>0.08</v>
      </c>
      <c r="F1095" s="61">
        <f>Source!AL1159+Source!AM1159+Source!AO1159</f>
        <v>145.97999999999999</v>
      </c>
      <c r="G1095" s="62"/>
      <c r="H1095" s="63"/>
      <c r="I1095" s="62" t="str">
        <f>Source!BO1159</f>
        <v>67-4-5</v>
      </c>
      <c r="J1095" s="62"/>
      <c r="K1095" s="63"/>
      <c r="L1095" s="64"/>
      <c r="S1095">
        <f>ROUND((Source!FX1159/100)*((ROUND(Source!AF1159*Source!I1159, 2)+ROUND(Source!AE1159*Source!I1159, 2))), 2)</f>
        <v>9.83</v>
      </c>
      <c r="T1095">
        <f>Source!X1159</f>
        <v>311.62</v>
      </c>
      <c r="U1095">
        <f>ROUND((Source!FY1159/100)*((ROUND(Source!AF1159*Source!I1159, 2)+ROUND(Source!AE1159*Source!I1159, 2))), 2)</f>
        <v>7.52</v>
      </c>
      <c r="V1095">
        <f>Source!Y1159</f>
        <v>238.3</v>
      </c>
    </row>
    <row r="1096" spans="1:26">
      <c r="C1096" s="47" t="str">
        <f>"Объем: "&amp;Source!I1159&amp;"=8/"&amp;"100"</f>
        <v>Объем: 0,08=8/100</v>
      </c>
    </row>
    <row r="1097" spans="1:26" ht="14.4">
      <c r="A1097" s="38"/>
      <c r="B1097" s="78"/>
      <c r="C1097" s="78" t="s">
        <v>959</v>
      </c>
      <c r="D1097" s="60"/>
      <c r="E1097" s="10"/>
      <c r="F1097" s="61">
        <f>Source!AO1159</f>
        <v>143.47999999999999</v>
      </c>
      <c r="G1097" s="62" t="str">
        <f>Source!DG1159</f>
        <v/>
      </c>
      <c r="H1097" s="63">
        <f>ROUND(Source!AF1159*Source!I1159, 2)</f>
        <v>11.48</v>
      </c>
      <c r="I1097" s="62"/>
      <c r="J1097" s="62">
        <f>IF(Source!BA1159&lt;&gt; 0, Source!BA1159, 1)</f>
        <v>31.7</v>
      </c>
      <c r="K1097" s="63">
        <f>Source!S1159</f>
        <v>363.87</v>
      </c>
      <c r="L1097" s="64"/>
      <c r="R1097">
        <f>H1097</f>
        <v>11.48</v>
      </c>
    </row>
    <row r="1098" spans="1:26" ht="14.4">
      <c r="A1098" s="38"/>
      <c r="B1098" s="78"/>
      <c r="C1098" s="78" t="s">
        <v>81</v>
      </c>
      <c r="D1098" s="60"/>
      <c r="E1098" s="10"/>
      <c r="F1098" s="61">
        <f>Source!AM1159</f>
        <v>2.5</v>
      </c>
      <c r="G1098" s="62" t="str">
        <f>Source!DE1159</f>
        <v/>
      </c>
      <c r="H1098" s="63">
        <f>ROUND(Source!AD1159*Source!I1159, 2)</f>
        <v>0.2</v>
      </c>
      <c r="I1098" s="62"/>
      <c r="J1098" s="62">
        <f>IF(Source!BB1159&lt;&gt; 0, Source!BB1159, 1)</f>
        <v>14.25</v>
      </c>
      <c r="K1098" s="63">
        <f>Source!Q1159</f>
        <v>2.85</v>
      </c>
      <c r="L1098" s="64"/>
    </row>
    <row r="1099" spans="1:26" ht="14.4">
      <c r="A1099" s="38"/>
      <c r="B1099" s="78"/>
      <c r="C1099" s="78" t="s">
        <v>965</v>
      </c>
      <c r="D1099" s="60"/>
      <c r="E1099" s="10"/>
      <c r="F1099" s="61">
        <f>Source!AN1159</f>
        <v>1.08</v>
      </c>
      <c r="G1099" s="62" t="str">
        <f>Source!DF1159</f>
        <v/>
      </c>
      <c r="H1099" s="75">
        <f>ROUND(Source!AE1159*Source!I1159, 2)</f>
        <v>0.09</v>
      </c>
      <c r="I1099" s="62"/>
      <c r="J1099" s="62">
        <f>IF(Source!BS1159&lt;&gt; 0, Source!BS1159, 1)</f>
        <v>31.7</v>
      </c>
      <c r="K1099" s="75">
        <f>Source!R1159</f>
        <v>2.74</v>
      </c>
      <c r="L1099" s="64"/>
      <c r="R1099">
        <f>H1099</f>
        <v>0.09</v>
      </c>
    </row>
    <row r="1100" spans="1:26" ht="14.4">
      <c r="A1100" s="38"/>
      <c r="B1100" s="78"/>
      <c r="C1100" s="78" t="s">
        <v>960</v>
      </c>
      <c r="D1100" s="60" t="s">
        <v>961</v>
      </c>
      <c r="E1100" s="10">
        <f>Source!BZ1159</f>
        <v>85</v>
      </c>
      <c r="F1100" s="81"/>
      <c r="G1100" s="62"/>
      <c r="H1100" s="63">
        <f>SUM(S1095:S1102)</f>
        <v>9.83</v>
      </c>
      <c r="I1100" s="65"/>
      <c r="J1100" s="57">
        <f>Source!AT1159</f>
        <v>85</v>
      </c>
      <c r="K1100" s="63">
        <f>SUM(T1095:T1102)</f>
        <v>311.62</v>
      </c>
      <c r="L1100" s="64"/>
    </row>
    <row r="1101" spans="1:26" ht="14.4">
      <c r="A1101" s="38"/>
      <c r="B1101" s="78"/>
      <c r="C1101" s="78" t="s">
        <v>962</v>
      </c>
      <c r="D1101" s="60" t="s">
        <v>961</v>
      </c>
      <c r="E1101" s="10">
        <f>Source!CA1159</f>
        <v>65</v>
      </c>
      <c r="F1101" s="81"/>
      <c r="G1101" s="62"/>
      <c r="H1101" s="63">
        <f>SUM(U1095:U1102)</f>
        <v>7.52</v>
      </c>
      <c r="I1101" s="65"/>
      <c r="J1101" s="57">
        <f>Source!AU1159</f>
        <v>65</v>
      </c>
      <c r="K1101" s="63">
        <f>SUM(V1095:V1102)</f>
        <v>238.3</v>
      </c>
      <c r="L1101" s="64"/>
    </row>
    <row r="1102" spans="1:26" ht="14.4">
      <c r="A1102" s="79"/>
      <c r="B1102" s="80"/>
      <c r="C1102" s="80" t="s">
        <v>963</v>
      </c>
      <c r="D1102" s="67" t="s">
        <v>964</v>
      </c>
      <c r="E1102" s="68">
        <f>Source!AQ1159</f>
        <v>17.89</v>
      </c>
      <c r="F1102" s="69"/>
      <c r="G1102" s="72" t="str">
        <f>Source!DI1159</f>
        <v/>
      </c>
      <c r="H1102" s="71"/>
      <c r="I1102" s="72"/>
      <c r="J1102" s="72"/>
      <c r="K1102" s="71"/>
      <c r="L1102" s="76">
        <f>Source!U1159</f>
        <v>1.4312</v>
      </c>
    </row>
    <row r="1103" spans="1:26" ht="13.8">
      <c r="G1103" s="74">
        <f>H1097+H1098+H1100+H1101</f>
        <v>29.029999999999998</v>
      </c>
      <c r="H1103" s="74"/>
      <c r="J1103" s="74">
        <f>K1097+K1098+K1100+K1101</f>
        <v>916.6400000000001</v>
      </c>
      <c r="K1103" s="74"/>
      <c r="L1103" s="59">
        <f>Source!U1159</f>
        <v>1.4312</v>
      </c>
      <c r="O1103" s="48">
        <f>G1103</f>
        <v>29.029999999999998</v>
      </c>
      <c r="P1103" s="48">
        <f>J1103</f>
        <v>916.6400000000001</v>
      </c>
      <c r="Q1103" s="48">
        <f>L1103</f>
        <v>1.4312</v>
      </c>
      <c r="W1103">
        <f>IF(Source!BI1159&lt;=1,H1097+H1098+H1100+H1101, 0)</f>
        <v>29.029999999999998</v>
      </c>
      <c r="X1103">
        <f>IF(Source!BI1159=2,H1097+H1098+H1100+H1101, 0)</f>
        <v>0</v>
      </c>
      <c r="Y1103">
        <f>IF(Source!BI1159=3,H1097+H1098+H1100+H1101, 0)</f>
        <v>0</v>
      </c>
      <c r="Z1103">
        <f>IF(Source!BI1159=4,H1097+H1098+H1100+H1101, 0)</f>
        <v>0</v>
      </c>
    </row>
    <row r="1104" spans="1:26" ht="27.6">
      <c r="A1104" s="38" t="str">
        <f>Source!E1160</f>
        <v>8</v>
      </c>
      <c r="B1104" s="78" t="str">
        <f>Source!F1160</f>
        <v>63-15-1</v>
      </c>
      <c r="C1104" s="78" t="str">
        <f>Source!G1160</f>
        <v>Разборка элементов облицовки потолков с разборкой каркаса: плит растровых</v>
      </c>
      <c r="D1104" s="60" t="str">
        <f>Source!H1160</f>
        <v>100 м2</v>
      </c>
      <c r="E1104" s="10">
        <f>Source!I1160</f>
        <v>1.0900000000000001</v>
      </c>
      <c r="F1104" s="61">
        <f>Source!AL1160+Source!AM1160+Source!AO1160</f>
        <v>291.95</v>
      </c>
      <c r="G1104" s="62"/>
      <c r="H1104" s="63"/>
      <c r="I1104" s="62" t="str">
        <f>Source!BO1160</f>
        <v>63-15-1</v>
      </c>
      <c r="J1104" s="62"/>
      <c r="K1104" s="63"/>
      <c r="L1104" s="64"/>
      <c r="S1104">
        <f>ROUND((Source!FX1160/100)*((ROUND(Source!AF1160*Source!I1160, 2)+ROUND(Source!AE1160*Source!I1160, 2))), 2)</f>
        <v>245.04</v>
      </c>
      <c r="T1104">
        <f>Source!X1160</f>
        <v>7767.57</v>
      </c>
      <c r="U1104">
        <f>ROUND((Source!FY1160/100)*((ROUND(Source!AF1160*Source!I1160, 2)+ROUND(Source!AE1160*Source!I1160, 2))), 2)</f>
        <v>159.12</v>
      </c>
      <c r="V1104">
        <f>Source!Y1160</f>
        <v>5043.88</v>
      </c>
    </row>
    <row r="1105" spans="1:26">
      <c r="C1105" s="47" t="str">
        <f>"Объем: "&amp;Source!I1160&amp;"=109/"&amp;"100"</f>
        <v>Объем: 1,09=109/100</v>
      </c>
    </row>
    <row r="1106" spans="1:26" ht="14.4">
      <c r="A1106" s="38"/>
      <c r="B1106" s="78"/>
      <c r="C1106" s="78" t="s">
        <v>959</v>
      </c>
      <c r="D1106" s="60"/>
      <c r="E1106" s="10"/>
      <c r="F1106" s="61">
        <f>Source!AO1160</f>
        <v>291.95</v>
      </c>
      <c r="G1106" s="62" t="str">
        <f>Source!DG1160</f>
        <v/>
      </c>
      <c r="H1106" s="63">
        <f>ROUND(Source!AF1160*Source!I1160, 2)</f>
        <v>318.23</v>
      </c>
      <c r="I1106" s="62"/>
      <c r="J1106" s="62">
        <f>IF(Source!BA1160&lt;&gt; 0, Source!BA1160, 1)</f>
        <v>31.7</v>
      </c>
      <c r="K1106" s="63">
        <f>Source!S1160</f>
        <v>10087.75</v>
      </c>
      <c r="L1106" s="64"/>
      <c r="R1106">
        <f>H1106</f>
        <v>318.23</v>
      </c>
    </row>
    <row r="1107" spans="1:26" ht="14.4">
      <c r="A1107" s="38"/>
      <c r="B1107" s="78"/>
      <c r="C1107" s="78" t="s">
        <v>960</v>
      </c>
      <c r="D1107" s="60" t="s">
        <v>961</v>
      </c>
      <c r="E1107" s="10">
        <f>Source!BZ1160</f>
        <v>77</v>
      </c>
      <c r="F1107" s="81"/>
      <c r="G1107" s="62"/>
      <c r="H1107" s="63">
        <f>SUM(S1104:S1110)</f>
        <v>245.04</v>
      </c>
      <c r="I1107" s="65"/>
      <c r="J1107" s="57">
        <f>Source!AT1160</f>
        <v>77</v>
      </c>
      <c r="K1107" s="63">
        <f>SUM(T1104:T1110)</f>
        <v>7767.57</v>
      </c>
      <c r="L1107" s="64"/>
    </row>
    <row r="1108" spans="1:26" ht="14.4">
      <c r="A1108" s="38"/>
      <c r="B1108" s="78"/>
      <c r="C1108" s="78" t="s">
        <v>962</v>
      </c>
      <c r="D1108" s="60" t="s">
        <v>961</v>
      </c>
      <c r="E1108" s="10">
        <f>Source!CA1160</f>
        <v>50</v>
      </c>
      <c r="F1108" s="81"/>
      <c r="G1108" s="62"/>
      <c r="H1108" s="63">
        <f>SUM(U1104:U1110)</f>
        <v>159.12</v>
      </c>
      <c r="I1108" s="65"/>
      <c r="J1108" s="57">
        <f>Source!AU1160</f>
        <v>50</v>
      </c>
      <c r="K1108" s="63">
        <f>SUM(V1104:V1110)</f>
        <v>5043.88</v>
      </c>
      <c r="L1108" s="64"/>
    </row>
    <row r="1109" spans="1:26" ht="14.4">
      <c r="A1109" s="38"/>
      <c r="B1109" s="78"/>
      <c r="C1109" s="78" t="s">
        <v>963</v>
      </c>
      <c r="D1109" s="60" t="s">
        <v>964</v>
      </c>
      <c r="E1109" s="10">
        <f>Source!AQ1160</f>
        <v>34.51</v>
      </c>
      <c r="F1109" s="61"/>
      <c r="G1109" s="62" t="str">
        <f>Source!DI1160</f>
        <v/>
      </c>
      <c r="H1109" s="63"/>
      <c r="I1109" s="62"/>
      <c r="J1109" s="62"/>
      <c r="K1109" s="63"/>
      <c r="L1109" s="66">
        <f>Source!U1160</f>
        <v>37.615900000000003</v>
      </c>
    </row>
    <row r="1110" spans="1:26" ht="14.4">
      <c r="A1110" s="79" t="str">
        <f>Source!E1161</f>
        <v>8,1</v>
      </c>
      <c r="B1110" s="80" t="str">
        <f>Source!F1161</f>
        <v>509-9900</v>
      </c>
      <c r="C1110" s="80" t="str">
        <f>Source!G1161</f>
        <v>Строительный мусор</v>
      </c>
      <c r="D1110" s="67" t="str">
        <f>Source!H1161</f>
        <v>т</v>
      </c>
      <c r="E1110" s="68">
        <f>Source!I1161</f>
        <v>0.38804</v>
      </c>
      <c r="F1110" s="69">
        <f>Source!AL1161+Source!AM1161+Source!AO1161</f>
        <v>0</v>
      </c>
      <c r="G1110" s="70" t="s">
        <v>3</v>
      </c>
      <c r="H1110" s="71">
        <f>ROUND(Source!AC1161*Source!I1161, 2)+ROUND(Source!AD1161*Source!I1161, 2)+ROUND(Source!AF1161*Source!I1161, 2)</f>
        <v>0</v>
      </c>
      <c r="I1110" s="72"/>
      <c r="J1110" s="72">
        <f>IF(Source!BC1161&lt;&gt; 0, Source!BC1161, 1)</f>
        <v>1</v>
      </c>
      <c r="K1110" s="71">
        <f>Source!O1161</f>
        <v>0</v>
      </c>
      <c r="L1110" s="73"/>
      <c r="S1110">
        <f>ROUND((Source!FX1161/100)*((ROUND(Source!AF1161*Source!I1161, 2)+ROUND(Source!AE1161*Source!I1161, 2))), 2)</f>
        <v>0</v>
      </c>
      <c r="T1110">
        <f>Source!X1161</f>
        <v>0</v>
      </c>
      <c r="U1110">
        <f>ROUND((Source!FY1161/100)*((ROUND(Source!AF1161*Source!I1161, 2)+ROUND(Source!AE1161*Source!I1161, 2))), 2)</f>
        <v>0</v>
      </c>
      <c r="V1110">
        <f>Source!Y1161</f>
        <v>0</v>
      </c>
      <c r="W1110">
        <f>IF(Source!BI1161&lt;=1,H1110, 0)</f>
        <v>0</v>
      </c>
      <c r="X1110">
        <f>IF(Source!BI1161=2,H1110, 0)</f>
        <v>0</v>
      </c>
      <c r="Y1110">
        <f>IF(Source!BI1161=3,H1110, 0)</f>
        <v>0</v>
      </c>
      <c r="Z1110">
        <f>IF(Source!BI1161=4,H1110, 0)</f>
        <v>0</v>
      </c>
    </row>
    <row r="1111" spans="1:26" ht="13.8">
      <c r="G1111" s="74">
        <f>H1106+H1107+H1108+SUM(H1110:H1110)</f>
        <v>722.39</v>
      </c>
      <c r="H1111" s="74"/>
      <c r="J1111" s="74">
        <f>K1106+K1107+K1108+SUM(K1110:K1110)</f>
        <v>22899.200000000001</v>
      </c>
      <c r="K1111" s="74"/>
      <c r="L1111" s="59">
        <f>Source!U1160</f>
        <v>37.615900000000003</v>
      </c>
      <c r="O1111" s="48">
        <f>G1111</f>
        <v>722.39</v>
      </c>
      <c r="P1111" s="48">
        <f>J1111</f>
        <v>22899.200000000001</v>
      </c>
      <c r="Q1111" s="48">
        <f>L1111</f>
        <v>37.615900000000003</v>
      </c>
      <c r="W1111">
        <f>IF(Source!BI1160&lt;=1,H1106+H1107+H1108, 0)</f>
        <v>722.39</v>
      </c>
      <c r="X1111">
        <f>IF(Source!BI1160=2,H1106+H1107+H1108, 0)</f>
        <v>0</v>
      </c>
      <c r="Y1111">
        <f>IF(Source!BI1160=3,H1106+H1107+H1108, 0)</f>
        <v>0</v>
      </c>
      <c r="Z1111">
        <f>IF(Source!BI1160=4,H1106+H1107+H1108, 0)</f>
        <v>0</v>
      </c>
    </row>
    <row r="1112" spans="1:26" ht="14.4">
      <c r="A1112" s="38" t="str">
        <f>Source!E1162</f>
        <v>9</v>
      </c>
      <c r="B1112" s="78" t="str">
        <f>Source!F1162</f>
        <v>67-3-1</v>
      </c>
      <c r="C1112" s="78" t="str">
        <f>Source!G1162</f>
        <v>Демонтаж кабеля</v>
      </c>
      <c r="D1112" s="60" t="str">
        <f>Source!H1162</f>
        <v>100 м</v>
      </c>
      <c r="E1112" s="10">
        <f>Source!I1162</f>
        <v>0.3</v>
      </c>
      <c r="F1112" s="61">
        <f>Source!AL1162+Source!AM1162+Source!AO1162</f>
        <v>75.5</v>
      </c>
      <c r="G1112" s="62"/>
      <c r="H1112" s="63"/>
      <c r="I1112" s="62" t="str">
        <f>Source!BO1162</f>
        <v>67-3-1</v>
      </c>
      <c r="J1112" s="62"/>
      <c r="K1112" s="63"/>
      <c r="L1112" s="64"/>
      <c r="S1112">
        <f>ROUND((Source!FX1162/100)*((ROUND(Source!AF1162*Source!I1162, 2)+ROUND(Source!AE1162*Source!I1162, 2))), 2)</f>
        <v>19.21</v>
      </c>
      <c r="T1112">
        <f>Source!X1162</f>
        <v>608.92999999999995</v>
      </c>
      <c r="U1112">
        <f>ROUND((Source!FY1162/100)*((ROUND(Source!AF1162*Source!I1162, 2)+ROUND(Source!AE1162*Source!I1162, 2))), 2)</f>
        <v>14.69</v>
      </c>
      <c r="V1112">
        <f>Source!Y1162</f>
        <v>465.65</v>
      </c>
    </row>
    <row r="1113" spans="1:26">
      <c r="C1113" s="47" t="str">
        <f>"Объем: "&amp;Source!I1162&amp;"=30/"&amp;"100"</f>
        <v>Объем: 0,3=30/100</v>
      </c>
    </row>
    <row r="1114" spans="1:26" ht="14.4">
      <c r="A1114" s="38"/>
      <c r="B1114" s="78"/>
      <c r="C1114" s="78" t="s">
        <v>959</v>
      </c>
      <c r="D1114" s="60"/>
      <c r="E1114" s="10"/>
      <c r="F1114" s="61">
        <f>Source!AO1162</f>
        <v>75.19</v>
      </c>
      <c r="G1114" s="62" t="str">
        <f>Source!DG1162</f>
        <v/>
      </c>
      <c r="H1114" s="63">
        <f>ROUND(Source!AF1162*Source!I1162, 2)</f>
        <v>22.56</v>
      </c>
      <c r="I1114" s="62"/>
      <c r="J1114" s="62">
        <f>IF(Source!BA1162&lt;&gt; 0, Source!BA1162, 1)</f>
        <v>31.7</v>
      </c>
      <c r="K1114" s="63">
        <f>Source!S1162</f>
        <v>715.06</v>
      </c>
      <c r="L1114" s="64"/>
      <c r="R1114">
        <f>H1114</f>
        <v>22.56</v>
      </c>
    </row>
    <row r="1115" spans="1:26" ht="14.4">
      <c r="A1115" s="38"/>
      <c r="B1115" s="78"/>
      <c r="C1115" s="78" t="s">
        <v>81</v>
      </c>
      <c r="D1115" s="60"/>
      <c r="E1115" s="10"/>
      <c r="F1115" s="61">
        <f>Source!AM1162</f>
        <v>0.31</v>
      </c>
      <c r="G1115" s="62" t="str">
        <f>Source!DE1162</f>
        <v/>
      </c>
      <c r="H1115" s="63">
        <f>ROUND(Source!AD1162*Source!I1162, 2)</f>
        <v>0.09</v>
      </c>
      <c r="I1115" s="62"/>
      <c r="J1115" s="62">
        <f>IF(Source!BB1162&lt;&gt; 0, Source!BB1162, 1)</f>
        <v>14.35</v>
      </c>
      <c r="K1115" s="63">
        <f>Source!Q1162</f>
        <v>1.33</v>
      </c>
      <c r="L1115" s="64"/>
    </row>
    <row r="1116" spans="1:26" ht="14.4">
      <c r="A1116" s="38"/>
      <c r="B1116" s="78"/>
      <c r="C1116" s="78" t="s">
        <v>965</v>
      </c>
      <c r="D1116" s="60"/>
      <c r="E1116" s="10"/>
      <c r="F1116" s="61">
        <f>Source!AN1162</f>
        <v>0.14000000000000001</v>
      </c>
      <c r="G1116" s="62" t="str">
        <f>Source!DF1162</f>
        <v/>
      </c>
      <c r="H1116" s="75">
        <f>ROUND(Source!AE1162*Source!I1162, 2)</f>
        <v>0.04</v>
      </c>
      <c r="I1116" s="62"/>
      <c r="J1116" s="62">
        <f>IF(Source!BS1162&lt;&gt; 0, Source!BS1162, 1)</f>
        <v>31.7</v>
      </c>
      <c r="K1116" s="75">
        <f>Source!R1162</f>
        <v>1.33</v>
      </c>
      <c r="L1116" s="64"/>
      <c r="R1116">
        <f>H1116</f>
        <v>0.04</v>
      </c>
    </row>
    <row r="1117" spans="1:26" ht="14.4">
      <c r="A1117" s="38"/>
      <c r="B1117" s="78"/>
      <c r="C1117" s="78" t="s">
        <v>960</v>
      </c>
      <c r="D1117" s="60" t="s">
        <v>961</v>
      </c>
      <c r="E1117" s="10">
        <f>Source!BZ1162</f>
        <v>85</v>
      </c>
      <c r="F1117" s="81"/>
      <c r="G1117" s="62"/>
      <c r="H1117" s="63">
        <f>SUM(S1112:S1119)</f>
        <v>19.21</v>
      </c>
      <c r="I1117" s="65"/>
      <c r="J1117" s="57">
        <f>Source!AT1162</f>
        <v>85</v>
      </c>
      <c r="K1117" s="63">
        <f>SUM(T1112:T1119)</f>
        <v>608.92999999999995</v>
      </c>
      <c r="L1117" s="64"/>
    </row>
    <row r="1118" spans="1:26" ht="14.4">
      <c r="A1118" s="38"/>
      <c r="B1118" s="78"/>
      <c r="C1118" s="78" t="s">
        <v>962</v>
      </c>
      <c r="D1118" s="60" t="s">
        <v>961</v>
      </c>
      <c r="E1118" s="10">
        <f>Source!CA1162</f>
        <v>65</v>
      </c>
      <c r="F1118" s="81"/>
      <c r="G1118" s="62"/>
      <c r="H1118" s="63">
        <f>SUM(U1112:U1119)</f>
        <v>14.69</v>
      </c>
      <c r="I1118" s="65"/>
      <c r="J1118" s="57">
        <f>Source!AU1162</f>
        <v>65</v>
      </c>
      <c r="K1118" s="63">
        <f>SUM(V1112:V1119)</f>
        <v>465.65</v>
      </c>
      <c r="L1118" s="64"/>
    </row>
    <row r="1119" spans="1:26" ht="14.4">
      <c r="A1119" s="79"/>
      <c r="B1119" s="80"/>
      <c r="C1119" s="80" t="s">
        <v>963</v>
      </c>
      <c r="D1119" s="67" t="s">
        <v>964</v>
      </c>
      <c r="E1119" s="68">
        <f>Source!AQ1162</f>
        <v>9.64</v>
      </c>
      <c r="F1119" s="69"/>
      <c r="G1119" s="72" t="str">
        <f>Source!DI1162</f>
        <v/>
      </c>
      <c r="H1119" s="71"/>
      <c r="I1119" s="72"/>
      <c r="J1119" s="72"/>
      <c r="K1119" s="71"/>
      <c r="L1119" s="76">
        <f>Source!U1162</f>
        <v>2.8919999999999999</v>
      </c>
    </row>
    <row r="1120" spans="1:26" ht="13.8">
      <c r="G1120" s="74">
        <f>H1114+H1115+H1117+H1118</f>
        <v>56.55</v>
      </c>
      <c r="H1120" s="74"/>
      <c r="J1120" s="74">
        <f>K1114+K1115+K1117+K1118</f>
        <v>1790.9699999999998</v>
      </c>
      <c r="K1120" s="74"/>
      <c r="L1120" s="59">
        <f>Source!U1162</f>
        <v>2.8919999999999999</v>
      </c>
      <c r="O1120" s="48">
        <f>G1120</f>
        <v>56.55</v>
      </c>
      <c r="P1120" s="48">
        <f>J1120</f>
        <v>1790.9699999999998</v>
      </c>
      <c r="Q1120" s="48">
        <f>L1120</f>
        <v>2.8919999999999999</v>
      </c>
      <c r="W1120">
        <f>IF(Source!BI1162&lt;=1,H1114+H1115+H1117+H1118, 0)</f>
        <v>56.55</v>
      </c>
      <c r="X1120">
        <f>IF(Source!BI1162=2,H1114+H1115+H1117+H1118, 0)</f>
        <v>0</v>
      </c>
      <c r="Y1120">
        <f>IF(Source!BI1162=3,H1114+H1115+H1117+H1118, 0)</f>
        <v>0</v>
      </c>
      <c r="Z1120">
        <f>IF(Source!BI1162=4,H1114+H1115+H1117+H1118, 0)</f>
        <v>0</v>
      </c>
    </row>
    <row r="1121" spans="1:26" ht="27.6">
      <c r="A1121" s="38" t="str">
        <f>Source!E1163</f>
        <v>10</v>
      </c>
      <c r="B1121" s="78" t="str">
        <f>Source!F1163</f>
        <v>56-3-2</v>
      </c>
      <c r="C1121" s="78" t="str">
        <f>Source!G1163</f>
        <v>Снятие подоконных досок деревянных в каменных зданиях</v>
      </c>
      <c r="D1121" s="60" t="str">
        <f>Source!H1163</f>
        <v>100 м2</v>
      </c>
      <c r="E1121" s="10">
        <f>Source!I1163</f>
        <v>0.04</v>
      </c>
      <c r="F1121" s="61">
        <f>Source!AL1163+Source!AM1163+Source!AO1163</f>
        <v>761.66</v>
      </c>
      <c r="G1121" s="62"/>
      <c r="H1121" s="63"/>
      <c r="I1121" s="62" t="str">
        <f>Source!BO1163</f>
        <v>56-3-2</v>
      </c>
      <c r="J1121" s="62"/>
      <c r="K1121" s="63"/>
      <c r="L1121" s="64"/>
      <c r="S1121">
        <f>ROUND((Source!FX1163/100)*((ROUND(Source!AF1163*Source!I1163, 2)+ROUND(Source!AE1163*Source!I1163, 2))), 2)</f>
        <v>24.99</v>
      </c>
      <c r="T1121">
        <f>Source!X1163</f>
        <v>791.94</v>
      </c>
      <c r="U1121">
        <f>ROUND((Source!FY1163/100)*((ROUND(Source!AF1163*Source!I1163, 2)+ROUND(Source!AE1163*Source!I1163, 2))), 2)</f>
        <v>18.89</v>
      </c>
      <c r="V1121">
        <f>Source!Y1163</f>
        <v>598.78</v>
      </c>
    </row>
    <row r="1122" spans="1:26">
      <c r="C1122" s="47" t="str">
        <f>"Объем: "&amp;Source!I1163&amp;"=4/"&amp;"100"</f>
        <v>Объем: 0,04=4/100</v>
      </c>
    </row>
    <row r="1123" spans="1:26" ht="14.4">
      <c r="A1123" s="38"/>
      <c r="B1123" s="78"/>
      <c r="C1123" s="78" t="s">
        <v>959</v>
      </c>
      <c r="D1123" s="60"/>
      <c r="E1123" s="10"/>
      <c r="F1123" s="61">
        <f>Source!AO1163</f>
        <v>761.66</v>
      </c>
      <c r="G1123" s="62" t="str">
        <f>Source!DG1163</f>
        <v/>
      </c>
      <c r="H1123" s="63">
        <f>ROUND(Source!AF1163*Source!I1163, 2)</f>
        <v>30.47</v>
      </c>
      <c r="I1123" s="62"/>
      <c r="J1123" s="62">
        <f>IF(Source!BA1163&lt;&gt; 0, Source!BA1163, 1)</f>
        <v>31.7</v>
      </c>
      <c r="K1123" s="63">
        <f>Source!S1163</f>
        <v>965.78</v>
      </c>
      <c r="L1123" s="64"/>
      <c r="R1123">
        <f>H1123</f>
        <v>30.47</v>
      </c>
    </row>
    <row r="1124" spans="1:26" ht="14.4">
      <c r="A1124" s="38"/>
      <c r="B1124" s="78"/>
      <c r="C1124" s="78" t="s">
        <v>960</v>
      </c>
      <c r="D1124" s="60" t="s">
        <v>961</v>
      </c>
      <c r="E1124" s="10">
        <f>Source!BZ1163</f>
        <v>82</v>
      </c>
      <c r="F1124" s="81"/>
      <c r="G1124" s="62"/>
      <c r="H1124" s="63">
        <f>SUM(S1121:S1127)</f>
        <v>24.99</v>
      </c>
      <c r="I1124" s="65"/>
      <c r="J1124" s="57">
        <f>Source!AT1163</f>
        <v>82</v>
      </c>
      <c r="K1124" s="63">
        <f>SUM(T1121:T1127)</f>
        <v>791.94</v>
      </c>
      <c r="L1124" s="64"/>
    </row>
    <row r="1125" spans="1:26" ht="14.4">
      <c r="A1125" s="38"/>
      <c r="B1125" s="78"/>
      <c r="C1125" s="78" t="s">
        <v>962</v>
      </c>
      <c r="D1125" s="60" t="s">
        <v>961</v>
      </c>
      <c r="E1125" s="10">
        <f>Source!CA1163</f>
        <v>62</v>
      </c>
      <c r="F1125" s="81"/>
      <c r="G1125" s="62"/>
      <c r="H1125" s="63">
        <f>SUM(U1121:U1127)</f>
        <v>18.89</v>
      </c>
      <c r="I1125" s="65"/>
      <c r="J1125" s="57">
        <f>Source!AU1163</f>
        <v>62</v>
      </c>
      <c r="K1125" s="63">
        <f>SUM(V1121:V1127)</f>
        <v>598.78</v>
      </c>
      <c r="L1125" s="64"/>
    </row>
    <row r="1126" spans="1:26" ht="14.4">
      <c r="A1126" s="38"/>
      <c r="B1126" s="78"/>
      <c r="C1126" s="78" t="s">
        <v>963</v>
      </c>
      <c r="D1126" s="60" t="s">
        <v>964</v>
      </c>
      <c r="E1126" s="10">
        <f>Source!AQ1163</f>
        <v>94.97</v>
      </c>
      <c r="F1126" s="61"/>
      <c r="G1126" s="62" t="str">
        <f>Source!DI1163</f>
        <v/>
      </c>
      <c r="H1126" s="63"/>
      <c r="I1126" s="62"/>
      <c r="J1126" s="62"/>
      <c r="K1126" s="63"/>
      <c r="L1126" s="66">
        <f>Source!U1163</f>
        <v>3.7988</v>
      </c>
    </row>
    <row r="1127" spans="1:26" ht="14.4">
      <c r="A1127" s="79" t="str">
        <f>Source!E1164</f>
        <v>10,1</v>
      </c>
      <c r="B1127" s="80" t="str">
        <f>Source!F1164</f>
        <v>509-9900</v>
      </c>
      <c r="C1127" s="80" t="str">
        <f>Source!G1164</f>
        <v>Строительный мусор</v>
      </c>
      <c r="D1127" s="67" t="str">
        <f>Source!H1164</f>
        <v>т</v>
      </c>
      <c r="E1127" s="68">
        <f>Source!I1164</f>
        <v>0.14000000000000001</v>
      </c>
      <c r="F1127" s="69">
        <f>Source!AL1164+Source!AM1164+Source!AO1164</f>
        <v>0</v>
      </c>
      <c r="G1127" s="70" t="s">
        <v>3</v>
      </c>
      <c r="H1127" s="71">
        <f>ROUND(Source!AC1164*Source!I1164, 2)+ROUND(Source!AD1164*Source!I1164, 2)+ROUND(Source!AF1164*Source!I1164, 2)</f>
        <v>0</v>
      </c>
      <c r="I1127" s="72"/>
      <c r="J1127" s="72">
        <f>IF(Source!BC1164&lt;&gt; 0, Source!BC1164, 1)</f>
        <v>1</v>
      </c>
      <c r="K1127" s="71">
        <f>Source!O1164</f>
        <v>0</v>
      </c>
      <c r="L1127" s="73"/>
      <c r="S1127">
        <f>ROUND((Source!FX1164/100)*((ROUND(Source!AF1164*Source!I1164, 2)+ROUND(Source!AE1164*Source!I1164, 2))), 2)</f>
        <v>0</v>
      </c>
      <c r="T1127">
        <f>Source!X1164</f>
        <v>0</v>
      </c>
      <c r="U1127">
        <f>ROUND((Source!FY1164/100)*((ROUND(Source!AF1164*Source!I1164, 2)+ROUND(Source!AE1164*Source!I1164, 2))), 2)</f>
        <v>0</v>
      </c>
      <c r="V1127">
        <f>Source!Y1164</f>
        <v>0</v>
      </c>
      <c r="W1127">
        <f>IF(Source!BI1164&lt;=1,H1127, 0)</f>
        <v>0</v>
      </c>
      <c r="X1127">
        <f>IF(Source!BI1164=2,H1127, 0)</f>
        <v>0</v>
      </c>
      <c r="Y1127">
        <f>IF(Source!BI1164=3,H1127, 0)</f>
        <v>0</v>
      </c>
      <c r="Z1127">
        <f>IF(Source!BI1164=4,H1127, 0)</f>
        <v>0</v>
      </c>
    </row>
    <row r="1128" spans="1:26" ht="13.8">
      <c r="G1128" s="74">
        <f>H1123+H1124+H1125+SUM(H1127:H1127)</f>
        <v>74.349999999999994</v>
      </c>
      <c r="H1128" s="74"/>
      <c r="J1128" s="74">
        <f>K1123+K1124+K1125+SUM(K1127:K1127)</f>
        <v>2356.5</v>
      </c>
      <c r="K1128" s="74"/>
      <c r="L1128" s="59">
        <f>Source!U1163</f>
        <v>3.7988</v>
      </c>
      <c r="O1128" s="48">
        <f>G1128</f>
        <v>74.349999999999994</v>
      </c>
      <c r="P1128" s="48">
        <f>J1128</f>
        <v>2356.5</v>
      </c>
      <c r="Q1128" s="48">
        <f>L1128</f>
        <v>3.7988</v>
      </c>
      <c r="W1128">
        <f>IF(Source!BI1163&lt;=1,H1123+H1124+H1125, 0)</f>
        <v>74.349999999999994</v>
      </c>
      <c r="X1128">
        <f>IF(Source!BI1163=2,H1123+H1124+H1125, 0)</f>
        <v>0</v>
      </c>
      <c r="Y1128">
        <f>IF(Source!BI1163=3,H1123+H1124+H1125, 0)</f>
        <v>0</v>
      </c>
      <c r="Z1128">
        <f>IF(Source!BI1163=4,H1123+H1124+H1125, 0)</f>
        <v>0</v>
      </c>
    </row>
    <row r="1130" spans="1:26" ht="16.8">
      <c r="A1130" s="55" t="str">
        <f>CONCATENATE("Подраздел: ",IF(Source!G1166&lt;&gt;"Новый подраздел", Source!G1166, ""))</f>
        <v>Подраздел: коридор 19 холл</v>
      </c>
      <c r="B1130" s="55"/>
      <c r="C1130" s="55"/>
      <c r="D1130" s="55"/>
      <c r="E1130" s="55"/>
      <c r="F1130" s="55"/>
      <c r="G1130" s="55"/>
      <c r="H1130" s="55"/>
      <c r="I1130" s="55"/>
      <c r="J1130" s="55"/>
      <c r="K1130" s="55"/>
      <c r="L1130" s="55"/>
    </row>
    <row r="1131" spans="1:26" ht="80.400000000000006">
      <c r="A1131" s="38" t="str">
        <f>Source!E1170</f>
        <v>1</v>
      </c>
      <c r="B1131" s="78" t="s">
        <v>966</v>
      </c>
      <c r="C1131" s="78" t="str">
        <f>Source!G1170</f>
        <v>Установка подоконных досок из ПВХ в каменных стенах толщиной до 0,51 м</v>
      </c>
      <c r="D1131" s="60" t="str">
        <f>Source!H1170</f>
        <v>100 п. м</v>
      </c>
      <c r="E1131" s="10">
        <f>Source!I1170</f>
        <v>0.16</v>
      </c>
      <c r="F1131" s="61">
        <f>Source!AL1170+Source!AM1170+Source!AO1170</f>
        <v>4199.17</v>
      </c>
      <c r="G1131" s="62"/>
      <c r="H1131" s="63"/>
      <c r="I1131" s="62" t="str">
        <f>Source!BO1170</f>
        <v>10-01-035-1</v>
      </c>
      <c r="J1131" s="62"/>
      <c r="K1131" s="63"/>
      <c r="L1131" s="64"/>
      <c r="S1131">
        <f>ROUND((Source!FX1170/100)*((ROUND(Source!AF1170*Source!I1170, 2)+ROUND(Source!AE1170*Source!I1170, 2))), 2)</f>
        <v>35.44</v>
      </c>
      <c r="T1131">
        <f>Source!X1170</f>
        <v>1121.1600000000001</v>
      </c>
      <c r="U1131">
        <f>ROUND((Source!FY1170/100)*((ROUND(Source!AF1170*Source!I1170, 2)+ROUND(Source!AE1170*Source!I1170, 2))), 2)</f>
        <v>17.87</v>
      </c>
      <c r="V1131">
        <f>Source!Y1170</f>
        <v>571.16</v>
      </c>
    </row>
    <row r="1132" spans="1:26">
      <c r="C1132" s="47" t="str">
        <f>"Объем: "&amp;Source!I1170&amp;"=16/"&amp;"100"</f>
        <v>Объем: 0,16=16/100</v>
      </c>
    </row>
    <row r="1133" spans="1:26" ht="14.4">
      <c r="A1133" s="38"/>
      <c r="B1133" s="78"/>
      <c r="C1133" s="78" t="s">
        <v>959</v>
      </c>
      <c r="D1133" s="60"/>
      <c r="E1133" s="10"/>
      <c r="F1133" s="61">
        <f>Source!AO1170</f>
        <v>180.75</v>
      </c>
      <c r="G1133" s="62" t="str">
        <f>Source!DG1170</f>
        <v>)*1,15</v>
      </c>
      <c r="H1133" s="63">
        <f>ROUND(Source!AF1170*Source!I1170, 2)</f>
        <v>33.26</v>
      </c>
      <c r="I1133" s="62"/>
      <c r="J1133" s="62">
        <f>IF(Source!BA1170&lt;&gt; 0, Source!BA1170, 1)</f>
        <v>31.7</v>
      </c>
      <c r="K1133" s="63">
        <f>Source!S1170</f>
        <v>1054.28</v>
      </c>
      <c r="L1133" s="64"/>
      <c r="R1133">
        <f>H1133</f>
        <v>33.26</v>
      </c>
    </row>
    <row r="1134" spans="1:26" ht="14.4">
      <c r="A1134" s="38"/>
      <c r="B1134" s="78"/>
      <c r="C1134" s="78" t="s">
        <v>81</v>
      </c>
      <c r="D1134" s="60"/>
      <c r="E1134" s="10"/>
      <c r="F1134" s="61">
        <f>Source!AM1170</f>
        <v>14.33</v>
      </c>
      <c r="G1134" s="62" t="str">
        <f>Source!DE1170</f>
        <v>)*1,25</v>
      </c>
      <c r="H1134" s="63">
        <f>ROUND(Source!AD1170*Source!I1170, 2)</f>
        <v>2.87</v>
      </c>
      <c r="I1134" s="62"/>
      <c r="J1134" s="62">
        <f>IF(Source!BB1170&lt;&gt; 0, Source!BB1170, 1)</f>
        <v>10.75</v>
      </c>
      <c r="K1134" s="63">
        <f>Source!Q1170</f>
        <v>30.81</v>
      </c>
      <c r="L1134" s="64"/>
    </row>
    <row r="1135" spans="1:26" ht="14.4">
      <c r="A1135" s="38"/>
      <c r="B1135" s="78"/>
      <c r="C1135" s="78" t="s">
        <v>965</v>
      </c>
      <c r="D1135" s="60"/>
      <c r="E1135" s="10"/>
      <c r="F1135" s="61">
        <f>Source!AN1170</f>
        <v>0.54</v>
      </c>
      <c r="G1135" s="62" t="str">
        <f>Source!DF1170</f>
        <v>)*1,25</v>
      </c>
      <c r="H1135" s="75">
        <f>ROUND(Source!AE1170*Source!I1170, 2)</f>
        <v>0.11</v>
      </c>
      <c r="I1135" s="62"/>
      <c r="J1135" s="62">
        <f>IF(Source!BS1170&lt;&gt; 0, Source!BS1170, 1)</f>
        <v>31.7</v>
      </c>
      <c r="K1135" s="75">
        <f>Source!R1170</f>
        <v>3.42</v>
      </c>
      <c r="L1135" s="64"/>
      <c r="R1135">
        <f>H1135</f>
        <v>0.11</v>
      </c>
    </row>
    <row r="1136" spans="1:26" ht="14.4">
      <c r="A1136" s="38"/>
      <c r="B1136" s="78"/>
      <c r="C1136" s="78" t="s">
        <v>967</v>
      </c>
      <c r="D1136" s="60"/>
      <c r="E1136" s="10"/>
      <c r="F1136" s="61">
        <f>Source!AL1170</f>
        <v>4004.09</v>
      </c>
      <c r="G1136" s="62" t="str">
        <f>Source!DD1170</f>
        <v/>
      </c>
      <c r="H1136" s="63">
        <f>ROUND(Source!AC1170*Source!I1170, 2)</f>
        <v>640.65</v>
      </c>
      <c r="I1136" s="62"/>
      <c r="J1136" s="62">
        <f>IF(Source!BC1170&lt;&gt; 0, Source!BC1170, 1)</f>
        <v>4.59</v>
      </c>
      <c r="K1136" s="63">
        <f>Source!P1170</f>
        <v>2940.6</v>
      </c>
      <c r="L1136" s="64"/>
    </row>
    <row r="1137" spans="1:26" ht="14.4">
      <c r="A1137" s="38"/>
      <c r="B1137" s="78"/>
      <c r="C1137" s="78" t="s">
        <v>960</v>
      </c>
      <c r="D1137" s="60" t="s">
        <v>961</v>
      </c>
      <c r="E1137" s="10">
        <f>Source!BZ1170</f>
        <v>118</v>
      </c>
      <c r="F1137" s="14" t="str">
        <f>CONCATENATE(" )", Source!DL1170, Source!FT1170, "=", Source!FX1170)</f>
        <v xml:space="preserve"> )*0,9=106,2</v>
      </c>
      <c r="G1137" s="23"/>
      <c r="H1137" s="63">
        <f>SUM(S1131:S1140)</f>
        <v>35.44</v>
      </c>
      <c r="I1137" s="65"/>
      <c r="J1137" s="57">
        <f>Source!AT1170</f>
        <v>106</v>
      </c>
      <c r="K1137" s="63">
        <f>SUM(T1131:T1140)</f>
        <v>1121.1600000000001</v>
      </c>
      <c r="L1137" s="64"/>
    </row>
    <row r="1138" spans="1:26" ht="14.4">
      <c r="A1138" s="38"/>
      <c r="B1138" s="78"/>
      <c r="C1138" s="78" t="s">
        <v>962</v>
      </c>
      <c r="D1138" s="60" t="s">
        <v>961</v>
      </c>
      <c r="E1138" s="10">
        <f>Source!CA1170</f>
        <v>63</v>
      </c>
      <c r="F1138" s="14" t="str">
        <f>CONCATENATE(" )", Source!DM1170, Source!FU1170, "=", Source!FY1170)</f>
        <v xml:space="preserve"> )*0,85=53,55</v>
      </c>
      <c r="G1138" s="23"/>
      <c r="H1138" s="63">
        <f>SUM(U1131:U1140)</f>
        <v>17.87</v>
      </c>
      <c r="I1138" s="65"/>
      <c r="J1138" s="57">
        <f>Source!AU1170</f>
        <v>54</v>
      </c>
      <c r="K1138" s="63">
        <f>SUM(V1131:V1140)</f>
        <v>571.16</v>
      </c>
      <c r="L1138" s="64"/>
    </row>
    <row r="1139" spans="1:26" ht="14.4">
      <c r="A1139" s="38"/>
      <c r="B1139" s="78"/>
      <c r="C1139" s="78" t="s">
        <v>963</v>
      </c>
      <c r="D1139" s="60" t="s">
        <v>964</v>
      </c>
      <c r="E1139" s="10">
        <f>Source!AQ1170</f>
        <v>21.19</v>
      </c>
      <c r="F1139" s="61"/>
      <c r="G1139" s="62" t="str">
        <f>Source!DI1170</f>
        <v>)*1,15</v>
      </c>
      <c r="H1139" s="63"/>
      <c r="I1139" s="62"/>
      <c r="J1139" s="62"/>
      <c r="K1139" s="63"/>
      <c r="L1139" s="66">
        <f>Source!U1170</f>
        <v>3.8989600000000002</v>
      </c>
    </row>
    <row r="1140" spans="1:26" ht="14.4">
      <c r="A1140" s="79" t="str">
        <f>Source!E1171</f>
        <v>1,2</v>
      </c>
      <c r="B1140" s="80" t="str">
        <f>Source!F1171</f>
        <v>101-2904</v>
      </c>
      <c r="C1140" s="80" t="str">
        <f>Source!G1171</f>
        <v>Доски подоконные ПВХ, шириной 200 мм</v>
      </c>
      <c r="D1140" s="67" t="str">
        <f>Source!H1171</f>
        <v>м</v>
      </c>
      <c r="E1140" s="68">
        <f>Source!I1171</f>
        <v>16</v>
      </c>
      <c r="F1140" s="69">
        <f>Source!AL1171+Source!AM1171+Source!AO1171</f>
        <v>131.99</v>
      </c>
      <c r="G1140" s="70" t="s">
        <v>3</v>
      </c>
      <c r="H1140" s="71">
        <f>ROUND(Source!AC1171*Source!I1171, 2)+ROUND(Source!AD1171*Source!I1171, 2)+ROUND(Source!AF1171*Source!I1171, 2)</f>
        <v>2111.84</v>
      </c>
      <c r="I1140" s="72"/>
      <c r="J1140" s="72">
        <f>IF(Source!BC1171&lt;&gt; 0, Source!BC1171, 1)</f>
        <v>0.82</v>
      </c>
      <c r="K1140" s="71">
        <f>Source!O1171</f>
        <v>1731.71</v>
      </c>
      <c r="L1140" s="73"/>
      <c r="S1140">
        <f>ROUND((Source!FX1171/100)*((ROUND(Source!AF1171*Source!I1171, 2)+ROUND(Source!AE1171*Source!I1171, 2))), 2)</f>
        <v>0</v>
      </c>
      <c r="T1140">
        <f>Source!X1171</f>
        <v>0</v>
      </c>
      <c r="U1140">
        <f>ROUND((Source!FY1171/100)*((ROUND(Source!AF1171*Source!I1171, 2)+ROUND(Source!AE1171*Source!I1171, 2))), 2)</f>
        <v>0</v>
      </c>
      <c r="V1140">
        <f>Source!Y1171</f>
        <v>0</v>
      </c>
      <c r="W1140">
        <f>IF(Source!BI1171&lt;=1,H1140, 0)</f>
        <v>2111.84</v>
      </c>
      <c r="X1140">
        <f>IF(Source!BI1171=2,H1140, 0)</f>
        <v>0</v>
      </c>
      <c r="Y1140">
        <f>IF(Source!BI1171=3,H1140, 0)</f>
        <v>0</v>
      </c>
      <c r="Z1140">
        <f>IF(Source!BI1171=4,H1140, 0)</f>
        <v>0</v>
      </c>
    </row>
    <row r="1141" spans="1:26" ht="13.8">
      <c r="G1141" s="74">
        <f>H1133+H1134+H1136+H1137+H1138+SUM(H1140:H1140)</f>
        <v>2841.9300000000003</v>
      </c>
      <c r="H1141" s="74"/>
      <c r="J1141" s="74">
        <f>K1133+K1134+K1136+K1137+K1138+SUM(K1140:K1140)</f>
        <v>7449.7199999999993</v>
      </c>
      <c r="K1141" s="74"/>
      <c r="L1141" s="59">
        <f>Source!U1170</f>
        <v>3.8989600000000002</v>
      </c>
      <c r="O1141" s="48">
        <f>G1141</f>
        <v>2841.9300000000003</v>
      </c>
      <c r="P1141" s="48">
        <f>J1141</f>
        <v>7449.7199999999993</v>
      </c>
      <c r="Q1141" s="48">
        <f>L1141</f>
        <v>3.8989600000000002</v>
      </c>
      <c r="W1141">
        <f>IF(Source!BI1170&lt;=1,H1133+H1134+H1136+H1137+H1138, 0)</f>
        <v>730.09</v>
      </c>
      <c r="X1141">
        <f>IF(Source!BI1170=2,H1133+H1134+H1136+H1137+H1138, 0)</f>
        <v>0</v>
      </c>
      <c r="Y1141">
        <f>IF(Source!BI1170=3,H1133+H1134+H1136+H1137+H1138, 0)</f>
        <v>0</v>
      </c>
      <c r="Z1141">
        <f>IF(Source!BI1170=4,H1133+H1134+H1136+H1137+H1138, 0)</f>
        <v>0</v>
      </c>
    </row>
    <row r="1142" spans="1:26" ht="80.400000000000006">
      <c r="A1142" s="38" t="str">
        <f>Source!E1172</f>
        <v>2</v>
      </c>
      <c r="B1142" s="78" t="s">
        <v>968</v>
      </c>
      <c r="C1142" s="78" t="str">
        <f>Source!G1172</f>
        <v>Облицовка оконных и дверных откосов декоративным бумажно-слоистым пластиком или листами из синтетических материалов на клее</v>
      </c>
      <c r="D1142" s="60" t="str">
        <f>Source!H1172</f>
        <v>100 м2 облицовки</v>
      </c>
      <c r="E1142" s="10">
        <f>Source!I1172</f>
        <v>9.6000000000000002E-2</v>
      </c>
      <c r="F1142" s="61">
        <f>Source!AL1172+Source!AM1172+Source!AO1172</f>
        <v>2053.38</v>
      </c>
      <c r="G1142" s="62"/>
      <c r="H1142" s="63"/>
      <c r="I1142" s="62" t="str">
        <f>Source!BO1172</f>
        <v>15-01-050-4</v>
      </c>
      <c r="J1142" s="62"/>
      <c r="K1142" s="63"/>
      <c r="L1142" s="64"/>
      <c r="S1142">
        <f>ROUND((Source!FX1172/100)*((ROUND(Source!AF1172*Source!I1172, 2)+ROUND(Source!AE1172*Source!I1172, 2))), 2)</f>
        <v>159.55000000000001</v>
      </c>
      <c r="T1142">
        <f>Source!X1172</f>
        <v>5084.68</v>
      </c>
      <c r="U1142">
        <f>ROUND((Source!FY1172/100)*((ROUND(Source!AF1172*Source!I1172, 2)+ROUND(Source!AE1172*Source!I1172, 2))), 2)</f>
        <v>78.930000000000007</v>
      </c>
      <c r="V1142">
        <f>Source!Y1172</f>
        <v>2515.58</v>
      </c>
    </row>
    <row r="1143" spans="1:26">
      <c r="C1143" s="47" t="str">
        <f>"Объем: "&amp;Source!I1172&amp;"=9,6/"&amp;"100"</f>
        <v>Объем: 0,096=9,6/100</v>
      </c>
    </row>
    <row r="1144" spans="1:26" ht="14.4">
      <c r="A1144" s="38"/>
      <c r="B1144" s="78"/>
      <c r="C1144" s="78" t="s">
        <v>959</v>
      </c>
      <c r="D1144" s="60"/>
      <c r="E1144" s="10"/>
      <c r="F1144" s="61">
        <f>Source!AO1172</f>
        <v>1528.19</v>
      </c>
      <c r="G1144" s="62" t="str">
        <f>Source!DG1172</f>
        <v>)*1,15</v>
      </c>
      <c r="H1144" s="63">
        <f>ROUND(Source!AF1172*Source!I1172, 2)</f>
        <v>168.71</v>
      </c>
      <c r="I1144" s="62"/>
      <c r="J1144" s="62">
        <f>IF(Source!BA1172&lt;&gt; 0, Source!BA1172, 1)</f>
        <v>31.7</v>
      </c>
      <c r="K1144" s="63">
        <f>Source!S1172</f>
        <v>5348.18</v>
      </c>
      <c r="L1144" s="64"/>
      <c r="R1144">
        <f>H1144</f>
        <v>168.71</v>
      </c>
    </row>
    <row r="1145" spans="1:26" ht="14.4">
      <c r="A1145" s="38"/>
      <c r="B1145" s="78"/>
      <c r="C1145" s="78" t="s">
        <v>81</v>
      </c>
      <c r="D1145" s="60"/>
      <c r="E1145" s="10"/>
      <c r="F1145" s="61">
        <f>Source!AM1172</f>
        <v>46.33</v>
      </c>
      <c r="G1145" s="62" t="str">
        <f>Source!DE1172</f>
        <v>)*1,25</v>
      </c>
      <c r="H1145" s="63">
        <f>ROUND(Source!AD1172*Source!I1172, 2)</f>
        <v>5.56</v>
      </c>
      <c r="I1145" s="62"/>
      <c r="J1145" s="62">
        <f>IF(Source!BB1172&lt;&gt; 0, Source!BB1172, 1)</f>
        <v>10.63</v>
      </c>
      <c r="K1145" s="63">
        <f>Source!Q1172</f>
        <v>59.1</v>
      </c>
      <c r="L1145" s="64"/>
    </row>
    <row r="1146" spans="1:26" ht="14.4">
      <c r="A1146" s="38"/>
      <c r="B1146" s="78"/>
      <c r="C1146" s="78" t="s">
        <v>965</v>
      </c>
      <c r="D1146" s="60"/>
      <c r="E1146" s="10"/>
      <c r="F1146" s="61">
        <f>Source!AN1172</f>
        <v>1.08</v>
      </c>
      <c r="G1146" s="62" t="str">
        <f>Source!DF1172</f>
        <v>)*1,25</v>
      </c>
      <c r="H1146" s="75">
        <f>ROUND(Source!AE1172*Source!I1172, 2)</f>
        <v>0.13</v>
      </c>
      <c r="I1146" s="62"/>
      <c r="J1146" s="62">
        <f>IF(Source!BS1172&lt;&gt; 0, Source!BS1172, 1)</f>
        <v>31.7</v>
      </c>
      <c r="K1146" s="75">
        <f>Source!R1172</f>
        <v>4.1100000000000003</v>
      </c>
      <c r="L1146" s="64"/>
      <c r="R1146">
        <f>H1146</f>
        <v>0.13</v>
      </c>
    </row>
    <row r="1147" spans="1:26" ht="14.4">
      <c r="A1147" s="38"/>
      <c r="B1147" s="78"/>
      <c r="C1147" s="78" t="s">
        <v>967</v>
      </c>
      <c r="D1147" s="60"/>
      <c r="E1147" s="10"/>
      <c r="F1147" s="61">
        <f>Source!AL1172</f>
        <v>478.86</v>
      </c>
      <c r="G1147" s="62" t="str">
        <f>Source!DD1172</f>
        <v/>
      </c>
      <c r="H1147" s="63">
        <f>ROUND(Source!AC1172*Source!I1172, 2)</f>
        <v>45.97</v>
      </c>
      <c r="I1147" s="62"/>
      <c r="J1147" s="62">
        <f>IF(Source!BC1172&lt;&gt; 0, Source!BC1172, 1)</f>
        <v>3.18</v>
      </c>
      <c r="K1147" s="63">
        <f>Source!P1172</f>
        <v>146.19</v>
      </c>
      <c r="L1147" s="64"/>
    </row>
    <row r="1148" spans="1:26" ht="14.4">
      <c r="A1148" s="38"/>
      <c r="B1148" s="78"/>
      <c r="C1148" s="78" t="s">
        <v>960</v>
      </c>
      <c r="D1148" s="60" t="s">
        <v>961</v>
      </c>
      <c r="E1148" s="10">
        <f>Source!BZ1172</f>
        <v>105</v>
      </c>
      <c r="F1148" s="14" t="str">
        <f>CONCATENATE(" )", Source!DL1172, Source!FT1172, "=", Source!FX1172)</f>
        <v xml:space="preserve"> )*0,9=94,5</v>
      </c>
      <c r="G1148" s="23"/>
      <c r="H1148" s="63">
        <f>SUM(S1142:S1152)</f>
        <v>159.55000000000001</v>
      </c>
      <c r="I1148" s="65"/>
      <c r="J1148" s="57">
        <f>Source!AT1172</f>
        <v>95</v>
      </c>
      <c r="K1148" s="63">
        <f>SUM(T1142:T1152)</f>
        <v>5084.68</v>
      </c>
      <c r="L1148" s="64"/>
    </row>
    <row r="1149" spans="1:26" ht="14.4">
      <c r="A1149" s="38"/>
      <c r="B1149" s="78"/>
      <c r="C1149" s="78" t="s">
        <v>962</v>
      </c>
      <c r="D1149" s="60" t="s">
        <v>961</v>
      </c>
      <c r="E1149" s="10">
        <f>Source!CA1172</f>
        <v>55</v>
      </c>
      <c r="F1149" s="14" t="str">
        <f>CONCATENATE(" )", Source!DM1172, Source!FU1172, "=", Source!FY1172)</f>
        <v xml:space="preserve"> )*0,85=46,75</v>
      </c>
      <c r="G1149" s="23"/>
      <c r="H1149" s="63">
        <f>SUM(U1142:U1152)</f>
        <v>78.930000000000007</v>
      </c>
      <c r="I1149" s="65"/>
      <c r="J1149" s="57">
        <f>Source!AU1172</f>
        <v>47</v>
      </c>
      <c r="K1149" s="63">
        <f>SUM(V1142:V1152)</f>
        <v>2515.58</v>
      </c>
      <c r="L1149" s="64"/>
    </row>
    <row r="1150" spans="1:26" ht="14.4">
      <c r="A1150" s="38"/>
      <c r="B1150" s="78"/>
      <c r="C1150" s="78" t="s">
        <v>963</v>
      </c>
      <c r="D1150" s="60" t="s">
        <v>964</v>
      </c>
      <c r="E1150" s="10">
        <f>Source!AQ1172</f>
        <v>166.47</v>
      </c>
      <c r="F1150" s="61"/>
      <c r="G1150" s="62" t="str">
        <f>Source!DI1172</f>
        <v>)*1,15</v>
      </c>
      <c r="H1150" s="63"/>
      <c r="I1150" s="62"/>
      <c r="J1150" s="62"/>
      <c r="K1150" s="63"/>
      <c r="L1150" s="66">
        <f>Source!U1172</f>
        <v>18.378287999999998</v>
      </c>
    </row>
    <row r="1151" spans="1:26" ht="69">
      <c r="A1151" s="38" t="str">
        <f>Source!E1173</f>
        <v>2,1</v>
      </c>
      <c r="B1151" s="78" t="str">
        <f>Source!F1173</f>
        <v>101-6871</v>
      </c>
      <c r="C1151" s="78" t="str">
        <f>Source!G1173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1151" s="60" t="str">
        <f>Source!H1173</f>
        <v>м2</v>
      </c>
      <c r="E1151" s="10">
        <f>Source!I1173</f>
        <v>10.08</v>
      </c>
      <c r="F1151" s="61">
        <f>Source!AL1173+Source!AM1173+Source!AO1173</f>
        <v>377.87</v>
      </c>
      <c r="G1151" s="77" t="s">
        <v>3</v>
      </c>
      <c r="H1151" s="63">
        <f>ROUND(Source!AC1173*Source!I1173, 2)+ROUND(Source!AD1173*Source!I1173, 2)+ROUND(Source!AF1173*Source!I1173, 2)</f>
        <v>3808.93</v>
      </c>
      <c r="I1151" s="62"/>
      <c r="J1151" s="62">
        <f>IF(Source!BC1173&lt;&gt; 0, Source!BC1173, 1)</f>
        <v>0.6</v>
      </c>
      <c r="K1151" s="63">
        <f>Source!O1173</f>
        <v>2285.36</v>
      </c>
      <c r="L1151" s="64"/>
      <c r="S1151">
        <f>ROUND((Source!FX1173/100)*((ROUND(Source!AF1173*Source!I1173, 2)+ROUND(Source!AE1173*Source!I1173, 2))), 2)</f>
        <v>0</v>
      </c>
      <c r="T1151">
        <f>Source!X1173</f>
        <v>0</v>
      </c>
      <c r="U1151">
        <f>ROUND((Source!FY1173/100)*((ROUND(Source!AF1173*Source!I1173, 2)+ROUND(Source!AE1173*Source!I1173, 2))), 2)</f>
        <v>0</v>
      </c>
      <c r="V1151">
        <f>Source!Y1173</f>
        <v>0</v>
      </c>
      <c r="W1151">
        <f>IF(Source!BI1173&lt;=1,H1151, 0)</f>
        <v>3808.93</v>
      </c>
      <c r="X1151">
        <f>IF(Source!BI1173=2,H1151, 0)</f>
        <v>0</v>
      </c>
      <c r="Y1151">
        <f>IF(Source!BI1173=3,H1151, 0)</f>
        <v>0</v>
      </c>
      <c r="Z1151">
        <f>IF(Source!BI1173=4,H1151, 0)</f>
        <v>0</v>
      </c>
    </row>
    <row r="1152" spans="1:26" ht="14.4">
      <c r="A1152" s="79" t="str">
        <f>Source!E1174</f>
        <v>2,2</v>
      </c>
      <c r="B1152" s="80" t="str">
        <f>Source!F1174</f>
        <v>101-2416</v>
      </c>
      <c r="C1152" s="80" t="str">
        <f>Source!G1174</f>
        <v>Грунтовка «Бетоконтакт», КНАУФ</v>
      </c>
      <c r="D1152" s="67" t="str">
        <f>Source!H1174</f>
        <v>кг</v>
      </c>
      <c r="E1152" s="68">
        <f>Source!I1174</f>
        <v>0.85399999999999987</v>
      </c>
      <c r="F1152" s="69">
        <f>Source!AL1174+Source!AM1174+Source!AO1174</f>
        <v>22.91</v>
      </c>
      <c r="G1152" s="70" t="s">
        <v>3</v>
      </c>
      <c r="H1152" s="71">
        <f>ROUND(Source!AC1174*Source!I1174, 2)+ROUND(Source!AD1174*Source!I1174, 2)+ROUND(Source!AF1174*Source!I1174, 2)</f>
        <v>19.57</v>
      </c>
      <c r="I1152" s="72"/>
      <c r="J1152" s="72">
        <f>IF(Source!BC1174&lt;&gt; 0, Source!BC1174, 1)</f>
        <v>5.65</v>
      </c>
      <c r="K1152" s="71">
        <f>Source!O1174</f>
        <v>110.54</v>
      </c>
      <c r="L1152" s="73"/>
      <c r="S1152">
        <f>ROUND((Source!FX1174/100)*((ROUND(Source!AF1174*Source!I1174, 2)+ROUND(Source!AE1174*Source!I1174, 2))), 2)</f>
        <v>0</v>
      </c>
      <c r="T1152">
        <f>Source!X1174</f>
        <v>0</v>
      </c>
      <c r="U1152">
        <f>ROUND((Source!FY1174/100)*((ROUND(Source!AF1174*Source!I1174, 2)+ROUND(Source!AE1174*Source!I1174, 2))), 2)</f>
        <v>0</v>
      </c>
      <c r="V1152">
        <f>Source!Y1174</f>
        <v>0</v>
      </c>
      <c r="W1152">
        <f>IF(Source!BI1174&lt;=1,H1152, 0)</f>
        <v>19.57</v>
      </c>
      <c r="X1152">
        <f>IF(Source!BI1174=2,H1152, 0)</f>
        <v>0</v>
      </c>
      <c r="Y1152">
        <f>IF(Source!BI1174=3,H1152, 0)</f>
        <v>0</v>
      </c>
      <c r="Z1152">
        <f>IF(Source!BI1174=4,H1152, 0)</f>
        <v>0</v>
      </c>
    </row>
    <row r="1153" spans="1:26" ht="13.8">
      <c r="G1153" s="74">
        <f>H1144+H1145+H1147+H1148+H1149+SUM(H1151:H1152)</f>
        <v>4287.22</v>
      </c>
      <c r="H1153" s="74"/>
      <c r="J1153" s="74">
        <f>K1144+K1145+K1147+K1148+K1149+SUM(K1151:K1152)</f>
        <v>15549.630000000001</v>
      </c>
      <c r="K1153" s="74"/>
      <c r="L1153" s="59">
        <f>Source!U1172</f>
        <v>18.378287999999998</v>
      </c>
      <c r="O1153" s="48">
        <f>G1153</f>
        <v>4287.22</v>
      </c>
      <c r="P1153" s="48">
        <f>J1153</f>
        <v>15549.630000000001</v>
      </c>
      <c r="Q1153" s="48">
        <f>L1153</f>
        <v>18.378287999999998</v>
      </c>
      <c r="W1153">
        <f>IF(Source!BI1172&lt;=1,H1144+H1145+H1147+H1148+H1149, 0)</f>
        <v>458.72</v>
      </c>
      <c r="X1153">
        <f>IF(Source!BI1172=2,H1144+H1145+H1147+H1148+H1149, 0)</f>
        <v>0</v>
      </c>
      <c r="Y1153">
        <f>IF(Source!BI1172=3,H1144+H1145+H1147+H1148+H1149, 0)</f>
        <v>0</v>
      </c>
      <c r="Z1153">
        <f>IF(Source!BI1172=4,H1144+H1145+H1147+H1148+H1149, 0)</f>
        <v>0</v>
      </c>
    </row>
    <row r="1154" spans="1:26" ht="80.400000000000006">
      <c r="A1154" s="38" t="str">
        <f>Source!E1175</f>
        <v>3</v>
      </c>
      <c r="B1154" s="78" t="s">
        <v>969</v>
      </c>
      <c r="C1154" s="78" t="str">
        <f>Source!G1175</f>
        <v>Укладка лаг по плитам перекрытий</v>
      </c>
      <c r="D1154" s="60" t="str">
        <f>Source!H1175</f>
        <v>100 м2 пола</v>
      </c>
      <c r="E1154" s="10">
        <f>Source!I1175</f>
        <v>1.0900000000000001</v>
      </c>
      <c r="F1154" s="61">
        <f>Source!AL1175+Source!AM1175+Source!AO1175</f>
        <v>2068.7799999999997</v>
      </c>
      <c r="G1154" s="62"/>
      <c r="H1154" s="63"/>
      <c r="I1154" s="62" t="str">
        <f>Source!BO1175</f>
        <v>11-01-012-3</v>
      </c>
      <c r="J1154" s="62"/>
      <c r="K1154" s="63"/>
      <c r="L1154" s="64"/>
      <c r="S1154">
        <f>ROUND((Source!FX1175/100)*((ROUND(Source!AF1175*Source!I1175, 2)+ROUND(Source!AE1175*Source!I1175, 2))), 2)</f>
        <v>426.69</v>
      </c>
      <c r="T1154">
        <f>Source!X1175</f>
        <v>13562.92</v>
      </c>
      <c r="U1154">
        <f>ROUND((Source!FY1175/100)*((ROUND(Source!AF1175*Source!I1175, 2)+ROUND(Source!AE1175*Source!I1175, 2))), 2)</f>
        <v>245.72</v>
      </c>
      <c r="V1154">
        <f>Source!Y1175</f>
        <v>7820.06</v>
      </c>
    </row>
    <row r="1155" spans="1:26">
      <c r="C1155" s="47" t="str">
        <f>"Объем: "&amp;Source!I1175&amp;"=109/"&amp;"100"</f>
        <v>Объем: 1,09=109/100</v>
      </c>
    </row>
    <row r="1156" spans="1:26" ht="14.4">
      <c r="A1156" s="38"/>
      <c r="B1156" s="78"/>
      <c r="C1156" s="78" t="s">
        <v>959</v>
      </c>
      <c r="D1156" s="60"/>
      <c r="E1156" s="10"/>
      <c r="F1156" s="61">
        <f>Source!AO1175</f>
        <v>304.86</v>
      </c>
      <c r="G1156" s="62" t="str">
        <f>Source!DG1175</f>
        <v>)*1,15</v>
      </c>
      <c r="H1156" s="63">
        <f>ROUND(Source!AF1175*Source!I1175, 2)</f>
        <v>382.14</v>
      </c>
      <c r="I1156" s="62"/>
      <c r="J1156" s="62">
        <f>IF(Source!BA1175&lt;&gt; 0, Source!BA1175, 1)</f>
        <v>31.7</v>
      </c>
      <c r="K1156" s="63">
        <f>Source!S1175</f>
        <v>12113.9</v>
      </c>
      <c r="L1156" s="64"/>
      <c r="R1156">
        <f>H1156</f>
        <v>382.14</v>
      </c>
    </row>
    <row r="1157" spans="1:26" ht="14.4">
      <c r="A1157" s="38"/>
      <c r="B1157" s="78"/>
      <c r="C1157" s="78" t="s">
        <v>81</v>
      </c>
      <c r="D1157" s="60"/>
      <c r="E1157" s="10"/>
      <c r="F1157" s="61">
        <f>Source!AM1175</f>
        <v>28.6</v>
      </c>
      <c r="G1157" s="62" t="str">
        <f>Source!DE1175</f>
        <v>)*1,25</v>
      </c>
      <c r="H1157" s="63">
        <f>ROUND(Source!AD1175*Source!I1175, 2)</f>
        <v>38.97</v>
      </c>
      <c r="I1157" s="62"/>
      <c r="J1157" s="62">
        <f>IF(Source!BB1175&lt;&gt; 0, Source!BB1175, 1)</f>
        <v>11.17</v>
      </c>
      <c r="K1157" s="63">
        <f>Source!Q1175</f>
        <v>435.27</v>
      </c>
      <c r="L1157" s="64"/>
    </row>
    <row r="1158" spans="1:26" ht="14.4">
      <c r="A1158" s="38"/>
      <c r="B1158" s="78"/>
      <c r="C1158" s="78" t="s">
        <v>965</v>
      </c>
      <c r="D1158" s="60"/>
      <c r="E1158" s="10"/>
      <c r="F1158" s="61">
        <f>Source!AN1175</f>
        <v>2.4300000000000002</v>
      </c>
      <c r="G1158" s="62" t="str">
        <f>Source!DF1175</f>
        <v>)*1,25</v>
      </c>
      <c r="H1158" s="75">
        <f>ROUND(Source!AE1175*Source!I1175, 2)</f>
        <v>3.31</v>
      </c>
      <c r="I1158" s="62"/>
      <c r="J1158" s="62">
        <f>IF(Source!BS1175&lt;&gt; 0, Source!BS1175, 1)</f>
        <v>31.7</v>
      </c>
      <c r="K1158" s="75">
        <f>Source!R1175</f>
        <v>104.95</v>
      </c>
      <c r="L1158" s="64"/>
      <c r="R1158">
        <f>H1158</f>
        <v>3.31</v>
      </c>
    </row>
    <row r="1159" spans="1:26" ht="14.4">
      <c r="A1159" s="38"/>
      <c r="B1159" s="78"/>
      <c r="C1159" s="78" t="s">
        <v>967</v>
      </c>
      <c r="D1159" s="60"/>
      <c r="E1159" s="10"/>
      <c r="F1159" s="61">
        <f>Source!AL1175</f>
        <v>1735.32</v>
      </c>
      <c r="G1159" s="62" t="str">
        <f>Source!DD1175</f>
        <v/>
      </c>
      <c r="H1159" s="63">
        <f>ROUND(Source!AC1175*Source!I1175, 2)</f>
        <v>1891.5</v>
      </c>
      <c r="I1159" s="62"/>
      <c r="J1159" s="62">
        <f>IF(Source!BC1175&lt;&gt; 0, Source!BC1175, 1)</f>
        <v>3.49</v>
      </c>
      <c r="K1159" s="63">
        <f>Source!P1175</f>
        <v>6601.33</v>
      </c>
      <c r="L1159" s="64"/>
    </row>
    <row r="1160" spans="1:26" ht="14.4">
      <c r="A1160" s="38"/>
      <c r="B1160" s="78"/>
      <c r="C1160" s="78" t="s">
        <v>960</v>
      </c>
      <c r="D1160" s="60" t="s">
        <v>961</v>
      </c>
      <c r="E1160" s="10">
        <f>Source!BZ1175</f>
        <v>123</v>
      </c>
      <c r="F1160" s="14" t="str">
        <f>CONCATENATE(" )", Source!DL1175, Source!FT1175, "=", Source!FX1175)</f>
        <v xml:space="preserve"> )*0,9=110,7</v>
      </c>
      <c r="G1160" s="23"/>
      <c r="H1160" s="63">
        <f>SUM(S1154:S1162)</f>
        <v>426.69</v>
      </c>
      <c r="I1160" s="65"/>
      <c r="J1160" s="57">
        <f>Source!AT1175</f>
        <v>111</v>
      </c>
      <c r="K1160" s="63">
        <f>SUM(T1154:T1162)</f>
        <v>13562.92</v>
      </c>
      <c r="L1160" s="64"/>
    </row>
    <row r="1161" spans="1:26" ht="14.4">
      <c r="A1161" s="38"/>
      <c r="B1161" s="78"/>
      <c r="C1161" s="78" t="s">
        <v>962</v>
      </c>
      <c r="D1161" s="60" t="s">
        <v>961</v>
      </c>
      <c r="E1161" s="10">
        <f>Source!CA1175</f>
        <v>75</v>
      </c>
      <c r="F1161" s="14" t="str">
        <f>CONCATENATE(" )", Source!DM1175, Source!FU1175, "=", Source!FY1175)</f>
        <v xml:space="preserve"> )*0,85=63,75</v>
      </c>
      <c r="G1161" s="23"/>
      <c r="H1161" s="63">
        <f>SUM(U1154:U1162)</f>
        <v>245.72</v>
      </c>
      <c r="I1161" s="65"/>
      <c r="J1161" s="57">
        <f>Source!AU1175</f>
        <v>64</v>
      </c>
      <c r="K1161" s="63">
        <f>SUM(V1154:V1162)</f>
        <v>7820.06</v>
      </c>
      <c r="L1161" s="64"/>
    </row>
    <row r="1162" spans="1:26" ht="14.4">
      <c r="A1162" s="79"/>
      <c r="B1162" s="80"/>
      <c r="C1162" s="80" t="s">
        <v>963</v>
      </c>
      <c r="D1162" s="67" t="s">
        <v>964</v>
      </c>
      <c r="E1162" s="68">
        <f>Source!AQ1175</f>
        <v>35.74</v>
      </c>
      <c r="F1162" s="69"/>
      <c r="G1162" s="72" t="str">
        <f>Source!DI1175</f>
        <v>)*1,15</v>
      </c>
      <c r="H1162" s="71"/>
      <c r="I1162" s="72"/>
      <c r="J1162" s="72"/>
      <c r="K1162" s="71"/>
      <c r="L1162" s="76">
        <f>Source!U1175</f>
        <v>44.800090000000004</v>
      </c>
    </row>
    <row r="1163" spans="1:26" ht="13.8">
      <c r="G1163" s="74">
        <f>H1156+H1157+H1159+H1160+H1161</f>
        <v>2985.02</v>
      </c>
      <c r="H1163" s="74"/>
      <c r="J1163" s="74">
        <f>K1156+K1157+K1159+K1160+K1161</f>
        <v>40533.479999999996</v>
      </c>
      <c r="K1163" s="74"/>
      <c r="L1163" s="59">
        <f>Source!U1175</f>
        <v>44.800090000000004</v>
      </c>
      <c r="O1163" s="48">
        <f>G1163</f>
        <v>2985.02</v>
      </c>
      <c r="P1163" s="48">
        <f>J1163</f>
        <v>40533.479999999996</v>
      </c>
      <c r="Q1163" s="48">
        <f>L1163</f>
        <v>44.800090000000004</v>
      </c>
      <c r="W1163">
        <f>IF(Source!BI1175&lt;=1,H1156+H1157+H1159+H1160+H1161, 0)</f>
        <v>2985.02</v>
      </c>
      <c r="X1163">
        <f>IF(Source!BI1175=2,H1156+H1157+H1159+H1160+H1161, 0)</f>
        <v>0</v>
      </c>
      <c r="Y1163">
        <f>IF(Source!BI1175=3,H1156+H1157+H1159+H1160+H1161, 0)</f>
        <v>0</v>
      </c>
      <c r="Z1163">
        <f>IF(Source!BI1175=4,H1156+H1157+H1159+H1160+H1161, 0)</f>
        <v>0</v>
      </c>
    </row>
    <row r="1164" spans="1:26" ht="80.400000000000006">
      <c r="A1164" s="38" t="str">
        <f>Source!E1176</f>
        <v>4</v>
      </c>
      <c r="B1164" s="78" t="s">
        <v>970</v>
      </c>
      <c r="C1164" s="78" t="str">
        <f>Source!G1176</f>
        <v>Устройство покрытий дощатых толщиной 28 мм</v>
      </c>
      <c r="D1164" s="60" t="str">
        <f>Source!H1176</f>
        <v>100 м2 покрытия</v>
      </c>
      <c r="E1164" s="10">
        <f>Source!I1176</f>
        <v>1.0900000000000001</v>
      </c>
      <c r="F1164" s="61">
        <f>Source!AL1176+Source!AM1176+Source!AO1176</f>
        <v>6972.3600000000006</v>
      </c>
      <c r="G1164" s="62"/>
      <c r="H1164" s="63"/>
      <c r="I1164" s="62" t="str">
        <f>Source!BO1176</f>
        <v>11-01-033-1</v>
      </c>
      <c r="J1164" s="62"/>
      <c r="K1164" s="63"/>
      <c r="L1164" s="64"/>
      <c r="S1164">
        <f>ROUND((Source!FX1176/100)*((ROUND(Source!AF1176*Source!I1176, 2)+ROUND(Source!AE1176*Source!I1176, 2))), 2)</f>
        <v>730.52</v>
      </c>
      <c r="T1164">
        <f>Source!X1176</f>
        <v>23220.12</v>
      </c>
      <c r="U1164">
        <f>ROUND((Source!FY1176/100)*((ROUND(Source!AF1176*Source!I1176, 2)+ROUND(Source!AE1176*Source!I1176, 2))), 2)</f>
        <v>420.69</v>
      </c>
      <c r="V1164">
        <f>Source!Y1176</f>
        <v>13388.18</v>
      </c>
    </row>
    <row r="1165" spans="1:26">
      <c r="C1165" s="47" t="str">
        <f>"Объем: "&amp;Source!I1176&amp;"=109/"&amp;"100"</f>
        <v>Объем: 1,09=109/100</v>
      </c>
    </row>
    <row r="1166" spans="1:26" ht="14.4">
      <c r="A1166" s="38"/>
      <c r="B1166" s="78"/>
      <c r="C1166" s="78" t="s">
        <v>959</v>
      </c>
      <c r="D1166" s="60"/>
      <c r="E1166" s="10"/>
      <c r="F1166" s="61">
        <f>Source!AO1176</f>
        <v>517.94000000000005</v>
      </c>
      <c r="G1166" s="62" t="str">
        <f>Source!DG1176</f>
        <v>)*1,15</v>
      </c>
      <c r="H1166" s="63">
        <f>ROUND(Source!AF1176*Source!I1176, 2)</f>
        <v>649.24</v>
      </c>
      <c r="I1166" s="62"/>
      <c r="J1166" s="62">
        <f>IF(Source!BA1176&lt;&gt; 0, Source!BA1176, 1)</f>
        <v>31.7</v>
      </c>
      <c r="K1166" s="63">
        <f>Source!S1176</f>
        <v>20580.84</v>
      </c>
      <c r="L1166" s="64"/>
      <c r="R1166">
        <f>H1166</f>
        <v>649.24</v>
      </c>
    </row>
    <row r="1167" spans="1:26" ht="14.4">
      <c r="A1167" s="38"/>
      <c r="B1167" s="78"/>
      <c r="C1167" s="78" t="s">
        <v>81</v>
      </c>
      <c r="D1167" s="60"/>
      <c r="E1167" s="10"/>
      <c r="F1167" s="61">
        <f>Source!AM1176</f>
        <v>97.78</v>
      </c>
      <c r="G1167" s="62" t="str">
        <f>Source!DE1176</f>
        <v>)*1,25</v>
      </c>
      <c r="H1167" s="63">
        <f>ROUND(Source!AD1176*Source!I1176, 2)</f>
        <v>133.22999999999999</v>
      </c>
      <c r="I1167" s="62"/>
      <c r="J1167" s="62">
        <f>IF(Source!BB1176&lt;&gt; 0, Source!BB1176, 1)</f>
        <v>11.23</v>
      </c>
      <c r="K1167" s="63">
        <f>Source!Q1176</f>
        <v>1496.12</v>
      </c>
      <c r="L1167" s="64"/>
    </row>
    <row r="1168" spans="1:26" ht="14.4">
      <c r="A1168" s="38"/>
      <c r="B1168" s="78"/>
      <c r="C1168" s="78" t="s">
        <v>965</v>
      </c>
      <c r="D1168" s="60"/>
      <c r="E1168" s="10"/>
      <c r="F1168" s="61">
        <f>Source!AN1176</f>
        <v>7.83</v>
      </c>
      <c r="G1168" s="62" t="str">
        <f>Source!DF1176</f>
        <v>)*1,25</v>
      </c>
      <c r="H1168" s="75">
        <f>ROUND(Source!AE1176*Source!I1176, 2)</f>
        <v>10.67</v>
      </c>
      <c r="I1168" s="62"/>
      <c r="J1168" s="62">
        <f>IF(Source!BS1176&lt;&gt; 0, Source!BS1176, 1)</f>
        <v>31.7</v>
      </c>
      <c r="K1168" s="75">
        <f>Source!R1176</f>
        <v>338.19</v>
      </c>
      <c r="L1168" s="64"/>
      <c r="R1168">
        <f>H1168</f>
        <v>10.67</v>
      </c>
    </row>
    <row r="1169" spans="1:26" ht="14.4">
      <c r="A1169" s="38"/>
      <c r="B1169" s="78"/>
      <c r="C1169" s="78" t="s">
        <v>967</v>
      </c>
      <c r="D1169" s="60"/>
      <c r="E1169" s="10"/>
      <c r="F1169" s="61">
        <f>Source!AL1176</f>
        <v>6356.64</v>
      </c>
      <c r="G1169" s="62" t="str">
        <f>Source!DD1176</f>
        <v/>
      </c>
      <c r="H1169" s="63">
        <f>ROUND(Source!AC1176*Source!I1176, 2)</f>
        <v>6928.74</v>
      </c>
      <c r="I1169" s="62"/>
      <c r="J1169" s="62">
        <f>IF(Source!BC1176&lt;&gt; 0, Source!BC1176, 1)</f>
        <v>6.54</v>
      </c>
      <c r="K1169" s="63">
        <f>Source!P1176</f>
        <v>45313.94</v>
      </c>
      <c r="L1169" s="64"/>
    </row>
    <row r="1170" spans="1:26" ht="14.4">
      <c r="A1170" s="38"/>
      <c r="B1170" s="78"/>
      <c r="C1170" s="78" t="s">
        <v>960</v>
      </c>
      <c r="D1170" s="60" t="s">
        <v>961</v>
      </c>
      <c r="E1170" s="10">
        <f>Source!BZ1176</f>
        <v>123</v>
      </c>
      <c r="F1170" s="14" t="str">
        <f>CONCATENATE(" )", Source!DL1176, Source!FT1176, "=", Source!FX1176)</f>
        <v xml:space="preserve"> )*0,9=110,7</v>
      </c>
      <c r="G1170" s="23"/>
      <c r="H1170" s="63">
        <f>SUM(S1164:S1172)</f>
        <v>730.52</v>
      </c>
      <c r="I1170" s="65"/>
      <c r="J1170" s="57">
        <f>Source!AT1176</f>
        <v>111</v>
      </c>
      <c r="K1170" s="63">
        <f>SUM(T1164:T1172)</f>
        <v>23220.12</v>
      </c>
      <c r="L1170" s="64"/>
    </row>
    <row r="1171" spans="1:26" ht="14.4">
      <c r="A1171" s="38"/>
      <c r="B1171" s="78"/>
      <c r="C1171" s="78" t="s">
        <v>962</v>
      </c>
      <c r="D1171" s="60" t="s">
        <v>961</v>
      </c>
      <c r="E1171" s="10">
        <f>Source!CA1176</f>
        <v>75</v>
      </c>
      <c r="F1171" s="14" t="str">
        <f>CONCATENATE(" )", Source!DM1176, Source!FU1176, "=", Source!FY1176)</f>
        <v xml:space="preserve"> )*0,85=63,75</v>
      </c>
      <c r="G1171" s="23"/>
      <c r="H1171" s="63">
        <f>SUM(U1164:U1172)</f>
        <v>420.69</v>
      </c>
      <c r="I1171" s="65"/>
      <c r="J1171" s="57">
        <f>Source!AU1176</f>
        <v>64</v>
      </c>
      <c r="K1171" s="63">
        <f>SUM(V1164:V1172)</f>
        <v>13388.18</v>
      </c>
      <c r="L1171" s="64"/>
    </row>
    <row r="1172" spans="1:26" ht="14.4">
      <c r="A1172" s="79"/>
      <c r="B1172" s="80"/>
      <c r="C1172" s="80" t="s">
        <v>963</v>
      </c>
      <c r="D1172" s="67" t="s">
        <v>964</v>
      </c>
      <c r="E1172" s="68">
        <f>Source!AQ1176</f>
        <v>60.72</v>
      </c>
      <c r="F1172" s="69"/>
      <c r="G1172" s="72" t="str">
        <f>Source!DI1176</f>
        <v>)*1,15</v>
      </c>
      <c r="H1172" s="71"/>
      <c r="I1172" s="72"/>
      <c r="J1172" s="72"/>
      <c r="K1172" s="71"/>
      <c r="L1172" s="76">
        <f>Source!U1176</f>
        <v>76.112519999999989</v>
      </c>
    </row>
    <row r="1173" spans="1:26" ht="13.8">
      <c r="G1173" s="74">
        <f>H1166+H1167+H1169+H1170+H1171</f>
        <v>8862.42</v>
      </c>
      <c r="H1173" s="74"/>
      <c r="J1173" s="74">
        <f>K1166+K1167+K1169+K1170+K1171</f>
        <v>103999.19999999998</v>
      </c>
      <c r="K1173" s="74"/>
      <c r="L1173" s="59">
        <f>Source!U1176</f>
        <v>76.112519999999989</v>
      </c>
      <c r="O1173" s="48">
        <f>G1173</f>
        <v>8862.42</v>
      </c>
      <c r="P1173" s="48">
        <f>J1173</f>
        <v>103999.19999999998</v>
      </c>
      <c r="Q1173" s="48">
        <f>L1173</f>
        <v>76.112519999999989</v>
      </c>
      <c r="W1173">
        <f>IF(Source!BI1176&lt;=1,H1166+H1167+H1169+H1170+H1171, 0)</f>
        <v>8862.42</v>
      </c>
      <c r="X1173">
        <f>IF(Source!BI1176=2,H1166+H1167+H1169+H1170+H1171, 0)</f>
        <v>0</v>
      </c>
      <c r="Y1173">
        <f>IF(Source!BI1176=3,H1166+H1167+H1169+H1170+H1171, 0)</f>
        <v>0</v>
      </c>
      <c r="Z1173">
        <f>IF(Source!BI1176=4,H1166+H1167+H1169+H1170+H1171, 0)</f>
        <v>0</v>
      </c>
    </row>
    <row r="1174" spans="1:26" ht="80.400000000000006">
      <c r="A1174" s="38" t="str">
        <f>Source!E1177</f>
        <v>5</v>
      </c>
      <c r="B1174" s="78" t="s">
        <v>971</v>
      </c>
      <c r="C1174" s="78" t="str">
        <f>Source!G1177</f>
        <v>Устройство оснований полов из фанеры в один слой площадью свыше 20 м2</v>
      </c>
      <c r="D1174" s="60" t="str">
        <f>Source!H1177</f>
        <v>100 м2 пола</v>
      </c>
      <c r="E1174" s="10">
        <f>Source!I1177</f>
        <v>1.0900000000000001</v>
      </c>
      <c r="F1174" s="61">
        <f>Source!AL1177+Source!AM1177+Source!AO1177</f>
        <v>6214.5300000000007</v>
      </c>
      <c r="G1174" s="62"/>
      <c r="H1174" s="63"/>
      <c r="I1174" s="62" t="str">
        <f>Source!BO1177</f>
        <v>11-01-053-2</v>
      </c>
      <c r="J1174" s="62"/>
      <c r="K1174" s="63"/>
      <c r="L1174" s="64"/>
      <c r="S1174">
        <f>ROUND((Source!FX1177/100)*((ROUND(Source!AF1177*Source!I1177, 2)+ROUND(Source!AE1177*Source!I1177, 2))), 2)</f>
        <v>456.04</v>
      </c>
      <c r="T1174">
        <f>Source!X1177</f>
        <v>14495.77</v>
      </c>
      <c r="U1174">
        <f>ROUND((Source!FY1177/100)*((ROUND(Source!AF1177*Source!I1177, 2)+ROUND(Source!AE1177*Source!I1177, 2))), 2)</f>
        <v>262.62</v>
      </c>
      <c r="V1174">
        <f>Source!Y1177</f>
        <v>8357.92</v>
      </c>
    </row>
    <row r="1175" spans="1:26">
      <c r="C1175" s="47" t="str">
        <f>"Объем: "&amp;Source!I1177&amp;"=109/"&amp;"100"</f>
        <v>Объем: 1,09=109/100</v>
      </c>
    </row>
    <row r="1176" spans="1:26" ht="14.4">
      <c r="A1176" s="38"/>
      <c r="B1176" s="78"/>
      <c r="C1176" s="78" t="s">
        <v>959</v>
      </c>
      <c r="D1176" s="60"/>
      <c r="E1176" s="10"/>
      <c r="F1176" s="61">
        <f>Source!AO1177</f>
        <v>255.39</v>
      </c>
      <c r="G1176" s="62" t="str">
        <f>Source!DG1177</f>
        <v>)*1,15</v>
      </c>
      <c r="H1176" s="63">
        <f>ROUND(Source!AF1177*Source!I1177, 2)</f>
        <v>320.13</v>
      </c>
      <c r="I1176" s="62"/>
      <c r="J1176" s="62">
        <f>IF(Source!BA1177&lt;&gt; 0, Source!BA1177, 1)</f>
        <v>31.7</v>
      </c>
      <c r="K1176" s="63">
        <f>Source!S1177</f>
        <v>10148.16</v>
      </c>
      <c r="L1176" s="64"/>
      <c r="R1176">
        <f>H1176</f>
        <v>320.13</v>
      </c>
    </row>
    <row r="1177" spans="1:26" ht="14.4">
      <c r="A1177" s="38"/>
      <c r="B1177" s="78"/>
      <c r="C1177" s="78" t="s">
        <v>81</v>
      </c>
      <c r="D1177" s="60"/>
      <c r="E1177" s="10"/>
      <c r="F1177" s="61">
        <f>Source!AM1177</f>
        <v>375.46</v>
      </c>
      <c r="G1177" s="62" t="str">
        <f>Source!DE1177</f>
        <v>)*1,25</v>
      </c>
      <c r="H1177" s="63">
        <f>ROUND(Source!AD1177*Source!I1177, 2)</f>
        <v>511.56</v>
      </c>
      <c r="I1177" s="62"/>
      <c r="J1177" s="62">
        <f>IF(Source!BB1177&lt;&gt; 0, Source!BB1177, 1)</f>
        <v>10.55</v>
      </c>
      <c r="K1177" s="63">
        <f>Source!Q1177</f>
        <v>5397</v>
      </c>
      <c r="L1177" s="64"/>
    </row>
    <row r="1178" spans="1:26" ht="14.4">
      <c r="A1178" s="38"/>
      <c r="B1178" s="78"/>
      <c r="C1178" s="78" t="s">
        <v>965</v>
      </c>
      <c r="D1178" s="60"/>
      <c r="E1178" s="10"/>
      <c r="F1178" s="61">
        <f>Source!AN1177</f>
        <v>67.400000000000006</v>
      </c>
      <c r="G1178" s="62" t="str">
        <f>Source!DF1177</f>
        <v>)*1,25</v>
      </c>
      <c r="H1178" s="75">
        <f>ROUND(Source!AE1177*Source!I1177, 2)</f>
        <v>91.83</v>
      </c>
      <c r="I1178" s="62"/>
      <c r="J1178" s="62">
        <f>IF(Source!BS1177&lt;&gt; 0, Source!BS1177, 1)</f>
        <v>31.7</v>
      </c>
      <c r="K1178" s="75">
        <f>Source!R1177</f>
        <v>2911.09</v>
      </c>
      <c r="L1178" s="64"/>
      <c r="R1178">
        <f>H1178</f>
        <v>91.83</v>
      </c>
    </row>
    <row r="1179" spans="1:26" ht="14.4">
      <c r="A1179" s="38"/>
      <c r="B1179" s="78"/>
      <c r="C1179" s="78" t="s">
        <v>967</v>
      </c>
      <c r="D1179" s="60"/>
      <c r="E1179" s="10"/>
      <c r="F1179" s="61">
        <f>Source!AL1177</f>
        <v>5583.68</v>
      </c>
      <c r="G1179" s="62" t="str">
        <f>Source!DD1177</f>
        <v/>
      </c>
      <c r="H1179" s="63">
        <f>ROUND(Source!AC1177*Source!I1177, 2)</f>
        <v>6086.21</v>
      </c>
      <c r="I1179" s="62"/>
      <c r="J1179" s="62">
        <f>IF(Source!BC1177&lt;&gt; 0, Source!BC1177, 1)</f>
        <v>5.87</v>
      </c>
      <c r="K1179" s="63">
        <f>Source!P1177</f>
        <v>35726.06</v>
      </c>
      <c r="L1179" s="64"/>
    </row>
    <row r="1180" spans="1:26" ht="14.4">
      <c r="A1180" s="38"/>
      <c r="B1180" s="78"/>
      <c r="C1180" s="78" t="s">
        <v>960</v>
      </c>
      <c r="D1180" s="60" t="s">
        <v>961</v>
      </c>
      <c r="E1180" s="10">
        <f>Source!BZ1177</f>
        <v>123</v>
      </c>
      <c r="F1180" s="14" t="str">
        <f>CONCATENATE(" )", Source!DL1177, Source!FT1177, "=", Source!FX1177)</f>
        <v xml:space="preserve"> )*0,9=110,7</v>
      </c>
      <c r="G1180" s="23"/>
      <c r="H1180" s="63">
        <f>SUM(S1174:S1182)</f>
        <v>456.04</v>
      </c>
      <c r="I1180" s="65"/>
      <c r="J1180" s="57">
        <f>Source!AT1177</f>
        <v>111</v>
      </c>
      <c r="K1180" s="63">
        <f>SUM(T1174:T1182)</f>
        <v>14495.77</v>
      </c>
      <c r="L1180" s="64"/>
    </row>
    <row r="1181" spans="1:26" ht="14.4">
      <c r="A1181" s="38"/>
      <c r="B1181" s="78"/>
      <c r="C1181" s="78" t="s">
        <v>962</v>
      </c>
      <c r="D1181" s="60" t="s">
        <v>961</v>
      </c>
      <c r="E1181" s="10">
        <f>Source!CA1177</f>
        <v>75</v>
      </c>
      <c r="F1181" s="14" t="str">
        <f>CONCATENATE(" )", Source!DM1177, Source!FU1177, "=", Source!FY1177)</f>
        <v xml:space="preserve"> )*0,85=63,75</v>
      </c>
      <c r="G1181" s="23"/>
      <c r="H1181" s="63">
        <f>SUM(U1174:U1182)</f>
        <v>262.62</v>
      </c>
      <c r="I1181" s="65"/>
      <c r="J1181" s="57">
        <f>Source!AU1177</f>
        <v>64</v>
      </c>
      <c r="K1181" s="63">
        <f>SUM(V1174:V1182)</f>
        <v>8357.92</v>
      </c>
      <c r="L1181" s="64"/>
    </row>
    <row r="1182" spans="1:26" ht="14.4">
      <c r="A1182" s="79"/>
      <c r="B1182" s="80"/>
      <c r="C1182" s="80" t="s">
        <v>963</v>
      </c>
      <c r="D1182" s="67" t="s">
        <v>964</v>
      </c>
      <c r="E1182" s="68">
        <f>Source!AQ1177</f>
        <v>31.26</v>
      </c>
      <c r="F1182" s="69"/>
      <c r="G1182" s="72" t="str">
        <f>Source!DI1177</f>
        <v>)*1,15</v>
      </c>
      <c r="H1182" s="71"/>
      <c r="I1182" s="72"/>
      <c r="J1182" s="72"/>
      <c r="K1182" s="71"/>
      <c r="L1182" s="76">
        <f>Source!U1177</f>
        <v>39.18441</v>
      </c>
    </row>
    <row r="1183" spans="1:26" ht="13.8">
      <c r="G1183" s="74">
        <f>H1176+H1177+H1179+H1180+H1181</f>
        <v>7636.5599999999995</v>
      </c>
      <c r="H1183" s="74"/>
      <c r="J1183" s="74">
        <f>K1176+K1177+K1179+K1180+K1181</f>
        <v>74124.91</v>
      </c>
      <c r="K1183" s="74"/>
      <c r="L1183" s="59">
        <f>Source!U1177</f>
        <v>39.18441</v>
      </c>
      <c r="O1183" s="48">
        <f>G1183</f>
        <v>7636.5599999999995</v>
      </c>
      <c r="P1183" s="48">
        <f>J1183</f>
        <v>74124.91</v>
      </c>
      <c r="Q1183" s="48">
        <f>L1183</f>
        <v>39.18441</v>
      </c>
      <c r="W1183">
        <f>IF(Source!BI1177&lt;=1,H1176+H1177+H1179+H1180+H1181, 0)</f>
        <v>7636.5599999999995</v>
      </c>
      <c r="X1183">
        <f>IF(Source!BI1177=2,H1176+H1177+H1179+H1180+H1181, 0)</f>
        <v>0</v>
      </c>
      <c r="Y1183">
        <f>IF(Source!BI1177=3,H1176+H1177+H1179+H1180+H1181, 0)</f>
        <v>0</v>
      </c>
      <c r="Z1183">
        <f>IF(Source!BI1177=4,H1176+H1177+H1179+H1180+H1181, 0)</f>
        <v>0</v>
      </c>
    </row>
    <row r="1184" spans="1:26" ht="80.400000000000006">
      <c r="A1184" s="38" t="str">
        <f>Source!E1178</f>
        <v>6</v>
      </c>
      <c r="B1184" s="78" t="s">
        <v>972</v>
      </c>
      <c r="C1184" s="78" t="str">
        <f>Source!G1178</f>
        <v>Устройство гетерогенного и гомогенного покрытия на клее со свариванием полотнищ в стыках</v>
      </c>
      <c r="D1184" s="60" t="str">
        <f>Source!H1178</f>
        <v>100 м2</v>
      </c>
      <c r="E1184" s="10">
        <f>Source!I1178</f>
        <v>1.0900000000000001</v>
      </c>
      <c r="F1184" s="61">
        <f>Source!AL1178+Source!AM1178+Source!AO1178</f>
        <v>1180.5999999999999</v>
      </c>
      <c r="G1184" s="62"/>
      <c r="H1184" s="63"/>
      <c r="I1184" s="62" t="str">
        <f>Source!BO1178</f>
        <v>11-01-057-1</v>
      </c>
      <c r="J1184" s="62"/>
      <c r="K1184" s="63"/>
      <c r="L1184" s="64"/>
      <c r="S1184">
        <f>ROUND((Source!FX1178/100)*((ROUND(Source!AF1178*Source!I1178, 2)+ROUND(Source!AE1178*Source!I1178, 2))), 2)</f>
        <v>536.54</v>
      </c>
      <c r="T1184">
        <f>Source!X1178</f>
        <v>17054.240000000002</v>
      </c>
      <c r="U1184">
        <f>ROUND((Source!FY1178/100)*((ROUND(Source!AF1178*Source!I1178, 2)+ROUND(Source!AE1178*Source!I1178, 2))), 2)</f>
        <v>308.98</v>
      </c>
      <c r="V1184">
        <f>Source!Y1178</f>
        <v>9833.08</v>
      </c>
    </row>
    <row r="1185" spans="1:26">
      <c r="C1185" s="47" t="str">
        <f>"Объем: "&amp;Source!I1178&amp;"=109/"&amp;"100"</f>
        <v>Объем: 1,09=109/100</v>
      </c>
    </row>
    <row r="1186" spans="1:26" ht="14.4">
      <c r="A1186" s="38"/>
      <c r="B1186" s="78"/>
      <c r="C1186" s="78" t="s">
        <v>959</v>
      </c>
      <c r="D1186" s="60"/>
      <c r="E1186" s="10"/>
      <c r="F1186" s="61">
        <f>Source!AO1178</f>
        <v>386.07</v>
      </c>
      <c r="G1186" s="62" t="str">
        <f>Source!DG1178</f>
        <v>)*1,15</v>
      </c>
      <c r="H1186" s="63">
        <f>ROUND(Source!AF1178*Source!I1178, 2)</f>
        <v>483.94</v>
      </c>
      <c r="I1186" s="62"/>
      <c r="J1186" s="62">
        <f>IF(Source!BA1178&lt;&gt; 0, Source!BA1178, 1)</f>
        <v>31.7</v>
      </c>
      <c r="K1186" s="63">
        <f>Source!S1178</f>
        <v>15340.86</v>
      </c>
      <c r="L1186" s="64"/>
      <c r="R1186">
        <f>H1186</f>
        <v>483.94</v>
      </c>
    </row>
    <row r="1187" spans="1:26" ht="14.4">
      <c r="A1187" s="38"/>
      <c r="B1187" s="78"/>
      <c r="C1187" s="78" t="s">
        <v>81</v>
      </c>
      <c r="D1187" s="60"/>
      <c r="E1187" s="10"/>
      <c r="F1187" s="61">
        <f>Source!AM1178</f>
        <v>5.77</v>
      </c>
      <c r="G1187" s="62" t="str">
        <f>Source!DE1178</f>
        <v>)*1,25</v>
      </c>
      <c r="H1187" s="63">
        <f>ROUND(Source!AD1178*Source!I1178, 2)</f>
        <v>7.86</v>
      </c>
      <c r="I1187" s="62"/>
      <c r="J1187" s="62">
        <f>IF(Source!BB1178&lt;&gt; 0, Source!BB1178, 1)</f>
        <v>9.65</v>
      </c>
      <c r="K1187" s="63">
        <f>Source!Q1178</f>
        <v>75.86</v>
      </c>
      <c r="L1187" s="64"/>
    </row>
    <row r="1188" spans="1:26" ht="14.4">
      <c r="A1188" s="38"/>
      <c r="B1188" s="78"/>
      <c r="C1188" s="78" t="s">
        <v>965</v>
      </c>
      <c r="D1188" s="60"/>
      <c r="E1188" s="10"/>
      <c r="F1188" s="61">
        <f>Source!AN1178</f>
        <v>0.54</v>
      </c>
      <c r="G1188" s="62" t="str">
        <f>Source!DF1178</f>
        <v>)*1,25</v>
      </c>
      <c r="H1188" s="75">
        <f>ROUND(Source!AE1178*Source!I1178, 2)</f>
        <v>0.74</v>
      </c>
      <c r="I1188" s="62"/>
      <c r="J1188" s="62">
        <f>IF(Source!BS1178&lt;&gt; 0, Source!BS1178, 1)</f>
        <v>31.7</v>
      </c>
      <c r="K1188" s="75">
        <f>Source!R1178</f>
        <v>23.32</v>
      </c>
      <c r="L1188" s="64"/>
      <c r="R1188">
        <f>H1188</f>
        <v>0.74</v>
      </c>
    </row>
    <row r="1189" spans="1:26" ht="14.4">
      <c r="A1189" s="38"/>
      <c r="B1189" s="78"/>
      <c r="C1189" s="78" t="s">
        <v>967</v>
      </c>
      <c r="D1189" s="60"/>
      <c r="E1189" s="10"/>
      <c r="F1189" s="61">
        <f>Source!AL1178</f>
        <v>788.76</v>
      </c>
      <c r="G1189" s="62" t="str">
        <f>Source!DD1178</f>
        <v/>
      </c>
      <c r="H1189" s="63">
        <f>ROUND(Source!AC1178*Source!I1178, 2)</f>
        <v>859.75</v>
      </c>
      <c r="I1189" s="62"/>
      <c r="J1189" s="62">
        <f>IF(Source!BC1178&lt;&gt; 0, Source!BC1178, 1)</f>
        <v>7.57</v>
      </c>
      <c r="K1189" s="63">
        <f>Source!P1178</f>
        <v>6508.3</v>
      </c>
      <c r="L1189" s="64"/>
    </row>
    <row r="1190" spans="1:26" ht="14.4">
      <c r="A1190" s="38"/>
      <c r="B1190" s="78"/>
      <c r="C1190" s="78" t="s">
        <v>960</v>
      </c>
      <c r="D1190" s="60" t="s">
        <v>961</v>
      </c>
      <c r="E1190" s="10">
        <f>Source!BZ1178</f>
        <v>123</v>
      </c>
      <c r="F1190" s="14" t="str">
        <f>CONCATENATE(" )", Source!DL1178, Source!FT1178, "=", Source!FX1178)</f>
        <v xml:space="preserve"> )*0,9=110,7</v>
      </c>
      <c r="G1190" s="23"/>
      <c r="H1190" s="63">
        <f>SUM(S1184:S1193)</f>
        <v>536.54</v>
      </c>
      <c r="I1190" s="65"/>
      <c r="J1190" s="57">
        <f>Source!AT1178</f>
        <v>111</v>
      </c>
      <c r="K1190" s="63">
        <f>SUM(T1184:T1193)</f>
        <v>17054.240000000002</v>
      </c>
      <c r="L1190" s="64"/>
    </row>
    <row r="1191" spans="1:26" ht="14.4">
      <c r="A1191" s="38"/>
      <c r="B1191" s="78"/>
      <c r="C1191" s="78" t="s">
        <v>962</v>
      </c>
      <c r="D1191" s="60" t="s">
        <v>961</v>
      </c>
      <c r="E1191" s="10">
        <f>Source!CA1178</f>
        <v>75</v>
      </c>
      <c r="F1191" s="14" t="str">
        <f>CONCATENATE(" )", Source!DM1178, Source!FU1178, "=", Source!FY1178)</f>
        <v xml:space="preserve"> )*0,85=63,75</v>
      </c>
      <c r="G1191" s="23"/>
      <c r="H1191" s="63">
        <f>SUM(U1184:U1193)</f>
        <v>308.98</v>
      </c>
      <c r="I1191" s="65"/>
      <c r="J1191" s="57">
        <f>Source!AU1178</f>
        <v>64</v>
      </c>
      <c r="K1191" s="63">
        <f>SUM(V1184:V1193)</f>
        <v>9833.08</v>
      </c>
      <c r="L1191" s="64"/>
    </row>
    <row r="1192" spans="1:26" ht="14.4">
      <c r="A1192" s="38"/>
      <c r="B1192" s="78"/>
      <c r="C1192" s="78" t="s">
        <v>963</v>
      </c>
      <c r="D1192" s="60" t="s">
        <v>964</v>
      </c>
      <c r="E1192" s="10">
        <f>Source!AQ1178</f>
        <v>45.26</v>
      </c>
      <c r="F1192" s="61"/>
      <c r="G1192" s="62" t="str">
        <f>Source!DI1178</f>
        <v>)*1,15</v>
      </c>
      <c r="H1192" s="63"/>
      <c r="I1192" s="62"/>
      <c r="J1192" s="62"/>
      <c r="K1192" s="63"/>
      <c r="L1192" s="66">
        <f>Source!U1178</f>
        <v>56.733409999999999</v>
      </c>
    </row>
    <row r="1193" spans="1:26" ht="55.2">
      <c r="A1193" s="79" t="str">
        <f>Source!E1179</f>
        <v>6,1</v>
      </c>
      <c r="B1193" s="80" t="str">
        <f>Source!F1179</f>
        <v>101-4216</v>
      </c>
      <c r="C1193" s="80" t="str">
        <f>Source!G1179</f>
        <v>Линолеум полукоммерческий гетерогенный "TARKETT ИДИЛЛИЯ" (толщина 3,2 мм, толщина защитного слоя 0,5 мм, класс 23/32)</v>
      </c>
      <c r="D1193" s="67" t="str">
        <f>Source!H1179</f>
        <v>м2</v>
      </c>
      <c r="E1193" s="68">
        <f>Source!I1179</f>
        <v>111.18</v>
      </c>
      <c r="F1193" s="69">
        <f>Source!AL1179+Source!AM1179+Source!AO1179</f>
        <v>82.19</v>
      </c>
      <c r="G1193" s="70" t="s">
        <v>3</v>
      </c>
      <c r="H1193" s="71">
        <f>ROUND(Source!AC1179*Source!I1179, 2)+ROUND(Source!AD1179*Source!I1179, 2)+ROUND(Source!AF1179*Source!I1179, 2)</f>
        <v>9137.8799999999992</v>
      </c>
      <c r="I1193" s="72"/>
      <c r="J1193" s="72">
        <f>IF(Source!BC1179&lt;&gt; 0, Source!BC1179, 1)</f>
        <v>6.28</v>
      </c>
      <c r="K1193" s="71">
        <f>Source!O1179</f>
        <v>57385.91</v>
      </c>
      <c r="L1193" s="73"/>
      <c r="S1193">
        <f>ROUND((Source!FX1179/100)*((ROUND(Source!AF1179*Source!I1179, 2)+ROUND(Source!AE1179*Source!I1179, 2))), 2)</f>
        <v>0</v>
      </c>
      <c r="T1193">
        <f>Source!X1179</f>
        <v>0</v>
      </c>
      <c r="U1193">
        <f>ROUND((Source!FY1179/100)*((ROUND(Source!AF1179*Source!I1179, 2)+ROUND(Source!AE1179*Source!I1179, 2))), 2)</f>
        <v>0</v>
      </c>
      <c r="V1193">
        <f>Source!Y1179</f>
        <v>0</v>
      </c>
      <c r="W1193">
        <f>IF(Source!BI1179&lt;=1,H1193, 0)</f>
        <v>9137.8799999999992</v>
      </c>
      <c r="X1193">
        <f>IF(Source!BI1179=2,H1193, 0)</f>
        <v>0</v>
      </c>
      <c r="Y1193">
        <f>IF(Source!BI1179=3,H1193, 0)</f>
        <v>0</v>
      </c>
      <c r="Z1193">
        <f>IF(Source!BI1179=4,H1193, 0)</f>
        <v>0</v>
      </c>
    </row>
    <row r="1194" spans="1:26" ht="13.8">
      <c r="G1194" s="74">
        <f>H1186+H1187+H1189+H1190+H1191+SUM(H1193:H1193)</f>
        <v>11334.949999999999</v>
      </c>
      <c r="H1194" s="74"/>
      <c r="J1194" s="74">
        <f>K1186+K1187+K1189+K1190+K1191+SUM(K1193:K1193)</f>
        <v>106198.25</v>
      </c>
      <c r="K1194" s="74"/>
      <c r="L1194" s="59">
        <f>Source!U1178</f>
        <v>56.733409999999999</v>
      </c>
      <c r="O1194" s="48">
        <f>G1194</f>
        <v>11334.949999999999</v>
      </c>
      <c r="P1194" s="48">
        <f>J1194</f>
        <v>106198.25</v>
      </c>
      <c r="Q1194" s="48">
        <f>L1194</f>
        <v>56.733409999999999</v>
      </c>
      <c r="W1194">
        <f>IF(Source!BI1178&lt;=1,H1186+H1187+H1189+H1190+H1191, 0)</f>
        <v>2197.0699999999997</v>
      </c>
      <c r="X1194">
        <f>IF(Source!BI1178=2,H1186+H1187+H1189+H1190+H1191, 0)</f>
        <v>0</v>
      </c>
      <c r="Y1194">
        <f>IF(Source!BI1178=3,H1186+H1187+H1189+H1190+H1191, 0)</f>
        <v>0</v>
      </c>
      <c r="Z1194">
        <f>IF(Source!BI1178=4,H1186+H1187+H1189+H1190+H1191, 0)</f>
        <v>0</v>
      </c>
    </row>
    <row r="1195" spans="1:26" ht="43.2">
      <c r="A1195" s="38" t="str">
        <f>Source!E1180</f>
        <v>9</v>
      </c>
      <c r="B1195" s="78" t="str">
        <f>Source!F1180</f>
        <v>11-01-040-1</v>
      </c>
      <c r="C1195" s="78" t="str">
        <f>Source!G1180</f>
        <v>Устройство плинтусов поливинилхлоридных на клее КН-2</v>
      </c>
      <c r="D1195" s="60" t="str">
        <f>Source!H1180</f>
        <v>100 М ПЛИНТУСА</v>
      </c>
      <c r="E1195" s="10">
        <f>Source!I1180</f>
        <v>0.5</v>
      </c>
      <c r="F1195" s="61">
        <f>Source!AL1180+Source!AM1180+Source!AO1180</f>
        <v>1375.6599999999999</v>
      </c>
      <c r="G1195" s="62"/>
      <c r="H1195" s="63"/>
      <c r="I1195" s="62" t="str">
        <f>Source!BO1180</f>
        <v>11-01-040-1</v>
      </c>
      <c r="J1195" s="62"/>
      <c r="K1195" s="63"/>
      <c r="L1195" s="64"/>
      <c r="S1195">
        <f>ROUND((Source!FX1180/100)*((ROUND(Source!AF1180*Source!I1180, 2)+ROUND(Source!AE1180*Source!I1180, 2))), 2)</f>
        <v>48.56</v>
      </c>
      <c r="T1195">
        <f>Source!X1180</f>
        <v>1543.65</v>
      </c>
      <c r="U1195">
        <f>ROUND((Source!FY1180/100)*((ROUND(Source!AF1180*Source!I1180, 2)+ROUND(Source!AE1180*Source!I1180, 2))), 2)</f>
        <v>27.97</v>
      </c>
      <c r="V1195">
        <f>Source!Y1180</f>
        <v>890.04</v>
      </c>
    </row>
    <row r="1196" spans="1:26">
      <c r="C1196" s="47" t="str">
        <f>"Объем: "&amp;Source!I1180&amp;"=50/"&amp;"100"</f>
        <v>Объем: 0,5=50/100</v>
      </c>
    </row>
    <row r="1197" spans="1:26" ht="14.4">
      <c r="A1197" s="38"/>
      <c r="B1197" s="78"/>
      <c r="C1197" s="78" t="s">
        <v>959</v>
      </c>
      <c r="D1197" s="60"/>
      <c r="E1197" s="10"/>
      <c r="F1197" s="61">
        <f>Source!AO1180</f>
        <v>87.74</v>
      </c>
      <c r="G1197" s="62" t="str">
        <f>Source!DG1180</f>
        <v/>
      </c>
      <c r="H1197" s="63">
        <f>ROUND(Source!AF1180*Source!I1180, 2)</f>
        <v>43.87</v>
      </c>
      <c r="I1197" s="62"/>
      <c r="J1197" s="62">
        <f>IF(Source!BA1180&lt;&gt; 0, Source!BA1180, 1)</f>
        <v>31.7</v>
      </c>
      <c r="K1197" s="63">
        <f>Source!S1180</f>
        <v>1390.68</v>
      </c>
      <c r="L1197" s="64"/>
      <c r="R1197">
        <f>H1197</f>
        <v>43.87</v>
      </c>
    </row>
    <row r="1198" spans="1:26" ht="14.4">
      <c r="A1198" s="38"/>
      <c r="B1198" s="78"/>
      <c r="C1198" s="78" t="s">
        <v>81</v>
      </c>
      <c r="D1198" s="60"/>
      <c r="E1198" s="10"/>
      <c r="F1198" s="61">
        <f>Source!AM1180</f>
        <v>2.62</v>
      </c>
      <c r="G1198" s="62" t="str">
        <f>Source!DE1180</f>
        <v/>
      </c>
      <c r="H1198" s="63">
        <f>ROUND(Source!AD1180*Source!I1180, 2)</f>
        <v>1.31</v>
      </c>
      <c r="I1198" s="62"/>
      <c r="J1198" s="62">
        <f>IF(Source!BB1180&lt;&gt; 0, Source!BB1180, 1)</f>
        <v>10.4</v>
      </c>
      <c r="K1198" s="63">
        <f>Source!Q1180</f>
        <v>13.62</v>
      </c>
      <c r="L1198" s="64"/>
    </row>
    <row r="1199" spans="1:26" ht="14.4">
      <c r="A1199" s="38"/>
      <c r="B1199" s="78"/>
      <c r="C1199" s="78" t="s">
        <v>967</v>
      </c>
      <c r="D1199" s="60"/>
      <c r="E1199" s="10"/>
      <c r="F1199" s="61">
        <f>Source!AL1180</f>
        <v>1285.3</v>
      </c>
      <c r="G1199" s="62" t="str">
        <f>Source!DD1180</f>
        <v/>
      </c>
      <c r="H1199" s="63">
        <f>ROUND(Source!AC1180*Source!I1180, 2)</f>
        <v>642.65</v>
      </c>
      <c r="I1199" s="62"/>
      <c r="J1199" s="62">
        <f>IF(Source!BC1180&lt;&gt; 0, Source!BC1180, 1)</f>
        <v>2.86</v>
      </c>
      <c r="K1199" s="63">
        <f>Source!P1180</f>
        <v>1837.98</v>
      </c>
      <c r="L1199" s="64"/>
    </row>
    <row r="1200" spans="1:26" ht="14.4">
      <c r="A1200" s="38"/>
      <c r="B1200" s="78"/>
      <c r="C1200" s="78" t="s">
        <v>960</v>
      </c>
      <c r="D1200" s="60" t="s">
        <v>961</v>
      </c>
      <c r="E1200" s="10">
        <f>Source!BZ1180</f>
        <v>123</v>
      </c>
      <c r="F1200" s="14" t="str">
        <f>CONCATENATE(" )", Source!DL1180, Source!FT1180, "=", Source!FX1180)</f>
        <v xml:space="preserve"> )*0,9=110,7</v>
      </c>
      <c r="G1200" s="23"/>
      <c r="H1200" s="63">
        <f>SUM(S1195:S1202)</f>
        <v>48.56</v>
      </c>
      <c r="I1200" s="65"/>
      <c r="J1200" s="57">
        <f>Source!AT1180</f>
        <v>111</v>
      </c>
      <c r="K1200" s="63">
        <f>SUM(T1195:T1202)</f>
        <v>1543.65</v>
      </c>
      <c r="L1200" s="64"/>
    </row>
    <row r="1201" spans="1:26" ht="14.4">
      <c r="A1201" s="38"/>
      <c r="B1201" s="78"/>
      <c r="C1201" s="78" t="s">
        <v>962</v>
      </c>
      <c r="D1201" s="60" t="s">
        <v>961</v>
      </c>
      <c r="E1201" s="10">
        <f>Source!CA1180</f>
        <v>75</v>
      </c>
      <c r="F1201" s="14" t="str">
        <f>CONCATENATE(" )", Source!DM1180, Source!FU1180, "=", Source!FY1180)</f>
        <v xml:space="preserve"> )*0,85=63,75</v>
      </c>
      <c r="G1201" s="23"/>
      <c r="H1201" s="63">
        <f>SUM(U1195:U1202)</f>
        <v>27.97</v>
      </c>
      <c r="I1201" s="65"/>
      <c r="J1201" s="57">
        <f>Source!AU1180</f>
        <v>64</v>
      </c>
      <c r="K1201" s="63">
        <f>SUM(V1195:V1202)</f>
        <v>890.04</v>
      </c>
      <c r="L1201" s="64"/>
    </row>
    <row r="1202" spans="1:26" ht="14.4">
      <c r="A1202" s="79"/>
      <c r="B1202" s="80"/>
      <c r="C1202" s="80" t="s">
        <v>963</v>
      </c>
      <c r="D1202" s="67" t="s">
        <v>964</v>
      </c>
      <c r="E1202" s="68">
        <f>Source!AQ1180</f>
        <v>8.99</v>
      </c>
      <c r="F1202" s="69"/>
      <c r="G1202" s="72" t="str">
        <f>Source!DI1180</f>
        <v/>
      </c>
      <c r="H1202" s="71"/>
      <c r="I1202" s="72"/>
      <c r="J1202" s="72"/>
      <c r="K1202" s="71"/>
      <c r="L1202" s="76">
        <f>Source!U1180</f>
        <v>4.4950000000000001</v>
      </c>
    </row>
    <row r="1203" spans="1:26" ht="13.8">
      <c r="G1203" s="74">
        <f>H1197+H1198+H1199+H1200+H1201</f>
        <v>764.3599999999999</v>
      </c>
      <c r="H1203" s="74"/>
      <c r="J1203" s="74">
        <f>K1197+K1198+K1199+K1200+K1201</f>
        <v>5675.97</v>
      </c>
      <c r="K1203" s="74"/>
      <c r="L1203" s="59">
        <f>Source!U1180</f>
        <v>4.4950000000000001</v>
      </c>
      <c r="O1203" s="48">
        <f>G1203</f>
        <v>764.3599999999999</v>
      </c>
      <c r="P1203" s="48">
        <f>J1203</f>
        <v>5675.97</v>
      </c>
      <c r="Q1203" s="48">
        <f>L1203</f>
        <v>4.4950000000000001</v>
      </c>
      <c r="W1203">
        <f>IF(Source!BI1180&lt;=1,H1197+H1198+H1199+H1200+H1201, 0)</f>
        <v>764.3599999999999</v>
      </c>
      <c r="X1203">
        <f>IF(Source!BI1180=2,H1197+H1198+H1199+H1200+H1201, 0)</f>
        <v>0</v>
      </c>
      <c r="Y1203">
        <f>IF(Source!BI1180=3,H1197+H1198+H1199+H1200+H1201, 0)</f>
        <v>0</v>
      </c>
      <c r="Z1203">
        <f>IF(Source!BI1180=4,H1197+H1198+H1199+H1200+H1201, 0)</f>
        <v>0</v>
      </c>
    </row>
    <row r="1204" spans="1:26" ht="80.400000000000006">
      <c r="A1204" s="38" t="str">
        <f>Source!E1181</f>
        <v>10</v>
      </c>
      <c r="B1204" s="78" t="s">
        <v>973</v>
      </c>
      <c r="C1204" s="78" t="str">
        <f>Source!G1181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1204" s="60" t="str">
        <f>Source!H1181</f>
        <v>100 м2 стен (за вычетом проемов)</v>
      </c>
      <c r="E1204" s="10">
        <f>Source!I1181</f>
        <v>1.21</v>
      </c>
      <c r="F1204" s="61">
        <f>Source!AL1181+Source!AM1181+Source!AO1181</f>
        <v>8276.1299999999992</v>
      </c>
      <c r="G1204" s="62"/>
      <c r="H1204" s="63"/>
      <c r="I1204" s="62" t="str">
        <f>Source!BO1181</f>
        <v>10-05-010-1</v>
      </c>
      <c r="J1204" s="62"/>
      <c r="K1204" s="63"/>
      <c r="L1204" s="64"/>
      <c r="S1204">
        <f>ROUND((Source!FX1181/100)*((ROUND(Source!AF1181*Source!I1181, 2)+ROUND(Source!AE1181*Source!I1181, 2))), 2)</f>
        <v>1192.9000000000001</v>
      </c>
      <c r="T1204">
        <f>Source!X1181</f>
        <v>37743.800000000003</v>
      </c>
      <c r="U1204">
        <f>ROUND((Source!FY1181/100)*((ROUND(Source!AF1181*Source!I1181, 2)+ROUND(Source!AE1181*Source!I1181, 2))), 2)</f>
        <v>601.51</v>
      </c>
      <c r="V1204">
        <f>Source!Y1181</f>
        <v>19227.97</v>
      </c>
    </row>
    <row r="1205" spans="1:26">
      <c r="C1205" s="47" t="str">
        <f>"Объем: "&amp;Source!I1181&amp;"=121/"&amp;"100"</f>
        <v>Объем: 1,21=121/100</v>
      </c>
    </row>
    <row r="1206" spans="1:26" ht="14.4">
      <c r="A1206" s="38"/>
      <c r="B1206" s="78"/>
      <c r="C1206" s="78" t="s">
        <v>959</v>
      </c>
      <c r="D1206" s="60"/>
      <c r="E1206" s="10"/>
      <c r="F1206" s="61">
        <f>Source!AO1181</f>
        <v>807.23</v>
      </c>
      <c r="G1206" s="62" t="str">
        <f>Source!DG1181</f>
        <v>)*1,15</v>
      </c>
      <c r="H1206" s="63">
        <f>ROUND(Source!AF1181*Source!I1181, 2)</f>
        <v>1123.26</v>
      </c>
      <c r="I1206" s="62"/>
      <c r="J1206" s="62">
        <f>IF(Source!BA1181&lt;&gt; 0, Source!BA1181, 1)</f>
        <v>31.7</v>
      </c>
      <c r="K1206" s="63">
        <f>Source!S1181</f>
        <v>35607.360000000001</v>
      </c>
      <c r="L1206" s="64"/>
      <c r="R1206">
        <f>H1206</f>
        <v>1123.26</v>
      </c>
    </row>
    <row r="1207" spans="1:26" ht="14.4">
      <c r="A1207" s="38"/>
      <c r="B1207" s="78"/>
      <c r="C1207" s="78" t="s">
        <v>81</v>
      </c>
      <c r="D1207" s="60"/>
      <c r="E1207" s="10"/>
      <c r="F1207" s="61">
        <f>Source!AM1181</f>
        <v>23.37</v>
      </c>
      <c r="G1207" s="62" t="str">
        <f>Source!DE1181</f>
        <v>)*1,25</v>
      </c>
      <c r="H1207" s="63">
        <f>ROUND(Source!AD1181*Source!I1181, 2)</f>
        <v>35.35</v>
      </c>
      <c r="I1207" s="62"/>
      <c r="J1207" s="62">
        <f>IF(Source!BB1181&lt;&gt; 0, Source!BB1181, 1)</f>
        <v>5.66</v>
      </c>
      <c r="K1207" s="63">
        <f>Source!Q1181</f>
        <v>200.06</v>
      </c>
      <c r="L1207" s="64"/>
    </row>
    <row r="1208" spans="1:26" ht="14.4">
      <c r="A1208" s="38"/>
      <c r="B1208" s="78"/>
      <c r="C1208" s="78" t="s">
        <v>967</v>
      </c>
      <c r="D1208" s="60"/>
      <c r="E1208" s="10"/>
      <c r="F1208" s="61">
        <f>Source!AL1181</f>
        <v>7445.53</v>
      </c>
      <c r="G1208" s="62" t="str">
        <f>Source!DD1181</f>
        <v/>
      </c>
      <c r="H1208" s="63">
        <f>ROUND(Source!AC1181*Source!I1181, 2)</f>
        <v>9009.09</v>
      </c>
      <c r="I1208" s="62"/>
      <c r="J1208" s="62">
        <f>IF(Source!BC1181&lt;&gt; 0, Source!BC1181, 1)</f>
        <v>5.95</v>
      </c>
      <c r="K1208" s="63">
        <f>Source!P1181</f>
        <v>53604.09</v>
      </c>
      <c r="L1208" s="64"/>
    </row>
    <row r="1209" spans="1:26" ht="14.4">
      <c r="A1209" s="38"/>
      <c r="B1209" s="78"/>
      <c r="C1209" s="78" t="s">
        <v>960</v>
      </c>
      <c r="D1209" s="60" t="s">
        <v>961</v>
      </c>
      <c r="E1209" s="10">
        <f>Source!BZ1181</f>
        <v>118</v>
      </c>
      <c r="F1209" s="14" t="str">
        <f>CONCATENATE(" )", Source!DL1181, Source!FT1181, "=", Source!FX1181)</f>
        <v xml:space="preserve"> )*0,9=106,2</v>
      </c>
      <c r="G1209" s="23"/>
      <c r="H1209" s="63">
        <f>SUM(S1204:S1211)</f>
        <v>1192.9000000000001</v>
      </c>
      <c r="I1209" s="65"/>
      <c r="J1209" s="57">
        <f>Source!AT1181</f>
        <v>106</v>
      </c>
      <c r="K1209" s="63">
        <f>SUM(T1204:T1211)</f>
        <v>37743.800000000003</v>
      </c>
      <c r="L1209" s="64"/>
    </row>
    <row r="1210" spans="1:26" ht="14.4">
      <c r="A1210" s="38"/>
      <c r="B1210" s="78"/>
      <c r="C1210" s="78" t="s">
        <v>962</v>
      </c>
      <c r="D1210" s="60" t="s">
        <v>961</v>
      </c>
      <c r="E1210" s="10">
        <f>Source!CA1181</f>
        <v>63</v>
      </c>
      <c r="F1210" s="14" t="str">
        <f>CONCATENATE(" )", Source!DM1181, Source!FU1181, "=", Source!FY1181)</f>
        <v xml:space="preserve"> )*0,85=53,55</v>
      </c>
      <c r="G1210" s="23"/>
      <c r="H1210" s="63">
        <f>SUM(U1204:U1211)</f>
        <v>601.51</v>
      </c>
      <c r="I1210" s="65"/>
      <c r="J1210" s="57">
        <f>Source!AU1181</f>
        <v>54</v>
      </c>
      <c r="K1210" s="63">
        <f>SUM(V1204:V1211)</f>
        <v>19227.97</v>
      </c>
      <c r="L1210" s="64"/>
    </row>
    <row r="1211" spans="1:26" ht="14.4">
      <c r="A1211" s="79"/>
      <c r="B1211" s="80"/>
      <c r="C1211" s="80" t="s">
        <v>963</v>
      </c>
      <c r="D1211" s="67" t="s">
        <v>964</v>
      </c>
      <c r="E1211" s="68">
        <f>Source!AQ1181</f>
        <v>89</v>
      </c>
      <c r="F1211" s="69"/>
      <c r="G1211" s="72" t="str">
        <f>Source!DI1181</f>
        <v>)*1,15</v>
      </c>
      <c r="H1211" s="71"/>
      <c r="I1211" s="72"/>
      <c r="J1211" s="72"/>
      <c r="K1211" s="71"/>
      <c r="L1211" s="76">
        <f>Source!U1181</f>
        <v>123.84349999999999</v>
      </c>
    </row>
    <row r="1212" spans="1:26" ht="13.8">
      <c r="G1212" s="74">
        <f>H1206+H1207+H1208+H1209+H1210</f>
        <v>11962.11</v>
      </c>
      <c r="H1212" s="74"/>
      <c r="J1212" s="74">
        <f>K1206+K1207+K1208+K1209+K1210</f>
        <v>146383.28</v>
      </c>
      <c r="K1212" s="74"/>
      <c r="L1212" s="59">
        <f>Source!U1181</f>
        <v>123.84349999999999</v>
      </c>
      <c r="O1212" s="48">
        <f>G1212</f>
        <v>11962.11</v>
      </c>
      <c r="P1212" s="48">
        <f>J1212</f>
        <v>146383.28</v>
      </c>
      <c r="Q1212" s="48">
        <f>L1212</f>
        <v>123.84349999999999</v>
      </c>
      <c r="W1212">
        <f>IF(Source!BI1181&lt;=1,H1206+H1207+H1208+H1209+H1210, 0)</f>
        <v>11962.11</v>
      </c>
      <c r="X1212">
        <f>IF(Source!BI1181=2,H1206+H1207+H1208+H1209+H1210, 0)</f>
        <v>0</v>
      </c>
      <c r="Y1212">
        <f>IF(Source!BI1181=3,H1206+H1207+H1208+H1209+H1210, 0)</f>
        <v>0</v>
      </c>
      <c r="Z1212">
        <f>IF(Source!BI1181=4,H1206+H1207+H1208+H1209+H1210, 0)</f>
        <v>0</v>
      </c>
    </row>
    <row r="1213" spans="1:26" ht="27.6">
      <c r="A1213" s="38" t="str">
        <f>Source!E1182</f>
        <v>11</v>
      </c>
      <c r="B1213" s="78" t="str">
        <f>Source!F1182</f>
        <v>м08-03-591-9</v>
      </c>
      <c r="C1213" s="78" t="str">
        <f>Source!G1182</f>
        <v>Розетка штепсельная утопленного типа при скрытой проводке</v>
      </c>
      <c r="D1213" s="60" t="str">
        <f>Source!H1182</f>
        <v>100 шт.</v>
      </c>
      <c r="E1213" s="10">
        <f>Source!I1182</f>
        <v>0.04</v>
      </c>
      <c r="F1213" s="61">
        <f>Source!AL1182+Source!AM1182+Source!AO1182</f>
        <v>371.42</v>
      </c>
      <c r="G1213" s="62"/>
      <c r="H1213" s="63"/>
      <c r="I1213" s="62" t="str">
        <f>Source!BO1182</f>
        <v>м08-03-591-9</v>
      </c>
      <c r="J1213" s="62"/>
      <c r="K1213" s="63"/>
      <c r="L1213" s="64"/>
      <c r="S1213">
        <f>ROUND((Source!FX1182/100)*((ROUND(Source!AF1182*Source!I1182, 2)+ROUND(Source!AE1182*Source!I1182, 2))), 2)</f>
        <v>11.5</v>
      </c>
      <c r="T1213">
        <f>Source!X1182</f>
        <v>364.71</v>
      </c>
      <c r="U1213">
        <f>ROUND((Source!FY1182/100)*((ROUND(Source!AF1182*Source!I1182, 2)+ROUND(Source!AE1182*Source!I1182, 2))), 2)</f>
        <v>7.87</v>
      </c>
      <c r="V1213">
        <f>Source!Y1182</f>
        <v>249.54</v>
      </c>
    </row>
    <row r="1214" spans="1:26">
      <c r="C1214" s="47" t="str">
        <f>"Объем: "&amp;Source!I1182&amp;"=4/"&amp;"100"</f>
        <v>Объем: 0,04=4/100</v>
      </c>
    </row>
    <row r="1215" spans="1:26" ht="14.4">
      <c r="A1215" s="38"/>
      <c r="B1215" s="78"/>
      <c r="C1215" s="78" t="s">
        <v>959</v>
      </c>
      <c r="D1215" s="60"/>
      <c r="E1215" s="10"/>
      <c r="F1215" s="61">
        <f>Source!AO1182</f>
        <v>302.36</v>
      </c>
      <c r="G1215" s="62" t="str">
        <f>Source!DG1182</f>
        <v/>
      </c>
      <c r="H1215" s="63">
        <f>ROUND(Source!AF1182*Source!I1182, 2)</f>
        <v>12.09</v>
      </c>
      <c r="I1215" s="62"/>
      <c r="J1215" s="62">
        <f>IF(Source!BA1182&lt;&gt; 0, Source!BA1182, 1)</f>
        <v>31.7</v>
      </c>
      <c r="K1215" s="63">
        <f>Source!S1182</f>
        <v>383.39</v>
      </c>
      <c r="L1215" s="64"/>
      <c r="R1215">
        <f>H1215</f>
        <v>12.09</v>
      </c>
    </row>
    <row r="1216" spans="1:26" ht="14.4">
      <c r="A1216" s="38"/>
      <c r="B1216" s="78"/>
      <c r="C1216" s="78" t="s">
        <v>81</v>
      </c>
      <c r="D1216" s="60"/>
      <c r="E1216" s="10"/>
      <c r="F1216" s="61">
        <f>Source!AM1182</f>
        <v>5.78</v>
      </c>
      <c r="G1216" s="62" t="str">
        <f>Source!DE1182</f>
        <v/>
      </c>
      <c r="H1216" s="63">
        <f>ROUND(Source!AD1182*Source!I1182, 2)</f>
        <v>0.23</v>
      </c>
      <c r="I1216" s="62"/>
      <c r="J1216" s="62">
        <f>IF(Source!BB1182&lt;&gt; 0, Source!BB1182, 1)</f>
        <v>8.8000000000000007</v>
      </c>
      <c r="K1216" s="63">
        <f>Source!Q1182</f>
        <v>2.0299999999999998</v>
      </c>
      <c r="L1216" s="64"/>
    </row>
    <row r="1217" spans="1:26" ht="14.4">
      <c r="A1217" s="38"/>
      <c r="B1217" s="78"/>
      <c r="C1217" s="78" t="s">
        <v>965</v>
      </c>
      <c r="D1217" s="60"/>
      <c r="E1217" s="10"/>
      <c r="F1217" s="61">
        <f>Source!AN1182</f>
        <v>0.41</v>
      </c>
      <c r="G1217" s="62" t="str">
        <f>Source!DF1182</f>
        <v/>
      </c>
      <c r="H1217" s="75">
        <f>ROUND(Source!AE1182*Source!I1182, 2)</f>
        <v>0.02</v>
      </c>
      <c r="I1217" s="62"/>
      <c r="J1217" s="62">
        <f>IF(Source!BS1182&lt;&gt; 0, Source!BS1182, 1)</f>
        <v>31.7</v>
      </c>
      <c r="K1217" s="75">
        <f>Source!R1182</f>
        <v>0.52</v>
      </c>
      <c r="L1217" s="64"/>
      <c r="R1217">
        <f>H1217</f>
        <v>0.02</v>
      </c>
    </row>
    <row r="1218" spans="1:26" ht="14.4">
      <c r="A1218" s="38"/>
      <c r="B1218" s="78"/>
      <c r="C1218" s="78" t="s">
        <v>967</v>
      </c>
      <c r="D1218" s="60"/>
      <c r="E1218" s="10"/>
      <c r="F1218" s="61">
        <f>Source!AL1182</f>
        <v>63.28</v>
      </c>
      <c r="G1218" s="62" t="str">
        <f>Source!DD1182</f>
        <v/>
      </c>
      <c r="H1218" s="63">
        <f>ROUND(Source!AC1182*Source!I1182, 2)</f>
        <v>2.5299999999999998</v>
      </c>
      <c r="I1218" s="62"/>
      <c r="J1218" s="62">
        <f>IF(Source!BC1182&lt;&gt; 0, Source!BC1182, 1)</f>
        <v>6.94</v>
      </c>
      <c r="K1218" s="63">
        <f>Source!P1182</f>
        <v>17.57</v>
      </c>
      <c r="L1218" s="64"/>
    </row>
    <row r="1219" spans="1:26" ht="14.4">
      <c r="A1219" s="38"/>
      <c r="B1219" s="78"/>
      <c r="C1219" s="78" t="s">
        <v>960</v>
      </c>
      <c r="D1219" s="60" t="s">
        <v>961</v>
      </c>
      <c r="E1219" s="10">
        <f>Source!BZ1182</f>
        <v>95</v>
      </c>
      <c r="F1219" s="81"/>
      <c r="G1219" s="62"/>
      <c r="H1219" s="63">
        <f>SUM(S1213:S1223)</f>
        <v>11.5</v>
      </c>
      <c r="I1219" s="65"/>
      <c r="J1219" s="57">
        <f>Source!AT1182</f>
        <v>95</v>
      </c>
      <c r="K1219" s="63">
        <f>SUM(T1213:T1223)</f>
        <v>364.71</v>
      </c>
      <c r="L1219" s="64"/>
    </row>
    <row r="1220" spans="1:26" ht="14.4">
      <c r="A1220" s="38"/>
      <c r="B1220" s="78"/>
      <c r="C1220" s="78" t="s">
        <v>962</v>
      </c>
      <c r="D1220" s="60" t="s">
        <v>961</v>
      </c>
      <c r="E1220" s="10">
        <f>Source!CA1182</f>
        <v>65</v>
      </c>
      <c r="F1220" s="81"/>
      <c r="G1220" s="62"/>
      <c r="H1220" s="63">
        <f>SUM(U1213:U1223)</f>
        <v>7.87</v>
      </c>
      <c r="I1220" s="65"/>
      <c r="J1220" s="57">
        <f>Source!AU1182</f>
        <v>65</v>
      </c>
      <c r="K1220" s="63">
        <f>SUM(V1213:V1223)</f>
        <v>249.54</v>
      </c>
      <c r="L1220" s="64"/>
    </row>
    <row r="1221" spans="1:26" ht="14.4">
      <c r="A1221" s="38"/>
      <c r="B1221" s="78"/>
      <c r="C1221" s="78" t="s">
        <v>963</v>
      </c>
      <c r="D1221" s="60" t="s">
        <v>964</v>
      </c>
      <c r="E1221" s="10">
        <f>Source!AQ1182</f>
        <v>30.48</v>
      </c>
      <c r="F1221" s="61"/>
      <c r="G1221" s="62" t="str">
        <f>Source!DI1182</f>
        <v/>
      </c>
      <c r="H1221" s="63"/>
      <c r="I1221" s="62"/>
      <c r="J1221" s="62"/>
      <c r="K1221" s="63"/>
      <c r="L1221" s="66">
        <f>Source!U1182</f>
        <v>1.2192000000000001</v>
      </c>
    </row>
    <row r="1222" spans="1:26" ht="27.6">
      <c r="A1222" s="38" t="str">
        <f>Source!E1183</f>
        <v>11,1</v>
      </c>
      <c r="B1222" s="78" t="str">
        <f>Source!F1183</f>
        <v>503-0606</v>
      </c>
      <c r="C1222" s="78" t="str">
        <f>Source!G1183</f>
        <v>Коробка для установки розеток и выключателей скрытой проводки</v>
      </c>
      <c r="D1222" s="60" t="str">
        <f>Source!H1183</f>
        <v>1000 шт.</v>
      </c>
      <c r="E1222" s="10">
        <f>Source!I1183</f>
        <v>4.0000000000000001E-3</v>
      </c>
      <c r="F1222" s="61">
        <f>Source!AL1183+Source!AM1183+Source!AO1183</f>
        <v>1998.42</v>
      </c>
      <c r="G1222" s="77" t="s">
        <v>3</v>
      </c>
      <c r="H1222" s="63">
        <f>ROUND(Source!AC1183*Source!I1183, 2)+ROUND(Source!AD1183*Source!I1183, 2)+ROUND(Source!AF1183*Source!I1183, 2)</f>
        <v>7.99</v>
      </c>
      <c r="I1222" s="62"/>
      <c r="J1222" s="62">
        <f>IF(Source!BC1183&lt;&gt; 0, Source!BC1183, 1)</f>
        <v>2.56</v>
      </c>
      <c r="K1222" s="63">
        <f>Source!O1183</f>
        <v>20.46</v>
      </c>
      <c r="L1222" s="64"/>
      <c r="S1222">
        <f>ROUND((Source!FX1183/100)*((ROUND(Source!AF1183*Source!I1183, 2)+ROUND(Source!AE1183*Source!I1183, 2))), 2)</f>
        <v>0</v>
      </c>
      <c r="T1222">
        <f>Source!X1183</f>
        <v>0</v>
      </c>
      <c r="U1222">
        <f>ROUND((Source!FY1183/100)*((ROUND(Source!AF1183*Source!I1183, 2)+ROUND(Source!AE1183*Source!I1183, 2))), 2)</f>
        <v>0</v>
      </c>
      <c r="V1222">
        <f>Source!Y1183</f>
        <v>0</v>
      </c>
      <c r="W1222">
        <f>IF(Source!BI1183&lt;=1,H1222, 0)</f>
        <v>0</v>
      </c>
      <c r="X1222">
        <f>IF(Source!BI1183=2,H1222, 0)</f>
        <v>7.99</v>
      </c>
      <c r="Y1222">
        <f>IF(Source!BI1183=3,H1222, 0)</f>
        <v>0</v>
      </c>
      <c r="Z1222">
        <f>IF(Source!BI1183=4,H1222, 0)</f>
        <v>0</v>
      </c>
    </row>
    <row r="1223" spans="1:26" ht="27.6">
      <c r="A1223" s="79" t="str">
        <f>Source!E1184</f>
        <v>11,2</v>
      </c>
      <c r="B1223" s="80" t="str">
        <f>Source!F1184</f>
        <v>503-0475</v>
      </c>
      <c r="C1223" s="80" t="str">
        <f>Source!G1184</f>
        <v>Розетка скрытой проводки с заземлением</v>
      </c>
      <c r="D1223" s="67" t="str">
        <f>Source!H1184</f>
        <v>шт.</v>
      </c>
      <c r="E1223" s="68">
        <f>Source!I1184</f>
        <v>4</v>
      </c>
      <c r="F1223" s="69">
        <f>Source!AL1184+Source!AM1184+Source!AO1184</f>
        <v>7.62</v>
      </c>
      <c r="G1223" s="70" t="s">
        <v>3</v>
      </c>
      <c r="H1223" s="71">
        <f>ROUND(Source!AC1184*Source!I1184, 2)+ROUND(Source!AD1184*Source!I1184, 2)+ROUND(Source!AF1184*Source!I1184, 2)</f>
        <v>30.48</v>
      </c>
      <c r="I1223" s="72"/>
      <c r="J1223" s="72">
        <f>IF(Source!BC1184&lt;&gt; 0, Source!BC1184, 1)</f>
        <v>6.89</v>
      </c>
      <c r="K1223" s="71">
        <f>Source!O1184</f>
        <v>210.01</v>
      </c>
      <c r="L1223" s="73"/>
      <c r="S1223">
        <f>ROUND((Source!FX1184/100)*((ROUND(Source!AF1184*Source!I1184, 2)+ROUND(Source!AE1184*Source!I1184, 2))), 2)</f>
        <v>0</v>
      </c>
      <c r="T1223">
        <f>Source!X1184</f>
        <v>0</v>
      </c>
      <c r="U1223">
        <f>ROUND((Source!FY1184/100)*((ROUND(Source!AF1184*Source!I1184, 2)+ROUND(Source!AE1184*Source!I1184, 2))), 2)</f>
        <v>0</v>
      </c>
      <c r="V1223">
        <f>Source!Y1184</f>
        <v>0</v>
      </c>
      <c r="W1223">
        <f>IF(Source!BI1184&lt;=1,H1223, 0)</f>
        <v>0</v>
      </c>
      <c r="X1223">
        <f>IF(Source!BI1184=2,H1223, 0)</f>
        <v>30.48</v>
      </c>
      <c r="Y1223">
        <f>IF(Source!BI1184=3,H1223, 0)</f>
        <v>0</v>
      </c>
      <c r="Z1223">
        <f>IF(Source!BI1184=4,H1223, 0)</f>
        <v>0</v>
      </c>
    </row>
    <row r="1224" spans="1:26" ht="13.8">
      <c r="G1224" s="74">
        <f>H1215+H1216+H1218+H1219+H1220+SUM(H1222:H1223)</f>
        <v>72.69</v>
      </c>
      <c r="H1224" s="74"/>
      <c r="J1224" s="74">
        <f>K1215+K1216+K1218+K1219+K1220+SUM(K1222:K1223)</f>
        <v>1247.7099999999998</v>
      </c>
      <c r="K1224" s="74"/>
      <c r="L1224" s="59">
        <f>Source!U1182</f>
        <v>1.2192000000000001</v>
      </c>
      <c r="O1224" s="48">
        <f>G1224</f>
        <v>72.69</v>
      </c>
      <c r="P1224" s="48">
        <f>J1224</f>
        <v>1247.7099999999998</v>
      </c>
      <c r="Q1224" s="48">
        <f>L1224</f>
        <v>1.2192000000000001</v>
      </c>
      <c r="W1224">
        <f>IF(Source!BI1182&lt;=1,H1215+H1216+H1218+H1219+H1220, 0)</f>
        <v>0</v>
      </c>
      <c r="X1224">
        <f>IF(Source!BI1182=2,H1215+H1216+H1218+H1219+H1220, 0)</f>
        <v>34.22</v>
      </c>
      <c r="Y1224">
        <f>IF(Source!BI1182=3,H1215+H1216+H1218+H1219+H1220, 0)</f>
        <v>0</v>
      </c>
      <c r="Z1224">
        <f>IF(Source!BI1182=4,H1215+H1216+H1218+H1219+H1220, 0)</f>
        <v>0</v>
      </c>
    </row>
    <row r="1225" spans="1:26" ht="27.6">
      <c r="A1225" s="38" t="str">
        <f>Source!E1185</f>
        <v>13</v>
      </c>
      <c r="B1225" s="78" t="str">
        <f>Source!F1185</f>
        <v>м08-03-591-5</v>
      </c>
      <c r="C1225" s="78" t="str">
        <f>Source!G1185</f>
        <v>Выключатель двухклавишный утопленного типа при скрытой проводке</v>
      </c>
      <c r="D1225" s="60" t="str">
        <f>Source!H1185</f>
        <v>100 шт.</v>
      </c>
      <c r="E1225" s="10">
        <f>Source!I1185</f>
        <v>0.01</v>
      </c>
      <c r="F1225" s="61">
        <f>Source!AL1185+Source!AM1185+Source!AO1185</f>
        <v>302.15000000000003</v>
      </c>
      <c r="G1225" s="62"/>
      <c r="H1225" s="63"/>
      <c r="I1225" s="62" t="str">
        <f>Source!BO1185</f>
        <v>м08-03-591-5</v>
      </c>
      <c r="J1225" s="62"/>
      <c r="K1225" s="63"/>
      <c r="L1225" s="64"/>
      <c r="S1225">
        <f>ROUND((Source!FX1185/100)*((ROUND(Source!AF1185*Source!I1185, 2)+ROUND(Source!AE1185*Source!I1185, 2))), 2)</f>
        <v>2.4700000000000002</v>
      </c>
      <c r="T1225">
        <f>Source!X1185</f>
        <v>78.52</v>
      </c>
      <c r="U1225">
        <f>ROUND((Source!FY1185/100)*((ROUND(Source!AF1185*Source!I1185, 2)+ROUND(Source!AE1185*Source!I1185, 2))), 2)</f>
        <v>1.69</v>
      </c>
      <c r="V1225">
        <f>Source!Y1185</f>
        <v>53.72</v>
      </c>
    </row>
    <row r="1226" spans="1:26">
      <c r="C1226" s="47" t="str">
        <f>"Объем: "&amp;Source!I1185&amp;"=1/"&amp;"100"</f>
        <v>Объем: 0,01=1/100</v>
      </c>
    </row>
    <row r="1227" spans="1:26" ht="14.4">
      <c r="A1227" s="38"/>
      <c r="B1227" s="78"/>
      <c r="C1227" s="78" t="s">
        <v>959</v>
      </c>
      <c r="D1227" s="60"/>
      <c r="E1227" s="10"/>
      <c r="F1227" s="61">
        <f>Source!AO1185</f>
        <v>260.3</v>
      </c>
      <c r="G1227" s="62" t="str">
        <f>Source!DG1185</f>
        <v/>
      </c>
      <c r="H1227" s="63">
        <f>ROUND(Source!AF1185*Source!I1185, 2)</f>
        <v>2.6</v>
      </c>
      <c r="I1227" s="62"/>
      <c r="J1227" s="62">
        <f>IF(Source!BA1185&lt;&gt; 0, Source!BA1185, 1)</f>
        <v>31.7</v>
      </c>
      <c r="K1227" s="63">
        <f>Source!S1185</f>
        <v>82.52</v>
      </c>
      <c r="L1227" s="64"/>
      <c r="R1227">
        <f>H1227</f>
        <v>2.6</v>
      </c>
    </row>
    <row r="1228" spans="1:26" ht="14.4">
      <c r="A1228" s="38"/>
      <c r="B1228" s="78"/>
      <c r="C1228" s="78" t="s">
        <v>81</v>
      </c>
      <c r="D1228" s="60"/>
      <c r="E1228" s="10"/>
      <c r="F1228" s="61">
        <f>Source!AM1185</f>
        <v>5.78</v>
      </c>
      <c r="G1228" s="62" t="str">
        <f>Source!DE1185</f>
        <v/>
      </c>
      <c r="H1228" s="63">
        <f>ROUND(Source!AD1185*Source!I1185, 2)</f>
        <v>0.06</v>
      </c>
      <c r="I1228" s="62"/>
      <c r="J1228" s="62">
        <f>IF(Source!BB1185&lt;&gt; 0, Source!BB1185, 1)</f>
        <v>8.8000000000000007</v>
      </c>
      <c r="K1228" s="63">
        <f>Source!Q1185</f>
        <v>0.51</v>
      </c>
      <c r="L1228" s="64"/>
    </row>
    <row r="1229" spans="1:26" ht="14.4">
      <c r="A1229" s="38"/>
      <c r="B1229" s="78"/>
      <c r="C1229" s="78" t="s">
        <v>965</v>
      </c>
      <c r="D1229" s="60"/>
      <c r="E1229" s="10"/>
      <c r="F1229" s="61">
        <f>Source!AN1185</f>
        <v>0.41</v>
      </c>
      <c r="G1229" s="62" t="str">
        <f>Source!DF1185</f>
        <v/>
      </c>
      <c r="H1229" s="75">
        <f>ROUND(Source!AE1185*Source!I1185, 2)</f>
        <v>0</v>
      </c>
      <c r="I1229" s="62"/>
      <c r="J1229" s="62">
        <f>IF(Source!BS1185&lt;&gt; 0, Source!BS1185, 1)</f>
        <v>31.7</v>
      </c>
      <c r="K1229" s="75">
        <f>Source!R1185</f>
        <v>0.13</v>
      </c>
      <c r="L1229" s="64"/>
      <c r="R1229">
        <f>H1229</f>
        <v>0</v>
      </c>
    </row>
    <row r="1230" spans="1:26" ht="14.4">
      <c r="A1230" s="38"/>
      <c r="B1230" s="78"/>
      <c r="C1230" s="78" t="s">
        <v>967</v>
      </c>
      <c r="D1230" s="60"/>
      <c r="E1230" s="10"/>
      <c r="F1230" s="61">
        <f>Source!AL1185</f>
        <v>36.07</v>
      </c>
      <c r="G1230" s="62" t="str">
        <f>Source!DD1185</f>
        <v/>
      </c>
      <c r="H1230" s="63">
        <f>ROUND(Source!AC1185*Source!I1185, 2)</f>
        <v>0.36</v>
      </c>
      <c r="I1230" s="62"/>
      <c r="J1230" s="62">
        <f>IF(Source!BC1185&lt;&gt; 0, Source!BC1185, 1)</f>
        <v>6.95</v>
      </c>
      <c r="K1230" s="63">
        <f>Source!P1185</f>
        <v>2.5099999999999998</v>
      </c>
      <c r="L1230" s="64"/>
    </row>
    <row r="1231" spans="1:26" ht="14.4">
      <c r="A1231" s="38"/>
      <c r="B1231" s="78"/>
      <c r="C1231" s="78" t="s">
        <v>960</v>
      </c>
      <c r="D1231" s="60" t="s">
        <v>961</v>
      </c>
      <c r="E1231" s="10">
        <f>Source!BZ1185</f>
        <v>95</v>
      </c>
      <c r="F1231" s="81"/>
      <c r="G1231" s="62"/>
      <c r="H1231" s="63">
        <f>SUM(S1225:S1235)</f>
        <v>2.4700000000000002</v>
      </c>
      <c r="I1231" s="65"/>
      <c r="J1231" s="57">
        <f>Source!AT1185</f>
        <v>95</v>
      </c>
      <c r="K1231" s="63">
        <f>SUM(T1225:T1235)</f>
        <v>78.52</v>
      </c>
      <c r="L1231" s="64"/>
    </row>
    <row r="1232" spans="1:26" ht="14.4">
      <c r="A1232" s="38"/>
      <c r="B1232" s="78"/>
      <c r="C1232" s="78" t="s">
        <v>962</v>
      </c>
      <c r="D1232" s="60" t="s">
        <v>961</v>
      </c>
      <c r="E1232" s="10">
        <f>Source!CA1185</f>
        <v>65</v>
      </c>
      <c r="F1232" s="81"/>
      <c r="G1232" s="62"/>
      <c r="H1232" s="63">
        <f>SUM(U1225:U1235)</f>
        <v>1.69</v>
      </c>
      <c r="I1232" s="65"/>
      <c r="J1232" s="57">
        <f>Source!AU1185</f>
        <v>65</v>
      </c>
      <c r="K1232" s="63">
        <f>SUM(V1225:V1235)</f>
        <v>53.72</v>
      </c>
      <c r="L1232" s="64"/>
    </row>
    <row r="1233" spans="1:26" ht="14.4">
      <c r="A1233" s="38"/>
      <c r="B1233" s="78"/>
      <c r="C1233" s="78" t="s">
        <v>963</v>
      </c>
      <c r="D1233" s="60" t="s">
        <v>964</v>
      </c>
      <c r="E1233" s="10">
        <f>Source!AQ1185</f>
        <v>26.24</v>
      </c>
      <c r="F1233" s="61"/>
      <c r="G1233" s="62" t="str">
        <f>Source!DI1185</f>
        <v/>
      </c>
      <c r="H1233" s="63"/>
      <c r="I1233" s="62"/>
      <c r="J1233" s="62"/>
      <c r="K1233" s="63"/>
      <c r="L1233" s="66">
        <f>Source!U1185</f>
        <v>0.26239999999999997</v>
      </c>
    </row>
    <row r="1234" spans="1:26" ht="27.6">
      <c r="A1234" s="38" t="str">
        <f>Source!E1186</f>
        <v>13,1</v>
      </c>
      <c r="B1234" s="78" t="str">
        <f>Source!F1186</f>
        <v>503-0606</v>
      </c>
      <c r="C1234" s="78" t="str">
        <f>Source!G1186</f>
        <v>Коробка для установки розеток и выключателей скрытой проводки</v>
      </c>
      <c r="D1234" s="60" t="str">
        <f>Source!H1186</f>
        <v>1000 шт.</v>
      </c>
      <c r="E1234" s="10">
        <f>Source!I1186</f>
        <v>1E-3</v>
      </c>
      <c r="F1234" s="61">
        <f>Source!AL1186+Source!AM1186+Source!AO1186</f>
        <v>1998.42</v>
      </c>
      <c r="G1234" s="77" t="s">
        <v>3</v>
      </c>
      <c r="H1234" s="63">
        <f>ROUND(Source!AC1186*Source!I1186, 2)+ROUND(Source!AD1186*Source!I1186, 2)+ROUND(Source!AF1186*Source!I1186, 2)</f>
        <v>2</v>
      </c>
      <c r="I1234" s="62"/>
      <c r="J1234" s="62">
        <f>IF(Source!BC1186&lt;&gt; 0, Source!BC1186, 1)</f>
        <v>2.56</v>
      </c>
      <c r="K1234" s="63">
        <f>Source!O1186</f>
        <v>5.12</v>
      </c>
      <c r="L1234" s="64"/>
      <c r="S1234">
        <f>ROUND((Source!FX1186/100)*((ROUND(Source!AF1186*Source!I1186, 2)+ROUND(Source!AE1186*Source!I1186, 2))), 2)</f>
        <v>0</v>
      </c>
      <c r="T1234">
        <f>Source!X1186</f>
        <v>0</v>
      </c>
      <c r="U1234">
        <f>ROUND((Source!FY1186/100)*((ROUND(Source!AF1186*Source!I1186, 2)+ROUND(Source!AE1186*Source!I1186, 2))), 2)</f>
        <v>0</v>
      </c>
      <c r="V1234">
        <f>Source!Y1186</f>
        <v>0</v>
      </c>
      <c r="W1234">
        <f>IF(Source!BI1186&lt;=1,H1234, 0)</f>
        <v>0</v>
      </c>
      <c r="X1234">
        <f>IF(Source!BI1186=2,H1234, 0)</f>
        <v>2</v>
      </c>
      <c r="Y1234">
        <f>IF(Source!BI1186=3,H1234, 0)</f>
        <v>0</v>
      </c>
      <c r="Z1234">
        <f>IF(Source!BI1186=4,H1234, 0)</f>
        <v>0</v>
      </c>
    </row>
    <row r="1235" spans="1:26" ht="41.4">
      <c r="A1235" s="79" t="str">
        <f>Source!E1187</f>
        <v>13,2</v>
      </c>
      <c r="B1235" s="80" t="str">
        <f>Source!F1187</f>
        <v>509-4600</v>
      </c>
      <c r="C1235" s="80" t="str">
        <f>Source!G1187</f>
        <v>Выключатель двухклавишный для скрытой проводки серии "Прима", марка С56-039 с подсветкой, цвет бежевый</v>
      </c>
      <c r="D1235" s="67" t="str">
        <f>Source!H1187</f>
        <v>шт.</v>
      </c>
      <c r="E1235" s="68">
        <f>Source!I1187</f>
        <v>1</v>
      </c>
      <c r="F1235" s="69">
        <f>Source!AL1187+Source!AM1187+Source!AO1187</f>
        <v>8.81</v>
      </c>
      <c r="G1235" s="70" t="s">
        <v>3</v>
      </c>
      <c r="H1235" s="71">
        <f>ROUND(Source!AC1187*Source!I1187, 2)+ROUND(Source!AD1187*Source!I1187, 2)+ROUND(Source!AF1187*Source!I1187, 2)</f>
        <v>8.81</v>
      </c>
      <c r="I1235" s="72"/>
      <c r="J1235" s="72">
        <f>IF(Source!BC1187&lt;&gt; 0, Source!BC1187, 1)</f>
        <v>8.68</v>
      </c>
      <c r="K1235" s="71">
        <f>Source!O1187</f>
        <v>76.47</v>
      </c>
      <c r="L1235" s="73"/>
      <c r="S1235">
        <f>ROUND((Source!FX1187/100)*((ROUND(Source!AF1187*Source!I1187, 2)+ROUND(Source!AE1187*Source!I1187, 2))), 2)</f>
        <v>0</v>
      </c>
      <c r="T1235">
        <f>Source!X1187</f>
        <v>0</v>
      </c>
      <c r="U1235">
        <f>ROUND((Source!FY1187/100)*((ROUND(Source!AF1187*Source!I1187, 2)+ROUND(Source!AE1187*Source!I1187, 2))), 2)</f>
        <v>0</v>
      </c>
      <c r="V1235">
        <f>Source!Y1187</f>
        <v>0</v>
      </c>
      <c r="W1235">
        <f>IF(Source!BI1187&lt;=1,H1235, 0)</f>
        <v>0</v>
      </c>
      <c r="X1235">
        <f>IF(Source!BI1187=2,H1235, 0)</f>
        <v>8.81</v>
      </c>
      <c r="Y1235">
        <f>IF(Source!BI1187=3,H1235, 0)</f>
        <v>0</v>
      </c>
      <c r="Z1235">
        <f>IF(Source!BI1187=4,H1235, 0)</f>
        <v>0</v>
      </c>
    </row>
    <row r="1236" spans="1:26" ht="13.8">
      <c r="G1236" s="74">
        <f>H1227+H1228+H1230+H1231+H1232+SUM(H1234:H1235)</f>
        <v>17.990000000000002</v>
      </c>
      <c r="H1236" s="74"/>
      <c r="J1236" s="74">
        <f>K1227+K1228+K1230+K1231+K1232+SUM(K1234:K1235)</f>
        <v>299.37</v>
      </c>
      <c r="K1236" s="74"/>
      <c r="L1236" s="59">
        <f>Source!U1185</f>
        <v>0.26239999999999997</v>
      </c>
      <c r="O1236" s="48">
        <f>G1236</f>
        <v>17.990000000000002</v>
      </c>
      <c r="P1236" s="48">
        <f>J1236</f>
        <v>299.37</v>
      </c>
      <c r="Q1236" s="48">
        <f>L1236</f>
        <v>0.26239999999999997</v>
      </c>
      <c r="W1236">
        <f>IF(Source!BI1185&lt;=1,H1227+H1228+H1230+H1231+H1232, 0)</f>
        <v>0</v>
      </c>
      <c r="X1236">
        <f>IF(Source!BI1185=2,H1227+H1228+H1230+H1231+H1232, 0)</f>
        <v>7.18</v>
      </c>
      <c r="Y1236">
        <f>IF(Source!BI1185=3,H1227+H1228+H1230+H1231+H1232, 0)</f>
        <v>0</v>
      </c>
      <c r="Z1236">
        <f>IF(Source!BI1185=4,H1227+H1228+H1230+H1231+H1232, 0)</f>
        <v>0</v>
      </c>
    </row>
    <row r="1237" spans="1:26" ht="41.4">
      <c r="A1237" s="38" t="str">
        <f>Source!E1188</f>
        <v>14</v>
      </c>
      <c r="B1237" s="78" t="str">
        <f>Source!F1188</f>
        <v>м08-02-413-1</v>
      </c>
      <c r="C1237" s="78" t="str">
        <f>Source!G1188</f>
        <v>Провод, количество проводов в резинобитумной трубке до 2, сечение провода до 6 мм2</v>
      </c>
      <c r="D1237" s="60" t="str">
        <f>Source!H1188</f>
        <v>100 М ТРУБОК</v>
      </c>
      <c r="E1237" s="10">
        <f>Source!I1188</f>
        <v>2</v>
      </c>
      <c r="F1237" s="61">
        <f>Source!AL1188+Source!AM1188+Source!AO1188</f>
        <v>256.45000000000005</v>
      </c>
      <c r="G1237" s="62"/>
      <c r="H1237" s="63"/>
      <c r="I1237" s="62" t="str">
        <f>Source!BO1188</f>
        <v>м08-02-413-1</v>
      </c>
      <c r="J1237" s="62"/>
      <c r="K1237" s="63"/>
      <c r="L1237" s="64"/>
      <c r="S1237">
        <f>ROUND((Source!FX1188/100)*((ROUND(Source!AF1188*Source!I1188, 2)+ROUND(Source!AE1188*Source!I1188, 2))), 2)</f>
        <v>293.23</v>
      </c>
      <c r="T1237">
        <f>Source!X1188</f>
        <v>9295.2900000000009</v>
      </c>
      <c r="U1237">
        <f>ROUND((Source!FY1188/100)*((ROUND(Source!AF1188*Source!I1188, 2)+ROUND(Source!AE1188*Source!I1188, 2))), 2)</f>
        <v>200.63</v>
      </c>
      <c r="V1237">
        <f>Source!Y1188</f>
        <v>6359.94</v>
      </c>
    </row>
    <row r="1238" spans="1:26">
      <c r="C1238" s="47" t="str">
        <f>"Объем: "&amp;Source!I1188&amp;"=200/"&amp;"100"</f>
        <v>Объем: 2=200/100</v>
      </c>
    </row>
    <row r="1239" spans="1:26" ht="14.4">
      <c r="A1239" s="38"/>
      <c r="B1239" s="78"/>
      <c r="C1239" s="78" t="s">
        <v>959</v>
      </c>
      <c r="D1239" s="60"/>
      <c r="E1239" s="10"/>
      <c r="F1239" s="61">
        <f>Source!AO1188</f>
        <v>151.9</v>
      </c>
      <c r="G1239" s="62" t="str">
        <f>Source!DG1188</f>
        <v/>
      </c>
      <c r="H1239" s="63">
        <f>ROUND(Source!AF1188*Source!I1188, 2)</f>
        <v>303.8</v>
      </c>
      <c r="I1239" s="62"/>
      <c r="J1239" s="62">
        <f>IF(Source!BA1188&lt;&gt; 0, Source!BA1188, 1)</f>
        <v>31.7</v>
      </c>
      <c r="K1239" s="63">
        <f>Source!S1188</f>
        <v>9630.4599999999991</v>
      </c>
      <c r="L1239" s="64"/>
      <c r="R1239">
        <f>H1239</f>
        <v>303.8</v>
      </c>
    </row>
    <row r="1240" spans="1:26" ht="14.4">
      <c r="A1240" s="38"/>
      <c r="B1240" s="78"/>
      <c r="C1240" s="78" t="s">
        <v>81</v>
      </c>
      <c r="D1240" s="60"/>
      <c r="E1240" s="10"/>
      <c r="F1240" s="61">
        <f>Source!AM1188</f>
        <v>39.93</v>
      </c>
      <c r="G1240" s="62" t="str">
        <f>Source!DE1188</f>
        <v/>
      </c>
      <c r="H1240" s="63">
        <f>ROUND(Source!AD1188*Source!I1188, 2)</f>
        <v>79.86</v>
      </c>
      <c r="I1240" s="62"/>
      <c r="J1240" s="62">
        <f>IF(Source!BB1188&lt;&gt; 0, Source!BB1188, 1)</f>
        <v>9</v>
      </c>
      <c r="K1240" s="63">
        <f>Source!Q1188</f>
        <v>718.74</v>
      </c>
      <c r="L1240" s="64"/>
    </row>
    <row r="1241" spans="1:26" ht="14.4">
      <c r="A1241" s="38"/>
      <c r="B1241" s="78"/>
      <c r="C1241" s="78" t="s">
        <v>965</v>
      </c>
      <c r="D1241" s="60"/>
      <c r="E1241" s="10"/>
      <c r="F1241" s="61">
        <f>Source!AN1188</f>
        <v>2.4300000000000002</v>
      </c>
      <c r="G1241" s="62" t="str">
        <f>Source!DF1188</f>
        <v/>
      </c>
      <c r="H1241" s="75">
        <f>ROUND(Source!AE1188*Source!I1188, 2)</f>
        <v>4.8600000000000003</v>
      </c>
      <c r="I1241" s="62"/>
      <c r="J1241" s="62">
        <f>IF(Source!BS1188&lt;&gt; 0, Source!BS1188, 1)</f>
        <v>31.7</v>
      </c>
      <c r="K1241" s="75">
        <f>Source!R1188</f>
        <v>154.06</v>
      </c>
      <c r="L1241" s="64"/>
      <c r="R1241">
        <f>H1241</f>
        <v>4.8600000000000003</v>
      </c>
    </row>
    <row r="1242" spans="1:26" ht="14.4">
      <c r="A1242" s="38"/>
      <c r="B1242" s="78"/>
      <c r="C1242" s="78" t="s">
        <v>967</v>
      </c>
      <c r="D1242" s="60"/>
      <c r="E1242" s="10"/>
      <c r="F1242" s="61">
        <f>Source!AL1188</f>
        <v>64.62</v>
      </c>
      <c r="G1242" s="62" t="str">
        <f>Source!DD1188</f>
        <v/>
      </c>
      <c r="H1242" s="63">
        <f>ROUND(Source!AC1188*Source!I1188, 2)</f>
        <v>129.24</v>
      </c>
      <c r="I1242" s="62"/>
      <c r="J1242" s="62">
        <f>IF(Source!BC1188&lt;&gt; 0, Source!BC1188, 1)</f>
        <v>5.27</v>
      </c>
      <c r="K1242" s="63">
        <f>Source!P1188</f>
        <v>681.09</v>
      </c>
      <c r="L1242" s="64"/>
    </row>
    <row r="1243" spans="1:26" ht="14.4">
      <c r="A1243" s="38"/>
      <c r="B1243" s="78"/>
      <c r="C1243" s="78" t="s">
        <v>960</v>
      </c>
      <c r="D1243" s="60" t="s">
        <v>961</v>
      </c>
      <c r="E1243" s="10">
        <f>Source!BZ1188</f>
        <v>95</v>
      </c>
      <c r="F1243" s="81"/>
      <c r="G1243" s="62"/>
      <c r="H1243" s="63">
        <f>SUM(S1237:S1247)</f>
        <v>293.23</v>
      </c>
      <c r="I1243" s="65"/>
      <c r="J1243" s="57">
        <f>Source!AT1188</f>
        <v>95</v>
      </c>
      <c r="K1243" s="63">
        <f>SUM(T1237:T1247)</f>
        <v>9295.2900000000009</v>
      </c>
      <c r="L1243" s="64"/>
    </row>
    <row r="1244" spans="1:26" ht="14.4">
      <c r="A1244" s="38"/>
      <c r="B1244" s="78"/>
      <c r="C1244" s="78" t="s">
        <v>962</v>
      </c>
      <c r="D1244" s="60" t="s">
        <v>961</v>
      </c>
      <c r="E1244" s="10">
        <f>Source!CA1188</f>
        <v>65</v>
      </c>
      <c r="F1244" s="81"/>
      <c r="G1244" s="62"/>
      <c r="H1244" s="63">
        <f>SUM(U1237:U1247)</f>
        <v>200.63</v>
      </c>
      <c r="I1244" s="65"/>
      <c r="J1244" s="57">
        <f>Source!AU1188</f>
        <v>65</v>
      </c>
      <c r="K1244" s="63">
        <f>SUM(V1237:V1247)</f>
        <v>6359.94</v>
      </c>
      <c r="L1244" s="64"/>
    </row>
    <row r="1245" spans="1:26" ht="14.4">
      <c r="A1245" s="38"/>
      <c r="B1245" s="78"/>
      <c r="C1245" s="78" t="s">
        <v>963</v>
      </c>
      <c r="D1245" s="60" t="s">
        <v>964</v>
      </c>
      <c r="E1245" s="10">
        <f>Source!AQ1188</f>
        <v>16.16</v>
      </c>
      <c r="F1245" s="61"/>
      <c r="G1245" s="62" t="str">
        <f>Source!DI1188</f>
        <v/>
      </c>
      <c r="H1245" s="63"/>
      <c r="I1245" s="62"/>
      <c r="J1245" s="62"/>
      <c r="K1245" s="63"/>
      <c r="L1245" s="66">
        <f>Source!U1188</f>
        <v>32.32</v>
      </c>
    </row>
    <row r="1246" spans="1:26" ht="41.4">
      <c r="A1246" s="38" t="str">
        <f>Source!E1189</f>
        <v>14,1</v>
      </c>
      <c r="B1246" s="78" t="str">
        <f>Source!F1189</f>
        <v>103-2412</v>
      </c>
      <c r="C1246" s="78" t="str">
        <f>Source!G1189</f>
        <v>Трубы гибкие гофрированные легкие из самозатухающего ПВХ (IP55) серии FL, с зондом, диаметром 16 мм</v>
      </c>
      <c r="D1246" s="60" t="str">
        <f>Source!H1189</f>
        <v>10 м</v>
      </c>
      <c r="E1246" s="10">
        <f>Source!I1189</f>
        <v>20</v>
      </c>
      <c r="F1246" s="61">
        <f>Source!AL1189+Source!AM1189+Source!AO1189</f>
        <v>16.82</v>
      </c>
      <c r="G1246" s="77" t="s">
        <v>3</v>
      </c>
      <c r="H1246" s="63">
        <f>ROUND(Source!AC1189*Source!I1189, 2)+ROUND(Source!AD1189*Source!I1189, 2)+ROUND(Source!AF1189*Source!I1189, 2)</f>
        <v>336.4</v>
      </c>
      <c r="I1246" s="62"/>
      <c r="J1246" s="62">
        <f>IF(Source!BC1189&lt;&gt; 0, Source!BC1189, 1)</f>
        <v>3.56</v>
      </c>
      <c r="K1246" s="63">
        <f>Source!O1189</f>
        <v>1197.58</v>
      </c>
      <c r="L1246" s="64"/>
      <c r="S1246">
        <f>ROUND((Source!FX1189/100)*((ROUND(Source!AF1189*Source!I1189, 2)+ROUND(Source!AE1189*Source!I1189, 2))), 2)</f>
        <v>0</v>
      </c>
      <c r="T1246">
        <f>Source!X1189</f>
        <v>0</v>
      </c>
      <c r="U1246">
        <f>ROUND((Source!FY1189/100)*((ROUND(Source!AF1189*Source!I1189, 2)+ROUND(Source!AE1189*Source!I1189, 2))), 2)</f>
        <v>0</v>
      </c>
      <c r="V1246">
        <f>Source!Y1189</f>
        <v>0</v>
      </c>
      <c r="W1246">
        <f>IF(Source!BI1189&lt;=1,H1246, 0)</f>
        <v>0</v>
      </c>
      <c r="X1246">
        <f>IF(Source!BI1189=2,H1246, 0)</f>
        <v>336.4</v>
      </c>
      <c r="Y1246">
        <f>IF(Source!BI1189=3,H1246, 0)</f>
        <v>0</v>
      </c>
      <c r="Z1246">
        <f>IF(Source!BI1189=4,H1246, 0)</f>
        <v>0</v>
      </c>
    </row>
    <row r="1247" spans="1:26" ht="69">
      <c r="A1247" s="79" t="str">
        <f>Source!E1190</f>
        <v>14,2</v>
      </c>
      <c r="B1247" s="80" t="str">
        <f>Source!F1190</f>
        <v>501-8442</v>
      </c>
      <c r="C1247" s="80" t="str">
        <f>Source!G1190</f>
        <v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v>
      </c>
      <c r="D1247" s="67" t="str">
        <f>Source!H1190</f>
        <v>1000 м</v>
      </c>
      <c r="E1247" s="68">
        <f>Source!I1190</f>
        <v>0.2</v>
      </c>
      <c r="F1247" s="69">
        <f>Source!AL1190+Source!AM1190+Source!AO1190</f>
        <v>3090.95</v>
      </c>
      <c r="G1247" s="70" t="s">
        <v>3</v>
      </c>
      <c r="H1247" s="71">
        <f>ROUND(Source!AC1190*Source!I1190, 2)+ROUND(Source!AD1190*Source!I1190, 2)+ROUND(Source!AF1190*Source!I1190, 2)</f>
        <v>618.19000000000005</v>
      </c>
      <c r="I1247" s="72"/>
      <c r="J1247" s="72">
        <f>IF(Source!BC1190&lt;&gt; 0, Source!BC1190, 1)</f>
        <v>8.56</v>
      </c>
      <c r="K1247" s="71">
        <f>Source!O1190</f>
        <v>5291.71</v>
      </c>
      <c r="L1247" s="73"/>
      <c r="S1247">
        <f>ROUND((Source!FX1190/100)*((ROUND(Source!AF1190*Source!I1190, 2)+ROUND(Source!AE1190*Source!I1190, 2))), 2)</f>
        <v>0</v>
      </c>
      <c r="T1247">
        <f>Source!X1190</f>
        <v>0</v>
      </c>
      <c r="U1247">
        <f>ROUND((Source!FY1190/100)*((ROUND(Source!AF1190*Source!I1190, 2)+ROUND(Source!AE1190*Source!I1190, 2))), 2)</f>
        <v>0</v>
      </c>
      <c r="V1247">
        <f>Source!Y1190</f>
        <v>0</v>
      </c>
      <c r="W1247">
        <f>IF(Source!BI1190&lt;=1,H1247, 0)</f>
        <v>0</v>
      </c>
      <c r="X1247">
        <f>IF(Source!BI1190=2,H1247, 0)</f>
        <v>618.19000000000005</v>
      </c>
      <c r="Y1247">
        <f>IF(Source!BI1190=3,H1247, 0)</f>
        <v>0</v>
      </c>
      <c r="Z1247">
        <f>IF(Source!BI1190=4,H1247, 0)</f>
        <v>0</v>
      </c>
    </row>
    <row r="1248" spans="1:26" ht="13.8">
      <c r="G1248" s="74">
        <f>H1239+H1240+H1242+H1243+H1244+SUM(H1246:H1247)</f>
        <v>1961.3500000000001</v>
      </c>
      <c r="H1248" s="74"/>
      <c r="J1248" s="74">
        <f>K1239+K1240+K1242+K1243+K1244+SUM(K1246:K1247)</f>
        <v>33174.81</v>
      </c>
      <c r="K1248" s="74"/>
      <c r="L1248" s="59">
        <f>Source!U1188</f>
        <v>32.32</v>
      </c>
      <c r="O1248" s="48">
        <f>G1248</f>
        <v>1961.3500000000001</v>
      </c>
      <c r="P1248" s="48">
        <f>J1248</f>
        <v>33174.81</v>
      </c>
      <c r="Q1248" s="48">
        <f>L1248</f>
        <v>32.32</v>
      </c>
      <c r="W1248">
        <f>IF(Source!BI1188&lt;=1,H1239+H1240+H1242+H1243+H1244, 0)</f>
        <v>0</v>
      </c>
      <c r="X1248">
        <f>IF(Source!BI1188=2,H1239+H1240+H1242+H1243+H1244, 0)</f>
        <v>1006.7600000000001</v>
      </c>
      <c r="Y1248">
        <f>IF(Source!BI1188=3,H1239+H1240+H1242+H1243+H1244, 0)</f>
        <v>0</v>
      </c>
      <c r="Z1248">
        <f>IF(Source!BI1188=4,H1239+H1240+H1242+H1243+H1244, 0)</f>
        <v>0</v>
      </c>
    </row>
    <row r="1249" spans="1:26" ht="80.400000000000006">
      <c r="A1249" s="38" t="str">
        <f>Source!E1191</f>
        <v>15</v>
      </c>
      <c r="B1249" s="78" t="s">
        <v>976</v>
      </c>
      <c r="C1249" s="78" t="str">
        <f>Source!G1191</f>
        <v>Установка деревянных дверных блоков</v>
      </c>
      <c r="D1249" s="60" t="str">
        <f>Source!H1191</f>
        <v>100 м2 проемов</v>
      </c>
      <c r="E1249" s="10">
        <f>Source!I1191</f>
        <v>0.03</v>
      </c>
      <c r="F1249" s="61">
        <f>Source!AL1191+Source!AM1191+Source!AO1191</f>
        <v>21712.98</v>
      </c>
      <c r="G1249" s="62"/>
      <c r="H1249" s="63"/>
      <c r="I1249" s="62" t="str">
        <f>Source!BO1191</f>
        <v>10-04-013-1</v>
      </c>
      <c r="J1249" s="62"/>
      <c r="K1249" s="63"/>
      <c r="L1249" s="64"/>
      <c r="S1249">
        <f>ROUND((Source!FX1191/100)*((ROUND(Source!AF1191*Source!I1191, 2)+ROUND(Source!AE1191*Source!I1191, 2))), 2)</f>
        <v>24.15</v>
      </c>
      <c r="T1249">
        <f>Source!X1191</f>
        <v>764.36</v>
      </c>
      <c r="U1249">
        <f>ROUND((Source!FY1191/100)*((ROUND(Source!AF1191*Source!I1191, 2)+ROUND(Source!AE1191*Source!I1191, 2))), 2)</f>
        <v>12.18</v>
      </c>
      <c r="V1249">
        <f>Source!Y1191</f>
        <v>389.39</v>
      </c>
    </row>
    <row r="1250" spans="1:26">
      <c r="C1250" s="47" t="str">
        <f>"Объем: "&amp;Source!I1191&amp;"=3/"&amp;"100"</f>
        <v>Объем: 0,03=3/100</v>
      </c>
    </row>
    <row r="1251" spans="1:26" ht="14.4">
      <c r="A1251" s="38"/>
      <c r="B1251" s="78"/>
      <c r="C1251" s="78" t="s">
        <v>959</v>
      </c>
      <c r="D1251" s="60"/>
      <c r="E1251" s="10"/>
      <c r="F1251" s="61">
        <f>Source!AO1191</f>
        <v>639.24</v>
      </c>
      <c r="G1251" s="62" t="str">
        <f>Source!DG1191</f>
        <v>)*1,15</v>
      </c>
      <c r="H1251" s="63">
        <f>ROUND(Source!AF1191*Source!I1191, 2)</f>
        <v>22.05</v>
      </c>
      <c r="I1251" s="62"/>
      <c r="J1251" s="62">
        <f>IF(Source!BA1191&lt;&gt; 0, Source!BA1191, 1)</f>
        <v>31.7</v>
      </c>
      <c r="K1251" s="63">
        <f>Source!S1191</f>
        <v>699.1</v>
      </c>
      <c r="L1251" s="64"/>
      <c r="R1251">
        <f>H1251</f>
        <v>22.05</v>
      </c>
    </row>
    <row r="1252" spans="1:26" ht="14.4">
      <c r="A1252" s="38"/>
      <c r="B1252" s="78"/>
      <c r="C1252" s="78" t="s">
        <v>81</v>
      </c>
      <c r="D1252" s="60"/>
      <c r="E1252" s="10"/>
      <c r="F1252" s="61">
        <f>Source!AM1191</f>
        <v>333.01</v>
      </c>
      <c r="G1252" s="62" t="str">
        <f>Source!DE1191</f>
        <v>)*1,25</v>
      </c>
      <c r="H1252" s="63">
        <f>ROUND(Source!AD1191*Source!I1191, 2)</f>
        <v>12.49</v>
      </c>
      <c r="I1252" s="62"/>
      <c r="J1252" s="62">
        <f>IF(Source!BB1191&lt;&gt; 0, Source!BB1191, 1)</f>
        <v>10.050000000000001</v>
      </c>
      <c r="K1252" s="63">
        <f>Source!Q1191</f>
        <v>125.5</v>
      </c>
      <c r="L1252" s="64"/>
    </row>
    <row r="1253" spans="1:26" ht="14.4">
      <c r="A1253" s="38"/>
      <c r="B1253" s="78"/>
      <c r="C1253" s="78" t="s">
        <v>965</v>
      </c>
      <c r="D1253" s="60"/>
      <c r="E1253" s="10"/>
      <c r="F1253" s="61">
        <f>Source!AN1191</f>
        <v>18.5</v>
      </c>
      <c r="G1253" s="62" t="str">
        <f>Source!DF1191</f>
        <v>)*1,25</v>
      </c>
      <c r="H1253" s="75">
        <f>ROUND(Source!AE1191*Source!I1191, 2)</f>
        <v>0.69</v>
      </c>
      <c r="I1253" s="62"/>
      <c r="J1253" s="62">
        <f>IF(Source!BS1191&lt;&gt; 0, Source!BS1191, 1)</f>
        <v>31.7</v>
      </c>
      <c r="K1253" s="75">
        <f>Source!R1191</f>
        <v>21.99</v>
      </c>
      <c r="L1253" s="64"/>
      <c r="R1253">
        <f>H1253</f>
        <v>0.69</v>
      </c>
    </row>
    <row r="1254" spans="1:26" ht="14.4">
      <c r="A1254" s="38"/>
      <c r="B1254" s="78"/>
      <c r="C1254" s="78" t="s">
        <v>967</v>
      </c>
      <c r="D1254" s="60"/>
      <c r="E1254" s="10"/>
      <c r="F1254" s="61">
        <f>Source!AL1191</f>
        <v>20740.73</v>
      </c>
      <c r="G1254" s="62" t="str">
        <f>Source!DD1191</f>
        <v/>
      </c>
      <c r="H1254" s="63">
        <f>ROUND(Source!AC1191*Source!I1191, 2)</f>
        <v>622.22</v>
      </c>
      <c r="I1254" s="62"/>
      <c r="J1254" s="62">
        <f>IF(Source!BC1191&lt;&gt; 0, Source!BC1191, 1)</f>
        <v>5.0199999999999996</v>
      </c>
      <c r="K1254" s="63">
        <f>Source!P1191</f>
        <v>3123.55</v>
      </c>
      <c r="L1254" s="64"/>
    </row>
    <row r="1255" spans="1:26" ht="14.4">
      <c r="A1255" s="38"/>
      <c r="B1255" s="78"/>
      <c r="C1255" s="78" t="s">
        <v>960</v>
      </c>
      <c r="D1255" s="60" t="s">
        <v>961</v>
      </c>
      <c r="E1255" s="10">
        <f>Source!BZ1191</f>
        <v>118</v>
      </c>
      <c r="F1255" s="14" t="str">
        <f>CONCATENATE(" )", Source!DL1191, Source!FT1191, "=", Source!FX1191)</f>
        <v xml:space="preserve"> )*0,9=106,2</v>
      </c>
      <c r="G1255" s="23"/>
      <c r="H1255" s="63">
        <f>SUM(S1249:S1260)</f>
        <v>24.15</v>
      </c>
      <c r="I1255" s="65"/>
      <c r="J1255" s="57">
        <f>Source!AT1191</f>
        <v>106</v>
      </c>
      <c r="K1255" s="63">
        <f>SUM(T1249:T1260)</f>
        <v>764.36</v>
      </c>
      <c r="L1255" s="64"/>
    </row>
    <row r="1256" spans="1:26" ht="14.4">
      <c r="A1256" s="38"/>
      <c r="B1256" s="78"/>
      <c r="C1256" s="78" t="s">
        <v>962</v>
      </c>
      <c r="D1256" s="60" t="s">
        <v>961</v>
      </c>
      <c r="E1256" s="10">
        <f>Source!CA1191</f>
        <v>63</v>
      </c>
      <c r="F1256" s="14" t="str">
        <f>CONCATENATE(" )", Source!DM1191, Source!FU1191, "=", Source!FY1191)</f>
        <v xml:space="preserve"> )*0,85=53,55</v>
      </c>
      <c r="G1256" s="23"/>
      <c r="H1256" s="63">
        <f>SUM(U1249:U1260)</f>
        <v>12.18</v>
      </c>
      <c r="I1256" s="65"/>
      <c r="J1256" s="57">
        <f>Source!AU1191</f>
        <v>54</v>
      </c>
      <c r="K1256" s="63">
        <f>SUM(V1249:V1260)</f>
        <v>389.39</v>
      </c>
      <c r="L1256" s="64"/>
    </row>
    <row r="1257" spans="1:26" ht="14.4">
      <c r="A1257" s="38"/>
      <c r="B1257" s="78"/>
      <c r="C1257" s="78" t="s">
        <v>963</v>
      </c>
      <c r="D1257" s="60" t="s">
        <v>964</v>
      </c>
      <c r="E1257" s="10">
        <f>Source!AQ1191</f>
        <v>73.14</v>
      </c>
      <c r="F1257" s="61"/>
      <c r="G1257" s="62" t="str">
        <f>Source!DI1191</f>
        <v>)*1,15</v>
      </c>
      <c r="H1257" s="63"/>
      <c r="I1257" s="62"/>
      <c r="J1257" s="62"/>
      <c r="K1257" s="63"/>
      <c r="L1257" s="66">
        <f>Source!U1191</f>
        <v>2.5233299999999996</v>
      </c>
    </row>
    <row r="1258" spans="1:26" ht="27.6">
      <c r="A1258" s="38" t="str">
        <f>Source!E1192</f>
        <v>15,2</v>
      </c>
      <c r="B1258" s="78" t="str">
        <f>Source!F1192</f>
        <v>203-8107</v>
      </c>
      <c r="C1258" s="78" t="str">
        <f>Source!G1192</f>
        <v>Блоки дверные внутренние двупольные глухие, фанерованные шпоном ясеня</v>
      </c>
      <c r="D1258" s="60" t="str">
        <f>Source!H1192</f>
        <v>м2</v>
      </c>
      <c r="E1258" s="10">
        <f>Source!I1192</f>
        <v>3</v>
      </c>
      <c r="F1258" s="61">
        <f>Source!AL1192+Source!AM1192+Source!AO1192</f>
        <v>2102.37</v>
      </c>
      <c r="G1258" s="77" t="s">
        <v>3</v>
      </c>
      <c r="H1258" s="63">
        <f>ROUND(Source!AC1192*Source!I1192, 2)+ROUND(Source!AD1192*Source!I1192, 2)+ROUND(Source!AF1192*Source!I1192, 2)</f>
        <v>6307.11</v>
      </c>
      <c r="I1258" s="62"/>
      <c r="J1258" s="62">
        <f>IF(Source!BC1192&lt;&gt; 0, Source!BC1192, 1)</f>
        <v>2.5499999999999998</v>
      </c>
      <c r="K1258" s="63">
        <f>Source!O1192</f>
        <v>16083.13</v>
      </c>
      <c r="L1258" s="64"/>
      <c r="S1258">
        <f>ROUND((Source!FX1192/100)*((ROUND(Source!AF1192*Source!I1192, 2)+ROUND(Source!AE1192*Source!I1192, 2))), 2)</f>
        <v>0</v>
      </c>
      <c r="T1258">
        <f>Source!X1192</f>
        <v>0</v>
      </c>
      <c r="U1258">
        <f>ROUND((Source!FY1192/100)*((ROUND(Source!AF1192*Source!I1192, 2)+ROUND(Source!AE1192*Source!I1192, 2))), 2)</f>
        <v>0</v>
      </c>
      <c r="V1258">
        <f>Source!Y1192</f>
        <v>0</v>
      </c>
      <c r="W1258">
        <f>IF(Source!BI1192&lt;=1,H1258, 0)</f>
        <v>6307.11</v>
      </c>
      <c r="X1258">
        <f>IF(Source!BI1192=2,H1258, 0)</f>
        <v>0</v>
      </c>
      <c r="Y1258">
        <f>IF(Source!BI1192=3,H1258, 0)</f>
        <v>0</v>
      </c>
      <c r="Z1258">
        <f>IF(Source!BI1192=4,H1258, 0)</f>
        <v>0</v>
      </c>
    </row>
    <row r="1259" spans="1:26" ht="55.2">
      <c r="A1259" s="38" t="str">
        <f>Source!E1193</f>
        <v>15,4</v>
      </c>
      <c r="B1259" s="78" t="str">
        <f>Source!F1193</f>
        <v>101-0882</v>
      </c>
      <c r="C1259" s="78" t="str">
        <f>Source!G1193</f>
        <v>Скобяные изделия для дверных балконных блоков со спаренными полотнами жилых и общественных зданий однопольных</v>
      </c>
      <c r="D1259" s="60" t="str">
        <f>Source!H1193</f>
        <v>компл.</v>
      </c>
      <c r="E1259" s="10">
        <f>Source!I1193</f>
        <v>1</v>
      </c>
      <c r="F1259" s="61">
        <f>Source!AL1193+Source!AM1193+Source!AO1193</f>
        <v>94.69</v>
      </c>
      <c r="G1259" s="77" t="s">
        <v>3</v>
      </c>
      <c r="H1259" s="63">
        <f>ROUND(Source!AC1193*Source!I1193, 2)+ROUND(Source!AD1193*Source!I1193, 2)+ROUND(Source!AF1193*Source!I1193, 2)</f>
        <v>94.69</v>
      </c>
      <c r="I1259" s="62"/>
      <c r="J1259" s="62">
        <f>IF(Source!BC1193&lt;&gt; 0, Source!BC1193, 1)</f>
        <v>1.91</v>
      </c>
      <c r="K1259" s="63">
        <f>Source!O1193</f>
        <v>180.86</v>
      </c>
      <c r="L1259" s="64"/>
      <c r="S1259">
        <f>ROUND((Source!FX1193/100)*((ROUND(Source!AF1193*Source!I1193, 2)+ROUND(Source!AE1193*Source!I1193, 2))), 2)</f>
        <v>0</v>
      </c>
      <c r="T1259">
        <f>Source!X1193</f>
        <v>0</v>
      </c>
      <c r="U1259">
        <f>ROUND((Source!FY1193/100)*((ROUND(Source!AF1193*Source!I1193, 2)+ROUND(Source!AE1193*Source!I1193, 2))), 2)</f>
        <v>0</v>
      </c>
      <c r="V1259">
        <f>Source!Y1193</f>
        <v>0</v>
      </c>
      <c r="W1259">
        <f>IF(Source!BI1193&lt;=1,H1259, 0)</f>
        <v>94.69</v>
      </c>
      <c r="X1259">
        <f>IF(Source!BI1193=2,H1259, 0)</f>
        <v>0</v>
      </c>
      <c r="Y1259">
        <f>IF(Source!BI1193=3,H1259, 0)</f>
        <v>0</v>
      </c>
      <c r="Z1259">
        <f>IF(Source!BI1193=4,H1259, 0)</f>
        <v>0</v>
      </c>
    </row>
    <row r="1260" spans="1:26" ht="41.4">
      <c r="A1260" s="79" t="str">
        <f>Source!E1194</f>
        <v>15,6</v>
      </c>
      <c r="B1260" s="80" t="str">
        <f>Source!F1194</f>
        <v>203-0223</v>
      </c>
      <c r="C1260" s="80" t="str">
        <f>Source!G1194</f>
        <v>Блоки дверные с рамочными полотнами однопольные ДН 21-10, площадь 2,05 м2; ДН 24-10, площадь 2,35 м2</v>
      </c>
      <c r="D1260" s="67" t="str">
        <f>Source!H1194</f>
        <v>м2</v>
      </c>
      <c r="E1260" s="68">
        <f>Source!I1194</f>
        <v>-3</v>
      </c>
      <c r="F1260" s="69">
        <f>Source!AL1194+Source!AM1194+Source!AO1194</f>
        <v>207</v>
      </c>
      <c r="G1260" s="70" t="s">
        <v>3</v>
      </c>
      <c r="H1260" s="71">
        <f>ROUND(Source!AC1194*Source!I1194, 2)+ROUND(Source!AD1194*Source!I1194, 2)+ROUND(Source!AF1194*Source!I1194, 2)</f>
        <v>-621</v>
      </c>
      <c r="I1260" s="72"/>
      <c r="J1260" s="72">
        <f>IF(Source!BC1194&lt;&gt; 0, Source!BC1194, 1)</f>
        <v>5.0199999999999996</v>
      </c>
      <c r="K1260" s="71">
        <f>Source!O1194</f>
        <v>-3117.42</v>
      </c>
      <c r="L1260" s="73"/>
      <c r="S1260">
        <f>ROUND((Source!FX1194/100)*((ROUND(Source!AF1194*Source!I1194, 2)+ROUND(Source!AE1194*Source!I1194, 2))), 2)</f>
        <v>0</v>
      </c>
      <c r="T1260">
        <f>Source!X1194</f>
        <v>0</v>
      </c>
      <c r="U1260">
        <f>ROUND((Source!FY1194/100)*((ROUND(Source!AF1194*Source!I1194, 2)+ROUND(Source!AE1194*Source!I1194, 2))), 2)</f>
        <v>0</v>
      </c>
      <c r="V1260">
        <f>Source!Y1194</f>
        <v>0</v>
      </c>
      <c r="W1260">
        <f>IF(Source!BI1194&lt;=1,H1260, 0)</f>
        <v>-621</v>
      </c>
      <c r="X1260">
        <f>IF(Source!BI1194=2,H1260, 0)</f>
        <v>0</v>
      </c>
      <c r="Y1260">
        <f>IF(Source!BI1194=3,H1260, 0)</f>
        <v>0</v>
      </c>
      <c r="Z1260">
        <f>IF(Source!BI1194=4,H1260, 0)</f>
        <v>0</v>
      </c>
    </row>
    <row r="1261" spans="1:26" ht="13.8">
      <c r="G1261" s="74">
        <f>H1251+H1252+H1254+H1255+H1256+SUM(H1258:H1260)</f>
        <v>6473.8899999999994</v>
      </c>
      <c r="H1261" s="74"/>
      <c r="J1261" s="74">
        <f>K1251+K1252+K1254+K1255+K1256+SUM(K1258:K1260)</f>
        <v>18248.47</v>
      </c>
      <c r="K1261" s="74"/>
      <c r="L1261" s="59">
        <f>Source!U1191</f>
        <v>2.5233299999999996</v>
      </c>
      <c r="O1261" s="48">
        <f>G1261</f>
        <v>6473.8899999999994</v>
      </c>
      <c r="P1261" s="48">
        <f>J1261</f>
        <v>18248.47</v>
      </c>
      <c r="Q1261" s="48">
        <f>L1261</f>
        <v>2.5233299999999996</v>
      </c>
      <c r="W1261">
        <f>IF(Source!BI1191&lt;=1,H1251+H1252+H1254+H1255+H1256, 0)</f>
        <v>693.08999999999992</v>
      </c>
      <c r="X1261">
        <f>IF(Source!BI1191=2,H1251+H1252+H1254+H1255+H1256, 0)</f>
        <v>0</v>
      </c>
      <c r="Y1261">
        <f>IF(Source!BI1191=3,H1251+H1252+H1254+H1255+H1256, 0)</f>
        <v>0</v>
      </c>
      <c r="Z1261">
        <f>IF(Source!BI1191=4,H1251+H1252+H1254+H1255+H1256, 0)</f>
        <v>0</v>
      </c>
    </row>
    <row r="1262" spans="1:26" ht="80.400000000000006">
      <c r="A1262" s="38" t="str">
        <f>Source!E1195</f>
        <v>16</v>
      </c>
      <c r="B1262" s="78" t="s">
        <v>974</v>
      </c>
      <c r="C1262" s="78" t="str">
        <f>Source!G1195</f>
        <v>Третья шпатлевка при высококачественной окраске по штукатурке и сборным конструкциям стен, подготовленных под окраску</v>
      </c>
      <c r="D1262" s="60" t="str">
        <f>Source!H1195</f>
        <v>100 м2 окрашиваемой поверхности</v>
      </c>
      <c r="E1262" s="10">
        <f>Source!I1195</f>
        <v>1.21</v>
      </c>
      <c r="F1262" s="61">
        <f>Source!AL1195+Source!AM1195+Source!AO1195</f>
        <v>519.44000000000005</v>
      </c>
      <c r="G1262" s="62"/>
      <c r="H1262" s="63"/>
      <c r="I1262" s="62" t="str">
        <f>Source!BO1195</f>
        <v>15-04-027-5</v>
      </c>
      <c r="J1262" s="62"/>
      <c r="K1262" s="63"/>
      <c r="L1262" s="64"/>
      <c r="S1262">
        <f>ROUND((Source!FX1195/100)*((ROUND(Source!AF1195*Source!I1195, 2)+ROUND(Source!AE1195*Source!I1195, 2))), 2)</f>
        <v>150.13</v>
      </c>
      <c r="T1262">
        <f>Source!X1195</f>
        <v>4784.38</v>
      </c>
      <c r="U1262">
        <f>ROUND((Source!FY1195/100)*((ROUND(Source!AF1195*Source!I1195, 2)+ROUND(Source!AE1195*Source!I1195, 2))), 2)</f>
        <v>74.27</v>
      </c>
      <c r="V1262">
        <f>Source!Y1195</f>
        <v>2367.0100000000002</v>
      </c>
    </row>
    <row r="1263" spans="1:26">
      <c r="C1263" s="47" t="str">
        <f>"Объем: "&amp;Source!I1195&amp;"=121/"&amp;"100"</f>
        <v>Объем: 1,21=121/100</v>
      </c>
    </row>
    <row r="1264" spans="1:26" ht="14.4">
      <c r="A1264" s="38"/>
      <c r="B1264" s="78"/>
      <c r="C1264" s="78" t="s">
        <v>959</v>
      </c>
      <c r="D1264" s="60"/>
      <c r="E1264" s="10"/>
      <c r="F1264" s="61">
        <f>Source!AO1195</f>
        <v>114.02</v>
      </c>
      <c r="G1264" s="62" t="str">
        <f>Source!DG1195</f>
        <v>)*1,15</v>
      </c>
      <c r="H1264" s="63">
        <f>ROUND(Source!AF1195*Source!I1195, 2)</f>
        <v>158.66</v>
      </c>
      <c r="I1264" s="62"/>
      <c r="J1264" s="62">
        <f>IF(Source!BA1195&lt;&gt; 0, Source!BA1195, 1)</f>
        <v>31.7</v>
      </c>
      <c r="K1264" s="63">
        <f>Source!S1195</f>
        <v>5029.4799999999996</v>
      </c>
      <c r="L1264" s="64"/>
      <c r="R1264">
        <f>H1264</f>
        <v>158.66</v>
      </c>
    </row>
    <row r="1265" spans="1:26" ht="14.4">
      <c r="A1265" s="38"/>
      <c r="B1265" s="78"/>
      <c r="C1265" s="78" t="s">
        <v>81</v>
      </c>
      <c r="D1265" s="60"/>
      <c r="E1265" s="10"/>
      <c r="F1265" s="61">
        <f>Source!AM1195</f>
        <v>2.93</v>
      </c>
      <c r="G1265" s="62" t="str">
        <f>Source!DE1195</f>
        <v>)*1,25</v>
      </c>
      <c r="H1265" s="63">
        <f>ROUND(Source!AD1195*Source!I1195, 2)</f>
        <v>4.43</v>
      </c>
      <c r="I1265" s="62"/>
      <c r="J1265" s="62">
        <f>IF(Source!BB1195&lt;&gt; 0, Source!BB1195, 1)</f>
        <v>10.82</v>
      </c>
      <c r="K1265" s="63">
        <f>Source!Q1195</f>
        <v>47.95</v>
      </c>
      <c r="L1265" s="64"/>
    </row>
    <row r="1266" spans="1:26" ht="14.4">
      <c r="A1266" s="38"/>
      <c r="B1266" s="78"/>
      <c r="C1266" s="78" t="s">
        <v>965</v>
      </c>
      <c r="D1266" s="60"/>
      <c r="E1266" s="10"/>
      <c r="F1266" s="61">
        <f>Source!AN1195</f>
        <v>0.14000000000000001</v>
      </c>
      <c r="G1266" s="62" t="str">
        <f>Source!DF1195</f>
        <v>)*1,25</v>
      </c>
      <c r="H1266" s="75">
        <f>ROUND(Source!AE1195*Source!I1195, 2)</f>
        <v>0.21</v>
      </c>
      <c r="I1266" s="62"/>
      <c r="J1266" s="62">
        <f>IF(Source!BS1195&lt;&gt; 0, Source!BS1195, 1)</f>
        <v>31.7</v>
      </c>
      <c r="K1266" s="75">
        <f>Source!R1195</f>
        <v>6.71</v>
      </c>
      <c r="L1266" s="64"/>
      <c r="R1266">
        <f>H1266</f>
        <v>0.21</v>
      </c>
    </row>
    <row r="1267" spans="1:26" ht="14.4">
      <c r="A1267" s="38"/>
      <c r="B1267" s="78"/>
      <c r="C1267" s="78" t="s">
        <v>967</v>
      </c>
      <c r="D1267" s="60"/>
      <c r="E1267" s="10"/>
      <c r="F1267" s="61">
        <f>Source!AL1195</f>
        <v>402.49</v>
      </c>
      <c r="G1267" s="62" t="str">
        <f>Source!DD1195</f>
        <v/>
      </c>
      <c r="H1267" s="63">
        <f>ROUND(Source!AC1195*Source!I1195, 2)</f>
        <v>487.01</v>
      </c>
      <c r="I1267" s="62"/>
      <c r="J1267" s="62">
        <f>IF(Source!BC1195&lt;&gt; 0, Source!BC1195, 1)</f>
        <v>3.88</v>
      </c>
      <c r="K1267" s="63">
        <f>Source!P1195</f>
        <v>1889.61</v>
      </c>
      <c r="L1267" s="64"/>
    </row>
    <row r="1268" spans="1:26" ht="14.4">
      <c r="A1268" s="38"/>
      <c r="B1268" s="78"/>
      <c r="C1268" s="78" t="s">
        <v>960</v>
      </c>
      <c r="D1268" s="60" t="s">
        <v>961</v>
      </c>
      <c r="E1268" s="10">
        <f>Source!BZ1195</f>
        <v>105</v>
      </c>
      <c r="F1268" s="14" t="str">
        <f>CONCATENATE(" )", Source!DL1195, Source!FT1195, "=", Source!FX1195)</f>
        <v xml:space="preserve"> )*0,9=94,5</v>
      </c>
      <c r="G1268" s="23"/>
      <c r="H1268" s="63">
        <f>SUM(S1262:S1270)</f>
        <v>150.13</v>
      </c>
      <c r="I1268" s="65"/>
      <c r="J1268" s="57">
        <f>Source!AT1195</f>
        <v>95</v>
      </c>
      <c r="K1268" s="63">
        <f>SUM(T1262:T1270)</f>
        <v>4784.38</v>
      </c>
      <c r="L1268" s="64"/>
    </row>
    <row r="1269" spans="1:26" ht="14.4">
      <c r="A1269" s="38"/>
      <c r="B1269" s="78"/>
      <c r="C1269" s="78" t="s">
        <v>962</v>
      </c>
      <c r="D1269" s="60" t="s">
        <v>961</v>
      </c>
      <c r="E1269" s="10">
        <f>Source!CA1195</f>
        <v>55</v>
      </c>
      <c r="F1269" s="14" t="str">
        <f>CONCATENATE(" )", Source!DM1195, Source!FU1195, "=", Source!FY1195)</f>
        <v xml:space="preserve"> )*0,85=46,75</v>
      </c>
      <c r="G1269" s="23"/>
      <c r="H1269" s="63">
        <f>SUM(U1262:U1270)</f>
        <v>74.27</v>
      </c>
      <c r="I1269" s="65"/>
      <c r="J1269" s="57">
        <f>Source!AU1195</f>
        <v>47</v>
      </c>
      <c r="K1269" s="63">
        <f>SUM(V1262:V1270)</f>
        <v>2367.0100000000002</v>
      </c>
      <c r="L1269" s="64"/>
    </row>
    <row r="1270" spans="1:26" ht="14.4">
      <c r="A1270" s="79"/>
      <c r="B1270" s="80"/>
      <c r="C1270" s="80" t="s">
        <v>963</v>
      </c>
      <c r="D1270" s="67" t="s">
        <v>964</v>
      </c>
      <c r="E1270" s="68">
        <f>Source!AQ1195</f>
        <v>11.99</v>
      </c>
      <c r="F1270" s="69"/>
      <c r="G1270" s="72" t="str">
        <f>Source!DI1195</f>
        <v>)*1,15</v>
      </c>
      <c r="H1270" s="71"/>
      <c r="I1270" s="72"/>
      <c r="J1270" s="72"/>
      <c r="K1270" s="71"/>
      <c r="L1270" s="76">
        <f>Source!U1195</f>
        <v>16.684085</v>
      </c>
    </row>
    <row r="1271" spans="1:26" ht="13.8">
      <c r="G1271" s="74">
        <f>H1264+H1265+H1267+H1268+H1269</f>
        <v>874.5</v>
      </c>
      <c r="H1271" s="74"/>
      <c r="J1271" s="74">
        <f>K1264+K1265+K1267+K1268+K1269</f>
        <v>14118.429999999998</v>
      </c>
      <c r="K1271" s="74"/>
      <c r="L1271" s="59">
        <f>Source!U1195</f>
        <v>16.684085</v>
      </c>
      <c r="O1271" s="48">
        <f>G1271</f>
        <v>874.5</v>
      </c>
      <c r="P1271" s="48">
        <f>J1271</f>
        <v>14118.429999999998</v>
      </c>
      <c r="Q1271" s="48">
        <f>L1271</f>
        <v>16.684085</v>
      </c>
      <c r="W1271">
        <f>IF(Source!BI1195&lt;=1,H1264+H1265+H1267+H1268+H1269, 0)</f>
        <v>874.5</v>
      </c>
      <c r="X1271">
        <f>IF(Source!BI1195=2,H1264+H1265+H1267+H1268+H1269, 0)</f>
        <v>0</v>
      </c>
      <c r="Y1271">
        <f>IF(Source!BI1195=3,H1264+H1265+H1267+H1268+H1269, 0)</f>
        <v>0</v>
      </c>
      <c r="Z1271">
        <f>IF(Source!BI1195=4,H1264+H1265+H1267+H1268+H1269, 0)</f>
        <v>0</v>
      </c>
    </row>
    <row r="1272" spans="1:26" ht="72">
      <c r="A1272" s="38" t="str">
        <f>Source!E1196</f>
        <v>17</v>
      </c>
      <c r="B1272" s="78" t="str">
        <f>Source!F1196</f>
        <v>15-04-007-1</v>
      </c>
      <c r="C1272" s="78" t="str">
        <f>Source!G1196</f>
        <v>Окраска водно-дисперсионными акриловыми составами улучшенная по штукатурке стен</v>
      </c>
      <c r="D1272" s="60" t="str">
        <f>Source!H1196</f>
        <v>100 м2 окрашиваемой поверхности</v>
      </c>
      <c r="E1272" s="10">
        <f>Source!I1196</f>
        <v>1.21</v>
      </c>
      <c r="F1272" s="61">
        <f>Source!AL1196+Source!AM1196+Source!AO1196</f>
        <v>394.34</v>
      </c>
      <c r="G1272" s="62"/>
      <c r="H1272" s="63"/>
      <c r="I1272" s="62" t="str">
        <f>Source!BO1196</f>
        <v>15-04-007-1</v>
      </c>
      <c r="J1272" s="62"/>
      <c r="K1272" s="63"/>
      <c r="L1272" s="64"/>
      <c r="S1272">
        <f>ROUND((Source!FX1196/100)*((ROUND(Source!AF1196*Source!I1196, 2)+ROUND(Source!AE1196*Source!I1196, 2))), 2)</f>
        <v>435.59</v>
      </c>
      <c r="T1272">
        <f>Source!X1196</f>
        <v>13881.12</v>
      </c>
      <c r="U1272">
        <f>ROUND((Source!FY1196/100)*((ROUND(Source!AF1196*Source!I1196, 2)+ROUND(Source!AE1196*Source!I1196, 2))), 2)</f>
        <v>215.49</v>
      </c>
      <c r="V1272">
        <f>Source!Y1196</f>
        <v>6867.5</v>
      </c>
    </row>
    <row r="1273" spans="1:26">
      <c r="C1273" s="47" t="str">
        <f>"Объем: "&amp;Source!I1196&amp;"=121/"&amp;"100"</f>
        <v>Объем: 1,21=121/100</v>
      </c>
    </row>
    <row r="1274" spans="1:26" ht="14.4">
      <c r="A1274" s="38"/>
      <c r="B1274" s="78"/>
      <c r="C1274" s="78" t="s">
        <v>959</v>
      </c>
      <c r="D1274" s="60"/>
      <c r="E1274" s="10"/>
      <c r="F1274" s="61">
        <f>Source!AO1196</f>
        <v>380.71</v>
      </c>
      <c r="G1274" s="62" t="str">
        <f>Source!DG1196</f>
        <v/>
      </c>
      <c r="H1274" s="63">
        <f>ROUND(Source!AF1196*Source!I1196, 2)</f>
        <v>460.66</v>
      </c>
      <c r="I1274" s="62"/>
      <c r="J1274" s="62">
        <f>IF(Source!BA1196&lt;&gt; 0, Source!BA1196, 1)</f>
        <v>31.7</v>
      </c>
      <c r="K1274" s="63">
        <f>Source!S1196</f>
        <v>14602.89</v>
      </c>
      <c r="L1274" s="64"/>
      <c r="R1274">
        <f>H1274</f>
        <v>460.66</v>
      </c>
    </row>
    <row r="1275" spans="1:26" ht="14.4">
      <c r="A1275" s="38"/>
      <c r="B1275" s="78"/>
      <c r="C1275" s="78" t="s">
        <v>81</v>
      </c>
      <c r="D1275" s="60"/>
      <c r="E1275" s="10"/>
      <c r="F1275" s="61">
        <f>Source!AM1196</f>
        <v>13.63</v>
      </c>
      <c r="G1275" s="62" t="str">
        <f>Source!DE1196</f>
        <v/>
      </c>
      <c r="H1275" s="63">
        <f>ROUND(Source!AD1196*Source!I1196, 2)</f>
        <v>16.489999999999998</v>
      </c>
      <c r="I1275" s="62"/>
      <c r="J1275" s="62">
        <f>IF(Source!BB1196&lt;&gt; 0, Source!BB1196, 1)</f>
        <v>10.6</v>
      </c>
      <c r="K1275" s="63">
        <f>Source!Q1196</f>
        <v>174.82</v>
      </c>
      <c r="L1275" s="64"/>
    </row>
    <row r="1276" spans="1:26" ht="14.4">
      <c r="A1276" s="38"/>
      <c r="B1276" s="78"/>
      <c r="C1276" s="78" t="s">
        <v>965</v>
      </c>
      <c r="D1276" s="60"/>
      <c r="E1276" s="10"/>
      <c r="F1276" s="61">
        <f>Source!AN1196</f>
        <v>0.23</v>
      </c>
      <c r="G1276" s="62" t="str">
        <f>Source!DF1196</f>
        <v/>
      </c>
      <c r="H1276" s="75">
        <f>ROUND(Source!AE1196*Source!I1196, 2)</f>
        <v>0.28000000000000003</v>
      </c>
      <c r="I1276" s="62"/>
      <c r="J1276" s="62">
        <f>IF(Source!BS1196&lt;&gt; 0, Source!BS1196, 1)</f>
        <v>31.7</v>
      </c>
      <c r="K1276" s="75">
        <f>Source!R1196</f>
        <v>8.82</v>
      </c>
      <c r="L1276" s="64"/>
      <c r="R1276">
        <f>H1276</f>
        <v>0.28000000000000003</v>
      </c>
    </row>
    <row r="1277" spans="1:26" ht="14.4">
      <c r="A1277" s="38"/>
      <c r="B1277" s="78"/>
      <c r="C1277" s="78" t="s">
        <v>960</v>
      </c>
      <c r="D1277" s="60" t="s">
        <v>961</v>
      </c>
      <c r="E1277" s="10">
        <f>Source!BZ1196</f>
        <v>105</v>
      </c>
      <c r="F1277" s="14" t="str">
        <f>CONCATENATE(" )", Source!DL1196, Source!FT1196, "=", Source!FX1196)</f>
        <v xml:space="preserve"> )*0,9=94,5</v>
      </c>
      <c r="G1277" s="23"/>
      <c r="H1277" s="63">
        <f>SUM(S1272:S1279)</f>
        <v>435.59</v>
      </c>
      <c r="I1277" s="65"/>
      <c r="J1277" s="57">
        <f>Source!AT1196</f>
        <v>95</v>
      </c>
      <c r="K1277" s="63">
        <f>SUM(T1272:T1279)</f>
        <v>13881.12</v>
      </c>
      <c r="L1277" s="64"/>
    </row>
    <row r="1278" spans="1:26" ht="14.4">
      <c r="A1278" s="38"/>
      <c r="B1278" s="78"/>
      <c r="C1278" s="78" t="s">
        <v>962</v>
      </c>
      <c r="D1278" s="60" t="s">
        <v>961</v>
      </c>
      <c r="E1278" s="10">
        <f>Source!CA1196</f>
        <v>55</v>
      </c>
      <c r="F1278" s="14" t="str">
        <f>CONCATENATE(" )", Source!DM1196, Source!FU1196, "=", Source!FY1196)</f>
        <v xml:space="preserve"> )*0,85=46,75</v>
      </c>
      <c r="G1278" s="23"/>
      <c r="H1278" s="63">
        <f>SUM(U1272:U1279)</f>
        <v>215.49</v>
      </c>
      <c r="I1278" s="65"/>
      <c r="J1278" s="57">
        <f>Source!AU1196</f>
        <v>47</v>
      </c>
      <c r="K1278" s="63">
        <f>SUM(V1272:V1279)</f>
        <v>6867.5</v>
      </c>
      <c r="L1278" s="64"/>
    </row>
    <row r="1279" spans="1:26" ht="14.4">
      <c r="A1279" s="79"/>
      <c r="B1279" s="80"/>
      <c r="C1279" s="80" t="s">
        <v>963</v>
      </c>
      <c r="D1279" s="67" t="s">
        <v>964</v>
      </c>
      <c r="E1279" s="68">
        <f>Source!AQ1196</f>
        <v>43.56</v>
      </c>
      <c r="F1279" s="69"/>
      <c r="G1279" s="72" t="str">
        <f>Source!DI1196</f>
        <v/>
      </c>
      <c r="H1279" s="71"/>
      <c r="I1279" s="72"/>
      <c r="J1279" s="72"/>
      <c r="K1279" s="71"/>
      <c r="L1279" s="76">
        <f>Source!U1196</f>
        <v>52.707599999999999</v>
      </c>
    </row>
    <row r="1280" spans="1:26" ht="13.8">
      <c r="G1280" s="74">
        <f>H1274+H1275+H1277+H1278</f>
        <v>1128.23</v>
      </c>
      <c r="H1280" s="74"/>
      <c r="J1280" s="74">
        <f>K1274+K1275+K1277+K1278</f>
        <v>35526.33</v>
      </c>
      <c r="K1280" s="74"/>
      <c r="L1280" s="59">
        <f>Source!U1196</f>
        <v>52.707599999999999</v>
      </c>
      <c r="O1280" s="48">
        <f>G1280</f>
        <v>1128.23</v>
      </c>
      <c r="P1280" s="48">
        <f>J1280</f>
        <v>35526.33</v>
      </c>
      <c r="Q1280" s="48">
        <f>L1280</f>
        <v>52.707599999999999</v>
      </c>
      <c r="W1280">
        <f>IF(Source!BI1196&lt;=1,H1274+H1275+H1277+H1278, 0)</f>
        <v>1128.23</v>
      </c>
      <c r="X1280">
        <f>IF(Source!BI1196=2,H1274+H1275+H1277+H1278, 0)</f>
        <v>0</v>
      </c>
      <c r="Y1280">
        <f>IF(Source!BI1196=3,H1274+H1275+H1277+H1278, 0)</f>
        <v>0</v>
      </c>
      <c r="Z1280">
        <f>IF(Source!BI1196=4,H1274+H1275+H1277+H1278, 0)</f>
        <v>0</v>
      </c>
    </row>
    <row r="1281" spans="1:26" ht="72">
      <c r="A1281" s="38" t="str">
        <f>Source!E1197</f>
        <v>18</v>
      </c>
      <c r="B1281" s="78" t="str">
        <f>Source!F1197</f>
        <v>15-01-047-15</v>
      </c>
      <c r="C1281" s="78" t="str">
        <f>Source!G1197</f>
        <v>Устройство подвесных потолков типа &lt;Армстронг&gt; по каркасу из оцинкованного профиля</v>
      </c>
      <c r="D1281" s="60" t="str">
        <f>Source!H1197</f>
        <v>100 м2 поверхности облицовки</v>
      </c>
      <c r="E1281" s="10">
        <f>Source!I1197</f>
        <v>1.087</v>
      </c>
      <c r="F1281" s="61">
        <f>Source!AL1197+Source!AM1197+Source!AO1197</f>
        <v>6747.4000000000005</v>
      </c>
      <c r="G1281" s="62"/>
      <c r="H1281" s="63"/>
      <c r="I1281" s="62" t="str">
        <f>Source!BO1197</f>
        <v>15-01-047-15</v>
      </c>
      <c r="J1281" s="62"/>
      <c r="K1281" s="63"/>
      <c r="L1281" s="64"/>
      <c r="S1281">
        <f>ROUND((Source!FX1197/100)*((ROUND(Source!AF1197*Source!I1197, 2)+ROUND(Source!AE1197*Source!I1197, 2))), 2)</f>
        <v>999.87</v>
      </c>
      <c r="T1281">
        <f>Source!X1197</f>
        <v>31863.599999999999</v>
      </c>
      <c r="U1281">
        <f>ROUND((Source!FY1197/100)*((ROUND(Source!AF1197*Source!I1197, 2)+ROUND(Source!AE1197*Source!I1197, 2))), 2)</f>
        <v>494.64</v>
      </c>
      <c r="V1281">
        <f>Source!Y1197</f>
        <v>15764.1</v>
      </c>
    </row>
    <row r="1282" spans="1:26">
      <c r="C1282" s="47" t="str">
        <f>"Объем: "&amp;Source!I1197&amp;"=108,7/"&amp;"100"</f>
        <v>Объем: 1,087=108,7/100</v>
      </c>
    </row>
    <row r="1283" spans="1:26" ht="14.4">
      <c r="A1283" s="38"/>
      <c r="B1283" s="78"/>
      <c r="C1283" s="78" t="s">
        <v>959</v>
      </c>
      <c r="D1283" s="60"/>
      <c r="E1283" s="10"/>
      <c r="F1283" s="61">
        <f>Source!AO1197</f>
        <v>963.12</v>
      </c>
      <c r="G1283" s="62" t="str">
        <f>Source!DG1197</f>
        <v/>
      </c>
      <c r="H1283" s="63">
        <f>ROUND(Source!AF1197*Source!I1197, 2)</f>
        <v>1046.9100000000001</v>
      </c>
      <c r="I1283" s="62"/>
      <c r="J1283" s="62">
        <f>IF(Source!BA1197&lt;&gt; 0, Source!BA1197, 1)</f>
        <v>31.7</v>
      </c>
      <c r="K1283" s="63">
        <f>Source!S1197</f>
        <v>33187.089999999997</v>
      </c>
      <c r="L1283" s="64"/>
      <c r="R1283">
        <f>H1283</f>
        <v>1046.9100000000001</v>
      </c>
    </row>
    <row r="1284" spans="1:26" ht="14.4">
      <c r="A1284" s="38"/>
      <c r="B1284" s="78"/>
      <c r="C1284" s="78" t="s">
        <v>81</v>
      </c>
      <c r="D1284" s="60"/>
      <c r="E1284" s="10"/>
      <c r="F1284" s="61">
        <f>Source!AM1197</f>
        <v>433.43</v>
      </c>
      <c r="G1284" s="62" t="str">
        <f>Source!DE1197</f>
        <v/>
      </c>
      <c r="H1284" s="63">
        <f>ROUND(Source!AD1197*Source!I1197, 2)</f>
        <v>471.14</v>
      </c>
      <c r="I1284" s="62"/>
      <c r="J1284" s="62">
        <f>IF(Source!BB1197&lt;&gt; 0, Source!BB1197, 1)</f>
        <v>10.47</v>
      </c>
      <c r="K1284" s="63">
        <f>Source!Q1197</f>
        <v>4932.82</v>
      </c>
      <c r="L1284" s="64"/>
    </row>
    <row r="1285" spans="1:26" ht="14.4">
      <c r="A1285" s="38"/>
      <c r="B1285" s="78"/>
      <c r="C1285" s="78" t="s">
        <v>965</v>
      </c>
      <c r="D1285" s="60"/>
      <c r="E1285" s="10"/>
      <c r="F1285" s="61">
        <f>Source!AN1197</f>
        <v>10.26</v>
      </c>
      <c r="G1285" s="62" t="str">
        <f>Source!DF1197</f>
        <v/>
      </c>
      <c r="H1285" s="75">
        <f>ROUND(Source!AE1197*Source!I1197, 2)</f>
        <v>11.15</v>
      </c>
      <c r="I1285" s="62"/>
      <c r="J1285" s="62">
        <f>IF(Source!BS1197&lt;&gt; 0, Source!BS1197, 1)</f>
        <v>31.7</v>
      </c>
      <c r="K1285" s="75">
        <f>Source!R1197</f>
        <v>353.54</v>
      </c>
      <c r="L1285" s="64"/>
      <c r="R1285">
        <f>H1285</f>
        <v>11.15</v>
      </c>
    </row>
    <row r="1286" spans="1:26" ht="14.4">
      <c r="A1286" s="38"/>
      <c r="B1286" s="78"/>
      <c r="C1286" s="78" t="s">
        <v>960</v>
      </c>
      <c r="D1286" s="60" t="s">
        <v>961</v>
      </c>
      <c r="E1286" s="10">
        <f>Source!BZ1197</f>
        <v>105</v>
      </c>
      <c r="F1286" s="14" t="str">
        <f>CONCATENATE(" )", Source!DL1197, Source!FT1197, "=", Source!FX1197)</f>
        <v xml:space="preserve"> )*0,9=94,5</v>
      </c>
      <c r="G1286" s="23"/>
      <c r="H1286" s="63">
        <f>SUM(S1281:S1288)</f>
        <v>999.87</v>
      </c>
      <c r="I1286" s="65"/>
      <c r="J1286" s="57">
        <f>Source!AT1197</f>
        <v>95</v>
      </c>
      <c r="K1286" s="63">
        <f>SUM(T1281:T1288)</f>
        <v>31863.599999999999</v>
      </c>
      <c r="L1286" s="64"/>
    </row>
    <row r="1287" spans="1:26" ht="14.4">
      <c r="A1287" s="38"/>
      <c r="B1287" s="78"/>
      <c r="C1287" s="78" t="s">
        <v>962</v>
      </c>
      <c r="D1287" s="60" t="s">
        <v>961</v>
      </c>
      <c r="E1287" s="10">
        <f>Source!CA1197</f>
        <v>55</v>
      </c>
      <c r="F1287" s="14" t="str">
        <f>CONCATENATE(" )", Source!DM1197, Source!FU1197, "=", Source!FY1197)</f>
        <v xml:space="preserve"> )*0,85=46,75</v>
      </c>
      <c r="G1287" s="23"/>
      <c r="H1287" s="63">
        <f>SUM(U1281:U1288)</f>
        <v>494.64</v>
      </c>
      <c r="I1287" s="65"/>
      <c r="J1287" s="57">
        <f>Source!AU1197</f>
        <v>47</v>
      </c>
      <c r="K1287" s="63">
        <f>SUM(V1281:V1288)</f>
        <v>15764.1</v>
      </c>
      <c r="L1287" s="64"/>
    </row>
    <row r="1288" spans="1:26" ht="14.4">
      <c r="A1288" s="79"/>
      <c r="B1288" s="80"/>
      <c r="C1288" s="80" t="s">
        <v>963</v>
      </c>
      <c r="D1288" s="67" t="s">
        <v>964</v>
      </c>
      <c r="E1288" s="68">
        <f>Source!AQ1197</f>
        <v>102.46</v>
      </c>
      <c r="F1288" s="69"/>
      <c r="G1288" s="72" t="str">
        <f>Source!DI1197</f>
        <v/>
      </c>
      <c r="H1288" s="71"/>
      <c r="I1288" s="72"/>
      <c r="J1288" s="72"/>
      <c r="K1288" s="71"/>
      <c r="L1288" s="76">
        <f>Source!U1197</f>
        <v>111.37401999999999</v>
      </c>
    </row>
    <row r="1289" spans="1:26" ht="13.8">
      <c r="G1289" s="74">
        <f>H1283+H1284+H1286+H1287</f>
        <v>3012.56</v>
      </c>
      <c r="H1289" s="74"/>
      <c r="J1289" s="74">
        <f>K1283+K1284+K1286+K1287</f>
        <v>85747.61</v>
      </c>
      <c r="K1289" s="74"/>
      <c r="L1289" s="59">
        <f>Source!U1197</f>
        <v>111.37401999999999</v>
      </c>
      <c r="O1289" s="48">
        <f>G1289</f>
        <v>3012.56</v>
      </c>
      <c r="P1289" s="48">
        <f>J1289</f>
        <v>85747.61</v>
      </c>
      <c r="Q1289" s="48">
        <f>L1289</f>
        <v>111.37401999999999</v>
      </c>
      <c r="W1289">
        <f>IF(Source!BI1197&lt;=1,H1283+H1284+H1286+H1287, 0)</f>
        <v>3012.56</v>
      </c>
      <c r="X1289">
        <f>IF(Source!BI1197=2,H1283+H1284+H1286+H1287, 0)</f>
        <v>0</v>
      </c>
      <c r="Y1289">
        <f>IF(Source!BI1197=3,H1283+H1284+H1286+H1287, 0)</f>
        <v>0</v>
      </c>
      <c r="Z1289">
        <f>IF(Source!BI1197=4,H1283+H1284+H1286+H1287, 0)</f>
        <v>0</v>
      </c>
    </row>
    <row r="1290" spans="1:26" ht="27.6">
      <c r="A1290" s="38" t="str">
        <f>Source!E1198</f>
        <v>19</v>
      </c>
      <c r="B1290" s="78" t="str">
        <f>Source!F1198</f>
        <v>м08-03-593-19</v>
      </c>
      <c r="C1290" s="78" t="str">
        <f>Source!G1198</f>
        <v>Светильник в подвесных потолках</v>
      </c>
      <c r="D1290" s="60" t="str">
        <f>Source!H1198</f>
        <v>100 шт.</v>
      </c>
      <c r="E1290" s="10">
        <f>Source!I1198</f>
        <v>0.08</v>
      </c>
      <c r="F1290" s="61">
        <f>Source!AL1198+Source!AM1198+Source!AO1198</f>
        <v>1101.54</v>
      </c>
      <c r="G1290" s="62"/>
      <c r="H1290" s="63"/>
      <c r="I1290" s="62" t="str">
        <f>Source!BO1198</f>
        <v>м08-03-593-19</v>
      </c>
      <c r="J1290" s="62"/>
      <c r="K1290" s="63"/>
      <c r="L1290" s="64"/>
      <c r="S1290">
        <f>ROUND((Source!FX1198/100)*((ROUND(Source!AF1198*Source!I1198, 2)+ROUND(Source!AE1198*Source!I1198, 2))), 2)</f>
        <v>71.38</v>
      </c>
      <c r="T1290">
        <f>Source!X1198</f>
        <v>2262.61</v>
      </c>
      <c r="U1290">
        <f>ROUND((Source!FY1198/100)*((ROUND(Source!AF1198*Source!I1198, 2)+ROUND(Source!AE1198*Source!I1198, 2))), 2)</f>
        <v>48.84</v>
      </c>
      <c r="V1290">
        <f>Source!Y1198</f>
        <v>1548.1</v>
      </c>
    </row>
    <row r="1291" spans="1:26">
      <c r="C1291" s="47" t="str">
        <f>"Объем: "&amp;Source!I1198&amp;"=8/"&amp;"100"</f>
        <v>Объем: 0,08=8/100</v>
      </c>
    </row>
    <row r="1292" spans="1:26" ht="14.4">
      <c r="A1292" s="38"/>
      <c r="B1292" s="78"/>
      <c r="C1292" s="78" t="s">
        <v>959</v>
      </c>
      <c r="D1292" s="60"/>
      <c r="E1292" s="10"/>
      <c r="F1292" s="61">
        <f>Source!AO1198</f>
        <v>936.45</v>
      </c>
      <c r="G1292" s="62" t="str">
        <f>Source!DG1198</f>
        <v/>
      </c>
      <c r="H1292" s="63">
        <f>ROUND(Source!AF1198*Source!I1198, 2)</f>
        <v>74.92</v>
      </c>
      <c r="I1292" s="62"/>
      <c r="J1292" s="62">
        <f>IF(Source!BA1198&lt;&gt; 0, Source!BA1198, 1)</f>
        <v>31.7</v>
      </c>
      <c r="K1292" s="63">
        <f>Source!S1198</f>
        <v>2374.84</v>
      </c>
      <c r="L1292" s="64"/>
      <c r="R1292">
        <f>H1292</f>
        <v>74.92</v>
      </c>
    </row>
    <row r="1293" spans="1:26" ht="14.4">
      <c r="A1293" s="38"/>
      <c r="B1293" s="78"/>
      <c r="C1293" s="78" t="s">
        <v>81</v>
      </c>
      <c r="D1293" s="60"/>
      <c r="E1293" s="10"/>
      <c r="F1293" s="61">
        <f>Source!AM1198</f>
        <v>44.36</v>
      </c>
      <c r="G1293" s="62" t="str">
        <f>Source!DE1198</f>
        <v/>
      </c>
      <c r="H1293" s="63">
        <f>ROUND(Source!AD1198*Source!I1198, 2)</f>
        <v>3.55</v>
      </c>
      <c r="I1293" s="62"/>
      <c r="J1293" s="62">
        <f>IF(Source!BB1198&lt;&gt; 0, Source!BB1198, 1)</f>
        <v>9.01</v>
      </c>
      <c r="K1293" s="63">
        <f>Source!Q1198</f>
        <v>31.97</v>
      </c>
      <c r="L1293" s="64"/>
    </row>
    <row r="1294" spans="1:26" ht="14.4">
      <c r="A1294" s="38"/>
      <c r="B1294" s="78"/>
      <c r="C1294" s="78" t="s">
        <v>965</v>
      </c>
      <c r="D1294" s="60"/>
      <c r="E1294" s="10"/>
      <c r="F1294" s="61">
        <f>Source!AN1198</f>
        <v>2.7</v>
      </c>
      <c r="G1294" s="62" t="str">
        <f>Source!DF1198</f>
        <v/>
      </c>
      <c r="H1294" s="75">
        <f>ROUND(Source!AE1198*Source!I1198, 2)</f>
        <v>0.22</v>
      </c>
      <c r="I1294" s="62"/>
      <c r="J1294" s="62">
        <f>IF(Source!BS1198&lt;&gt; 0, Source!BS1198, 1)</f>
        <v>31.7</v>
      </c>
      <c r="K1294" s="75">
        <f>Source!R1198</f>
        <v>6.85</v>
      </c>
      <c r="L1294" s="64"/>
      <c r="R1294">
        <f>H1294</f>
        <v>0.22</v>
      </c>
    </row>
    <row r="1295" spans="1:26" ht="14.4">
      <c r="A1295" s="38"/>
      <c r="B1295" s="78"/>
      <c r="C1295" s="78" t="s">
        <v>967</v>
      </c>
      <c r="D1295" s="60"/>
      <c r="E1295" s="10"/>
      <c r="F1295" s="61">
        <f>Source!AL1198</f>
        <v>120.73</v>
      </c>
      <c r="G1295" s="62" t="str">
        <f>Source!DD1198</f>
        <v/>
      </c>
      <c r="H1295" s="63">
        <f>ROUND(Source!AC1198*Source!I1198, 2)</f>
        <v>9.66</v>
      </c>
      <c r="I1295" s="62"/>
      <c r="J1295" s="62">
        <f>IF(Source!BC1198&lt;&gt; 0, Source!BC1198, 1)</f>
        <v>11.53</v>
      </c>
      <c r="K1295" s="63">
        <f>Source!P1198</f>
        <v>111.36</v>
      </c>
      <c r="L1295" s="64"/>
    </row>
    <row r="1296" spans="1:26" ht="14.4">
      <c r="A1296" s="38"/>
      <c r="B1296" s="78"/>
      <c r="C1296" s="78" t="s">
        <v>960</v>
      </c>
      <c r="D1296" s="60" t="s">
        <v>961</v>
      </c>
      <c r="E1296" s="10">
        <f>Source!BZ1198</f>
        <v>95</v>
      </c>
      <c r="F1296" s="81"/>
      <c r="G1296" s="62"/>
      <c r="H1296" s="63">
        <f>SUM(S1290:S1299)</f>
        <v>71.38</v>
      </c>
      <c r="I1296" s="65"/>
      <c r="J1296" s="57">
        <f>Source!AT1198</f>
        <v>95</v>
      </c>
      <c r="K1296" s="63">
        <f>SUM(T1290:T1299)</f>
        <v>2262.61</v>
      </c>
      <c r="L1296" s="64"/>
    </row>
    <row r="1297" spans="1:26" ht="14.4">
      <c r="A1297" s="38"/>
      <c r="B1297" s="78"/>
      <c r="C1297" s="78" t="s">
        <v>962</v>
      </c>
      <c r="D1297" s="60" t="s">
        <v>961</v>
      </c>
      <c r="E1297" s="10">
        <f>Source!CA1198</f>
        <v>65</v>
      </c>
      <c r="F1297" s="81"/>
      <c r="G1297" s="62"/>
      <c r="H1297" s="63">
        <f>SUM(U1290:U1299)</f>
        <v>48.84</v>
      </c>
      <c r="I1297" s="65"/>
      <c r="J1297" s="57">
        <f>Source!AU1198</f>
        <v>65</v>
      </c>
      <c r="K1297" s="63">
        <f>SUM(V1290:V1299)</f>
        <v>1548.1</v>
      </c>
      <c r="L1297" s="64"/>
    </row>
    <row r="1298" spans="1:26" ht="14.4">
      <c r="A1298" s="38"/>
      <c r="B1298" s="78"/>
      <c r="C1298" s="78" t="s">
        <v>963</v>
      </c>
      <c r="D1298" s="60" t="s">
        <v>964</v>
      </c>
      <c r="E1298" s="10">
        <f>Source!AQ1198</f>
        <v>94.4</v>
      </c>
      <c r="F1298" s="61"/>
      <c r="G1298" s="62" t="str">
        <f>Source!DI1198</f>
        <v/>
      </c>
      <c r="H1298" s="63"/>
      <c r="I1298" s="62"/>
      <c r="J1298" s="62"/>
      <c r="K1298" s="63"/>
      <c r="L1298" s="66">
        <f>Source!U1198</f>
        <v>7.5520000000000005</v>
      </c>
    </row>
    <row r="1299" spans="1:26" ht="41.4">
      <c r="A1299" s="79" t="str">
        <f>Source!E1199</f>
        <v>19,1</v>
      </c>
      <c r="B1299" s="80" t="str">
        <f>Source!F1199</f>
        <v>509-5121</v>
      </c>
      <c r="C1299" s="80" t="str">
        <f>Source!G1199</f>
        <v>Светильник встраиваемый растровый с белым параболическим отражателем (5 перемычек) ЛВО 13-4х18-731/5</v>
      </c>
      <c r="D1299" s="67" t="str">
        <f>Source!H1199</f>
        <v>шт.</v>
      </c>
      <c r="E1299" s="68">
        <f>Source!I1199</f>
        <v>8</v>
      </c>
      <c r="F1299" s="69">
        <f>Source!AL1199+Source!AM1199+Source!AO1199</f>
        <v>162.18</v>
      </c>
      <c r="G1299" s="70" t="s">
        <v>3</v>
      </c>
      <c r="H1299" s="71">
        <f>ROUND(Source!AC1199*Source!I1199, 2)+ROUND(Source!AD1199*Source!I1199, 2)+ROUND(Source!AF1199*Source!I1199, 2)</f>
        <v>1297.44</v>
      </c>
      <c r="I1299" s="72"/>
      <c r="J1299" s="72">
        <f>IF(Source!BC1199&lt;&gt; 0, Source!BC1199, 1)</f>
        <v>2.42</v>
      </c>
      <c r="K1299" s="71">
        <f>Source!O1199</f>
        <v>3139.8</v>
      </c>
      <c r="L1299" s="73"/>
      <c r="S1299">
        <f>ROUND((Source!FX1199/100)*((ROUND(Source!AF1199*Source!I1199, 2)+ROUND(Source!AE1199*Source!I1199, 2))), 2)</f>
        <v>0</v>
      </c>
      <c r="T1299">
        <f>Source!X1199</f>
        <v>0</v>
      </c>
      <c r="U1299">
        <f>ROUND((Source!FY1199/100)*((ROUND(Source!AF1199*Source!I1199, 2)+ROUND(Source!AE1199*Source!I1199, 2))), 2)</f>
        <v>0</v>
      </c>
      <c r="V1299">
        <f>Source!Y1199</f>
        <v>0</v>
      </c>
      <c r="W1299">
        <f>IF(Source!BI1199&lt;=1,H1299, 0)</f>
        <v>0</v>
      </c>
      <c r="X1299">
        <f>IF(Source!BI1199=2,H1299, 0)</f>
        <v>1297.44</v>
      </c>
      <c r="Y1299">
        <f>IF(Source!BI1199=3,H1299, 0)</f>
        <v>0</v>
      </c>
      <c r="Z1299">
        <f>IF(Source!BI1199=4,H1299, 0)</f>
        <v>0</v>
      </c>
    </row>
    <row r="1300" spans="1:26" ht="13.8">
      <c r="G1300" s="74">
        <f>H1292+H1293+H1295+H1296+H1297+SUM(H1299:H1299)</f>
        <v>1505.79</v>
      </c>
      <c r="H1300" s="74"/>
      <c r="J1300" s="74">
        <f>K1292+K1293+K1295+K1296+K1297+SUM(K1299:K1299)</f>
        <v>9468.68</v>
      </c>
      <c r="K1300" s="74"/>
      <c r="L1300" s="59">
        <f>Source!U1198</f>
        <v>7.5520000000000005</v>
      </c>
      <c r="O1300" s="48">
        <f>G1300</f>
        <v>1505.79</v>
      </c>
      <c r="P1300" s="48">
        <f>J1300</f>
        <v>9468.68</v>
      </c>
      <c r="Q1300" s="48">
        <f>L1300</f>
        <v>7.5520000000000005</v>
      </c>
      <c r="W1300">
        <f>IF(Source!BI1198&lt;=1,H1292+H1293+H1295+H1296+H1297, 0)</f>
        <v>0</v>
      </c>
      <c r="X1300">
        <f>IF(Source!BI1198=2,H1292+H1293+H1295+H1296+H1297, 0)</f>
        <v>208.35</v>
      </c>
      <c r="Y1300">
        <f>IF(Source!BI1198=3,H1292+H1293+H1295+H1296+H1297, 0)</f>
        <v>0</v>
      </c>
      <c r="Z1300">
        <f>IF(Source!BI1198=4,H1292+H1293+H1295+H1296+H1297, 0)</f>
        <v>0</v>
      </c>
    </row>
    <row r="1301" spans="1:26" ht="41.4">
      <c r="A1301" s="38" t="str">
        <f>Source!E1200</f>
        <v>20</v>
      </c>
      <c r="B1301" s="78" t="str">
        <f>Source!F1200</f>
        <v>т01-01-01-041</v>
      </c>
      <c r="C1301" s="78" t="str">
        <f>Source!G1200</f>
        <v>Погрузка при автомобильных перевозках мусора строительного с погрузкой вручную</v>
      </c>
      <c r="D1301" s="60" t="str">
        <f>Source!H1200</f>
        <v>1 Т ГРУЗА</v>
      </c>
      <c r="E1301" s="10">
        <f>Source!I1200</f>
        <v>0.6</v>
      </c>
      <c r="F1301" s="61">
        <f>Source!AL1200+Source!AM1200+Source!AO1200</f>
        <v>42.98</v>
      </c>
      <c r="G1301" s="62"/>
      <c r="H1301" s="63"/>
      <c r="I1301" s="62" t="str">
        <f>Source!BO1200</f>
        <v/>
      </c>
      <c r="J1301" s="62"/>
      <c r="K1301" s="63"/>
      <c r="L1301" s="64"/>
      <c r="S1301">
        <f>ROUND((Source!FX1200/100)*((ROUND(Source!AF1200*Source!I1200, 2)+ROUND(Source!AE1200*Source!I1200, 2))), 2)</f>
        <v>0</v>
      </c>
      <c r="T1301">
        <f>Source!X1200</f>
        <v>0</v>
      </c>
      <c r="U1301">
        <f>ROUND((Source!FY1200/100)*((ROUND(Source!AF1200*Source!I1200, 2)+ROUND(Source!AE1200*Source!I1200, 2))), 2)</f>
        <v>0</v>
      </c>
      <c r="V1301">
        <f>Source!Y1200</f>
        <v>0</v>
      </c>
    </row>
    <row r="1302" spans="1:26" ht="14.4">
      <c r="A1302" s="79"/>
      <c r="B1302" s="80"/>
      <c r="C1302" s="80" t="s">
        <v>81</v>
      </c>
      <c r="D1302" s="67"/>
      <c r="E1302" s="68"/>
      <c r="F1302" s="69">
        <f>Source!AM1200</f>
        <v>42.98</v>
      </c>
      <c r="G1302" s="72" t="str">
        <f>Source!DE1200</f>
        <v/>
      </c>
      <c r="H1302" s="71">
        <f>ROUND(Source!AD1200*Source!I1200, 2)</f>
        <v>25.79</v>
      </c>
      <c r="I1302" s="72"/>
      <c r="J1302" s="72">
        <f>IF(Source!BB1200&lt;&gt; 0, Source!BB1200, 1)</f>
        <v>13.95</v>
      </c>
      <c r="K1302" s="71">
        <f>Source!Q1200</f>
        <v>359.74</v>
      </c>
      <c r="L1302" s="73"/>
    </row>
    <row r="1303" spans="1:26" ht="13.8">
      <c r="G1303" s="74">
        <f>H1302</f>
        <v>25.79</v>
      </c>
      <c r="H1303" s="74"/>
      <c r="J1303" s="74">
        <f>K1302</f>
        <v>359.74</v>
      </c>
      <c r="K1303" s="74"/>
      <c r="L1303" s="59">
        <f>Source!U1200</f>
        <v>0</v>
      </c>
      <c r="O1303" s="48">
        <f>G1303</f>
        <v>25.79</v>
      </c>
      <c r="P1303" s="48">
        <f>J1303</f>
        <v>359.74</v>
      </c>
      <c r="Q1303" s="48">
        <f>L1303</f>
        <v>0</v>
      </c>
      <c r="W1303">
        <f>IF(Source!BI1200&lt;=1,H1302, 0)</f>
        <v>25.79</v>
      </c>
      <c r="X1303">
        <f>IF(Source!BI1200=2,H1302, 0)</f>
        <v>0</v>
      </c>
      <c r="Y1303">
        <f>IF(Source!BI1200=3,H1302, 0)</f>
        <v>0</v>
      </c>
      <c r="Z1303">
        <f>IF(Source!BI1200=4,H1302, 0)</f>
        <v>0</v>
      </c>
    </row>
    <row r="1304" spans="1:26" ht="41.4">
      <c r="A1304" s="38" t="str">
        <f>Source!E1201</f>
        <v>21</v>
      </c>
      <c r="B1304" s="78" t="str">
        <f>Source!F1201</f>
        <v>т03-01-01-040</v>
      </c>
      <c r="C1304" s="78" t="str">
        <f>Source!G1201</f>
        <v>Перевозка грузов I класса автомобилями бортовыми грузоподъемностью до 15 т на расстояние до 40 км</v>
      </c>
      <c r="D1304" s="60" t="str">
        <f>Source!H1201</f>
        <v>1 Т ГРУЗА</v>
      </c>
      <c r="E1304" s="10">
        <f>Source!I1201</f>
        <v>0.6</v>
      </c>
      <c r="F1304" s="61">
        <f>Source!AL1201+Source!AM1201+Source!AO1201</f>
        <v>20.91</v>
      </c>
      <c r="G1304" s="62"/>
      <c r="H1304" s="63"/>
      <c r="I1304" s="62" t="str">
        <f>Source!BO1201</f>
        <v/>
      </c>
      <c r="J1304" s="62"/>
      <c r="K1304" s="63"/>
      <c r="L1304" s="64"/>
      <c r="S1304">
        <f>ROUND((Source!FX1201/100)*((ROUND(Source!AF1201*Source!I1201, 2)+ROUND(Source!AE1201*Source!I1201, 2))), 2)</f>
        <v>0</v>
      </c>
      <c r="T1304">
        <f>Source!X1201</f>
        <v>0</v>
      </c>
      <c r="U1304">
        <f>ROUND((Source!FY1201/100)*((ROUND(Source!AF1201*Source!I1201, 2)+ROUND(Source!AE1201*Source!I1201, 2))), 2)</f>
        <v>0</v>
      </c>
      <c r="V1304">
        <f>Source!Y1201</f>
        <v>0</v>
      </c>
    </row>
    <row r="1305" spans="1:26" ht="14.4">
      <c r="A1305" s="79"/>
      <c r="B1305" s="80"/>
      <c r="C1305" s="80" t="s">
        <v>81</v>
      </c>
      <c r="D1305" s="67"/>
      <c r="E1305" s="68"/>
      <c r="F1305" s="69">
        <f>Source!AM1201</f>
        <v>20.91</v>
      </c>
      <c r="G1305" s="72" t="str">
        <f>Source!DE1201</f>
        <v/>
      </c>
      <c r="H1305" s="71">
        <f>ROUND(Source!AD1201*Source!I1201, 2)</f>
        <v>12.55</v>
      </c>
      <c r="I1305" s="72"/>
      <c r="J1305" s="72">
        <f>IF(Source!BB1201&lt;&gt; 0, Source!BB1201, 1)</f>
        <v>9.6999999999999993</v>
      </c>
      <c r="K1305" s="71">
        <f>Source!Q1201</f>
        <v>121.7</v>
      </c>
      <c r="L1305" s="73"/>
    </row>
    <row r="1306" spans="1:26" ht="13.8">
      <c r="G1306" s="74">
        <f>H1305</f>
        <v>12.55</v>
      </c>
      <c r="H1306" s="74"/>
      <c r="J1306" s="74">
        <f>K1305</f>
        <v>121.7</v>
      </c>
      <c r="K1306" s="74"/>
      <c r="L1306" s="59">
        <f>Source!U1201</f>
        <v>0</v>
      </c>
      <c r="O1306" s="48">
        <f>G1306</f>
        <v>12.55</v>
      </c>
      <c r="P1306" s="48">
        <f>J1306</f>
        <v>121.7</v>
      </c>
      <c r="Q1306" s="48">
        <f>L1306</f>
        <v>0</v>
      </c>
      <c r="W1306">
        <f>IF(Source!BI1201&lt;=1,H1305, 0)</f>
        <v>12.55</v>
      </c>
      <c r="X1306">
        <f>IF(Source!BI1201=2,H1305, 0)</f>
        <v>0</v>
      </c>
      <c r="Y1306">
        <f>IF(Source!BI1201=3,H1305, 0)</f>
        <v>0</v>
      </c>
      <c r="Z1306">
        <f>IF(Source!BI1201=4,H1305, 0)</f>
        <v>0</v>
      </c>
    </row>
    <row r="1308" spans="1:26" ht="13.8">
      <c r="A1308" s="56" t="str">
        <f>CONCATENATE("Итого по подразделу: ",IF(Source!G1203&lt;&gt;"Новый подраздел", Source!G1203, ""))</f>
        <v>Итого по подразделу: коридор 19 холл</v>
      </c>
      <c r="B1308" s="56"/>
      <c r="C1308" s="56"/>
      <c r="D1308" s="56"/>
      <c r="E1308" s="56"/>
      <c r="F1308" s="56"/>
      <c r="G1308" s="58">
        <f>SUM(O1130:O1307)</f>
        <v>65759.909999999989</v>
      </c>
      <c r="H1308" s="58"/>
      <c r="I1308" s="54"/>
      <c r="J1308" s="58">
        <f>SUM(P1130:P1307)</f>
        <v>698227.28999999992</v>
      </c>
      <c r="K1308" s="58"/>
      <c r="L1308" s="59">
        <f>SUM(Q1130:Q1307)</f>
        <v>592.08881299999996</v>
      </c>
    </row>
    <row r="1312" spans="1:26" ht="13.8">
      <c r="A1312" s="56" t="str">
        <f>CONCATENATE("Итого по разделу: ",IF(Source!G1660&lt;&gt;"Новый раздел", Source!G1660, ""))</f>
        <v>Итого по разделу: демонтаж 19</v>
      </c>
      <c r="B1312" s="56"/>
      <c r="C1312" s="56"/>
      <c r="D1312" s="56"/>
      <c r="E1312" s="56"/>
      <c r="F1312" s="56"/>
      <c r="G1312" s="58">
        <f>SUM(O1044:O1311)</f>
        <v>67513.98</v>
      </c>
      <c r="H1312" s="58"/>
      <c r="I1312" s="54"/>
      <c r="J1312" s="58">
        <f>SUM(P1044:P1311)</f>
        <v>751535.92999999993</v>
      </c>
      <c r="K1312" s="58"/>
      <c r="L1312" s="59">
        <f>SUM(Q1044:Q1311)</f>
        <v>695.79141299999992</v>
      </c>
    </row>
    <row r="1316" spans="1:32" ht="13.8">
      <c r="A1316" s="56" t="str">
        <f>CONCATENATE("Итого по локальной смете: ",IF(Source!G1690&lt;&gt;"Новая локальная смета", Source!G1690, ""))</f>
        <v xml:space="preserve">Итого по локальной смете: </v>
      </c>
      <c r="B1316" s="56"/>
      <c r="C1316" s="56"/>
      <c r="D1316" s="56"/>
      <c r="E1316" s="56"/>
      <c r="F1316" s="56"/>
      <c r="G1316" s="58">
        <f>SUM(O42:O1315)</f>
        <v>170587.78</v>
      </c>
      <c r="H1316" s="58"/>
      <c r="I1316" s="54"/>
      <c r="J1316" s="58">
        <f>SUM(P42:P1315)</f>
        <v>1813857.5799999996</v>
      </c>
      <c r="K1316" s="58"/>
      <c r="L1316" s="59">
        <f>SUM(Q42:Q1315)</f>
        <v>1635.3728269999999</v>
      </c>
    </row>
    <row r="1320" spans="1:32" ht="27.6">
      <c r="A1320" s="56" t="str">
        <f>CONCATENATE("Итого по смете: ",IF(Source!G1720&lt;&gt;"Новый объект", Source!G1720, ""))</f>
        <v>Итого по смете: Ремонт комнат 3 этаж (холл и комнаты 15,16,17,18.)Ильинский Погост 2021</v>
      </c>
      <c r="B1320" s="56"/>
      <c r="C1320" s="56"/>
      <c r="D1320" s="56"/>
      <c r="E1320" s="56"/>
      <c r="F1320" s="56"/>
      <c r="G1320" s="58">
        <f>SUM(O1:O1319)</f>
        <v>170587.78</v>
      </c>
      <c r="H1320" s="58"/>
      <c r="I1320" s="54"/>
      <c r="J1320" s="58">
        <f>SUM(P1:P1319)</f>
        <v>1813857.5799999996</v>
      </c>
      <c r="K1320" s="58"/>
      <c r="L1320" s="59">
        <f>SUM(Q1:Q1319)</f>
        <v>1635.3728269999999</v>
      </c>
      <c r="AF1320" s="82" t="str">
        <f>CONCATENATE("Итого по смете: ",IF(Source!G1720&lt;&gt;"Новый объект", Source!G1720, ""))</f>
        <v>Итого по смете: Ремонт комнат 3 этаж (холл и комнаты 15,16,17,18.)Ильинский Погост 2021</v>
      </c>
    </row>
    <row r="1322" spans="1:32" ht="13.8">
      <c r="C1322" s="24" t="str">
        <f>Source!H1749</f>
        <v>с НДС 20%</v>
      </c>
      <c r="D1322" s="24"/>
      <c r="E1322" s="24"/>
      <c r="F1322" s="24"/>
      <c r="G1322" s="24"/>
      <c r="H1322" s="24"/>
      <c r="I1322" s="24"/>
      <c r="J1322" s="35"/>
      <c r="K1322" s="35"/>
    </row>
    <row r="1323" spans="1:32" ht="13.8">
      <c r="C1323" s="24" t="str">
        <f>Source!H1750</f>
        <v>Всего с НДС 20%</v>
      </c>
      <c r="D1323" s="24"/>
      <c r="E1323" s="24"/>
      <c r="F1323" s="24"/>
      <c r="G1323" s="24"/>
      <c r="H1323" s="24"/>
      <c r="I1323" s="24"/>
      <c r="J1323" s="35">
        <v>1813857.58</v>
      </c>
      <c r="K1323" s="35"/>
    </row>
    <row r="1326" spans="1:32" ht="13.8">
      <c r="A1326" s="52" t="s">
        <v>977</v>
      </c>
      <c r="B1326" s="52"/>
      <c r="C1326" s="10" t="s">
        <v>978</v>
      </c>
      <c r="D1326" s="49" t="str">
        <f>IF(Source!CP12&lt;&gt;"", Source!CP12," ")</f>
        <v xml:space="preserve"> </v>
      </c>
      <c r="E1326" s="49"/>
      <c r="F1326" s="49"/>
      <c r="G1326" s="49"/>
      <c r="H1326" s="49"/>
      <c r="I1326" s="11" t="str">
        <f>IF(Source!CO12&lt;&gt;"", Source!CO12," ")</f>
        <v xml:space="preserve"> </v>
      </c>
      <c r="J1326" s="10"/>
      <c r="K1326" s="11"/>
      <c r="L1326" s="11"/>
    </row>
    <row r="1327" spans="1:32" ht="13.8">
      <c r="A1327" s="11"/>
      <c r="B1327" s="11"/>
      <c r="C1327" s="10"/>
      <c r="D1327" s="53" t="s">
        <v>979</v>
      </c>
      <c r="E1327" s="53"/>
      <c r="F1327" s="53"/>
      <c r="G1327" s="53"/>
      <c r="H1327" s="53"/>
      <c r="I1327" s="11"/>
      <c r="J1327" s="10"/>
      <c r="K1327" s="11"/>
      <c r="L1327" s="11"/>
    </row>
    <row r="1328" spans="1:32" ht="13.8">
      <c r="A1328" s="11"/>
      <c r="B1328" s="11"/>
      <c r="C1328" s="10"/>
      <c r="D1328" s="11"/>
      <c r="E1328" s="11"/>
      <c r="F1328" s="11"/>
      <c r="G1328" s="11"/>
      <c r="H1328" s="11"/>
      <c r="I1328" s="11"/>
      <c r="J1328" s="10"/>
      <c r="K1328" s="11"/>
      <c r="L1328" s="11"/>
    </row>
    <row r="1329" spans="1:12" ht="13.8">
      <c r="A1329" s="52" t="s">
        <v>977</v>
      </c>
      <c r="B1329" s="52"/>
      <c r="C1329" s="10" t="s">
        <v>980</v>
      </c>
      <c r="D1329" s="49" t="str">
        <f>IF(Source!AC12&lt;&gt;"", Source!AC12," ")</f>
        <v xml:space="preserve"> </v>
      </c>
      <c r="E1329" s="49"/>
      <c r="F1329" s="49"/>
      <c r="G1329" s="49"/>
      <c r="H1329" s="49"/>
      <c r="I1329" s="11" t="str">
        <f>IF(Source!AB12&lt;&gt;"", Source!AB12," ")</f>
        <v xml:space="preserve"> </v>
      </c>
      <c r="J1329" s="10"/>
      <c r="K1329" s="11"/>
      <c r="L1329" s="11"/>
    </row>
    <row r="1330" spans="1:12" ht="13.8">
      <c r="A1330" s="11"/>
      <c r="B1330" s="11"/>
      <c r="C1330" s="11"/>
      <c r="D1330" s="53" t="s">
        <v>979</v>
      </c>
      <c r="E1330" s="53"/>
      <c r="F1330" s="53"/>
      <c r="G1330" s="53"/>
      <c r="H1330" s="53"/>
      <c r="I1330" s="11"/>
      <c r="J1330" s="11"/>
      <c r="K1330" s="11"/>
      <c r="L1330" s="11"/>
    </row>
    <row r="1331" spans="1:12" ht="13.8">
      <c r="A1331" s="11"/>
      <c r="B1331" s="11"/>
      <c r="C1331" s="11"/>
      <c r="D1331" s="11"/>
      <c r="E1331" s="11"/>
      <c r="F1331" s="11"/>
      <c r="G1331" s="11"/>
      <c r="H1331" s="11"/>
      <c r="I1331" s="11"/>
      <c r="J1331" s="11"/>
      <c r="K1331" s="11"/>
      <c r="L1331" s="11"/>
    </row>
    <row r="1332" spans="1:12" ht="13.8">
      <c r="A1332" s="11"/>
      <c r="B1332" s="11"/>
      <c r="C1332" s="10" t="s">
        <v>981</v>
      </c>
      <c r="D1332" s="49" t="str">
        <f>IF(Source!AE12&lt;&gt;"", Source!AE12," ")</f>
        <v xml:space="preserve"> </v>
      </c>
      <c r="E1332" s="49"/>
      <c r="F1332" s="49"/>
      <c r="G1332" s="49"/>
      <c r="H1332" s="49"/>
      <c r="I1332" s="11" t="str">
        <f>IF(Source!AD12&lt;&gt;"", Source!AD12," ")</f>
        <v xml:space="preserve"> </v>
      </c>
      <c r="J1332" s="10"/>
      <c r="K1332" s="11"/>
      <c r="L1332" s="11"/>
    </row>
    <row r="1333" spans="1:12" ht="13.8">
      <c r="A1333" s="11"/>
      <c r="B1333" s="11"/>
      <c r="C1333" s="11"/>
      <c r="D1333" s="53" t="s">
        <v>979</v>
      </c>
      <c r="E1333" s="53"/>
      <c r="F1333" s="53"/>
      <c r="G1333" s="53"/>
      <c r="H1333" s="53"/>
      <c r="I1333" s="11"/>
      <c r="J1333" s="11"/>
      <c r="K1333" s="11"/>
      <c r="L1333" s="11"/>
    </row>
  </sheetData>
  <mergeCells count="489">
    <mergeCell ref="J1306:K1306"/>
    <mergeCell ref="G1306:H1306"/>
    <mergeCell ref="J1303:K1303"/>
    <mergeCell ref="G1312:H1312"/>
    <mergeCell ref="J1312:K1312"/>
    <mergeCell ref="A1312:F1312"/>
    <mergeCell ref="G1308:H1308"/>
    <mergeCell ref="J1308:K1308"/>
    <mergeCell ref="A1308:F1308"/>
    <mergeCell ref="G1320:H1320"/>
    <mergeCell ref="J1320:K1320"/>
    <mergeCell ref="A1320:F1320"/>
    <mergeCell ref="G1316:H1316"/>
    <mergeCell ref="J1316:K1316"/>
    <mergeCell ref="A1316:F1316"/>
    <mergeCell ref="J1271:K1271"/>
    <mergeCell ref="G1271:H1271"/>
    <mergeCell ref="F1269:G1269"/>
    <mergeCell ref="F1268:G1268"/>
    <mergeCell ref="J1261:K1261"/>
    <mergeCell ref="G1261:H1261"/>
    <mergeCell ref="F1287:G1287"/>
    <mergeCell ref="F1286:G1286"/>
    <mergeCell ref="J1280:K1280"/>
    <mergeCell ref="G1280:H1280"/>
    <mergeCell ref="F1278:G1278"/>
    <mergeCell ref="F1277:G1277"/>
    <mergeCell ref="J1203:K1203"/>
    <mergeCell ref="G1203:H1203"/>
    <mergeCell ref="F1201:G1201"/>
    <mergeCell ref="F1200:G1200"/>
    <mergeCell ref="J1194:K1194"/>
    <mergeCell ref="G1303:H1303"/>
    <mergeCell ref="J1300:K1300"/>
    <mergeCell ref="G1300:H1300"/>
    <mergeCell ref="J1289:K1289"/>
    <mergeCell ref="G1289:H1289"/>
    <mergeCell ref="J1224:K1224"/>
    <mergeCell ref="G1224:H1224"/>
    <mergeCell ref="J1212:K1212"/>
    <mergeCell ref="G1212:H1212"/>
    <mergeCell ref="F1210:G1210"/>
    <mergeCell ref="F1209:G1209"/>
    <mergeCell ref="F1160:G1160"/>
    <mergeCell ref="J1153:K1153"/>
    <mergeCell ref="G1153:H1153"/>
    <mergeCell ref="F1149:G1149"/>
    <mergeCell ref="F1256:G1256"/>
    <mergeCell ref="F1255:G1255"/>
    <mergeCell ref="J1248:K1248"/>
    <mergeCell ref="G1248:H1248"/>
    <mergeCell ref="J1236:K1236"/>
    <mergeCell ref="G1236:H1236"/>
    <mergeCell ref="G1173:H1173"/>
    <mergeCell ref="F1171:G1171"/>
    <mergeCell ref="F1170:G1170"/>
    <mergeCell ref="J1163:K1163"/>
    <mergeCell ref="G1163:H1163"/>
    <mergeCell ref="F1161:G1161"/>
    <mergeCell ref="J1094:K1094"/>
    <mergeCell ref="G1094:H1094"/>
    <mergeCell ref="G1194:H1194"/>
    <mergeCell ref="F1191:G1191"/>
    <mergeCell ref="F1190:G1190"/>
    <mergeCell ref="J1183:K1183"/>
    <mergeCell ref="G1183:H1183"/>
    <mergeCell ref="F1181:G1181"/>
    <mergeCell ref="F1180:G1180"/>
    <mergeCell ref="J1173:K1173"/>
    <mergeCell ref="G1128:H1128"/>
    <mergeCell ref="J1120:K1120"/>
    <mergeCell ref="G1120:H1120"/>
    <mergeCell ref="J1111:K1111"/>
    <mergeCell ref="G1111:H1111"/>
    <mergeCell ref="J1103:K1103"/>
    <mergeCell ref="G1103:H1103"/>
    <mergeCell ref="G1036:H1036"/>
    <mergeCell ref="J1036:K1036"/>
    <mergeCell ref="A1036:F1036"/>
    <mergeCell ref="F1148:G1148"/>
    <mergeCell ref="J1141:K1141"/>
    <mergeCell ref="G1141:H1141"/>
    <mergeCell ref="F1138:G1138"/>
    <mergeCell ref="F1137:G1137"/>
    <mergeCell ref="A1130:L1130"/>
    <mergeCell ref="J1128:K1128"/>
    <mergeCell ref="J1059:K1059"/>
    <mergeCell ref="G1059:H1059"/>
    <mergeCell ref="J1052:K1052"/>
    <mergeCell ref="G1052:H1052"/>
    <mergeCell ref="A1044:L1044"/>
    <mergeCell ref="G1040:H1040"/>
    <mergeCell ref="J1040:K1040"/>
    <mergeCell ref="A1040:F1040"/>
    <mergeCell ref="J1087:K1087"/>
    <mergeCell ref="G1087:H1087"/>
    <mergeCell ref="J1077:K1077"/>
    <mergeCell ref="G1077:H1077"/>
    <mergeCell ref="J1069:K1069"/>
    <mergeCell ref="G1069:H1069"/>
    <mergeCell ref="F1002:G1002"/>
    <mergeCell ref="F1001:G1001"/>
    <mergeCell ref="J994:K994"/>
    <mergeCell ref="G994:H994"/>
    <mergeCell ref="F989:G989"/>
    <mergeCell ref="F988:G988"/>
    <mergeCell ref="J1014:K1014"/>
    <mergeCell ref="G1014:H1014"/>
    <mergeCell ref="F1012:G1012"/>
    <mergeCell ref="F1011:G1011"/>
    <mergeCell ref="J1004:K1004"/>
    <mergeCell ref="G1004:H1004"/>
    <mergeCell ref="J1034:K1034"/>
    <mergeCell ref="G1034:H1034"/>
    <mergeCell ref="J1023:K1023"/>
    <mergeCell ref="G1023:H1023"/>
    <mergeCell ref="F1021:G1021"/>
    <mergeCell ref="F1020:G1020"/>
    <mergeCell ref="F936:G936"/>
    <mergeCell ref="J929:K929"/>
    <mergeCell ref="G929:H929"/>
    <mergeCell ref="F927:G927"/>
    <mergeCell ref="F926:G926"/>
    <mergeCell ref="J919:K919"/>
    <mergeCell ref="G948:H948"/>
    <mergeCell ref="F946:G946"/>
    <mergeCell ref="F945:G945"/>
    <mergeCell ref="J940:K940"/>
    <mergeCell ref="G940:H940"/>
    <mergeCell ref="F937:G937"/>
    <mergeCell ref="J857:K857"/>
    <mergeCell ref="J981:K981"/>
    <mergeCell ref="G981:H981"/>
    <mergeCell ref="J969:K969"/>
    <mergeCell ref="G969:H969"/>
    <mergeCell ref="J957:K957"/>
    <mergeCell ref="G957:H957"/>
    <mergeCell ref="F955:G955"/>
    <mergeCell ref="F954:G954"/>
    <mergeCell ref="J948:K948"/>
    <mergeCell ref="F884:G884"/>
    <mergeCell ref="F883:G883"/>
    <mergeCell ref="A876:L876"/>
    <mergeCell ref="J874:K874"/>
    <mergeCell ref="G874:H874"/>
    <mergeCell ref="J866:K866"/>
    <mergeCell ref="G866:H866"/>
    <mergeCell ref="J899:K899"/>
    <mergeCell ref="G899:H899"/>
    <mergeCell ref="F895:G895"/>
    <mergeCell ref="F894:G894"/>
    <mergeCell ref="J887:K887"/>
    <mergeCell ref="G887:H887"/>
    <mergeCell ref="G790:H790"/>
    <mergeCell ref="J790:K790"/>
    <mergeCell ref="A790:F790"/>
    <mergeCell ref="G919:H919"/>
    <mergeCell ref="F917:G917"/>
    <mergeCell ref="F916:G916"/>
    <mergeCell ref="J909:K909"/>
    <mergeCell ref="G909:H909"/>
    <mergeCell ref="F907:G907"/>
    <mergeCell ref="F906:G906"/>
    <mergeCell ref="J813:K813"/>
    <mergeCell ref="G813:H813"/>
    <mergeCell ref="J806:K806"/>
    <mergeCell ref="G806:H806"/>
    <mergeCell ref="A798:L798"/>
    <mergeCell ref="G794:H794"/>
    <mergeCell ref="J794:K794"/>
    <mergeCell ref="A794:F794"/>
    <mergeCell ref="J723:K723"/>
    <mergeCell ref="G857:H857"/>
    <mergeCell ref="J848:K848"/>
    <mergeCell ref="G848:H848"/>
    <mergeCell ref="J841:K841"/>
    <mergeCell ref="G841:H841"/>
    <mergeCell ref="J833:K833"/>
    <mergeCell ref="G833:H833"/>
    <mergeCell ref="J823:K823"/>
    <mergeCell ref="G823:H823"/>
    <mergeCell ref="J748:K748"/>
    <mergeCell ref="G748:H748"/>
    <mergeCell ref="F743:G743"/>
    <mergeCell ref="F742:G742"/>
    <mergeCell ref="J735:K735"/>
    <mergeCell ref="G735:H735"/>
    <mergeCell ref="F766:G766"/>
    <mergeCell ref="F765:G765"/>
    <mergeCell ref="J758:K758"/>
    <mergeCell ref="G758:H758"/>
    <mergeCell ref="F756:G756"/>
    <mergeCell ref="F755:G755"/>
    <mergeCell ref="F671:G671"/>
    <mergeCell ref="F670:G670"/>
    <mergeCell ref="J788:K788"/>
    <mergeCell ref="G788:H788"/>
    <mergeCell ref="J777:K777"/>
    <mergeCell ref="G777:H777"/>
    <mergeCell ref="F775:G775"/>
    <mergeCell ref="F774:G774"/>
    <mergeCell ref="J768:K768"/>
    <mergeCell ref="G768:H768"/>
    <mergeCell ref="J683:K683"/>
    <mergeCell ref="G683:H683"/>
    <mergeCell ref="F681:G681"/>
    <mergeCell ref="F680:G680"/>
    <mergeCell ref="J673:K673"/>
    <mergeCell ref="G673:H673"/>
    <mergeCell ref="F700:G700"/>
    <mergeCell ref="F699:G699"/>
    <mergeCell ref="J694:K694"/>
    <mergeCell ref="G694:H694"/>
    <mergeCell ref="F691:G691"/>
    <mergeCell ref="F690:G690"/>
    <mergeCell ref="J611:K611"/>
    <mergeCell ref="G611:H611"/>
    <mergeCell ref="J602:K602"/>
    <mergeCell ref="G723:H723"/>
    <mergeCell ref="J711:K711"/>
    <mergeCell ref="G711:H711"/>
    <mergeCell ref="F709:G709"/>
    <mergeCell ref="F708:G708"/>
    <mergeCell ref="J702:K702"/>
    <mergeCell ref="G702:H702"/>
    <mergeCell ref="F637:G637"/>
    <mergeCell ref="A630:L630"/>
    <mergeCell ref="J628:K628"/>
    <mergeCell ref="G628:H628"/>
    <mergeCell ref="J620:K620"/>
    <mergeCell ref="G620:H620"/>
    <mergeCell ref="G653:H653"/>
    <mergeCell ref="F649:G649"/>
    <mergeCell ref="F648:G648"/>
    <mergeCell ref="J641:K641"/>
    <mergeCell ref="G641:H641"/>
    <mergeCell ref="F638:G638"/>
    <mergeCell ref="G544:H544"/>
    <mergeCell ref="J544:K544"/>
    <mergeCell ref="A544:F544"/>
    <mergeCell ref="J542:K542"/>
    <mergeCell ref="G542:H542"/>
    <mergeCell ref="J663:K663"/>
    <mergeCell ref="G663:H663"/>
    <mergeCell ref="F661:G661"/>
    <mergeCell ref="F660:G660"/>
    <mergeCell ref="J653:K653"/>
    <mergeCell ref="J567:K567"/>
    <mergeCell ref="G567:H567"/>
    <mergeCell ref="J560:K560"/>
    <mergeCell ref="G560:H560"/>
    <mergeCell ref="A552:L552"/>
    <mergeCell ref="G548:H548"/>
    <mergeCell ref="J548:K548"/>
    <mergeCell ref="A548:F548"/>
    <mergeCell ref="J478:K478"/>
    <mergeCell ref="G478:H478"/>
    <mergeCell ref="J466:K466"/>
    <mergeCell ref="G602:H602"/>
    <mergeCell ref="J595:K595"/>
    <mergeCell ref="G595:H595"/>
    <mergeCell ref="J587:K587"/>
    <mergeCell ref="G587:H587"/>
    <mergeCell ref="J577:K577"/>
    <mergeCell ref="G577:H577"/>
    <mergeCell ref="J502:K502"/>
    <mergeCell ref="G502:H502"/>
    <mergeCell ref="F498:G498"/>
    <mergeCell ref="F497:G497"/>
    <mergeCell ref="J490:K490"/>
    <mergeCell ref="G490:H490"/>
    <mergeCell ref="F520:G520"/>
    <mergeCell ref="F519:G519"/>
    <mergeCell ref="J512:K512"/>
    <mergeCell ref="G512:H512"/>
    <mergeCell ref="F510:G510"/>
    <mergeCell ref="F509:G509"/>
    <mergeCell ref="F426:G426"/>
    <mergeCell ref="F425:G425"/>
    <mergeCell ref="J418:K418"/>
    <mergeCell ref="G418:H418"/>
    <mergeCell ref="J531:K531"/>
    <mergeCell ref="G531:H531"/>
    <mergeCell ref="F529:G529"/>
    <mergeCell ref="F528:G528"/>
    <mergeCell ref="J522:K522"/>
    <mergeCell ref="G522:H522"/>
    <mergeCell ref="J438:K438"/>
    <mergeCell ref="G438:H438"/>
    <mergeCell ref="F436:G436"/>
    <mergeCell ref="F435:G435"/>
    <mergeCell ref="J428:K428"/>
    <mergeCell ref="G428:H428"/>
    <mergeCell ref="F455:G455"/>
    <mergeCell ref="F454:G454"/>
    <mergeCell ref="J449:K449"/>
    <mergeCell ref="G449:H449"/>
    <mergeCell ref="F446:G446"/>
    <mergeCell ref="F445:G445"/>
    <mergeCell ref="J366:K366"/>
    <mergeCell ref="G366:H366"/>
    <mergeCell ref="J357:K357"/>
    <mergeCell ref="G357:H357"/>
    <mergeCell ref="J350:K350"/>
    <mergeCell ref="G466:H466"/>
    <mergeCell ref="F464:G464"/>
    <mergeCell ref="F463:G463"/>
    <mergeCell ref="J457:K457"/>
    <mergeCell ref="G457:H457"/>
    <mergeCell ref="F392:G392"/>
    <mergeCell ref="A385:L385"/>
    <mergeCell ref="J383:K383"/>
    <mergeCell ref="G383:H383"/>
    <mergeCell ref="J375:K375"/>
    <mergeCell ref="G375:H375"/>
    <mergeCell ref="F284:G284"/>
    <mergeCell ref="F416:G416"/>
    <mergeCell ref="F415:G415"/>
    <mergeCell ref="J408:K408"/>
    <mergeCell ref="G408:H408"/>
    <mergeCell ref="F404:G404"/>
    <mergeCell ref="F403:G403"/>
    <mergeCell ref="J396:K396"/>
    <mergeCell ref="G396:H396"/>
    <mergeCell ref="F393:G393"/>
    <mergeCell ref="G299:H299"/>
    <mergeCell ref="J299:K299"/>
    <mergeCell ref="A299:F299"/>
    <mergeCell ref="J297:K297"/>
    <mergeCell ref="G297:H297"/>
    <mergeCell ref="J286:K286"/>
    <mergeCell ref="G286:H286"/>
    <mergeCell ref="J322:K322"/>
    <mergeCell ref="G322:H322"/>
    <mergeCell ref="J315:K315"/>
    <mergeCell ref="G315:H315"/>
    <mergeCell ref="A307:L307"/>
    <mergeCell ref="G303:H303"/>
    <mergeCell ref="J303:K303"/>
    <mergeCell ref="A303:F303"/>
    <mergeCell ref="J232:K232"/>
    <mergeCell ref="G232:H232"/>
    <mergeCell ref="J230:K230"/>
    <mergeCell ref="G230:H230"/>
    <mergeCell ref="J227:K227"/>
    <mergeCell ref="G350:H350"/>
    <mergeCell ref="J342:K342"/>
    <mergeCell ref="G342:H342"/>
    <mergeCell ref="J332:K332"/>
    <mergeCell ref="G332:H332"/>
    <mergeCell ref="F264:G264"/>
    <mergeCell ref="J257:K257"/>
    <mergeCell ref="G257:H257"/>
    <mergeCell ref="F252:G252"/>
    <mergeCell ref="F251:G251"/>
    <mergeCell ref="J244:K244"/>
    <mergeCell ref="G244:H244"/>
    <mergeCell ref="F177:G177"/>
    <mergeCell ref="F176:G176"/>
    <mergeCell ref="F283:G283"/>
    <mergeCell ref="J277:K277"/>
    <mergeCell ref="G277:H277"/>
    <mergeCell ref="F275:G275"/>
    <mergeCell ref="F274:G274"/>
    <mergeCell ref="J267:K267"/>
    <mergeCell ref="G267:H267"/>
    <mergeCell ref="F265:G265"/>
    <mergeCell ref="J189:K189"/>
    <mergeCell ref="G189:H189"/>
    <mergeCell ref="F187:G187"/>
    <mergeCell ref="F186:G186"/>
    <mergeCell ref="J179:K179"/>
    <mergeCell ref="G179:H179"/>
    <mergeCell ref="F206:G206"/>
    <mergeCell ref="F205:G205"/>
    <mergeCell ref="J200:K200"/>
    <mergeCell ref="G200:H200"/>
    <mergeCell ref="F197:G197"/>
    <mergeCell ref="F196:G196"/>
    <mergeCell ref="J132:K132"/>
    <mergeCell ref="G132:H132"/>
    <mergeCell ref="J124:K124"/>
    <mergeCell ref="G227:H227"/>
    <mergeCell ref="J217:K217"/>
    <mergeCell ref="G217:H217"/>
    <mergeCell ref="F215:G215"/>
    <mergeCell ref="F214:G214"/>
    <mergeCell ref="J208:K208"/>
    <mergeCell ref="G208:H208"/>
    <mergeCell ref="F152:G152"/>
    <mergeCell ref="J145:K145"/>
    <mergeCell ref="G145:H145"/>
    <mergeCell ref="F142:G142"/>
    <mergeCell ref="F141:G141"/>
    <mergeCell ref="A134:L134"/>
    <mergeCell ref="A44:L44"/>
    <mergeCell ref="A42:L42"/>
    <mergeCell ref="J169:K169"/>
    <mergeCell ref="G169:H169"/>
    <mergeCell ref="F167:G167"/>
    <mergeCell ref="F166:G166"/>
    <mergeCell ref="J159:K159"/>
    <mergeCell ref="G159:H159"/>
    <mergeCell ref="J157:K157"/>
    <mergeCell ref="G157:H157"/>
    <mergeCell ref="A56:L56"/>
    <mergeCell ref="G52:H52"/>
    <mergeCell ref="J52:K52"/>
    <mergeCell ref="A52:F52"/>
    <mergeCell ref="A50:L50"/>
    <mergeCell ref="G46:H46"/>
    <mergeCell ref="J46:K46"/>
    <mergeCell ref="A46:F46"/>
    <mergeCell ref="J81:K81"/>
    <mergeCell ref="G81:H81"/>
    <mergeCell ref="J71:K71"/>
    <mergeCell ref="G71:H71"/>
    <mergeCell ref="J64:K64"/>
    <mergeCell ref="G64:H64"/>
    <mergeCell ref="D1330:H1330"/>
    <mergeCell ref="D1333:H1333"/>
    <mergeCell ref="G124:H124"/>
    <mergeCell ref="J115:K115"/>
    <mergeCell ref="G115:H115"/>
    <mergeCell ref="J106:K106"/>
    <mergeCell ref="G106:H106"/>
    <mergeCell ref="J155:K155"/>
    <mergeCell ref="G155:H155"/>
    <mergeCell ref="F153:G153"/>
    <mergeCell ref="A38:L38"/>
    <mergeCell ref="C1322:I1322"/>
    <mergeCell ref="J1322:K1322"/>
    <mergeCell ref="C1323:I1323"/>
    <mergeCell ref="J1323:K1323"/>
    <mergeCell ref="D1327:H1327"/>
    <mergeCell ref="J99:K99"/>
    <mergeCell ref="G99:H99"/>
    <mergeCell ref="J91:K91"/>
    <mergeCell ref="G91:H91"/>
    <mergeCell ref="C32:F32"/>
    <mergeCell ref="G32:H32"/>
    <mergeCell ref="I32:J32"/>
    <mergeCell ref="K32:L32"/>
    <mergeCell ref="C33:F33"/>
    <mergeCell ref="G33:H33"/>
    <mergeCell ref="I33:J33"/>
    <mergeCell ref="C30:F30"/>
    <mergeCell ref="G30:H30"/>
    <mergeCell ref="I30:J30"/>
    <mergeCell ref="K30:L30"/>
    <mergeCell ref="C31:F31"/>
    <mergeCell ref="G31:H31"/>
    <mergeCell ref="I31:J31"/>
    <mergeCell ref="K31:L31"/>
    <mergeCell ref="C28:F28"/>
    <mergeCell ref="G28:H28"/>
    <mergeCell ref="I28:J28"/>
    <mergeCell ref="K28:L28"/>
    <mergeCell ref="C29:F29"/>
    <mergeCell ref="G29:H29"/>
    <mergeCell ref="I29:J29"/>
    <mergeCell ref="K29:L29"/>
    <mergeCell ref="C26:F26"/>
    <mergeCell ref="G26:H26"/>
    <mergeCell ref="I26:J26"/>
    <mergeCell ref="K26:L26"/>
    <mergeCell ref="C27:F27"/>
    <mergeCell ref="G27:H27"/>
    <mergeCell ref="I27:J27"/>
    <mergeCell ref="K27:L27"/>
    <mergeCell ref="B15:K15"/>
    <mergeCell ref="B17:K17"/>
    <mergeCell ref="B19:K19"/>
    <mergeCell ref="B20:K20"/>
    <mergeCell ref="A22:L22"/>
    <mergeCell ref="G25:H25"/>
    <mergeCell ref="I25:J25"/>
    <mergeCell ref="B7:E7"/>
    <mergeCell ref="H7:L7"/>
    <mergeCell ref="B10:K10"/>
    <mergeCell ref="B11:K11"/>
    <mergeCell ref="F13:G13"/>
    <mergeCell ref="H13:K13"/>
    <mergeCell ref="B3:E3"/>
    <mergeCell ref="H3:L3"/>
    <mergeCell ref="B4:E4"/>
    <mergeCell ref="H4:L4"/>
    <mergeCell ref="B6:E6"/>
    <mergeCell ref="H6:L6"/>
  </mergeCells>
  <pageMargins left="0.4" right="0.2" top="0.2" bottom="0.4" header="0.2" footer="0.2"/>
  <pageSetup paperSize="9" scale="58" fitToHeight="0" orientation="portrait" horizontalDpi="360" verticalDpi="360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IK1787"/>
  <sheetViews>
    <sheetView workbookViewId="0">
      <selection activeCell="A1783" sqref="A1783:AN1783"/>
    </sheetView>
  </sheetViews>
  <sheetFormatPr defaultColWidth="9.109375" defaultRowHeight="13.2"/>
  <cols>
    <col min="1" max="256" width="9.109375" customWidth="1"/>
  </cols>
  <sheetData>
    <row r="1" spans="1:133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58436</v>
      </c>
      <c r="M1">
        <v>10</v>
      </c>
      <c r="N1">
        <v>11</v>
      </c>
      <c r="O1">
        <v>3</v>
      </c>
      <c r="P1">
        <v>0</v>
      </c>
      <c r="Q1">
        <v>0</v>
      </c>
    </row>
    <row r="12" spans="1:133">
      <c r="A12" s="1">
        <v>1</v>
      </c>
      <c r="B12" s="1">
        <v>1781</v>
      </c>
      <c r="C12" s="1">
        <v>0</v>
      </c>
      <c r="D12" s="1">
        <f>ROW(A1720)</f>
        <v>1720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8200</v>
      </c>
      <c r="CI12" s="1" t="s">
        <v>3</v>
      </c>
      <c r="CJ12" s="1" t="s">
        <v>3</v>
      </c>
      <c r="CK12" s="1">
        <v>1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>
      <c r="A18" s="2">
        <v>52</v>
      </c>
      <c r="B18" s="2">
        <f t="shared" ref="B18:G18" si="0">B1720</f>
        <v>1781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Новый объект</v>
      </c>
      <c r="G18" s="2" t="str">
        <f t="shared" si="0"/>
        <v>Ремонт комнат 3 этаж (холл и комнаты 15,16,17,18.)Ильинский Погост 2021</v>
      </c>
      <c r="H18" s="2"/>
      <c r="I18" s="2"/>
      <c r="J18" s="2"/>
      <c r="K18" s="2"/>
      <c r="L18" s="2"/>
      <c r="M18" s="2"/>
      <c r="N18" s="2"/>
      <c r="O18" s="2">
        <f t="shared" ref="O18:AT18" si="1">O1720</f>
        <v>2064223.04</v>
      </c>
      <c r="P18" s="2">
        <f t="shared" si="1"/>
        <v>846350.01</v>
      </c>
      <c r="Q18" s="2">
        <f t="shared" si="1"/>
        <v>66793.58</v>
      </c>
      <c r="R18" s="2">
        <f t="shared" si="1"/>
        <v>23525.19</v>
      </c>
      <c r="S18" s="2">
        <f t="shared" si="1"/>
        <v>1151079.45</v>
      </c>
      <c r="T18" s="2">
        <f t="shared" si="1"/>
        <v>0</v>
      </c>
      <c r="U18" s="2">
        <f t="shared" si="1"/>
        <v>4116.5570719999996</v>
      </c>
      <c r="V18" s="2">
        <f t="shared" si="1"/>
        <v>64.855741000000009</v>
      </c>
      <c r="W18" s="2">
        <f t="shared" si="1"/>
        <v>1664.55</v>
      </c>
      <c r="X18" s="2">
        <f t="shared" si="1"/>
        <v>1079510.55</v>
      </c>
      <c r="Y18" s="2">
        <f t="shared" si="1"/>
        <v>618057.79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3761791.38</v>
      </c>
      <c r="AS18" s="2">
        <f t="shared" si="1"/>
        <v>3700143.53</v>
      </c>
      <c r="AT18" s="2">
        <f t="shared" si="1"/>
        <v>61647.85</v>
      </c>
      <c r="AU18" s="2">
        <f t="shared" ref="AU18:BZ18" si="2">AU1720</f>
        <v>0</v>
      </c>
      <c r="AV18" s="2">
        <f t="shared" si="2"/>
        <v>846350.01</v>
      </c>
      <c r="AW18" s="2">
        <f t="shared" si="2"/>
        <v>846350.01</v>
      </c>
      <c r="AX18" s="2">
        <f t="shared" si="2"/>
        <v>0</v>
      </c>
      <c r="AY18" s="2">
        <f t="shared" si="2"/>
        <v>846350.01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481.44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CA1720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DG1720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EM1720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FS1720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>
      <c r="A20" s="1">
        <v>3</v>
      </c>
      <c r="B20" s="1">
        <v>1</v>
      </c>
      <c r="C20" s="1"/>
      <c r="D20" s="1">
        <f>ROW(A1690)</f>
        <v>1690</v>
      </c>
      <c r="E20" s="1"/>
      <c r="F20" s="1" t="s">
        <v>12</v>
      </c>
      <c r="G20" s="1" t="s">
        <v>12</v>
      </c>
      <c r="H20" s="1" t="s">
        <v>3</v>
      </c>
      <c r="I20" s="1">
        <v>0</v>
      </c>
      <c r="J20" s="1" t="s">
        <v>3</v>
      </c>
      <c r="K20" s="1">
        <v>0</v>
      </c>
      <c r="L20" s="1" t="s">
        <v>3</v>
      </c>
      <c r="M20" s="1" t="s">
        <v>3</v>
      </c>
      <c r="N20" s="1"/>
      <c r="O20" s="1"/>
      <c r="P20" s="1"/>
      <c r="Q20" s="1"/>
      <c r="R20" s="1"/>
      <c r="S20" s="1">
        <v>0</v>
      </c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  <c r="CQ20" t="s">
        <v>3</v>
      </c>
    </row>
    <row r="22" spans="1:245">
      <c r="A22" s="2">
        <v>52</v>
      </c>
      <c r="B22" s="2">
        <f t="shared" ref="B22:G22" si="7">B1690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Новая локальная смета</v>
      </c>
      <c r="G22" s="2" t="str">
        <f t="shared" si="7"/>
        <v>Новая локальная смета</v>
      </c>
      <c r="H22" s="2"/>
      <c r="I22" s="2"/>
      <c r="J22" s="2"/>
      <c r="K22" s="2"/>
      <c r="L22" s="2"/>
      <c r="M22" s="2"/>
      <c r="N22" s="2"/>
      <c r="O22" s="2">
        <f t="shared" ref="O22:AT22" si="8">O1690</f>
        <v>2064223.04</v>
      </c>
      <c r="P22" s="2">
        <f t="shared" si="8"/>
        <v>846350.01</v>
      </c>
      <c r="Q22" s="2">
        <f t="shared" si="8"/>
        <v>66793.58</v>
      </c>
      <c r="R22" s="2">
        <f t="shared" si="8"/>
        <v>23525.19</v>
      </c>
      <c r="S22" s="2">
        <f t="shared" si="8"/>
        <v>1151079.45</v>
      </c>
      <c r="T22" s="2">
        <f t="shared" si="8"/>
        <v>0</v>
      </c>
      <c r="U22" s="2">
        <f t="shared" si="8"/>
        <v>4116.5570719999996</v>
      </c>
      <c r="V22" s="2">
        <f t="shared" si="8"/>
        <v>64.855741000000009</v>
      </c>
      <c r="W22" s="2">
        <f t="shared" si="8"/>
        <v>1664.55</v>
      </c>
      <c r="X22" s="2">
        <f t="shared" si="8"/>
        <v>1079510.55</v>
      </c>
      <c r="Y22" s="2">
        <f t="shared" si="8"/>
        <v>618057.79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3761791.38</v>
      </c>
      <c r="AS22" s="2">
        <f t="shared" si="8"/>
        <v>3700143.53</v>
      </c>
      <c r="AT22" s="2">
        <f t="shared" si="8"/>
        <v>61647.85</v>
      </c>
      <c r="AU22" s="2">
        <f t="shared" ref="AU22:BZ22" si="9">AU1690</f>
        <v>0</v>
      </c>
      <c r="AV22" s="2">
        <f t="shared" si="9"/>
        <v>846350.01</v>
      </c>
      <c r="AW22" s="2">
        <f t="shared" si="9"/>
        <v>846350.01</v>
      </c>
      <c r="AX22" s="2">
        <f t="shared" si="9"/>
        <v>0</v>
      </c>
      <c r="AY22" s="2">
        <f t="shared" si="9"/>
        <v>846350.01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481.44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CA1690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DG1690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EM1690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FS1690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>
      <c r="A24" s="1">
        <v>4</v>
      </c>
      <c r="B24" s="1">
        <v>1</v>
      </c>
      <c r="C24" s="1"/>
      <c r="D24" s="1">
        <f>ROW(A638)</f>
        <v>638</v>
      </c>
      <c r="E24" s="1"/>
      <c r="F24" s="1" t="s">
        <v>13</v>
      </c>
      <c r="G24" s="1" t="s">
        <v>14</v>
      </c>
      <c r="H24" s="1" t="s">
        <v>3</v>
      </c>
      <c r="I24" s="1">
        <v>0</v>
      </c>
      <c r="J24" s="1"/>
      <c r="K24" s="1">
        <v>0</v>
      </c>
      <c r="L24" s="1"/>
      <c r="M24" s="1" t="s">
        <v>3</v>
      </c>
      <c r="N24" s="1"/>
      <c r="O24" s="1"/>
      <c r="P24" s="1"/>
      <c r="Q24" s="1"/>
      <c r="R24" s="1"/>
      <c r="S24" s="1">
        <v>0</v>
      </c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>
      <c r="A26" s="2">
        <v>52</v>
      </c>
      <c r="B26" s="2">
        <f t="shared" ref="B26:G26" si="14">B638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>Новый раздел</v>
      </c>
      <c r="G26" s="2" t="str">
        <f t="shared" si="14"/>
        <v>Демонтаж</v>
      </c>
      <c r="H26" s="2"/>
      <c r="I26" s="2"/>
      <c r="J26" s="2"/>
      <c r="K26" s="2"/>
      <c r="L26" s="2"/>
      <c r="M26" s="2"/>
      <c r="N26" s="2"/>
      <c r="O26" s="2">
        <f t="shared" ref="O26:AT26" si="15">O638</f>
        <v>428449.13</v>
      </c>
      <c r="P26" s="2">
        <f t="shared" si="15"/>
        <v>56286.44</v>
      </c>
      <c r="Q26" s="2">
        <f t="shared" si="15"/>
        <v>2710.74</v>
      </c>
      <c r="R26" s="2">
        <f t="shared" si="15"/>
        <v>2606.65</v>
      </c>
      <c r="S26" s="2">
        <f t="shared" si="15"/>
        <v>369451.95</v>
      </c>
      <c r="T26" s="2">
        <f t="shared" si="15"/>
        <v>0</v>
      </c>
      <c r="U26" s="2">
        <f t="shared" si="15"/>
        <v>1340.216784</v>
      </c>
      <c r="V26" s="2">
        <f t="shared" si="15"/>
        <v>6.0865469999999995</v>
      </c>
      <c r="W26" s="2">
        <f t="shared" si="15"/>
        <v>0</v>
      </c>
      <c r="X26" s="2">
        <f t="shared" si="15"/>
        <v>299473.03000000003</v>
      </c>
      <c r="Y26" s="2">
        <f t="shared" si="15"/>
        <v>193860.17</v>
      </c>
      <c r="Z26" s="2">
        <f t="shared" si="15"/>
        <v>0</v>
      </c>
      <c r="AA26" s="2">
        <f t="shared" si="15"/>
        <v>0</v>
      </c>
      <c r="AB26" s="2">
        <f t="shared" si="15"/>
        <v>0</v>
      </c>
      <c r="AC26" s="2">
        <f t="shared" si="15"/>
        <v>0</v>
      </c>
      <c r="AD26" s="2">
        <f t="shared" si="15"/>
        <v>0</v>
      </c>
      <c r="AE26" s="2">
        <f t="shared" si="15"/>
        <v>0</v>
      </c>
      <c r="AF26" s="2">
        <f t="shared" si="15"/>
        <v>0</v>
      </c>
      <c r="AG26" s="2">
        <f t="shared" si="15"/>
        <v>0</v>
      </c>
      <c r="AH26" s="2">
        <f t="shared" si="15"/>
        <v>0</v>
      </c>
      <c r="AI26" s="2">
        <f t="shared" si="15"/>
        <v>0</v>
      </c>
      <c r="AJ26" s="2">
        <f t="shared" si="15"/>
        <v>0</v>
      </c>
      <c r="AK26" s="2">
        <f t="shared" si="15"/>
        <v>0</v>
      </c>
      <c r="AL26" s="2">
        <f t="shared" si="15"/>
        <v>0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0</v>
      </c>
      <c r="AQ26" s="2">
        <f t="shared" si="15"/>
        <v>0</v>
      </c>
      <c r="AR26" s="2">
        <f t="shared" si="15"/>
        <v>921782.33</v>
      </c>
      <c r="AS26" s="2">
        <f t="shared" si="15"/>
        <v>921782.33</v>
      </c>
      <c r="AT26" s="2">
        <f t="shared" si="15"/>
        <v>0</v>
      </c>
      <c r="AU26" s="2">
        <f t="shared" ref="AU26:BZ26" si="16">AU638</f>
        <v>0</v>
      </c>
      <c r="AV26" s="2">
        <f t="shared" si="16"/>
        <v>56286.44</v>
      </c>
      <c r="AW26" s="2">
        <f t="shared" si="16"/>
        <v>56286.44</v>
      </c>
      <c r="AX26" s="2">
        <f t="shared" si="16"/>
        <v>0</v>
      </c>
      <c r="AY26" s="2">
        <f t="shared" si="16"/>
        <v>56286.44</v>
      </c>
      <c r="AZ26" s="2">
        <f t="shared" si="16"/>
        <v>0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0</v>
      </c>
      <c r="BZ26" s="2">
        <f t="shared" si="16"/>
        <v>0</v>
      </c>
      <c r="CA26" s="2">
        <f t="shared" ref="CA26:DF26" si="17">CA638</f>
        <v>0</v>
      </c>
      <c r="CB26" s="2">
        <f t="shared" si="17"/>
        <v>0</v>
      </c>
      <c r="CC26" s="2">
        <f t="shared" si="17"/>
        <v>0</v>
      </c>
      <c r="CD26" s="2">
        <f t="shared" si="17"/>
        <v>0</v>
      </c>
      <c r="CE26" s="2">
        <f t="shared" si="17"/>
        <v>0</v>
      </c>
      <c r="CF26" s="2">
        <f t="shared" si="17"/>
        <v>0</v>
      </c>
      <c r="CG26" s="2">
        <f t="shared" si="17"/>
        <v>0</v>
      </c>
      <c r="CH26" s="2">
        <f t="shared" si="17"/>
        <v>0</v>
      </c>
      <c r="CI26" s="2">
        <f t="shared" si="17"/>
        <v>0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DG638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EM638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FS638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8" spans="1:245">
      <c r="A28" s="1">
        <v>5</v>
      </c>
      <c r="B28" s="1">
        <v>0</v>
      </c>
      <c r="C28" s="1"/>
      <c r="D28" s="1">
        <f>ROW(A42)</f>
        <v>42</v>
      </c>
      <c r="E28" s="1"/>
      <c r="F28" s="1" t="s">
        <v>15</v>
      </c>
      <c r="G28" s="1" t="s">
        <v>16</v>
      </c>
      <c r="H28" s="1" t="s">
        <v>3</v>
      </c>
      <c r="I28" s="1">
        <v>0</v>
      </c>
      <c r="J28" s="1"/>
      <c r="K28" s="1">
        <v>0</v>
      </c>
      <c r="L28" s="1"/>
      <c r="M28" s="1" t="s">
        <v>3</v>
      </c>
      <c r="N28" s="1"/>
      <c r="O28" s="1"/>
      <c r="P28" s="1"/>
      <c r="Q28" s="1"/>
      <c r="R28" s="1"/>
      <c r="S28" s="1">
        <v>0</v>
      </c>
      <c r="T28" s="1"/>
      <c r="U28" s="1" t="s">
        <v>3</v>
      </c>
      <c r="V28" s="1">
        <v>0</v>
      </c>
      <c r="W28" s="1"/>
      <c r="X28" s="1"/>
      <c r="Y28" s="1"/>
      <c r="Z28" s="1"/>
      <c r="AA28" s="1"/>
      <c r="AB28" s="1" t="s">
        <v>3</v>
      </c>
      <c r="AC28" s="1" t="s">
        <v>3</v>
      </c>
      <c r="AD28" s="1" t="s">
        <v>3</v>
      </c>
      <c r="AE28" s="1" t="s">
        <v>3</v>
      </c>
      <c r="AF28" s="1" t="s">
        <v>3</v>
      </c>
      <c r="AG28" s="1" t="s">
        <v>3</v>
      </c>
      <c r="AH28" s="1"/>
      <c r="AI28" s="1"/>
      <c r="AJ28" s="1"/>
      <c r="AK28" s="1"/>
      <c r="AL28" s="1"/>
      <c r="AM28" s="1"/>
      <c r="AN28" s="1"/>
      <c r="AO28" s="1"/>
      <c r="AP28" s="1" t="s">
        <v>3</v>
      </c>
      <c r="AQ28" s="1" t="s">
        <v>3</v>
      </c>
      <c r="AR28" s="1" t="s">
        <v>3</v>
      </c>
      <c r="AS28" s="1"/>
      <c r="AT28" s="1"/>
      <c r="AU28" s="1"/>
      <c r="AV28" s="1"/>
      <c r="AW28" s="1"/>
      <c r="AX28" s="1"/>
      <c r="AY28" s="1"/>
      <c r="AZ28" s="1" t="s">
        <v>3</v>
      </c>
      <c r="BA28" s="1"/>
      <c r="BB28" s="1" t="s">
        <v>3</v>
      </c>
      <c r="BC28" s="1" t="s">
        <v>3</v>
      </c>
      <c r="BD28" s="1" t="s">
        <v>3</v>
      </c>
      <c r="BE28" s="1" t="s">
        <v>3</v>
      </c>
      <c r="BF28" s="1" t="s">
        <v>3</v>
      </c>
      <c r="BG28" s="1" t="s">
        <v>3</v>
      </c>
      <c r="BH28" s="1" t="s">
        <v>3</v>
      </c>
      <c r="BI28" s="1" t="s">
        <v>3</v>
      </c>
      <c r="BJ28" s="1" t="s">
        <v>3</v>
      </c>
      <c r="BK28" s="1" t="s">
        <v>3</v>
      </c>
      <c r="BL28" s="1" t="s">
        <v>3</v>
      </c>
      <c r="BM28" s="1" t="s">
        <v>3</v>
      </c>
      <c r="BN28" s="1" t="s">
        <v>3</v>
      </c>
      <c r="BO28" s="1" t="s">
        <v>3</v>
      </c>
      <c r="BP28" s="1" t="s">
        <v>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45">
      <c r="A30" s="2">
        <v>52</v>
      </c>
      <c r="B30" s="2">
        <f t="shared" ref="B30:G30" si="21">B42</f>
        <v>0</v>
      </c>
      <c r="C30" s="2">
        <f t="shared" si="21"/>
        <v>5</v>
      </c>
      <c r="D30" s="2">
        <f t="shared" si="21"/>
        <v>28</v>
      </c>
      <c r="E30" s="2">
        <f t="shared" si="21"/>
        <v>0</v>
      </c>
      <c r="F30" s="2" t="str">
        <f t="shared" si="21"/>
        <v>Новый подраздел</v>
      </c>
      <c r="G30" s="2" t="str">
        <f t="shared" si="21"/>
        <v>комната 15</v>
      </c>
      <c r="H30" s="2"/>
      <c r="I30" s="2"/>
      <c r="J30" s="2"/>
      <c r="K30" s="2"/>
      <c r="L30" s="2"/>
      <c r="M30" s="2"/>
      <c r="N30" s="2"/>
      <c r="O30" s="2">
        <f t="shared" ref="O30:AT30" si="22">O42</f>
        <v>36422.019999999997</v>
      </c>
      <c r="P30" s="2">
        <f t="shared" si="22"/>
        <v>4860.97</v>
      </c>
      <c r="Q30" s="2">
        <f t="shared" si="22"/>
        <v>219.66</v>
      </c>
      <c r="R30" s="2">
        <f t="shared" si="22"/>
        <v>211.23</v>
      </c>
      <c r="S30" s="2">
        <f t="shared" si="22"/>
        <v>31341.39</v>
      </c>
      <c r="T30" s="2">
        <f t="shared" si="22"/>
        <v>0</v>
      </c>
      <c r="U30" s="2">
        <f t="shared" si="22"/>
        <v>113.605374</v>
      </c>
      <c r="V30" s="2">
        <f t="shared" si="22"/>
        <v>0.49320800000000004</v>
      </c>
      <c r="W30" s="2">
        <f t="shared" si="22"/>
        <v>0</v>
      </c>
      <c r="X30" s="2">
        <f t="shared" si="22"/>
        <v>25375.85</v>
      </c>
      <c r="Y30" s="2">
        <f t="shared" si="22"/>
        <v>16358.48</v>
      </c>
      <c r="Z30" s="2">
        <f t="shared" si="22"/>
        <v>0</v>
      </c>
      <c r="AA30" s="2">
        <f t="shared" si="22"/>
        <v>0</v>
      </c>
      <c r="AB30" s="2">
        <f t="shared" si="22"/>
        <v>36422.019999999997</v>
      </c>
      <c r="AC30" s="2">
        <f t="shared" si="22"/>
        <v>4860.97</v>
      </c>
      <c r="AD30" s="2">
        <f t="shared" si="22"/>
        <v>219.66</v>
      </c>
      <c r="AE30" s="2">
        <f t="shared" si="22"/>
        <v>211.23</v>
      </c>
      <c r="AF30" s="2">
        <f t="shared" si="22"/>
        <v>31341.39</v>
      </c>
      <c r="AG30" s="2">
        <f t="shared" si="22"/>
        <v>0</v>
      </c>
      <c r="AH30" s="2">
        <f t="shared" si="22"/>
        <v>113.605374</v>
      </c>
      <c r="AI30" s="2">
        <f t="shared" si="22"/>
        <v>0.49320800000000004</v>
      </c>
      <c r="AJ30" s="2">
        <f t="shared" si="22"/>
        <v>0</v>
      </c>
      <c r="AK30" s="2">
        <f t="shared" si="22"/>
        <v>25375.85</v>
      </c>
      <c r="AL30" s="2">
        <f t="shared" si="22"/>
        <v>16358.48</v>
      </c>
      <c r="AM30" s="2">
        <f t="shared" si="22"/>
        <v>0</v>
      </c>
      <c r="AN30" s="2">
        <f t="shared" si="22"/>
        <v>0</v>
      </c>
      <c r="AO30" s="2">
        <f t="shared" si="22"/>
        <v>0</v>
      </c>
      <c r="AP30" s="2">
        <f t="shared" si="22"/>
        <v>0</v>
      </c>
      <c r="AQ30" s="2">
        <f t="shared" si="22"/>
        <v>0</v>
      </c>
      <c r="AR30" s="2">
        <f t="shared" si="22"/>
        <v>78156.350000000006</v>
      </c>
      <c r="AS30" s="2">
        <f t="shared" si="22"/>
        <v>78156.350000000006</v>
      </c>
      <c r="AT30" s="2">
        <f t="shared" si="22"/>
        <v>0</v>
      </c>
      <c r="AU30" s="2">
        <f t="shared" ref="AU30:BZ30" si="23">AU42</f>
        <v>0</v>
      </c>
      <c r="AV30" s="2">
        <f t="shared" si="23"/>
        <v>4860.97</v>
      </c>
      <c r="AW30" s="2">
        <f t="shared" si="23"/>
        <v>4860.97</v>
      </c>
      <c r="AX30" s="2">
        <f t="shared" si="23"/>
        <v>0</v>
      </c>
      <c r="AY30" s="2">
        <f t="shared" si="23"/>
        <v>4860.97</v>
      </c>
      <c r="AZ30" s="2">
        <f t="shared" si="23"/>
        <v>0</v>
      </c>
      <c r="BA30" s="2">
        <f t="shared" si="23"/>
        <v>0</v>
      </c>
      <c r="BB30" s="2">
        <f t="shared" si="23"/>
        <v>0</v>
      </c>
      <c r="BC30" s="2">
        <f t="shared" si="23"/>
        <v>0</v>
      </c>
      <c r="BD30" s="2">
        <f t="shared" si="23"/>
        <v>0</v>
      </c>
      <c r="BE30" s="2">
        <f t="shared" si="23"/>
        <v>0</v>
      </c>
      <c r="BF30" s="2">
        <f t="shared" si="23"/>
        <v>0</v>
      </c>
      <c r="BG30" s="2">
        <f t="shared" si="23"/>
        <v>0</v>
      </c>
      <c r="BH30" s="2">
        <f t="shared" si="23"/>
        <v>0</v>
      </c>
      <c r="BI30" s="2">
        <f t="shared" si="23"/>
        <v>0</v>
      </c>
      <c r="BJ30" s="2">
        <f t="shared" si="23"/>
        <v>0</v>
      </c>
      <c r="BK30" s="2">
        <f t="shared" si="23"/>
        <v>0</v>
      </c>
      <c r="BL30" s="2">
        <f t="shared" si="23"/>
        <v>0</v>
      </c>
      <c r="BM30" s="2">
        <f t="shared" si="23"/>
        <v>0</v>
      </c>
      <c r="BN30" s="2">
        <f t="shared" si="23"/>
        <v>0</v>
      </c>
      <c r="BO30" s="2">
        <f t="shared" si="23"/>
        <v>0</v>
      </c>
      <c r="BP30" s="2">
        <f t="shared" si="23"/>
        <v>0</v>
      </c>
      <c r="BQ30" s="2">
        <f t="shared" si="23"/>
        <v>0</v>
      </c>
      <c r="BR30" s="2">
        <f t="shared" si="23"/>
        <v>0</v>
      </c>
      <c r="BS30" s="2">
        <f t="shared" si="23"/>
        <v>0</v>
      </c>
      <c r="BT30" s="2">
        <f t="shared" si="23"/>
        <v>0</v>
      </c>
      <c r="BU30" s="2">
        <f t="shared" si="23"/>
        <v>0</v>
      </c>
      <c r="BV30" s="2">
        <f t="shared" si="23"/>
        <v>0</v>
      </c>
      <c r="BW30" s="2">
        <f t="shared" si="23"/>
        <v>0</v>
      </c>
      <c r="BX30" s="2">
        <f t="shared" si="23"/>
        <v>0</v>
      </c>
      <c r="BY30" s="2">
        <f t="shared" si="23"/>
        <v>0</v>
      </c>
      <c r="BZ30" s="2">
        <f t="shared" si="23"/>
        <v>0</v>
      </c>
      <c r="CA30" s="2">
        <f t="shared" ref="CA30:DF30" si="24">CA42</f>
        <v>78156.350000000006</v>
      </c>
      <c r="CB30" s="2">
        <f t="shared" si="24"/>
        <v>78156.350000000006</v>
      </c>
      <c r="CC30" s="2">
        <f t="shared" si="24"/>
        <v>0</v>
      </c>
      <c r="CD30" s="2">
        <f t="shared" si="24"/>
        <v>0</v>
      </c>
      <c r="CE30" s="2">
        <f t="shared" si="24"/>
        <v>4860.97</v>
      </c>
      <c r="CF30" s="2">
        <f t="shared" si="24"/>
        <v>4860.97</v>
      </c>
      <c r="CG30" s="2">
        <f t="shared" si="24"/>
        <v>0</v>
      </c>
      <c r="CH30" s="2">
        <f t="shared" si="24"/>
        <v>4860.97</v>
      </c>
      <c r="CI30" s="2">
        <f t="shared" si="24"/>
        <v>0</v>
      </c>
      <c r="CJ30" s="2">
        <f t="shared" si="24"/>
        <v>0</v>
      </c>
      <c r="CK30" s="2">
        <f t="shared" si="24"/>
        <v>0</v>
      </c>
      <c r="CL30" s="2">
        <f t="shared" si="24"/>
        <v>0</v>
      </c>
      <c r="CM30" s="2">
        <f t="shared" si="24"/>
        <v>0</v>
      </c>
      <c r="CN30" s="2">
        <f t="shared" si="24"/>
        <v>0</v>
      </c>
      <c r="CO30" s="2">
        <f t="shared" si="24"/>
        <v>0</v>
      </c>
      <c r="CP30" s="2">
        <f t="shared" si="24"/>
        <v>0</v>
      </c>
      <c r="CQ30" s="2">
        <f t="shared" si="24"/>
        <v>0</v>
      </c>
      <c r="CR30" s="2">
        <f t="shared" si="24"/>
        <v>0</v>
      </c>
      <c r="CS30" s="2">
        <f t="shared" si="24"/>
        <v>0</v>
      </c>
      <c r="CT30" s="2">
        <f t="shared" si="24"/>
        <v>0</v>
      </c>
      <c r="CU30" s="2">
        <f t="shared" si="24"/>
        <v>0</v>
      </c>
      <c r="CV30" s="2">
        <f t="shared" si="24"/>
        <v>0</v>
      </c>
      <c r="CW30" s="2">
        <f t="shared" si="24"/>
        <v>0</v>
      </c>
      <c r="CX30" s="2">
        <f t="shared" si="24"/>
        <v>0</v>
      </c>
      <c r="CY30" s="2">
        <f t="shared" si="24"/>
        <v>0</v>
      </c>
      <c r="CZ30" s="2">
        <f t="shared" si="24"/>
        <v>0</v>
      </c>
      <c r="DA30" s="2">
        <f t="shared" si="24"/>
        <v>0</v>
      </c>
      <c r="DB30" s="2">
        <f t="shared" si="24"/>
        <v>0</v>
      </c>
      <c r="DC30" s="2">
        <f t="shared" si="24"/>
        <v>0</v>
      </c>
      <c r="DD30" s="2">
        <f t="shared" si="24"/>
        <v>0</v>
      </c>
      <c r="DE30" s="2">
        <f t="shared" si="24"/>
        <v>0</v>
      </c>
      <c r="DF30" s="2">
        <f t="shared" si="24"/>
        <v>0</v>
      </c>
      <c r="DG30" s="3">
        <f t="shared" ref="DG30:EL30" si="25">DG42</f>
        <v>0</v>
      </c>
      <c r="DH30" s="3">
        <f t="shared" si="25"/>
        <v>0</v>
      </c>
      <c r="DI30" s="3">
        <f t="shared" si="25"/>
        <v>0</v>
      </c>
      <c r="DJ30" s="3">
        <f t="shared" si="25"/>
        <v>0</v>
      </c>
      <c r="DK30" s="3">
        <f t="shared" si="25"/>
        <v>0</v>
      </c>
      <c r="DL30" s="3">
        <f t="shared" si="25"/>
        <v>0</v>
      </c>
      <c r="DM30" s="3">
        <f t="shared" si="25"/>
        <v>0</v>
      </c>
      <c r="DN30" s="3">
        <f t="shared" si="25"/>
        <v>0</v>
      </c>
      <c r="DO30" s="3">
        <f t="shared" si="25"/>
        <v>0</v>
      </c>
      <c r="DP30" s="3">
        <f t="shared" si="25"/>
        <v>0</v>
      </c>
      <c r="DQ30" s="3">
        <f t="shared" si="25"/>
        <v>0</v>
      </c>
      <c r="DR30" s="3">
        <f t="shared" si="25"/>
        <v>0</v>
      </c>
      <c r="DS30" s="3">
        <f t="shared" si="25"/>
        <v>0</v>
      </c>
      <c r="DT30" s="3">
        <f t="shared" si="25"/>
        <v>0</v>
      </c>
      <c r="DU30" s="3">
        <f t="shared" si="25"/>
        <v>0</v>
      </c>
      <c r="DV30" s="3">
        <f t="shared" si="25"/>
        <v>0</v>
      </c>
      <c r="DW30" s="3">
        <f t="shared" si="25"/>
        <v>0</v>
      </c>
      <c r="DX30" s="3">
        <f t="shared" si="25"/>
        <v>0</v>
      </c>
      <c r="DY30" s="3">
        <f t="shared" si="25"/>
        <v>0</v>
      </c>
      <c r="DZ30" s="3">
        <f t="shared" si="25"/>
        <v>0</v>
      </c>
      <c r="EA30" s="3">
        <f t="shared" si="25"/>
        <v>0</v>
      </c>
      <c r="EB30" s="3">
        <f t="shared" si="25"/>
        <v>0</v>
      </c>
      <c r="EC30" s="3">
        <f t="shared" si="25"/>
        <v>0</v>
      </c>
      <c r="ED30" s="3">
        <f t="shared" si="25"/>
        <v>0</v>
      </c>
      <c r="EE30" s="3">
        <f t="shared" si="25"/>
        <v>0</v>
      </c>
      <c r="EF30" s="3">
        <f t="shared" si="25"/>
        <v>0</v>
      </c>
      <c r="EG30" s="3">
        <f t="shared" si="25"/>
        <v>0</v>
      </c>
      <c r="EH30" s="3">
        <f t="shared" si="25"/>
        <v>0</v>
      </c>
      <c r="EI30" s="3">
        <f t="shared" si="25"/>
        <v>0</v>
      </c>
      <c r="EJ30" s="3">
        <f t="shared" si="25"/>
        <v>0</v>
      </c>
      <c r="EK30" s="3">
        <f t="shared" si="25"/>
        <v>0</v>
      </c>
      <c r="EL30" s="3">
        <f t="shared" si="25"/>
        <v>0</v>
      </c>
      <c r="EM30" s="3">
        <f t="shared" ref="EM30:FR30" si="26">EM42</f>
        <v>0</v>
      </c>
      <c r="EN30" s="3">
        <f t="shared" si="26"/>
        <v>0</v>
      </c>
      <c r="EO30" s="3">
        <f t="shared" si="26"/>
        <v>0</v>
      </c>
      <c r="EP30" s="3">
        <f t="shared" si="26"/>
        <v>0</v>
      </c>
      <c r="EQ30" s="3">
        <f t="shared" si="26"/>
        <v>0</v>
      </c>
      <c r="ER30" s="3">
        <f t="shared" si="26"/>
        <v>0</v>
      </c>
      <c r="ES30" s="3">
        <f t="shared" si="26"/>
        <v>0</v>
      </c>
      <c r="ET30" s="3">
        <f t="shared" si="26"/>
        <v>0</v>
      </c>
      <c r="EU30" s="3">
        <f t="shared" si="26"/>
        <v>0</v>
      </c>
      <c r="EV30" s="3">
        <f t="shared" si="26"/>
        <v>0</v>
      </c>
      <c r="EW30" s="3">
        <f t="shared" si="26"/>
        <v>0</v>
      </c>
      <c r="EX30" s="3">
        <f t="shared" si="26"/>
        <v>0</v>
      </c>
      <c r="EY30" s="3">
        <f t="shared" si="26"/>
        <v>0</v>
      </c>
      <c r="EZ30" s="3">
        <f t="shared" si="26"/>
        <v>0</v>
      </c>
      <c r="FA30" s="3">
        <f t="shared" si="26"/>
        <v>0</v>
      </c>
      <c r="FB30" s="3">
        <f t="shared" si="26"/>
        <v>0</v>
      </c>
      <c r="FC30" s="3">
        <f t="shared" si="26"/>
        <v>0</v>
      </c>
      <c r="FD30" s="3">
        <f t="shared" si="26"/>
        <v>0</v>
      </c>
      <c r="FE30" s="3">
        <f t="shared" si="26"/>
        <v>0</v>
      </c>
      <c r="FF30" s="3">
        <f t="shared" si="26"/>
        <v>0</v>
      </c>
      <c r="FG30" s="3">
        <f t="shared" si="26"/>
        <v>0</v>
      </c>
      <c r="FH30" s="3">
        <f t="shared" si="26"/>
        <v>0</v>
      </c>
      <c r="FI30" s="3">
        <f t="shared" si="26"/>
        <v>0</v>
      </c>
      <c r="FJ30" s="3">
        <f t="shared" si="26"/>
        <v>0</v>
      </c>
      <c r="FK30" s="3">
        <f t="shared" si="26"/>
        <v>0</v>
      </c>
      <c r="FL30" s="3">
        <f t="shared" si="26"/>
        <v>0</v>
      </c>
      <c r="FM30" s="3">
        <f t="shared" si="26"/>
        <v>0</v>
      </c>
      <c r="FN30" s="3">
        <f t="shared" si="26"/>
        <v>0</v>
      </c>
      <c r="FO30" s="3">
        <f t="shared" si="26"/>
        <v>0</v>
      </c>
      <c r="FP30" s="3">
        <f t="shared" si="26"/>
        <v>0</v>
      </c>
      <c r="FQ30" s="3">
        <f t="shared" si="26"/>
        <v>0</v>
      </c>
      <c r="FR30" s="3">
        <f t="shared" si="26"/>
        <v>0</v>
      </c>
      <c r="FS30" s="3">
        <f t="shared" ref="FS30:GX30" si="27">FS42</f>
        <v>0</v>
      </c>
      <c r="FT30" s="3">
        <f t="shared" si="27"/>
        <v>0</v>
      </c>
      <c r="FU30" s="3">
        <f t="shared" si="27"/>
        <v>0</v>
      </c>
      <c r="FV30" s="3">
        <f t="shared" si="27"/>
        <v>0</v>
      </c>
      <c r="FW30" s="3">
        <f t="shared" si="27"/>
        <v>0</v>
      </c>
      <c r="FX30" s="3">
        <f t="shared" si="27"/>
        <v>0</v>
      </c>
      <c r="FY30" s="3">
        <f t="shared" si="27"/>
        <v>0</v>
      </c>
      <c r="FZ30" s="3">
        <f t="shared" si="27"/>
        <v>0</v>
      </c>
      <c r="GA30" s="3">
        <f t="shared" si="27"/>
        <v>0</v>
      </c>
      <c r="GB30" s="3">
        <f t="shared" si="27"/>
        <v>0</v>
      </c>
      <c r="GC30" s="3">
        <f t="shared" si="27"/>
        <v>0</v>
      </c>
      <c r="GD30" s="3">
        <f t="shared" si="27"/>
        <v>0</v>
      </c>
      <c r="GE30" s="3">
        <f t="shared" si="27"/>
        <v>0</v>
      </c>
      <c r="GF30" s="3">
        <f t="shared" si="27"/>
        <v>0</v>
      </c>
      <c r="GG30" s="3">
        <f t="shared" si="27"/>
        <v>0</v>
      </c>
      <c r="GH30" s="3">
        <f t="shared" si="27"/>
        <v>0</v>
      </c>
      <c r="GI30" s="3">
        <f t="shared" si="27"/>
        <v>0</v>
      </c>
      <c r="GJ30" s="3">
        <f t="shared" si="27"/>
        <v>0</v>
      </c>
      <c r="GK30" s="3">
        <f t="shared" si="27"/>
        <v>0</v>
      </c>
      <c r="GL30" s="3">
        <f t="shared" si="27"/>
        <v>0</v>
      </c>
      <c r="GM30" s="3">
        <f t="shared" si="27"/>
        <v>0</v>
      </c>
      <c r="GN30" s="3">
        <f t="shared" si="27"/>
        <v>0</v>
      </c>
      <c r="GO30" s="3">
        <f t="shared" si="27"/>
        <v>0</v>
      </c>
      <c r="GP30" s="3">
        <f t="shared" si="27"/>
        <v>0</v>
      </c>
      <c r="GQ30" s="3">
        <f t="shared" si="27"/>
        <v>0</v>
      </c>
      <c r="GR30" s="3">
        <f t="shared" si="27"/>
        <v>0</v>
      </c>
      <c r="GS30" s="3">
        <f t="shared" si="27"/>
        <v>0</v>
      </c>
      <c r="GT30" s="3">
        <f t="shared" si="27"/>
        <v>0</v>
      </c>
      <c r="GU30" s="3">
        <f t="shared" si="27"/>
        <v>0</v>
      </c>
      <c r="GV30" s="3">
        <f t="shared" si="27"/>
        <v>0</v>
      </c>
      <c r="GW30" s="3">
        <f t="shared" si="27"/>
        <v>0</v>
      </c>
      <c r="GX30" s="3">
        <f t="shared" si="27"/>
        <v>0</v>
      </c>
    </row>
    <row r="32" spans="1:245">
      <c r="A32">
        <v>17</v>
      </c>
      <c r="B32">
        <v>0</v>
      </c>
      <c r="C32">
        <f>ROW(SmtRes!A2)</f>
        <v>2</v>
      </c>
      <c r="D32">
        <f>ROW(EtalonRes!A2)</f>
        <v>2</v>
      </c>
      <c r="E32" t="s">
        <v>17</v>
      </c>
      <c r="F32" t="s">
        <v>18</v>
      </c>
      <c r="G32" t="s">
        <v>19</v>
      </c>
      <c r="H32" t="s">
        <v>20</v>
      </c>
      <c r="I32">
        <f>ROUND(24.78/100,9)</f>
        <v>0.24779999999999999</v>
      </c>
      <c r="J32">
        <v>0</v>
      </c>
      <c r="O32">
        <f t="shared" ref="O32:O40" si="28">ROUND(CP32,2)</f>
        <v>231.02</v>
      </c>
      <c r="P32">
        <f t="shared" ref="P32:P40" si="29">ROUND(CQ32*I32,2)</f>
        <v>0</v>
      </c>
      <c r="Q32">
        <f t="shared" ref="Q32:Q40" si="30">ROUND(CR32*I32,2)</f>
        <v>0</v>
      </c>
      <c r="R32">
        <f t="shared" ref="R32:R40" si="31">ROUND(CS32*I32,2)</f>
        <v>0</v>
      </c>
      <c r="S32">
        <f t="shared" ref="S32:S40" si="32">ROUND(CT32*I32,2)</f>
        <v>231.02</v>
      </c>
      <c r="T32">
        <f t="shared" ref="T32:T40" si="33">ROUND(CU32*I32,2)</f>
        <v>0</v>
      </c>
      <c r="U32">
        <f t="shared" ref="U32:U40" si="34">CV32*I32</f>
        <v>0.93420599999999998</v>
      </c>
      <c r="V32">
        <f t="shared" ref="V32:V40" si="35">CW32*I32</f>
        <v>0</v>
      </c>
      <c r="W32">
        <f t="shared" ref="W32:W40" si="36">ROUND(CX32*I32,2)</f>
        <v>0</v>
      </c>
      <c r="X32">
        <f t="shared" ref="X32:X40" si="37">ROUND(CY32,2)</f>
        <v>184.82</v>
      </c>
      <c r="Y32">
        <f t="shared" ref="Y32:Y40" si="38">ROUND(CZ32,2)</f>
        <v>157.09</v>
      </c>
      <c r="AA32">
        <v>33525518</v>
      </c>
      <c r="AB32">
        <f t="shared" ref="AB32:AB40" si="39">ROUND((AC32+AD32+AF32),6)</f>
        <v>29.41</v>
      </c>
      <c r="AC32">
        <f t="shared" ref="AC32:AC40" si="40">ROUND((ES32),6)</f>
        <v>0</v>
      </c>
      <c r="AD32">
        <f t="shared" ref="AD32:AD40" si="41">ROUND((((ET32)-(EU32))+AE32),6)</f>
        <v>0</v>
      </c>
      <c r="AE32">
        <f t="shared" ref="AE32:AE40" si="42">ROUND((EU32),6)</f>
        <v>0</v>
      </c>
      <c r="AF32">
        <f t="shared" ref="AF32:AF40" si="43">ROUND((EV32),6)</f>
        <v>29.41</v>
      </c>
      <c r="AG32">
        <f t="shared" ref="AG32:AG40" si="44">ROUND((AP32),6)</f>
        <v>0</v>
      </c>
      <c r="AH32">
        <f t="shared" ref="AH32:AH40" si="45">(EW32)</f>
        <v>3.77</v>
      </c>
      <c r="AI32">
        <f t="shared" ref="AI32:AI40" si="46">(EX32)</f>
        <v>0</v>
      </c>
      <c r="AJ32">
        <f t="shared" ref="AJ32:AJ40" si="47">(AS32)</f>
        <v>0</v>
      </c>
      <c r="AK32">
        <v>29.41</v>
      </c>
      <c r="AL32">
        <v>0</v>
      </c>
      <c r="AM32">
        <v>0</v>
      </c>
      <c r="AN32">
        <v>0</v>
      </c>
      <c r="AO32">
        <v>29.41</v>
      </c>
      <c r="AP32">
        <v>0</v>
      </c>
      <c r="AQ32">
        <v>3.77</v>
      </c>
      <c r="AR32">
        <v>0</v>
      </c>
      <c r="AS32">
        <v>0</v>
      </c>
      <c r="AT32">
        <v>80</v>
      </c>
      <c r="AU32">
        <v>68</v>
      </c>
      <c r="AV32">
        <v>1</v>
      </c>
      <c r="AW32">
        <v>1</v>
      </c>
      <c r="AZ32">
        <v>1</v>
      </c>
      <c r="BA32">
        <v>31.7</v>
      </c>
      <c r="BB32">
        <v>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1</v>
      </c>
      <c r="BJ32" t="s">
        <v>21</v>
      </c>
      <c r="BM32">
        <v>57001</v>
      </c>
      <c r="BN32">
        <v>0</v>
      </c>
      <c r="BO32" t="s">
        <v>18</v>
      </c>
      <c r="BP32">
        <v>1</v>
      </c>
      <c r="BQ32">
        <v>6</v>
      </c>
      <c r="BR32">
        <v>0</v>
      </c>
      <c r="BS32">
        <v>31.7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80</v>
      </c>
      <c r="CA32">
        <v>68</v>
      </c>
      <c r="CE32">
        <v>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ref="CP32:CP40" si="48">(P32+Q32+S32)</f>
        <v>231.02</v>
      </c>
      <c r="CQ32">
        <f t="shared" ref="CQ32:CQ40" si="49">AC32*BC32</f>
        <v>0</v>
      </c>
      <c r="CR32">
        <f t="shared" ref="CR32:CR40" si="50">AD32*BB32</f>
        <v>0</v>
      </c>
      <c r="CS32">
        <f t="shared" ref="CS32:CS40" si="51">AE32*BS32</f>
        <v>0</v>
      </c>
      <c r="CT32">
        <f t="shared" ref="CT32:CT40" si="52">AF32*BA32</f>
        <v>932.29700000000003</v>
      </c>
      <c r="CU32">
        <f t="shared" ref="CU32:CU40" si="53">AG32</f>
        <v>0</v>
      </c>
      <c r="CV32">
        <f t="shared" ref="CV32:CV40" si="54">AH32</f>
        <v>3.77</v>
      </c>
      <c r="CW32">
        <f t="shared" ref="CW32:CW40" si="55">AI32</f>
        <v>0</v>
      </c>
      <c r="CX32">
        <f t="shared" ref="CX32:CX40" si="56">AJ32</f>
        <v>0</v>
      </c>
      <c r="CY32">
        <f t="shared" ref="CY32:CY40" si="57">(((S32+R32)*AT32)/100)</f>
        <v>184.81600000000003</v>
      </c>
      <c r="CZ32">
        <f t="shared" ref="CZ32:CZ40" si="58">(((S32+R32)*AU32)/100)</f>
        <v>157.09360000000001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1013</v>
      </c>
      <c r="DV32" t="s">
        <v>20</v>
      </c>
      <c r="DW32" t="s">
        <v>20</v>
      </c>
      <c r="DX32">
        <v>1</v>
      </c>
      <c r="DZ32" t="s">
        <v>3</v>
      </c>
      <c r="EA32" t="s">
        <v>3</v>
      </c>
      <c r="EB32" t="s">
        <v>3</v>
      </c>
      <c r="EC32" t="s">
        <v>3</v>
      </c>
      <c r="EE32">
        <v>36260505</v>
      </c>
      <c r="EF32">
        <v>6</v>
      </c>
      <c r="EG32" t="s">
        <v>22</v>
      </c>
      <c r="EH32">
        <v>0</v>
      </c>
      <c r="EI32" t="s">
        <v>3</v>
      </c>
      <c r="EJ32">
        <v>1</v>
      </c>
      <c r="EK32">
        <v>57001</v>
      </c>
      <c r="EL32" t="s">
        <v>23</v>
      </c>
      <c r="EM32" t="s">
        <v>24</v>
      </c>
      <c r="EO32" t="s">
        <v>3</v>
      </c>
      <c r="EQ32">
        <v>0</v>
      </c>
      <c r="ER32">
        <v>29.41</v>
      </c>
      <c r="ES32">
        <v>0</v>
      </c>
      <c r="ET32">
        <v>0</v>
      </c>
      <c r="EU32">
        <v>0</v>
      </c>
      <c r="EV32">
        <v>29.41</v>
      </c>
      <c r="EW32">
        <v>3.77</v>
      </c>
      <c r="EX32">
        <v>0</v>
      </c>
      <c r="EY32">
        <v>0</v>
      </c>
      <c r="FQ32">
        <v>0</v>
      </c>
      <c r="FR32">
        <f t="shared" ref="FR32:FR40" si="59">ROUND(IF(AND(BH32=3,BI32=3),P32,0),2)</f>
        <v>0</v>
      </c>
      <c r="FS32">
        <v>0</v>
      </c>
      <c r="FX32">
        <v>80</v>
      </c>
      <c r="FY32">
        <v>68</v>
      </c>
      <c r="GA32" t="s">
        <v>3</v>
      </c>
      <c r="GD32">
        <v>1</v>
      </c>
      <c r="GF32">
        <v>1266291680</v>
      </c>
      <c r="GG32">
        <v>2</v>
      </c>
      <c r="GH32">
        <v>1</v>
      </c>
      <c r="GI32">
        <v>2</v>
      </c>
      <c r="GJ32">
        <v>0</v>
      </c>
      <c r="GK32">
        <v>0</v>
      </c>
      <c r="GL32">
        <f t="shared" ref="GL32:GL40" si="60">ROUND(IF(AND(BH32=3,BI32=3,FS32&lt;&gt;0),P32,0),2)</f>
        <v>0</v>
      </c>
      <c r="GM32">
        <f t="shared" ref="GM32:GM40" si="61">ROUND(O32+X32+Y32,2)+GX32</f>
        <v>572.92999999999995</v>
      </c>
      <c r="GN32">
        <f t="shared" ref="GN32:GN40" si="62">IF(OR(BI32=0,BI32=1),ROUND(O32+X32+Y32,2),0)</f>
        <v>572.92999999999995</v>
      </c>
      <c r="GO32">
        <f t="shared" ref="GO32:GO40" si="63">IF(BI32=2,ROUND(O32+X32+Y32,2),0)</f>
        <v>0</v>
      </c>
      <c r="GP32">
        <f t="shared" ref="GP32:GP40" si="64">IF(BI32=4,ROUND(O32+X32+Y32,2)+GX32,0)</f>
        <v>0</v>
      </c>
      <c r="GR32">
        <v>0</v>
      </c>
      <c r="GS32">
        <v>3</v>
      </c>
      <c r="GT32">
        <v>0</v>
      </c>
      <c r="GU32" t="s">
        <v>3</v>
      </c>
      <c r="GV32">
        <f t="shared" ref="GV32:GV40" si="65">ROUND((GT32),6)</f>
        <v>0</v>
      </c>
      <c r="GW32">
        <v>1</v>
      </c>
      <c r="GX32">
        <f t="shared" ref="GX32:GX40" si="66">ROUND(HC32*I32,2)</f>
        <v>0</v>
      </c>
      <c r="HA32">
        <v>0</v>
      </c>
      <c r="HB32">
        <v>0</v>
      </c>
      <c r="HC32">
        <f t="shared" ref="HC32:HC40" si="67">GV32*GW32</f>
        <v>0</v>
      </c>
      <c r="HE32" t="s">
        <v>3</v>
      </c>
      <c r="HF32" t="s">
        <v>3</v>
      </c>
      <c r="IK32">
        <v>0</v>
      </c>
    </row>
    <row r="33" spans="1:245">
      <c r="A33">
        <v>18</v>
      </c>
      <c r="B33">
        <v>0</v>
      </c>
      <c r="C33">
        <v>2</v>
      </c>
      <c r="E33" t="s">
        <v>25</v>
      </c>
      <c r="F33" t="s">
        <v>26</v>
      </c>
      <c r="G33" t="s">
        <v>27</v>
      </c>
      <c r="H33" t="s">
        <v>28</v>
      </c>
      <c r="I33">
        <f>I32*J33</f>
        <v>2.7258000000000001E-2</v>
      </c>
      <c r="J33">
        <v>0.11</v>
      </c>
      <c r="O33">
        <f t="shared" si="28"/>
        <v>0</v>
      </c>
      <c r="P33">
        <f t="shared" si="29"/>
        <v>0</v>
      </c>
      <c r="Q33">
        <f t="shared" si="30"/>
        <v>0</v>
      </c>
      <c r="R33">
        <f t="shared" si="31"/>
        <v>0</v>
      </c>
      <c r="S33">
        <f t="shared" si="32"/>
        <v>0</v>
      </c>
      <c r="T33">
        <f t="shared" si="33"/>
        <v>0</v>
      </c>
      <c r="U33">
        <f t="shared" si="34"/>
        <v>0</v>
      </c>
      <c r="V33">
        <f t="shared" si="35"/>
        <v>0</v>
      </c>
      <c r="W33">
        <f t="shared" si="36"/>
        <v>0</v>
      </c>
      <c r="X33">
        <f t="shared" si="37"/>
        <v>0</v>
      </c>
      <c r="Y33">
        <f t="shared" si="38"/>
        <v>0</v>
      </c>
      <c r="AA33">
        <v>33525518</v>
      </c>
      <c r="AB33">
        <f t="shared" si="39"/>
        <v>0</v>
      </c>
      <c r="AC33">
        <f t="shared" si="40"/>
        <v>0</v>
      </c>
      <c r="AD33">
        <f t="shared" si="41"/>
        <v>0</v>
      </c>
      <c r="AE33">
        <f t="shared" si="42"/>
        <v>0</v>
      </c>
      <c r="AF33">
        <f t="shared" si="43"/>
        <v>0</v>
      </c>
      <c r="AG33">
        <f t="shared" si="44"/>
        <v>0</v>
      </c>
      <c r="AH33">
        <f t="shared" si="45"/>
        <v>0</v>
      </c>
      <c r="AI33">
        <f t="shared" si="46"/>
        <v>0</v>
      </c>
      <c r="AJ33">
        <f t="shared" si="47"/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80</v>
      </c>
      <c r="AU33">
        <v>68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1</v>
      </c>
      <c r="BJ33" t="s">
        <v>29</v>
      </c>
      <c r="BM33">
        <v>57001</v>
      </c>
      <c r="BN33">
        <v>0</v>
      </c>
      <c r="BO33" t="s">
        <v>3</v>
      </c>
      <c r="BP33">
        <v>0</v>
      </c>
      <c r="BQ33">
        <v>6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80</v>
      </c>
      <c r="CA33">
        <v>68</v>
      </c>
      <c r="CE33">
        <v>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48"/>
        <v>0</v>
      </c>
      <c r="CQ33">
        <f t="shared" si="49"/>
        <v>0</v>
      </c>
      <c r="CR33">
        <f t="shared" si="50"/>
        <v>0</v>
      </c>
      <c r="CS33">
        <f t="shared" si="51"/>
        <v>0</v>
      </c>
      <c r="CT33">
        <f t="shared" si="52"/>
        <v>0</v>
      </c>
      <c r="CU33">
        <f t="shared" si="53"/>
        <v>0</v>
      </c>
      <c r="CV33">
        <f t="shared" si="54"/>
        <v>0</v>
      </c>
      <c r="CW33">
        <f t="shared" si="55"/>
        <v>0</v>
      </c>
      <c r="CX33">
        <f t="shared" si="56"/>
        <v>0</v>
      </c>
      <c r="CY33">
        <f t="shared" si="57"/>
        <v>0</v>
      </c>
      <c r="CZ33">
        <f t="shared" si="58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1009</v>
      </c>
      <c r="DV33" t="s">
        <v>28</v>
      </c>
      <c r="DW33" t="s">
        <v>28</v>
      </c>
      <c r="DX33">
        <v>1000</v>
      </c>
      <c r="DZ33" t="s">
        <v>3</v>
      </c>
      <c r="EA33" t="s">
        <v>3</v>
      </c>
      <c r="EB33" t="s">
        <v>3</v>
      </c>
      <c r="EC33" t="s">
        <v>3</v>
      </c>
      <c r="EE33">
        <v>36260505</v>
      </c>
      <c r="EF33">
        <v>6</v>
      </c>
      <c r="EG33" t="s">
        <v>22</v>
      </c>
      <c r="EH33">
        <v>0</v>
      </c>
      <c r="EI33" t="s">
        <v>3</v>
      </c>
      <c r="EJ33">
        <v>1</v>
      </c>
      <c r="EK33">
        <v>57001</v>
      </c>
      <c r="EL33" t="s">
        <v>23</v>
      </c>
      <c r="EM33" t="s">
        <v>24</v>
      </c>
      <c r="EO33" t="s">
        <v>3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FQ33">
        <v>0</v>
      </c>
      <c r="FR33">
        <f t="shared" si="59"/>
        <v>0</v>
      </c>
      <c r="FS33">
        <v>0</v>
      </c>
      <c r="FX33">
        <v>80</v>
      </c>
      <c r="FY33">
        <v>68</v>
      </c>
      <c r="GA33" t="s">
        <v>3</v>
      </c>
      <c r="GD33">
        <v>1</v>
      </c>
      <c r="GF33">
        <v>-304821490</v>
      </c>
      <c r="GG33">
        <v>2</v>
      </c>
      <c r="GH33">
        <v>1</v>
      </c>
      <c r="GI33">
        <v>-2</v>
      </c>
      <c r="GJ33">
        <v>0</v>
      </c>
      <c r="GK33">
        <v>0</v>
      </c>
      <c r="GL33">
        <f t="shared" si="60"/>
        <v>0</v>
      </c>
      <c r="GM33">
        <f t="shared" si="61"/>
        <v>0</v>
      </c>
      <c r="GN33">
        <f t="shared" si="62"/>
        <v>0</v>
      </c>
      <c r="GO33">
        <f t="shared" si="63"/>
        <v>0</v>
      </c>
      <c r="GP33">
        <f t="shared" si="64"/>
        <v>0</v>
      </c>
      <c r="GR33">
        <v>0</v>
      </c>
      <c r="GS33">
        <v>3</v>
      </c>
      <c r="GT33">
        <v>0</v>
      </c>
      <c r="GU33" t="s">
        <v>3</v>
      </c>
      <c r="GV33">
        <f t="shared" si="65"/>
        <v>0</v>
      </c>
      <c r="GW33">
        <v>1</v>
      </c>
      <c r="GX33">
        <f t="shared" si="66"/>
        <v>0</v>
      </c>
      <c r="HA33">
        <v>0</v>
      </c>
      <c r="HB33">
        <v>0</v>
      </c>
      <c r="HC33">
        <f t="shared" si="67"/>
        <v>0</v>
      </c>
      <c r="HE33" t="s">
        <v>3</v>
      </c>
      <c r="HF33" t="s">
        <v>3</v>
      </c>
      <c r="IK33">
        <v>0</v>
      </c>
    </row>
    <row r="34" spans="1:245">
      <c r="A34">
        <v>17</v>
      </c>
      <c r="B34">
        <v>0</v>
      </c>
      <c r="C34">
        <f>ROW(SmtRes!A6)</f>
        <v>6</v>
      </c>
      <c r="D34">
        <f>ROW(EtalonRes!A6)</f>
        <v>6</v>
      </c>
      <c r="E34" t="s">
        <v>30</v>
      </c>
      <c r="F34" t="s">
        <v>31</v>
      </c>
      <c r="G34" t="s">
        <v>32</v>
      </c>
      <c r="H34" t="s">
        <v>33</v>
      </c>
      <c r="I34">
        <f>ROUND(38/100,9)</f>
        <v>0.38</v>
      </c>
      <c r="J34">
        <v>0</v>
      </c>
      <c r="O34">
        <f t="shared" si="28"/>
        <v>1092.17</v>
      </c>
      <c r="P34">
        <f t="shared" si="29"/>
        <v>0</v>
      </c>
      <c r="Q34">
        <f t="shared" si="30"/>
        <v>22</v>
      </c>
      <c r="R34">
        <f t="shared" si="31"/>
        <v>21.2</v>
      </c>
      <c r="S34">
        <f t="shared" si="32"/>
        <v>1070.17</v>
      </c>
      <c r="T34">
        <f t="shared" si="33"/>
        <v>0</v>
      </c>
      <c r="U34">
        <f t="shared" si="34"/>
        <v>4.3281999999999998</v>
      </c>
      <c r="V34">
        <f t="shared" si="35"/>
        <v>4.9399999999999999E-2</v>
      </c>
      <c r="W34">
        <f t="shared" si="36"/>
        <v>0</v>
      </c>
      <c r="X34">
        <f t="shared" si="37"/>
        <v>873.1</v>
      </c>
      <c r="Y34">
        <f t="shared" si="38"/>
        <v>742.13</v>
      </c>
      <c r="AA34">
        <v>33525518</v>
      </c>
      <c r="AB34">
        <f t="shared" si="39"/>
        <v>92.9</v>
      </c>
      <c r="AC34">
        <f t="shared" si="40"/>
        <v>0</v>
      </c>
      <c r="AD34">
        <f t="shared" si="41"/>
        <v>4.0599999999999996</v>
      </c>
      <c r="AE34">
        <f t="shared" si="42"/>
        <v>1.76</v>
      </c>
      <c r="AF34">
        <f t="shared" si="43"/>
        <v>88.84</v>
      </c>
      <c r="AG34">
        <f t="shared" si="44"/>
        <v>0</v>
      </c>
      <c r="AH34">
        <f t="shared" si="45"/>
        <v>11.39</v>
      </c>
      <c r="AI34">
        <f t="shared" si="46"/>
        <v>0.13</v>
      </c>
      <c r="AJ34">
        <f t="shared" si="47"/>
        <v>0</v>
      </c>
      <c r="AK34">
        <v>92.9</v>
      </c>
      <c r="AL34">
        <v>0</v>
      </c>
      <c r="AM34">
        <v>4.0599999999999996</v>
      </c>
      <c r="AN34">
        <v>1.76</v>
      </c>
      <c r="AO34">
        <v>88.84</v>
      </c>
      <c r="AP34">
        <v>0</v>
      </c>
      <c r="AQ34">
        <v>11.39</v>
      </c>
      <c r="AR34">
        <v>0.13</v>
      </c>
      <c r="AS34">
        <v>0</v>
      </c>
      <c r="AT34">
        <v>80</v>
      </c>
      <c r="AU34">
        <v>68</v>
      </c>
      <c r="AV34">
        <v>1</v>
      </c>
      <c r="AW34">
        <v>1</v>
      </c>
      <c r="AZ34">
        <v>1</v>
      </c>
      <c r="BA34">
        <v>31.7</v>
      </c>
      <c r="BB34">
        <v>14.26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1</v>
      </c>
      <c r="BJ34" t="s">
        <v>34</v>
      </c>
      <c r="BM34">
        <v>57001</v>
      </c>
      <c r="BN34">
        <v>0</v>
      </c>
      <c r="BO34" t="s">
        <v>31</v>
      </c>
      <c r="BP34">
        <v>1</v>
      </c>
      <c r="BQ34">
        <v>6</v>
      </c>
      <c r="BR34">
        <v>0</v>
      </c>
      <c r="BS34">
        <v>31.7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80</v>
      </c>
      <c r="CA34">
        <v>68</v>
      </c>
      <c r="CE34">
        <v>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48"/>
        <v>1092.17</v>
      </c>
      <c r="CQ34">
        <f t="shared" si="49"/>
        <v>0</v>
      </c>
      <c r="CR34">
        <f t="shared" si="50"/>
        <v>57.895599999999995</v>
      </c>
      <c r="CS34">
        <f t="shared" si="51"/>
        <v>55.792000000000002</v>
      </c>
      <c r="CT34">
        <f t="shared" si="52"/>
        <v>2816.2280000000001</v>
      </c>
      <c r="CU34">
        <f t="shared" si="53"/>
        <v>0</v>
      </c>
      <c r="CV34">
        <f t="shared" si="54"/>
        <v>11.39</v>
      </c>
      <c r="CW34">
        <f t="shared" si="55"/>
        <v>0.13</v>
      </c>
      <c r="CX34">
        <f t="shared" si="56"/>
        <v>0</v>
      </c>
      <c r="CY34">
        <f t="shared" si="57"/>
        <v>873.096</v>
      </c>
      <c r="CZ34">
        <f t="shared" si="58"/>
        <v>742.13160000000005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1013</v>
      </c>
      <c r="DV34" t="s">
        <v>33</v>
      </c>
      <c r="DW34" t="s">
        <v>33</v>
      </c>
      <c r="DX34">
        <v>1</v>
      </c>
      <c r="DZ34" t="s">
        <v>3</v>
      </c>
      <c r="EA34" t="s">
        <v>3</v>
      </c>
      <c r="EB34" t="s">
        <v>3</v>
      </c>
      <c r="EC34" t="s">
        <v>3</v>
      </c>
      <c r="EE34">
        <v>36260505</v>
      </c>
      <c r="EF34">
        <v>6</v>
      </c>
      <c r="EG34" t="s">
        <v>22</v>
      </c>
      <c r="EH34">
        <v>0</v>
      </c>
      <c r="EI34" t="s">
        <v>3</v>
      </c>
      <c r="EJ34">
        <v>1</v>
      </c>
      <c r="EK34">
        <v>57001</v>
      </c>
      <c r="EL34" t="s">
        <v>23</v>
      </c>
      <c r="EM34" t="s">
        <v>24</v>
      </c>
      <c r="EO34" t="s">
        <v>3</v>
      </c>
      <c r="EQ34">
        <v>0</v>
      </c>
      <c r="ER34">
        <v>92.9</v>
      </c>
      <c r="ES34">
        <v>0</v>
      </c>
      <c r="ET34">
        <v>4.0599999999999996</v>
      </c>
      <c r="EU34">
        <v>1.76</v>
      </c>
      <c r="EV34">
        <v>88.84</v>
      </c>
      <c r="EW34">
        <v>11.39</v>
      </c>
      <c r="EX34">
        <v>0.13</v>
      </c>
      <c r="EY34">
        <v>0</v>
      </c>
      <c r="FQ34">
        <v>0</v>
      </c>
      <c r="FR34">
        <f t="shared" si="59"/>
        <v>0</v>
      </c>
      <c r="FS34">
        <v>0</v>
      </c>
      <c r="FX34">
        <v>80</v>
      </c>
      <c r="FY34">
        <v>68</v>
      </c>
      <c r="GA34" t="s">
        <v>3</v>
      </c>
      <c r="GD34">
        <v>1</v>
      </c>
      <c r="GF34">
        <v>-1629810845</v>
      </c>
      <c r="GG34">
        <v>2</v>
      </c>
      <c r="GH34">
        <v>1</v>
      </c>
      <c r="GI34">
        <v>2</v>
      </c>
      <c r="GJ34">
        <v>0</v>
      </c>
      <c r="GK34">
        <v>0</v>
      </c>
      <c r="GL34">
        <f t="shared" si="60"/>
        <v>0</v>
      </c>
      <c r="GM34">
        <f t="shared" si="61"/>
        <v>2707.4</v>
      </c>
      <c r="GN34">
        <f t="shared" si="62"/>
        <v>2707.4</v>
      </c>
      <c r="GO34">
        <f t="shared" si="63"/>
        <v>0</v>
      </c>
      <c r="GP34">
        <f t="shared" si="64"/>
        <v>0</v>
      </c>
      <c r="GR34">
        <v>0</v>
      </c>
      <c r="GS34">
        <v>3</v>
      </c>
      <c r="GT34">
        <v>0</v>
      </c>
      <c r="GU34" t="s">
        <v>3</v>
      </c>
      <c r="GV34">
        <f t="shared" si="65"/>
        <v>0</v>
      </c>
      <c r="GW34">
        <v>1</v>
      </c>
      <c r="GX34">
        <f t="shared" si="66"/>
        <v>0</v>
      </c>
      <c r="HA34">
        <v>0</v>
      </c>
      <c r="HB34">
        <v>0</v>
      </c>
      <c r="HC34">
        <f t="shared" si="67"/>
        <v>0</v>
      </c>
      <c r="HE34" t="s">
        <v>3</v>
      </c>
      <c r="HF34" t="s">
        <v>3</v>
      </c>
      <c r="IK34">
        <v>0</v>
      </c>
    </row>
    <row r="35" spans="1:245">
      <c r="A35">
        <v>18</v>
      </c>
      <c r="B35">
        <v>0</v>
      </c>
      <c r="C35">
        <v>6</v>
      </c>
      <c r="E35" t="s">
        <v>35</v>
      </c>
      <c r="F35" t="s">
        <v>26</v>
      </c>
      <c r="G35" t="s">
        <v>27</v>
      </c>
      <c r="H35" t="s">
        <v>28</v>
      </c>
      <c r="I35">
        <f>I34*J35</f>
        <v>0.17860000000000001</v>
      </c>
      <c r="J35">
        <v>0.47000000000000003</v>
      </c>
      <c r="O35">
        <f t="shared" si="28"/>
        <v>0</v>
      </c>
      <c r="P35">
        <f t="shared" si="29"/>
        <v>0</v>
      </c>
      <c r="Q35">
        <f t="shared" si="30"/>
        <v>0</v>
      </c>
      <c r="R35">
        <f t="shared" si="31"/>
        <v>0</v>
      </c>
      <c r="S35">
        <f t="shared" si="32"/>
        <v>0</v>
      </c>
      <c r="T35">
        <f t="shared" si="33"/>
        <v>0</v>
      </c>
      <c r="U35">
        <f t="shared" si="34"/>
        <v>0</v>
      </c>
      <c r="V35">
        <f t="shared" si="35"/>
        <v>0</v>
      </c>
      <c r="W35">
        <f t="shared" si="36"/>
        <v>0</v>
      </c>
      <c r="X35">
        <f t="shared" si="37"/>
        <v>0</v>
      </c>
      <c r="Y35">
        <f t="shared" si="38"/>
        <v>0</v>
      </c>
      <c r="AA35">
        <v>33525518</v>
      </c>
      <c r="AB35">
        <f t="shared" si="39"/>
        <v>0</v>
      </c>
      <c r="AC35">
        <f t="shared" si="40"/>
        <v>0</v>
      </c>
      <c r="AD35">
        <f t="shared" si="41"/>
        <v>0</v>
      </c>
      <c r="AE35">
        <f t="shared" si="42"/>
        <v>0</v>
      </c>
      <c r="AF35">
        <f t="shared" si="43"/>
        <v>0</v>
      </c>
      <c r="AG35">
        <f t="shared" si="44"/>
        <v>0</v>
      </c>
      <c r="AH35">
        <f t="shared" si="45"/>
        <v>0</v>
      </c>
      <c r="AI35">
        <f t="shared" si="46"/>
        <v>0</v>
      </c>
      <c r="AJ35">
        <f t="shared" si="47"/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80</v>
      </c>
      <c r="AU35">
        <v>68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3</v>
      </c>
      <c r="BI35">
        <v>1</v>
      </c>
      <c r="BJ35" t="s">
        <v>29</v>
      </c>
      <c r="BM35">
        <v>57001</v>
      </c>
      <c r="BN35">
        <v>0</v>
      </c>
      <c r="BO35" t="s">
        <v>3</v>
      </c>
      <c r="BP35">
        <v>0</v>
      </c>
      <c r="BQ35">
        <v>6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80</v>
      </c>
      <c r="CA35">
        <v>68</v>
      </c>
      <c r="CE35">
        <v>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48"/>
        <v>0</v>
      </c>
      <c r="CQ35">
        <f t="shared" si="49"/>
        <v>0</v>
      </c>
      <c r="CR35">
        <f t="shared" si="50"/>
        <v>0</v>
      </c>
      <c r="CS35">
        <f t="shared" si="51"/>
        <v>0</v>
      </c>
      <c r="CT35">
        <f t="shared" si="52"/>
        <v>0</v>
      </c>
      <c r="CU35">
        <f t="shared" si="53"/>
        <v>0</v>
      </c>
      <c r="CV35">
        <f t="shared" si="54"/>
        <v>0</v>
      </c>
      <c r="CW35">
        <f t="shared" si="55"/>
        <v>0</v>
      </c>
      <c r="CX35">
        <f t="shared" si="56"/>
        <v>0</v>
      </c>
      <c r="CY35">
        <f t="shared" si="57"/>
        <v>0</v>
      </c>
      <c r="CZ35">
        <f t="shared" si="58"/>
        <v>0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1009</v>
      </c>
      <c r="DV35" t="s">
        <v>28</v>
      </c>
      <c r="DW35" t="s">
        <v>28</v>
      </c>
      <c r="DX35">
        <v>1000</v>
      </c>
      <c r="DZ35" t="s">
        <v>3</v>
      </c>
      <c r="EA35" t="s">
        <v>3</v>
      </c>
      <c r="EB35" t="s">
        <v>3</v>
      </c>
      <c r="EC35" t="s">
        <v>3</v>
      </c>
      <c r="EE35">
        <v>36260505</v>
      </c>
      <c r="EF35">
        <v>6</v>
      </c>
      <c r="EG35" t="s">
        <v>22</v>
      </c>
      <c r="EH35">
        <v>0</v>
      </c>
      <c r="EI35" t="s">
        <v>3</v>
      </c>
      <c r="EJ35">
        <v>1</v>
      </c>
      <c r="EK35">
        <v>57001</v>
      </c>
      <c r="EL35" t="s">
        <v>23</v>
      </c>
      <c r="EM35" t="s">
        <v>24</v>
      </c>
      <c r="EO35" t="s">
        <v>3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FQ35">
        <v>0</v>
      </c>
      <c r="FR35">
        <f t="shared" si="59"/>
        <v>0</v>
      </c>
      <c r="FS35">
        <v>0</v>
      </c>
      <c r="FX35">
        <v>80</v>
      </c>
      <c r="FY35">
        <v>68</v>
      </c>
      <c r="GA35" t="s">
        <v>3</v>
      </c>
      <c r="GD35">
        <v>1</v>
      </c>
      <c r="GF35">
        <v>-304821490</v>
      </c>
      <c r="GG35">
        <v>2</v>
      </c>
      <c r="GH35">
        <v>1</v>
      </c>
      <c r="GI35">
        <v>-2</v>
      </c>
      <c r="GJ35">
        <v>0</v>
      </c>
      <c r="GK35">
        <v>0</v>
      </c>
      <c r="GL35">
        <f t="shared" si="60"/>
        <v>0</v>
      </c>
      <c r="GM35">
        <f t="shared" si="61"/>
        <v>0</v>
      </c>
      <c r="GN35">
        <f t="shared" si="62"/>
        <v>0</v>
      </c>
      <c r="GO35">
        <f t="shared" si="63"/>
        <v>0</v>
      </c>
      <c r="GP35">
        <f t="shared" si="64"/>
        <v>0</v>
      </c>
      <c r="GR35">
        <v>0</v>
      </c>
      <c r="GS35">
        <v>3</v>
      </c>
      <c r="GT35">
        <v>0</v>
      </c>
      <c r="GU35" t="s">
        <v>3</v>
      </c>
      <c r="GV35">
        <f t="shared" si="65"/>
        <v>0</v>
      </c>
      <c r="GW35">
        <v>1</v>
      </c>
      <c r="GX35">
        <f t="shared" si="66"/>
        <v>0</v>
      </c>
      <c r="HA35">
        <v>0</v>
      </c>
      <c r="HB35">
        <v>0</v>
      </c>
      <c r="HC35">
        <f t="shared" si="67"/>
        <v>0</v>
      </c>
      <c r="HE35" t="s">
        <v>3</v>
      </c>
      <c r="HF35" t="s">
        <v>3</v>
      </c>
      <c r="IK35">
        <v>0</v>
      </c>
    </row>
    <row r="36" spans="1:245">
      <c r="A36">
        <v>17</v>
      </c>
      <c r="B36">
        <v>0</v>
      </c>
      <c r="C36">
        <f>ROW(SmtRes!A8)</f>
        <v>8</v>
      </c>
      <c r="D36">
        <f>ROW(EtalonRes!A8)</f>
        <v>8</v>
      </c>
      <c r="E36" t="s">
        <v>36</v>
      </c>
      <c r="F36" t="s">
        <v>37</v>
      </c>
      <c r="G36" t="s">
        <v>38</v>
      </c>
      <c r="H36" t="s">
        <v>39</v>
      </c>
      <c r="I36">
        <f>ROUND(38/100,9)</f>
        <v>0.38</v>
      </c>
      <c r="J36">
        <v>0</v>
      </c>
      <c r="O36">
        <f t="shared" si="28"/>
        <v>720.71</v>
      </c>
      <c r="P36">
        <f t="shared" si="29"/>
        <v>0</v>
      </c>
      <c r="Q36">
        <f t="shared" si="30"/>
        <v>0</v>
      </c>
      <c r="R36">
        <f t="shared" si="31"/>
        <v>0</v>
      </c>
      <c r="S36">
        <f t="shared" si="32"/>
        <v>720.71</v>
      </c>
      <c r="T36">
        <f t="shared" si="33"/>
        <v>0</v>
      </c>
      <c r="U36">
        <f t="shared" si="34"/>
        <v>2.9146000000000001</v>
      </c>
      <c r="V36">
        <f t="shared" si="35"/>
        <v>0</v>
      </c>
      <c r="W36">
        <f t="shared" si="36"/>
        <v>0</v>
      </c>
      <c r="X36">
        <f t="shared" si="37"/>
        <v>576.57000000000005</v>
      </c>
      <c r="Y36">
        <f t="shared" si="38"/>
        <v>490.08</v>
      </c>
      <c r="AA36">
        <v>33525518</v>
      </c>
      <c r="AB36">
        <f t="shared" si="39"/>
        <v>59.83</v>
      </c>
      <c r="AC36">
        <f t="shared" si="40"/>
        <v>0</v>
      </c>
      <c r="AD36">
        <f t="shared" si="41"/>
        <v>0</v>
      </c>
      <c r="AE36">
        <f t="shared" si="42"/>
        <v>0</v>
      </c>
      <c r="AF36">
        <f t="shared" si="43"/>
        <v>59.83</v>
      </c>
      <c r="AG36">
        <f t="shared" si="44"/>
        <v>0</v>
      </c>
      <c r="AH36">
        <f t="shared" si="45"/>
        <v>7.67</v>
      </c>
      <c r="AI36">
        <f t="shared" si="46"/>
        <v>0</v>
      </c>
      <c r="AJ36">
        <f t="shared" si="47"/>
        <v>0</v>
      </c>
      <c r="AK36">
        <v>59.83</v>
      </c>
      <c r="AL36">
        <v>0</v>
      </c>
      <c r="AM36">
        <v>0</v>
      </c>
      <c r="AN36">
        <v>0</v>
      </c>
      <c r="AO36">
        <v>59.83</v>
      </c>
      <c r="AP36">
        <v>0</v>
      </c>
      <c r="AQ36">
        <v>7.67</v>
      </c>
      <c r="AR36">
        <v>0</v>
      </c>
      <c r="AS36">
        <v>0</v>
      </c>
      <c r="AT36">
        <v>80</v>
      </c>
      <c r="AU36">
        <v>68</v>
      </c>
      <c r="AV36">
        <v>1</v>
      </c>
      <c r="AW36">
        <v>1</v>
      </c>
      <c r="AZ36">
        <v>1</v>
      </c>
      <c r="BA36">
        <v>31.7</v>
      </c>
      <c r="BB36">
        <v>1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0</v>
      </c>
      <c r="BI36">
        <v>1</v>
      </c>
      <c r="BJ36" t="s">
        <v>40</v>
      </c>
      <c r="BM36">
        <v>57001</v>
      </c>
      <c r="BN36">
        <v>0</v>
      </c>
      <c r="BO36" t="s">
        <v>37</v>
      </c>
      <c r="BP36">
        <v>1</v>
      </c>
      <c r="BQ36">
        <v>6</v>
      </c>
      <c r="BR36">
        <v>0</v>
      </c>
      <c r="BS36">
        <v>31.7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80</v>
      </c>
      <c r="CA36">
        <v>68</v>
      </c>
      <c r="CE36">
        <v>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48"/>
        <v>720.71</v>
      </c>
      <c r="CQ36">
        <f t="shared" si="49"/>
        <v>0</v>
      </c>
      <c r="CR36">
        <f t="shared" si="50"/>
        <v>0</v>
      </c>
      <c r="CS36">
        <f t="shared" si="51"/>
        <v>0</v>
      </c>
      <c r="CT36">
        <f t="shared" si="52"/>
        <v>1896.6109999999999</v>
      </c>
      <c r="CU36">
        <f t="shared" si="53"/>
        <v>0</v>
      </c>
      <c r="CV36">
        <f t="shared" si="54"/>
        <v>7.67</v>
      </c>
      <c r="CW36">
        <f t="shared" si="55"/>
        <v>0</v>
      </c>
      <c r="CX36">
        <f t="shared" si="56"/>
        <v>0</v>
      </c>
      <c r="CY36">
        <f t="shared" si="57"/>
        <v>576.56799999999998</v>
      </c>
      <c r="CZ36">
        <f t="shared" si="58"/>
        <v>490.08279999999996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DU36">
        <v>1013</v>
      </c>
      <c r="DV36" t="s">
        <v>39</v>
      </c>
      <c r="DW36" t="s">
        <v>39</v>
      </c>
      <c r="DX36">
        <v>1</v>
      </c>
      <c r="DZ36" t="s">
        <v>3</v>
      </c>
      <c r="EA36" t="s">
        <v>3</v>
      </c>
      <c r="EB36" t="s">
        <v>3</v>
      </c>
      <c r="EC36" t="s">
        <v>3</v>
      </c>
      <c r="EE36">
        <v>36260505</v>
      </c>
      <c r="EF36">
        <v>6</v>
      </c>
      <c r="EG36" t="s">
        <v>22</v>
      </c>
      <c r="EH36">
        <v>0</v>
      </c>
      <c r="EI36" t="s">
        <v>3</v>
      </c>
      <c r="EJ36">
        <v>1</v>
      </c>
      <c r="EK36">
        <v>57001</v>
      </c>
      <c r="EL36" t="s">
        <v>23</v>
      </c>
      <c r="EM36" t="s">
        <v>24</v>
      </c>
      <c r="EO36" t="s">
        <v>3</v>
      </c>
      <c r="EQ36">
        <v>0</v>
      </c>
      <c r="ER36">
        <v>59.83</v>
      </c>
      <c r="ES36">
        <v>0</v>
      </c>
      <c r="ET36">
        <v>0</v>
      </c>
      <c r="EU36">
        <v>0</v>
      </c>
      <c r="EV36">
        <v>59.83</v>
      </c>
      <c r="EW36">
        <v>7.67</v>
      </c>
      <c r="EX36">
        <v>0</v>
      </c>
      <c r="EY36">
        <v>0</v>
      </c>
      <c r="FQ36">
        <v>0</v>
      </c>
      <c r="FR36">
        <f t="shared" si="59"/>
        <v>0</v>
      </c>
      <c r="FS36">
        <v>0</v>
      </c>
      <c r="FX36">
        <v>80</v>
      </c>
      <c r="FY36">
        <v>68</v>
      </c>
      <c r="GA36" t="s">
        <v>3</v>
      </c>
      <c r="GD36">
        <v>1</v>
      </c>
      <c r="GF36">
        <v>1095792533</v>
      </c>
      <c r="GG36">
        <v>2</v>
      </c>
      <c r="GH36">
        <v>1</v>
      </c>
      <c r="GI36">
        <v>2</v>
      </c>
      <c r="GJ36">
        <v>0</v>
      </c>
      <c r="GK36">
        <v>0</v>
      </c>
      <c r="GL36">
        <f t="shared" si="60"/>
        <v>0</v>
      </c>
      <c r="GM36">
        <f t="shared" si="61"/>
        <v>1787.36</v>
      </c>
      <c r="GN36">
        <f t="shared" si="62"/>
        <v>1787.36</v>
      </c>
      <c r="GO36">
        <f t="shared" si="63"/>
        <v>0</v>
      </c>
      <c r="GP36">
        <f t="shared" si="64"/>
        <v>0</v>
      </c>
      <c r="GR36">
        <v>0</v>
      </c>
      <c r="GS36">
        <v>3</v>
      </c>
      <c r="GT36">
        <v>0</v>
      </c>
      <c r="GU36" t="s">
        <v>3</v>
      </c>
      <c r="GV36">
        <f t="shared" si="65"/>
        <v>0</v>
      </c>
      <c r="GW36">
        <v>1</v>
      </c>
      <c r="GX36">
        <f t="shared" si="66"/>
        <v>0</v>
      </c>
      <c r="HA36">
        <v>0</v>
      </c>
      <c r="HB36">
        <v>0</v>
      </c>
      <c r="HC36">
        <f t="shared" si="67"/>
        <v>0</v>
      </c>
      <c r="HE36" t="s">
        <v>3</v>
      </c>
      <c r="HF36" t="s">
        <v>3</v>
      </c>
      <c r="IK36">
        <v>0</v>
      </c>
    </row>
    <row r="37" spans="1:245">
      <c r="A37">
        <v>18</v>
      </c>
      <c r="B37">
        <v>0</v>
      </c>
      <c r="C37">
        <v>8</v>
      </c>
      <c r="E37" t="s">
        <v>41</v>
      </c>
      <c r="F37" t="s">
        <v>26</v>
      </c>
      <c r="G37" t="s">
        <v>27</v>
      </c>
      <c r="H37" t="s">
        <v>28</v>
      </c>
      <c r="I37">
        <f>I36*J37</f>
        <v>0.26600000000000001</v>
      </c>
      <c r="J37">
        <v>0.70000000000000007</v>
      </c>
      <c r="O37">
        <f t="shared" si="28"/>
        <v>0</v>
      </c>
      <c r="P37">
        <f t="shared" si="29"/>
        <v>0</v>
      </c>
      <c r="Q37">
        <f t="shared" si="30"/>
        <v>0</v>
      </c>
      <c r="R37">
        <f t="shared" si="31"/>
        <v>0</v>
      </c>
      <c r="S37">
        <f t="shared" si="32"/>
        <v>0</v>
      </c>
      <c r="T37">
        <f t="shared" si="33"/>
        <v>0</v>
      </c>
      <c r="U37">
        <f t="shared" si="34"/>
        <v>0</v>
      </c>
      <c r="V37">
        <f t="shared" si="35"/>
        <v>0</v>
      </c>
      <c r="W37">
        <f t="shared" si="36"/>
        <v>0</v>
      </c>
      <c r="X37">
        <f t="shared" si="37"/>
        <v>0</v>
      </c>
      <c r="Y37">
        <f t="shared" si="38"/>
        <v>0</v>
      </c>
      <c r="AA37">
        <v>33525518</v>
      </c>
      <c r="AB37">
        <f t="shared" si="39"/>
        <v>0</v>
      </c>
      <c r="AC37">
        <f t="shared" si="40"/>
        <v>0</v>
      </c>
      <c r="AD37">
        <f t="shared" si="41"/>
        <v>0</v>
      </c>
      <c r="AE37">
        <f t="shared" si="42"/>
        <v>0</v>
      </c>
      <c r="AF37">
        <f t="shared" si="43"/>
        <v>0</v>
      </c>
      <c r="AG37">
        <f t="shared" si="44"/>
        <v>0</v>
      </c>
      <c r="AH37">
        <f t="shared" si="45"/>
        <v>0</v>
      </c>
      <c r="AI37">
        <f t="shared" si="46"/>
        <v>0</v>
      </c>
      <c r="AJ37">
        <f t="shared" si="47"/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80</v>
      </c>
      <c r="AU37">
        <v>68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3</v>
      </c>
      <c r="BI37">
        <v>1</v>
      </c>
      <c r="BJ37" t="s">
        <v>29</v>
      </c>
      <c r="BM37">
        <v>57001</v>
      </c>
      <c r="BN37">
        <v>0</v>
      </c>
      <c r="BO37" t="s">
        <v>3</v>
      </c>
      <c r="BP37">
        <v>0</v>
      </c>
      <c r="BQ37">
        <v>6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80</v>
      </c>
      <c r="CA37">
        <v>68</v>
      </c>
      <c r="CE37">
        <v>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48"/>
        <v>0</v>
      </c>
      <c r="CQ37">
        <f t="shared" si="49"/>
        <v>0</v>
      </c>
      <c r="CR37">
        <f t="shared" si="50"/>
        <v>0</v>
      </c>
      <c r="CS37">
        <f t="shared" si="51"/>
        <v>0</v>
      </c>
      <c r="CT37">
        <f t="shared" si="52"/>
        <v>0</v>
      </c>
      <c r="CU37">
        <f t="shared" si="53"/>
        <v>0</v>
      </c>
      <c r="CV37">
        <f t="shared" si="54"/>
        <v>0</v>
      </c>
      <c r="CW37">
        <f t="shared" si="55"/>
        <v>0</v>
      </c>
      <c r="CX37">
        <f t="shared" si="56"/>
        <v>0</v>
      </c>
      <c r="CY37">
        <f t="shared" si="57"/>
        <v>0</v>
      </c>
      <c r="CZ37">
        <f t="shared" si="58"/>
        <v>0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1009</v>
      </c>
      <c r="DV37" t="s">
        <v>28</v>
      </c>
      <c r="DW37" t="s">
        <v>28</v>
      </c>
      <c r="DX37">
        <v>1000</v>
      </c>
      <c r="DZ37" t="s">
        <v>3</v>
      </c>
      <c r="EA37" t="s">
        <v>3</v>
      </c>
      <c r="EB37" t="s">
        <v>3</v>
      </c>
      <c r="EC37" t="s">
        <v>3</v>
      </c>
      <c r="EE37">
        <v>36260505</v>
      </c>
      <c r="EF37">
        <v>6</v>
      </c>
      <c r="EG37" t="s">
        <v>22</v>
      </c>
      <c r="EH37">
        <v>0</v>
      </c>
      <c r="EI37" t="s">
        <v>3</v>
      </c>
      <c r="EJ37">
        <v>1</v>
      </c>
      <c r="EK37">
        <v>57001</v>
      </c>
      <c r="EL37" t="s">
        <v>23</v>
      </c>
      <c r="EM37" t="s">
        <v>24</v>
      </c>
      <c r="EO37" t="s">
        <v>3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FQ37">
        <v>0</v>
      </c>
      <c r="FR37">
        <f t="shared" si="59"/>
        <v>0</v>
      </c>
      <c r="FS37">
        <v>0</v>
      </c>
      <c r="FX37">
        <v>80</v>
      </c>
      <c r="FY37">
        <v>68</v>
      </c>
      <c r="GA37" t="s">
        <v>3</v>
      </c>
      <c r="GD37">
        <v>1</v>
      </c>
      <c r="GF37">
        <v>-304821490</v>
      </c>
      <c r="GG37">
        <v>2</v>
      </c>
      <c r="GH37">
        <v>1</v>
      </c>
      <c r="GI37">
        <v>-2</v>
      </c>
      <c r="GJ37">
        <v>0</v>
      </c>
      <c r="GK37">
        <v>0</v>
      </c>
      <c r="GL37">
        <f t="shared" si="60"/>
        <v>0</v>
      </c>
      <c r="GM37">
        <f t="shared" si="61"/>
        <v>0</v>
      </c>
      <c r="GN37">
        <f t="shared" si="62"/>
        <v>0</v>
      </c>
      <c r="GO37">
        <f t="shared" si="63"/>
        <v>0</v>
      </c>
      <c r="GP37">
        <f t="shared" si="64"/>
        <v>0</v>
      </c>
      <c r="GR37">
        <v>0</v>
      </c>
      <c r="GS37">
        <v>3</v>
      </c>
      <c r="GT37">
        <v>0</v>
      </c>
      <c r="GU37" t="s">
        <v>3</v>
      </c>
      <c r="GV37">
        <f t="shared" si="65"/>
        <v>0</v>
      </c>
      <c r="GW37">
        <v>1</v>
      </c>
      <c r="GX37">
        <f t="shared" si="66"/>
        <v>0</v>
      </c>
      <c r="HA37">
        <v>0</v>
      </c>
      <c r="HB37">
        <v>0</v>
      </c>
      <c r="HC37">
        <f t="shared" si="67"/>
        <v>0</v>
      </c>
      <c r="HE37" t="s">
        <v>3</v>
      </c>
      <c r="HF37" t="s">
        <v>3</v>
      </c>
      <c r="IK37">
        <v>0</v>
      </c>
    </row>
    <row r="38" spans="1:245">
      <c r="A38">
        <v>17</v>
      </c>
      <c r="B38">
        <v>0</v>
      </c>
      <c r="C38">
        <f>ROW(SmtRes!A14)</f>
        <v>14</v>
      </c>
      <c r="D38">
        <f>ROW(EtalonRes!A14)</f>
        <v>14</v>
      </c>
      <c r="E38" t="s">
        <v>42</v>
      </c>
      <c r="F38" t="s">
        <v>43</v>
      </c>
      <c r="G38" t="s">
        <v>44</v>
      </c>
      <c r="H38" t="s">
        <v>45</v>
      </c>
      <c r="I38">
        <f>ROUND(66.24/100,9)</f>
        <v>0.66239999999999999</v>
      </c>
      <c r="J38">
        <v>0</v>
      </c>
      <c r="O38">
        <f t="shared" si="28"/>
        <v>32233.93</v>
      </c>
      <c r="P38">
        <f t="shared" si="29"/>
        <v>4860.97</v>
      </c>
      <c r="Q38">
        <f t="shared" si="30"/>
        <v>197.66</v>
      </c>
      <c r="R38">
        <f t="shared" si="31"/>
        <v>190.03</v>
      </c>
      <c r="S38">
        <f t="shared" si="32"/>
        <v>27175.3</v>
      </c>
      <c r="T38">
        <f t="shared" si="33"/>
        <v>0</v>
      </c>
      <c r="U38">
        <f t="shared" si="34"/>
        <v>96.756767999999994</v>
      </c>
      <c r="V38">
        <f t="shared" si="35"/>
        <v>0.44380800000000004</v>
      </c>
      <c r="W38">
        <f t="shared" si="36"/>
        <v>0</v>
      </c>
      <c r="X38">
        <f t="shared" si="37"/>
        <v>21618.61</v>
      </c>
      <c r="Y38">
        <f t="shared" si="38"/>
        <v>13682.67</v>
      </c>
      <c r="AA38">
        <v>33525518</v>
      </c>
      <c r="AB38">
        <f t="shared" si="39"/>
        <v>2366.4699999999998</v>
      </c>
      <c r="AC38">
        <f t="shared" si="40"/>
        <v>1051.3499999999999</v>
      </c>
      <c r="AD38">
        <f t="shared" si="41"/>
        <v>20.94</v>
      </c>
      <c r="AE38">
        <f t="shared" si="42"/>
        <v>9.0500000000000007</v>
      </c>
      <c r="AF38">
        <f t="shared" si="43"/>
        <v>1294.18</v>
      </c>
      <c r="AG38">
        <f t="shared" si="44"/>
        <v>0</v>
      </c>
      <c r="AH38">
        <f t="shared" si="45"/>
        <v>146.07</v>
      </c>
      <c r="AI38">
        <f t="shared" si="46"/>
        <v>0.67</v>
      </c>
      <c r="AJ38">
        <f t="shared" si="47"/>
        <v>0</v>
      </c>
      <c r="AK38">
        <v>2366.4699999999998</v>
      </c>
      <c r="AL38">
        <v>1051.3499999999999</v>
      </c>
      <c r="AM38">
        <v>20.94</v>
      </c>
      <c r="AN38">
        <v>9.0500000000000007</v>
      </c>
      <c r="AO38">
        <v>1294.18</v>
      </c>
      <c r="AP38">
        <v>0</v>
      </c>
      <c r="AQ38">
        <v>146.07</v>
      </c>
      <c r="AR38">
        <v>0.67</v>
      </c>
      <c r="AS38">
        <v>0</v>
      </c>
      <c r="AT38">
        <v>79</v>
      </c>
      <c r="AU38">
        <v>50</v>
      </c>
      <c r="AV38">
        <v>1</v>
      </c>
      <c r="AW38">
        <v>1</v>
      </c>
      <c r="AZ38">
        <v>1</v>
      </c>
      <c r="BA38">
        <v>31.7</v>
      </c>
      <c r="BB38">
        <v>14.25</v>
      </c>
      <c r="BC38">
        <v>6.98</v>
      </c>
      <c r="BD38" t="s">
        <v>3</v>
      </c>
      <c r="BE38" t="s">
        <v>3</v>
      </c>
      <c r="BF38" t="s">
        <v>3</v>
      </c>
      <c r="BG38" t="s">
        <v>3</v>
      </c>
      <c r="BH38">
        <v>0</v>
      </c>
      <c r="BI38">
        <v>1</v>
      </c>
      <c r="BJ38" t="s">
        <v>46</v>
      </c>
      <c r="BM38">
        <v>61001</v>
      </c>
      <c r="BN38">
        <v>0</v>
      </c>
      <c r="BO38" t="s">
        <v>43</v>
      </c>
      <c r="BP38">
        <v>1</v>
      </c>
      <c r="BQ38">
        <v>6</v>
      </c>
      <c r="BR38">
        <v>0</v>
      </c>
      <c r="BS38">
        <v>31.7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79</v>
      </c>
      <c r="CA38">
        <v>50</v>
      </c>
      <c r="CE38">
        <v>0</v>
      </c>
      <c r="CF38">
        <v>0</v>
      </c>
      <c r="CG38">
        <v>0</v>
      </c>
      <c r="CM38">
        <v>0</v>
      </c>
      <c r="CN38" t="s">
        <v>3</v>
      </c>
      <c r="CO38">
        <v>0</v>
      </c>
      <c r="CP38">
        <f t="shared" si="48"/>
        <v>32233.93</v>
      </c>
      <c r="CQ38">
        <f t="shared" si="49"/>
        <v>7338.4229999999998</v>
      </c>
      <c r="CR38">
        <f t="shared" si="50"/>
        <v>298.39500000000004</v>
      </c>
      <c r="CS38">
        <f t="shared" si="51"/>
        <v>286.88499999999999</v>
      </c>
      <c r="CT38">
        <f t="shared" si="52"/>
        <v>41025.506000000001</v>
      </c>
      <c r="CU38">
        <f t="shared" si="53"/>
        <v>0</v>
      </c>
      <c r="CV38">
        <f t="shared" si="54"/>
        <v>146.07</v>
      </c>
      <c r="CW38">
        <f t="shared" si="55"/>
        <v>0.67</v>
      </c>
      <c r="CX38">
        <f t="shared" si="56"/>
        <v>0</v>
      </c>
      <c r="CY38">
        <f t="shared" si="57"/>
        <v>21618.610699999997</v>
      </c>
      <c r="CZ38">
        <f t="shared" si="58"/>
        <v>13682.665000000001</v>
      </c>
      <c r="DC38" t="s">
        <v>3</v>
      </c>
      <c r="DD38" t="s">
        <v>3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1013</v>
      </c>
      <c r="DV38" t="s">
        <v>45</v>
      </c>
      <c r="DW38" t="s">
        <v>45</v>
      </c>
      <c r="DX38">
        <v>1</v>
      </c>
      <c r="DZ38" t="s">
        <v>3</v>
      </c>
      <c r="EA38" t="s">
        <v>3</v>
      </c>
      <c r="EB38" t="s">
        <v>3</v>
      </c>
      <c r="EC38" t="s">
        <v>3</v>
      </c>
      <c r="EE38">
        <v>36260509</v>
      </c>
      <c r="EF38">
        <v>6</v>
      </c>
      <c r="EG38" t="s">
        <v>22</v>
      </c>
      <c r="EH38">
        <v>0</v>
      </c>
      <c r="EI38" t="s">
        <v>3</v>
      </c>
      <c r="EJ38">
        <v>1</v>
      </c>
      <c r="EK38">
        <v>61001</v>
      </c>
      <c r="EL38" t="s">
        <v>47</v>
      </c>
      <c r="EM38" t="s">
        <v>48</v>
      </c>
      <c r="EO38" t="s">
        <v>3</v>
      </c>
      <c r="EQ38">
        <v>0</v>
      </c>
      <c r="ER38">
        <v>2366.4699999999998</v>
      </c>
      <c r="ES38">
        <v>1051.3499999999999</v>
      </c>
      <c r="ET38">
        <v>20.94</v>
      </c>
      <c r="EU38">
        <v>9.0500000000000007</v>
      </c>
      <c r="EV38">
        <v>1294.18</v>
      </c>
      <c r="EW38">
        <v>146.07</v>
      </c>
      <c r="EX38">
        <v>0.67</v>
      </c>
      <c r="EY38">
        <v>0</v>
      </c>
      <c r="FQ38">
        <v>0</v>
      </c>
      <c r="FR38">
        <f t="shared" si="59"/>
        <v>0</v>
      </c>
      <c r="FS38">
        <v>0</v>
      </c>
      <c r="FX38">
        <v>79</v>
      </c>
      <c r="FY38">
        <v>50</v>
      </c>
      <c r="GA38" t="s">
        <v>3</v>
      </c>
      <c r="GD38">
        <v>1</v>
      </c>
      <c r="GF38">
        <v>478959867</v>
      </c>
      <c r="GG38">
        <v>2</v>
      </c>
      <c r="GH38">
        <v>1</v>
      </c>
      <c r="GI38">
        <v>2</v>
      </c>
      <c r="GJ38">
        <v>0</v>
      </c>
      <c r="GK38">
        <v>0</v>
      </c>
      <c r="GL38">
        <f t="shared" si="60"/>
        <v>0</v>
      </c>
      <c r="GM38">
        <f t="shared" si="61"/>
        <v>67535.210000000006</v>
      </c>
      <c r="GN38">
        <f t="shared" si="62"/>
        <v>67535.210000000006</v>
      </c>
      <c r="GO38">
        <f t="shared" si="63"/>
        <v>0</v>
      </c>
      <c r="GP38">
        <f t="shared" si="64"/>
        <v>0</v>
      </c>
      <c r="GR38">
        <v>0</v>
      </c>
      <c r="GS38">
        <v>3</v>
      </c>
      <c r="GT38">
        <v>0</v>
      </c>
      <c r="GU38" t="s">
        <v>3</v>
      </c>
      <c r="GV38">
        <f t="shared" si="65"/>
        <v>0</v>
      </c>
      <c r="GW38">
        <v>1</v>
      </c>
      <c r="GX38">
        <f t="shared" si="66"/>
        <v>0</v>
      </c>
      <c r="HA38">
        <v>0</v>
      </c>
      <c r="HB38">
        <v>0</v>
      </c>
      <c r="HC38">
        <f t="shared" si="67"/>
        <v>0</v>
      </c>
      <c r="HE38" t="s">
        <v>3</v>
      </c>
      <c r="HF38" t="s">
        <v>3</v>
      </c>
      <c r="IK38">
        <v>0</v>
      </c>
    </row>
    <row r="39" spans="1:245">
      <c r="A39">
        <v>18</v>
      </c>
      <c r="B39">
        <v>0</v>
      </c>
      <c r="C39">
        <v>14</v>
      </c>
      <c r="E39" t="s">
        <v>49</v>
      </c>
      <c r="F39" t="s">
        <v>26</v>
      </c>
      <c r="G39" t="s">
        <v>27</v>
      </c>
      <c r="H39" t="s">
        <v>28</v>
      </c>
      <c r="I39">
        <f>I38*J39</f>
        <v>2.238912</v>
      </c>
      <c r="J39">
        <v>3.38</v>
      </c>
      <c r="O39">
        <f t="shared" si="28"/>
        <v>0</v>
      </c>
      <c r="P39">
        <f t="shared" si="29"/>
        <v>0</v>
      </c>
      <c r="Q39">
        <f t="shared" si="30"/>
        <v>0</v>
      </c>
      <c r="R39">
        <f t="shared" si="31"/>
        <v>0</v>
      </c>
      <c r="S39">
        <f t="shared" si="32"/>
        <v>0</v>
      </c>
      <c r="T39">
        <f t="shared" si="33"/>
        <v>0</v>
      </c>
      <c r="U39">
        <f t="shared" si="34"/>
        <v>0</v>
      </c>
      <c r="V39">
        <f t="shared" si="35"/>
        <v>0</v>
      </c>
      <c r="W39">
        <f t="shared" si="36"/>
        <v>0</v>
      </c>
      <c r="X39">
        <f t="shared" si="37"/>
        <v>0</v>
      </c>
      <c r="Y39">
        <f t="shared" si="38"/>
        <v>0</v>
      </c>
      <c r="AA39">
        <v>33525518</v>
      </c>
      <c r="AB39">
        <f t="shared" si="39"/>
        <v>0</v>
      </c>
      <c r="AC39">
        <f t="shared" si="40"/>
        <v>0</v>
      </c>
      <c r="AD39">
        <f t="shared" si="41"/>
        <v>0</v>
      </c>
      <c r="AE39">
        <f t="shared" si="42"/>
        <v>0</v>
      </c>
      <c r="AF39">
        <f t="shared" si="43"/>
        <v>0</v>
      </c>
      <c r="AG39">
        <f t="shared" si="44"/>
        <v>0</v>
      </c>
      <c r="AH39">
        <f t="shared" si="45"/>
        <v>0</v>
      </c>
      <c r="AI39">
        <f t="shared" si="46"/>
        <v>0</v>
      </c>
      <c r="AJ39">
        <f t="shared" si="47"/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79</v>
      </c>
      <c r="AU39">
        <v>50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1</v>
      </c>
      <c r="BJ39" t="s">
        <v>29</v>
      </c>
      <c r="BM39">
        <v>61001</v>
      </c>
      <c r="BN39">
        <v>0</v>
      </c>
      <c r="BO39" t="s">
        <v>3</v>
      </c>
      <c r="BP39">
        <v>0</v>
      </c>
      <c r="BQ39">
        <v>6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79</v>
      </c>
      <c r="CA39">
        <v>50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48"/>
        <v>0</v>
      </c>
      <c r="CQ39">
        <f t="shared" si="49"/>
        <v>0</v>
      </c>
      <c r="CR39">
        <f t="shared" si="50"/>
        <v>0</v>
      </c>
      <c r="CS39">
        <f t="shared" si="51"/>
        <v>0</v>
      </c>
      <c r="CT39">
        <f t="shared" si="52"/>
        <v>0</v>
      </c>
      <c r="CU39">
        <f t="shared" si="53"/>
        <v>0</v>
      </c>
      <c r="CV39">
        <f t="shared" si="54"/>
        <v>0</v>
      </c>
      <c r="CW39">
        <f t="shared" si="55"/>
        <v>0</v>
      </c>
      <c r="CX39">
        <f t="shared" si="56"/>
        <v>0</v>
      </c>
      <c r="CY39">
        <f t="shared" si="57"/>
        <v>0</v>
      </c>
      <c r="CZ39">
        <f t="shared" si="58"/>
        <v>0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1009</v>
      </c>
      <c r="DV39" t="s">
        <v>28</v>
      </c>
      <c r="DW39" t="s">
        <v>28</v>
      </c>
      <c r="DX39">
        <v>1000</v>
      </c>
      <c r="DZ39" t="s">
        <v>3</v>
      </c>
      <c r="EA39" t="s">
        <v>3</v>
      </c>
      <c r="EB39" t="s">
        <v>3</v>
      </c>
      <c r="EC39" t="s">
        <v>3</v>
      </c>
      <c r="EE39">
        <v>36260509</v>
      </c>
      <c r="EF39">
        <v>6</v>
      </c>
      <c r="EG39" t="s">
        <v>22</v>
      </c>
      <c r="EH39">
        <v>0</v>
      </c>
      <c r="EI39" t="s">
        <v>3</v>
      </c>
      <c r="EJ39">
        <v>1</v>
      </c>
      <c r="EK39">
        <v>61001</v>
      </c>
      <c r="EL39" t="s">
        <v>47</v>
      </c>
      <c r="EM39" t="s">
        <v>48</v>
      </c>
      <c r="EO39" t="s">
        <v>3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FQ39">
        <v>0</v>
      </c>
      <c r="FR39">
        <f t="shared" si="59"/>
        <v>0</v>
      </c>
      <c r="FS39">
        <v>0</v>
      </c>
      <c r="FX39">
        <v>79</v>
      </c>
      <c r="FY39">
        <v>50</v>
      </c>
      <c r="GA39" t="s">
        <v>3</v>
      </c>
      <c r="GD39">
        <v>1</v>
      </c>
      <c r="GF39">
        <v>-304821490</v>
      </c>
      <c r="GG39">
        <v>2</v>
      </c>
      <c r="GH39">
        <v>1</v>
      </c>
      <c r="GI39">
        <v>-2</v>
      </c>
      <c r="GJ39">
        <v>0</v>
      </c>
      <c r="GK39">
        <v>0</v>
      </c>
      <c r="GL39">
        <f t="shared" si="60"/>
        <v>0</v>
      </c>
      <c r="GM39">
        <f t="shared" si="61"/>
        <v>0</v>
      </c>
      <c r="GN39">
        <f t="shared" si="62"/>
        <v>0</v>
      </c>
      <c r="GO39">
        <f t="shared" si="63"/>
        <v>0</v>
      </c>
      <c r="GP39">
        <f t="shared" si="64"/>
        <v>0</v>
      </c>
      <c r="GR39">
        <v>0</v>
      </c>
      <c r="GS39">
        <v>3</v>
      </c>
      <c r="GT39">
        <v>0</v>
      </c>
      <c r="GU39" t="s">
        <v>3</v>
      </c>
      <c r="GV39">
        <f t="shared" si="65"/>
        <v>0</v>
      </c>
      <c r="GW39">
        <v>1</v>
      </c>
      <c r="GX39">
        <f t="shared" si="66"/>
        <v>0</v>
      </c>
      <c r="HA39">
        <v>0</v>
      </c>
      <c r="HB39">
        <v>0</v>
      </c>
      <c r="HC39">
        <f t="shared" si="67"/>
        <v>0</v>
      </c>
      <c r="HE39" t="s">
        <v>3</v>
      </c>
      <c r="HF39" t="s">
        <v>3</v>
      </c>
      <c r="IK39">
        <v>0</v>
      </c>
    </row>
    <row r="40" spans="1:245">
      <c r="A40">
        <v>17</v>
      </c>
      <c r="B40">
        <v>0</v>
      </c>
      <c r="C40">
        <f>ROW(SmtRes!A15)</f>
        <v>15</v>
      </c>
      <c r="D40">
        <f>ROW(EtalonRes!A15)</f>
        <v>15</v>
      </c>
      <c r="E40" t="s">
        <v>50</v>
      </c>
      <c r="F40" t="s">
        <v>51</v>
      </c>
      <c r="G40" t="s">
        <v>52</v>
      </c>
      <c r="H40" t="s">
        <v>53</v>
      </c>
      <c r="I40">
        <f>ROUND(38/100,9)</f>
        <v>0.38</v>
      </c>
      <c r="J40">
        <v>0</v>
      </c>
      <c r="O40">
        <f t="shared" si="28"/>
        <v>2144.19</v>
      </c>
      <c r="P40">
        <f t="shared" si="29"/>
        <v>0</v>
      </c>
      <c r="Q40">
        <f t="shared" si="30"/>
        <v>0</v>
      </c>
      <c r="R40">
        <f t="shared" si="31"/>
        <v>0</v>
      </c>
      <c r="S40">
        <f t="shared" si="32"/>
        <v>2144.19</v>
      </c>
      <c r="T40">
        <f t="shared" si="33"/>
        <v>0</v>
      </c>
      <c r="U40">
        <f t="shared" si="34"/>
        <v>8.6715999999999998</v>
      </c>
      <c r="V40">
        <f t="shared" si="35"/>
        <v>0</v>
      </c>
      <c r="W40">
        <f t="shared" si="36"/>
        <v>0</v>
      </c>
      <c r="X40">
        <f t="shared" si="37"/>
        <v>2122.75</v>
      </c>
      <c r="Y40">
        <f t="shared" si="38"/>
        <v>1286.51</v>
      </c>
      <c r="AA40">
        <v>33525518</v>
      </c>
      <c r="AB40">
        <f t="shared" si="39"/>
        <v>178</v>
      </c>
      <c r="AC40">
        <f t="shared" si="40"/>
        <v>0</v>
      </c>
      <c r="AD40">
        <f t="shared" si="41"/>
        <v>0</v>
      </c>
      <c r="AE40">
        <f t="shared" si="42"/>
        <v>0</v>
      </c>
      <c r="AF40">
        <f t="shared" si="43"/>
        <v>178</v>
      </c>
      <c r="AG40">
        <f t="shared" si="44"/>
        <v>0</v>
      </c>
      <c r="AH40">
        <f t="shared" si="45"/>
        <v>22.82</v>
      </c>
      <c r="AI40">
        <f t="shared" si="46"/>
        <v>0</v>
      </c>
      <c r="AJ40">
        <f t="shared" si="47"/>
        <v>0</v>
      </c>
      <c r="AK40">
        <v>178</v>
      </c>
      <c r="AL40">
        <v>0</v>
      </c>
      <c r="AM40">
        <v>0</v>
      </c>
      <c r="AN40">
        <v>0</v>
      </c>
      <c r="AO40">
        <v>178</v>
      </c>
      <c r="AP40">
        <v>0</v>
      </c>
      <c r="AQ40">
        <v>22.82</v>
      </c>
      <c r="AR40">
        <v>0</v>
      </c>
      <c r="AS40">
        <v>0</v>
      </c>
      <c r="AT40">
        <v>99</v>
      </c>
      <c r="AU40">
        <v>60</v>
      </c>
      <c r="AV40">
        <v>1</v>
      </c>
      <c r="AW40">
        <v>1</v>
      </c>
      <c r="AZ40">
        <v>1</v>
      </c>
      <c r="BA40">
        <v>31.7</v>
      </c>
      <c r="BB40">
        <v>1</v>
      </c>
      <c r="BC40">
        <v>1</v>
      </c>
      <c r="BD40" t="s">
        <v>3</v>
      </c>
      <c r="BE40" t="s">
        <v>3</v>
      </c>
      <c r="BF40" t="s">
        <v>3</v>
      </c>
      <c r="BG40" t="s">
        <v>3</v>
      </c>
      <c r="BH40">
        <v>0</v>
      </c>
      <c r="BI40">
        <v>1</v>
      </c>
      <c r="BJ40" t="s">
        <v>54</v>
      </c>
      <c r="BM40">
        <v>46001</v>
      </c>
      <c r="BN40">
        <v>0</v>
      </c>
      <c r="BO40" t="s">
        <v>51</v>
      </c>
      <c r="BP40">
        <v>1</v>
      </c>
      <c r="BQ40">
        <v>2</v>
      </c>
      <c r="BR40">
        <v>0</v>
      </c>
      <c r="BS40">
        <v>31.7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110</v>
      </c>
      <c r="CA40">
        <v>70</v>
      </c>
      <c r="CE40">
        <v>0</v>
      </c>
      <c r="CF40">
        <v>0</v>
      </c>
      <c r="CG40">
        <v>0</v>
      </c>
      <c r="CM40">
        <v>0</v>
      </c>
      <c r="CN40" t="s">
        <v>3</v>
      </c>
      <c r="CO40">
        <v>0</v>
      </c>
      <c r="CP40">
        <f t="shared" si="48"/>
        <v>2144.19</v>
      </c>
      <c r="CQ40">
        <f t="shared" si="49"/>
        <v>0</v>
      </c>
      <c r="CR40">
        <f t="shared" si="50"/>
        <v>0</v>
      </c>
      <c r="CS40">
        <f t="shared" si="51"/>
        <v>0</v>
      </c>
      <c r="CT40">
        <f t="shared" si="52"/>
        <v>5642.5999999999995</v>
      </c>
      <c r="CU40">
        <f t="shared" si="53"/>
        <v>0</v>
      </c>
      <c r="CV40">
        <f t="shared" si="54"/>
        <v>22.82</v>
      </c>
      <c r="CW40">
        <f t="shared" si="55"/>
        <v>0</v>
      </c>
      <c r="CX40">
        <f t="shared" si="56"/>
        <v>0</v>
      </c>
      <c r="CY40">
        <f t="shared" si="57"/>
        <v>2122.7480999999998</v>
      </c>
      <c r="CZ40">
        <f t="shared" si="58"/>
        <v>1286.5140000000001</v>
      </c>
      <c r="DC40" t="s">
        <v>3</v>
      </c>
      <c r="DD40" t="s">
        <v>3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1005</v>
      </c>
      <c r="DV40" t="s">
        <v>53</v>
      </c>
      <c r="DW40" t="s">
        <v>53</v>
      </c>
      <c r="DX40">
        <v>100</v>
      </c>
      <c r="DZ40" t="s">
        <v>3</v>
      </c>
      <c r="EA40" t="s">
        <v>3</v>
      </c>
      <c r="EB40" t="s">
        <v>3</v>
      </c>
      <c r="EC40" t="s">
        <v>3</v>
      </c>
      <c r="EE40">
        <v>36260494</v>
      </c>
      <c r="EF40">
        <v>2</v>
      </c>
      <c r="EG40" t="s">
        <v>55</v>
      </c>
      <c r="EH40">
        <v>0</v>
      </c>
      <c r="EI40" t="s">
        <v>3</v>
      </c>
      <c r="EJ40">
        <v>1</v>
      </c>
      <c r="EK40">
        <v>46001</v>
      </c>
      <c r="EL40" t="s">
        <v>56</v>
      </c>
      <c r="EM40" t="s">
        <v>57</v>
      </c>
      <c r="EO40" t="s">
        <v>3</v>
      </c>
      <c r="EQ40">
        <v>0</v>
      </c>
      <c r="ER40">
        <v>178</v>
      </c>
      <c r="ES40">
        <v>0</v>
      </c>
      <c r="ET40">
        <v>0</v>
      </c>
      <c r="EU40">
        <v>0</v>
      </c>
      <c r="EV40">
        <v>178</v>
      </c>
      <c r="EW40">
        <v>22.82</v>
      </c>
      <c r="EX40">
        <v>0</v>
      </c>
      <c r="EY40">
        <v>0</v>
      </c>
      <c r="FQ40">
        <v>0</v>
      </c>
      <c r="FR40">
        <f t="shared" si="59"/>
        <v>0</v>
      </c>
      <c r="FS40">
        <v>0</v>
      </c>
      <c r="FT40" t="s">
        <v>58</v>
      </c>
      <c r="FU40" t="s">
        <v>59</v>
      </c>
      <c r="FX40">
        <v>99</v>
      </c>
      <c r="FY40">
        <v>59.5</v>
      </c>
      <c r="GA40" t="s">
        <v>3</v>
      </c>
      <c r="GD40">
        <v>1</v>
      </c>
      <c r="GF40">
        <v>1912073335</v>
      </c>
      <c r="GG40">
        <v>2</v>
      </c>
      <c r="GH40">
        <v>1</v>
      </c>
      <c r="GI40">
        <v>2</v>
      </c>
      <c r="GJ40">
        <v>0</v>
      </c>
      <c r="GK40">
        <v>0</v>
      </c>
      <c r="GL40">
        <f t="shared" si="60"/>
        <v>0</v>
      </c>
      <c r="GM40">
        <f t="shared" si="61"/>
        <v>5553.45</v>
      </c>
      <c r="GN40">
        <f t="shared" si="62"/>
        <v>5553.45</v>
      </c>
      <c r="GO40">
        <f t="shared" si="63"/>
        <v>0</v>
      </c>
      <c r="GP40">
        <f t="shared" si="64"/>
        <v>0</v>
      </c>
      <c r="GR40">
        <v>0</v>
      </c>
      <c r="GS40">
        <v>0</v>
      </c>
      <c r="GT40">
        <v>0</v>
      </c>
      <c r="GU40" t="s">
        <v>3</v>
      </c>
      <c r="GV40">
        <f t="shared" si="65"/>
        <v>0</v>
      </c>
      <c r="GW40">
        <v>1</v>
      </c>
      <c r="GX40">
        <f t="shared" si="66"/>
        <v>0</v>
      </c>
      <c r="HA40">
        <v>0</v>
      </c>
      <c r="HB40">
        <v>0</v>
      </c>
      <c r="HC40">
        <f t="shared" si="67"/>
        <v>0</v>
      </c>
      <c r="HE40" t="s">
        <v>3</v>
      </c>
      <c r="HF40" t="s">
        <v>3</v>
      </c>
      <c r="IK40">
        <v>0</v>
      </c>
    </row>
    <row r="42" spans="1:245">
      <c r="A42" s="2">
        <v>51</v>
      </c>
      <c r="B42" s="2">
        <f>B28</f>
        <v>0</v>
      </c>
      <c r="C42" s="2">
        <f>A28</f>
        <v>5</v>
      </c>
      <c r="D42" s="2">
        <f>ROW(A28)</f>
        <v>28</v>
      </c>
      <c r="E42" s="2"/>
      <c r="F42" s="2" t="str">
        <f>IF(F28&lt;&gt;"",F28,"")</f>
        <v>Новый подраздел</v>
      </c>
      <c r="G42" s="2" t="str">
        <f>IF(G28&lt;&gt;"",G28,"")</f>
        <v>комната 15</v>
      </c>
      <c r="H42" s="2">
        <v>0</v>
      </c>
      <c r="I42" s="2"/>
      <c r="J42" s="2"/>
      <c r="K42" s="2"/>
      <c r="L42" s="2"/>
      <c r="M42" s="2"/>
      <c r="N42" s="2"/>
      <c r="O42" s="2">
        <f t="shared" ref="O42:T42" si="68">ROUND(AB42,2)</f>
        <v>36422.019999999997</v>
      </c>
      <c r="P42" s="2">
        <f t="shared" si="68"/>
        <v>4860.97</v>
      </c>
      <c r="Q42" s="2">
        <f t="shared" si="68"/>
        <v>219.66</v>
      </c>
      <c r="R42" s="2">
        <f t="shared" si="68"/>
        <v>211.23</v>
      </c>
      <c r="S42" s="2">
        <f t="shared" si="68"/>
        <v>31341.39</v>
      </c>
      <c r="T42" s="2">
        <f t="shared" si="68"/>
        <v>0</v>
      </c>
      <c r="U42" s="2">
        <f>AH42</f>
        <v>113.605374</v>
      </c>
      <c r="V42" s="2">
        <f>AI42</f>
        <v>0.49320800000000004</v>
      </c>
      <c r="W42" s="2">
        <f>ROUND(AJ42,2)</f>
        <v>0</v>
      </c>
      <c r="X42" s="2">
        <f>ROUND(AK42,2)</f>
        <v>25375.85</v>
      </c>
      <c r="Y42" s="2">
        <f>ROUND(AL42,2)</f>
        <v>16358.48</v>
      </c>
      <c r="Z42" s="2"/>
      <c r="AA42" s="2"/>
      <c r="AB42" s="2">
        <f>ROUND(SUMIF(AA32:AA40,"=33525518",O32:O40),2)</f>
        <v>36422.019999999997</v>
      </c>
      <c r="AC42" s="2">
        <f>ROUND(SUMIF(AA32:AA40,"=33525518",P32:P40),2)</f>
        <v>4860.97</v>
      </c>
      <c r="AD42" s="2">
        <f>ROUND(SUMIF(AA32:AA40,"=33525518",Q32:Q40),2)</f>
        <v>219.66</v>
      </c>
      <c r="AE42" s="2">
        <f>ROUND(SUMIF(AA32:AA40,"=33525518",R32:R40),2)</f>
        <v>211.23</v>
      </c>
      <c r="AF42" s="2">
        <f>ROUND(SUMIF(AA32:AA40,"=33525518",S32:S40),2)</f>
        <v>31341.39</v>
      </c>
      <c r="AG42" s="2">
        <f>ROUND(SUMIF(AA32:AA40,"=33525518",T32:T40),2)</f>
        <v>0</v>
      </c>
      <c r="AH42" s="2">
        <f>SUMIF(AA32:AA40,"=33525518",U32:U40)</f>
        <v>113.605374</v>
      </c>
      <c r="AI42" s="2">
        <f>SUMIF(AA32:AA40,"=33525518",V32:V40)</f>
        <v>0.49320800000000004</v>
      </c>
      <c r="AJ42" s="2">
        <f>ROUND(SUMIF(AA32:AA40,"=33525518",W32:W40),2)</f>
        <v>0</v>
      </c>
      <c r="AK42" s="2">
        <f>ROUND(SUMIF(AA32:AA40,"=33525518",X32:X40),2)</f>
        <v>25375.85</v>
      </c>
      <c r="AL42" s="2">
        <f>ROUND(SUMIF(AA32:AA40,"=33525518",Y32:Y40),2)</f>
        <v>16358.48</v>
      </c>
      <c r="AM42" s="2"/>
      <c r="AN42" s="2"/>
      <c r="AO42" s="2">
        <f t="shared" ref="AO42:BD42" si="69">ROUND(BX42,2)</f>
        <v>0</v>
      </c>
      <c r="AP42" s="2">
        <f t="shared" si="69"/>
        <v>0</v>
      </c>
      <c r="AQ42" s="2">
        <f t="shared" si="69"/>
        <v>0</v>
      </c>
      <c r="AR42" s="2">
        <f t="shared" si="69"/>
        <v>78156.350000000006</v>
      </c>
      <c r="AS42" s="2">
        <f t="shared" si="69"/>
        <v>78156.350000000006</v>
      </c>
      <c r="AT42" s="2">
        <f t="shared" si="69"/>
        <v>0</v>
      </c>
      <c r="AU42" s="2">
        <f t="shared" si="69"/>
        <v>0</v>
      </c>
      <c r="AV42" s="2">
        <f t="shared" si="69"/>
        <v>4860.97</v>
      </c>
      <c r="AW42" s="2">
        <f t="shared" si="69"/>
        <v>4860.97</v>
      </c>
      <c r="AX42" s="2">
        <f t="shared" si="69"/>
        <v>0</v>
      </c>
      <c r="AY42" s="2">
        <f t="shared" si="69"/>
        <v>4860.97</v>
      </c>
      <c r="AZ42" s="2">
        <f t="shared" si="69"/>
        <v>0</v>
      </c>
      <c r="BA42" s="2">
        <f t="shared" si="69"/>
        <v>0</v>
      </c>
      <c r="BB42" s="2">
        <f t="shared" si="69"/>
        <v>0</v>
      </c>
      <c r="BC42" s="2">
        <f t="shared" si="69"/>
        <v>0</v>
      </c>
      <c r="BD42" s="2">
        <f t="shared" si="69"/>
        <v>0</v>
      </c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>
        <f>ROUND(SUMIF(AA32:AA40,"=33525518",FQ32:FQ40),2)</f>
        <v>0</v>
      </c>
      <c r="BY42" s="2">
        <f>ROUND(SUMIF(AA32:AA40,"=33525518",FR32:FR40),2)</f>
        <v>0</v>
      </c>
      <c r="BZ42" s="2">
        <f>ROUND(SUMIF(AA32:AA40,"=33525518",GL32:GL40),2)</f>
        <v>0</v>
      </c>
      <c r="CA42" s="2">
        <f>ROUND(SUMIF(AA32:AA40,"=33525518",GM32:GM40),2)</f>
        <v>78156.350000000006</v>
      </c>
      <c r="CB42" s="2">
        <f>ROUND(SUMIF(AA32:AA40,"=33525518",GN32:GN40),2)</f>
        <v>78156.350000000006</v>
      </c>
      <c r="CC42" s="2">
        <f>ROUND(SUMIF(AA32:AA40,"=33525518",GO32:GO40),2)</f>
        <v>0</v>
      </c>
      <c r="CD42" s="2">
        <f>ROUND(SUMIF(AA32:AA40,"=33525518",GP32:GP40),2)</f>
        <v>0</v>
      </c>
      <c r="CE42" s="2">
        <f>AC42-BX42</f>
        <v>4860.97</v>
      </c>
      <c r="CF42" s="2">
        <f>AC42-BY42</f>
        <v>4860.97</v>
      </c>
      <c r="CG42" s="2">
        <f>BX42-BZ42</f>
        <v>0</v>
      </c>
      <c r="CH42" s="2">
        <f>AC42-BX42-BY42+BZ42</f>
        <v>4860.97</v>
      </c>
      <c r="CI42" s="2">
        <f>BY42-BZ42</f>
        <v>0</v>
      </c>
      <c r="CJ42" s="2">
        <f>ROUND(SUMIF(AA32:AA40,"=33525518",GX32:GX40),2)</f>
        <v>0</v>
      </c>
      <c r="CK42" s="2">
        <f>ROUND(SUMIF(AA32:AA40,"=33525518",GY32:GY40),2)</f>
        <v>0</v>
      </c>
      <c r="CL42" s="2">
        <f>ROUND(SUMIF(AA32:AA40,"=33525518",GZ32:GZ40),2)</f>
        <v>0</v>
      </c>
      <c r="CM42" s="2">
        <f>ROUND(SUMIF(AA32:AA40,"=33525518",HD32:HD40),2)</f>
        <v>0</v>
      </c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>
        <v>0</v>
      </c>
    </row>
    <row r="44" spans="1:245">
      <c r="A44" s="4">
        <v>50</v>
      </c>
      <c r="B44" s="4">
        <v>0</v>
      </c>
      <c r="C44" s="4">
        <v>0</v>
      </c>
      <c r="D44" s="4">
        <v>1</v>
      </c>
      <c r="E44" s="4">
        <v>201</v>
      </c>
      <c r="F44" s="4">
        <f>ROUND(Source!O42,O44)</f>
        <v>36422.019999999997</v>
      </c>
      <c r="G44" s="4" t="s">
        <v>60</v>
      </c>
      <c r="H44" s="4" t="s">
        <v>61</v>
      </c>
      <c r="I44" s="4"/>
      <c r="J44" s="4"/>
      <c r="K44" s="4">
        <v>201</v>
      </c>
      <c r="L44" s="4">
        <v>1</v>
      </c>
      <c r="M44" s="4">
        <v>3</v>
      </c>
      <c r="N44" s="4" t="s">
        <v>3</v>
      </c>
      <c r="O44" s="4">
        <v>2</v>
      </c>
      <c r="P44" s="4"/>
      <c r="Q44" s="4"/>
      <c r="R44" s="4"/>
      <c r="S44" s="4"/>
      <c r="T44" s="4"/>
      <c r="U44" s="4"/>
      <c r="V44" s="4"/>
      <c r="W44" s="4"/>
    </row>
    <row r="45" spans="1:245">
      <c r="A45" s="4">
        <v>50</v>
      </c>
      <c r="B45" s="4">
        <v>0</v>
      </c>
      <c r="C45" s="4">
        <v>0</v>
      </c>
      <c r="D45" s="4">
        <v>1</v>
      </c>
      <c r="E45" s="4">
        <v>202</v>
      </c>
      <c r="F45" s="4">
        <f>ROUND(Source!P42,O45)</f>
        <v>4860.97</v>
      </c>
      <c r="G45" s="4" t="s">
        <v>62</v>
      </c>
      <c r="H45" s="4" t="s">
        <v>63</v>
      </c>
      <c r="I45" s="4"/>
      <c r="J45" s="4"/>
      <c r="K45" s="4">
        <v>202</v>
      </c>
      <c r="L45" s="4">
        <v>2</v>
      </c>
      <c r="M45" s="4">
        <v>3</v>
      </c>
      <c r="N45" s="4" t="s">
        <v>3</v>
      </c>
      <c r="O45" s="4">
        <v>2</v>
      </c>
      <c r="P45" s="4"/>
      <c r="Q45" s="4"/>
      <c r="R45" s="4"/>
      <c r="S45" s="4"/>
      <c r="T45" s="4"/>
      <c r="U45" s="4"/>
      <c r="V45" s="4"/>
      <c r="W45" s="4"/>
    </row>
    <row r="46" spans="1:245">
      <c r="A46" s="4">
        <v>50</v>
      </c>
      <c r="B46" s="4">
        <v>0</v>
      </c>
      <c r="C46" s="4">
        <v>0</v>
      </c>
      <c r="D46" s="4">
        <v>1</v>
      </c>
      <c r="E46" s="4">
        <v>222</v>
      </c>
      <c r="F46" s="4">
        <f>ROUND(Source!AO42,O46)</f>
        <v>0</v>
      </c>
      <c r="G46" s="4" t="s">
        <v>64</v>
      </c>
      <c r="H46" s="4" t="s">
        <v>65</v>
      </c>
      <c r="I46" s="4"/>
      <c r="J46" s="4"/>
      <c r="K46" s="4">
        <v>222</v>
      </c>
      <c r="L46" s="4">
        <v>3</v>
      </c>
      <c r="M46" s="4">
        <v>3</v>
      </c>
      <c r="N46" s="4" t="s">
        <v>3</v>
      </c>
      <c r="O46" s="4">
        <v>2</v>
      </c>
      <c r="P46" s="4"/>
      <c r="Q46" s="4"/>
      <c r="R46" s="4"/>
      <c r="S46" s="4"/>
      <c r="T46" s="4"/>
      <c r="U46" s="4"/>
      <c r="V46" s="4"/>
      <c r="W46" s="4"/>
    </row>
    <row r="47" spans="1:245">
      <c r="A47" s="4">
        <v>50</v>
      </c>
      <c r="B47" s="4">
        <v>0</v>
      </c>
      <c r="C47" s="4">
        <v>0</v>
      </c>
      <c r="D47" s="4">
        <v>1</v>
      </c>
      <c r="E47" s="4">
        <v>225</v>
      </c>
      <c r="F47" s="4">
        <f>ROUND(Source!AV42,O47)</f>
        <v>4860.97</v>
      </c>
      <c r="G47" s="4" t="s">
        <v>66</v>
      </c>
      <c r="H47" s="4" t="s">
        <v>67</v>
      </c>
      <c r="I47" s="4"/>
      <c r="J47" s="4"/>
      <c r="K47" s="4">
        <v>225</v>
      </c>
      <c r="L47" s="4">
        <v>4</v>
      </c>
      <c r="M47" s="4">
        <v>3</v>
      </c>
      <c r="N47" s="4" t="s">
        <v>3</v>
      </c>
      <c r="O47" s="4">
        <v>2</v>
      </c>
      <c r="P47" s="4"/>
      <c r="Q47" s="4"/>
      <c r="R47" s="4"/>
      <c r="S47" s="4"/>
      <c r="T47" s="4"/>
      <c r="U47" s="4"/>
      <c r="V47" s="4"/>
      <c r="W47" s="4"/>
    </row>
    <row r="48" spans="1:245">
      <c r="A48" s="4">
        <v>50</v>
      </c>
      <c r="B48" s="4">
        <v>0</v>
      </c>
      <c r="C48" s="4">
        <v>0</v>
      </c>
      <c r="D48" s="4">
        <v>1</v>
      </c>
      <c r="E48" s="4">
        <v>226</v>
      </c>
      <c r="F48" s="4">
        <f>ROUND(Source!AW42,O48)</f>
        <v>4860.97</v>
      </c>
      <c r="G48" s="4" t="s">
        <v>68</v>
      </c>
      <c r="H48" s="4" t="s">
        <v>69</v>
      </c>
      <c r="I48" s="4"/>
      <c r="J48" s="4"/>
      <c r="K48" s="4">
        <v>226</v>
      </c>
      <c r="L48" s="4">
        <v>5</v>
      </c>
      <c r="M48" s="4">
        <v>3</v>
      </c>
      <c r="N48" s="4" t="s">
        <v>3</v>
      </c>
      <c r="O48" s="4">
        <v>2</v>
      </c>
      <c r="P48" s="4"/>
      <c r="Q48" s="4"/>
      <c r="R48" s="4"/>
      <c r="S48" s="4"/>
      <c r="T48" s="4"/>
      <c r="U48" s="4"/>
      <c r="V48" s="4"/>
      <c r="W48" s="4"/>
    </row>
    <row r="49" spans="1:23">
      <c r="A49" s="4">
        <v>50</v>
      </c>
      <c r="B49" s="4">
        <v>0</v>
      </c>
      <c r="C49" s="4">
        <v>0</v>
      </c>
      <c r="D49" s="4">
        <v>1</v>
      </c>
      <c r="E49" s="4">
        <v>227</v>
      </c>
      <c r="F49" s="4">
        <f>ROUND(Source!AX42,O49)</f>
        <v>0</v>
      </c>
      <c r="G49" s="4" t="s">
        <v>70</v>
      </c>
      <c r="H49" s="4" t="s">
        <v>71</v>
      </c>
      <c r="I49" s="4"/>
      <c r="J49" s="4"/>
      <c r="K49" s="4">
        <v>227</v>
      </c>
      <c r="L49" s="4">
        <v>6</v>
      </c>
      <c r="M49" s="4">
        <v>3</v>
      </c>
      <c r="N49" s="4" t="s">
        <v>3</v>
      </c>
      <c r="O49" s="4">
        <v>2</v>
      </c>
      <c r="P49" s="4"/>
      <c r="Q49" s="4"/>
      <c r="R49" s="4"/>
      <c r="S49" s="4"/>
      <c r="T49" s="4"/>
      <c r="U49" s="4"/>
      <c r="V49" s="4"/>
      <c r="W49" s="4"/>
    </row>
    <row r="50" spans="1:23">
      <c r="A50" s="4">
        <v>50</v>
      </c>
      <c r="B50" s="4">
        <v>0</v>
      </c>
      <c r="C50" s="4">
        <v>0</v>
      </c>
      <c r="D50" s="4">
        <v>1</v>
      </c>
      <c r="E50" s="4">
        <v>228</v>
      </c>
      <c r="F50" s="4">
        <f>ROUND(Source!AY42,O50)</f>
        <v>4860.97</v>
      </c>
      <c r="G50" s="4" t="s">
        <v>72</v>
      </c>
      <c r="H50" s="4" t="s">
        <v>73</v>
      </c>
      <c r="I50" s="4"/>
      <c r="J50" s="4"/>
      <c r="K50" s="4">
        <v>228</v>
      </c>
      <c r="L50" s="4">
        <v>7</v>
      </c>
      <c r="M50" s="4">
        <v>3</v>
      </c>
      <c r="N50" s="4" t="s">
        <v>3</v>
      </c>
      <c r="O50" s="4">
        <v>2</v>
      </c>
      <c r="P50" s="4"/>
      <c r="Q50" s="4"/>
      <c r="R50" s="4"/>
      <c r="S50" s="4"/>
      <c r="T50" s="4"/>
      <c r="U50" s="4"/>
      <c r="V50" s="4"/>
      <c r="W50" s="4"/>
    </row>
    <row r="51" spans="1:23">
      <c r="A51" s="4">
        <v>50</v>
      </c>
      <c r="B51" s="4">
        <v>0</v>
      </c>
      <c r="C51" s="4">
        <v>0</v>
      </c>
      <c r="D51" s="4">
        <v>1</v>
      </c>
      <c r="E51" s="4">
        <v>216</v>
      </c>
      <c r="F51" s="4">
        <f>ROUND(Source!AP42,O51)</f>
        <v>0</v>
      </c>
      <c r="G51" s="4" t="s">
        <v>74</v>
      </c>
      <c r="H51" s="4" t="s">
        <v>75</v>
      </c>
      <c r="I51" s="4"/>
      <c r="J51" s="4"/>
      <c r="K51" s="4">
        <v>216</v>
      </c>
      <c r="L51" s="4">
        <v>8</v>
      </c>
      <c r="M51" s="4">
        <v>3</v>
      </c>
      <c r="N51" s="4" t="s">
        <v>3</v>
      </c>
      <c r="O51" s="4">
        <v>2</v>
      </c>
      <c r="P51" s="4"/>
      <c r="Q51" s="4"/>
      <c r="R51" s="4"/>
      <c r="S51" s="4"/>
      <c r="T51" s="4"/>
      <c r="U51" s="4"/>
      <c r="V51" s="4"/>
      <c r="W51" s="4"/>
    </row>
    <row r="52" spans="1:23">
      <c r="A52" s="4">
        <v>50</v>
      </c>
      <c r="B52" s="4">
        <v>0</v>
      </c>
      <c r="C52" s="4">
        <v>0</v>
      </c>
      <c r="D52" s="4">
        <v>1</v>
      </c>
      <c r="E52" s="4">
        <v>223</v>
      </c>
      <c r="F52" s="4">
        <f>ROUND(Source!AQ42,O52)</f>
        <v>0</v>
      </c>
      <c r="G52" s="4" t="s">
        <v>76</v>
      </c>
      <c r="H52" s="4" t="s">
        <v>77</v>
      </c>
      <c r="I52" s="4"/>
      <c r="J52" s="4"/>
      <c r="K52" s="4">
        <v>223</v>
      </c>
      <c r="L52" s="4">
        <v>9</v>
      </c>
      <c r="M52" s="4">
        <v>3</v>
      </c>
      <c r="N52" s="4" t="s">
        <v>3</v>
      </c>
      <c r="O52" s="4">
        <v>2</v>
      </c>
      <c r="P52" s="4"/>
      <c r="Q52" s="4"/>
      <c r="R52" s="4"/>
      <c r="S52" s="4"/>
      <c r="T52" s="4"/>
      <c r="U52" s="4"/>
      <c r="V52" s="4"/>
      <c r="W52" s="4"/>
    </row>
    <row r="53" spans="1:23">
      <c r="A53" s="4">
        <v>50</v>
      </c>
      <c r="B53" s="4">
        <v>0</v>
      </c>
      <c r="C53" s="4">
        <v>0</v>
      </c>
      <c r="D53" s="4">
        <v>1</v>
      </c>
      <c r="E53" s="4">
        <v>229</v>
      </c>
      <c r="F53" s="4">
        <f>ROUND(Source!AZ42,O53)</f>
        <v>0</v>
      </c>
      <c r="G53" s="4" t="s">
        <v>78</v>
      </c>
      <c r="H53" s="4" t="s">
        <v>79</v>
      </c>
      <c r="I53" s="4"/>
      <c r="J53" s="4"/>
      <c r="K53" s="4">
        <v>229</v>
      </c>
      <c r="L53" s="4">
        <v>10</v>
      </c>
      <c r="M53" s="4">
        <v>3</v>
      </c>
      <c r="N53" s="4" t="s">
        <v>3</v>
      </c>
      <c r="O53" s="4">
        <v>2</v>
      </c>
      <c r="P53" s="4"/>
      <c r="Q53" s="4"/>
      <c r="R53" s="4"/>
      <c r="S53" s="4"/>
      <c r="T53" s="4"/>
      <c r="U53" s="4"/>
      <c r="V53" s="4"/>
      <c r="W53" s="4"/>
    </row>
    <row r="54" spans="1:23">
      <c r="A54" s="4">
        <v>50</v>
      </c>
      <c r="B54" s="4">
        <v>0</v>
      </c>
      <c r="C54" s="4">
        <v>0</v>
      </c>
      <c r="D54" s="4">
        <v>1</v>
      </c>
      <c r="E54" s="4">
        <v>203</v>
      </c>
      <c r="F54" s="4">
        <f>ROUND(Source!Q42,O54)</f>
        <v>219.66</v>
      </c>
      <c r="G54" s="4" t="s">
        <v>80</v>
      </c>
      <c r="H54" s="4" t="s">
        <v>81</v>
      </c>
      <c r="I54" s="4"/>
      <c r="J54" s="4"/>
      <c r="K54" s="4">
        <v>203</v>
      </c>
      <c r="L54" s="4">
        <v>11</v>
      </c>
      <c r="M54" s="4">
        <v>3</v>
      </c>
      <c r="N54" s="4" t="s">
        <v>3</v>
      </c>
      <c r="O54" s="4">
        <v>2</v>
      </c>
      <c r="P54" s="4"/>
      <c r="Q54" s="4"/>
      <c r="R54" s="4"/>
      <c r="S54" s="4"/>
      <c r="T54" s="4"/>
      <c r="U54" s="4"/>
      <c r="V54" s="4"/>
      <c r="W54" s="4"/>
    </row>
    <row r="55" spans="1:23">
      <c r="A55" s="4">
        <v>50</v>
      </c>
      <c r="B55" s="4">
        <v>0</v>
      </c>
      <c r="C55" s="4">
        <v>0</v>
      </c>
      <c r="D55" s="4">
        <v>1</v>
      </c>
      <c r="E55" s="4">
        <v>231</v>
      </c>
      <c r="F55" s="4">
        <f>ROUND(Source!BB42,O55)</f>
        <v>0</v>
      </c>
      <c r="G55" s="4" t="s">
        <v>82</v>
      </c>
      <c r="H55" s="4" t="s">
        <v>83</v>
      </c>
      <c r="I55" s="4"/>
      <c r="J55" s="4"/>
      <c r="K55" s="4">
        <v>231</v>
      </c>
      <c r="L55" s="4">
        <v>12</v>
      </c>
      <c r="M55" s="4">
        <v>3</v>
      </c>
      <c r="N55" s="4" t="s">
        <v>3</v>
      </c>
      <c r="O55" s="4">
        <v>2</v>
      </c>
      <c r="P55" s="4"/>
      <c r="Q55" s="4"/>
      <c r="R55" s="4"/>
      <c r="S55" s="4"/>
      <c r="T55" s="4"/>
      <c r="U55" s="4"/>
      <c r="V55" s="4"/>
      <c r="W55" s="4"/>
    </row>
    <row r="56" spans="1:23">
      <c r="A56" s="4">
        <v>50</v>
      </c>
      <c r="B56" s="4">
        <v>0</v>
      </c>
      <c r="C56" s="4">
        <v>0</v>
      </c>
      <c r="D56" s="4">
        <v>1</v>
      </c>
      <c r="E56" s="4">
        <v>204</v>
      </c>
      <c r="F56" s="4">
        <f>ROUND(Source!R42,O56)</f>
        <v>211.23</v>
      </c>
      <c r="G56" s="4" t="s">
        <v>84</v>
      </c>
      <c r="H56" s="4" t="s">
        <v>85</v>
      </c>
      <c r="I56" s="4"/>
      <c r="J56" s="4"/>
      <c r="K56" s="4">
        <v>204</v>
      </c>
      <c r="L56" s="4">
        <v>13</v>
      </c>
      <c r="M56" s="4">
        <v>3</v>
      </c>
      <c r="N56" s="4" t="s">
        <v>3</v>
      </c>
      <c r="O56" s="4">
        <v>2</v>
      </c>
      <c r="P56" s="4"/>
      <c r="Q56" s="4"/>
      <c r="R56" s="4"/>
      <c r="S56" s="4"/>
      <c r="T56" s="4"/>
      <c r="U56" s="4"/>
      <c r="V56" s="4"/>
      <c r="W56" s="4"/>
    </row>
    <row r="57" spans="1:23">
      <c r="A57" s="4">
        <v>50</v>
      </c>
      <c r="B57" s="4">
        <v>0</v>
      </c>
      <c r="C57" s="4">
        <v>0</v>
      </c>
      <c r="D57" s="4">
        <v>1</v>
      </c>
      <c r="E57" s="4">
        <v>205</v>
      </c>
      <c r="F57" s="4">
        <f>ROUND(Source!S42,O57)</f>
        <v>31341.39</v>
      </c>
      <c r="G57" s="4" t="s">
        <v>86</v>
      </c>
      <c r="H57" s="4" t="s">
        <v>87</v>
      </c>
      <c r="I57" s="4"/>
      <c r="J57" s="4"/>
      <c r="K57" s="4">
        <v>205</v>
      </c>
      <c r="L57" s="4">
        <v>14</v>
      </c>
      <c r="M57" s="4">
        <v>3</v>
      </c>
      <c r="N57" s="4" t="s">
        <v>3</v>
      </c>
      <c r="O57" s="4">
        <v>2</v>
      </c>
      <c r="P57" s="4"/>
      <c r="Q57" s="4"/>
      <c r="R57" s="4"/>
      <c r="S57" s="4"/>
      <c r="T57" s="4"/>
      <c r="U57" s="4"/>
      <c r="V57" s="4"/>
      <c r="W57" s="4"/>
    </row>
    <row r="58" spans="1:23">
      <c r="A58" s="4">
        <v>50</v>
      </c>
      <c r="B58" s="4">
        <v>0</v>
      </c>
      <c r="C58" s="4">
        <v>0</v>
      </c>
      <c r="D58" s="4">
        <v>1</v>
      </c>
      <c r="E58" s="4">
        <v>232</v>
      </c>
      <c r="F58" s="4">
        <f>ROUND(Source!BC42,O58)</f>
        <v>0</v>
      </c>
      <c r="G58" s="4" t="s">
        <v>88</v>
      </c>
      <c r="H58" s="4" t="s">
        <v>89</v>
      </c>
      <c r="I58" s="4"/>
      <c r="J58" s="4"/>
      <c r="K58" s="4">
        <v>232</v>
      </c>
      <c r="L58" s="4">
        <v>15</v>
      </c>
      <c r="M58" s="4">
        <v>3</v>
      </c>
      <c r="N58" s="4" t="s">
        <v>3</v>
      </c>
      <c r="O58" s="4">
        <v>2</v>
      </c>
      <c r="P58" s="4"/>
      <c r="Q58" s="4"/>
      <c r="R58" s="4"/>
      <c r="S58" s="4"/>
      <c r="T58" s="4"/>
      <c r="U58" s="4"/>
      <c r="V58" s="4"/>
      <c r="W58" s="4"/>
    </row>
    <row r="59" spans="1:23">
      <c r="A59" s="4">
        <v>50</v>
      </c>
      <c r="B59" s="4">
        <v>0</v>
      </c>
      <c r="C59" s="4">
        <v>0</v>
      </c>
      <c r="D59" s="4">
        <v>1</v>
      </c>
      <c r="E59" s="4">
        <v>214</v>
      </c>
      <c r="F59" s="4">
        <f>ROUND(Source!AS42,O59)</f>
        <v>78156.350000000006</v>
      </c>
      <c r="G59" s="4" t="s">
        <v>90</v>
      </c>
      <c r="H59" s="4" t="s">
        <v>91</v>
      </c>
      <c r="I59" s="4"/>
      <c r="J59" s="4"/>
      <c r="K59" s="4">
        <v>214</v>
      </c>
      <c r="L59" s="4">
        <v>16</v>
      </c>
      <c r="M59" s="4">
        <v>3</v>
      </c>
      <c r="N59" s="4" t="s">
        <v>3</v>
      </c>
      <c r="O59" s="4">
        <v>2</v>
      </c>
      <c r="P59" s="4"/>
      <c r="Q59" s="4"/>
      <c r="R59" s="4"/>
      <c r="S59" s="4"/>
      <c r="T59" s="4"/>
      <c r="U59" s="4"/>
      <c r="V59" s="4"/>
      <c r="W59" s="4"/>
    </row>
    <row r="60" spans="1:23">
      <c r="A60" s="4">
        <v>50</v>
      </c>
      <c r="B60" s="4">
        <v>0</v>
      </c>
      <c r="C60" s="4">
        <v>0</v>
      </c>
      <c r="D60" s="4">
        <v>1</v>
      </c>
      <c r="E60" s="4">
        <v>215</v>
      </c>
      <c r="F60" s="4">
        <f>ROUND(Source!AT42,O60)</f>
        <v>0</v>
      </c>
      <c r="G60" s="4" t="s">
        <v>92</v>
      </c>
      <c r="H60" s="4" t="s">
        <v>93</v>
      </c>
      <c r="I60" s="4"/>
      <c r="J60" s="4"/>
      <c r="K60" s="4">
        <v>215</v>
      </c>
      <c r="L60" s="4">
        <v>17</v>
      </c>
      <c r="M60" s="4">
        <v>3</v>
      </c>
      <c r="N60" s="4" t="s">
        <v>3</v>
      </c>
      <c r="O60" s="4">
        <v>2</v>
      </c>
      <c r="P60" s="4"/>
      <c r="Q60" s="4"/>
      <c r="R60" s="4"/>
      <c r="S60" s="4"/>
      <c r="T60" s="4"/>
      <c r="U60" s="4"/>
      <c r="V60" s="4"/>
      <c r="W60" s="4"/>
    </row>
    <row r="61" spans="1:23">
      <c r="A61" s="4">
        <v>50</v>
      </c>
      <c r="B61" s="4">
        <v>0</v>
      </c>
      <c r="C61" s="4">
        <v>0</v>
      </c>
      <c r="D61" s="4">
        <v>1</v>
      </c>
      <c r="E61" s="4">
        <v>217</v>
      </c>
      <c r="F61" s="4">
        <f>ROUND(Source!AU42,O61)</f>
        <v>0</v>
      </c>
      <c r="G61" s="4" t="s">
        <v>94</v>
      </c>
      <c r="H61" s="4" t="s">
        <v>95</v>
      </c>
      <c r="I61" s="4"/>
      <c r="J61" s="4"/>
      <c r="K61" s="4">
        <v>217</v>
      </c>
      <c r="L61" s="4">
        <v>18</v>
      </c>
      <c r="M61" s="4">
        <v>3</v>
      </c>
      <c r="N61" s="4" t="s">
        <v>3</v>
      </c>
      <c r="O61" s="4">
        <v>2</v>
      </c>
      <c r="P61" s="4"/>
      <c r="Q61" s="4"/>
      <c r="R61" s="4"/>
      <c r="S61" s="4"/>
      <c r="T61" s="4"/>
      <c r="U61" s="4"/>
      <c r="V61" s="4"/>
      <c r="W61" s="4"/>
    </row>
    <row r="62" spans="1:23">
      <c r="A62" s="4">
        <v>50</v>
      </c>
      <c r="B62" s="4">
        <v>0</v>
      </c>
      <c r="C62" s="4">
        <v>0</v>
      </c>
      <c r="D62" s="4">
        <v>1</v>
      </c>
      <c r="E62" s="4">
        <v>230</v>
      </c>
      <c r="F62" s="4">
        <f>ROUND(Source!BA42,O62)</f>
        <v>0</v>
      </c>
      <c r="G62" s="4" t="s">
        <v>96</v>
      </c>
      <c r="H62" s="4" t="s">
        <v>97</v>
      </c>
      <c r="I62" s="4"/>
      <c r="J62" s="4"/>
      <c r="K62" s="4">
        <v>230</v>
      </c>
      <c r="L62" s="4">
        <v>19</v>
      </c>
      <c r="M62" s="4">
        <v>3</v>
      </c>
      <c r="N62" s="4" t="s">
        <v>3</v>
      </c>
      <c r="O62" s="4">
        <v>2</v>
      </c>
      <c r="P62" s="4"/>
      <c r="Q62" s="4"/>
      <c r="R62" s="4"/>
      <c r="S62" s="4"/>
      <c r="T62" s="4"/>
      <c r="U62" s="4"/>
      <c r="V62" s="4"/>
      <c r="W62" s="4"/>
    </row>
    <row r="63" spans="1:23">
      <c r="A63" s="4">
        <v>50</v>
      </c>
      <c r="B63" s="4">
        <v>0</v>
      </c>
      <c r="C63" s="4">
        <v>0</v>
      </c>
      <c r="D63" s="4">
        <v>1</v>
      </c>
      <c r="E63" s="4">
        <v>206</v>
      </c>
      <c r="F63" s="4">
        <f>ROUND(Source!T42,O63)</f>
        <v>0</v>
      </c>
      <c r="G63" s="4" t="s">
        <v>98</v>
      </c>
      <c r="H63" s="4" t="s">
        <v>99</v>
      </c>
      <c r="I63" s="4"/>
      <c r="J63" s="4"/>
      <c r="K63" s="4">
        <v>206</v>
      </c>
      <c r="L63" s="4">
        <v>20</v>
      </c>
      <c r="M63" s="4">
        <v>3</v>
      </c>
      <c r="N63" s="4" t="s">
        <v>3</v>
      </c>
      <c r="O63" s="4">
        <v>2</v>
      </c>
      <c r="P63" s="4"/>
      <c r="Q63" s="4"/>
      <c r="R63" s="4"/>
      <c r="S63" s="4"/>
      <c r="T63" s="4"/>
      <c r="U63" s="4"/>
      <c r="V63" s="4"/>
      <c r="W63" s="4"/>
    </row>
    <row r="64" spans="1:23">
      <c r="A64" s="4">
        <v>50</v>
      </c>
      <c r="B64" s="4">
        <v>0</v>
      </c>
      <c r="C64" s="4">
        <v>0</v>
      </c>
      <c r="D64" s="4">
        <v>1</v>
      </c>
      <c r="E64" s="4">
        <v>207</v>
      </c>
      <c r="F64" s="4">
        <f>Source!U42</f>
        <v>113.605374</v>
      </c>
      <c r="G64" s="4" t="s">
        <v>100</v>
      </c>
      <c r="H64" s="4" t="s">
        <v>101</v>
      </c>
      <c r="I64" s="4"/>
      <c r="J64" s="4"/>
      <c r="K64" s="4">
        <v>207</v>
      </c>
      <c r="L64" s="4">
        <v>21</v>
      </c>
      <c r="M64" s="4">
        <v>3</v>
      </c>
      <c r="N64" s="4" t="s">
        <v>3</v>
      </c>
      <c r="O64" s="4">
        <v>-1</v>
      </c>
      <c r="P64" s="4"/>
      <c r="Q64" s="4"/>
      <c r="R64" s="4"/>
      <c r="S64" s="4"/>
      <c r="T64" s="4"/>
      <c r="U64" s="4"/>
      <c r="V64" s="4"/>
      <c r="W64" s="4"/>
    </row>
    <row r="65" spans="1:245">
      <c r="A65" s="4">
        <v>50</v>
      </c>
      <c r="B65" s="4">
        <v>0</v>
      </c>
      <c r="C65" s="4">
        <v>0</v>
      </c>
      <c r="D65" s="4">
        <v>1</v>
      </c>
      <c r="E65" s="4">
        <v>208</v>
      </c>
      <c r="F65" s="4">
        <f>Source!V42</f>
        <v>0.49320800000000004</v>
      </c>
      <c r="G65" s="4" t="s">
        <v>102</v>
      </c>
      <c r="H65" s="4" t="s">
        <v>103</v>
      </c>
      <c r="I65" s="4"/>
      <c r="J65" s="4"/>
      <c r="K65" s="4">
        <v>208</v>
      </c>
      <c r="L65" s="4">
        <v>22</v>
      </c>
      <c r="M65" s="4">
        <v>3</v>
      </c>
      <c r="N65" s="4" t="s">
        <v>3</v>
      </c>
      <c r="O65" s="4">
        <v>-1</v>
      </c>
      <c r="P65" s="4"/>
      <c r="Q65" s="4"/>
      <c r="R65" s="4"/>
      <c r="S65" s="4"/>
      <c r="T65" s="4"/>
      <c r="U65" s="4"/>
      <c r="V65" s="4"/>
      <c r="W65" s="4"/>
    </row>
    <row r="66" spans="1:245">
      <c r="A66" s="4">
        <v>50</v>
      </c>
      <c r="B66" s="4">
        <v>0</v>
      </c>
      <c r="C66" s="4">
        <v>0</v>
      </c>
      <c r="D66" s="4">
        <v>1</v>
      </c>
      <c r="E66" s="4">
        <v>209</v>
      </c>
      <c r="F66" s="4">
        <f>ROUND(Source!W42,O66)</f>
        <v>0</v>
      </c>
      <c r="G66" s="4" t="s">
        <v>104</v>
      </c>
      <c r="H66" s="4" t="s">
        <v>105</v>
      </c>
      <c r="I66" s="4"/>
      <c r="J66" s="4"/>
      <c r="K66" s="4">
        <v>209</v>
      </c>
      <c r="L66" s="4">
        <v>23</v>
      </c>
      <c r="M66" s="4">
        <v>3</v>
      </c>
      <c r="N66" s="4" t="s">
        <v>3</v>
      </c>
      <c r="O66" s="4">
        <v>2</v>
      </c>
      <c r="P66" s="4"/>
      <c r="Q66" s="4"/>
      <c r="R66" s="4"/>
      <c r="S66" s="4"/>
      <c r="T66" s="4"/>
      <c r="U66" s="4"/>
      <c r="V66" s="4"/>
      <c r="W66" s="4"/>
    </row>
    <row r="67" spans="1:245">
      <c r="A67" s="4">
        <v>50</v>
      </c>
      <c r="B67" s="4">
        <v>0</v>
      </c>
      <c r="C67" s="4">
        <v>0</v>
      </c>
      <c r="D67" s="4">
        <v>1</v>
      </c>
      <c r="E67" s="4">
        <v>233</v>
      </c>
      <c r="F67" s="4">
        <f>ROUND(Source!BD42,O67)</f>
        <v>0</v>
      </c>
      <c r="G67" s="4" t="s">
        <v>106</v>
      </c>
      <c r="H67" s="4" t="s">
        <v>107</v>
      </c>
      <c r="I67" s="4"/>
      <c r="J67" s="4"/>
      <c r="K67" s="4">
        <v>233</v>
      </c>
      <c r="L67" s="4">
        <v>24</v>
      </c>
      <c r="M67" s="4">
        <v>3</v>
      </c>
      <c r="N67" s="4" t="s">
        <v>3</v>
      </c>
      <c r="O67" s="4">
        <v>2</v>
      </c>
      <c r="P67" s="4"/>
      <c r="Q67" s="4"/>
      <c r="R67" s="4"/>
      <c r="S67" s="4"/>
      <c r="T67" s="4"/>
      <c r="U67" s="4"/>
      <c r="V67" s="4"/>
      <c r="W67" s="4"/>
    </row>
    <row r="68" spans="1:245">
      <c r="A68" s="4">
        <v>50</v>
      </c>
      <c r="B68" s="4">
        <v>0</v>
      </c>
      <c r="C68" s="4">
        <v>0</v>
      </c>
      <c r="D68" s="4">
        <v>1</v>
      </c>
      <c r="E68" s="4">
        <v>210</v>
      </c>
      <c r="F68" s="4">
        <f>ROUND(Source!X42,O68)</f>
        <v>25375.85</v>
      </c>
      <c r="G68" s="4" t="s">
        <v>108</v>
      </c>
      <c r="H68" s="4" t="s">
        <v>109</v>
      </c>
      <c r="I68" s="4"/>
      <c r="J68" s="4"/>
      <c r="K68" s="4">
        <v>210</v>
      </c>
      <c r="L68" s="4">
        <v>25</v>
      </c>
      <c r="M68" s="4">
        <v>3</v>
      </c>
      <c r="N68" s="4" t="s">
        <v>3</v>
      </c>
      <c r="O68" s="4">
        <v>2</v>
      </c>
      <c r="P68" s="4"/>
      <c r="Q68" s="4"/>
      <c r="R68" s="4"/>
      <c r="S68" s="4"/>
      <c r="T68" s="4"/>
      <c r="U68" s="4"/>
      <c r="V68" s="4"/>
      <c r="W68" s="4"/>
    </row>
    <row r="69" spans="1:245">
      <c r="A69" s="4">
        <v>50</v>
      </c>
      <c r="B69" s="4">
        <v>0</v>
      </c>
      <c r="C69" s="4">
        <v>0</v>
      </c>
      <c r="D69" s="4">
        <v>1</v>
      </c>
      <c r="E69" s="4">
        <v>211</v>
      </c>
      <c r="F69" s="4">
        <f>ROUND(Source!Y42,O69)</f>
        <v>16358.48</v>
      </c>
      <c r="G69" s="4" t="s">
        <v>110</v>
      </c>
      <c r="H69" s="4" t="s">
        <v>111</v>
      </c>
      <c r="I69" s="4"/>
      <c r="J69" s="4"/>
      <c r="K69" s="4">
        <v>211</v>
      </c>
      <c r="L69" s="4">
        <v>26</v>
      </c>
      <c r="M69" s="4">
        <v>3</v>
      </c>
      <c r="N69" s="4" t="s">
        <v>3</v>
      </c>
      <c r="O69" s="4">
        <v>2</v>
      </c>
      <c r="P69" s="4"/>
      <c r="Q69" s="4"/>
      <c r="R69" s="4"/>
      <c r="S69" s="4"/>
      <c r="T69" s="4"/>
      <c r="U69" s="4"/>
      <c r="V69" s="4"/>
      <c r="W69" s="4"/>
    </row>
    <row r="70" spans="1:245">
      <c r="A70" s="4">
        <v>50</v>
      </c>
      <c r="B70" s="4">
        <v>0</v>
      </c>
      <c r="C70" s="4">
        <v>0</v>
      </c>
      <c r="D70" s="4">
        <v>1</v>
      </c>
      <c r="E70" s="4">
        <v>224</v>
      </c>
      <c r="F70" s="4">
        <f>ROUND(Source!AR42,O70)</f>
        <v>78156.350000000006</v>
      </c>
      <c r="G70" s="4" t="s">
        <v>112</v>
      </c>
      <c r="H70" s="4" t="s">
        <v>113</v>
      </c>
      <c r="I70" s="4"/>
      <c r="J70" s="4"/>
      <c r="K70" s="4">
        <v>224</v>
      </c>
      <c r="L70" s="4">
        <v>27</v>
      </c>
      <c r="M70" s="4">
        <v>3</v>
      </c>
      <c r="N70" s="4" t="s">
        <v>3</v>
      </c>
      <c r="O70" s="4">
        <v>2</v>
      </c>
      <c r="P70" s="4"/>
      <c r="Q70" s="4"/>
      <c r="R70" s="4"/>
      <c r="S70" s="4"/>
      <c r="T70" s="4"/>
      <c r="U70" s="4"/>
      <c r="V70" s="4"/>
      <c r="W70" s="4"/>
    </row>
    <row r="72" spans="1:245">
      <c r="A72" s="1">
        <v>5</v>
      </c>
      <c r="B72" s="1">
        <v>0</v>
      </c>
      <c r="C72" s="1"/>
      <c r="D72" s="1">
        <f>ROW(A86)</f>
        <v>86</v>
      </c>
      <c r="E72" s="1"/>
      <c r="F72" s="1" t="s">
        <v>15</v>
      </c>
      <c r="G72" s="1" t="s">
        <v>114</v>
      </c>
      <c r="H72" s="1" t="s">
        <v>3</v>
      </c>
      <c r="I72" s="1">
        <v>0</v>
      </c>
      <c r="J72" s="1"/>
      <c r="K72" s="1">
        <v>0</v>
      </c>
      <c r="L72" s="1"/>
      <c r="M72" s="1" t="s">
        <v>3</v>
      </c>
      <c r="N72" s="1"/>
      <c r="O72" s="1"/>
      <c r="P72" s="1"/>
      <c r="Q72" s="1"/>
      <c r="R72" s="1"/>
      <c r="S72" s="1">
        <v>0</v>
      </c>
      <c r="T72" s="1"/>
      <c r="U72" s="1" t="s">
        <v>3</v>
      </c>
      <c r="V72" s="1">
        <v>0</v>
      </c>
      <c r="W72" s="1"/>
      <c r="X72" s="1"/>
      <c r="Y72" s="1"/>
      <c r="Z72" s="1"/>
      <c r="AA72" s="1"/>
      <c r="AB72" s="1" t="s">
        <v>3</v>
      </c>
      <c r="AC72" s="1" t="s">
        <v>3</v>
      </c>
      <c r="AD72" s="1" t="s">
        <v>3</v>
      </c>
      <c r="AE72" s="1" t="s">
        <v>3</v>
      </c>
      <c r="AF72" s="1" t="s">
        <v>3</v>
      </c>
      <c r="AG72" s="1" t="s">
        <v>3</v>
      </c>
      <c r="AH72" s="1"/>
      <c r="AI72" s="1"/>
      <c r="AJ72" s="1"/>
      <c r="AK72" s="1"/>
      <c r="AL72" s="1"/>
      <c r="AM72" s="1"/>
      <c r="AN72" s="1"/>
      <c r="AO72" s="1"/>
      <c r="AP72" s="1" t="s">
        <v>3</v>
      </c>
      <c r="AQ72" s="1" t="s">
        <v>3</v>
      </c>
      <c r="AR72" s="1" t="s">
        <v>3</v>
      </c>
      <c r="AS72" s="1"/>
      <c r="AT72" s="1"/>
      <c r="AU72" s="1"/>
      <c r="AV72" s="1"/>
      <c r="AW72" s="1"/>
      <c r="AX72" s="1"/>
      <c r="AY72" s="1"/>
      <c r="AZ72" s="1" t="s">
        <v>3</v>
      </c>
      <c r="BA72" s="1"/>
      <c r="BB72" s="1" t="s">
        <v>3</v>
      </c>
      <c r="BC72" s="1" t="s">
        <v>3</v>
      </c>
      <c r="BD72" s="1" t="s">
        <v>3</v>
      </c>
      <c r="BE72" s="1" t="s">
        <v>3</v>
      </c>
      <c r="BF72" s="1" t="s">
        <v>3</v>
      </c>
      <c r="BG72" s="1" t="s">
        <v>3</v>
      </c>
      <c r="BH72" s="1" t="s">
        <v>3</v>
      </c>
      <c r="BI72" s="1" t="s">
        <v>3</v>
      </c>
      <c r="BJ72" s="1" t="s">
        <v>3</v>
      </c>
      <c r="BK72" s="1" t="s">
        <v>3</v>
      </c>
      <c r="BL72" s="1" t="s">
        <v>3</v>
      </c>
      <c r="BM72" s="1" t="s">
        <v>3</v>
      </c>
      <c r="BN72" s="1" t="s">
        <v>3</v>
      </c>
      <c r="BO72" s="1" t="s">
        <v>3</v>
      </c>
      <c r="BP72" s="1" t="s">
        <v>3</v>
      </c>
      <c r="BQ72" s="1"/>
      <c r="BR72" s="1"/>
      <c r="BS72" s="1"/>
      <c r="BT72" s="1"/>
      <c r="BU72" s="1"/>
      <c r="BV72" s="1"/>
      <c r="BW72" s="1"/>
      <c r="BX72" s="1">
        <v>0</v>
      </c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>
        <v>0</v>
      </c>
    </row>
    <row r="74" spans="1:245">
      <c r="A74" s="2">
        <v>52</v>
      </c>
      <c r="B74" s="2">
        <f t="shared" ref="B74:G74" si="70">B86</f>
        <v>0</v>
      </c>
      <c r="C74" s="2">
        <f t="shared" si="70"/>
        <v>5</v>
      </c>
      <c r="D74" s="2">
        <f t="shared" si="70"/>
        <v>72</v>
      </c>
      <c r="E74" s="2">
        <f t="shared" si="70"/>
        <v>0</v>
      </c>
      <c r="F74" s="2" t="str">
        <f t="shared" si="70"/>
        <v>Новый подраздел</v>
      </c>
      <c r="G74" s="2" t="str">
        <f t="shared" si="70"/>
        <v>комната 16</v>
      </c>
      <c r="H74" s="2"/>
      <c r="I74" s="2"/>
      <c r="J74" s="2"/>
      <c r="K74" s="2"/>
      <c r="L74" s="2"/>
      <c r="M74" s="2"/>
      <c r="N74" s="2"/>
      <c r="O74" s="2">
        <f t="shared" ref="O74:AT74" si="71">O86</f>
        <v>30743.41</v>
      </c>
      <c r="P74" s="2">
        <f t="shared" si="71"/>
        <v>4182.8999999999996</v>
      </c>
      <c r="Q74" s="2">
        <f t="shared" si="71"/>
        <v>185.72</v>
      </c>
      <c r="R74" s="2">
        <f t="shared" si="71"/>
        <v>178.58</v>
      </c>
      <c r="S74" s="2">
        <f t="shared" si="71"/>
        <v>26374.79</v>
      </c>
      <c r="T74" s="2">
        <f t="shared" si="71"/>
        <v>0</v>
      </c>
      <c r="U74" s="2">
        <f t="shared" si="71"/>
        <v>95.353167999999982</v>
      </c>
      <c r="V74" s="2">
        <f t="shared" si="71"/>
        <v>0.41700000000000004</v>
      </c>
      <c r="W74" s="2">
        <f t="shared" si="71"/>
        <v>0</v>
      </c>
      <c r="X74" s="2">
        <f t="shared" si="71"/>
        <v>21296.68</v>
      </c>
      <c r="Y74" s="2">
        <f t="shared" si="71"/>
        <v>13695.76</v>
      </c>
      <c r="Z74" s="2">
        <f t="shared" si="71"/>
        <v>0</v>
      </c>
      <c r="AA74" s="2">
        <f t="shared" si="71"/>
        <v>0</v>
      </c>
      <c r="AB74" s="2">
        <f t="shared" si="71"/>
        <v>30743.41</v>
      </c>
      <c r="AC74" s="2">
        <f t="shared" si="71"/>
        <v>4182.8999999999996</v>
      </c>
      <c r="AD74" s="2">
        <f t="shared" si="71"/>
        <v>185.72</v>
      </c>
      <c r="AE74" s="2">
        <f t="shared" si="71"/>
        <v>178.58</v>
      </c>
      <c r="AF74" s="2">
        <f t="shared" si="71"/>
        <v>26374.79</v>
      </c>
      <c r="AG74" s="2">
        <f t="shared" si="71"/>
        <v>0</v>
      </c>
      <c r="AH74" s="2">
        <f t="shared" si="71"/>
        <v>95.353167999999982</v>
      </c>
      <c r="AI74" s="2">
        <f t="shared" si="71"/>
        <v>0.41700000000000004</v>
      </c>
      <c r="AJ74" s="2">
        <f t="shared" si="71"/>
        <v>0</v>
      </c>
      <c r="AK74" s="2">
        <f t="shared" si="71"/>
        <v>21296.68</v>
      </c>
      <c r="AL74" s="2">
        <f t="shared" si="71"/>
        <v>13695.76</v>
      </c>
      <c r="AM74" s="2">
        <f t="shared" si="71"/>
        <v>0</v>
      </c>
      <c r="AN74" s="2">
        <f t="shared" si="71"/>
        <v>0</v>
      </c>
      <c r="AO74" s="2">
        <f t="shared" si="71"/>
        <v>0</v>
      </c>
      <c r="AP74" s="2">
        <f t="shared" si="71"/>
        <v>0</v>
      </c>
      <c r="AQ74" s="2">
        <f t="shared" si="71"/>
        <v>0</v>
      </c>
      <c r="AR74" s="2">
        <f t="shared" si="71"/>
        <v>65735.850000000006</v>
      </c>
      <c r="AS74" s="2">
        <f t="shared" si="71"/>
        <v>65735.850000000006</v>
      </c>
      <c r="AT74" s="2">
        <f t="shared" si="71"/>
        <v>0</v>
      </c>
      <c r="AU74" s="2">
        <f t="shared" ref="AU74:BZ74" si="72">AU86</f>
        <v>0</v>
      </c>
      <c r="AV74" s="2">
        <f t="shared" si="72"/>
        <v>4182.8999999999996</v>
      </c>
      <c r="AW74" s="2">
        <f t="shared" si="72"/>
        <v>4182.8999999999996</v>
      </c>
      <c r="AX74" s="2">
        <f t="shared" si="72"/>
        <v>0</v>
      </c>
      <c r="AY74" s="2">
        <f t="shared" si="72"/>
        <v>4182.8999999999996</v>
      </c>
      <c r="AZ74" s="2">
        <f t="shared" si="72"/>
        <v>0</v>
      </c>
      <c r="BA74" s="2">
        <f t="shared" si="72"/>
        <v>0</v>
      </c>
      <c r="BB74" s="2">
        <f t="shared" si="72"/>
        <v>0</v>
      </c>
      <c r="BC74" s="2">
        <f t="shared" si="72"/>
        <v>0</v>
      </c>
      <c r="BD74" s="2">
        <f t="shared" si="72"/>
        <v>0</v>
      </c>
      <c r="BE74" s="2">
        <f t="shared" si="72"/>
        <v>0</v>
      </c>
      <c r="BF74" s="2">
        <f t="shared" si="72"/>
        <v>0</v>
      </c>
      <c r="BG74" s="2">
        <f t="shared" si="72"/>
        <v>0</v>
      </c>
      <c r="BH74" s="2">
        <f t="shared" si="72"/>
        <v>0</v>
      </c>
      <c r="BI74" s="2">
        <f t="shared" si="72"/>
        <v>0</v>
      </c>
      <c r="BJ74" s="2">
        <f t="shared" si="72"/>
        <v>0</v>
      </c>
      <c r="BK74" s="2">
        <f t="shared" si="72"/>
        <v>0</v>
      </c>
      <c r="BL74" s="2">
        <f t="shared" si="72"/>
        <v>0</v>
      </c>
      <c r="BM74" s="2">
        <f t="shared" si="72"/>
        <v>0</v>
      </c>
      <c r="BN74" s="2">
        <f t="shared" si="72"/>
        <v>0</v>
      </c>
      <c r="BO74" s="2">
        <f t="shared" si="72"/>
        <v>0</v>
      </c>
      <c r="BP74" s="2">
        <f t="shared" si="72"/>
        <v>0</v>
      </c>
      <c r="BQ74" s="2">
        <f t="shared" si="72"/>
        <v>0</v>
      </c>
      <c r="BR74" s="2">
        <f t="shared" si="72"/>
        <v>0</v>
      </c>
      <c r="BS74" s="2">
        <f t="shared" si="72"/>
        <v>0</v>
      </c>
      <c r="BT74" s="2">
        <f t="shared" si="72"/>
        <v>0</v>
      </c>
      <c r="BU74" s="2">
        <f t="shared" si="72"/>
        <v>0</v>
      </c>
      <c r="BV74" s="2">
        <f t="shared" si="72"/>
        <v>0</v>
      </c>
      <c r="BW74" s="2">
        <f t="shared" si="72"/>
        <v>0</v>
      </c>
      <c r="BX74" s="2">
        <f t="shared" si="72"/>
        <v>0</v>
      </c>
      <c r="BY74" s="2">
        <f t="shared" si="72"/>
        <v>0</v>
      </c>
      <c r="BZ74" s="2">
        <f t="shared" si="72"/>
        <v>0</v>
      </c>
      <c r="CA74" s="2">
        <f t="shared" ref="CA74:DF74" si="73">CA86</f>
        <v>65735.850000000006</v>
      </c>
      <c r="CB74" s="2">
        <f t="shared" si="73"/>
        <v>65735.850000000006</v>
      </c>
      <c r="CC74" s="2">
        <f t="shared" si="73"/>
        <v>0</v>
      </c>
      <c r="CD74" s="2">
        <f t="shared" si="73"/>
        <v>0</v>
      </c>
      <c r="CE74" s="2">
        <f t="shared" si="73"/>
        <v>4182.8999999999996</v>
      </c>
      <c r="CF74" s="2">
        <f t="shared" si="73"/>
        <v>4182.8999999999996</v>
      </c>
      <c r="CG74" s="2">
        <f t="shared" si="73"/>
        <v>0</v>
      </c>
      <c r="CH74" s="2">
        <f t="shared" si="73"/>
        <v>4182.8999999999996</v>
      </c>
      <c r="CI74" s="2">
        <f t="shared" si="73"/>
        <v>0</v>
      </c>
      <c r="CJ74" s="2">
        <f t="shared" si="73"/>
        <v>0</v>
      </c>
      <c r="CK74" s="2">
        <f t="shared" si="73"/>
        <v>0</v>
      </c>
      <c r="CL74" s="2">
        <f t="shared" si="73"/>
        <v>0</v>
      </c>
      <c r="CM74" s="2">
        <f t="shared" si="73"/>
        <v>0</v>
      </c>
      <c r="CN74" s="2">
        <f t="shared" si="73"/>
        <v>0</v>
      </c>
      <c r="CO74" s="2">
        <f t="shared" si="73"/>
        <v>0</v>
      </c>
      <c r="CP74" s="2">
        <f t="shared" si="73"/>
        <v>0</v>
      </c>
      <c r="CQ74" s="2">
        <f t="shared" si="73"/>
        <v>0</v>
      </c>
      <c r="CR74" s="2">
        <f t="shared" si="73"/>
        <v>0</v>
      </c>
      <c r="CS74" s="2">
        <f t="shared" si="73"/>
        <v>0</v>
      </c>
      <c r="CT74" s="2">
        <f t="shared" si="73"/>
        <v>0</v>
      </c>
      <c r="CU74" s="2">
        <f t="shared" si="73"/>
        <v>0</v>
      </c>
      <c r="CV74" s="2">
        <f t="shared" si="73"/>
        <v>0</v>
      </c>
      <c r="CW74" s="2">
        <f t="shared" si="73"/>
        <v>0</v>
      </c>
      <c r="CX74" s="2">
        <f t="shared" si="73"/>
        <v>0</v>
      </c>
      <c r="CY74" s="2">
        <f t="shared" si="73"/>
        <v>0</v>
      </c>
      <c r="CZ74" s="2">
        <f t="shared" si="73"/>
        <v>0</v>
      </c>
      <c r="DA74" s="2">
        <f t="shared" si="73"/>
        <v>0</v>
      </c>
      <c r="DB74" s="2">
        <f t="shared" si="73"/>
        <v>0</v>
      </c>
      <c r="DC74" s="2">
        <f t="shared" si="73"/>
        <v>0</v>
      </c>
      <c r="DD74" s="2">
        <f t="shared" si="73"/>
        <v>0</v>
      </c>
      <c r="DE74" s="2">
        <f t="shared" si="73"/>
        <v>0</v>
      </c>
      <c r="DF74" s="2">
        <f t="shared" si="73"/>
        <v>0</v>
      </c>
      <c r="DG74" s="3">
        <f t="shared" ref="DG74:EL74" si="74">DG86</f>
        <v>0</v>
      </c>
      <c r="DH74" s="3">
        <f t="shared" si="74"/>
        <v>0</v>
      </c>
      <c r="DI74" s="3">
        <f t="shared" si="74"/>
        <v>0</v>
      </c>
      <c r="DJ74" s="3">
        <f t="shared" si="74"/>
        <v>0</v>
      </c>
      <c r="DK74" s="3">
        <f t="shared" si="74"/>
        <v>0</v>
      </c>
      <c r="DL74" s="3">
        <f t="shared" si="74"/>
        <v>0</v>
      </c>
      <c r="DM74" s="3">
        <f t="shared" si="74"/>
        <v>0</v>
      </c>
      <c r="DN74" s="3">
        <f t="shared" si="74"/>
        <v>0</v>
      </c>
      <c r="DO74" s="3">
        <f t="shared" si="74"/>
        <v>0</v>
      </c>
      <c r="DP74" s="3">
        <f t="shared" si="74"/>
        <v>0</v>
      </c>
      <c r="DQ74" s="3">
        <f t="shared" si="74"/>
        <v>0</v>
      </c>
      <c r="DR74" s="3">
        <f t="shared" si="74"/>
        <v>0</v>
      </c>
      <c r="DS74" s="3">
        <f t="shared" si="74"/>
        <v>0</v>
      </c>
      <c r="DT74" s="3">
        <f t="shared" si="74"/>
        <v>0</v>
      </c>
      <c r="DU74" s="3">
        <f t="shared" si="74"/>
        <v>0</v>
      </c>
      <c r="DV74" s="3">
        <f t="shared" si="74"/>
        <v>0</v>
      </c>
      <c r="DW74" s="3">
        <f t="shared" si="74"/>
        <v>0</v>
      </c>
      <c r="DX74" s="3">
        <f t="shared" si="74"/>
        <v>0</v>
      </c>
      <c r="DY74" s="3">
        <f t="shared" si="74"/>
        <v>0</v>
      </c>
      <c r="DZ74" s="3">
        <f t="shared" si="74"/>
        <v>0</v>
      </c>
      <c r="EA74" s="3">
        <f t="shared" si="74"/>
        <v>0</v>
      </c>
      <c r="EB74" s="3">
        <f t="shared" si="74"/>
        <v>0</v>
      </c>
      <c r="EC74" s="3">
        <f t="shared" si="74"/>
        <v>0</v>
      </c>
      <c r="ED74" s="3">
        <f t="shared" si="74"/>
        <v>0</v>
      </c>
      <c r="EE74" s="3">
        <f t="shared" si="74"/>
        <v>0</v>
      </c>
      <c r="EF74" s="3">
        <f t="shared" si="74"/>
        <v>0</v>
      </c>
      <c r="EG74" s="3">
        <f t="shared" si="74"/>
        <v>0</v>
      </c>
      <c r="EH74" s="3">
        <f t="shared" si="74"/>
        <v>0</v>
      </c>
      <c r="EI74" s="3">
        <f t="shared" si="74"/>
        <v>0</v>
      </c>
      <c r="EJ74" s="3">
        <f t="shared" si="74"/>
        <v>0</v>
      </c>
      <c r="EK74" s="3">
        <f t="shared" si="74"/>
        <v>0</v>
      </c>
      <c r="EL74" s="3">
        <f t="shared" si="74"/>
        <v>0</v>
      </c>
      <c r="EM74" s="3">
        <f t="shared" ref="EM74:FR74" si="75">EM86</f>
        <v>0</v>
      </c>
      <c r="EN74" s="3">
        <f t="shared" si="75"/>
        <v>0</v>
      </c>
      <c r="EO74" s="3">
        <f t="shared" si="75"/>
        <v>0</v>
      </c>
      <c r="EP74" s="3">
        <f t="shared" si="75"/>
        <v>0</v>
      </c>
      <c r="EQ74" s="3">
        <f t="shared" si="75"/>
        <v>0</v>
      </c>
      <c r="ER74" s="3">
        <f t="shared" si="75"/>
        <v>0</v>
      </c>
      <c r="ES74" s="3">
        <f t="shared" si="75"/>
        <v>0</v>
      </c>
      <c r="ET74" s="3">
        <f t="shared" si="75"/>
        <v>0</v>
      </c>
      <c r="EU74" s="3">
        <f t="shared" si="75"/>
        <v>0</v>
      </c>
      <c r="EV74" s="3">
        <f t="shared" si="75"/>
        <v>0</v>
      </c>
      <c r="EW74" s="3">
        <f t="shared" si="75"/>
        <v>0</v>
      </c>
      <c r="EX74" s="3">
        <f t="shared" si="75"/>
        <v>0</v>
      </c>
      <c r="EY74" s="3">
        <f t="shared" si="75"/>
        <v>0</v>
      </c>
      <c r="EZ74" s="3">
        <f t="shared" si="75"/>
        <v>0</v>
      </c>
      <c r="FA74" s="3">
        <f t="shared" si="75"/>
        <v>0</v>
      </c>
      <c r="FB74" s="3">
        <f t="shared" si="75"/>
        <v>0</v>
      </c>
      <c r="FC74" s="3">
        <f t="shared" si="75"/>
        <v>0</v>
      </c>
      <c r="FD74" s="3">
        <f t="shared" si="75"/>
        <v>0</v>
      </c>
      <c r="FE74" s="3">
        <f t="shared" si="75"/>
        <v>0</v>
      </c>
      <c r="FF74" s="3">
        <f t="shared" si="75"/>
        <v>0</v>
      </c>
      <c r="FG74" s="3">
        <f t="shared" si="75"/>
        <v>0</v>
      </c>
      <c r="FH74" s="3">
        <f t="shared" si="75"/>
        <v>0</v>
      </c>
      <c r="FI74" s="3">
        <f t="shared" si="75"/>
        <v>0</v>
      </c>
      <c r="FJ74" s="3">
        <f t="shared" si="75"/>
        <v>0</v>
      </c>
      <c r="FK74" s="3">
        <f t="shared" si="75"/>
        <v>0</v>
      </c>
      <c r="FL74" s="3">
        <f t="shared" si="75"/>
        <v>0</v>
      </c>
      <c r="FM74" s="3">
        <f t="shared" si="75"/>
        <v>0</v>
      </c>
      <c r="FN74" s="3">
        <f t="shared" si="75"/>
        <v>0</v>
      </c>
      <c r="FO74" s="3">
        <f t="shared" si="75"/>
        <v>0</v>
      </c>
      <c r="FP74" s="3">
        <f t="shared" si="75"/>
        <v>0</v>
      </c>
      <c r="FQ74" s="3">
        <f t="shared" si="75"/>
        <v>0</v>
      </c>
      <c r="FR74" s="3">
        <f t="shared" si="75"/>
        <v>0</v>
      </c>
      <c r="FS74" s="3">
        <f t="shared" ref="FS74:GX74" si="76">FS86</f>
        <v>0</v>
      </c>
      <c r="FT74" s="3">
        <f t="shared" si="76"/>
        <v>0</v>
      </c>
      <c r="FU74" s="3">
        <f t="shared" si="76"/>
        <v>0</v>
      </c>
      <c r="FV74" s="3">
        <f t="shared" si="76"/>
        <v>0</v>
      </c>
      <c r="FW74" s="3">
        <f t="shared" si="76"/>
        <v>0</v>
      </c>
      <c r="FX74" s="3">
        <f t="shared" si="76"/>
        <v>0</v>
      </c>
      <c r="FY74" s="3">
        <f t="shared" si="76"/>
        <v>0</v>
      </c>
      <c r="FZ74" s="3">
        <f t="shared" si="76"/>
        <v>0</v>
      </c>
      <c r="GA74" s="3">
        <f t="shared" si="76"/>
        <v>0</v>
      </c>
      <c r="GB74" s="3">
        <f t="shared" si="76"/>
        <v>0</v>
      </c>
      <c r="GC74" s="3">
        <f t="shared" si="76"/>
        <v>0</v>
      </c>
      <c r="GD74" s="3">
        <f t="shared" si="76"/>
        <v>0</v>
      </c>
      <c r="GE74" s="3">
        <f t="shared" si="76"/>
        <v>0</v>
      </c>
      <c r="GF74" s="3">
        <f t="shared" si="76"/>
        <v>0</v>
      </c>
      <c r="GG74" s="3">
        <f t="shared" si="76"/>
        <v>0</v>
      </c>
      <c r="GH74" s="3">
        <f t="shared" si="76"/>
        <v>0</v>
      </c>
      <c r="GI74" s="3">
        <f t="shared" si="76"/>
        <v>0</v>
      </c>
      <c r="GJ74" s="3">
        <f t="shared" si="76"/>
        <v>0</v>
      </c>
      <c r="GK74" s="3">
        <f t="shared" si="76"/>
        <v>0</v>
      </c>
      <c r="GL74" s="3">
        <f t="shared" si="76"/>
        <v>0</v>
      </c>
      <c r="GM74" s="3">
        <f t="shared" si="76"/>
        <v>0</v>
      </c>
      <c r="GN74" s="3">
        <f t="shared" si="76"/>
        <v>0</v>
      </c>
      <c r="GO74" s="3">
        <f t="shared" si="76"/>
        <v>0</v>
      </c>
      <c r="GP74" s="3">
        <f t="shared" si="76"/>
        <v>0</v>
      </c>
      <c r="GQ74" s="3">
        <f t="shared" si="76"/>
        <v>0</v>
      </c>
      <c r="GR74" s="3">
        <f t="shared" si="76"/>
        <v>0</v>
      </c>
      <c r="GS74" s="3">
        <f t="shared" si="76"/>
        <v>0</v>
      </c>
      <c r="GT74" s="3">
        <f t="shared" si="76"/>
        <v>0</v>
      </c>
      <c r="GU74" s="3">
        <f t="shared" si="76"/>
        <v>0</v>
      </c>
      <c r="GV74" s="3">
        <f t="shared" si="76"/>
        <v>0</v>
      </c>
      <c r="GW74" s="3">
        <f t="shared" si="76"/>
        <v>0</v>
      </c>
      <c r="GX74" s="3">
        <f t="shared" si="76"/>
        <v>0</v>
      </c>
    </row>
    <row r="76" spans="1:245">
      <c r="A76">
        <v>17</v>
      </c>
      <c r="B76">
        <v>0</v>
      </c>
      <c r="C76">
        <f>ROW(SmtRes!A17)</f>
        <v>17</v>
      </c>
      <c r="D76">
        <f>ROW(EtalonRes!A17)</f>
        <v>17</v>
      </c>
      <c r="E76" t="s">
        <v>17</v>
      </c>
      <c r="F76" t="s">
        <v>18</v>
      </c>
      <c r="G76" t="s">
        <v>19</v>
      </c>
      <c r="H76" t="s">
        <v>20</v>
      </c>
      <c r="I76">
        <f>ROUND(20.84/100,9)</f>
        <v>0.2084</v>
      </c>
      <c r="J76">
        <v>0</v>
      </c>
      <c r="O76">
        <f t="shared" ref="O76:O84" si="77">ROUND(CP76,2)</f>
        <v>194.29</v>
      </c>
      <c r="P76">
        <f t="shared" ref="P76:P84" si="78">ROUND(CQ76*I76,2)</f>
        <v>0</v>
      </c>
      <c r="Q76">
        <f t="shared" ref="Q76:Q84" si="79">ROUND(CR76*I76,2)</f>
        <v>0</v>
      </c>
      <c r="R76">
        <f t="shared" ref="R76:R84" si="80">ROUND(CS76*I76,2)</f>
        <v>0</v>
      </c>
      <c r="S76">
        <f t="shared" ref="S76:S84" si="81">ROUND(CT76*I76,2)</f>
        <v>194.29</v>
      </c>
      <c r="T76">
        <f t="shared" ref="T76:T84" si="82">ROUND(CU76*I76,2)</f>
        <v>0</v>
      </c>
      <c r="U76">
        <f t="shared" ref="U76:U84" si="83">CV76*I76</f>
        <v>0.78566800000000003</v>
      </c>
      <c r="V76">
        <f t="shared" ref="V76:V84" si="84">CW76*I76</f>
        <v>0</v>
      </c>
      <c r="W76">
        <f t="shared" ref="W76:W84" si="85">ROUND(CX76*I76,2)</f>
        <v>0</v>
      </c>
      <c r="X76">
        <f t="shared" ref="X76:X84" si="86">ROUND(CY76,2)</f>
        <v>155.43</v>
      </c>
      <c r="Y76">
        <f t="shared" ref="Y76:Y84" si="87">ROUND(CZ76,2)</f>
        <v>132.12</v>
      </c>
      <c r="AA76">
        <v>33525518</v>
      </c>
      <c r="AB76">
        <f t="shared" ref="AB76:AB84" si="88">ROUND((AC76+AD76+AF76),6)</f>
        <v>29.41</v>
      </c>
      <c r="AC76">
        <f t="shared" ref="AC76:AC84" si="89">ROUND((ES76),6)</f>
        <v>0</v>
      </c>
      <c r="AD76">
        <f t="shared" ref="AD76:AD84" si="90">ROUND((((ET76)-(EU76))+AE76),6)</f>
        <v>0</v>
      </c>
      <c r="AE76">
        <f t="shared" ref="AE76:AE84" si="91">ROUND((EU76),6)</f>
        <v>0</v>
      </c>
      <c r="AF76">
        <f t="shared" ref="AF76:AF84" si="92">ROUND((EV76),6)</f>
        <v>29.41</v>
      </c>
      <c r="AG76">
        <f t="shared" ref="AG76:AG84" si="93">ROUND((AP76),6)</f>
        <v>0</v>
      </c>
      <c r="AH76">
        <f t="shared" ref="AH76:AH84" si="94">(EW76)</f>
        <v>3.77</v>
      </c>
      <c r="AI76">
        <f t="shared" ref="AI76:AI84" si="95">(EX76)</f>
        <v>0</v>
      </c>
      <c r="AJ76">
        <f t="shared" ref="AJ76:AJ84" si="96">(AS76)</f>
        <v>0</v>
      </c>
      <c r="AK76">
        <v>29.41</v>
      </c>
      <c r="AL76">
        <v>0</v>
      </c>
      <c r="AM76">
        <v>0</v>
      </c>
      <c r="AN76">
        <v>0</v>
      </c>
      <c r="AO76">
        <v>29.41</v>
      </c>
      <c r="AP76">
        <v>0</v>
      </c>
      <c r="AQ76">
        <v>3.77</v>
      </c>
      <c r="AR76">
        <v>0</v>
      </c>
      <c r="AS76">
        <v>0</v>
      </c>
      <c r="AT76">
        <v>80</v>
      </c>
      <c r="AU76">
        <v>68</v>
      </c>
      <c r="AV76">
        <v>1</v>
      </c>
      <c r="AW76">
        <v>1</v>
      </c>
      <c r="AZ76">
        <v>1</v>
      </c>
      <c r="BA76">
        <v>31.7</v>
      </c>
      <c r="BB76">
        <v>1</v>
      </c>
      <c r="BC76">
        <v>1</v>
      </c>
      <c r="BD76" t="s">
        <v>3</v>
      </c>
      <c r="BE76" t="s">
        <v>3</v>
      </c>
      <c r="BF76" t="s">
        <v>3</v>
      </c>
      <c r="BG76" t="s">
        <v>3</v>
      </c>
      <c r="BH76">
        <v>0</v>
      </c>
      <c r="BI76">
        <v>1</v>
      </c>
      <c r="BJ76" t="s">
        <v>21</v>
      </c>
      <c r="BM76">
        <v>57001</v>
      </c>
      <c r="BN76">
        <v>0</v>
      </c>
      <c r="BO76" t="s">
        <v>18</v>
      </c>
      <c r="BP76">
        <v>1</v>
      </c>
      <c r="BQ76">
        <v>6</v>
      </c>
      <c r="BR76">
        <v>0</v>
      </c>
      <c r="BS76">
        <v>31.7</v>
      </c>
      <c r="BT76">
        <v>1</v>
      </c>
      <c r="BU76">
        <v>1</v>
      </c>
      <c r="BV76">
        <v>1</v>
      </c>
      <c r="BW76">
        <v>1</v>
      </c>
      <c r="BX76">
        <v>1</v>
      </c>
      <c r="BY76" t="s">
        <v>3</v>
      </c>
      <c r="BZ76">
        <v>80</v>
      </c>
      <c r="CA76">
        <v>68</v>
      </c>
      <c r="CE76">
        <v>0</v>
      </c>
      <c r="CF76">
        <v>0</v>
      </c>
      <c r="CG76">
        <v>0</v>
      </c>
      <c r="CM76">
        <v>0</v>
      </c>
      <c r="CN76" t="s">
        <v>3</v>
      </c>
      <c r="CO76">
        <v>0</v>
      </c>
      <c r="CP76">
        <f t="shared" ref="CP76:CP84" si="97">(P76+Q76+S76)</f>
        <v>194.29</v>
      </c>
      <c r="CQ76">
        <f t="shared" ref="CQ76:CQ84" si="98">AC76*BC76</f>
        <v>0</v>
      </c>
      <c r="CR76">
        <f t="shared" ref="CR76:CR84" si="99">AD76*BB76</f>
        <v>0</v>
      </c>
      <c r="CS76">
        <f t="shared" ref="CS76:CS84" si="100">AE76*BS76</f>
        <v>0</v>
      </c>
      <c r="CT76">
        <f t="shared" ref="CT76:CT84" si="101">AF76*BA76</f>
        <v>932.29700000000003</v>
      </c>
      <c r="CU76">
        <f t="shared" ref="CU76:CU84" si="102">AG76</f>
        <v>0</v>
      </c>
      <c r="CV76">
        <f t="shared" ref="CV76:CV84" si="103">AH76</f>
        <v>3.77</v>
      </c>
      <c r="CW76">
        <f t="shared" ref="CW76:CW84" si="104">AI76</f>
        <v>0</v>
      </c>
      <c r="CX76">
        <f t="shared" ref="CX76:CX84" si="105">AJ76</f>
        <v>0</v>
      </c>
      <c r="CY76">
        <f t="shared" ref="CY76:CY84" si="106">(((S76+R76)*AT76)/100)</f>
        <v>155.43199999999999</v>
      </c>
      <c r="CZ76">
        <f t="shared" ref="CZ76:CZ84" si="107">(((S76+R76)*AU76)/100)</f>
        <v>132.1172</v>
      </c>
      <c r="DC76" t="s">
        <v>3</v>
      </c>
      <c r="DD76" t="s">
        <v>3</v>
      </c>
      <c r="DE76" t="s">
        <v>3</v>
      </c>
      <c r="DF76" t="s">
        <v>3</v>
      </c>
      <c r="DG76" t="s">
        <v>3</v>
      </c>
      <c r="DH76" t="s">
        <v>3</v>
      </c>
      <c r="DI76" t="s">
        <v>3</v>
      </c>
      <c r="DJ76" t="s">
        <v>3</v>
      </c>
      <c r="DK76" t="s">
        <v>3</v>
      </c>
      <c r="DL76" t="s">
        <v>3</v>
      </c>
      <c r="DM76" t="s">
        <v>3</v>
      </c>
      <c r="DN76">
        <v>0</v>
      </c>
      <c r="DO76">
        <v>0</v>
      </c>
      <c r="DP76">
        <v>1</v>
      </c>
      <c r="DQ76">
        <v>1</v>
      </c>
      <c r="DU76">
        <v>1013</v>
      </c>
      <c r="DV76" t="s">
        <v>20</v>
      </c>
      <c r="DW76" t="s">
        <v>20</v>
      </c>
      <c r="DX76">
        <v>1</v>
      </c>
      <c r="DZ76" t="s">
        <v>3</v>
      </c>
      <c r="EA76" t="s">
        <v>3</v>
      </c>
      <c r="EB76" t="s">
        <v>3</v>
      </c>
      <c r="EC76" t="s">
        <v>3</v>
      </c>
      <c r="EE76">
        <v>36260505</v>
      </c>
      <c r="EF76">
        <v>6</v>
      </c>
      <c r="EG76" t="s">
        <v>22</v>
      </c>
      <c r="EH76">
        <v>0</v>
      </c>
      <c r="EI76" t="s">
        <v>3</v>
      </c>
      <c r="EJ76">
        <v>1</v>
      </c>
      <c r="EK76">
        <v>57001</v>
      </c>
      <c r="EL76" t="s">
        <v>23</v>
      </c>
      <c r="EM76" t="s">
        <v>24</v>
      </c>
      <c r="EO76" t="s">
        <v>3</v>
      </c>
      <c r="EQ76">
        <v>0</v>
      </c>
      <c r="ER76">
        <v>29.41</v>
      </c>
      <c r="ES76">
        <v>0</v>
      </c>
      <c r="ET76">
        <v>0</v>
      </c>
      <c r="EU76">
        <v>0</v>
      </c>
      <c r="EV76">
        <v>29.41</v>
      </c>
      <c r="EW76">
        <v>3.77</v>
      </c>
      <c r="EX76">
        <v>0</v>
      </c>
      <c r="EY76">
        <v>0</v>
      </c>
      <c r="FQ76">
        <v>0</v>
      </c>
      <c r="FR76">
        <f t="shared" ref="FR76:FR84" si="108">ROUND(IF(AND(BH76=3,BI76=3),P76,0),2)</f>
        <v>0</v>
      </c>
      <c r="FS76">
        <v>0</v>
      </c>
      <c r="FX76">
        <v>80</v>
      </c>
      <c r="FY76">
        <v>68</v>
      </c>
      <c r="GA76" t="s">
        <v>3</v>
      </c>
      <c r="GD76">
        <v>1</v>
      </c>
      <c r="GF76">
        <v>1266291680</v>
      </c>
      <c r="GG76">
        <v>2</v>
      </c>
      <c r="GH76">
        <v>1</v>
      </c>
      <c r="GI76">
        <v>2</v>
      </c>
      <c r="GJ76">
        <v>0</v>
      </c>
      <c r="GK76">
        <v>0</v>
      </c>
      <c r="GL76">
        <f t="shared" ref="GL76:GL84" si="109">ROUND(IF(AND(BH76=3,BI76=3,FS76&lt;&gt;0),P76,0),2)</f>
        <v>0</v>
      </c>
      <c r="GM76">
        <f t="shared" ref="GM76:GM84" si="110">ROUND(O76+X76+Y76,2)+GX76</f>
        <v>481.84</v>
      </c>
      <c r="GN76">
        <f t="shared" ref="GN76:GN84" si="111">IF(OR(BI76=0,BI76=1),ROUND(O76+X76+Y76,2),0)</f>
        <v>481.84</v>
      </c>
      <c r="GO76">
        <f t="shared" ref="GO76:GO84" si="112">IF(BI76=2,ROUND(O76+X76+Y76,2),0)</f>
        <v>0</v>
      </c>
      <c r="GP76">
        <f t="shared" ref="GP76:GP84" si="113">IF(BI76=4,ROUND(O76+X76+Y76,2)+GX76,0)</f>
        <v>0</v>
      </c>
      <c r="GR76">
        <v>0</v>
      </c>
      <c r="GS76">
        <v>3</v>
      </c>
      <c r="GT76">
        <v>0</v>
      </c>
      <c r="GU76" t="s">
        <v>3</v>
      </c>
      <c r="GV76">
        <f t="shared" ref="GV76:GV84" si="114">ROUND((GT76),6)</f>
        <v>0</v>
      </c>
      <c r="GW76">
        <v>1</v>
      </c>
      <c r="GX76">
        <f t="shared" ref="GX76:GX84" si="115">ROUND(HC76*I76,2)</f>
        <v>0</v>
      </c>
      <c r="HA76">
        <v>0</v>
      </c>
      <c r="HB76">
        <v>0</v>
      </c>
      <c r="HC76">
        <f t="shared" ref="HC76:HC84" si="116">GV76*GW76</f>
        <v>0</v>
      </c>
      <c r="HE76" t="s">
        <v>3</v>
      </c>
      <c r="HF76" t="s">
        <v>3</v>
      </c>
      <c r="IK76">
        <v>0</v>
      </c>
    </row>
    <row r="77" spans="1:245">
      <c r="A77">
        <v>18</v>
      </c>
      <c r="B77">
        <v>0</v>
      </c>
      <c r="C77">
        <v>17</v>
      </c>
      <c r="E77" t="s">
        <v>25</v>
      </c>
      <c r="F77" t="s">
        <v>26</v>
      </c>
      <c r="G77" t="s">
        <v>27</v>
      </c>
      <c r="H77" t="s">
        <v>28</v>
      </c>
      <c r="I77">
        <f>I76*J77</f>
        <v>2.2924E-2</v>
      </c>
      <c r="J77">
        <v>0.11</v>
      </c>
      <c r="O77">
        <f t="shared" si="77"/>
        <v>0</v>
      </c>
      <c r="P77">
        <f t="shared" si="78"/>
        <v>0</v>
      </c>
      <c r="Q77">
        <f t="shared" si="79"/>
        <v>0</v>
      </c>
      <c r="R77">
        <f t="shared" si="80"/>
        <v>0</v>
      </c>
      <c r="S77">
        <f t="shared" si="81"/>
        <v>0</v>
      </c>
      <c r="T77">
        <f t="shared" si="82"/>
        <v>0</v>
      </c>
      <c r="U77">
        <f t="shared" si="83"/>
        <v>0</v>
      </c>
      <c r="V77">
        <f t="shared" si="84"/>
        <v>0</v>
      </c>
      <c r="W77">
        <f t="shared" si="85"/>
        <v>0</v>
      </c>
      <c r="X77">
        <f t="shared" si="86"/>
        <v>0</v>
      </c>
      <c r="Y77">
        <f t="shared" si="87"/>
        <v>0</v>
      </c>
      <c r="AA77">
        <v>33525518</v>
      </c>
      <c r="AB77">
        <f t="shared" si="88"/>
        <v>0</v>
      </c>
      <c r="AC77">
        <f t="shared" si="89"/>
        <v>0</v>
      </c>
      <c r="AD77">
        <f t="shared" si="90"/>
        <v>0</v>
      </c>
      <c r="AE77">
        <f t="shared" si="91"/>
        <v>0</v>
      </c>
      <c r="AF77">
        <f t="shared" si="92"/>
        <v>0</v>
      </c>
      <c r="AG77">
        <f t="shared" si="93"/>
        <v>0</v>
      </c>
      <c r="AH77">
        <f t="shared" si="94"/>
        <v>0</v>
      </c>
      <c r="AI77">
        <f t="shared" si="95"/>
        <v>0</v>
      </c>
      <c r="AJ77">
        <f t="shared" si="96"/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80</v>
      </c>
      <c r="AU77">
        <v>68</v>
      </c>
      <c r="AV77">
        <v>1</v>
      </c>
      <c r="AW77">
        <v>1</v>
      </c>
      <c r="AZ77">
        <v>1</v>
      </c>
      <c r="BA77">
        <v>1</v>
      </c>
      <c r="BB77">
        <v>1</v>
      </c>
      <c r="BC77">
        <v>1</v>
      </c>
      <c r="BD77" t="s">
        <v>3</v>
      </c>
      <c r="BE77" t="s">
        <v>3</v>
      </c>
      <c r="BF77" t="s">
        <v>3</v>
      </c>
      <c r="BG77" t="s">
        <v>3</v>
      </c>
      <c r="BH77">
        <v>3</v>
      </c>
      <c r="BI77">
        <v>1</v>
      </c>
      <c r="BJ77" t="s">
        <v>29</v>
      </c>
      <c r="BM77">
        <v>57001</v>
      </c>
      <c r="BN77">
        <v>0</v>
      </c>
      <c r="BO77" t="s">
        <v>3</v>
      </c>
      <c r="BP77">
        <v>0</v>
      </c>
      <c r="BQ77">
        <v>6</v>
      </c>
      <c r="BR77">
        <v>0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 t="s">
        <v>3</v>
      </c>
      <c r="BZ77">
        <v>80</v>
      </c>
      <c r="CA77">
        <v>68</v>
      </c>
      <c r="CE77">
        <v>0</v>
      </c>
      <c r="CF77">
        <v>0</v>
      </c>
      <c r="CG77">
        <v>0</v>
      </c>
      <c r="CM77">
        <v>0</v>
      </c>
      <c r="CN77" t="s">
        <v>3</v>
      </c>
      <c r="CO77">
        <v>0</v>
      </c>
      <c r="CP77">
        <f t="shared" si="97"/>
        <v>0</v>
      </c>
      <c r="CQ77">
        <f t="shared" si="98"/>
        <v>0</v>
      </c>
      <c r="CR77">
        <f t="shared" si="99"/>
        <v>0</v>
      </c>
      <c r="CS77">
        <f t="shared" si="100"/>
        <v>0</v>
      </c>
      <c r="CT77">
        <f t="shared" si="101"/>
        <v>0</v>
      </c>
      <c r="CU77">
        <f t="shared" si="102"/>
        <v>0</v>
      </c>
      <c r="CV77">
        <f t="shared" si="103"/>
        <v>0</v>
      </c>
      <c r="CW77">
        <f t="shared" si="104"/>
        <v>0</v>
      </c>
      <c r="CX77">
        <f t="shared" si="105"/>
        <v>0</v>
      </c>
      <c r="CY77">
        <f t="shared" si="106"/>
        <v>0</v>
      </c>
      <c r="CZ77">
        <f t="shared" si="107"/>
        <v>0</v>
      </c>
      <c r="DC77" t="s">
        <v>3</v>
      </c>
      <c r="DD77" t="s">
        <v>3</v>
      </c>
      <c r="DE77" t="s">
        <v>3</v>
      </c>
      <c r="DF77" t="s">
        <v>3</v>
      </c>
      <c r="DG77" t="s">
        <v>3</v>
      </c>
      <c r="DH77" t="s">
        <v>3</v>
      </c>
      <c r="DI77" t="s">
        <v>3</v>
      </c>
      <c r="DJ77" t="s">
        <v>3</v>
      </c>
      <c r="DK77" t="s">
        <v>3</v>
      </c>
      <c r="DL77" t="s">
        <v>3</v>
      </c>
      <c r="DM77" t="s">
        <v>3</v>
      </c>
      <c r="DN77">
        <v>0</v>
      </c>
      <c r="DO77">
        <v>0</v>
      </c>
      <c r="DP77">
        <v>1</v>
      </c>
      <c r="DQ77">
        <v>1</v>
      </c>
      <c r="DU77">
        <v>1009</v>
      </c>
      <c r="DV77" t="s">
        <v>28</v>
      </c>
      <c r="DW77" t="s">
        <v>28</v>
      </c>
      <c r="DX77">
        <v>1000</v>
      </c>
      <c r="DZ77" t="s">
        <v>3</v>
      </c>
      <c r="EA77" t="s">
        <v>3</v>
      </c>
      <c r="EB77" t="s">
        <v>3</v>
      </c>
      <c r="EC77" t="s">
        <v>3</v>
      </c>
      <c r="EE77">
        <v>36260505</v>
      </c>
      <c r="EF77">
        <v>6</v>
      </c>
      <c r="EG77" t="s">
        <v>22</v>
      </c>
      <c r="EH77">
        <v>0</v>
      </c>
      <c r="EI77" t="s">
        <v>3</v>
      </c>
      <c r="EJ77">
        <v>1</v>
      </c>
      <c r="EK77">
        <v>57001</v>
      </c>
      <c r="EL77" t="s">
        <v>23</v>
      </c>
      <c r="EM77" t="s">
        <v>24</v>
      </c>
      <c r="EO77" t="s">
        <v>3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FQ77">
        <v>0</v>
      </c>
      <c r="FR77">
        <f t="shared" si="108"/>
        <v>0</v>
      </c>
      <c r="FS77">
        <v>0</v>
      </c>
      <c r="FX77">
        <v>80</v>
      </c>
      <c r="FY77">
        <v>68</v>
      </c>
      <c r="GA77" t="s">
        <v>3</v>
      </c>
      <c r="GD77">
        <v>1</v>
      </c>
      <c r="GF77">
        <v>-304821490</v>
      </c>
      <c r="GG77">
        <v>2</v>
      </c>
      <c r="GH77">
        <v>1</v>
      </c>
      <c r="GI77">
        <v>-2</v>
      </c>
      <c r="GJ77">
        <v>0</v>
      </c>
      <c r="GK77">
        <v>0</v>
      </c>
      <c r="GL77">
        <f t="shared" si="109"/>
        <v>0</v>
      </c>
      <c r="GM77">
        <f t="shared" si="110"/>
        <v>0</v>
      </c>
      <c r="GN77">
        <f t="shared" si="111"/>
        <v>0</v>
      </c>
      <c r="GO77">
        <f t="shared" si="112"/>
        <v>0</v>
      </c>
      <c r="GP77">
        <f t="shared" si="113"/>
        <v>0</v>
      </c>
      <c r="GR77">
        <v>0</v>
      </c>
      <c r="GS77">
        <v>3</v>
      </c>
      <c r="GT77">
        <v>0</v>
      </c>
      <c r="GU77" t="s">
        <v>3</v>
      </c>
      <c r="GV77">
        <f t="shared" si="114"/>
        <v>0</v>
      </c>
      <c r="GW77">
        <v>1</v>
      </c>
      <c r="GX77">
        <f t="shared" si="115"/>
        <v>0</v>
      </c>
      <c r="HA77">
        <v>0</v>
      </c>
      <c r="HB77">
        <v>0</v>
      </c>
      <c r="HC77">
        <f t="shared" si="116"/>
        <v>0</v>
      </c>
      <c r="HE77" t="s">
        <v>3</v>
      </c>
      <c r="HF77" t="s">
        <v>3</v>
      </c>
      <c r="IK77">
        <v>0</v>
      </c>
    </row>
    <row r="78" spans="1:245">
      <c r="A78">
        <v>17</v>
      </c>
      <c r="B78">
        <v>0</v>
      </c>
      <c r="C78">
        <f>ROW(SmtRes!A21)</f>
        <v>21</v>
      </c>
      <c r="D78">
        <f>ROW(EtalonRes!A21)</f>
        <v>21</v>
      </c>
      <c r="E78" t="s">
        <v>30</v>
      </c>
      <c r="F78" t="s">
        <v>31</v>
      </c>
      <c r="G78" t="s">
        <v>32</v>
      </c>
      <c r="H78" t="s">
        <v>33</v>
      </c>
      <c r="I78">
        <f>ROUND(27/100,9)</f>
        <v>0.27</v>
      </c>
      <c r="J78">
        <v>0</v>
      </c>
      <c r="O78">
        <f t="shared" si="77"/>
        <v>776.01</v>
      </c>
      <c r="P78">
        <f t="shared" si="78"/>
        <v>0</v>
      </c>
      <c r="Q78">
        <f t="shared" si="79"/>
        <v>15.63</v>
      </c>
      <c r="R78">
        <f t="shared" si="80"/>
        <v>15.06</v>
      </c>
      <c r="S78">
        <f t="shared" si="81"/>
        <v>760.38</v>
      </c>
      <c r="T78">
        <f t="shared" si="82"/>
        <v>0</v>
      </c>
      <c r="U78">
        <f t="shared" si="83"/>
        <v>3.0753000000000004</v>
      </c>
      <c r="V78">
        <f t="shared" si="84"/>
        <v>3.5100000000000006E-2</v>
      </c>
      <c r="W78">
        <f t="shared" si="85"/>
        <v>0</v>
      </c>
      <c r="X78">
        <f t="shared" si="86"/>
        <v>620.35</v>
      </c>
      <c r="Y78">
        <f t="shared" si="87"/>
        <v>527.29999999999995</v>
      </c>
      <c r="AA78">
        <v>33525518</v>
      </c>
      <c r="AB78">
        <f t="shared" si="88"/>
        <v>92.9</v>
      </c>
      <c r="AC78">
        <f t="shared" si="89"/>
        <v>0</v>
      </c>
      <c r="AD78">
        <f t="shared" si="90"/>
        <v>4.0599999999999996</v>
      </c>
      <c r="AE78">
        <f t="shared" si="91"/>
        <v>1.76</v>
      </c>
      <c r="AF78">
        <f t="shared" si="92"/>
        <v>88.84</v>
      </c>
      <c r="AG78">
        <f t="shared" si="93"/>
        <v>0</v>
      </c>
      <c r="AH78">
        <f t="shared" si="94"/>
        <v>11.39</v>
      </c>
      <c r="AI78">
        <f t="shared" si="95"/>
        <v>0.13</v>
      </c>
      <c r="AJ78">
        <f t="shared" si="96"/>
        <v>0</v>
      </c>
      <c r="AK78">
        <v>92.9</v>
      </c>
      <c r="AL78">
        <v>0</v>
      </c>
      <c r="AM78">
        <v>4.0599999999999996</v>
      </c>
      <c r="AN78">
        <v>1.76</v>
      </c>
      <c r="AO78">
        <v>88.84</v>
      </c>
      <c r="AP78">
        <v>0</v>
      </c>
      <c r="AQ78">
        <v>11.39</v>
      </c>
      <c r="AR78">
        <v>0.13</v>
      </c>
      <c r="AS78">
        <v>0</v>
      </c>
      <c r="AT78">
        <v>80</v>
      </c>
      <c r="AU78">
        <v>68</v>
      </c>
      <c r="AV78">
        <v>1</v>
      </c>
      <c r="AW78">
        <v>1</v>
      </c>
      <c r="AZ78">
        <v>1</v>
      </c>
      <c r="BA78">
        <v>31.7</v>
      </c>
      <c r="BB78">
        <v>14.26</v>
      </c>
      <c r="BC78">
        <v>1</v>
      </c>
      <c r="BD78" t="s">
        <v>3</v>
      </c>
      <c r="BE78" t="s">
        <v>3</v>
      </c>
      <c r="BF78" t="s">
        <v>3</v>
      </c>
      <c r="BG78" t="s">
        <v>3</v>
      </c>
      <c r="BH78">
        <v>0</v>
      </c>
      <c r="BI78">
        <v>1</v>
      </c>
      <c r="BJ78" t="s">
        <v>34</v>
      </c>
      <c r="BM78">
        <v>57001</v>
      </c>
      <c r="BN78">
        <v>0</v>
      </c>
      <c r="BO78" t="s">
        <v>31</v>
      </c>
      <c r="BP78">
        <v>1</v>
      </c>
      <c r="BQ78">
        <v>6</v>
      </c>
      <c r="BR78">
        <v>0</v>
      </c>
      <c r="BS78">
        <v>31.7</v>
      </c>
      <c r="BT78">
        <v>1</v>
      </c>
      <c r="BU78">
        <v>1</v>
      </c>
      <c r="BV78">
        <v>1</v>
      </c>
      <c r="BW78">
        <v>1</v>
      </c>
      <c r="BX78">
        <v>1</v>
      </c>
      <c r="BY78" t="s">
        <v>3</v>
      </c>
      <c r="BZ78">
        <v>80</v>
      </c>
      <c r="CA78">
        <v>68</v>
      </c>
      <c r="CE78">
        <v>0</v>
      </c>
      <c r="CF78">
        <v>0</v>
      </c>
      <c r="CG78">
        <v>0</v>
      </c>
      <c r="CM78">
        <v>0</v>
      </c>
      <c r="CN78" t="s">
        <v>3</v>
      </c>
      <c r="CO78">
        <v>0</v>
      </c>
      <c r="CP78">
        <f t="shared" si="97"/>
        <v>776.01</v>
      </c>
      <c r="CQ78">
        <f t="shared" si="98"/>
        <v>0</v>
      </c>
      <c r="CR78">
        <f t="shared" si="99"/>
        <v>57.895599999999995</v>
      </c>
      <c r="CS78">
        <f t="shared" si="100"/>
        <v>55.792000000000002</v>
      </c>
      <c r="CT78">
        <f t="shared" si="101"/>
        <v>2816.2280000000001</v>
      </c>
      <c r="CU78">
        <f t="shared" si="102"/>
        <v>0</v>
      </c>
      <c r="CV78">
        <f t="shared" si="103"/>
        <v>11.39</v>
      </c>
      <c r="CW78">
        <f t="shared" si="104"/>
        <v>0.13</v>
      </c>
      <c r="CX78">
        <f t="shared" si="105"/>
        <v>0</v>
      </c>
      <c r="CY78">
        <f t="shared" si="106"/>
        <v>620.35199999999998</v>
      </c>
      <c r="CZ78">
        <f t="shared" si="107"/>
        <v>527.29919999999993</v>
      </c>
      <c r="DC78" t="s">
        <v>3</v>
      </c>
      <c r="DD78" t="s">
        <v>3</v>
      </c>
      <c r="DE78" t="s">
        <v>3</v>
      </c>
      <c r="DF78" t="s">
        <v>3</v>
      </c>
      <c r="DG78" t="s">
        <v>3</v>
      </c>
      <c r="DH78" t="s">
        <v>3</v>
      </c>
      <c r="DI78" t="s">
        <v>3</v>
      </c>
      <c r="DJ78" t="s">
        <v>3</v>
      </c>
      <c r="DK78" t="s">
        <v>3</v>
      </c>
      <c r="DL78" t="s">
        <v>3</v>
      </c>
      <c r="DM78" t="s">
        <v>3</v>
      </c>
      <c r="DN78">
        <v>0</v>
      </c>
      <c r="DO78">
        <v>0</v>
      </c>
      <c r="DP78">
        <v>1</v>
      </c>
      <c r="DQ78">
        <v>1</v>
      </c>
      <c r="DU78">
        <v>1013</v>
      </c>
      <c r="DV78" t="s">
        <v>33</v>
      </c>
      <c r="DW78" t="s">
        <v>33</v>
      </c>
      <c r="DX78">
        <v>1</v>
      </c>
      <c r="DZ78" t="s">
        <v>3</v>
      </c>
      <c r="EA78" t="s">
        <v>3</v>
      </c>
      <c r="EB78" t="s">
        <v>3</v>
      </c>
      <c r="EC78" t="s">
        <v>3</v>
      </c>
      <c r="EE78">
        <v>36260505</v>
      </c>
      <c r="EF78">
        <v>6</v>
      </c>
      <c r="EG78" t="s">
        <v>22</v>
      </c>
      <c r="EH78">
        <v>0</v>
      </c>
      <c r="EI78" t="s">
        <v>3</v>
      </c>
      <c r="EJ78">
        <v>1</v>
      </c>
      <c r="EK78">
        <v>57001</v>
      </c>
      <c r="EL78" t="s">
        <v>23</v>
      </c>
      <c r="EM78" t="s">
        <v>24</v>
      </c>
      <c r="EO78" t="s">
        <v>3</v>
      </c>
      <c r="EQ78">
        <v>0</v>
      </c>
      <c r="ER78">
        <v>92.9</v>
      </c>
      <c r="ES78">
        <v>0</v>
      </c>
      <c r="ET78">
        <v>4.0599999999999996</v>
      </c>
      <c r="EU78">
        <v>1.76</v>
      </c>
      <c r="EV78">
        <v>88.84</v>
      </c>
      <c r="EW78">
        <v>11.39</v>
      </c>
      <c r="EX78">
        <v>0.13</v>
      </c>
      <c r="EY78">
        <v>0</v>
      </c>
      <c r="FQ78">
        <v>0</v>
      </c>
      <c r="FR78">
        <f t="shared" si="108"/>
        <v>0</v>
      </c>
      <c r="FS78">
        <v>0</v>
      </c>
      <c r="FX78">
        <v>80</v>
      </c>
      <c r="FY78">
        <v>68</v>
      </c>
      <c r="GA78" t="s">
        <v>3</v>
      </c>
      <c r="GD78">
        <v>1</v>
      </c>
      <c r="GF78">
        <v>-1629810845</v>
      </c>
      <c r="GG78">
        <v>2</v>
      </c>
      <c r="GH78">
        <v>1</v>
      </c>
      <c r="GI78">
        <v>2</v>
      </c>
      <c r="GJ78">
        <v>0</v>
      </c>
      <c r="GK78">
        <v>0</v>
      </c>
      <c r="GL78">
        <f t="shared" si="109"/>
        <v>0</v>
      </c>
      <c r="GM78">
        <f t="shared" si="110"/>
        <v>1923.66</v>
      </c>
      <c r="GN78">
        <f t="shared" si="111"/>
        <v>1923.66</v>
      </c>
      <c r="GO78">
        <f t="shared" si="112"/>
        <v>0</v>
      </c>
      <c r="GP78">
        <f t="shared" si="113"/>
        <v>0</v>
      </c>
      <c r="GR78">
        <v>0</v>
      </c>
      <c r="GS78">
        <v>3</v>
      </c>
      <c r="GT78">
        <v>0</v>
      </c>
      <c r="GU78" t="s">
        <v>3</v>
      </c>
      <c r="GV78">
        <f t="shared" si="114"/>
        <v>0</v>
      </c>
      <c r="GW78">
        <v>1</v>
      </c>
      <c r="GX78">
        <f t="shared" si="115"/>
        <v>0</v>
      </c>
      <c r="HA78">
        <v>0</v>
      </c>
      <c r="HB78">
        <v>0</v>
      </c>
      <c r="HC78">
        <f t="shared" si="116"/>
        <v>0</v>
      </c>
      <c r="HE78" t="s">
        <v>3</v>
      </c>
      <c r="HF78" t="s">
        <v>3</v>
      </c>
      <c r="IK78">
        <v>0</v>
      </c>
    </row>
    <row r="79" spans="1:245">
      <c r="A79">
        <v>18</v>
      </c>
      <c r="B79">
        <v>0</v>
      </c>
      <c r="C79">
        <v>21</v>
      </c>
      <c r="E79" t="s">
        <v>35</v>
      </c>
      <c r="F79" t="s">
        <v>26</v>
      </c>
      <c r="G79" t="s">
        <v>27</v>
      </c>
      <c r="H79" t="s">
        <v>28</v>
      </c>
      <c r="I79">
        <f>I78*J79</f>
        <v>0.12690000000000001</v>
      </c>
      <c r="J79">
        <v>0.47000000000000003</v>
      </c>
      <c r="O79">
        <f t="shared" si="77"/>
        <v>0</v>
      </c>
      <c r="P79">
        <f t="shared" si="78"/>
        <v>0</v>
      </c>
      <c r="Q79">
        <f t="shared" si="79"/>
        <v>0</v>
      </c>
      <c r="R79">
        <f t="shared" si="80"/>
        <v>0</v>
      </c>
      <c r="S79">
        <f t="shared" si="81"/>
        <v>0</v>
      </c>
      <c r="T79">
        <f t="shared" si="82"/>
        <v>0</v>
      </c>
      <c r="U79">
        <f t="shared" si="83"/>
        <v>0</v>
      </c>
      <c r="V79">
        <f t="shared" si="84"/>
        <v>0</v>
      </c>
      <c r="W79">
        <f t="shared" si="85"/>
        <v>0</v>
      </c>
      <c r="X79">
        <f t="shared" si="86"/>
        <v>0</v>
      </c>
      <c r="Y79">
        <f t="shared" si="87"/>
        <v>0</v>
      </c>
      <c r="AA79">
        <v>33525518</v>
      </c>
      <c r="AB79">
        <f t="shared" si="88"/>
        <v>0</v>
      </c>
      <c r="AC79">
        <f t="shared" si="89"/>
        <v>0</v>
      </c>
      <c r="AD79">
        <f t="shared" si="90"/>
        <v>0</v>
      </c>
      <c r="AE79">
        <f t="shared" si="91"/>
        <v>0</v>
      </c>
      <c r="AF79">
        <f t="shared" si="92"/>
        <v>0</v>
      </c>
      <c r="AG79">
        <f t="shared" si="93"/>
        <v>0</v>
      </c>
      <c r="AH79">
        <f t="shared" si="94"/>
        <v>0</v>
      </c>
      <c r="AI79">
        <f t="shared" si="95"/>
        <v>0</v>
      </c>
      <c r="AJ79">
        <f t="shared" si="96"/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80</v>
      </c>
      <c r="AU79">
        <v>68</v>
      </c>
      <c r="AV79">
        <v>1</v>
      </c>
      <c r="AW79">
        <v>1</v>
      </c>
      <c r="AZ79">
        <v>1</v>
      </c>
      <c r="BA79">
        <v>1</v>
      </c>
      <c r="BB79">
        <v>1</v>
      </c>
      <c r="BC79">
        <v>1</v>
      </c>
      <c r="BD79" t="s">
        <v>3</v>
      </c>
      <c r="BE79" t="s">
        <v>3</v>
      </c>
      <c r="BF79" t="s">
        <v>3</v>
      </c>
      <c r="BG79" t="s">
        <v>3</v>
      </c>
      <c r="BH79">
        <v>3</v>
      </c>
      <c r="BI79">
        <v>1</v>
      </c>
      <c r="BJ79" t="s">
        <v>29</v>
      </c>
      <c r="BM79">
        <v>57001</v>
      </c>
      <c r="BN79">
        <v>0</v>
      </c>
      <c r="BO79" t="s">
        <v>3</v>
      </c>
      <c r="BP79">
        <v>0</v>
      </c>
      <c r="BQ79">
        <v>6</v>
      </c>
      <c r="BR79">
        <v>0</v>
      </c>
      <c r="BS79">
        <v>1</v>
      </c>
      <c r="BT79">
        <v>1</v>
      </c>
      <c r="BU79">
        <v>1</v>
      </c>
      <c r="BV79">
        <v>1</v>
      </c>
      <c r="BW79">
        <v>1</v>
      </c>
      <c r="BX79">
        <v>1</v>
      </c>
      <c r="BY79" t="s">
        <v>3</v>
      </c>
      <c r="BZ79">
        <v>80</v>
      </c>
      <c r="CA79">
        <v>68</v>
      </c>
      <c r="CE79">
        <v>0</v>
      </c>
      <c r="CF79">
        <v>0</v>
      </c>
      <c r="CG79">
        <v>0</v>
      </c>
      <c r="CM79">
        <v>0</v>
      </c>
      <c r="CN79" t="s">
        <v>3</v>
      </c>
      <c r="CO79">
        <v>0</v>
      </c>
      <c r="CP79">
        <f t="shared" si="97"/>
        <v>0</v>
      </c>
      <c r="CQ79">
        <f t="shared" si="98"/>
        <v>0</v>
      </c>
      <c r="CR79">
        <f t="shared" si="99"/>
        <v>0</v>
      </c>
      <c r="CS79">
        <f t="shared" si="100"/>
        <v>0</v>
      </c>
      <c r="CT79">
        <f t="shared" si="101"/>
        <v>0</v>
      </c>
      <c r="CU79">
        <f t="shared" si="102"/>
        <v>0</v>
      </c>
      <c r="CV79">
        <f t="shared" si="103"/>
        <v>0</v>
      </c>
      <c r="CW79">
        <f t="shared" si="104"/>
        <v>0</v>
      </c>
      <c r="CX79">
        <f t="shared" si="105"/>
        <v>0</v>
      </c>
      <c r="CY79">
        <f t="shared" si="106"/>
        <v>0</v>
      </c>
      <c r="CZ79">
        <f t="shared" si="107"/>
        <v>0</v>
      </c>
      <c r="DC79" t="s">
        <v>3</v>
      </c>
      <c r="DD79" t="s">
        <v>3</v>
      </c>
      <c r="DE79" t="s">
        <v>3</v>
      </c>
      <c r="DF79" t="s">
        <v>3</v>
      </c>
      <c r="DG79" t="s">
        <v>3</v>
      </c>
      <c r="DH79" t="s">
        <v>3</v>
      </c>
      <c r="DI79" t="s">
        <v>3</v>
      </c>
      <c r="DJ79" t="s">
        <v>3</v>
      </c>
      <c r="DK79" t="s">
        <v>3</v>
      </c>
      <c r="DL79" t="s">
        <v>3</v>
      </c>
      <c r="DM79" t="s">
        <v>3</v>
      </c>
      <c r="DN79">
        <v>0</v>
      </c>
      <c r="DO79">
        <v>0</v>
      </c>
      <c r="DP79">
        <v>1</v>
      </c>
      <c r="DQ79">
        <v>1</v>
      </c>
      <c r="DU79">
        <v>1009</v>
      </c>
      <c r="DV79" t="s">
        <v>28</v>
      </c>
      <c r="DW79" t="s">
        <v>28</v>
      </c>
      <c r="DX79">
        <v>1000</v>
      </c>
      <c r="DZ79" t="s">
        <v>3</v>
      </c>
      <c r="EA79" t="s">
        <v>3</v>
      </c>
      <c r="EB79" t="s">
        <v>3</v>
      </c>
      <c r="EC79" t="s">
        <v>3</v>
      </c>
      <c r="EE79">
        <v>36260505</v>
      </c>
      <c r="EF79">
        <v>6</v>
      </c>
      <c r="EG79" t="s">
        <v>22</v>
      </c>
      <c r="EH79">
        <v>0</v>
      </c>
      <c r="EI79" t="s">
        <v>3</v>
      </c>
      <c r="EJ79">
        <v>1</v>
      </c>
      <c r="EK79">
        <v>57001</v>
      </c>
      <c r="EL79" t="s">
        <v>23</v>
      </c>
      <c r="EM79" t="s">
        <v>24</v>
      </c>
      <c r="EO79" t="s">
        <v>3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FQ79">
        <v>0</v>
      </c>
      <c r="FR79">
        <f t="shared" si="108"/>
        <v>0</v>
      </c>
      <c r="FS79">
        <v>0</v>
      </c>
      <c r="FX79">
        <v>80</v>
      </c>
      <c r="FY79">
        <v>68</v>
      </c>
      <c r="GA79" t="s">
        <v>3</v>
      </c>
      <c r="GD79">
        <v>1</v>
      </c>
      <c r="GF79">
        <v>-304821490</v>
      </c>
      <c r="GG79">
        <v>2</v>
      </c>
      <c r="GH79">
        <v>1</v>
      </c>
      <c r="GI79">
        <v>-2</v>
      </c>
      <c r="GJ79">
        <v>0</v>
      </c>
      <c r="GK79">
        <v>0</v>
      </c>
      <c r="GL79">
        <f t="shared" si="109"/>
        <v>0</v>
      </c>
      <c r="GM79">
        <f t="shared" si="110"/>
        <v>0</v>
      </c>
      <c r="GN79">
        <f t="shared" si="111"/>
        <v>0</v>
      </c>
      <c r="GO79">
        <f t="shared" si="112"/>
        <v>0</v>
      </c>
      <c r="GP79">
        <f t="shared" si="113"/>
        <v>0</v>
      </c>
      <c r="GR79">
        <v>0</v>
      </c>
      <c r="GS79">
        <v>3</v>
      </c>
      <c r="GT79">
        <v>0</v>
      </c>
      <c r="GU79" t="s">
        <v>3</v>
      </c>
      <c r="GV79">
        <f t="shared" si="114"/>
        <v>0</v>
      </c>
      <c r="GW79">
        <v>1</v>
      </c>
      <c r="GX79">
        <f t="shared" si="115"/>
        <v>0</v>
      </c>
      <c r="HA79">
        <v>0</v>
      </c>
      <c r="HB79">
        <v>0</v>
      </c>
      <c r="HC79">
        <f t="shared" si="116"/>
        <v>0</v>
      </c>
      <c r="HE79" t="s">
        <v>3</v>
      </c>
      <c r="HF79" t="s">
        <v>3</v>
      </c>
      <c r="IK79">
        <v>0</v>
      </c>
    </row>
    <row r="80" spans="1:245">
      <c r="A80">
        <v>17</v>
      </c>
      <c r="B80">
        <v>0</v>
      </c>
      <c r="C80">
        <f>ROW(SmtRes!A23)</f>
        <v>23</v>
      </c>
      <c r="D80">
        <f>ROW(EtalonRes!A23)</f>
        <v>23</v>
      </c>
      <c r="E80" t="s">
        <v>36</v>
      </c>
      <c r="F80" t="s">
        <v>37</v>
      </c>
      <c r="G80" t="s">
        <v>38</v>
      </c>
      <c r="H80" t="s">
        <v>39</v>
      </c>
      <c r="I80">
        <f>ROUND(27/100,9)</f>
        <v>0.27</v>
      </c>
      <c r="J80">
        <v>0</v>
      </c>
      <c r="O80">
        <f t="shared" si="77"/>
        <v>512.08000000000004</v>
      </c>
      <c r="P80">
        <f t="shared" si="78"/>
        <v>0</v>
      </c>
      <c r="Q80">
        <f t="shared" si="79"/>
        <v>0</v>
      </c>
      <c r="R80">
        <f t="shared" si="80"/>
        <v>0</v>
      </c>
      <c r="S80">
        <f t="shared" si="81"/>
        <v>512.08000000000004</v>
      </c>
      <c r="T80">
        <f t="shared" si="82"/>
        <v>0</v>
      </c>
      <c r="U80">
        <f t="shared" si="83"/>
        <v>2.0709</v>
      </c>
      <c r="V80">
        <f t="shared" si="84"/>
        <v>0</v>
      </c>
      <c r="W80">
        <f t="shared" si="85"/>
        <v>0</v>
      </c>
      <c r="X80">
        <f t="shared" si="86"/>
        <v>409.66</v>
      </c>
      <c r="Y80">
        <f t="shared" si="87"/>
        <v>348.21</v>
      </c>
      <c r="AA80">
        <v>33525518</v>
      </c>
      <c r="AB80">
        <f t="shared" si="88"/>
        <v>59.83</v>
      </c>
      <c r="AC80">
        <f t="shared" si="89"/>
        <v>0</v>
      </c>
      <c r="AD80">
        <f t="shared" si="90"/>
        <v>0</v>
      </c>
      <c r="AE80">
        <f t="shared" si="91"/>
        <v>0</v>
      </c>
      <c r="AF80">
        <f t="shared" si="92"/>
        <v>59.83</v>
      </c>
      <c r="AG80">
        <f t="shared" si="93"/>
        <v>0</v>
      </c>
      <c r="AH80">
        <f t="shared" si="94"/>
        <v>7.67</v>
      </c>
      <c r="AI80">
        <f t="shared" si="95"/>
        <v>0</v>
      </c>
      <c r="AJ80">
        <f t="shared" si="96"/>
        <v>0</v>
      </c>
      <c r="AK80">
        <v>59.83</v>
      </c>
      <c r="AL80">
        <v>0</v>
      </c>
      <c r="AM80">
        <v>0</v>
      </c>
      <c r="AN80">
        <v>0</v>
      </c>
      <c r="AO80">
        <v>59.83</v>
      </c>
      <c r="AP80">
        <v>0</v>
      </c>
      <c r="AQ80">
        <v>7.67</v>
      </c>
      <c r="AR80">
        <v>0</v>
      </c>
      <c r="AS80">
        <v>0</v>
      </c>
      <c r="AT80">
        <v>80</v>
      </c>
      <c r="AU80">
        <v>68</v>
      </c>
      <c r="AV80">
        <v>1</v>
      </c>
      <c r="AW80">
        <v>1</v>
      </c>
      <c r="AZ80">
        <v>1</v>
      </c>
      <c r="BA80">
        <v>31.7</v>
      </c>
      <c r="BB80">
        <v>1</v>
      </c>
      <c r="BC80">
        <v>1</v>
      </c>
      <c r="BD80" t="s">
        <v>3</v>
      </c>
      <c r="BE80" t="s">
        <v>3</v>
      </c>
      <c r="BF80" t="s">
        <v>3</v>
      </c>
      <c r="BG80" t="s">
        <v>3</v>
      </c>
      <c r="BH80">
        <v>0</v>
      </c>
      <c r="BI80">
        <v>1</v>
      </c>
      <c r="BJ80" t="s">
        <v>40</v>
      </c>
      <c r="BM80">
        <v>57001</v>
      </c>
      <c r="BN80">
        <v>0</v>
      </c>
      <c r="BO80" t="s">
        <v>37</v>
      </c>
      <c r="BP80">
        <v>1</v>
      </c>
      <c r="BQ80">
        <v>6</v>
      </c>
      <c r="BR80">
        <v>0</v>
      </c>
      <c r="BS80">
        <v>31.7</v>
      </c>
      <c r="BT80">
        <v>1</v>
      </c>
      <c r="BU80">
        <v>1</v>
      </c>
      <c r="BV80">
        <v>1</v>
      </c>
      <c r="BW80">
        <v>1</v>
      </c>
      <c r="BX80">
        <v>1</v>
      </c>
      <c r="BY80" t="s">
        <v>3</v>
      </c>
      <c r="BZ80">
        <v>80</v>
      </c>
      <c r="CA80">
        <v>68</v>
      </c>
      <c r="CE80">
        <v>0</v>
      </c>
      <c r="CF80">
        <v>0</v>
      </c>
      <c r="CG80">
        <v>0</v>
      </c>
      <c r="CM80">
        <v>0</v>
      </c>
      <c r="CN80" t="s">
        <v>3</v>
      </c>
      <c r="CO80">
        <v>0</v>
      </c>
      <c r="CP80">
        <f t="shared" si="97"/>
        <v>512.08000000000004</v>
      </c>
      <c r="CQ80">
        <f t="shared" si="98"/>
        <v>0</v>
      </c>
      <c r="CR80">
        <f t="shared" si="99"/>
        <v>0</v>
      </c>
      <c r="CS80">
        <f t="shared" si="100"/>
        <v>0</v>
      </c>
      <c r="CT80">
        <f t="shared" si="101"/>
        <v>1896.6109999999999</v>
      </c>
      <c r="CU80">
        <f t="shared" si="102"/>
        <v>0</v>
      </c>
      <c r="CV80">
        <f t="shared" si="103"/>
        <v>7.67</v>
      </c>
      <c r="CW80">
        <f t="shared" si="104"/>
        <v>0</v>
      </c>
      <c r="CX80">
        <f t="shared" si="105"/>
        <v>0</v>
      </c>
      <c r="CY80">
        <f t="shared" si="106"/>
        <v>409.66399999999999</v>
      </c>
      <c r="CZ80">
        <f t="shared" si="107"/>
        <v>348.21440000000001</v>
      </c>
      <c r="DC80" t="s">
        <v>3</v>
      </c>
      <c r="DD80" t="s">
        <v>3</v>
      </c>
      <c r="DE80" t="s">
        <v>3</v>
      </c>
      <c r="DF80" t="s">
        <v>3</v>
      </c>
      <c r="DG80" t="s">
        <v>3</v>
      </c>
      <c r="DH80" t="s">
        <v>3</v>
      </c>
      <c r="DI80" t="s">
        <v>3</v>
      </c>
      <c r="DJ80" t="s">
        <v>3</v>
      </c>
      <c r="DK80" t="s">
        <v>3</v>
      </c>
      <c r="DL80" t="s">
        <v>3</v>
      </c>
      <c r="DM80" t="s">
        <v>3</v>
      </c>
      <c r="DN80">
        <v>0</v>
      </c>
      <c r="DO80">
        <v>0</v>
      </c>
      <c r="DP80">
        <v>1</v>
      </c>
      <c r="DQ80">
        <v>1</v>
      </c>
      <c r="DU80">
        <v>1013</v>
      </c>
      <c r="DV80" t="s">
        <v>39</v>
      </c>
      <c r="DW80" t="s">
        <v>39</v>
      </c>
      <c r="DX80">
        <v>1</v>
      </c>
      <c r="DZ80" t="s">
        <v>3</v>
      </c>
      <c r="EA80" t="s">
        <v>3</v>
      </c>
      <c r="EB80" t="s">
        <v>3</v>
      </c>
      <c r="EC80" t="s">
        <v>3</v>
      </c>
      <c r="EE80">
        <v>36260505</v>
      </c>
      <c r="EF80">
        <v>6</v>
      </c>
      <c r="EG80" t="s">
        <v>22</v>
      </c>
      <c r="EH80">
        <v>0</v>
      </c>
      <c r="EI80" t="s">
        <v>3</v>
      </c>
      <c r="EJ80">
        <v>1</v>
      </c>
      <c r="EK80">
        <v>57001</v>
      </c>
      <c r="EL80" t="s">
        <v>23</v>
      </c>
      <c r="EM80" t="s">
        <v>24</v>
      </c>
      <c r="EO80" t="s">
        <v>3</v>
      </c>
      <c r="EQ80">
        <v>0</v>
      </c>
      <c r="ER80">
        <v>59.83</v>
      </c>
      <c r="ES80">
        <v>0</v>
      </c>
      <c r="ET80">
        <v>0</v>
      </c>
      <c r="EU80">
        <v>0</v>
      </c>
      <c r="EV80">
        <v>59.83</v>
      </c>
      <c r="EW80">
        <v>7.67</v>
      </c>
      <c r="EX80">
        <v>0</v>
      </c>
      <c r="EY80">
        <v>0</v>
      </c>
      <c r="FQ80">
        <v>0</v>
      </c>
      <c r="FR80">
        <f t="shared" si="108"/>
        <v>0</v>
      </c>
      <c r="FS80">
        <v>0</v>
      </c>
      <c r="FX80">
        <v>80</v>
      </c>
      <c r="FY80">
        <v>68</v>
      </c>
      <c r="GA80" t="s">
        <v>3</v>
      </c>
      <c r="GD80">
        <v>1</v>
      </c>
      <c r="GF80">
        <v>1095792533</v>
      </c>
      <c r="GG80">
        <v>2</v>
      </c>
      <c r="GH80">
        <v>1</v>
      </c>
      <c r="GI80">
        <v>2</v>
      </c>
      <c r="GJ80">
        <v>0</v>
      </c>
      <c r="GK80">
        <v>0</v>
      </c>
      <c r="GL80">
        <f t="shared" si="109"/>
        <v>0</v>
      </c>
      <c r="GM80">
        <f t="shared" si="110"/>
        <v>1269.95</v>
      </c>
      <c r="GN80">
        <f t="shared" si="111"/>
        <v>1269.95</v>
      </c>
      <c r="GO80">
        <f t="shared" si="112"/>
        <v>0</v>
      </c>
      <c r="GP80">
        <f t="shared" si="113"/>
        <v>0</v>
      </c>
      <c r="GR80">
        <v>0</v>
      </c>
      <c r="GS80">
        <v>3</v>
      </c>
      <c r="GT80">
        <v>0</v>
      </c>
      <c r="GU80" t="s">
        <v>3</v>
      </c>
      <c r="GV80">
        <f t="shared" si="114"/>
        <v>0</v>
      </c>
      <c r="GW80">
        <v>1</v>
      </c>
      <c r="GX80">
        <f t="shared" si="115"/>
        <v>0</v>
      </c>
      <c r="HA80">
        <v>0</v>
      </c>
      <c r="HB80">
        <v>0</v>
      </c>
      <c r="HC80">
        <f t="shared" si="116"/>
        <v>0</v>
      </c>
      <c r="HE80" t="s">
        <v>3</v>
      </c>
      <c r="HF80" t="s">
        <v>3</v>
      </c>
      <c r="IK80">
        <v>0</v>
      </c>
    </row>
    <row r="81" spans="1:245">
      <c r="A81">
        <v>18</v>
      </c>
      <c r="B81">
        <v>0</v>
      </c>
      <c r="C81">
        <v>23</v>
      </c>
      <c r="E81" t="s">
        <v>41</v>
      </c>
      <c r="F81" t="s">
        <v>26</v>
      </c>
      <c r="G81" t="s">
        <v>27</v>
      </c>
      <c r="H81" t="s">
        <v>28</v>
      </c>
      <c r="I81">
        <f>I80*J81</f>
        <v>0.189</v>
      </c>
      <c r="J81">
        <v>0.7</v>
      </c>
      <c r="O81">
        <f t="shared" si="77"/>
        <v>0</v>
      </c>
      <c r="P81">
        <f t="shared" si="78"/>
        <v>0</v>
      </c>
      <c r="Q81">
        <f t="shared" si="79"/>
        <v>0</v>
      </c>
      <c r="R81">
        <f t="shared" si="80"/>
        <v>0</v>
      </c>
      <c r="S81">
        <f t="shared" si="81"/>
        <v>0</v>
      </c>
      <c r="T81">
        <f t="shared" si="82"/>
        <v>0</v>
      </c>
      <c r="U81">
        <f t="shared" si="83"/>
        <v>0</v>
      </c>
      <c r="V81">
        <f t="shared" si="84"/>
        <v>0</v>
      </c>
      <c r="W81">
        <f t="shared" si="85"/>
        <v>0</v>
      </c>
      <c r="X81">
        <f t="shared" si="86"/>
        <v>0</v>
      </c>
      <c r="Y81">
        <f t="shared" si="87"/>
        <v>0</v>
      </c>
      <c r="AA81">
        <v>33525518</v>
      </c>
      <c r="AB81">
        <f t="shared" si="88"/>
        <v>0</v>
      </c>
      <c r="AC81">
        <f t="shared" si="89"/>
        <v>0</v>
      </c>
      <c r="AD81">
        <f t="shared" si="90"/>
        <v>0</v>
      </c>
      <c r="AE81">
        <f t="shared" si="91"/>
        <v>0</v>
      </c>
      <c r="AF81">
        <f t="shared" si="92"/>
        <v>0</v>
      </c>
      <c r="AG81">
        <f t="shared" si="93"/>
        <v>0</v>
      </c>
      <c r="AH81">
        <f t="shared" si="94"/>
        <v>0</v>
      </c>
      <c r="AI81">
        <f t="shared" si="95"/>
        <v>0</v>
      </c>
      <c r="AJ81">
        <f t="shared" si="96"/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80</v>
      </c>
      <c r="AU81">
        <v>68</v>
      </c>
      <c r="AV81">
        <v>1</v>
      </c>
      <c r="AW81">
        <v>1</v>
      </c>
      <c r="AZ81">
        <v>1</v>
      </c>
      <c r="BA81">
        <v>1</v>
      </c>
      <c r="BB81">
        <v>1</v>
      </c>
      <c r="BC81">
        <v>1</v>
      </c>
      <c r="BD81" t="s">
        <v>3</v>
      </c>
      <c r="BE81" t="s">
        <v>3</v>
      </c>
      <c r="BF81" t="s">
        <v>3</v>
      </c>
      <c r="BG81" t="s">
        <v>3</v>
      </c>
      <c r="BH81">
        <v>3</v>
      </c>
      <c r="BI81">
        <v>1</v>
      </c>
      <c r="BJ81" t="s">
        <v>29</v>
      </c>
      <c r="BM81">
        <v>57001</v>
      </c>
      <c r="BN81">
        <v>0</v>
      </c>
      <c r="BO81" t="s">
        <v>3</v>
      </c>
      <c r="BP81">
        <v>0</v>
      </c>
      <c r="BQ81">
        <v>6</v>
      </c>
      <c r="BR81">
        <v>0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3</v>
      </c>
      <c r="BZ81">
        <v>80</v>
      </c>
      <c r="CA81">
        <v>68</v>
      </c>
      <c r="CE81">
        <v>0</v>
      </c>
      <c r="CF81">
        <v>0</v>
      </c>
      <c r="CG81">
        <v>0</v>
      </c>
      <c r="CM81">
        <v>0</v>
      </c>
      <c r="CN81" t="s">
        <v>3</v>
      </c>
      <c r="CO81">
        <v>0</v>
      </c>
      <c r="CP81">
        <f t="shared" si="97"/>
        <v>0</v>
      </c>
      <c r="CQ81">
        <f t="shared" si="98"/>
        <v>0</v>
      </c>
      <c r="CR81">
        <f t="shared" si="99"/>
        <v>0</v>
      </c>
      <c r="CS81">
        <f t="shared" si="100"/>
        <v>0</v>
      </c>
      <c r="CT81">
        <f t="shared" si="101"/>
        <v>0</v>
      </c>
      <c r="CU81">
        <f t="shared" si="102"/>
        <v>0</v>
      </c>
      <c r="CV81">
        <f t="shared" si="103"/>
        <v>0</v>
      </c>
      <c r="CW81">
        <f t="shared" si="104"/>
        <v>0</v>
      </c>
      <c r="CX81">
        <f t="shared" si="105"/>
        <v>0</v>
      </c>
      <c r="CY81">
        <f t="shared" si="106"/>
        <v>0</v>
      </c>
      <c r="CZ81">
        <f t="shared" si="107"/>
        <v>0</v>
      </c>
      <c r="DC81" t="s">
        <v>3</v>
      </c>
      <c r="DD81" t="s">
        <v>3</v>
      </c>
      <c r="DE81" t="s">
        <v>3</v>
      </c>
      <c r="DF81" t="s">
        <v>3</v>
      </c>
      <c r="DG81" t="s">
        <v>3</v>
      </c>
      <c r="DH81" t="s">
        <v>3</v>
      </c>
      <c r="DI81" t="s">
        <v>3</v>
      </c>
      <c r="DJ81" t="s">
        <v>3</v>
      </c>
      <c r="DK81" t="s">
        <v>3</v>
      </c>
      <c r="DL81" t="s">
        <v>3</v>
      </c>
      <c r="DM81" t="s">
        <v>3</v>
      </c>
      <c r="DN81">
        <v>0</v>
      </c>
      <c r="DO81">
        <v>0</v>
      </c>
      <c r="DP81">
        <v>1</v>
      </c>
      <c r="DQ81">
        <v>1</v>
      </c>
      <c r="DU81">
        <v>1009</v>
      </c>
      <c r="DV81" t="s">
        <v>28</v>
      </c>
      <c r="DW81" t="s">
        <v>28</v>
      </c>
      <c r="DX81">
        <v>1000</v>
      </c>
      <c r="DZ81" t="s">
        <v>3</v>
      </c>
      <c r="EA81" t="s">
        <v>3</v>
      </c>
      <c r="EB81" t="s">
        <v>3</v>
      </c>
      <c r="EC81" t="s">
        <v>3</v>
      </c>
      <c r="EE81">
        <v>36260505</v>
      </c>
      <c r="EF81">
        <v>6</v>
      </c>
      <c r="EG81" t="s">
        <v>22</v>
      </c>
      <c r="EH81">
        <v>0</v>
      </c>
      <c r="EI81" t="s">
        <v>3</v>
      </c>
      <c r="EJ81">
        <v>1</v>
      </c>
      <c r="EK81">
        <v>57001</v>
      </c>
      <c r="EL81" t="s">
        <v>23</v>
      </c>
      <c r="EM81" t="s">
        <v>24</v>
      </c>
      <c r="EO81" t="s">
        <v>3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FQ81">
        <v>0</v>
      </c>
      <c r="FR81">
        <f t="shared" si="108"/>
        <v>0</v>
      </c>
      <c r="FS81">
        <v>0</v>
      </c>
      <c r="FX81">
        <v>80</v>
      </c>
      <c r="FY81">
        <v>68</v>
      </c>
      <c r="GA81" t="s">
        <v>3</v>
      </c>
      <c r="GD81">
        <v>1</v>
      </c>
      <c r="GF81">
        <v>-304821490</v>
      </c>
      <c r="GG81">
        <v>2</v>
      </c>
      <c r="GH81">
        <v>1</v>
      </c>
      <c r="GI81">
        <v>-2</v>
      </c>
      <c r="GJ81">
        <v>0</v>
      </c>
      <c r="GK81">
        <v>0</v>
      </c>
      <c r="GL81">
        <f t="shared" si="109"/>
        <v>0</v>
      </c>
      <c r="GM81">
        <f t="shared" si="110"/>
        <v>0</v>
      </c>
      <c r="GN81">
        <f t="shared" si="111"/>
        <v>0</v>
      </c>
      <c r="GO81">
        <f t="shared" si="112"/>
        <v>0</v>
      </c>
      <c r="GP81">
        <f t="shared" si="113"/>
        <v>0</v>
      </c>
      <c r="GR81">
        <v>0</v>
      </c>
      <c r="GS81">
        <v>3</v>
      </c>
      <c r="GT81">
        <v>0</v>
      </c>
      <c r="GU81" t="s">
        <v>3</v>
      </c>
      <c r="GV81">
        <f t="shared" si="114"/>
        <v>0</v>
      </c>
      <c r="GW81">
        <v>1</v>
      </c>
      <c r="GX81">
        <f t="shared" si="115"/>
        <v>0</v>
      </c>
      <c r="HA81">
        <v>0</v>
      </c>
      <c r="HB81">
        <v>0</v>
      </c>
      <c r="HC81">
        <f t="shared" si="116"/>
        <v>0</v>
      </c>
      <c r="HE81" t="s">
        <v>3</v>
      </c>
      <c r="HF81" t="s">
        <v>3</v>
      </c>
      <c r="IK81">
        <v>0</v>
      </c>
    </row>
    <row r="82" spans="1:245">
      <c r="A82">
        <v>17</v>
      </c>
      <c r="B82">
        <v>0</v>
      </c>
      <c r="C82">
        <f>ROW(SmtRes!A29)</f>
        <v>29</v>
      </c>
      <c r="D82">
        <f>ROW(EtalonRes!A29)</f>
        <v>29</v>
      </c>
      <c r="E82" t="s">
        <v>42</v>
      </c>
      <c r="F82" t="s">
        <v>43</v>
      </c>
      <c r="G82" t="s">
        <v>44</v>
      </c>
      <c r="H82" t="s">
        <v>45</v>
      </c>
      <c r="I82">
        <f>ROUND(57/100,9)</f>
        <v>0.56999999999999995</v>
      </c>
      <c r="J82">
        <v>0</v>
      </c>
      <c r="O82">
        <f t="shared" si="77"/>
        <v>27737.53</v>
      </c>
      <c r="P82">
        <f t="shared" si="78"/>
        <v>4182.8999999999996</v>
      </c>
      <c r="Q82">
        <f t="shared" si="79"/>
        <v>170.09</v>
      </c>
      <c r="R82">
        <f t="shared" si="80"/>
        <v>163.52000000000001</v>
      </c>
      <c r="S82">
        <f t="shared" si="81"/>
        <v>23384.54</v>
      </c>
      <c r="T82">
        <f t="shared" si="82"/>
        <v>0</v>
      </c>
      <c r="U82">
        <f t="shared" si="83"/>
        <v>83.259899999999988</v>
      </c>
      <c r="V82">
        <f t="shared" si="84"/>
        <v>0.38190000000000002</v>
      </c>
      <c r="W82">
        <f t="shared" si="85"/>
        <v>0</v>
      </c>
      <c r="X82">
        <f t="shared" si="86"/>
        <v>18602.97</v>
      </c>
      <c r="Y82">
        <f t="shared" si="87"/>
        <v>11774.03</v>
      </c>
      <c r="AA82">
        <v>33525518</v>
      </c>
      <c r="AB82">
        <f t="shared" si="88"/>
        <v>2366.4699999999998</v>
      </c>
      <c r="AC82">
        <f t="shared" si="89"/>
        <v>1051.3499999999999</v>
      </c>
      <c r="AD82">
        <f t="shared" si="90"/>
        <v>20.94</v>
      </c>
      <c r="AE82">
        <f t="shared" si="91"/>
        <v>9.0500000000000007</v>
      </c>
      <c r="AF82">
        <f t="shared" si="92"/>
        <v>1294.18</v>
      </c>
      <c r="AG82">
        <f t="shared" si="93"/>
        <v>0</v>
      </c>
      <c r="AH82">
        <f t="shared" si="94"/>
        <v>146.07</v>
      </c>
      <c r="AI82">
        <f t="shared" si="95"/>
        <v>0.67</v>
      </c>
      <c r="AJ82">
        <f t="shared" si="96"/>
        <v>0</v>
      </c>
      <c r="AK82">
        <v>2366.4699999999998</v>
      </c>
      <c r="AL82">
        <v>1051.3499999999999</v>
      </c>
      <c r="AM82">
        <v>20.94</v>
      </c>
      <c r="AN82">
        <v>9.0500000000000007</v>
      </c>
      <c r="AO82">
        <v>1294.18</v>
      </c>
      <c r="AP82">
        <v>0</v>
      </c>
      <c r="AQ82">
        <v>146.07</v>
      </c>
      <c r="AR82">
        <v>0.67</v>
      </c>
      <c r="AS82">
        <v>0</v>
      </c>
      <c r="AT82">
        <v>79</v>
      </c>
      <c r="AU82">
        <v>50</v>
      </c>
      <c r="AV82">
        <v>1</v>
      </c>
      <c r="AW82">
        <v>1</v>
      </c>
      <c r="AZ82">
        <v>1</v>
      </c>
      <c r="BA82">
        <v>31.7</v>
      </c>
      <c r="BB82">
        <v>14.25</v>
      </c>
      <c r="BC82">
        <v>6.98</v>
      </c>
      <c r="BD82" t="s">
        <v>3</v>
      </c>
      <c r="BE82" t="s">
        <v>3</v>
      </c>
      <c r="BF82" t="s">
        <v>3</v>
      </c>
      <c r="BG82" t="s">
        <v>3</v>
      </c>
      <c r="BH82">
        <v>0</v>
      </c>
      <c r="BI82">
        <v>1</v>
      </c>
      <c r="BJ82" t="s">
        <v>46</v>
      </c>
      <c r="BM82">
        <v>61001</v>
      </c>
      <c r="BN82">
        <v>0</v>
      </c>
      <c r="BO82" t="s">
        <v>43</v>
      </c>
      <c r="BP82">
        <v>1</v>
      </c>
      <c r="BQ82">
        <v>6</v>
      </c>
      <c r="BR82">
        <v>0</v>
      </c>
      <c r="BS82">
        <v>31.7</v>
      </c>
      <c r="BT82">
        <v>1</v>
      </c>
      <c r="BU82">
        <v>1</v>
      </c>
      <c r="BV82">
        <v>1</v>
      </c>
      <c r="BW82">
        <v>1</v>
      </c>
      <c r="BX82">
        <v>1</v>
      </c>
      <c r="BY82" t="s">
        <v>3</v>
      </c>
      <c r="BZ82">
        <v>79</v>
      </c>
      <c r="CA82">
        <v>50</v>
      </c>
      <c r="CE82">
        <v>0</v>
      </c>
      <c r="CF82">
        <v>0</v>
      </c>
      <c r="CG82">
        <v>0</v>
      </c>
      <c r="CM82">
        <v>0</v>
      </c>
      <c r="CN82" t="s">
        <v>3</v>
      </c>
      <c r="CO82">
        <v>0</v>
      </c>
      <c r="CP82">
        <f t="shared" si="97"/>
        <v>27737.53</v>
      </c>
      <c r="CQ82">
        <f t="shared" si="98"/>
        <v>7338.4229999999998</v>
      </c>
      <c r="CR82">
        <f t="shared" si="99"/>
        <v>298.39500000000004</v>
      </c>
      <c r="CS82">
        <f t="shared" si="100"/>
        <v>286.88499999999999</v>
      </c>
      <c r="CT82">
        <f t="shared" si="101"/>
        <v>41025.506000000001</v>
      </c>
      <c r="CU82">
        <f t="shared" si="102"/>
        <v>0</v>
      </c>
      <c r="CV82">
        <f t="shared" si="103"/>
        <v>146.07</v>
      </c>
      <c r="CW82">
        <f t="shared" si="104"/>
        <v>0.67</v>
      </c>
      <c r="CX82">
        <f t="shared" si="105"/>
        <v>0</v>
      </c>
      <c r="CY82">
        <f t="shared" si="106"/>
        <v>18602.967400000001</v>
      </c>
      <c r="CZ82">
        <f t="shared" si="107"/>
        <v>11774.03</v>
      </c>
      <c r="DC82" t="s">
        <v>3</v>
      </c>
      <c r="DD82" t="s">
        <v>3</v>
      </c>
      <c r="DE82" t="s">
        <v>3</v>
      </c>
      <c r="DF82" t="s">
        <v>3</v>
      </c>
      <c r="DG82" t="s">
        <v>3</v>
      </c>
      <c r="DH82" t="s">
        <v>3</v>
      </c>
      <c r="DI82" t="s">
        <v>3</v>
      </c>
      <c r="DJ82" t="s">
        <v>3</v>
      </c>
      <c r="DK82" t="s">
        <v>3</v>
      </c>
      <c r="DL82" t="s">
        <v>3</v>
      </c>
      <c r="DM82" t="s">
        <v>3</v>
      </c>
      <c r="DN82">
        <v>0</v>
      </c>
      <c r="DO82">
        <v>0</v>
      </c>
      <c r="DP82">
        <v>1</v>
      </c>
      <c r="DQ82">
        <v>1</v>
      </c>
      <c r="DU82">
        <v>1013</v>
      </c>
      <c r="DV82" t="s">
        <v>45</v>
      </c>
      <c r="DW82" t="s">
        <v>45</v>
      </c>
      <c r="DX82">
        <v>1</v>
      </c>
      <c r="DZ82" t="s">
        <v>3</v>
      </c>
      <c r="EA82" t="s">
        <v>3</v>
      </c>
      <c r="EB82" t="s">
        <v>3</v>
      </c>
      <c r="EC82" t="s">
        <v>3</v>
      </c>
      <c r="EE82">
        <v>36260509</v>
      </c>
      <c r="EF82">
        <v>6</v>
      </c>
      <c r="EG82" t="s">
        <v>22</v>
      </c>
      <c r="EH82">
        <v>0</v>
      </c>
      <c r="EI82" t="s">
        <v>3</v>
      </c>
      <c r="EJ82">
        <v>1</v>
      </c>
      <c r="EK82">
        <v>61001</v>
      </c>
      <c r="EL82" t="s">
        <v>47</v>
      </c>
      <c r="EM82" t="s">
        <v>48</v>
      </c>
      <c r="EO82" t="s">
        <v>3</v>
      </c>
      <c r="EQ82">
        <v>0</v>
      </c>
      <c r="ER82">
        <v>2366.4699999999998</v>
      </c>
      <c r="ES82">
        <v>1051.3499999999999</v>
      </c>
      <c r="ET82">
        <v>20.94</v>
      </c>
      <c r="EU82">
        <v>9.0500000000000007</v>
      </c>
      <c r="EV82">
        <v>1294.18</v>
      </c>
      <c r="EW82">
        <v>146.07</v>
      </c>
      <c r="EX82">
        <v>0.67</v>
      </c>
      <c r="EY82">
        <v>0</v>
      </c>
      <c r="FQ82">
        <v>0</v>
      </c>
      <c r="FR82">
        <f t="shared" si="108"/>
        <v>0</v>
      </c>
      <c r="FS82">
        <v>0</v>
      </c>
      <c r="FX82">
        <v>79</v>
      </c>
      <c r="FY82">
        <v>50</v>
      </c>
      <c r="GA82" t="s">
        <v>3</v>
      </c>
      <c r="GD82">
        <v>1</v>
      </c>
      <c r="GF82">
        <v>478959867</v>
      </c>
      <c r="GG82">
        <v>2</v>
      </c>
      <c r="GH82">
        <v>1</v>
      </c>
      <c r="GI82">
        <v>2</v>
      </c>
      <c r="GJ82">
        <v>0</v>
      </c>
      <c r="GK82">
        <v>0</v>
      </c>
      <c r="GL82">
        <f t="shared" si="109"/>
        <v>0</v>
      </c>
      <c r="GM82">
        <f t="shared" si="110"/>
        <v>58114.53</v>
      </c>
      <c r="GN82">
        <f t="shared" si="111"/>
        <v>58114.53</v>
      </c>
      <c r="GO82">
        <f t="shared" si="112"/>
        <v>0</v>
      </c>
      <c r="GP82">
        <f t="shared" si="113"/>
        <v>0</v>
      </c>
      <c r="GR82">
        <v>0</v>
      </c>
      <c r="GS82">
        <v>3</v>
      </c>
      <c r="GT82">
        <v>0</v>
      </c>
      <c r="GU82" t="s">
        <v>3</v>
      </c>
      <c r="GV82">
        <f t="shared" si="114"/>
        <v>0</v>
      </c>
      <c r="GW82">
        <v>1</v>
      </c>
      <c r="GX82">
        <f t="shared" si="115"/>
        <v>0</v>
      </c>
      <c r="HA82">
        <v>0</v>
      </c>
      <c r="HB82">
        <v>0</v>
      </c>
      <c r="HC82">
        <f t="shared" si="116"/>
        <v>0</v>
      </c>
      <c r="HE82" t="s">
        <v>3</v>
      </c>
      <c r="HF82" t="s">
        <v>3</v>
      </c>
      <c r="IK82">
        <v>0</v>
      </c>
    </row>
    <row r="83" spans="1:245">
      <c r="A83">
        <v>18</v>
      </c>
      <c r="B83">
        <v>0</v>
      </c>
      <c r="C83">
        <v>29</v>
      </c>
      <c r="E83" t="s">
        <v>49</v>
      </c>
      <c r="F83" t="s">
        <v>26</v>
      </c>
      <c r="G83" t="s">
        <v>27</v>
      </c>
      <c r="H83" t="s">
        <v>28</v>
      </c>
      <c r="I83">
        <f>I82*J83</f>
        <v>1.9266000000000001</v>
      </c>
      <c r="J83">
        <v>3.3800000000000003</v>
      </c>
      <c r="O83">
        <f t="shared" si="77"/>
        <v>0</v>
      </c>
      <c r="P83">
        <f t="shared" si="78"/>
        <v>0</v>
      </c>
      <c r="Q83">
        <f t="shared" si="79"/>
        <v>0</v>
      </c>
      <c r="R83">
        <f t="shared" si="80"/>
        <v>0</v>
      </c>
      <c r="S83">
        <f t="shared" si="81"/>
        <v>0</v>
      </c>
      <c r="T83">
        <f t="shared" si="82"/>
        <v>0</v>
      </c>
      <c r="U83">
        <f t="shared" si="83"/>
        <v>0</v>
      </c>
      <c r="V83">
        <f t="shared" si="84"/>
        <v>0</v>
      </c>
      <c r="W83">
        <f t="shared" si="85"/>
        <v>0</v>
      </c>
      <c r="X83">
        <f t="shared" si="86"/>
        <v>0</v>
      </c>
      <c r="Y83">
        <f t="shared" si="87"/>
        <v>0</v>
      </c>
      <c r="AA83">
        <v>33525518</v>
      </c>
      <c r="AB83">
        <f t="shared" si="88"/>
        <v>0</v>
      </c>
      <c r="AC83">
        <f t="shared" si="89"/>
        <v>0</v>
      </c>
      <c r="AD83">
        <f t="shared" si="90"/>
        <v>0</v>
      </c>
      <c r="AE83">
        <f t="shared" si="91"/>
        <v>0</v>
      </c>
      <c r="AF83">
        <f t="shared" si="92"/>
        <v>0</v>
      </c>
      <c r="AG83">
        <f t="shared" si="93"/>
        <v>0</v>
      </c>
      <c r="AH83">
        <f t="shared" si="94"/>
        <v>0</v>
      </c>
      <c r="AI83">
        <f t="shared" si="95"/>
        <v>0</v>
      </c>
      <c r="AJ83">
        <f t="shared" si="96"/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79</v>
      </c>
      <c r="AU83">
        <v>50</v>
      </c>
      <c r="AV83">
        <v>1</v>
      </c>
      <c r="AW83">
        <v>1</v>
      </c>
      <c r="AZ83">
        <v>1</v>
      </c>
      <c r="BA83">
        <v>1</v>
      </c>
      <c r="BB83">
        <v>1</v>
      </c>
      <c r="BC83">
        <v>1</v>
      </c>
      <c r="BD83" t="s">
        <v>3</v>
      </c>
      <c r="BE83" t="s">
        <v>3</v>
      </c>
      <c r="BF83" t="s">
        <v>3</v>
      </c>
      <c r="BG83" t="s">
        <v>3</v>
      </c>
      <c r="BH83">
        <v>3</v>
      </c>
      <c r="BI83">
        <v>1</v>
      </c>
      <c r="BJ83" t="s">
        <v>29</v>
      </c>
      <c r="BM83">
        <v>61001</v>
      </c>
      <c r="BN83">
        <v>0</v>
      </c>
      <c r="BO83" t="s">
        <v>3</v>
      </c>
      <c r="BP83">
        <v>0</v>
      </c>
      <c r="BQ83">
        <v>6</v>
      </c>
      <c r="BR83">
        <v>0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79</v>
      </c>
      <c r="CA83">
        <v>50</v>
      </c>
      <c r="CE83">
        <v>0</v>
      </c>
      <c r="CF83">
        <v>0</v>
      </c>
      <c r="CG83">
        <v>0</v>
      </c>
      <c r="CM83">
        <v>0</v>
      </c>
      <c r="CN83" t="s">
        <v>3</v>
      </c>
      <c r="CO83">
        <v>0</v>
      </c>
      <c r="CP83">
        <f t="shared" si="97"/>
        <v>0</v>
      </c>
      <c r="CQ83">
        <f t="shared" si="98"/>
        <v>0</v>
      </c>
      <c r="CR83">
        <f t="shared" si="99"/>
        <v>0</v>
      </c>
      <c r="CS83">
        <f t="shared" si="100"/>
        <v>0</v>
      </c>
      <c r="CT83">
        <f t="shared" si="101"/>
        <v>0</v>
      </c>
      <c r="CU83">
        <f t="shared" si="102"/>
        <v>0</v>
      </c>
      <c r="CV83">
        <f t="shared" si="103"/>
        <v>0</v>
      </c>
      <c r="CW83">
        <f t="shared" si="104"/>
        <v>0</v>
      </c>
      <c r="CX83">
        <f t="shared" si="105"/>
        <v>0</v>
      </c>
      <c r="CY83">
        <f t="shared" si="106"/>
        <v>0</v>
      </c>
      <c r="CZ83">
        <f t="shared" si="107"/>
        <v>0</v>
      </c>
      <c r="DC83" t="s">
        <v>3</v>
      </c>
      <c r="DD83" t="s">
        <v>3</v>
      </c>
      <c r="DE83" t="s">
        <v>3</v>
      </c>
      <c r="DF83" t="s">
        <v>3</v>
      </c>
      <c r="DG83" t="s">
        <v>3</v>
      </c>
      <c r="DH83" t="s">
        <v>3</v>
      </c>
      <c r="DI83" t="s">
        <v>3</v>
      </c>
      <c r="DJ83" t="s">
        <v>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DU83">
        <v>1009</v>
      </c>
      <c r="DV83" t="s">
        <v>28</v>
      </c>
      <c r="DW83" t="s">
        <v>28</v>
      </c>
      <c r="DX83">
        <v>1000</v>
      </c>
      <c r="DZ83" t="s">
        <v>3</v>
      </c>
      <c r="EA83" t="s">
        <v>3</v>
      </c>
      <c r="EB83" t="s">
        <v>3</v>
      </c>
      <c r="EC83" t="s">
        <v>3</v>
      </c>
      <c r="EE83">
        <v>36260509</v>
      </c>
      <c r="EF83">
        <v>6</v>
      </c>
      <c r="EG83" t="s">
        <v>22</v>
      </c>
      <c r="EH83">
        <v>0</v>
      </c>
      <c r="EI83" t="s">
        <v>3</v>
      </c>
      <c r="EJ83">
        <v>1</v>
      </c>
      <c r="EK83">
        <v>61001</v>
      </c>
      <c r="EL83" t="s">
        <v>47</v>
      </c>
      <c r="EM83" t="s">
        <v>48</v>
      </c>
      <c r="EO83" t="s">
        <v>3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FQ83">
        <v>0</v>
      </c>
      <c r="FR83">
        <f t="shared" si="108"/>
        <v>0</v>
      </c>
      <c r="FS83">
        <v>0</v>
      </c>
      <c r="FX83">
        <v>79</v>
      </c>
      <c r="FY83">
        <v>50</v>
      </c>
      <c r="GA83" t="s">
        <v>3</v>
      </c>
      <c r="GD83">
        <v>1</v>
      </c>
      <c r="GF83">
        <v>-304821490</v>
      </c>
      <c r="GG83">
        <v>2</v>
      </c>
      <c r="GH83">
        <v>1</v>
      </c>
      <c r="GI83">
        <v>-2</v>
      </c>
      <c r="GJ83">
        <v>0</v>
      </c>
      <c r="GK83">
        <v>0</v>
      </c>
      <c r="GL83">
        <f t="shared" si="109"/>
        <v>0</v>
      </c>
      <c r="GM83">
        <f t="shared" si="110"/>
        <v>0</v>
      </c>
      <c r="GN83">
        <f t="shared" si="111"/>
        <v>0</v>
      </c>
      <c r="GO83">
        <f t="shared" si="112"/>
        <v>0</v>
      </c>
      <c r="GP83">
        <f t="shared" si="113"/>
        <v>0</v>
      </c>
      <c r="GR83">
        <v>0</v>
      </c>
      <c r="GS83">
        <v>3</v>
      </c>
      <c r="GT83">
        <v>0</v>
      </c>
      <c r="GU83" t="s">
        <v>3</v>
      </c>
      <c r="GV83">
        <f t="shared" si="114"/>
        <v>0</v>
      </c>
      <c r="GW83">
        <v>1</v>
      </c>
      <c r="GX83">
        <f t="shared" si="115"/>
        <v>0</v>
      </c>
      <c r="HA83">
        <v>0</v>
      </c>
      <c r="HB83">
        <v>0</v>
      </c>
      <c r="HC83">
        <f t="shared" si="116"/>
        <v>0</v>
      </c>
      <c r="HE83" t="s">
        <v>3</v>
      </c>
      <c r="HF83" t="s">
        <v>3</v>
      </c>
      <c r="IK83">
        <v>0</v>
      </c>
    </row>
    <row r="84" spans="1:245">
      <c r="A84">
        <v>17</v>
      </c>
      <c r="B84">
        <v>0</v>
      </c>
      <c r="C84">
        <f>ROW(SmtRes!A30)</f>
        <v>30</v>
      </c>
      <c r="D84">
        <f>ROW(EtalonRes!A30)</f>
        <v>30</v>
      </c>
      <c r="E84" t="s">
        <v>50</v>
      </c>
      <c r="F84" t="s">
        <v>51</v>
      </c>
      <c r="G84" t="s">
        <v>52</v>
      </c>
      <c r="H84" t="s">
        <v>53</v>
      </c>
      <c r="I84">
        <f>ROUND(27/100,9)</f>
        <v>0.27</v>
      </c>
      <c r="J84">
        <v>0</v>
      </c>
      <c r="O84">
        <f t="shared" si="77"/>
        <v>1523.5</v>
      </c>
      <c r="P84">
        <f t="shared" si="78"/>
        <v>0</v>
      </c>
      <c r="Q84">
        <f t="shared" si="79"/>
        <v>0</v>
      </c>
      <c r="R84">
        <f t="shared" si="80"/>
        <v>0</v>
      </c>
      <c r="S84">
        <f t="shared" si="81"/>
        <v>1523.5</v>
      </c>
      <c r="T84">
        <f t="shared" si="82"/>
        <v>0</v>
      </c>
      <c r="U84">
        <f t="shared" si="83"/>
        <v>6.1614000000000004</v>
      </c>
      <c r="V84">
        <f t="shared" si="84"/>
        <v>0</v>
      </c>
      <c r="W84">
        <f t="shared" si="85"/>
        <v>0</v>
      </c>
      <c r="X84">
        <f t="shared" si="86"/>
        <v>1508.27</v>
      </c>
      <c r="Y84">
        <f t="shared" si="87"/>
        <v>914.1</v>
      </c>
      <c r="AA84">
        <v>33525518</v>
      </c>
      <c r="AB84">
        <f t="shared" si="88"/>
        <v>178</v>
      </c>
      <c r="AC84">
        <f t="shared" si="89"/>
        <v>0</v>
      </c>
      <c r="AD84">
        <f t="shared" si="90"/>
        <v>0</v>
      </c>
      <c r="AE84">
        <f t="shared" si="91"/>
        <v>0</v>
      </c>
      <c r="AF84">
        <f t="shared" si="92"/>
        <v>178</v>
      </c>
      <c r="AG84">
        <f t="shared" si="93"/>
        <v>0</v>
      </c>
      <c r="AH84">
        <f t="shared" si="94"/>
        <v>22.82</v>
      </c>
      <c r="AI84">
        <f t="shared" si="95"/>
        <v>0</v>
      </c>
      <c r="AJ84">
        <f t="shared" si="96"/>
        <v>0</v>
      </c>
      <c r="AK84">
        <v>178</v>
      </c>
      <c r="AL84">
        <v>0</v>
      </c>
      <c r="AM84">
        <v>0</v>
      </c>
      <c r="AN84">
        <v>0</v>
      </c>
      <c r="AO84">
        <v>178</v>
      </c>
      <c r="AP84">
        <v>0</v>
      </c>
      <c r="AQ84">
        <v>22.82</v>
      </c>
      <c r="AR84">
        <v>0</v>
      </c>
      <c r="AS84">
        <v>0</v>
      </c>
      <c r="AT84">
        <v>99</v>
      </c>
      <c r="AU84">
        <v>60</v>
      </c>
      <c r="AV84">
        <v>1</v>
      </c>
      <c r="AW84">
        <v>1</v>
      </c>
      <c r="AZ84">
        <v>1</v>
      </c>
      <c r="BA84">
        <v>31.7</v>
      </c>
      <c r="BB84">
        <v>1</v>
      </c>
      <c r="BC84">
        <v>1</v>
      </c>
      <c r="BD84" t="s">
        <v>3</v>
      </c>
      <c r="BE84" t="s">
        <v>3</v>
      </c>
      <c r="BF84" t="s">
        <v>3</v>
      </c>
      <c r="BG84" t="s">
        <v>3</v>
      </c>
      <c r="BH84">
        <v>0</v>
      </c>
      <c r="BI84">
        <v>1</v>
      </c>
      <c r="BJ84" t="s">
        <v>54</v>
      </c>
      <c r="BM84">
        <v>46001</v>
      </c>
      <c r="BN84">
        <v>0</v>
      </c>
      <c r="BO84" t="s">
        <v>51</v>
      </c>
      <c r="BP84">
        <v>1</v>
      </c>
      <c r="BQ84">
        <v>2</v>
      </c>
      <c r="BR84">
        <v>0</v>
      </c>
      <c r="BS84">
        <v>31.7</v>
      </c>
      <c r="BT84">
        <v>1</v>
      </c>
      <c r="BU84">
        <v>1</v>
      </c>
      <c r="BV84">
        <v>1</v>
      </c>
      <c r="BW84">
        <v>1</v>
      </c>
      <c r="BX84">
        <v>1</v>
      </c>
      <c r="BY84" t="s">
        <v>3</v>
      </c>
      <c r="BZ84">
        <v>110</v>
      </c>
      <c r="CA84">
        <v>70</v>
      </c>
      <c r="CE84">
        <v>0</v>
      </c>
      <c r="CF84">
        <v>0</v>
      </c>
      <c r="CG84">
        <v>0</v>
      </c>
      <c r="CM84">
        <v>0</v>
      </c>
      <c r="CN84" t="s">
        <v>3</v>
      </c>
      <c r="CO84">
        <v>0</v>
      </c>
      <c r="CP84">
        <f t="shared" si="97"/>
        <v>1523.5</v>
      </c>
      <c r="CQ84">
        <f t="shared" si="98"/>
        <v>0</v>
      </c>
      <c r="CR84">
        <f t="shared" si="99"/>
        <v>0</v>
      </c>
      <c r="CS84">
        <f t="shared" si="100"/>
        <v>0</v>
      </c>
      <c r="CT84">
        <f t="shared" si="101"/>
        <v>5642.5999999999995</v>
      </c>
      <c r="CU84">
        <f t="shared" si="102"/>
        <v>0</v>
      </c>
      <c r="CV84">
        <f t="shared" si="103"/>
        <v>22.82</v>
      </c>
      <c r="CW84">
        <f t="shared" si="104"/>
        <v>0</v>
      </c>
      <c r="CX84">
        <f t="shared" si="105"/>
        <v>0</v>
      </c>
      <c r="CY84">
        <f t="shared" si="106"/>
        <v>1508.2650000000001</v>
      </c>
      <c r="CZ84">
        <f t="shared" si="107"/>
        <v>914.1</v>
      </c>
      <c r="DC84" t="s">
        <v>3</v>
      </c>
      <c r="DD84" t="s">
        <v>3</v>
      </c>
      <c r="DE84" t="s">
        <v>3</v>
      </c>
      <c r="DF84" t="s">
        <v>3</v>
      </c>
      <c r="DG84" t="s">
        <v>3</v>
      </c>
      <c r="DH84" t="s">
        <v>3</v>
      </c>
      <c r="DI84" t="s">
        <v>3</v>
      </c>
      <c r="DJ84" t="s">
        <v>3</v>
      </c>
      <c r="DK84" t="s">
        <v>3</v>
      </c>
      <c r="DL84" t="s">
        <v>3</v>
      </c>
      <c r="DM84" t="s">
        <v>3</v>
      </c>
      <c r="DN84">
        <v>0</v>
      </c>
      <c r="DO84">
        <v>0</v>
      </c>
      <c r="DP84">
        <v>1</v>
      </c>
      <c r="DQ84">
        <v>1</v>
      </c>
      <c r="DU84">
        <v>1005</v>
      </c>
      <c r="DV84" t="s">
        <v>53</v>
      </c>
      <c r="DW84" t="s">
        <v>53</v>
      </c>
      <c r="DX84">
        <v>100</v>
      </c>
      <c r="DZ84" t="s">
        <v>3</v>
      </c>
      <c r="EA84" t="s">
        <v>3</v>
      </c>
      <c r="EB84" t="s">
        <v>3</v>
      </c>
      <c r="EC84" t="s">
        <v>3</v>
      </c>
      <c r="EE84">
        <v>36260494</v>
      </c>
      <c r="EF84">
        <v>2</v>
      </c>
      <c r="EG84" t="s">
        <v>55</v>
      </c>
      <c r="EH84">
        <v>0</v>
      </c>
      <c r="EI84" t="s">
        <v>3</v>
      </c>
      <c r="EJ84">
        <v>1</v>
      </c>
      <c r="EK84">
        <v>46001</v>
      </c>
      <c r="EL84" t="s">
        <v>56</v>
      </c>
      <c r="EM84" t="s">
        <v>57</v>
      </c>
      <c r="EO84" t="s">
        <v>3</v>
      </c>
      <c r="EQ84">
        <v>0</v>
      </c>
      <c r="ER84">
        <v>178</v>
      </c>
      <c r="ES84">
        <v>0</v>
      </c>
      <c r="ET84">
        <v>0</v>
      </c>
      <c r="EU84">
        <v>0</v>
      </c>
      <c r="EV84">
        <v>178</v>
      </c>
      <c r="EW84">
        <v>22.82</v>
      </c>
      <c r="EX84">
        <v>0</v>
      </c>
      <c r="EY84">
        <v>0</v>
      </c>
      <c r="FQ84">
        <v>0</v>
      </c>
      <c r="FR84">
        <f t="shared" si="108"/>
        <v>0</v>
      </c>
      <c r="FS84">
        <v>0</v>
      </c>
      <c r="FT84" t="s">
        <v>58</v>
      </c>
      <c r="FU84" t="s">
        <v>59</v>
      </c>
      <c r="FX84">
        <v>99</v>
      </c>
      <c r="FY84">
        <v>59.5</v>
      </c>
      <c r="GA84" t="s">
        <v>3</v>
      </c>
      <c r="GD84">
        <v>1</v>
      </c>
      <c r="GF84">
        <v>1912073335</v>
      </c>
      <c r="GG84">
        <v>2</v>
      </c>
      <c r="GH84">
        <v>1</v>
      </c>
      <c r="GI84">
        <v>2</v>
      </c>
      <c r="GJ84">
        <v>0</v>
      </c>
      <c r="GK84">
        <v>0</v>
      </c>
      <c r="GL84">
        <f t="shared" si="109"/>
        <v>0</v>
      </c>
      <c r="GM84">
        <f t="shared" si="110"/>
        <v>3945.87</v>
      </c>
      <c r="GN84">
        <f t="shared" si="111"/>
        <v>3945.87</v>
      </c>
      <c r="GO84">
        <f t="shared" si="112"/>
        <v>0</v>
      </c>
      <c r="GP84">
        <f t="shared" si="113"/>
        <v>0</v>
      </c>
      <c r="GR84">
        <v>0</v>
      </c>
      <c r="GS84">
        <v>0</v>
      </c>
      <c r="GT84">
        <v>0</v>
      </c>
      <c r="GU84" t="s">
        <v>3</v>
      </c>
      <c r="GV84">
        <f t="shared" si="114"/>
        <v>0</v>
      </c>
      <c r="GW84">
        <v>1</v>
      </c>
      <c r="GX84">
        <f t="shared" si="115"/>
        <v>0</v>
      </c>
      <c r="HA84">
        <v>0</v>
      </c>
      <c r="HB84">
        <v>0</v>
      </c>
      <c r="HC84">
        <f t="shared" si="116"/>
        <v>0</v>
      </c>
      <c r="HE84" t="s">
        <v>3</v>
      </c>
      <c r="HF84" t="s">
        <v>3</v>
      </c>
      <c r="IK84">
        <v>0</v>
      </c>
    </row>
    <row r="86" spans="1:245">
      <c r="A86" s="2">
        <v>51</v>
      </c>
      <c r="B86" s="2">
        <f>B72</f>
        <v>0</v>
      </c>
      <c r="C86" s="2">
        <f>A72</f>
        <v>5</v>
      </c>
      <c r="D86" s="2">
        <f>ROW(A72)</f>
        <v>72</v>
      </c>
      <c r="E86" s="2"/>
      <c r="F86" s="2" t="str">
        <f>IF(F72&lt;&gt;"",F72,"")</f>
        <v>Новый подраздел</v>
      </c>
      <c r="G86" s="2" t="str">
        <f>IF(G72&lt;&gt;"",G72,"")</f>
        <v>комната 16</v>
      </c>
      <c r="H86" s="2">
        <v>0</v>
      </c>
      <c r="I86" s="2"/>
      <c r="J86" s="2"/>
      <c r="K86" s="2"/>
      <c r="L86" s="2"/>
      <c r="M86" s="2"/>
      <c r="N86" s="2"/>
      <c r="O86" s="2">
        <f t="shared" ref="O86:T86" si="117">ROUND(AB86,2)</f>
        <v>30743.41</v>
      </c>
      <c r="P86" s="2">
        <f t="shared" si="117"/>
        <v>4182.8999999999996</v>
      </c>
      <c r="Q86" s="2">
        <f t="shared" si="117"/>
        <v>185.72</v>
      </c>
      <c r="R86" s="2">
        <f t="shared" si="117"/>
        <v>178.58</v>
      </c>
      <c r="S86" s="2">
        <f t="shared" si="117"/>
        <v>26374.79</v>
      </c>
      <c r="T86" s="2">
        <f t="shared" si="117"/>
        <v>0</v>
      </c>
      <c r="U86" s="2">
        <f>AH86</f>
        <v>95.353167999999982</v>
      </c>
      <c r="V86" s="2">
        <f>AI86</f>
        <v>0.41700000000000004</v>
      </c>
      <c r="W86" s="2">
        <f>ROUND(AJ86,2)</f>
        <v>0</v>
      </c>
      <c r="X86" s="2">
        <f>ROUND(AK86,2)</f>
        <v>21296.68</v>
      </c>
      <c r="Y86" s="2">
        <f>ROUND(AL86,2)</f>
        <v>13695.76</v>
      </c>
      <c r="Z86" s="2"/>
      <c r="AA86" s="2"/>
      <c r="AB86" s="2">
        <f>ROUND(SUMIF(AA76:AA84,"=33525518",O76:O84),2)</f>
        <v>30743.41</v>
      </c>
      <c r="AC86" s="2">
        <f>ROUND(SUMIF(AA76:AA84,"=33525518",P76:P84),2)</f>
        <v>4182.8999999999996</v>
      </c>
      <c r="AD86" s="2">
        <f>ROUND(SUMIF(AA76:AA84,"=33525518",Q76:Q84),2)</f>
        <v>185.72</v>
      </c>
      <c r="AE86" s="2">
        <f>ROUND(SUMIF(AA76:AA84,"=33525518",R76:R84),2)</f>
        <v>178.58</v>
      </c>
      <c r="AF86" s="2">
        <f>ROUND(SUMIF(AA76:AA84,"=33525518",S76:S84),2)</f>
        <v>26374.79</v>
      </c>
      <c r="AG86" s="2">
        <f>ROUND(SUMIF(AA76:AA84,"=33525518",T76:T84),2)</f>
        <v>0</v>
      </c>
      <c r="AH86" s="2">
        <f>SUMIF(AA76:AA84,"=33525518",U76:U84)</f>
        <v>95.353167999999982</v>
      </c>
      <c r="AI86" s="2">
        <f>SUMIF(AA76:AA84,"=33525518",V76:V84)</f>
        <v>0.41700000000000004</v>
      </c>
      <c r="AJ86" s="2">
        <f>ROUND(SUMIF(AA76:AA84,"=33525518",W76:W84),2)</f>
        <v>0</v>
      </c>
      <c r="AK86" s="2">
        <f>ROUND(SUMIF(AA76:AA84,"=33525518",X76:X84),2)</f>
        <v>21296.68</v>
      </c>
      <c r="AL86" s="2">
        <f>ROUND(SUMIF(AA76:AA84,"=33525518",Y76:Y84),2)</f>
        <v>13695.76</v>
      </c>
      <c r="AM86" s="2"/>
      <c r="AN86" s="2"/>
      <c r="AO86" s="2">
        <f t="shared" ref="AO86:BD86" si="118">ROUND(BX86,2)</f>
        <v>0</v>
      </c>
      <c r="AP86" s="2">
        <f t="shared" si="118"/>
        <v>0</v>
      </c>
      <c r="AQ86" s="2">
        <f t="shared" si="118"/>
        <v>0</v>
      </c>
      <c r="AR86" s="2">
        <f t="shared" si="118"/>
        <v>65735.850000000006</v>
      </c>
      <c r="AS86" s="2">
        <f t="shared" si="118"/>
        <v>65735.850000000006</v>
      </c>
      <c r="AT86" s="2">
        <f t="shared" si="118"/>
        <v>0</v>
      </c>
      <c r="AU86" s="2">
        <f t="shared" si="118"/>
        <v>0</v>
      </c>
      <c r="AV86" s="2">
        <f t="shared" si="118"/>
        <v>4182.8999999999996</v>
      </c>
      <c r="AW86" s="2">
        <f t="shared" si="118"/>
        <v>4182.8999999999996</v>
      </c>
      <c r="AX86" s="2">
        <f t="shared" si="118"/>
        <v>0</v>
      </c>
      <c r="AY86" s="2">
        <f t="shared" si="118"/>
        <v>4182.8999999999996</v>
      </c>
      <c r="AZ86" s="2">
        <f t="shared" si="118"/>
        <v>0</v>
      </c>
      <c r="BA86" s="2">
        <f t="shared" si="118"/>
        <v>0</v>
      </c>
      <c r="BB86" s="2">
        <f t="shared" si="118"/>
        <v>0</v>
      </c>
      <c r="BC86" s="2">
        <f t="shared" si="118"/>
        <v>0</v>
      </c>
      <c r="BD86" s="2">
        <f t="shared" si="118"/>
        <v>0</v>
      </c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>
        <f>ROUND(SUMIF(AA76:AA84,"=33525518",FQ76:FQ84),2)</f>
        <v>0</v>
      </c>
      <c r="BY86" s="2">
        <f>ROUND(SUMIF(AA76:AA84,"=33525518",FR76:FR84),2)</f>
        <v>0</v>
      </c>
      <c r="BZ86" s="2">
        <f>ROUND(SUMIF(AA76:AA84,"=33525518",GL76:GL84),2)</f>
        <v>0</v>
      </c>
      <c r="CA86" s="2">
        <f>ROUND(SUMIF(AA76:AA84,"=33525518",GM76:GM84),2)</f>
        <v>65735.850000000006</v>
      </c>
      <c r="CB86" s="2">
        <f>ROUND(SUMIF(AA76:AA84,"=33525518",GN76:GN84),2)</f>
        <v>65735.850000000006</v>
      </c>
      <c r="CC86" s="2">
        <f>ROUND(SUMIF(AA76:AA84,"=33525518",GO76:GO84),2)</f>
        <v>0</v>
      </c>
      <c r="CD86" s="2">
        <f>ROUND(SUMIF(AA76:AA84,"=33525518",GP76:GP84),2)</f>
        <v>0</v>
      </c>
      <c r="CE86" s="2">
        <f>AC86-BX86</f>
        <v>4182.8999999999996</v>
      </c>
      <c r="CF86" s="2">
        <f>AC86-BY86</f>
        <v>4182.8999999999996</v>
      </c>
      <c r="CG86" s="2">
        <f>BX86-BZ86</f>
        <v>0</v>
      </c>
      <c r="CH86" s="2">
        <f>AC86-BX86-BY86+BZ86</f>
        <v>4182.8999999999996</v>
      </c>
      <c r="CI86" s="2">
        <f>BY86-BZ86</f>
        <v>0</v>
      </c>
      <c r="CJ86" s="2">
        <f>ROUND(SUMIF(AA76:AA84,"=33525518",GX76:GX84),2)</f>
        <v>0</v>
      </c>
      <c r="CK86" s="2">
        <f>ROUND(SUMIF(AA76:AA84,"=33525518",GY76:GY84),2)</f>
        <v>0</v>
      </c>
      <c r="CL86" s="2">
        <f>ROUND(SUMIF(AA76:AA84,"=33525518",GZ76:GZ84),2)</f>
        <v>0</v>
      </c>
      <c r="CM86" s="2">
        <f>ROUND(SUMIF(AA76:AA84,"=33525518",HD76:HD84),2)</f>
        <v>0</v>
      </c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>
        <v>0</v>
      </c>
    </row>
    <row r="88" spans="1:245">
      <c r="A88" s="4">
        <v>50</v>
      </c>
      <c r="B88" s="4">
        <v>0</v>
      </c>
      <c r="C88" s="4">
        <v>0</v>
      </c>
      <c r="D88" s="4">
        <v>1</v>
      </c>
      <c r="E88" s="4">
        <v>201</v>
      </c>
      <c r="F88" s="4">
        <f>ROUND(Source!O86,O88)</f>
        <v>30743.41</v>
      </c>
      <c r="G88" s="4" t="s">
        <v>60</v>
      </c>
      <c r="H88" s="4" t="s">
        <v>61</v>
      </c>
      <c r="I88" s="4"/>
      <c r="J88" s="4"/>
      <c r="K88" s="4">
        <v>201</v>
      </c>
      <c r="L88" s="4">
        <v>1</v>
      </c>
      <c r="M88" s="4">
        <v>3</v>
      </c>
      <c r="N88" s="4" t="s">
        <v>3</v>
      </c>
      <c r="O88" s="4">
        <v>2</v>
      </c>
      <c r="P88" s="4"/>
      <c r="Q88" s="4"/>
      <c r="R88" s="4"/>
      <c r="S88" s="4"/>
      <c r="T88" s="4"/>
      <c r="U88" s="4"/>
      <c r="V88" s="4"/>
      <c r="W88" s="4"/>
    </row>
    <row r="89" spans="1:245">
      <c r="A89" s="4">
        <v>50</v>
      </c>
      <c r="B89" s="4">
        <v>0</v>
      </c>
      <c r="C89" s="4">
        <v>0</v>
      </c>
      <c r="D89" s="4">
        <v>1</v>
      </c>
      <c r="E89" s="4">
        <v>202</v>
      </c>
      <c r="F89" s="4">
        <f>ROUND(Source!P86,O89)</f>
        <v>4182.8999999999996</v>
      </c>
      <c r="G89" s="4" t="s">
        <v>62</v>
      </c>
      <c r="H89" s="4" t="s">
        <v>63</v>
      </c>
      <c r="I89" s="4"/>
      <c r="J89" s="4"/>
      <c r="K89" s="4">
        <v>202</v>
      </c>
      <c r="L89" s="4">
        <v>2</v>
      </c>
      <c r="M89" s="4">
        <v>3</v>
      </c>
      <c r="N89" s="4" t="s">
        <v>3</v>
      </c>
      <c r="O89" s="4">
        <v>2</v>
      </c>
      <c r="P89" s="4"/>
      <c r="Q89" s="4"/>
      <c r="R89" s="4"/>
      <c r="S89" s="4"/>
      <c r="T89" s="4"/>
      <c r="U89" s="4"/>
      <c r="V89" s="4"/>
      <c r="W89" s="4"/>
    </row>
    <row r="90" spans="1:245">
      <c r="A90" s="4">
        <v>50</v>
      </c>
      <c r="B90" s="4">
        <v>0</v>
      </c>
      <c r="C90" s="4">
        <v>0</v>
      </c>
      <c r="D90" s="4">
        <v>1</v>
      </c>
      <c r="E90" s="4">
        <v>222</v>
      </c>
      <c r="F90" s="4">
        <f>ROUND(Source!AO86,O90)</f>
        <v>0</v>
      </c>
      <c r="G90" s="4" t="s">
        <v>64</v>
      </c>
      <c r="H90" s="4" t="s">
        <v>65</v>
      </c>
      <c r="I90" s="4"/>
      <c r="J90" s="4"/>
      <c r="K90" s="4">
        <v>222</v>
      </c>
      <c r="L90" s="4">
        <v>3</v>
      </c>
      <c r="M90" s="4">
        <v>3</v>
      </c>
      <c r="N90" s="4" t="s">
        <v>3</v>
      </c>
      <c r="O90" s="4">
        <v>2</v>
      </c>
      <c r="P90" s="4"/>
      <c r="Q90" s="4"/>
      <c r="R90" s="4"/>
      <c r="S90" s="4"/>
      <c r="T90" s="4"/>
      <c r="U90" s="4"/>
      <c r="V90" s="4"/>
      <c r="W90" s="4"/>
    </row>
    <row r="91" spans="1:245">
      <c r="A91" s="4">
        <v>50</v>
      </c>
      <c r="B91" s="4">
        <v>0</v>
      </c>
      <c r="C91" s="4">
        <v>0</v>
      </c>
      <c r="D91" s="4">
        <v>1</v>
      </c>
      <c r="E91" s="4">
        <v>225</v>
      </c>
      <c r="F91" s="4">
        <f>ROUND(Source!AV86,O91)</f>
        <v>4182.8999999999996</v>
      </c>
      <c r="G91" s="4" t="s">
        <v>66</v>
      </c>
      <c r="H91" s="4" t="s">
        <v>67</v>
      </c>
      <c r="I91" s="4"/>
      <c r="J91" s="4"/>
      <c r="K91" s="4">
        <v>225</v>
      </c>
      <c r="L91" s="4">
        <v>4</v>
      </c>
      <c r="M91" s="4">
        <v>3</v>
      </c>
      <c r="N91" s="4" t="s">
        <v>3</v>
      </c>
      <c r="O91" s="4">
        <v>2</v>
      </c>
      <c r="P91" s="4"/>
      <c r="Q91" s="4"/>
      <c r="R91" s="4"/>
      <c r="S91" s="4"/>
      <c r="T91" s="4"/>
      <c r="U91" s="4"/>
      <c r="V91" s="4"/>
      <c r="W91" s="4"/>
    </row>
    <row r="92" spans="1:245">
      <c r="A92" s="4">
        <v>50</v>
      </c>
      <c r="B92" s="4">
        <v>0</v>
      </c>
      <c r="C92" s="4">
        <v>0</v>
      </c>
      <c r="D92" s="4">
        <v>1</v>
      </c>
      <c r="E92" s="4">
        <v>226</v>
      </c>
      <c r="F92" s="4">
        <f>ROUND(Source!AW86,O92)</f>
        <v>4182.8999999999996</v>
      </c>
      <c r="G92" s="4" t="s">
        <v>68</v>
      </c>
      <c r="H92" s="4" t="s">
        <v>69</v>
      </c>
      <c r="I92" s="4"/>
      <c r="J92" s="4"/>
      <c r="K92" s="4">
        <v>226</v>
      </c>
      <c r="L92" s="4">
        <v>5</v>
      </c>
      <c r="M92" s="4">
        <v>3</v>
      </c>
      <c r="N92" s="4" t="s">
        <v>3</v>
      </c>
      <c r="O92" s="4">
        <v>2</v>
      </c>
      <c r="P92" s="4"/>
      <c r="Q92" s="4"/>
      <c r="R92" s="4"/>
      <c r="S92" s="4"/>
      <c r="T92" s="4"/>
      <c r="U92" s="4"/>
      <c r="V92" s="4"/>
      <c r="W92" s="4"/>
    </row>
    <row r="93" spans="1:245">
      <c r="A93" s="4">
        <v>50</v>
      </c>
      <c r="B93" s="4">
        <v>0</v>
      </c>
      <c r="C93" s="4">
        <v>0</v>
      </c>
      <c r="D93" s="4">
        <v>1</v>
      </c>
      <c r="E93" s="4">
        <v>227</v>
      </c>
      <c r="F93" s="4">
        <f>ROUND(Source!AX86,O93)</f>
        <v>0</v>
      </c>
      <c r="G93" s="4" t="s">
        <v>70</v>
      </c>
      <c r="H93" s="4" t="s">
        <v>71</v>
      </c>
      <c r="I93" s="4"/>
      <c r="J93" s="4"/>
      <c r="K93" s="4">
        <v>227</v>
      </c>
      <c r="L93" s="4">
        <v>6</v>
      </c>
      <c r="M93" s="4">
        <v>3</v>
      </c>
      <c r="N93" s="4" t="s">
        <v>3</v>
      </c>
      <c r="O93" s="4">
        <v>2</v>
      </c>
      <c r="P93" s="4"/>
      <c r="Q93" s="4"/>
      <c r="R93" s="4"/>
      <c r="S93" s="4"/>
      <c r="T93" s="4"/>
      <c r="U93" s="4"/>
      <c r="V93" s="4"/>
      <c r="W93" s="4"/>
    </row>
    <row r="94" spans="1:245">
      <c r="A94" s="4">
        <v>50</v>
      </c>
      <c r="B94" s="4">
        <v>0</v>
      </c>
      <c r="C94" s="4">
        <v>0</v>
      </c>
      <c r="D94" s="4">
        <v>1</v>
      </c>
      <c r="E94" s="4">
        <v>228</v>
      </c>
      <c r="F94" s="4">
        <f>ROUND(Source!AY86,O94)</f>
        <v>4182.8999999999996</v>
      </c>
      <c r="G94" s="4" t="s">
        <v>72</v>
      </c>
      <c r="H94" s="4" t="s">
        <v>73</v>
      </c>
      <c r="I94" s="4"/>
      <c r="J94" s="4"/>
      <c r="K94" s="4">
        <v>228</v>
      </c>
      <c r="L94" s="4">
        <v>7</v>
      </c>
      <c r="M94" s="4">
        <v>3</v>
      </c>
      <c r="N94" s="4" t="s">
        <v>3</v>
      </c>
      <c r="O94" s="4">
        <v>2</v>
      </c>
      <c r="P94" s="4"/>
      <c r="Q94" s="4"/>
      <c r="R94" s="4"/>
      <c r="S94" s="4"/>
      <c r="T94" s="4"/>
      <c r="U94" s="4"/>
      <c r="V94" s="4"/>
      <c r="W94" s="4"/>
    </row>
    <row r="95" spans="1:245">
      <c r="A95" s="4">
        <v>50</v>
      </c>
      <c r="B95" s="4">
        <v>0</v>
      </c>
      <c r="C95" s="4">
        <v>0</v>
      </c>
      <c r="D95" s="4">
        <v>1</v>
      </c>
      <c r="E95" s="4">
        <v>216</v>
      </c>
      <c r="F95" s="4">
        <f>ROUND(Source!AP86,O95)</f>
        <v>0</v>
      </c>
      <c r="G95" s="4" t="s">
        <v>74</v>
      </c>
      <c r="H95" s="4" t="s">
        <v>75</v>
      </c>
      <c r="I95" s="4"/>
      <c r="J95" s="4"/>
      <c r="K95" s="4">
        <v>216</v>
      </c>
      <c r="L95" s="4">
        <v>8</v>
      </c>
      <c r="M95" s="4">
        <v>3</v>
      </c>
      <c r="N95" s="4" t="s">
        <v>3</v>
      </c>
      <c r="O95" s="4">
        <v>2</v>
      </c>
      <c r="P95" s="4"/>
      <c r="Q95" s="4"/>
      <c r="R95" s="4"/>
      <c r="S95" s="4"/>
      <c r="T95" s="4"/>
      <c r="U95" s="4"/>
      <c r="V95" s="4"/>
      <c r="W95" s="4"/>
    </row>
    <row r="96" spans="1:245">
      <c r="A96" s="4">
        <v>50</v>
      </c>
      <c r="B96" s="4">
        <v>0</v>
      </c>
      <c r="C96" s="4">
        <v>0</v>
      </c>
      <c r="D96" s="4">
        <v>1</v>
      </c>
      <c r="E96" s="4">
        <v>223</v>
      </c>
      <c r="F96" s="4">
        <f>ROUND(Source!AQ86,O96)</f>
        <v>0</v>
      </c>
      <c r="G96" s="4" t="s">
        <v>76</v>
      </c>
      <c r="H96" s="4" t="s">
        <v>77</v>
      </c>
      <c r="I96" s="4"/>
      <c r="J96" s="4"/>
      <c r="K96" s="4">
        <v>223</v>
      </c>
      <c r="L96" s="4">
        <v>9</v>
      </c>
      <c r="M96" s="4">
        <v>3</v>
      </c>
      <c r="N96" s="4" t="s">
        <v>3</v>
      </c>
      <c r="O96" s="4">
        <v>2</v>
      </c>
      <c r="P96" s="4"/>
      <c r="Q96" s="4"/>
      <c r="R96" s="4"/>
      <c r="S96" s="4"/>
      <c r="T96" s="4"/>
      <c r="U96" s="4"/>
      <c r="V96" s="4"/>
      <c r="W96" s="4"/>
    </row>
    <row r="97" spans="1:23">
      <c r="A97" s="4">
        <v>50</v>
      </c>
      <c r="B97" s="4">
        <v>0</v>
      </c>
      <c r="C97" s="4">
        <v>0</v>
      </c>
      <c r="D97" s="4">
        <v>1</v>
      </c>
      <c r="E97" s="4">
        <v>229</v>
      </c>
      <c r="F97" s="4">
        <f>ROUND(Source!AZ86,O97)</f>
        <v>0</v>
      </c>
      <c r="G97" s="4" t="s">
        <v>78</v>
      </c>
      <c r="H97" s="4" t="s">
        <v>79</v>
      </c>
      <c r="I97" s="4"/>
      <c r="J97" s="4"/>
      <c r="K97" s="4">
        <v>229</v>
      </c>
      <c r="L97" s="4">
        <v>10</v>
      </c>
      <c r="M97" s="4">
        <v>3</v>
      </c>
      <c r="N97" s="4" t="s">
        <v>3</v>
      </c>
      <c r="O97" s="4">
        <v>2</v>
      </c>
      <c r="P97" s="4"/>
      <c r="Q97" s="4"/>
      <c r="R97" s="4"/>
      <c r="S97" s="4"/>
      <c r="T97" s="4"/>
      <c r="U97" s="4"/>
      <c r="V97" s="4"/>
      <c r="W97" s="4"/>
    </row>
    <row r="98" spans="1:23">
      <c r="A98" s="4">
        <v>50</v>
      </c>
      <c r="B98" s="4">
        <v>0</v>
      </c>
      <c r="C98" s="4">
        <v>0</v>
      </c>
      <c r="D98" s="4">
        <v>1</v>
      </c>
      <c r="E98" s="4">
        <v>203</v>
      </c>
      <c r="F98" s="4">
        <f>ROUND(Source!Q86,O98)</f>
        <v>185.72</v>
      </c>
      <c r="G98" s="4" t="s">
        <v>80</v>
      </c>
      <c r="H98" s="4" t="s">
        <v>81</v>
      </c>
      <c r="I98" s="4"/>
      <c r="J98" s="4"/>
      <c r="K98" s="4">
        <v>203</v>
      </c>
      <c r="L98" s="4">
        <v>11</v>
      </c>
      <c r="M98" s="4">
        <v>3</v>
      </c>
      <c r="N98" s="4" t="s">
        <v>3</v>
      </c>
      <c r="O98" s="4">
        <v>2</v>
      </c>
      <c r="P98" s="4"/>
      <c r="Q98" s="4"/>
      <c r="R98" s="4"/>
      <c r="S98" s="4"/>
      <c r="T98" s="4"/>
      <c r="U98" s="4"/>
      <c r="V98" s="4"/>
      <c r="W98" s="4"/>
    </row>
    <row r="99" spans="1:23">
      <c r="A99" s="4">
        <v>50</v>
      </c>
      <c r="B99" s="4">
        <v>0</v>
      </c>
      <c r="C99" s="4">
        <v>0</v>
      </c>
      <c r="D99" s="4">
        <v>1</v>
      </c>
      <c r="E99" s="4">
        <v>231</v>
      </c>
      <c r="F99" s="4">
        <f>ROUND(Source!BB86,O99)</f>
        <v>0</v>
      </c>
      <c r="G99" s="4" t="s">
        <v>82</v>
      </c>
      <c r="H99" s="4" t="s">
        <v>83</v>
      </c>
      <c r="I99" s="4"/>
      <c r="J99" s="4"/>
      <c r="K99" s="4">
        <v>231</v>
      </c>
      <c r="L99" s="4">
        <v>12</v>
      </c>
      <c r="M99" s="4">
        <v>3</v>
      </c>
      <c r="N99" s="4" t="s">
        <v>3</v>
      </c>
      <c r="O99" s="4">
        <v>2</v>
      </c>
      <c r="P99" s="4"/>
      <c r="Q99" s="4"/>
      <c r="R99" s="4"/>
      <c r="S99" s="4"/>
      <c r="T99" s="4"/>
      <c r="U99" s="4"/>
      <c r="V99" s="4"/>
      <c r="W99" s="4"/>
    </row>
    <row r="100" spans="1:23">
      <c r="A100" s="4">
        <v>50</v>
      </c>
      <c r="B100" s="4">
        <v>0</v>
      </c>
      <c r="C100" s="4">
        <v>0</v>
      </c>
      <c r="D100" s="4">
        <v>1</v>
      </c>
      <c r="E100" s="4">
        <v>204</v>
      </c>
      <c r="F100" s="4">
        <f>ROUND(Source!R86,O100)</f>
        <v>178.58</v>
      </c>
      <c r="G100" s="4" t="s">
        <v>84</v>
      </c>
      <c r="H100" s="4" t="s">
        <v>85</v>
      </c>
      <c r="I100" s="4"/>
      <c r="J100" s="4"/>
      <c r="K100" s="4">
        <v>204</v>
      </c>
      <c r="L100" s="4">
        <v>13</v>
      </c>
      <c r="M100" s="4">
        <v>3</v>
      </c>
      <c r="N100" s="4" t="s">
        <v>3</v>
      </c>
      <c r="O100" s="4">
        <v>2</v>
      </c>
      <c r="P100" s="4"/>
      <c r="Q100" s="4"/>
      <c r="R100" s="4"/>
      <c r="S100" s="4"/>
      <c r="T100" s="4"/>
      <c r="U100" s="4"/>
      <c r="V100" s="4"/>
      <c r="W100" s="4"/>
    </row>
    <row r="101" spans="1:23">
      <c r="A101" s="4">
        <v>50</v>
      </c>
      <c r="B101" s="4">
        <v>0</v>
      </c>
      <c r="C101" s="4">
        <v>0</v>
      </c>
      <c r="D101" s="4">
        <v>1</v>
      </c>
      <c r="E101" s="4">
        <v>205</v>
      </c>
      <c r="F101" s="4">
        <f>ROUND(Source!S86,O101)</f>
        <v>26374.79</v>
      </c>
      <c r="G101" s="4" t="s">
        <v>86</v>
      </c>
      <c r="H101" s="4" t="s">
        <v>87</v>
      </c>
      <c r="I101" s="4"/>
      <c r="J101" s="4"/>
      <c r="K101" s="4">
        <v>205</v>
      </c>
      <c r="L101" s="4">
        <v>14</v>
      </c>
      <c r="M101" s="4">
        <v>3</v>
      </c>
      <c r="N101" s="4" t="s">
        <v>3</v>
      </c>
      <c r="O101" s="4">
        <v>2</v>
      </c>
      <c r="P101" s="4"/>
      <c r="Q101" s="4"/>
      <c r="R101" s="4"/>
      <c r="S101" s="4"/>
      <c r="T101" s="4"/>
      <c r="U101" s="4"/>
      <c r="V101" s="4"/>
      <c r="W101" s="4"/>
    </row>
    <row r="102" spans="1:23">
      <c r="A102" s="4">
        <v>50</v>
      </c>
      <c r="B102" s="4">
        <v>0</v>
      </c>
      <c r="C102" s="4">
        <v>0</v>
      </c>
      <c r="D102" s="4">
        <v>1</v>
      </c>
      <c r="E102" s="4">
        <v>232</v>
      </c>
      <c r="F102" s="4">
        <f>ROUND(Source!BC86,O102)</f>
        <v>0</v>
      </c>
      <c r="G102" s="4" t="s">
        <v>88</v>
      </c>
      <c r="H102" s="4" t="s">
        <v>89</v>
      </c>
      <c r="I102" s="4"/>
      <c r="J102" s="4"/>
      <c r="K102" s="4">
        <v>232</v>
      </c>
      <c r="L102" s="4">
        <v>15</v>
      </c>
      <c r="M102" s="4">
        <v>3</v>
      </c>
      <c r="N102" s="4" t="s">
        <v>3</v>
      </c>
      <c r="O102" s="4">
        <v>2</v>
      </c>
      <c r="P102" s="4"/>
      <c r="Q102" s="4"/>
      <c r="R102" s="4"/>
      <c r="S102" s="4"/>
      <c r="T102" s="4"/>
      <c r="U102" s="4"/>
      <c r="V102" s="4"/>
      <c r="W102" s="4"/>
    </row>
    <row r="103" spans="1:23">
      <c r="A103" s="4">
        <v>50</v>
      </c>
      <c r="B103" s="4">
        <v>0</v>
      </c>
      <c r="C103" s="4">
        <v>0</v>
      </c>
      <c r="D103" s="4">
        <v>1</v>
      </c>
      <c r="E103" s="4">
        <v>214</v>
      </c>
      <c r="F103" s="4">
        <f>ROUND(Source!AS86,O103)</f>
        <v>65735.850000000006</v>
      </c>
      <c r="G103" s="4" t="s">
        <v>90</v>
      </c>
      <c r="H103" s="4" t="s">
        <v>91</v>
      </c>
      <c r="I103" s="4"/>
      <c r="J103" s="4"/>
      <c r="K103" s="4">
        <v>214</v>
      </c>
      <c r="L103" s="4">
        <v>16</v>
      </c>
      <c r="M103" s="4">
        <v>3</v>
      </c>
      <c r="N103" s="4" t="s">
        <v>3</v>
      </c>
      <c r="O103" s="4">
        <v>2</v>
      </c>
      <c r="P103" s="4"/>
      <c r="Q103" s="4"/>
      <c r="R103" s="4"/>
      <c r="S103" s="4"/>
      <c r="T103" s="4"/>
      <c r="U103" s="4"/>
      <c r="V103" s="4"/>
      <c r="W103" s="4"/>
    </row>
    <row r="104" spans="1:23">
      <c r="A104" s="4">
        <v>50</v>
      </c>
      <c r="B104" s="4">
        <v>0</v>
      </c>
      <c r="C104" s="4">
        <v>0</v>
      </c>
      <c r="D104" s="4">
        <v>1</v>
      </c>
      <c r="E104" s="4">
        <v>215</v>
      </c>
      <c r="F104" s="4">
        <f>ROUND(Source!AT86,O104)</f>
        <v>0</v>
      </c>
      <c r="G104" s="4" t="s">
        <v>92</v>
      </c>
      <c r="H104" s="4" t="s">
        <v>93</v>
      </c>
      <c r="I104" s="4"/>
      <c r="J104" s="4"/>
      <c r="K104" s="4">
        <v>215</v>
      </c>
      <c r="L104" s="4">
        <v>17</v>
      </c>
      <c r="M104" s="4">
        <v>3</v>
      </c>
      <c r="N104" s="4" t="s">
        <v>3</v>
      </c>
      <c r="O104" s="4">
        <v>2</v>
      </c>
      <c r="P104" s="4"/>
      <c r="Q104" s="4"/>
      <c r="R104" s="4"/>
      <c r="S104" s="4"/>
      <c r="T104" s="4"/>
      <c r="U104" s="4"/>
      <c r="V104" s="4"/>
      <c r="W104" s="4"/>
    </row>
    <row r="105" spans="1:23">
      <c r="A105" s="4">
        <v>50</v>
      </c>
      <c r="B105" s="4">
        <v>0</v>
      </c>
      <c r="C105" s="4">
        <v>0</v>
      </c>
      <c r="D105" s="4">
        <v>1</v>
      </c>
      <c r="E105" s="4">
        <v>217</v>
      </c>
      <c r="F105" s="4">
        <f>ROUND(Source!AU86,O105)</f>
        <v>0</v>
      </c>
      <c r="G105" s="4" t="s">
        <v>94</v>
      </c>
      <c r="H105" s="4" t="s">
        <v>95</v>
      </c>
      <c r="I105" s="4"/>
      <c r="J105" s="4"/>
      <c r="K105" s="4">
        <v>217</v>
      </c>
      <c r="L105" s="4">
        <v>18</v>
      </c>
      <c r="M105" s="4">
        <v>3</v>
      </c>
      <c r="N105" s="4" t="s">
        <v>3</v>
      </c>
      <c r="O105" s="4">
        <v>2</v>
      </c>
      <c r="P105" s="4"/>
      <c r="Q105" s="4"/>
      <c r="R105" s="4"/>
      <c r="S105" s="4"/>
      <c r="T105" s="4"/>
      <c r="U105" s="4"/>
      <c r="V105" s="4"/>
      <c r="W105" s="4"/>
    </row>
    <row r="106" spans="1:23">
      <c r="A106" s="4">
        <v>50</v>
      </c>
      <c r="B106" s="4">
        <v>0</v>
      </c>
      <c r="C106" s="4">
        <v>0</v>
      </c>
      <c r="D106" s="4">
        <v>1</v>
      </c>
      <c r="E106" s="4">
        <v>230</v>
      </c>
      <c r="F106" s="4">
        <f>ROUND(Source!BA86,O106)</f>
        <v>0</v>
      </c>
      <c r="G106" s="4" t="s">
        <v>96</v>
      </c>
      <c r="H106" s="4" t="s">
        <v>97</v>
      </c>
      <c r="I106" s="4"/>
      <c r="J106" s="4"/>
      <c r="K106" s="4">
        <v>230</v>
      </c>
      <c r="L106" s="4">
        <v>19</v>
      </c>
      <c r="M106" s="4">
        <v>3</v>
      </c>
      <c r="N106" s="4" t="s">
        <v>3</v>
      </c>
      <c r="O106" s="4">
        <v>2</v>
      </c>
      <c r="P106" s="4"/>
      <c r="Q106" s="4"/>
      <c r="R106" s="4"/>
      <c r="S106" s="4"/>
      <c r="T106" s="4"/>
      <c r="U106" s="4"/>
      <c r="V106" s="4"/>
      <c r="W106" s="4"/>
    </row>
    <row r="107" spans="1:23">
      <c r="A107" s="4">
        <v>50</v>
      </c>
      <c r="B107" s="4">
        <v>0</v>
      </c>
      <c r="C107" s="4">
        <v>0</v>
      </c>
      <c r="D107" s="4">
        <v>1</v>
      </c>
      <c r="E107" s="4">
        <v>206</v>
      </c>
      <c r="F107" s="4">
        <f>ROUND(Source!T86,O107)</f>
        <v>0</v>
      </c>
      <c r="G107" s="4" t="s">
        <v>98</v>
      </c>
      <c r="H107" s="4" t="s">
        <v>99</v>
      </c>
      <c r="I107" s="4"/>
      <c r="J107" s="4"/>
      <c r="K107" s="4">
        <v>206</v>
      </c>
      <c r="L107" s="4">
        <v>20</v>
      </c>
      <c r="M107" s="4">
        <v>3</v>
      </c>
      <c r="N107" s="4" t="s">
        <v>3</v>
      </c>
      <c r="O107" s="4">
        <v>2</v>
      </c>
      <c r="P107" s="4"/>
      <c r="Q107" s="4"/>
      <c r="R107" s="4"/>
      <c r="S107" s="4"/>
      <c r="T107" s="4"/>
      <c r="U107" s="4"/>
      <c r="V107" s="4"/>
      <c r="W107" s="4"/>
    </row>
    <row r="108" spans="1:23">
      <c r="A108" s="4">
        <v>50</v>
      </c>
      <c r="B108" s="4">
        <v>0</v>
      </c>
      <c r="C108" s="4">
        <v>0</v>
      </c>
      <c r="D108" s="4">
        <v>1</v>
      </c>
      <c r="E108" s="4">
        <v>207</v>
      </c>
      <c r="F108" s="4">
        <f>Source!U86</f>
        <v>95.353167999999982</v>
      </c>
      <c r="G108" s="4" t="s">
        <v>100</v>
      </c>
      <c r="H108" s="4" t="s">
        <v>101</v>
      </c>
      <c r="I108" s="4"/>
      <c r="J108" s="4"/>
      <c r="K108" s="4">
        <v>207</v>
      </c>
      <c r="L108" s="4">
        <v>21</v>
      </c>
      <c r="M108" s="4">
        <v>3</v>
      </c>
      <c r="N108" s="4" t="s">
        <v>3</v>
      </c>
      <c r="O108" s="4">
        <v>-1</v>
      </c>
      <c r="P108" s="4"/>
      <c r="Q108" s="4"/>
      <c r="R108" s="4"/>
      <c r="S108" s="4"/>
      <c r="T108" s="4"/>
      <c r="U108" s="4"/>
      <c r="V108" s="4"/>
      <c r="W108" s="4"/>
    </row>
    <row r="109" spans="1:23">
      <c r="A109" s="4">
        <v>50</v>
      </c>
      <c r="B109" s="4">
        <v>0</v>
      </c>
      <c r="C109" s="4">
        <v>0</v>
      </c>
      <c r="D109" s="4">
        <v>1</v>
      </c>
      <c r="E109" s="4">
        <v>208</v>
      </c>
      <c r="F109" s="4">
        <f>Source!V86</f>
        <v>0.41700000000000004</v>
      </c>
      <c r="G109" s="4" t="s">
        <v>102</v>
      </c>
      <c r="H109" s="4" t="s">
        <v>103</v>
      </c>
      <c r="I109" s="4"/>
      <c r="J109" s="4"/>
      <c r="K109" s="4">
        <v>208</v>
      </c>
      <c r="L109" s="4">
        <v>22</v>
      </c>
      <c r="M109" s="4">
        <v>3</v>
      </c>
      <c r="N109" s="4" t="s">
        <v>3</v>
      </c>
      <c r="O109" s="4">
        <v>-1</v>
      </c>
      <c r="P109" s="4"/>
      <c r="Q109" s="4"/>
      <c r="R109" s="4"/>
      <c r="S109" s="4"/>
      <c r="T109" s="4"/>
      <c r="U109" s="4"/>
      <c r="V109" s="4"/>
      <c r="W109" s="4"/>
    </row>
    <row r="110" spans="1:23">
      <c r="A110" s="4">
        <v>50</v>
      </c>
      <c r="B110" s="4">
        <v>0</v>
      </c>
      <c r="C110" s="4">
        <v>0</v>
      </c>
      <c r="D110" s="4">
        <v>1</v>
      </c>
      <c r="E110" s="4">
        <v>209</v>
      </c>
      <c r="F110" s="4">
        <f>ROUND(Source!W86,O110)</f>
        <v>0</v>
      </c>
      <c r="G110" s="4" t="s">
        <v>104</v>
      </c>
      <c r="H110" s="4" t="s">
        <v>105</v>
      </c>
      <c r="I110" s="4"/>
      <c r="J110" s="4"/>
      <c r="K110" s="4">
        <v>209</v>
      </c>
      <c r="L110" s="4">
        <v>23</v>
      </c>
      <c r="M110" s="4">
        <v>3</v>
      </c>
      <c r="N110" s="4" t="s">
        <v>3</v>
      </c>
      <c r="O110" s="4">
        <v>2</v>
      </c>
      <c r="P110" s="4"/>
      <c r="Q110" s="4"/>
      <c r="R110" s="4"/>
      <c r="S110" s="4"/>
      <c r="T110" s="4"/>
      <c r="U110" s="4"/>
      <c r="V110" s="4"/>
      <c r="W110" s="4"/>
    </row>
    <row r="111" spans="1:23">
      <c r="A111" s="4">
        <v>50</v>
      </c>
      <c r="B111" s="4">
        <v>0</v>
      </c>
      <c r="C111" s="4">
        <v>0</v>
      </c>
      <c r="D111" s="4">
        <v>1</v>
      </c>
      <c r="E111" s="4">
        <v>233</v>
      </c>
      <c r="F111" s="4">
        <f>ROUND(Source!BD86,O111)</f>
        <v>0</v>
      </c>
      <c r="G111" s="4" t="s">
        <v>106</v>
      </c>
      <c r="H111" s="4" t="s">
        <v>107</v>
      </c>
      <c r="I111" s="4"/>
      <c r="J111" s="4"/>
      <c r="K111" s="4">
        <v>233</v>
      </c>
      <c r="L111" s="4">
        <v>24</v>
      </c>
      <c r="M111" s="4">
        <v>3</v>
      </c>
      <c r="N111" s="4" t="s">
        <v>3</v>
      </c>
      <c r="O111" s="4">
        <v>2</v>
      </c>
      <c r="P111" s="4"/>
      <c r="Q111" s="4"/>
      <c r="R111" s="4"/>
      <c r="S111" s="4"/>
      <c r="T111" s="4"/>
      <c r="U111" s="4"/>
      <c r="V111" s="4"/>
      <c r="W111" s="4"/>
    </row>
    <row r="112" spans="1:23">
      <c r="A112" s="4">
        <v>50</v>
      </c>
      <c r="B112" s="4">
        <v>0</v>
      </c>
      <c r="C112" s="4">
        <v>0</v>
      </c>
      <c r="D112" s="4">
        <v>1</v>
      </c>
      <c r="E112" s="4">
        <v>210</v>
      </c>
      <c r="F112" s="4">
        <f>ROUND(Source!X86,O112)</f>
        <v>21296.68</v>
      </c>
      <c r="G112" s="4" t="s">
        <v>108</v>
      </c>
      <c r="H112" s="4" t="s">
        <v>109</v>
      </c>
      <c r="I112" s="4"/>
      <c r="J112" s="4"/>
      <c r="K112" s="4">
        <v>210</v>
      </c>
      <c r="L112" s="4">
        <v>25</v>
      </c>
      <c r="M112" s="4">
        <v>3</v>
      </c>
      <c r="N112" s="4" t="s">
        <v>3</v>
      </c>
      <c r="O112" s="4">
        <v>2</v>
      </c>
      <c r="P112" s="4"/>
      <c r="Q112" s="4"/>
      <c r="R112" s="4"/>
      <c r="S112" s="4"/>
      <c r="T112" s="4"/>
      <c r="U112" s="4"/>
      <c r="V112" s="4"/>
      <c r="W112" s="4"/>
    </row>
    <row r="113" spans="1:245">
      <c r="A113" s="4">
        <v>50</v>
      </c>
      <c r="B113" s="4">
        <v>0</v>
      </c>
      <c r="C113" s="4">
        <v>0</v>
      </c>
      <c r="D113" s="4">
        <v>1</v>
      </c>
      <c r="E113" s="4">
        <v>211</v>
      </c>
      <c r="F113" s="4">
        <f>ROUND(Source!Y86,O113)</f>
        <v>13695.76</v>
      </c>
      <c r="G113" s="4" t="s">
        <v>110</v>
      </c>
      <c r="H113" s="4" t="s">
        <v>111</v>
      </c>
      <c r="I113" s="4"/>
      <c r="J113" s="4"/>
      <c r="K113" s="4">
        <v>211</v>
      </c>
      <c r="L113" s="4">
        <v>26</v>
      </c>
      <c r="M113" s="4">
        <v>3</v>
      </c>
      <c r="N113" s="4" t="s">
        <v>3</v>
      </c>
      <c r="O113" s="4">
        <v>2</v>
      </c>
      <c r="P113" s="4"/>
      <c r="Q113" s="4"/>
      <c r="R113" s="4"/>
      <c r="S113" s="4"/>
      <c r="T113" s="4"/>
      <c r="U113" s="4"/>
      <c r="V113" s="4"/>
      <c r="W113" s="4"/>
    </row>
    <row r="114" spans="1:245">
      <c r="A114" s="4">
        <v>50</v>
      </c>
      <c r="B114" s="4">
        <v>0</v>
      </c>
      <c r="C114" s="4">
        <v>0</v>
      </c>
      <c r="D114" s="4">
        <v>1</v>
      </c>
      <c r="E114" s="4">
        <v>224</v>
      </c>
      <c r="F114" s="4">
        <f>ROUND(Source!AR86,O114)</f>
        <v>65735.850000000006</v>
      </c>
      <c r="G114" s="4" t="s">
        <v>112</v>
      </c>
      <c r="H114" s="4" t="s">
        <v>113</v>
      </c>
      <c r="I114" s="4"/>
      <c r="J114" s="4"/>
      <c r="K114" s="4">
        <v>224</v>
      </c>
      <c r="L114" s="4">
        <v>27</v>
      </c>
      <c r="M114" s="4">
        <v>3</v>
      </c>
      <c r="N114" s="4" t="s">
        <v>3</v>
      </c>
      <c r="O114" s="4">
        <v>2</v>
      </c>
      <c r="P114" s="4"/>
      <c r="Q114" s="4"/>
      <c r="R114" s="4"/>
      <c r="S114" s="4"/>
      <c r="T114" s="4"/>
      <c r="U114" s="4"/>
      <c r="V114" s="4"/>
      <c r="W114" s="4"/>
    </row>
    <row r="116" spans="1:245">
      <c r="A116" s="1">
        <v>5</v>
      </c>
      <c r="B116" s="1">
        <v>0</v>
      </c>
      <c r="C116" s="1"/>
      <c r="D116" s="1">
        <f>ROW(A130)</f>
        <v>130</v>
      </c>
      <c r="E116" s="1"/>
      <c r="F116" s="1" t="s">
        <v>15</v>
      </c>
      <c r="G116" s="1" t="s">
        <v>115</v>
      </c>
      <c r="H116" s="1" t="s">
        <v>3</v>
      </c>
      <c r="I116" s="1">
        <v>0</v>
      </c>
      <c r="J116" s="1"/>
      <c r="K116" s="1">
        <v>0</v>
      </c>
      <c r="L116" s="1"/>
      <c r="M116" s="1" t="s">
        <v>3</v>
      </c>
      <c r="N116" s="1"/>
      <c r="O116" s="1"/>
      <c r="P116" s="1"/>
      <c r="Q116" s="1"/>
      <c r="R116" s="1"/>
      <c r="S116" s="1">
        <v>0</v>
      </c>
      <c r="T116" s="1"/>
      <c r="U116" s="1" t="s">
        <v>3</v>
      </c>
      <c r="V116" s="1">
        <v>0</v>
      </c>
      <c r="W116" s="1"/>
      <c r="X116" s="1"/>
      <c r="Y116" s="1"/>
      <c r="Z116" s="1"/>
      <c r="AA116" s="1"/>
      <c r="AB116" s="1" t="s">
        <v>3</v>
      </c>
      <c r="AC116" s="1" t="s">
        <v>3</v>
      </c>
      <c r="AD116" s="1" t="s">
        <v>3</v>
      </c>
      <c r="AE116" s="1" t="s">
        <v>3</v>
      </c>
      <c r="AF116" s="1" t="s">
        <v>3</v>
      </c>
      <c r="AG116" s="1" t="s">
        <v>3</v>
      </c>
      <c r="AH116" s="1"/>
      <c r="AI116" s="1"/>
      <c r="AJ116" s="1"/>
      <c r="AK116" s="1"/>
      <c r="AL116" s="1"/>
      <c r="AM116" s="1"/>
      <c r="AN116" s="1"/>
      <c r="AO116" s="1"/>
      <c r="AP116" s="1" t="s">
        <v>3</v>
      </c>
      <c r="AQ116" s="1" t="s">
        <v>3</v>
      </c>
      <c r="AR116" s="1" t="s">
        <v>3</v>
      </c>
      <c r="AS116" s="1"/>
      <c r="AT116" s="1"/>
      <c r="AU116" s="1"/>
      <c r="AV116" s="1"/>
      <c r="AW116" s="1"/>
      <c r="AX116" s="1"/>
      <c r="AY116" s="1"/>
      <c r="AZ116" s="1" t="s">
        <v>3</v>
      </c>
      <c r="BA116" s="1"/>
      <c r="BB116" s="1" t="s">
        <v>3</v>
      </c>
      <c r="BC116" s="1" t="s">
        <v>3</v>
      </c>
      <c r="BD116" s="1" t="s">
        <v>3</v>
      </c>
      <c r="BE116" s="1" t="s">
        <v>3</v>
      </c>
      <c r="BF116" s="1" t="s">
        <v>3</v>
      </c>
      <c r="BG116" s="1" t="s">
        <v>3</v>
      </c>
      <c r="BH116" s="1" t="s">
        <v>3</v>
      </c>
      <c r="BI116" s="1" t="s">
        <v>3</v>
      </c>
      <c r="BJ116" s="1" t="s">
        <v>3</v>
      </c>
      <c r="BK116" s="1" t="s">
        <v>3</v>
      </c>
      <c r="BL116" s="1" t="s">
        <v>3</v>
      </c>
      <c r="BM116" s="1" t="s">
        <v>3</v>
      </c>
      <c r="BN116" s="1" t="s">
        <v>3</v>
      </c>
      <c r="BO116" s="1" t="s">
        <v>3</v>
      </c>
      <c r="BP116" s="1" t="s">
        <v>3</v>
      </c>
      <c r="BQ116" s="1"/>
      <c r="BR116" s="1"/>
      <c r="BS116" s="1"/>
      <c r="BT116" s="1"/>
      <c r="BU116" s="1"/>
      <c r="BV116" s="1"/>
      <c r="BW116" s="1"/>
      <c r="BX116" s="1">
        <v>0</v>
      </c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>
        <v>0</v>
      </c>
    </row>
    <row r="118" spans="1:245">
      <c r="A118" s="2">
        <v>52</v>
      </c>
      <c r="B118" s="2">
        <f t="shared" ref="B118:G118" si="119">B130</f>
        <v>0</v>
      </c>
      <c r="C118" s="2">
        <f t="shared" si="119"/>
        <v>5</v>
      </c>
      <c r="D118" s="2">
        <f t="shared" si="119"/>
        <v>116</v>
      </c>
      <c r="E118" s="2">
        <f t="shared" si="119"/>
        <v>0</v>
      </c>
      <c r="F118" s="2" t="str">
        <f t="shared" si="119"/>
        <v>Новый подраздел</v>
      </c>
      <c r="G118" s="2" t="str">
        <f t="shared" si="119"/>
        <v>комната 17</v>
      </c>
      <c r="H118" s="2"/>
      <c r="I118" s="2"/>
      <c r="J118" s="2"/>
      <c r="K118" s="2"/>
      <c r="L118" s="2"/>
      <c r="M118" s="2"/>
      <c r="N118" s="2"/>
      <c r="O118" s="2">
        <f t="shared" ref="O118:AT118" si="120">O130</f>
        <v>29645.96</v>
      </c>
      <c r="P118" s="2">
        <f t="shared" si="120"/>
        <v>4044.94</v>
      </c>
      <c r="Q118" s="2">
        <f t="shared" si="120"/>
        <v>179.13</v>
      </c>
      <c r="R118" s="2">
        <f t="shared" si="120"/>
        <v>172.25</v>
      </c>
      <c r="S118" s="2">
        <f t="shared" si="120"/>
        <v>25421.89</v>
      </c>
      <c r="T118" s="2">
        <f t="shared" si="120"/>
        <v>0</v>
      </c>
      <c r="U118" s="2">
        <f t="shared" si="120"/>
        <v>91.872472000000002</v>
      </c>
      <c r="V118" s="2">
        <f t="shared" si="120"/>
        <v>0.40219400000000005</v>
      </c>
      <c r="W118" s="2">
        <f t="shared" si="120"/>
        <v>0</v>
      </c>
      <c r="X118" s="2">
        <f t="shared" si="120"/>
        <v>20518.830000000002</v>
      </c>
      <c r="Y118" s="2">
        <f t="shared" si="120"/>
        <v>13190.97</v>
      </c>
      <c r="Z118" s="2">
        <f t="shared" si="120"/>
        <v>0</v>
      </c>
      <c r="AA118" s="2">
        <f t="shared" si="120"/>
        <v>0</v>
      </c>
      <c r="AB118" s="2">
        <f t="shared" si="120"/>
        <v>29645.96</v>
      </c>
      <c r="AC118" s="2">
        <f t="shared" si="120"/>
        <v>4044.94</v>
      </c>
      <c r="AD118" s="2">
        <f t="shared" si="120"/>
        <v>179.13</v>
      </c>
      <c r="AE118" s="2">
        <f t="shared" si="120"/>
        <v>172.25</v>
      </c>
      <c r="AF118" s="2">
        <f t="shared" si="120"/>
        <v>25421.89</v>
      </c>
      <c r="AG118" s="2">
        <f t="shared" si="120"/>
        <v>0</v>
      </c>
      <c r="AH118" s="2">
        <f t="shared" si="120"/>
        <v>91.872472000000002</v>
      </c>
      <c r="AI118" s="2">
        <f t="shared" si="120"/>
        <v>0.40219400000000005</v>
      </c>
      <c r="AJ118" s="2">
        <f t="shared" si="120"/>
        <v>0</v>
      </c>
      <c r="AK118" s="2">
        <f t="shared" si="120"/>
        <v>20518.830000000002</v>
      </c>
      <c r="AL118" s="2">
        <f t="shared" si="120"/>
        <v>13190.97</v>
      </c>
      <c r="AM118" s="2">
        <f t="shared" si="120"/>
        <v>0</v>
      </c>
      <c r="AN118" s="2">
        <f t="shared" si="120"/>
        <v>0</v>
      </c>
      <c r="AO118" s="2">
        <f t="shared" si="120"/>
        <v>0</v>
      </c>
      <c r="AP118" s="2">
        <f t="shared" si="120"/>
        <v>0</v>
      </c>
      <c r="AQ118" s="2">
        <f t="shared" si="120"/>
        <v>0</v>
      </c>
      <c r="AR118" s="2">
        <f t="shared" si="120"/>
        <v>63355.76</v>
      </c>
      <c r="AS118" s="2">
        <f t="shared" si="120"/>
        <v>63355.76</v>
      </c>
      <c r="AT118" s="2">
        <f t="shared" si="120"/>
        <v>0</v>
      </c>
      <c r="AU118" s="2">
        <f t="shared" ref="AU118:BZ118" si="121">AU130</f>
        <v>0</v>
      </c>
      <c r="AV118" s="2">
        <f t="shared" si="121"/>
        <v>4044.94</v>
      </c>
      <c r="AW118" s="2">
        <f t="shared" si="121"/>
        <v>4044.94</v>
      </c>
      <c r="AX118" s="2">
        <f t="shared" si="121"/>
        <v>0</v>
      </c>
      <c r="AY118" s="2">
        <f t="shared" si="121"/>
        <v>4044.94</v>
      </c>
      <c r="AZ118" s="2">
        <f t="shared" si="121"/>
        <v>0</v>
      </c>
      <c r="BA118" s="2">
        <f t="shared" si="121"/>
        <v>0</v>
      </c>
      <c r="BB118" s="2">
        <f t="shared" si="121"/>
        <v>0</v>
      </c>
      <c r="BC118" s="2">
        <f t="shared" si="121"/>
        <v>0</v>
      </c>
      <c r="BD118" s="2">
        <f t="shared" si="121"/>
        <v>0</v>
      </c>
      <c r="BE118" s="2">
        <f t="shared" si="121"/>
        <v>0</v>
      </c>
      <c r="BF118" s="2">
        <f t="shared" si="121"/>
        <v>0</v>
      </c>
      <c r="BG118" s="2">
        <f t="shared" si="121"/>
        <v>0</v>
      </c>
      <c r="BH118" s="2">
        <f t="shared" si="121"/>
        <v>0</v>
      </c>
      <c r="BI118" s="2">
        <f t="shared" si="121"/>
        <v>0</v>
      </c>
      <c r="BJ118" s="2">
        <f t="shared" si="121"/>
        <v>0</v>
      </c>
      <c r="BK118" s="2">
        <f t="shared" si="121"/>
        <v>0</v>
      </c>
      <c r="BL118" s="2">
        <f t="shared" si="121"/>
        <v>0</v>
      </c>
      <c r="BM118" s="2">
        <f t="shared" si="121"/>
        <v>0</v>
      </c>
      <c r="BN118" s="2">
        <f t="shared" si="121"/>
        <v>0</v>
      </c>
      <c r="BO118" s="2">
        <f t="shared" si="121"/>
        <v>0</v>
      </c>
      <c r="BP118" s="2">
        <f t="shared" si="121"/>
        <v>0</v>
      </c>
      <c r="BQ118" s="2">
        <f t="shared" si="121"/>
        <v>0</v>
      </c>
      <c r="BR118" s="2">
        <f t="shared" si="121"/>
        <v>0</v>
      </c>
      <c r="BS118" s="2">
        <f t="shared" si="121"/>
        <v>0</v>
      </c>
      <c r="BT118" s="2">
        <f t="shared" si="121"/>
        <v>0</v>
      </c>
      <c r="BU118" s="2">
        <f t="shared" si="121"/>
        <v>0</v>
      </c>
      <c r="BV118" s="2">
        <f t="shared" si="121"/>
        <v>0</v>
      </c>
      <c r="BW118" s="2">
        <f t="shared" si="121"/>
        <v>0</v>
      </c>
      <c r="BX118" s="2">
        <f t="shared" si="121"/>
        <v>0</v>
      </c>
      <c r="BY118" s="2">
        <f t="shared" si="121"/>
        <v>0</v>
      </c>
      <c r="BZ118" s="2">
        <f t="shared" si="121"/>
        <v>0</v>
      </c>
      <c r="CA118" s="2">
        <f t="shared" ref="CA118:DF118" si="122">CA130</f>
        <v>63355.76</v>
      </c>
      <c r="CB118" s="2">
        <f t="shared" si="122"/>
        <v>63355.76</v>
      </c>
      <c r="CC118" s="2">
        <f t="shared" si="122"/>
        <v>0</v>
      </c>
      <c r="CD118" s="2">
        <f t="shared" si="122"/>
        <v>0</v>
      </c>
      <c r="CE118" s="2">
        <f t="shared" si="122"/>
        <v>4044.94</v>
      </c>
      <c r="CF118" s="2">
        <f t="shared" si="122"/>
        <v>4044.94</v>
      </c>
      <c r="CG118" s="2">
        <f t="shared" si="122"/>
        <v>0</v>
      </c>
      <c r="CH118" s="2">
        <f t="shared" si="122"/>
        <v>4044.94</v>
      </c>
      <c r="CI118" s="2">
        <f t="shared" si="122"/>
        <v>0</v>
      </c>
      <c r="CJ118" s="2">
        <f t="shared" si="122"/>
        <v>0</v>
      </c>
      <c r="CK118" s="2">
        <f t="shared" si="122"/>
        <v>0</v>
      </c>
      <c r="CL118" s="2">
        <f t="shared" si="122"/>
        <v>0</v>
      </c>
      <c r="CM118" s="2">
        <f t="shared" si="122"/>
        <v>0</v>
      </c>
      <c r="CN118" s="2">
        <f t="shared" si="122"/>
        <v>0</v>
      </c>
      <c r="CO118" s="2">
        <f t="shared" si="122"/>
        <v>0</v>
      </c>
      <c r="CP118" s="2">
        <f t="shared" si="122"/>
        <v>0</v>
      </c>
      <c r="CQ118" s="2">
        <f t="shared" si="122"/>
        <v>0</v>
      </c>
      <c r="CR118" s="2">
        <f t="shared" si="122"/>
        <v>0</v>
      </c>
      <c r="CS118" s="2">
        <f t="shared" si="122"/>
        <v>0</v>
      </c>
      <c r="CT118" s="2">
        <f t="shared" si="122"/>
        <v>0</v>
      </c>
      <c r="CU118" s="2">
        <f t="shared" si="122"/>
        <v>0</v>
      </c>
      <c r="CV118" s="2">
        <f t="shared" si="122"/>
        <v>0</v>
      </c>
      <c r="CW118" s="2">
        <f t="shared" si="122"/>
        <v>0</v>
      </c>
      <c r="CX118" s="2">
        <f t="shared" si="122"/>
        <v>0</v>
      </c>
      <c r="CY118" s="2">
        <f t="shared" si="122"/>
        <v>0</v>
      </c>
      <c r="CZ118" s="2">
        <f t="shared" si="122"/>
        <v>0</v>
      </c>
      <c r="DA118" s="2">
        <f t="shared" si="122"/>
        <v>0</v>
      </c>
      <c r="DB118" s="2">
        <f t="shared" si="122"/>
        <v>0</v>
      </c>
      <c r="DC118" s="2">
        <f t="shared" si="122"/>
        <v>0</v>
      </c>
      <c r="DD118" s="2">
        <f t="shared" si="122"/>
        <v>0</v>
      </c>
      <c r="DE118" s="2">
        <f t="shared" si="122"/>
        <v>0</v>
      </c>
      <c r="DF118" s="2">
        <f t="shared" si="122"/>
        <v>0</v>
      </c>
      <c r="DG118" s="3">
        <f t="shared" ref="DG118:EL118" si="123">DG130</f>
        <v>0</v>
      </c>
      <c r="DH118" s="3">
        <f t="shared" si="123"/>
        <v>0</v>
      </c>
      <c r="DI118" s="3">
        <f t="shared" si="123"/>
        <v>0</v>
      </c>
      <c r="DJ118" s="3">
        <f t="shared" si="123"/>
        <v>0</v>
      </c>
      <c r="DK118" s="3">
        <f t="shared" si="123"/>
        <v>0</v>
      </c>
      <c r="DL118" s="3">
        <f t="shared" si="123"/>
        <v>0</v>
      </c>
      <c r="DM118" s="3">
        <f t="shared" si="123"/>
        <v>0</v>
      </c>
      <c r="DN118" s="3">
        <f t="shared" si="123"/>
        <v>0</v>
      </c>
      <c r="DO118" s="3">
        <f t="shared" si="123"/>
        <v>0</v>
      </c>
      <c r="DP118" s="3">
        <f t="shared" si="123"/>
        <v>0</v>
      </c>
      <c r="DQ118" s="3">
        <f t="shared" si="123"/>
        <v>0</v>
      </c>
      <c r="DR118" s="3">
        <f t="shared" si="123"/>
        <v>0</v>
      </c>
      <c r="DS118" s="3">
        <f t="shared" si="123"/>
        <v>0</v>
      </c>
      <c r="DT118" s="3">
        <f t="shared" si="123"/>
        <v>0</v>
      </c>
      <c r="DU118" s="3">
        <f t="shared" si="123"/>
        <v>0</v>
      </c>
      <c r="DV118" s="3">
        <f t="shared" si="123"/>
        <v>0</v>
      </c>
      <c r="DW118" s="3">
        <f t="shared" si="123"/>
        <v>0</v>
      </c>
      <c r="DX118" s="3">
        <f t="shared" si="123"/>
        <v>0</v>
      </c>
      <c r="DY118" s="3">
        <f t="shared" si="123"/>
        <v>0</v>
      </c>
      <c r="DZ118" s="3">
        <f t="shared" si="123"/>
        <v>0</v>
      </c>
      <c r="EA118" s="3">
        <f t="shared" si="123"/>
        <v>0</v>
      </c>
      <c r="EB118" s="3">
        <f t="shared" si="123"/>
        <v>0</v>
      </c>
      <c r="EC118" s="3">
        <f t="shared" si="123"/>
        <v>0</v>
      </c>
      <c r="ED118" s="3">
        <f t="shared" si="123"/>
        <v>0</v>
      </c>
      <c r="EE118" s="3">
        <f t="shared" si="123"/>
        <v>0</v>
      </c>
      <c r="EF118" s="3">
        <f t="shared" si="123"/>
        <v>0</v>
      </c>
      <c r="EG118" s="3">
        <f t="shared" si="123"/>
        <v>0</v>
      </c>
      <c r="EH118" s="3">
        <f t="shared" si="123"/>
        <v>0</v>
      </c>
      <c r="EI118" s="3">
        <f t="shared" si="123"/>
        <v>0</v>
      </c>
      <c r="EJ118" s="3">
        <f t="shared" si="123"/>
        <v>0</v>
      </c>
      <c r="EK118" s="3">
        <f t="shared" si="123"/>
        <v>0</v>
      </c>
      <c r="EL118" s="3">
        <f t="shared" si="123"/>
        <v>0</v>
      </c>
      <c r="EM118" s="3">
        <f t="shared" ref="EM118:FR118" si="124">EM130</f>
        <v>0</v>
      </c>
      <c r="EN118" s="3">
        <f t="shared" si="124"/>
        <v>0</v>
      </c>
      <c r="EO118" s="3">
        <f t="shared" si="124"/>
        <v>0</v>
      </c>
      <c r="EP118" s="3">
        <f t="shared" si="124"/>
        <v>0</v>
      </c>
      <c r="EQ118" s="3">
        <f t="shared" si="124"/>
        <v>0</v>
      </c>
      <c r="ER118" s="3">
        <f t="shared" si="124"/>
        <v>0</v>
      </c>
      <c r="ES118" s="3">
        <f t="shared" si="124"/>
        <v>0</v>
      </c>
      <c r="ET118" s="3">
        <f t="shared" si="124"/>
        <v>0</v>
      </c>
      <c r="EU118" s="3">
        <f t="shared" si="124"/>
        <v>0</v>
      </c>
      <c r="EV118" s="3">
        <f t="shared" si="124"/>
        <v>0</v>
      </c>
      <c r="EW118" s="3">
        <f t="shared" si="124"/>
        <v>0</v>
      </c>
      <c r="EX118" s="3">
        <f t="shared" si="124"/>
        <v>0</v>
      </c>
      <c r="EY118" s="3">
        <f t="shared" si="124"/>
        <v>0</v>
      </c>
      <c r="EZ118" s="3">
        <f t="shared" si="124"/>
        <v>0</v>
      </c>
      <c r="FA118" s="3">
        <f t="shared" si="124"/>
        <v>0</v>
      </c>
      <c r="FB118" s="3">
        <f t="shared" si="124"/>
        <v>0</v>
      </c>
      <c r="FC118" s="3">
        <f t="shared" si="124"/>
        <v>0</v>
      </c>
      <c r="FD118" s="3">
        <f t="shared" si="124"/>
        <v>0</v>
      </c>
      <c r="FE118" s="3">
        <f t="shared" si="124"/>
        <v>0</v>
      </c>
      <c r="FF118" s="3">
        <f t="shared" si="124"/>
        <v>0</v>
      </c>
      <c r="FG118" s="3">
        <f t="shared" si="124"/>
        <v>0</v>
      </c>
      <c r="FH118" s="3">
        <f t="shared" si="124"/>
        <v>0</v>
      </c>
      <c r="FI118" s="3">
        <f t="shared" si="124"/>
        <v>0</v>
      </c>
      <c r="FJ118" s="3">
        <f t="shared" si="124"/>
        <v>0</v>
      </c>
      <c r="FK118" s="3">
        <f t="shared" si="124"/>
        <v>0</v>
      </c>
      <c r="FL118" s="3">
        <f t="shared" si="124"/>
        <v>0</v>
      </c>
      <c r="FM118" s="3">
        <f t="shared" si="124"/>
        <v>0</v>
      </c>
      <c r="FN118" s="3">
        <f t="shared" si="124"/>
        <v>0</v>
      </c>
      <c r="FO118" s="3">
        <f t="shared" si="124"/>
        <v>0</v>
      </c>
      <c r="FP118" s="3">
        <f t="shared" si="124"/>
        <v>0</v>
      </c>
      <c r="FQ118" s="3">
        <f t="shared" si="124"/>
        <v>0</v>
      </c>
      <c r="FR118" s="3">
        <f t="shared" si="124"/>
        <v>0</v>
      </c>
      <c r="FS118" s="3">
        <f t="shared" ref="FS118:GX118" si="125">FS130</f>
        <v>0</v>
      </c>
      <c r="FT118" s="3">
        <f t="shared" si="125"/>
        <v>0</v>
      </c>
      <c r="FU118" s="3">
        <f t="shared" si="125"/>
        <v>0</v>
      </c>
      <c r="FV118" s="3">
        <f t="shared" si="125"/>
        <v>0</v>
      </c>
      <c r="FW118" s="3">
        <f t="shared" si="125"/>
        <v>0</v>
      </c>
      <c r="FX118" s="3">
        <f t="shared" si="125"/>
        <v>0</v>
      </c>
      <c r="FY118" s="3">
        <f t="shared" si="125"/>
        <v>0</v>
      </c>
      <c r="FZ118" s="3">
        <f t="shared" si="125"/>
        <v>0</v>
      </c>
      <c r="GA118" s="3">
        <f t="shared" si="125"/>
        <v>0</v>
      </c>
      <c r="GB118" s="3">
        <f t="shared" si="125"/>
        <v>0</v>
      </c>
      <c r="GC118" s="3">
        <f t="shared" si="125"/>
        <v>0</v>
      </c>
      <c r="GD118" s="3">
        <f t="shared" si="125"/>
        <v>0</v>
      </c>
      <c r="GE118" s="3">
        <f t="shared" si="125"/>
        <v>0</v>
      </c>
      <c r="GF118" s="3">
        <f t="shared" si="125"/>
        <v>0</v>
      </c>
      <c r="GG118" s="3">
        <f t="shared" si="125"/>
        <v>0</v>
      </c>
      <c r="GH118" s="3">
        <f t="shared" si="125"/>
        <v>0</v>
      </c>
      <c r="GI118" s="3">
        <f t="shared" si="125"/>
        <v>0</v>
      </c>
      <c r="GJ118" s="3">
        <f t="shared" si="125"/>
        <v>0</v>
      </c>
      <c r="GK118" s="3">
        <f t="shared" si="125"/>
        <v>0</v>
      </c>
      <c r="GL118" s="3">
        <f t="shared" si="125"/>
        <v>0</v>
      </c>
      <c r="GM118" s="3">
        <f t="shared" si="125"/>
        <v>0</v>
      </c>
      <c r="GN118" s="3">
        <f t="shared" si="125"/>
        <v>0</v>
      </c>
      <c r="GO118" s="3">
        <f t="shared" si="125"/>
        <v>0</v>
      </c>
      <c r="GP118" s="3">
        <f t="shared" si="125"/>
        <v>0</v>
      </c>
      <c r="GQ118" s="3">
        <f t="shared" si="125"/>
        <v>0</v>
      </c>
      <c r="GR118" s="3">
        <f t="shared" si="125"/>
        <v>0</v>
      </c>
      <c r="GS118" s="3">
        <f t="shared" si="125"/>
        <v>0</v>
      </c>
      <c r="GT118" s="3">
        <f t="shared" si="125"/>
        <v>0</v>
      </c>
      <c r="GU118" s="3">
        <f t="shared" si="125"/>
        <v>0</v>
      </c>
      <c r="GV118" s="3">
        <f t="shared" si="125"/>
        <v>0</v>
      </c>
      <c r="GW118" s="3">
        <f t="shared" si="125"/>
        <v>0</v>
      </c>
      <c r="GX118" s="3">
        <f t="shared" si="125"/>
        <v>0</v>
      </c>
    </row>
    <row r="120" spans="1:245">
      <c r="A120">
        <v>17</v>
      </c>
      <c r="B120">
        <v>0</v>
      </c>
      <c r="C120">
        <f>ROW(SmtRes!A32)</f>
        <v>32</v>
      </c>
      <c r="D120">
        <f>ROW(EtalonRes!A32)</f>
        <v>32</v>
      </c>
      <c r="E120" t="s">
        <v>17</v>
      </c>
      <c r="F120" t="s">
        <v>18</v>
      </c>
      <c r="G120" t="s">
        <v>19</v>
      </c>
      <c r="H120" t="s">
        <v>20</v>
      </c>
      <c r="I120">
        <f>ROUND(20.24/100,9)</f>
        <v>0.2024</v>
      </c>
      <c r="J120">
        <v>0</v>
      </c>
      <c r="O120">
        <f t="shared" ref="O120:O128" si="126">ROUND(CP120,2)</f>
        <v>188.7</v>
      </c>
      <c r="P120">
        <f t="shared" ref="P120:P128" si="127">ROUND(CQ120*I120,2)</f>
        <v>0</v>
      </c>
      <c r="Q120">
        <f t="shared" ref="Q120:Q128" si="128">ROUND(CR120*I120,2)</f>
        <v>0</v>
      </c>
      <c r="R120">
        <f t="shared" ref="R120:R128" si="129">ROUND(CS120*I120,2)</f>
        <v>0</v>
      </c>
      <c r="S120">
        <f t="shared" ref="S120:S128" si="130">ROUND(CT120*I120,2)</f>
        <v>188.7</v>
      </c>
      <c r="T120">
        <f t="shared" ref="T120:T128" si="131">ROUND(CU120*I120,2)</f>
        <v>0</v>
      </c>
      <c r="U120">
        <f t="shared" ref="U120:U128" si="132">CV120*I120</f>
        <v>0.76304799999999995</v>
      </c>
      <c r="V120">
        <f t="shared" ref="V120:V128" si="133">CW120*I120</f>
        <v>0</v>
      </c>
      <c r="W120">
        <f t="shared" ref="W120:W128" si="134">ROUND(CX120*I120,2)</f>
        <v>0</v>
      </c>
      <c r="X120">
        <f t="shared" ref="X120:X128" si="135">ROUND(CY120,2)</f>
        <v>150.96</v>
      </c>
      <c r="Y120">
        <f t="shared" ref="Y120:Y128" si="136">ROUND(CZ120,2)</f>
        <v>128.32</v>
      </c>
      <c r="AA120">
        <v>33525518</v>
      </c>
      <c r="AB120">
        <f t="shared" ref="AB120:AB128" si="137">ROUND((AC120+AD120+AF120),6)</f>
        <v>29.41</v>
      </c>
      <c r="AC120">
        <f t="shared" ref="AC120:AC128" si="138">ROUND((ES120),6)</f>
        <v>0</v>
      </c>
      <c r="AD120">
        <f t="shared" ref="AD120:AD128" si="139">ROUND((((ET120)-(EU120))+AE120),6)</f>
        <v>0</v>
      </c>
      <c r="AE120">
        <f t="shared" ref="AE120:AE128" si="140">ROUND((EU120),6)</f>
        <v>0</v>
      </c>
      <c r="AF120">
        <f t="shared" ref="AF120:AF128" si="141">ROUND((EV120),6)</f>
        <v>29.41</v>
      </c>
      <c r="AG120">
        <f t="shared" ref="AG120:AG128" si="142">ROUND((AP120),6)</f>
        <v>0</v>
      </c>
      <c r="AH120">
        <f t="shared" ref="AH120:AH128" si="143">(EW120)</f>
        <v>3.77</v>
      </c>
      <c r="AI120">
        <f t="shared" ref="AI120:AI128" si="144">(EX120)</f>
        <v>0</v>
      </c>
      <c r="AJ120">
        <f t="shared" ref="AJ120:AJ128" si="145">(AS120)</f>
        <v>0</v>
      </c>
      <c r="AK120">
        <v>29.41</v>
      </c>
      <c r="AL120">
        <v>0</v>
      </c>
      <c r="AM120">
        <v>0</v>
      </c>
      <c r="AN120">
        <v>0</v>
      </c>
      <c r="AO120">
        <v>29.41</v>
      </c>
      <c r="AP120">
        <v>0</v>
      </c>
      <c r="AQ120">
        <v>3.77</v>
      </c>
      <c r="AR120">
        <v>0</v>
      </c>
      <c r="AS120">
        <v>0</v>
      </c>
      <c r="AT120">
        <v>80</v>
      </c>
      <c r="AU120">
        <v>68</v>
      </c>
      <c r="AV120">
        <v>1</v>
      </c>
      <c r="AW120">
        <v>1</v>
      </c>
      <c r="AZ120">
        <v>1</v>
      </c>
      <c r="BA120">
        <v>31.7</v>
      </c>
      <c r="BB120">
        <v>1</v>
      </c>
      <c r="BC120">
        <v>1</v>
      </c>
      <c r="BD120" t="s">
        <v>3</v>
      </c>
      <c r="BE120" t="s">
        <v>3</v>
      </c>
      <c r="BF120" t="s">
        <v>3</v>
      </c>
      <c r="BG120" t="s">
        <v>3</v>
      </c>
      <c r="BH120">
        <v>0</v>
      </c>
      <c r="BI120">
        <v>1</v>
      </c>
      <c r="BJ120" t="s">
        <v>21</v>
      </c>
      <c r="BM120">
        <v>57001</v>
      </c>
      <c r="BN120">
        <v>0</v>
      </c>
      <c r="BO120" t="s">
        <v>18</v>
      </c>
      <c r="BP120">
        <v>1</v>
      </c>
      <c r="BQ120">
        <v>6</v>
      </c>
      <c r="BR120">
        <v>0</v>
      </c>
      <c r="BS120">
        <v>31.7</v>
      </c>
      <c r="BT120">
        <v>1</v>
      </c>
      <c r="BU120">
        <v>1</v>
      </c>
      <c r="BV120">
        <v>1</v>
      </c>
      <c r="BW120">
        <v>1</v>
      </c>
      <c r="BX120">
        <v>1</v>
      </c>
      <c r="BY120" t="s">
        <v>3</v>
      </c>
      <c r="BZ120">
        <v>80</v>
      </c>
      <c r="CA120">
        <v>68</v>
      </c>
      <c r="CE120">
        <v>0</v>
      </c>
      <c r="CF120">
        <v>0</v>
      </c>
      <c r="CG120">
        <v>0</v>
      </c>
      <c r="CM120">
        <v>0</v>
      </c>
      <c r="CN120" t="s">
        <v>3</v>
      </c>
      <c r="CO120">
        <v>0</v>
      </c>
      <c r="CP120">
        <f t="shared" ref="CP120:CP128" si="146">(P120+Q120+S120)</f>
        <v>188.7</v>
      </c>
      <c r="CQ120">
        <f t="shared" ref="CQ120:CQ128" si="147">AC120*BC120</f>
        <v>0</v>
      </c>
      <c r="CR120">
        <f t="shared" ref="CR120:CR128" si="148">AD120*BB120</f>
        <v>0</v>
      </c>
      <c r="CS120">
        <f t="shared" ref="CS120:CS128" si="149">AE120*BS120</f>
        <v>0</v>
      </c>
      <c r="CT120">
        <f t="shared" ref="CT120:CT128" si="150">AF120*BA120</f>
        <v>932.29700000000003</v>
      </c>
      <c r="CU120">
        <f t="shared" ref="CU120:CU128" si="151">AG120</f>
        <v>0</v>
      </c>
      <c r="CV120">
        <f t="shared" ref="CV120:CV128" si="152">AH120</f>
        <v>3.77</v>
      </c>
      <c r="CW120">
        <f t="shared" ref="CW120:CW128" si="153">AI120</f>
        <v>0</v>
      </c>
      <c r="CX120">
        <f t="shared" ref="CX120:CX128" si="154">AJ120</f>
        <v>0</v>
      </c>
      <c r="CY120">
        <f t="shared" ref="CY120:CY128" si="155">(((S120+R120)*AT120)/100)</f>
        <v>150.96</v>
      </c>
      <c r="CZ120">
        <f t="shared" ref="CZ120:CZ128" si="156">(((S120+R120)*AU120)/100)</f>
        <v>128.31599999999997</v>
      </c>
      <c r="DC120" t="s">
        <v>3</v>
      </c>
      <c r="DD120" t="s">
        <v>3</v>
      </c>
      <c r="DE120" t="s">
        <v>3</v>
      </c>
      <c r="DF120" t="s">
        <v>3</v>
      </c>
      <c r="DG120" t="s">
        <v>3</v>
      </c>
      <c r="DH120" t="s">
        <v>3</v>
      </c>
      <c r="DI120" t="s">
        <v>3</v>
      </c>
      <c r="DJ120" t="s">
        <v>3</v>
      </c>
      <c r="DK120" t="s">
        <v>3</v>
      </c>
      <c r="DL120" t="s">
        <v>3</v>
      </c>
      <c r="DM120" t="s">
        <v>3</v>
      </c>
      <c r="DN120">
        <v>0</v>
      </c>
      <c r="DO120">
        <v>0</v>
      </c>
      <c r="DP120">
        <v>1</v>
      </c>
      <c r="DQ120">
        <v>1</v>
      </c>
      <c r="DU120">
        <v>1013</v>
      </c>
      <c r="DV120" t="s">
        <v>20</v>
      </c>
      <c r="DW120" t="s">
        <v>20</v>
      </c>
      <c r="DX120">
        <v>1</v>
      </c>
      <c r="DZ120" t="s">
        <v>3</v>
      </c>
      <c r="EA120" t="s">
        <v>3</v>
      </c>
      <c r="EB120" t="s">
        <v>3</v>
      </c>
      <c r="EC120" t="s">
        <v>3</v>
      </c>
      <c r="EE120">
        <v>36260505</v>
      </c>
      <c r="EF120">
        <v>6</v>
      </c>
      <c r="EG120" t="s">
        <v>22</v>
      </c>
      <c r="EH120">
        <v>0</v>
      </c>
      <c r="EI120" t="s">
        <v>3</v>
      </c>
      <c r="EJ120">
        <v>1</v>
      </c>
      <c r="EK120">
        <v>57001</v>
      </c>
      <c r="EL120" t="s">
        <v>23</v>
      </c>
      <c r="EM120" t="s">
        <v>24</v>
      </c>
      <c r="EO120" t="s">
        <v>3</v>
      </c>
      <c r="EQ120">
        <v>0</v>
      </c>
      <c r="ER120">
        <v>29.41</v>
      </c>
      <c r="ES120">
        <v>0</v>
      </c>
      <c r="ET120">
        <v>0</v>
      </c>
      <c r="EU120">
        <v>0</v>
      </c>
      <c r="EV120">
        <v>29.41</v>
      </c>
      <c r="EW120">
        <v>3.77</v>
      </c>
      <c r="EX120">
        <v>0</v>
      </c>
      <c r="EY120">
        <v>0</v>
      </c>
      <c r="FQ120">
        <v>0</v>
      </c>
      <c r="FR120">
        <f t="shared" ref="FR120:FR128" si="157">ROUND(IF(AND(BH120=3,BI120=3),P120,0),2)</f>
        <v>0</v>
      </c>
      <c r="FS120">
        <v>0</v>
      </c>
      <c r="FX120">
        <v>80</v>
      </c>
      <c r="FY120">
        <v>68</v>
      </c>
      <c r="GA120" t="s">
        <v>3</v>
      </c>
      <c r="GD120">
        <v>1</v>
      </c>
      <c r="GF120">
        <v>1266291680</v>
      </c>
      <c r="GG120">
        <v>2</v>
      </c>
      <c r="GH120">
        <v>1</v>
      </c>
      <c r="GI120">
        <v>2</v>
      </c>
      <c r="GJ120">
        <v>0</v>
      </c>
      <c r="GK120">
        <v>0</v>
      </c>
      <c r="GL120">
        <f t="shared" ref="GL120:GL128" si="158">ROUND(IF(AND(BH120=3,BI120=3,FS120&lt;&gt;0),P120,0),2)</f>
        <v>0</v>
      </c>
      <c r="GM120">
        <f t="shared" ref="GM120:GM128" si="159">ROUND(O120+X120+Y120,2)+GX120</f>
        <v>467.98</v>
      </c>
      <c r="GN120">
        <f t="shared" ref="GN120:GN128" si="160">IF(OR(BI120=0,BI120=1),ROUND(O120+X120+Y120,2),0)</f>
        <v>467.98</v>
      </c>
      <c r="GO120">
        <f t="shared" ref="GO120:GO128" si="161">IF(BI120=2,ROUND(O120+X120+Y120,2),0)</f>
        <v>0</v>
      </c>
      <c r="GP120">
        <f t="shared" ref="GP120:GP128" si="162">IF(BI120=4,ROUND(O120+X120+Y120,2)+GX120,0)</f>
        <v>0</v>
      </c>
      <c r="GR120">
        <v>0</v>
      </c>
      <c r="GS120">
        <v>3</v>
      </c>
      <c r="GT120">
        <v>0</v>
      </c>
      <c r="GU120" t="s">
        <v>3</v>
      </c>
      <c r="GV120">
        <f t="shared" ref="GV120:GV128" si="163">ROUND((GT120),6)</f>
        <v>0</v>
      </c>
      <c r="GW120">
        <v>1</v>
      </c>
      <c r="GX120">
        <f t="shared" ref="GX120:GX128" si="164">ROUND(HC120*I120,2)</f>
        <v>0</v>
      </c>
      <c r="HA120">
        <v>0</v>
      </c>
      <c r="HB120">
        <v>0</v>
      </c>
      <c r="HC120">
        <f t="shared" ref="HC120:HC128" si="165">GV120*GW120</f>
        <v>0</v>
      </c>
      <c r="HE120" t="s">
        <v>3</v>
      </c>
      <c r="HF120" t="s">
        <v>3</v>
      </c>
      <c r="IK120">
        <v>0</v>
      </c>
    </row>
    <row r="121" spans="1:245">
      <c r="A121">
        <v>18</v>
      </c>
      <c r="B121">
        <v>0</v>
      </c>
      <c r="C121">
        <v>32</v>
      </c>
      <c r="E121" t="s">
        <v>25</v>
      </c>
      <c r="F121" t="s">
        <v>26</v>
      </c>
      <c r="G121" t="s">
        <v>27</v>
      </c>
      <c r="H121" t="s">
        <v>28</v>
      </c>
      <c r="I121">
        <f>I120*J121</f>
        <v>2.2263999999999999E-2</v>
      </c>
      <c r="J121">
        <v>0.11</v>
      </c>
      <c r="O121">
        <f t="shared" si="126"/>
        <v>0</v>
      </c>
      <c r="P121">
        <f t="shared" si="127"/>
        <v>0</v>
      </c>
      <c r="Q121">
        <f t="shared" si="128"/>
        <v>0</v>
      </c>
      <c r="R121">
        <f t="shared" si="129"/>
        <v>0</v>
      </c>
      <c r="S121">
        <f t="shared" si="130"/>
        <v>0</v>
      </c>
      <c r="T121">
        <f t="shared" si="131"/>
        <v>0</v>
      </c>
      <c r="U121">
        <f t="shared" si="132"/>
        <v>0</v>
      </c>
      <c r="V121">
        <f t="shared" si="133"/>
        <v>0</v>
      </c>
      <c r="W121">
        <f t="shared" si="134"/>
        <v>0</v>
      </c>
      <c r="X121">
        <f t="shared" si="135"/>
        <v>0</v>
      </c>
      <c r="Y121">
        <f t="shared" si="136"/>
        <v>0</v>
      </c>
      <c r="AA121">
        <v>33525518</v>
      </c>
      <c r="AB121">
        <f t="shared" si="137"/>
        <v>0</v>
      </c>
      <c r="AC121">
        <f t="shared" si="138"/>
        <v>0</v>
      </c>
      <c r="AD121">
        <f t="shared" si="139"/>
        <v>0</v>
      </c>
      <c r="AE121">
        <f t="shared" si="140"/>
        <v>0</v>
      </c>
      <c r="AF121">
        <f t="shared" si="141"/>
        <v>0</v>
      </c>
      <c r="AG121">
        <f t="shared" si="142"/>
        <v>0</v>
      </c>
      <c r="AH121">
        <f t="shared" si="143"/>
        <v>0</v>
      </c>
      <c r="AI121">
        <f t="shared" si="144"/>
        <v>0</v>
      </c>
      <c r="AJ121">
        <f t="shared" si="145"/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80</v>
      </c>
      <c r="AU121">
        <v>68</v>
      </c>
      <c r="AV121">
        <v>1</v>
      </c>
      <c r="AW121">
        <v>1</v>
      </c>
      <c r="AZ121">
        <v>1</v>
      </c>
      <c r="BA121">
        <v>1</v>
      </c>
      <c r="BB121">
        <v>1</v>
      </c>
      <c r="BC121">
        <v>1</v>
      </c>
      <c r="BD121" t="s">
        <v>3</v>
      </c>
      <c r="BE121" t="s">
        <v>3</v>
      </c>
      <c r="BF121" t="s">
        <v>3</v>
      </c>
      <c r="BG121" t="s">
        <v>3</v>
      </c>
      <c r="BH121">
        <v>3</v>
      </c>
      <c r="BI121">
        <v>1</v>
      </c>
      <c r="BJ121" t="s">
        <v>29</v>
      </c>
      <c r="BM121">
        <v>57001</v>
      </c>
      <c r="BN121">
        <v>0</v>
      </c>
      <c r="BO121" t="s">
        <v>3</v>
      </c>
      <c r="BP121">
        <v>0</v>
      </c>
      <c r="BQ121">
        <v>6</v>
      </c>
      <c r="BR121">
        <v>0</v>
      </c>
      <c r="BS121">
        <v>1</v>
      </c>
      <c r="BT121">
        <v>1</v>
      </c>
      <c r="BU121">
        <v>1</v>
      </c>
      <c r="BV121">
        <v>1</v>
      </c>
      <c r="BW121">
        <v>1</v>
      </c>
      <c r="BX121">
        <v>1</v>
      </c>
      <c r="BY121" t="s">
        <v>3</v>
      </c>
      <c r="BZ121">
        <v>80</v>
      </c>
      <c r="CA121">
        <v>68</v>
      </c>
      <c r="CE121">
        <v>0</v>
      </c>
      <c r="CF121">
        <v>0</v>
      </c>
      <c r="CG121">
        <v>0</v>
      </c>
      <c r="CM121">
        <v>0</v>
      </c>
      <c r="CN121" t="s">
        <v>3</v>
      </c>
      <c r="CO121">
        <v>0</v>
      </c>
      <c r="CP121">
        <f t="shared" si="146"/>
        <v>0</v>
      </c>
      <c r="CQ121">
        <f t="shared" si="147"/>
        <v>0</v>
      </c>
      <c r="CR121">
        <f t="shared" si="148"/>
        <v>0</v>
      </c>
      <c r="CS121">
        <f t="shared" si="149"/>
        <v>0</v>
      </c>
      <c r="CT121">
        <f t="shared" si="150"/>
        <v>0</v>
      </c>
      <c r="CU121">
        <f t="shared" si="151"/>
        <v>0</v>
      </c>
      <c r="CV121">
        <f t="shared" si="152"/>
        <v>0</v>
      </c>
      <c r="CW121">
        <f t="shared" si="153"/>
        <v>0</v>
      </c>
      <c r="CX121">
        <f t="shared" si="154"/>
        <v>0</v>
      </c>
      <c r="CY121">
        <f t="shared" si="155"/>
        <v>0</v>
      </c>
      <c r="CZ121">
        <f t="shared" si="156"/>
        <v>0</v>
      </c>
      <c r="DC121" t="s">
        <v>3</v>
      </c>
      <c r="DD121" t="s">
        <v>3</v>
      </c>
      <c r="DE121" t="s">
        <v>3</v>
      </c>
      <c r="DF121" t="s">
        <v>3</v>
      </c>
      <c r="DG121" t="s">
        <v>3</v>
      </c>
      <c r="DH121" t="s">
        <v>3</v>
      </c>
      <c r="DI121" t="s">
        <v>3</v>
      </c>
      <c r="DJ121" t="s">
        <v>3</v>
      </c>
      <c r="DK121" t="s">
        <v>3</v>
      </c>
      <c r="DL121" t="s">
        <v>3</v>
      </c>
      <c r="DM121" t="s">
        <v>3</v>
      </c>
      <c r="DN121">
        <v>0</v>
      </c>
      <c r="DO121">
        <v>0</v>
      </c>
      <c r="DP121">
        <v>1</v>
      </c>
      <c r="DQ121">
        <v>1</v>
      </c>
      <c r="DU121">
        <v>1009</v>
      </c>
      <c r="DV121" t="s">
        <v>28</v>
      </c>
      <c r="DW121" t="s">
        <v>28</v>
      </c>
      <c r="DX121">
        <v>1000</v>
      </c>
      <c r="DZ121" t="s">
        <v>3</v>
      </c>
      <c r="EA121" t="s">
        <v>3</v>
      </c>
      <c r="EB121" t="s">
        <v>3</v>
      </c>
      <c r="EC121" t="s">
        <v>3</v>
      </c>
      <c r="EE121">
        <v>36260505</v>
      </c>
      <c r="EF121">
        <v>6</v>
      </c>
      <c r="EG121" t="s">
        <v>22</v>
      </c>
      <c r="EH121">
        <v>0</v>
      </c>
      <c r="EI121" t="s">
        <v>3</v>
      </c>
      <c r="EJ121">
        <v>1</v>
      </c>
      <c r="EK121">
        <v>57001</v>
      </c>
      <c r="EL121" t="s">
        <v>23</v>
      </c>
      <c r="EM121" t="s">
        <v>24</v>
      </c>
      <c r="EO121" t="s">
        <v>3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FQ121">
        <v>0</v>
      </c>
      <c r="FR121">
        <f t="shared" si="157"/>
        <v>0</v>
      </c>
      <c r="FS121">
        <v>0</v>
      </c>
      <c r="FX121">
        <v>80</v>
      </c>
      <c r="FY121">
        <v>68</v>
      </c>
      <c r="GA121" t="s">
        <v>3</v>
      </c>
      <c r="GD121">
        <v>1</v>
      </c>
      <c r="GF121">
        <v>-304821490</v>
      </c>
      <c r="GG121">
        <v>2</v>
      </c>
      <c r="GH121">
        <v>1</v>
      </c>
      <c r="GI121">
        <v>-2</v>
      </c>
      <c r="GJ121">
        <v>0</v>
      </c>
      <c r="GK121">
        <v>0</v>
      </c>
      <c r="GL121">
        <f t="shared" si="158"/>
        <v>0</v>
      </c>
      <c r="GM121">
        <f t="shared" si="159"/>
        <v>0</v>
      </c>
      <c r="GN121">
        <f t="shared" si="160"/>
        <v>0</v>
      </c>
      <c r="GO121">
        <f t="shared" si="161"/>
        <v>0</v>
      </c>
      <c r="GP121">
        <f t="shared" si="162"/>
        <v>0</v>
      </c>
      <c r="GR121">
        <v>0</v>
      </c>
      <c r="GS121">
        <v>3</v>
      </c>
      <c r="GT121">
        <v>0</v>
      </c>
      <c r="GU121" t="s">
        <v>3</v>
      </c>
      <c r="GV121">
        <f t="shared" si="163"/>
        <v>0</v>
      </c>
      <c r="GW121">
        <v>1</v>
      </c>
      <c r="GX121">
        <f t="shared" si="164"/>
        <v>0</v>
      </c>
      <c r="HA121">
        <v>0</v>
      </c>
      <c r="HB121">
        <v>0</v>
      </c>
      <c r="HC121">
        <f t="shared" si="165"/>
        <v>0</v>
      </c>
      <c r="HE121" t="s">
        <v>3</v>
      </c>
      <c r="HF121" t="s">
        <v>3</v>
      </c>
      <c r="IK121">
        <v>0</v>
      </c>
    </row>
    <row r="122" spans="1:245">
      <c r="A122">
        <v>17</v>
      </c>
      <c r="B122">
        <v>0</v>
      </c>
      <c r="C122">
        <f>ROW(SmtRes!A36)</f>
        <v>36</v>
      </c>
      <c r="D122">
        <f>ROW(EtalonRes!A36)</f>
        <v>36</v>
      </c>
      <c r="E122" t="s">
        <v>30</v>
      </c>
      <c r="F122" t="s">
        <v>31</v>
      </c>
      <c r="G122" t="s">
        <v>32</v>
      </c>
      <c r="H122" t="s">
        <v>33</v>
      </c>
      <c r="I122">
        <f>ROUND(25.3/100,9)</f>
        <v>0.253</v>
      </c>
      <c r="J122">
        <v>0</v>
      </c>
      <c r="O122">
        <f t="shared" si="126"/>
        <v>727.16</v>
      </c>
      <c r="P122">
        <f t="shared" si="127"/>
        <v>0</v>
      </c>
      <c r="Q122">
        <f t="shared" si="128"/>
        <v>14.65</v>
      </c>
      <c r="R122">
        <f t="shared" si="129"/>
        <v>14.12</v>
      </c>
      <c r="S122">
        <f t="shared" si="130"/>
        <v>712.51</v>
      </c>
      <c r="T122">
        <f t="shared" si="131"/>
        <v>0</v>
      </c>
      <c r="U122">
        <f t="shared" si="132"/>
        <v>2.8816700000000002</v>
      </c>
      <c r="V122">
        <f t="shared" si="133"/>
        <v>3.2890000000000003E-2</v>
      </c>
      <c r="W122">
        <f t="shared" si="134"/>
        <v>0</v>
      </c>
      <c r="X122">
        <f t="shared" si="135"/>
        <v>581.29999999999995</v>
      </c>
      <c r="Y122">
        <f t="shared" si="136"/>
        <v>494.11</v>
      </c>
      <c r="AA122">
        <v>33525518</v>
      </c>
      <c r="AB122">
        <f t="shared" si="137"/>
        <v>92.9</v>
      </c>
      <c r="AC122">
        <f t="shared" si="138"/>
        <v>0</v>
      </c>
      <c r="AD122">
        <f t="shared" si="139"/>
        <v>4.0599999999999996</v>
      </c>
      <c r="AE122">
        <f t="shared" si="140"/>
        <v>1.76</v>
      </c>
      <c r="AF122">
        <f t="shared" si="141"/>
        <v>88.84</v>
      </c>
      <c r="AG122">
        <f t="shared" si="142"/>
        <v>0</v>
      </c>
      <c r="AH122">
        <f t="shared" si="143"/>
        <v>11.39</v>
      </c>
      <c r="AI122">
        <f t="shared" si="144"/>
        <v>0.13</v>
      </c>
      <c r="AJ122">
        <f t="shared" si="145"/>
        <v>0</v>
      </c>
      <c r="AK122">
        <v>92.9</v>
      </c>
      <c r="AL122">
        <v>0</v>
      </c>
      <c r="AM122">
        <v>4.0599999999999996</v>
      </c>
      <c r="AN122">
        <v>1.76</v>
      </c>
      <c r="AO122">
        <v>88.84</v>
      </c>
      <c r="AP122">
        <v>0</v>
      </c>
      <c r="AQ122">
        <v>11.39</v>
      </c>
      <c r="AR122">
        <v>0.13</v>
      </c>
      <c r="AS122">
        <v>0</v>
      </c>
      <c r="AT122">
        <v>80</v>
      </c>
      <c r="AU122">
        <v>68</v>
      </c>
      <c r="AV122">
        <v>1</v>
      </c>
      <c r="AW122">
        <v>1</v>
      </c>
      <c r="AZ122">
        <v>1</v>
      </c>
      <c r="BA122">
        <v>31.7</v>
      </c>
      <c r="BB122">
        <v>14.26</v>
      </c>
      <c r="BC122">
        <v>1</v>
      </c>
      <c r="BD122" t="s">
        <v>3</v>
      </c>
      <c r="BE122" t="s">
        <v>3</v>
      </c>
      <c r="BF122" t="s">
        <v>3</v>
      </c>
      <c r="BG122" t="s">
        <v>3</v>
      </c>
      <c r="BH122">
        <v>0</v>
      </c>
      <c r="BI122">
        <v>1</v>
      </c>
      <c r="BJ122" t="s">
        <v>34</v>
      </c>
      <c r="BM122">
        <v>57001</v>
      </c>
      <c r="BN122">
        <v>0</v>
      </c>
      <c r="BO122" t="s">
        <v>31</v>
      </c>
      <c r="BP122">
        <v>1</v>
      </c>
      <c r="BQ122">
        <v>6</v>
      </c>
      <c r="BR122">
        <v>0</v>
      </c>
      <c r="BS122">
        <v>31.7</v>
      </c>
      <c r="BT122">
        <v>1</v>
      </c>
      <c r="BU122">
        <v>1</v>
      </c>
      <c r="BV122">
        <v>1</v>
      </c>
      <c r="BW122">
        <v>1</v>
      </c>
      <c r="BX122">
        <v>1</v>
      </c>
      <c r="BY122" t="s">
        <v>3</v>
      </c>
      <c r="BZ122">
        <v>80</v>
      </c>
      <c r="CA122">
        <v>68</v>
      </c>
      <c r="CE122">
        <v>0</v>
      </c>
      <c r="CF122">
        <v>0</v>
      </c>
      <c r="CG122">
        <v>0</v>
      </c>
      <c r="CM122">
        <v>0</v>
      </c>
      <c r="CN122" t="s">
        <v>3</v>
      </c>
      <c r="CO122">
        <v>0</v>
      </c>
      <c r="CP122">
        <f t="shared" si="146"/>
        <v>727.16</v>
      </c>
      <c r="CQ122">
        <f t="shared" si="147"/>
        <v>0</v>
      </c>
      <c r="CR122">
        <f t="shared" si="148"/>
        <v>57.895599999999995</v>
      </c>
      <c r="CS122">
        <f t="shared" si="149"/>
        <v>55.792000000000002</v>
      </c>
      <c r="CT122">
        <f t="shared" si="150"/>
        <v>2816.2280000000001</v>
      </c>
      <c r="CU122">
        <f t="shared" si="151"/>
        <v>0</v>
      </c>
      <c r="CV122">
        <f t="shared" si="152"/>
        <v>11.39</v>
      </c>
      <c r="CW122">
        <f t="shared" si="153"/>
        <v>0.13</v>
      </c>
      <c r="CX122">
        <f t="shared" si="154"/>
        <v>0</v>
      </c>
      <c r="CY122">
        <f t="shared" si="155"/>
        <v>581.30399999999997</v>
      </c>
      <c r="CZ122">
        <f t="shared" si="156"/>
        <v>494.10839999999996</v>
      </c>
      <c r="DC122" t="s">
        <v>3</v>
      </c>
      <c r="DD122" t="s">
        <v>3</v>
      </c>
      <c r="DE122" t="s">
        <v>3</v>
      </c>
      <c r="DF122" t="s">
        <v>3</v>
      </c>
      <c r="DG122" t="s">
        <v>3</v>
      </c>
      <c r="DH122" t="s">
        <v>3</v>
      </c>
      <c r="DI122" t="s">
        <v>3</v>
      </c>
      <c r="DJ122" t="s">
        <v>3</v>
      </c>
      <c r="DK122" t="s">
        <v>3</v>
      </c>
      <c r="DL122" t="s">
        <v>3</v>
      </c>
      <c r="DM122" t="s">
        <v>3</v>
      </c>
      <c r="DN122">
        <v>0</v>
      </c>
      <c r="DO122">
        <v>0</v>
      </c>
      <c r="DP122">
        <v>1</v>
      </c>
      <c r="DQ122">
        <v>1</v>
      </c>
      <c r="DU122">
        <v>1013</v>
      </c>
      <c r="DV122" t="s">
        <v>33</v>
      </c>
      <c r="DW122" t="s">
        <v>33</v>
      </c>
      <c r="DX122">
        <v>1</v>
      </c>
      <c r="DZ122" t="s">
        <v>3</v>
      </c>
      <c r="EA122" t="s">
        <v>3</v>
      </c>
      <c r="EB122" t="s">
        <v>3</v>
      </c>
      <c r="EC122" t="s">
        <v>3</v>
      </c>
      <c r="EE122">
        <v>36260505</v>
      </c>
      <c r="EF122">
        <v>6</v>
      </c>
      <c r="EG122" t="s">
        <v>22</v>
      </c>
      <c r="EH122">
        <v>0</v>
      </c>
      <c r="EI122" t="s">
        <v>3</v>
      </c>
      <c r="EJ122">
        <v>1</v>
      </c>
      <c r="EK122">
        <v>57001</v>
      </c>
      <c r="EL122" t="s">
        <v>23</v>
      </c>
      <c r="EM122" t="s">
        <v>24</v>
      </c>
      <c r="EO122" t="s">
        <v>3</v>
      </c>
      <c r="EQ122">
        <v>0</v>
      </c>
      <c r="ER122">
        <v>92.9</v>
      </c>
      <c r="ES122">
        <v>0</v>
      </c>
      <c r="ET122">
        <v>4.0599999999999996</v>
      </c>
      <c r="EU122">
        <v>1.76</v>
      </c>
      <c r="EV122">
        <v>88.84</v>
      </c>
      <c r="EW122">
        <v>11.39</v>
      </c>
      <c r="EX122">
        <v>0.13</v>
      </c>
      <c r="EY122">
        <v>0</v>
      </c>
      <c r="FQ122">
        <v>0</v>
      </c>
      <c r="FR122">
        <f t="shared" si="157"/>
        <v>0</v>
      </c>
      <c r="FS122">
        <v>0</v>
      </c>
      <c r="FX122">
        <v>80</v>
      </c>
      <c r="FY122">
        <v>68</v>
      </c>
      <c r="GA122" t="s">
        <v>3</v>
      </c>
      <c r="GD122">
        <v>1</v>
      </c>
      <c r="GF122">
        <v>-1629810845</v>
      </c>
      <c r="GG122">
        <v>2</v>
      </c>
      <c r="GH122">
        <v>1</v>
      </c>
      <c r="GI122">
        <v>2</v>
      </c>
      <c r="GJ122">
        <v>0</v>
      </c>
      <c r="GK122">
        <v>0</v>
      </c>
      <c r="GL122">
        <f t="shared" si="158"/>
        <v>0</v>
      </c>
      <c r="GM122">
        <f t="shared" si="159"/>
        <v>1802.57</v>
      </c>
      <c r="GN122">
        <f t="shared" si="160"/>
        <v>1802.57</v>
      </c>
      <c r="GO122">
        <f t="shared" si="161"/>
        <v>0</v>
      </c>
      <c r="GP122">
        <f t="shared" si="162"/>
        <v>0</v>
      </c>
      <c r="GR122">
        <v>0</v>
      </c>
      <c r="GS122">
        <v>3</v>
      </c>
      <c r="GT122">
        <v>0</v>
      </c>
      <c r="GU122" t="s">
        <v>3</v>
      </c>
      <c r="GV122">
        <f t="shared" si="163"/>
        <v>0</v>
      </c>
      <c r="GW122">
        <v>1</v>
      </c>
      <c r="GX122">
        <f t="shared" si="164"/>
        <v>0</v>
      </c>
      <c r="HA122">
        <v>0</v>
      </c>
      <c r="HB122">
        <v>0</v>
      </c>
      <c r="HC122">
        <f t="shared" si="165"/>
        <v>0</v>
      </c>
      <c r="HE122" t="s">
        <v>3</v>
      </c>
      <c r="HF122" t="s">
        <v>3</v>
      </c>
      <c r="IK122">
        <v>0</v>
      </c>
    </row>
    <row r="123" spans="1:245">
      <c r="A123">
        <v>18</v>
      </c>
      <c r="B123">
        <v>0</v>
      </c>
      <c r="C123">
        <v>36</v>
      </c>
      <c r="E123" t="s">
        <v>35</v>
      </c>
      <c r="F123" t="s">
        <v>26</v>
      </c>
      <c r="G123" t="s">
        <v>27</v>
      </c>
      <c r="H123" t="s">
        <v>28</v>
      </c>
      <c r="I123">
        <f>I122*J123</f>
        <v>0.11891</v>
      </c>
      <c r="J123">
        <v>0.47000000000000003</v>
      </c>
      <c r="O123">
        <f t="shared" si="126"/>
        <v>0</v>
      </c>
      <c r="P123">
        <f t="shared" si="127"/>
        <v>0</v>
      </c>
      <c r="Q123">
        <f t="shared" si="128"/>
        <v>0</v>
      </c>
      <c r="R123">
        <f t="shared" si="129"/>
        <v>0</v>
      </c>
      <c r="S123">
        <f t="shared" si="130"/>
        <v>0</v>
      </c>
      <c r="T123">
        <f t="shared" si="131"/>
        <v>0</v>
      </c>
      <c r="U123">
        <f t="shared" si="132"/>
        <v>0</v>
      </c>
      <c r="V123">
        <f t="shared" si="133"/>
        <v>0</v>
      </c>
      <c r="W123">
        <f t="shared" si="134"/>
        <v>0</v>
      </c>
      <c r="X123">
        <f t="shared" si="135"/>
        <v>0</v>
      </c>
      <c r="Y123">
        <f t="shared" si="136"/>
        <v>0</v>
      </c>
      <c r="AA123">
        <v>33525518</v>
      </c>
      <c r="AB123">
        <f t="shared" si="137"/>
        <v>0</v>
      </c>
      <c r="AC123">
        <f t="shared" si="138"/>
        <v>0</v>
      </c>
      <c r="AD123">
        <f t="shared" si="139"/>
        <v>0</v>
      </c>
      <c r="AE123">
        <f t="shared" si="140"/>
        <v>0</v>
      </c>
      <c r="AF123">
        <f t="shared" si="141"/>
        <v>0</v>
      </c>
      <c r="AG123">
        <f t="shared" si="142"/>
        <v>0</v>
      </c>
      <c r="AH123">
        <f t="shared" si="143"/>
        <v>0</v>
      </c>
      <c r="AI123">
        <f t="shared" si="144"/>
        <v>0</v>
      </c>
      <c r="AJ123">
        <f t="shared" si="145"/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80</v>
      </c>
      <c r="AU123">
        <v>68</v>
      </c>
      <c r="AV123">
        <v>1</v>
      </c>
      <c r="AW123">
        <v>1</v>
      </c>
      <c r="AZ123">
        <v>1</v>
      </c>
      <c r="BA123">
        <v>1</v>
      </c>
      <c r="BB123">
        <v>1</v>
      </c>
      <c r="BC123">
        <v>1</v>
      </c>
      <c r="BD123" t="s">
        <v>3</v>
      </c>
      <c r="BE123" t="s">
        <v>3</v>
      </c>
      <c r="BF123" t="s">
        <v>3</v>
      </c>
      <c r="BG123" t="s">
        <v>3</v>
      </c>
      <c r="BH123">
        <v>3</v>
      </c>
      <c r="BI123">
        <v>1</v>
      </c>
      <c r="BJ123" t="s">
        <v>29</v>
      </c>
      <c r="BM123">
        <v>57001</v>
      </c>
      <c r="BN123">
        <v>0</v>
      </c>
      <c r="BO123" t="s">
        <v>3</v>
      </c>
      <c r="BP123">
        <v>0</v>
      </c>
      <c r="BQ123">
        <v>6</v>
      </c>
      <c r="BR123">
        <v>0</v>
      </c>
      <c r="BS123">
        <v>1</v>
      </c>
      <c r="BT123">
        <v>1</v>
      </c>
      <c r="BU123">
        <v>1</v>
      </c>
      <c r="BV123">
        <v>1</v>
      </c>
      <c r="BW123">
        <v>1</v>
      </c>
      <c r="BX123">
        <v>1</v>
      </c>
      <c r="BY123" t="s">
        <v>3</v>
      </c>
      <c r="BZ123">
        <v>80</v>
      </c>
      <c r="CA123">
        <v>68</v>
      </c>
      <c r="CE123">
        <v>0</v>
      </c>
      <c r="CF123">
        <v>0</v>
      </c>
      <c r="CG123">
        <v>0</v>
      </c>
      <c r="CM123">
        <v>0</v>
      </c>
      <c r="CN123" t="s">
        <v>3</v>
      </c>
      <c r="CO123">
        <v>0</v>
      </c>
      <c r="CP123">
        <f t="shared" si="146"/>
        <v>0</v>
      </c>
      <c r="CQ123">
        <f t="shared" si="147"/>
        <v>0</v>
      </c>
      <c r="CR123">
        <f t="shared" si="148"/>
        <v>0</v>
      </c>
      <c r="CS123">
        <f t="shared" si="149"/>
        <v>0</v>
      </c>
      <c r="CT123">
        <f t="shared" si="150"/>
        <v>0</v>
      </c>
      <c r="CU123">
        <f t="shared" si="151"/>
        <v>0</v>
      </c>
      <c r="CV123">
        <f t="shared" si="152"/>
        <v>0</v>
      </c>
      <c r="CW123">
        <f t="shared" si="153"/>
        <v>0</v>
      </c>
      <c r="CX123">
        <f t="shared" si="154"/>
        <v>0</v>
      </c>
      <c r="CY123">
        <f t="shared" si="155"/>
        <v>0</v>
      </c>
      <c r="CZ123">
        <f t="shared" si="156"/>
        <v>0</v>
      </c>
      <c r="DC123" t="s">
        <v>3</v>
      </c>
      <c r="DD123" t="s">
        <v>3</v>
      </c>
      <c r="DE123" t="s">
        <v>3</v>
      </c>
      <c r="DF123" t="s">
        <v>3</v>
      </c>
      <c r="DG123" t="s">
        <v>3</v>
      </c>
      <c r="DH123" t="s">
        <v>3</v>
      </c>
      <c r="DI123" t="s">
        <v>3</v>
      </c>
      <c r="DJ123" t="s">
        <v>3</v>
      </c>
      <c r="DK123" t="s">
        <v>3</v>
      </c>
      <c r="DL123" t="s">
        <v>3</v>
      </c>
      <c r="DM123" t="s">
        <v>3</v>
      </c>
      <c r="DN123">
        <v>0</v>
      </c>
      <c r="DO123">
        <v>0</v>
      </c>
      <c r="DP123">
        <v>1</v>
      </c>
      <c r="DQ123">
        <v>1</v>
      </c>
      <c r="DU123">
        <v>1009</v>
      </c>
      <c r="DV123" t="s">
        <v>28</v>
      </c>
      <c r="DW123" t="s">
        <v>28</v>
      </c>
      <c r="DX123">
        <v>1000</v>
      </c>
      <c r="DZ123" t="s">
        <v>3</v>
      </c>
      <c r="EA123" t="s">
        <v>3</v>
      </c>
      <c r="EB123" t="s">
        <v>3</v>
      </c>
      <c r="EC123" t="s">
        <v>3</v>
      </c>
      <c r="EE123">
        <v>36260505</v>
      </c>
      <c r="EF123">
        <v>6</v>
      </c>
      <c r="EG123" t="s">
        <v>22</v>
      </c>
      <c r="EH123">
        <v>0</v>
      </c>
      <c r="EI123" t="s">
        <v>3</v>
      </c>
      <c r="EJ123">
        <v>1</v>
      </c>
      <c r="EK123">
        <v>57001</v>
      </c>
      <c r="EL123" t="s">
        <v>23</v>
      </c>
      <c r="EM123" t="s">
        <v>24</v>
      </c>
      <c r="EO123" t="s">
        <v>3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FQ123">
        <v>0</v>
      </c>
      <c r="FR123">
        <f t="shared" si="157"/>
        <v>0</v>
      </c>
      <c r="FS123">
        <v>0</v>
      </c>
      <c r="FX123">
        <v>80</v>
      </c>
      <c r="FY123">
        <v>68</v>
      </c>
      <c r="GA123" t="s">
        <v>3</v>
      </c>
      <c r="GD123">
        <v>1</v>
      </c>
      <c r="GF123">
        <v>-304821490</v>
      </c>
      <c r="GG123">
        <v>2</v>
      </c>
      <c r="GH123">
        <v>1</v>
      </c>
      <c r="GI123">
        <v>-2</v>
      </c>
      <c r="GJ123">
        <v>0</v>
      </c>
      <c r="GK123">
        <v>0</v>
      </c>
      <c r="GL123">
        <f t="shared" si="158"/>
        <v>0</v>
      </c>
      <c r="GM123">
        <f t="shared" si="159"/>
        <v>0</v>
      </c>
      <c r="GN123">
        <f t="shared" si="160"/>
        <v>0</v>
      </c>
      <c r="GO123">
        <f t="shared" si="161"/>
        <v>0</v>
      </c>
      <c r="GP123">
        <f t="shared" si="162"/>
        <v>0</v>
      </c>
      <c r="GR123">
        <v>0</v>
      </c>
      <c r="GS123">
        <v>3</v>
      </c>
      <c r="GT123">
        <v>0</v>
      </c>
      <c r="GU123" t="s">
        <v>3</v>
      </c>
      <c r="GV123">
        <f t="shared" si="163"/>
        <v>0</v>
      </c>
      <c r="GW123">
        <v>1</v>
      </c>
      <c r="GX123">
        <f t="shared" si="164"/>
        <v>0</v>
      </c>
      <c r="HA123">
        <v>0</v>
      </c>
      <c r="HB123">
        <v>0</v>
      </c>
      <c r="HC123">
        <f t="shared" si="165"/>
        <v>0</v>
      </c>
      <c r="HE123" t="s">
        <v>3</v>
      </c>
      <c r="HF123" t="s">
        <v>3</v>
      </c>
      <c r="IK123">
        <v>0</v>
      </c>
    </row>
    <row r="124" spans="1:245">
      <c r="A124">
        <v>17</v>
      </c>
      <c r="B124">
        <v>0</v>
      </c>
      <c r="C124">
        <f>ROW(SmtRes!A38)</f>
        <v>38</v>
      </c>
      <c r="D124">
        <f>ROW(EtalonRes!A38)</f>
        <v>38</v>
      </c>
      <c r="E124" t="s">
        <v>36</v>
      </c>
      <c r="F124" t="s">
        <v>37</v>
      </c>
      <c r="G124" t="s">
        <v>38</v>
      </c>
      <c r="H124" t="s">
        <v>39</v>
      </c>
      <c r="I124">
        <f>ROUND(25.3/100,9)</f>
        <v>0.253</v>
      </c>
      <c r="J124">
        <v>0</v>
      </c>
      <c r="O124">
        <f t="shared" si="126"/>
        <v>479.84</v>
      </c>
      <c r="P124">
        <f t="shared" si="127"/>
        <v>0</v>
      </c>
      <c r="Q124">
        <f t="shared" si="128"/>
        <v>0</v>
      </c>
      <c r="R124">
        <f t="shared" si="129"/>
        <v>0</v>
      </c>
      <c r="S124">
        <f t="shared" si="130"/>
        <v>479.84</v>
      </c>
      <c r="T124">
        <f t="shared" si="131"/>
        <v>0</v>
      </c>
      <c r="U124">
        <f t="shared" si="132"/>
        <v>1.94051</v>
      </c>
      <c r="V124">
        <f t="shared" si="133"/>
        <v>0</v>
      </c>
      <c r="W124">
        <f t="shared" si="134"/>
        <v>0</v>
      </c>
      <c r="X124">
        <f t="shared" si="135"/>
        <v>383.87</v>
      </c>
      <c r="Y124">
        <f t="shared" si="136"/>
        <v>326.29000000000002</v>
      </c>
      <c r="AA124">
        <v>33525518</v>
      </c>
      <c r="AB124">
        <f t="shared" si="137"/>
        <v>59.83</v>
      </c>
      <c r="AC124">
        <f t="shared" si="138"/>
        <v>0</v>
      </c>
      <c r="AD124">
        <f t="shared" si="139"/>
        <v>0</v>
      </c>
      <c r="AE124">
        <f t="shared" si="140"/>
        <v>0</v>
      </c>
      <c r="AF124">
        <f t="shared" si="141"/>
        <v>59.83</v>
      </c>
      <c r="AG124">
        <f t="shared" si="142"/>
        <v>0</v>
      </c>
      <c r="AH124">
        <f t="shared" si="143"/>
        <v>7.67</v>
      </c>
      <c r="AI124">
        <f t="shared" si="144"/>
        <v>0</v>
      </c>
      <c r="AJ124">
        <f t="shared" si="145"/>
        <v>0</v>
      </c>
      <c r="AK124">
        <v>59.83</v>
      </c>
      <c r="AL124">
        <v>0</v>
      </c>
      <c r="AM124">
        <v>0</v>
      </c>
      <c r="AN124">
        <v>0</v>
      </c>
      <c r="AO124">
        <v>59.83</v>
      </c>
      <c r="AP124">
        <v>0</v>
      </c>
      <c r="AQ124">
        <v>7.67</v>
      </c>
      <c r="AR124">
        <v>0</v>
      </c>
      <c r="AS124">
        <v>0</v>
      </c>
      <c r="AT124">
        <v>80</v>
      </c>
      <c r="AU124">
        <v>68</v>
      </c>
      <c r="AV124">
        <v>1</v>
      </c>
      <c r="AW124">
        <v>1</v>
      </c>
      <c r="AZ124">
        <v>1</v>
      </c>
      <c r="BA124">
        <v>31.7</v>
      </c>
      <c r="BB124">
        <v>1</v>
      </c>
      <c r="BC124">
        <v>1</v>
      </c>
      <c r="BD124" t="s">
        <v>3</v>
      </c>
      <c r="BE124" t="s">
        <v>3</v>
      </c>
      <c r="BF124" t="s">
        <v>3</v>
      </c>
      <c r="BG124" t="s">
        <v>3</v>
      </c>
      <c r="BH124">
        <v>0</v>
      </c>
      <c r="BI124">
        <v>1</v>
      </c>
      <c r="BJ124" t="s">
        <v>40</v>
      </c>
      <c r="BM124">
        <v>57001</v>
      </c>
      <c r="BN124">
        <v>0</v>
      </c>
      <c r="BO124" t="s">
        <v>37</v>
      </c>
      <c r="BP124">
        <v>1</v>
      </c>
      <c r="BQ124">
        <v>6</v>
      </c>
      <c r="BR124">
        <v>0</v>
      </c>
      <c r="BS124">
        <v>31.7</v>
      </c>
      <c r="BT124">
        <v>1</v>
      </c>
      <c r="BU124">
        <v>1</v>
      </c>
      <c r="BV124">
        <v>1</v>
      </c>
      <c r="BW124">
        <v>1</v>
      </c>
      <c r="BX124">
        <v>1</v>
      </c>
      <c r="BY124" t="s">
        <v>3</v>
      </c>
      <c r="BZ124">
        <v>80</v>
      </c>
      <c r="CA124">
        <v>68</v>
      </c>
      <c r="CE124">
        <v>0</v>
      </c>
      <c r="CF124">
        <v>0</v>
      </c>
      <c r="CG124">
        <v>0</v>
      </c>
      <c r="CM124">
        <v>0</v>
      </c>
      <c r="CN124" t="s">
        <v>3</v>
      </c>
      <c r="CO124">
        <v>0</v>
      </c>
      <c r="CP124">
        <f t="shared" si="146"/>
        <v>479.84</v>
      </c>
      <c r="CQ124">
        <f t="shared" si="147"/>
        <v>0</v>
      </c>
      <c r="CR124">
        <f t="shared" si="148"/>
        <v>0</v>
      </c>
      <c r="CS124">
        <f t="shared" si="149"/>
        <v>0</v>
      </c>
      <c r="CT124">
        <f t="shared" si="150"/>
        <v>1896.6109999999999</v>
      </c>
      <c r="CU124">
        <f t="shared" si="151"/>
        <v>0</v>
      </c>
      <c r="CV124">
        <f t="shared" si="152"/>
        <v>7.67</v>
      </c>
      <c r="CW124">
        <f t="shared" si="153"/>
        <v>0</v>
      </c>
      <c r="CX124">
        <f t="shared" si="154"/>
        <v>0</v>
      </c>
      <c r="CY124">
        <f t="shared" si="155"/>
        <v>383.87199999999996</v>
      </c>
      <c r="CZ124">
        <f t="shared" si="156"/>
        <v>326.2912</v>
      </c>
      <c r="DC124" t="s">
        <v>3</v>
      </c>
      <c r="DD124" t="s">
        <v>3</v>
      </c>
      <c r="DE124" t="s">
        <v>3</v>
      </c>
      <c r="DF124" t="s">
        <v>3</v>
      </c>
      <c r="DG124" t="s">
        <v>3</v>
      </c>
      <c r="DH124" t="s">
        <v>3</v>
      </c>
      <c r="DI124" t="s">
        <v>3</v>
      </c>
      <c r="DJ124" t="s">
        <v>3</v>
      </c>
      <c r="DK124" t="s">
        <v>3</v>
      </c>
      <c r="DL124" t="s">
        <v>3</v>
      </c>
      <c r="DM124" t="s">
        <v>3</v>
      </c>
      <c r="DN124">
        <v>0</v>
      </c>
      <c r="DO124">
        <v>0</v>
      </c>
      <c r="DP124">
        <v>1</v>
      </c>
      <c r="DQ124">
        <v>1</v>
      </c>
      <c r="DU124">
        <v>1013</v>
      </c>
      <c r="DV124" t="s">
        <v>39</v>
      </c>
      <c r="DW124" t="s">
        <v>39</v>
      </c>
      <c r="DX124">
        <v>1</v>
      </c>
      <c r="DZ124" t="s">
        <v>3</v>
      </c>
      <c r="EA124" t="s">
        <v>3</v>
      </c>
      <c r="EB124" t="s">
        <v>3</v>
      </c>
      <c r="EC124" t="s">
        <v>3</v>
      </c>
      <c r="EE124">
        <v>36260505</v>
      </c>
      <c r="EF124">
        <v>6</v>
      </c>
      <c r="EG124" t="s">
        <v>22</v>
      </c>
      <c r="EH124">
        <v>0</v>
      </c>
      <c r="EI124" t="s">
        <v>3</v>
      </c>
      <c r="EJ124">
        <v>1</v>
      </c>
      <c r="EK124">
        <v>57001</v>
      </c>
      <c r="EL124" t="s">
        <v>23</v>
      </c>
      <c r="EM124" t="s">
        <v>24</v>
      </c>
      <c r="EO124" t="s">
        <v>3</v>
      </c>
      <c r="EQ124">
        <v>0</v>
      </c>
      <c r="ER124">
        <v>59.83</v>
      </c>
      <c r="ES124">
        <v>0</v>
      </c>
      <c r="ET124">
        <v>0</v>
      </c>
      <c r="EU124">
        <v>0</v>
      </c>
      <c r="EV124">
        <v>59.83</v>
      </c>
      <c r="EW124">
        <v>7.67</v>
      </c>
      <c r="EX124">
        <v>0</v>
      </c>
      <c r="EY124">
        <v>0</v>
      </c>
      <c r="FQ124">
        <v>0</v>
      </c>
      <c r="FR124">
        <f t="shared" si="157"/>
        <v>0</v>
      </c>
      <c r="FS124">
        <v>0</v>
      </c>
      <c r="FX124">
        <v>80</v>
      </c>
      <c r="FY124">
        <v>68</v>
      </c>
      <c r="GA124" t="s">
        <v>3</v>
      </c>
      <c r="GD124">
        <v>1</v>
      </c>
      <c r="GF124">
        <v>1095792533</v>
      </c>
      <c r="GG124">
        <v>2</v>
      </c>
      <c r="GH124">
        <v>1</v>
      </c>
      <c r="GI124">
        <v>2</v>
      </c>
      <c r="GJ124">
        <v>0</v>
      </c>
      <c r="GK124">
        <v>0</v>
      </c>
      <c r="GL124">
        <f t="shared" si="158"/>
        <v>0</v>
      </c>
      <c r="GM124">
        <f t="shared" si="159"/>
        <v>1190</v>
      </c>
      <c r="GN124">
        <f t="shared" si="160"/>
        <v>1190</v>
      </c>
      <c r="GO124">
        <f t="shared" si="161"/>
        <v>0</v>
      </c>
      <c r="GP124">
        <f t="shared" si="162"/>
        <v>0</v>
      </c>
      <c r="GR124">
        <v>0</v>
      </c>
      <c r="GS124">
        <v>3</v>
      </c>
      <c r="GT124">
        <v>0</v>
      </c>
      <c r="GU124" t="s">
        <v>3</v>
      </c>
      <c r="GV124">
        <f t="shared" si="163"/>
        <v>0</v>
      </c>
      <c r="GW124">
        <v>1</v>
      </c>
      <c r="GX124">
        <f t="shared" si="164"/>
        <v>0</v>
      </c>
      <c r="HA124">
        <v>0</v>
      </c>
      <c r="HB124">
        <v>0</v>
      </c>
      <c r="HC124">
        <f t="shared" si="165"/>
        <v>0</v>
      </c>
      <c r="HE124" t="s">
        <v>3</v>
      </c>
      <c r="HF124" t="s">
        <v>3</v>
      </c>
      <c r="IK124">
        <v>0</v>
      </c>
    </row>
    <row r="125" spans="1:245">
      <c r="A125">
        <v>18</v>
      </c>
      <c r="B125">
        <v>0</v>
      </c>
      <c r="C125">
        <v>38</v>
      </c>
      <c r="E125" t="s">
        <v>41</v>
      </c>
      <c r="F125" t="s">
        <v>26</v>
      </c>
      <c r="G125" t="s">
        <v>27</v>
      </c>
      <c r="H125" t="s">
        <v>28</v>
      </c>
      <c r="I125">
        <f>I124*J125</f>
        <v>0.17710000000000001</v>
      </c>
      <c r="J125">
        <v>0.70000000000000007</v>
      </c>
      <c r="O125">
        <f t="shared" si="126"/>
        <v>0</v>
      </c>
      <c r="P125">
        <f t="shared" si="127"/>
        <v>0</v>
      </c>
      <c r="Q125">
        <f t="shared" si="128"/>
        <v>0</v>
      </c>
      <c r="R125">
        <f t="shared" si="129"/>
        <v>0</v>
      </c>
      <c r="S125">
        <f t="shared" si="130"/>
        <v>0</v>
      </c>
      <c r="T125">
        <f t="shared" si="131"/>
        <v>0</v>
      </c>
      <c r="U125">
        <f t="shared" si="132"/>
        <v>0</v>
      </c>
      <c r="V125">
        <f t="shared" si="133"/>
        <v>0</v>
      </c>
      <c r="W125">
        <f t="shared" si="134"/>
        <v>0</v>
      </c>
      <c r="X125">
        <f t="shared" si="135"/>
        <v>0</v>
      </c>
      <c r="Y125">
        <f t="shared" si="136"/>
        <v>0</v>
      </c>
      <c r="AA125">
        <v>33525518</v>
      </c>
      <c r="AB125">
        <f t="shared" si="137"/>
        <v>0</v>
      </c>
      <c r="AC125">
        <f t="shared" si="138"/>
        <v>0</v>
      </c>
      <c r="AD125">
        <f t="shared" si="139"/>
        <v>0</v>
      </c>
      <c r="AE125">
        <f t="shared" si="140"/>
        <v>0</v>
      </c>
      <c r="AF125">
        <f t="shared" si="141"/>
        <v>0</v>
      </c>
      <c r="AG125">
        <f t="shared" si="142"/>
        <v>0</v>
      </c>
      <c r="AH125">
        <f t="shared" si="143"/>
        <v>0</v>
      </c>
      <c r="AI125">
        <f t="shared" si="144"/>
        <v>0</v>
      </c>
      <c r="AJ125">
        <f t="shared" si="145"/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80</v>
      </c>
      <c r="AU125">
        <v>68</v>
      </c>
      <c r="AV125">
        <v>1</v>
      </c>
      <c r="AW125">
        <v>1</v>
      </c>
      <c r="AZ125">
        <v>1</v>
      </c>
      <c r="BA125">
        <v>1</v>
      </c>
      <c r="BB125">
        <v>1</v>
      </c>
      <c r="BC125">
        <v>1</v>
      </c>
      <c r="BD125" t="s">
        <v>3</v>
      </c>
      <c r="BE125" t="s">
        <v>3</v>
      </c>
      <c r="BF125" t="s">
        <v>3</v>
      </c>
      <c r="BG125" t="s">
        <v>3</v>
      </c>
      <c r="BH125">
        <v>3</v>
      </c>
      <c r="BI125">
        <v>1</v>
      </c>
      <c r="BJ125" t="s">
        <v>29</v>
      </c>
      <c r="BM125">
        <v>57001</v>
      </c>
      <c r="BN125">
        <v>0</v>
      </c>
      <c r="BO125" t="s">
        <v>3</v>
      </c>
      <c r="BP125">
        <v>0</v>
      </c>
      <c r="BQ125">
        <v>6</v>
      </c>
      <c r="BR125">
        <v>0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1</v>
      </c>
      <c r="BY125" t="s">
        <v>3</v>
      </c>
      <c r="BZ125">
        <v>80</v>
      </c>
      <c r="CA125">
        <v>68</v>
      </c>
      <c r="CE125">
        <v>0</v>
      </c>
      <c r="CF125">
        <v>0</v>
      </c>
      <c r="CG125">
        <v>0</v>
      </c>
      <c r="CM125">
        <v>0</v>
      </c>
      <c r="CN125" t="s">
        <v>3</v>
      </c>
      <c r="CO125">
        <v>0</v>
      </c>
      <c r="CP125">
        <f t="shared" si="146"/>
        <v>0</v>
      </c>
      <c r="CQ125">
        <f t="shared" si="147"/>
        <v>0</v>
      </c>
      <c r="CR125">
        <f t="shared" si="148"/>
        <v>0</v>
      </c>
      <c r="CS125">
        <f t="shared" si="149"/>
        <v>0</v>
      </c>
      <c r="CT125">
        <f t="shared" si="150"/>
        <v>0</v>
      </c>
      <c r="CU125">
        <f t="shared" si="151"/>
        <v>0</v>
      </c>
      <c r="CV125">
        <f t="shared" si="152"/>
        <v>0</v>
      </c>
      <c r="CW125">
        <f t="shared" si="153"/>
        <v>0</v>
      </c>
      <c r="CX125">
        <f t="shared" si="154"/>
        <v>0</v>
      </c>
      <c r="CY125">
        <f t="shared" si="155"/>
        <v>0</v>
      </c>
      <c r="CZ125">
        <f t="shared" si="156"/>
        <v>0</v>
      </c>
      <c r="DC125" t="s">
        <v>3</v>
      </c>
      <c r="DD125" t="s">
        <v>3</v>
      </c>
      <c r="DE125" t="s">
        <v>3</v>
      </c>
      <c r="DF125" t="s">
        <v>3</v>
      </c>
      <c r="DG125" t="s">
        <v>3</v>
      </c>
      <c r="DH125" t="s">
        <v>3</v>
      </c>
      <c r="DI125" t="s">
        <v>3</v>
      </c>
      <c r="DJ125" t="s">
        <v>3</v>
      </c>
      <c r="DK125" t="s">
        <v>3</v>
      </c>
      <c r="DL125" t="s">
        <v>3</v>
      </c>
      <c r="DM125" t="s">
        <v>3</v>
      </c>
      <c r="DN125">
        <v>0</v>
      </c>
      <c r="DO125">
        <v>0</v>
      </c>
      <c r="DP125">
        <v>1</v>
      </c>
      <c r="DQ125">
        <v>1</v>
      </c>
      <c r="DU125">
        <v>1009</v>
      </c>
      <c r="DV125" t="s">
        <v>28</v>
      </c>
      <c r="DW125" t="s">
        <v>28</v>
      </c>
      <c r="DX125">
        <v>1000</v>
      </c>
      <c r="DZ125" t="s">
        <v>3</v>
      </c>
      <c r="EA125" t="s">
        <v>3</v>
      </c>
      <c r="EB125" t="s">
        <v>3</v>
      </c>
      <c r="EC125" t="s">
        <v>3</v>
      </c>
      <c r="EE125">
        <v>36260505</v>
      </c>
      <c r="EF125">
        <v>6</v>
      </c>
      <c r="EG125" t="s">
        <v>22</v>
      </c>
      <c r="EH125">
        <v>0</v>
      </c>
      <c r="EI125" t="s">
        <v>3</v>
      </c>
      <c r="EJ125">
        <v>1</v>
      </c>
      <c r="EK125">
        <v>57001</v>
      </c>
      <c r="EL125" t="s">
        <v>23</v>
      </c>
      <c r="EM125" t="s">
        <v>24</v>
      </c>
      <c r="EO125" t="s">
        <v>3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FQ125">
        <v>0</v>
      </c>
      <c r="FR125">
        <f t="shared" si="157"/>
        <v>0</v>
      </c>
      <c r="FS125">
        <v>0</v>
      </c>
      <c r="FX125">
        <v>80</v>
      </c>
      <c r="FY125">
        <v>68</v>
      </c>
      <c r="GA125" t="s">
        <v>3</v>
      </c>
      <c r="GD125">
        <v>1</v>
      </c>
      <c r="GF125">
        <v>-304821490</v>
      </c>
      <c r="GG125">
        <v>2</v>
      </c>
      <c r="GH125">
        <v>1</v>
      </c>
      <c r="GI125">
        <v>-2</v>
      </c>
      <c r="GJ125">
        <v>0</v>
      </c>
      <c r="GK125">
        <v>0</v>
      </c>
      <c r="GL125">
        <f t="shared" si="158"/>
        <v>0</v>
      </c>
      <c r="GM125">
        <f t="shared" si="159"/>
        <v>0</v>
      </c>
      <c r="GN125">
        <f t="shared" si="160"/>
        <v>0</v>
      </c>
      <c r="GO125">
        <f t="shared" si="161"/>
        <v>0</v>
      </c>
      <c r="GP125">
        <f t="shared" si="162"/>
        <v>0</v>
      </c>
      <c r="GR125">
        <v>0</v>
      </c>
      <c r="GS125">
        <v>3</v>
      </c>
      <c r="GT125">
        <v>0</v>
      </c>
      <c r="GU125" t="s">
        <v>3</v>
      </c>
      <c r="GV125">
        <f t="shared" si="163"/>
        <v>0</v>
      </c>
      <c r="GW125">
        <v>1</v>
      </c>
      <c r="GX125">
        <f t="shared" si="164"/>
        <v>0</v>
      </c>
      <c r="HA125">
        <v>0</v>
      </c>
      <c r="HB125">
        <v>0</v>
      </c>
      <c r="HC125">
        <f t="shared" si="165"/>
        <v>0</v>
      </c>
      <c r="HE125" t="s">
        <v>3</v>
      </c>
      <c r="HF125" t="s">
        <v>3</v>
      </c>
      <c r="IK125">
        <v>0</v>
      </c>
    </row>
    <row r="126" spans="1:245">
      <c r="A126">
        <v>17</v>
      </c>
      <c r="B126">
        <v>0</v>
      </c>
      <c r="C126">
        <f>ROW(SmtRes!A44)</f>
        <v>44</v>
      </c>
      <c r="D126">
        <f>ROW(EtalonRes!A44)</f>
        <v>44</v>
      </c>
      <c r="E126" t="s">
        <v>42</v>
      </c>
      <c r="F126" t="s">
        <v>43</v>
      </c>
      <c r="G126" t="s">
        <v>44</v>
      </c>
      <c r="H126" t="s">
        <v>45</v>
      </c>
      <c r="I126">
        <f>ROUND(55.12/100,9)</f>
        <v>0.55120000000000002</v>
      </c>
      <c r="J126">
        <v>0</v>
      </c>
      <c r="O126">
        <f t="shared" si="126"/>
        <v>26822.68</v>
      </c>
      <c r="P126">
        <f t="shared" si="127"/>
        <v>4044.94</v>
      </c>
      <c r="Q126">
        <f t="shared" si="128"/>
        <v>164.48</v>
      </c>
      <c r="R126">
        <f t="shared" si="129"/>
        <v>158.13</v>
      </c>
      <c r="S126">
        <f t="shared" si="130"/>
        <v>22613.26</v>
      </c>
      <c r="T126">
        <f t="shared" si="131"/>
        <v>0</v>
      </c>
      <c r="U126">
        <f t="shared" si="132"/>
        <v>80.513784000000001</v>
      </c>
      <c r="V126">
        <f t="shared" si="133"/>
        <v>0.36930400000000002</v>
      </c>
      <c r="W126">
        <f t="shared" si="134"/>
        <v>0</v>
      </c>
      <c r="X126">
        <f t="shared" si="135"/>
        <v>17989.400000000001</v>
      </c>
      <c r="Y126">
        <f t="shared" si="136"/>
        <v>11385.7</v>
      </c>
      <c r="AA126">
        <v>33525518</v>
      </c>
      <c r="AB126">
        <f t="shared" si="137"/>
        <v>2366.4699999999998</v>
      </c>
      <c r="AC126">
        <f t="shared" si="138"/>
        <v>1051.3499999999999</v>
      </c>
      <c r="AD126">
        <f t="shared" si="139"/>
        <v>20.94</v>
      </c>
      <c r="AE126">
        <f t="shared" si="140"/>
        <v>9.0500000000000007</v>
      </c>
      <c r="AF126">
        <f t="shared" si="141"/>
        <v>1294.18</v>
      </c>
      <c r="AG126">
        <f t="shared" si="142"/>
        <v>0</v>
      </c>
      <c r="AH126">
        <f t="shared" si="143"/>
        <v>146.07</v>
      </c>
      <c r="AI126">
        <f t="shared" si="144"/>
        <v>0.67</v>
      </c>
      <c r="AJ126">
        <f t="shared" si="145"/>
        <v>0</v>
      </c>
      <c r="AK126">
        <v>2366.4699999999998</v>
      </c>
      <c r="AL126">
        <v>1051.3499999999999</v>
      </c>
      <c r="AM126">
        <v>20.94</v>
      </c>
      <c r="AN126">
        <v>9.0500000000000007</v>
      </c>
      <c r="AO126">
        <v>1294.18</v>
      </c>
      <c r="AP126">
        <v>0</v>
      </c>
      <c r="AQ126">
        <v>146.07</v>
      </c>
      <c r="AR126">
        <v>0.67</v>
      </c>
      <c r="AS126">
        <v>0</v>
      </c>
      <c r="AT126">
        <v>79</v>
      </c>
      <c r="AU126">
        <v>50</v>
      </c>
      <c r="AV126">
        <v>1</v>
      </c>
      <c r="AW126">
        <v>1</v>
      </c>
      <c r="AZ126">
        <v>1</v>
      </c>
      <c r="BA126">
        <v>31.7</v>
      </c>
      <c r="BB126">
        <v>14.25</v>
      </c>
      <c r="BC126">
        <v>6.98</v>
      </c>
      <c r="BD126" t="s">
        <v>3</v>
      </c>
      <c r="BE126" t="s">
        <v>3</v>
      </c>
      <c r="BF126" t="s">
        <v>3</v>
      </c>
      <c r="BG126" t="s">
        <v>3</v>
      </c>
      <c r="BH126">
        <v>0</v>
      </c>
      <c r="BI126">
        <v>1</v>
      </c>
      <c r="BJ126" t="s">
        <v>46</v>
      </c>
      <c r="BM126">
        <v>61001</v>
      </c>
      <c r="BN126">
        <v>0</v>
      </c>
      <c r="BO126" t="s">
        <v>43</v>
      </c>
      <c r="BP126">
        <v>1</v>
      </c>
      <c r="BQ126">
        <v>6</v>
      </c>
      <c r="BR126">
        <v>0</v>
      </c>
      <c r="BS126">
        <v>31.7</v>
      </c>
      <c r="BT126">
        <v>1</v>
      </c>
      <c r="BU126">
        <v>1</v>
      </c>
      <c r="BV126">
        <v>1</v>
      </c>
      <c r="BW126">
        <v>1</v>
      </c>
      <c r="BX126">
        <v>1</v>
      </c>
      <c r="BY126" t="s">
        <v>3</v>
      </c>
      <c r="BZ126">
        <v>79</v>
      </c>
      <c r="CA126">
        <v>50</v>
      </c>
      <c r="CE126">
        <v>0</v>
      </c>
      <c r="CF126">
        <v>0</v>
      </c>
      <c r="CG126">
        <v>0</v>
      </c>
      <c r="CM126">
        <v>0</v>
      </c>
      <c r="CN126" t="s">
        <v>3</v>
      </c>
      <c r="CO126">
        <v>0</v>
      </c>
      <c r="CP126">
        <f t="shared" si="146"/>
        <v>26822.68</v>
      </c>
      <c r="CQ126">
        <f t="shared" si="147"/>
        <v>7338.4229999999998</v>
      </c>
      <c r="CR126">
        <f t="shared" si="148"/>
        <v>298.39500000000004</v>
      </c>
      <c r="CS126">
        <f t="shared" si="149"/>
        <v>286.88499999999999</v>
      </c>
      <c r="CT126">
        <f t="shared" si="150"/>
        <v>41025.506000000001</v>
      </c>
      <c r="CU126">
        <f t="shared" si="151"/>
        <v>0</v>
      </c>
      <c r="CV126">
        <f t="shared" si="152"/>
        <v>146.07</v>
      </c>
      <c r="CW126">
        <f t="shared" si="153"/>
        <v>0.67</v>
      </c>
      <c r="CX126">
        <f t="shared" si="154"/>
        <v>0</v>
      </c>
      <c r="CY126">
        <f t="shared" si="155"/>
        <v>17989.398100000002</v>
      </c>
      <c r="CZ126">
        <f t="shared" si="156"/>
        <v>11385.695</v>
      </c>
      <c r="DC126" t="s">
        <v>3</v>
      </c>
      <c r="DD126" t="s">
        <v>3</v>
      </c>
      <c r="DE126" t="s">
        <v>3</v>
      </c>
      <c r="DF126" t="s">
        <v>3</v>
      </c>
      <c r="DG126" t="s">
        <v>3</v>
      </c>
      <c r="DH126" t="s">
        <v>3</v>
      </c>
      <c r="DI126" t="s">
        <v>3</v>
      </c>
      <c r="DJ126" t="s">
        <v>3</v>
      </c>
      <c r="DK126" t="s">
        <v>3</v>
      </c>
      <c r="DL126" t="s">
        <v>3</v>
      </c>
      <c r="DM126" t="s">
        <v>3</v>
      </c>
      <c r="DN126">
        <v>0</v>
      </c>
      <c r="DO126">
        <v>0</v>
      </c>
      <c r="DP126">
        <v>1</v>
      </c>
      <c r="DQ126">
        <v>1</v>
      </c>
      <c r="DU126">
        <v>1013</v>
      </c>
      <c r="DV126" t="s">
        <v>45</v>
      </c>
      <c r="DW126" t="s">
        <v>45</v>
      </c>
      <c r="DX126">
        <v>1</v>
      </c>
      <c r="DZ126" t="s">
        <v>3</v>
      </c>
      <c r="EA126" t="s">
        <v>3</v>
      </c>
      <c r="EB126" t="s">
        <v>3</v>
      </c>
      <c r="EC126" t="s">
        <v>3</v>
      </c>
      <c r="EE126">
        <v>36260509</v>
      </c>
      <c r="EF126">
        <v>6</v>
      </c>
      <c r="EG126" t="s">
        <v>22</v>
      </c>
      <c r="EH126">
        <v>0</v>
      </c>
      <c r="EI126" t="s">
        <v>3</v>
      </c>
      <c r="EJ126">
        <v>1</v>
      </c>
      <c r="EK126">
        <v>61001</v>
      </c>
      <c r="EL126" t="s">
        <v>47</v>
      </c>
      <c r="EM126" t="s">
        <v>48</v>
      </c>
      <c r="EO126" t="s">
        <v>3</v>
      </c>
      <c r="EQ126">
        <v>0</v>
      </c>
      <c r="ER126">
        <v>2366.4699999999998</v>
      </c>
      <c r="ES126">
        <v>1051.3499999999999</v>
      </c>
      <c r="ET126">
        <v>20.94</v>
      </c>
      <c r="EU126">
        <v>9.0500000000000007</v>
      </c>
      <c r="EV126">
        <v>1294.18</v>
      </c>
      <c r="EW126">
        <v>146.07</v>
      </c>
      <c r="EX126">
        <v>0.67</v>
      </c>
      <c r="EY126">
        <v>0</v>
      </c>
      <c r="FQ126">
        <v>0</v>
      </c>
      <c r="FR126">
        <f t="shared" si="157"/>
        <v>0</v>
      </c>
      <c r="FS126">
        <v>0</v>
      </c>
      <c r="FX126">
        <v>79</v>
      </c>
      <c r="FY126">
        <v>50</v>
      </c>
      <c r="GA126" t="s">
        <v>3</v>
      </c>
      <c r="GD126">
        <v>1</v>
      </c>
      <c r="GF126">
        <v>478959867</v>
      </c>
      <c r="GG126">
        <v>2</v>
      </c>
      <c r="GH126">
        <v>1</v>
      </c>
      <c r="GI126">
        <v>2</v>
      </c>
      <c r="GJ126">
        <v>0</v>
      </c>
      <c r="GK126">
        <v>0</v>
      </c>
      <c r="GL126">
        <f t="shared" si="158"/>
        <v>0</v>
      </c>
      <c r="GM126">
        <f t="shared" si="159"/>
        <v>56197.78</v>
      </c>
      <c r="GN126">
        <f t="shared" si="160"/>
        <v>56197.78</v>
      </c>
      <c r="GO126">
        <f t="shared" si="161"/>
        <v>0</v>
      </c>
      <c r="GP126">
        <f t="shared" si="162"/>
        <v>0</v>
      </c>
      <c r="GR126">
        <v>0</v>
      </c>
      <c r="GS126">
        <v>3</v>
      </c>
      <c r="GT126">
        <v>0</v>
      </c>
      <c r="GU126" t="s">
        <v>3</v>
      </c>
      <c r="GV126">
        <f t="shared" si="163"/>
        <v>0</v>
      </c>
      <c r="GW126">
        <v>1</v>
      </c>
      <c r="GX126">
        <f t="shared" si="164"/>
        <v>0</v>
      </c>
      <c r="HA126">
        <v>0</v>
      </c>
      <c r="HB126">
        <v>0</v>
      </c>
      <c r="HC126">
        <f t="shared" si="165"/>
        <v>0</v>
      </c>
      <c r="HE126" t="s">
        <v>3</v>
      </c>
      <c r="HF126" t="s">
        <v>3</v>
      </c>
      <c r="IK126">
        <v>0</v>
      </c>
    </row>
    <row r="127" spans="1:245">
      <c r="A127">
        <v>18</v>
      </c>
      <c r="B127">
        <v>0</v>
      </c>
      <c r="C127">
        <v>44</v>
      </c>
      <c r="E127" t="s">
        <v>49</v>
      </c>
      <c r="F127" t="s">
        <v>26</v>
      </c>
      <c r="G127" t="s">
        <v>27</v>
      </c>
      <c r="H127" t="s">
        <v>28</v>
      </c>
      <c r="I127">
        <f>I126*J127</f>
        <v>1.863056</v>
      </c>
      <c r="J127">
        <v>3.38</v>
      </c>
      <c r="O127">
        <f t="shared" si="126"/>
        <v>0</v>
      </c>
      <c r="P127">
        <f t="shared" si="127"/>
        <v>0</v>
      </c>
      <c r="Q127">
        <f t="shared" si="128"/>
        <v>0</v>
      </c>
      <c r="R127">
        <f t="shared" si="129"/>
        <v>0</v>
      </c>
      <c r="S127">
        <f t="shared" si="130"/>
        <v>0</v>
      </c>
      <c r="T127">
        <f t="shared" si="131"/>
        <v>0</v>
      </c>
      <c r="U127">
        <f t="shared" si="132"/>
        <v>0</v>
      </c>
      <c r="V127">
        <f t="shared" si="133"/>
        <v>0</v>
      </c>
      <c r="W127">
        <f t="shared" si="134"/>
        <v>0</v>
      </c>
      <c r="X127">
        <f t="shared" si="135"/>
        <v>0</v>
      </c>
      <c r="Y127">
        <f t="shared" si="136"/>
        <v>0</v>
      </c>
      <c r="AA127">
        <v>33525518</v>
      </c>
      <c r="AB127">
        <f t="shared" si="137"/>
        <v>0</v>
      </c>
      <c r="AC127">
        <f t="shared" si="138"/>
        <v>0</v>
      </c>
      <c r="AD127">
        <f t="shared" si="139"/>
        <v>0</v>
      </c>
      <c r="AE127">
        <f t="shared" si="140"/>
        <v>0</v>
      </c>
      <c r="AF127">
        <f t="shared" si="141"/>
        <v>0</v>
      </c>
      <c r="AG127">
        <f t="shared" si="142"/>
        <v>0</v>
      </c>
      <c r="AH127">
        <f t="shared" si="143"/>
        <v>0</v>
      </c>
      <c r="AI127">
        <f t="shared" si="144"/>
        <v>0</v>
      </c>
      <c r="AJ127">
        <f t="shared" si="145"/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79</v>
      </c>
      <c r="AU127">
        <v>50</v>
      </c>
      <c r="AV127">
        <v>1</v>
      </c>
      <c r="AW127">
        <v>1</v>
      </c>
      <c r="AZ127">
        <v>1</v>
      </c>
      <c r="BA127">
        <v>1</v>
      </c>
      <c r="BB127">
        <v>1</v>
      </c>
      <c r="BC127">
        <v>1</v>
      </c>
      <c r="BD127" t="s">
        <v>3</v>
      </c>
      <c r="BE127" t="s">
        <v>3</v>
      </c>
      <c r="BF127" t="s">
        <v>3</v>
      </c>
      <c r="BG127" t="s">
        <v>3</v>
      </c>
      <c r="BH127">
        <v>3</v>
      </c>
      <c r="BI127">
        <v>1</v>
      </c>
      <c r="BJ127" t="s">
        <v>29</v>
      </c>
      <c r="BM127">
        <v>61001</v>
      </c>
      <c r="BN127">
        <v>0</v>
      </c>
      <c r="BO127" t="s">
        <v>3</v>
      </c>
      <c r="BP127">
        <v>0</v>
      </c>
      <c r="BQ127">
        <v>6</v>
      </c>
      <c r="BR127">
        <v>0</v>
      </c>
      <c r="BS127">
        <v>1</v>
      </c>
      <c r="BT127">
        <v>1</v>
      </c>
      <c r="BU127">
        <v>1</v>
      </c>
      <c r="BV127">
        <v>1</v>
      </c>
      <c r="BW127">
        <v>1</v>
      </c>
      <c r="BX127">
        <v>1</v>
      </c>
      <c r="BY127" t="s">
        <v>3</v>
      </c>
      <c r="BZ127">
        <v>79</v>
      </c>
      <c r="CA127">
        <v>50</v>
      </c>
      <c r="CE127">
        <v>0</v>
      </c>
      <c r="CF127">
        <v>0</v>
      </c>
      <c r="CG127">
        <v>0</v>
      </c>
      <c r="CM127">
        <v>0</v>
      </c>
      <c r="CN127" t="s">
        <v>3</v>
      </c>
      <c r="CO127">
        <v>0</v>
      </c>
      <c r="CP127">
        <f t="shared" si="146"/>
        <v>0</v>
      </c>
      <c r="CQ127">
        <f t="shared" si="147"/>
        <v>0</v>
      </c>
      <c r="CR127">
        <f t="shared" si="148"/>
        <v>0</v>
      </c>
      <c r="CS127">
        <f t="shared" si="149"/>
        <v>0</v>
      </c>
      <c r="CT127">
        <f t="shared" si="150"/>
        <v>0</v>
      </c>
      <c r="CU127">
        <f t="shared" si="151"/>
        <v>0</v>
      </c>
      <c r="CV127">
        <f t="shared" si="152"/>
        <v>0</v>
      </c>
      <c r="CW127">
        <f t="shared" si="153"/>
        <v>0</v>
      </c>
      <c r="CX127">
        <f t="shared" si="154"/>
        <v>0</v>
      </c>
      <c r="CY127">
        <f t="shared" si="155"/>
        <v>0</v>
      </c>
      <c r="CZ127">
        <f t="shared" si="156"/>
        <v>0</v>
      </c>
      <c r="DC127" t="s">
        <v>3</v>
      </c>
      <c r="DD127" t="s">
        <v>3</v>
      </c>
      <c r="DE127" t="s">
        <v>3</v>
      </c>
      <c r="DF127" t="s">
        <v>3</v>
      </c>
      <c r="DG127" t="s">
        <v>3</v>
      </c>
      <c r="DH127" t="s">
        <v>3</v>
      </c>
      <c r="DI127" t="s">
        <v>3</v>
      </c>
      <c r="DJ127" t="s">
        <v>3</v>
      </c>
      <c r="DK127" t="s">
        <v>3</v>
      </c>
      <c r="DL127" t="s">
        <v>3</v>
      </c>
      <c r="DM127" t="s">
        <v>3</v>
      </c>
      <c r="DN127">
        <v>0</v>
      </c>
      <c r="DO127">
        <v>0</v>
      </c>
      <c r="DP127">
        <v>1</v>
      </c>
      <c r="DQ127">
        <v>1</v>
      </c>
      <c r="DU127">
        <v>1009</v>
      </c>
      <c r="DV127" t="s">
        <v>28</v>
      </c>
      <c r="DW127" t="s">
        <v>28</v>
      </c>
      <c r="DX127">
        <v>1000</v>
      </c>
      <c r="DZ127" t="s">
        <v>3</v>
      </c>
      <c r="EA127" t="s">
        <v>3</v>
      </c>
      <c r="EB127" t="s">
        <v>3</v>
      </c>
      <c r="EC127" t="s">
        <v>3</v>
      </c>
      <c r="EE127">
        <v>36260509</v>
      </c>
      <c r="EF127">
        <v>6</v>
      </c>
      <c r="EG127" t="s">
        <v>22</v>
      </c>
      <c r="EH127">
        <v>0</v>
      </c>
      <c r="EI127" t="s">
        <v>3</v>
      </c>
      <c r="EJ127">
        <v>1</v>
      </c>
      <c r="EK127">
        <v>61001</v>
      </c>
      <c r="EL127" t="s">
        <v>47</v>
      </c>
      <c r="EM127" t="s">
        <v>48</v>
      </c>
      <c r="EO127" t="s">
        <v>3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FQ127">
        <v>0</v>
      </c>
      <c r="FR127">
        <f t="shared" si="157"/>
        <v>0</v>
      </c>
      <c r="FS127">
        <v>0</v>
      </c>
      <c r="FX127">
        <v>79</v>
      </c>
      <c r="FY127">
        <v>50</v>
      </c>
      <c r="GA127" t="s">
        <v>3</v>
      </c>
      <c r="GD127">
        <v>1</v>
      </c>
      <c r="GF127">
        <v>-304821490</v>
      </c>
      <c r="GG127">
        <v>2</v>
      </c>
      <c r="GH127">
        <v>1</v>
      </c>
      <c r="GI127">
        <v>-2</v>
      </c>
      <c r="GJ127">
        <v>0</v>
      </c>
      <c r="GK127">
        <v>0</v>
      </c>
      <c r="GL127">
        <f t="shared" si="158"/>
        <v>0</v>
      </c>
      <c r="GM127">
        <f t="shared" si="159"/>
        <v>0</v>
      </c>
      <c r="GN127">
        <f t="shared" si="160"/>
        <v>0</v>
      </c>
      <c r="GO127">
        <f t="shared" si="161"/>
        <v>0</v>
      </c>
      <c r="GP127">
        <f t="shared" si="162"/>
        <v>0</v>
      </c>
      <c r="GR127">
        <v>0</v>
      </c>
      <c r="GS127">
        <v>3</v>
      </c>
      <c r="GT127">
        <v>0</v>
      </c>
      <c r="GU127" t="s">
        <v>3</v>
      </c>
      <c r="GV127">
        <f t="shared" si="163"/>
        <v>0</v>
      </c>
      <c r="GW127">
        <v>1</v>
      </c>
      <c r="GX127">
        <f t="shared" si="164"/>
        <v>0</v>
      </c>
      <c r="HA127">
        <v>0</v>
      </c>
      <c r="HB127">
        <v>0</v>
      </c>
      <c r="HC127">
        <f t="shared" si="165"/>
        <v>0</v>
      </c>
      <c r="HE127" t="s">
        <v>3</v>
      </c>
      <c r="HF127" t="s">
        <v>3</v>
      </c>
      <c r="IK127">
        <v>0</v>
      </c>
    </row>
    <row r="128" spans="1:245">
      <c r="A128">
        <v>17</v>
      </c>
      <c r="B128">
        <v>0</v>
      </c>
      <c r="C128">
        <f>ROW(SmtRes!A45)</f>
        <v>45</v>
      </c>
      <c r="D128">
        <f>ROW(EtalonRes!A45)</f>
        <v>45</v>
      </c>
      <c r="E128" t="s">
        <v>50</v>
      </c>
      <c r="F128" t="s">
        <v>51</v>
      </c>
      <c r="G128" t="s">
        <v>52</v>
      </c>
      <c r="H128" t="s">
        <v>53</v>
      </c>
      <c r="I128">
        <f>ROUND(25.3/100,9)</f>
        <v>0.253</v>
      </c>
      <c r="J128">
        <v>0</v>
      </c>
      <c r="O128">
        <f t="shared" si="126"/>
        <v>1427.58</v>
      </c>
      <c r="P128">
        <f t="shared" si="127"/>
        <v>0</v>
      </c>
      <c r="Q128">
        <f t="shared" si="128"/>
        <v>0</v>
      </c>
      <c r="R128">
        <f t="shared" si="129"/>
        <v>0</v>
      </c>
      <c r="S128">
        <f t="shared" si="130"/>
        <v>1427.58</v>
      </c>
      <c r="T128">
        <f t="shared" si="131"/>
        <v>0</v>
      </c>
      <c r="U128">
        <f t="shared" si="132"/>
        <v>5.77346</v>
      </c>
      <c r="V128">
        <f t="shared" si="133"/>
        <v>0</v>
      </c>
      <c r="W128">
        <f t="shared" si="134"/>
        <v>0</v>
      </c>
      <c r="X128">
        <f t="shared" si="135"/>
        <v>1413.3</v>
      </c>
      <c r="Y128">
        <f t="shared" si="136"/>
        <v>856.55</v>
      </c>
      <c r="AA128">
        <v>33525518</v>
      </c>
      <c r="AB128">
        <f t="shared" si="137"/>
        <v>178</v>
      </c>
      <c r="AC128">
        <f t="shared" si="138"/>
        <v>0</v>
      </c>
      <c r="AD128">
        <f t="shared" si="139"/>
        <v>0</v>
      </c>
      <c r="AE128">
        <f t="shared" si="140"/>
        <v>0</v>
      </c>
      <c r="AF128">
        <f t="shared" si="141"/>
        <v>178</v>
      </c>
      <c r="AG128">
        <f t="shared" si="142"/>
        <v>0</v>
      </c>
      <c r="AH128">
        <f t="shared" si="143"/>
        <v>22.82</v>
      </c>
      <c r="AI128">
        <f t="shared" si="144"/>
        <v>0</v>
      </c>
      <c r="AJ128">
        <f t="shared" si="145"/>
        <v>0</v>
      </c>
      <c r="AK128">
        <v>178</v>
      </c>
      <c r="AL128">
        <v>0</v>
      </c>
      <c r="AM128">
        <v>0</v>
      </c>
      <c r="AN128">
        <v>0</v>
      </c>
      <c r="AO128">
        <v>178</v>
      </c>
      <c r="AP128">
        <v>0</v>
      </c>
      <c r="AQ128">
        <v>22.82</v>
      </c>
      <c r="AR128">
        <v>0</v>
      </c>
      <c r="AS128">
        <v>0</v>
      </c>
      <c r="AT128">
        <v>99</v>
      </c>
      <c r="AU128">
        <v>60</v>
      </c>
      <c r="AV128">
        <v>1</v>
      </c>
      <c r="AW128">
        <v>1</v>
      </c>
      <c r="AZ128">
        <v>1</v>
      </c>
      <c r="BA128">
        <v>31.7</v>
      </c>
      <c r="BB128">
        <v>1</v>
      </c>
      <c r="BC128">
        <v>1</v>
      </c>
      <c r="BD128" t="s">
        <v>3</v>
      </c>
      <c r="BE128" t="s">
        <v>3</v>
      </c>
      <c r="BF128" t="s">
        <v>3</v>
      </c>
      <c r="BG128" t="s">
        <v>3</v>
      </c>
      <c r="BH128">
        <v>0</v>
      </c>
      <c r="BI128">
        <v>1</v>
      </c>
      <c r="BJ128" t="s">
        <v>54</v>
      </c>
      <c r="BM128">
        <v>46001</v>
      </c>
      <c r="BN128">
        <v>0</v>
      </c>
      <c r="BO128" t="s">
        <v>51</v>
      </c>
      <c r="BP128">
        <v>1</v>
      </c>
      <c r="BQ128">
        <v>2</v>
      </c>
      <c r="BR128">
        <v>0</v>
      </c>
      <c r="BS128">
        <v>31.7</v>
      </c>
      <c r="BT128">
        <v>1</v>
      </c>
      <c r="BU128">
        <v>1</v>
      </c>
      <c r="BV128">
        <v>1</v>
      </c>
      <c r="BW128">
        <v>1</v>
      </c>
      <c r="BX128">
        <v>1</v>
      </c>
      <c r="BY128" t="s">
        <v>3</v>
      </c>
      <c r="BZ128">
        <v>110</v>
      </c>
      <c r="CA128">
        <v>70</v>
      </c>
      <c r="CE128">
        <v>0</v>
      </c>
      <c r="CF128">
        <v>0</v>
      </c>
      <c r="CG128">
        <v>0</v>
      </c>
      <c r="CM128">
        <v>0</v>
      </c>
      <c r="CN128" t="s">
        <v>3</v>
      </c>
      <c r="CO128">
        <v>0</v>
      </c>
      <c r="CP128">
        <f t="shared" si="146"/>
        <v>1427.58</v>
      </c>
      <c r="CQ128">
        <f t="shared" si="147"/>
        <v>0</v>
      </c>
      <c r="CR128">
        <f t="shared" si="148"/>
        <v>0</v>
      </c>
      <c r="CS128">
        <f t="shared" si="149"/>
        <v>0</v>
      </c>
      <c r="CT128">
        <f t="shared" si="150"/>
        <v>5642.5999999999995</v>
      </c>
      <c r="CU128">
        <f t="shared" si="151"/>
        <v>0</v>
      </c>
      <c r="CV128">
        <f t="shared" si="152"/>
        <v>22.82</v>
      </c>
      <c r="CW128">
        <f t="shared" si="153"/>
        <v>0</v>
      </c>
      <c r="CX128">
        <f t="shared" si="154"/>
        <v>0</v>
      </c>
      <c r="CY128">
        <f t="shared" si="155"/>
        <v>1413.3041999999998</v>
      </c>
      <c r="CZ128">
        <f t="shared" si="156"/>
        <v>856.54799999999989</v>
      </c>
      <c r="DC128" t="s">
        <v>3</v>
      </c>
      <c r="DD128" t="s">
        <v>3</v>
      </c>
      <c r="DE128" t="s">
        <v>3</v>
      </c>
      <c r="DF128" t="s">
        <v>3</v>
      </c>
      <c r="DG128" t="s">
        <v>3</v>
      </c>
      <c r="DH128" t="s">
        <v>3</v>
      </c>
      <c r="DI128" t="s">
        <v>3</v>
      </c>
      <c r="DJ128" t="s">
        <v>3</v>
      </c>
      <c r="DK128" t="s">
        <v>3</v>
      </c>
      <c r="DL128" t="s">
        <v>3</v>
      </c>
      <c r="DM128" t="s">
        <v>3</v>
      </c>
      <c r="DN128">
        <v>0</v>
      </c>
      <c r="DO128">
        <v>0</v>
      </c>
      <c r="DP128">
        <v>1</v>
      </c>
      <c r="DQ128">
        <v>1</v>
      </c>
      <c r="DU128">
        <v>1005</v>
      </c>
      <c r="DV128" t="s">
        <v>53</v>
      </c>
      <c r="DW128" t="s">
        <v>53</v>
      </c>
      <c r="DX128">
        <v>100</v>
      </c>
      <c r="DZ128" t="s">
        <v>3</v>
      </c>
      <c r="EA128" t="s">
        <v>3</v>
      </c>
      <c r="EB128" t="s">
        <v>3</v>
      </c>
      <c r="EC128" t="s">
        <v>3</v>
      </c>
      <c r="EE128">
        <v>36260494</v>
      </c>
      <c r="EF128">
        <v>2</v>
      </c>
      <c r="EG128" t="s">
        <v>55</v>
      </c>
      <c r="EH128">
        <v>0</v>
      </c>
      <c r="EI128" t="s">
        <v>3</v>
      </c>
      <c r="EJ128">
        <v>1</v>
      </c>
      <c r="EK128">
        <v>46001</v>
      </c>
      <c r="EL128" t="s">
        <v>56</v>
      </c>
      <c r="EM128" t="s">
        <v>57</v>
      </c>
      <c r="EO128" t="s">
        <v>3</v>
      </c>
      <c r="EQ128">
        <v>0</v>
      </c>
      <c r="ER128">
        <v>178</v>
      </c>
      <c r="ES128">
        <v>0</v>
      </c>
      <c r="ET128">
        <v>0</v>
      </c>
      <c r="EU128">
        <v>0</v>
      </c>
      <c r="EV128">
        <v>178</v>
      </c>
      <c r="EW128">
        <v>22.82</v>
      </c>
      <c r="EX128">
        <v>0</v>
      </c>
      <c r="EY128">
        <v>0</v>
      </c>
      <c r="FQ128">
        <v>0</v>
      </c>
      <c r="FR128">
        <f t="shared" si="157"/>
        <v>0</v>
      </c>
      <c r="FS128">
        <v>0</v>
      </c>
      <c r="FT128" t="s">
        <v>58</v>
      </c>
      <c r="FU128" t="s">
        <v>59</v>
      </c>
      <c r="FX128">
        <v>99</v>
      </c>
      <c r="FY128">
        <v>59.5</v>
      </c>
      <c r="GA128" t="s">
        <v>3</v>
      </c>
      <c r="GD128">
        <v>1</v>
      </c>
      <c r="GF128">
        <v>1912073335</v>
      </c>
      <c r="GG128">
        <v>2</v>
      </c>
      <c r="GH128">
        <v>1</v>
      </c>
      <c r="GI128">
        <v>2</v>
      </c>
      <c r="GJ128">
        <v>0</v>
      </c>
      <c r="GK128">
        <v>0</v>
      </c>
      <c r="GL128">
        <f t="shared" si="158"/>
        <v>0</v>
      </c>
      <c r="GM128">
        <f t="shared" si="159"/>
        <v>3697.43</v>
      </c>
      <c r="GN128">
        <f t="shared" si="160"/>
        <v>3697.43</v>
      </c>
      <c r="GO128">
        <f t="shared" si="161"/>
        <v>0</v>
      </c>
      <c r="GP128">
        <f t="shared" si="162"/>
        <v>0</v>
      </c>
      <c r="GR128">
        <v>0</v>
      </c>
      <c r="GS128">
        <v>0</v>
      </c>
      <c r="GT128">
        <v>0</v>
      </c>
      <c r="GU128" t="s">
        <v>3</v>
      </c>
      <c r="GV128">
        <f t="shared" si="163"/>
        <v>0</v>
      </c>
      <c r="GW128">
        <v>1</v>
      </c>
      <c r="GX128">
        <f t="shared" si="164"/>
        <v>0</v>
      </c>
      <c r="HA128">
        <v>0</v>
      </c>
      <c r="HB128">
        <v>0</v>
      </c>
      <c r="HC128">
        <f t="shared" si="165"/>
        <v>0</v>
      </c>
      <c r="HE128" t="s">
        <v>3</v>
      </c>
      <c r="HF128" t="s">
        <v>3</v>
      </c>
      <c r="IK128">
        <v>0</v>
      </c>
    </row>
    <row r="130" spans="1:206">
      <c r="A130" s="2">
        <v>51</v>
      </c>
      <c r="B130" s="2">
        <f>B116</f>
        <v>0</v>
      </c>
      <c r="C130" s="2">
        <f>A116</f>
        <v>5</v>
      </c>
      <c r="D130" s="2">
        <f>ROW(A116)</f>
        <v>116</v>
      </c>
      <c r="E130" s="2"/>
      <c r="F130" s="2" t="str">
        <f>IF(F116&lt;&gt;"",F116,"")</f>
        <v>Новый подраздел</v>
      </c>
      <c r="G130" s="2" t="str">
        <f>IF(G116&lt;&gt;"",G116,"")</f>
        <v>комната 17</v>
      </c>
      <c r="H130" s="2">
        <v>0</v>
      </c>
      <c r="I130" s="2"/>
      <c r="J130" s="2"/>
      <c r="K130" s="2"/>
      <c r="L130" s="2"/>
      <c r="M130" s="2"/>
      <c r="N130" s="2"/>
      <c r="O130" s="2">
        <f t="shared" ref="O130:T130" si="166">ROUND(AB130,2)</f>
        <v>29645.96</v>
      </c>
      <c r="P130" s="2">
        <f t="shared" si="166"/>
        <v>4044.94</v>
      </c>
      <c r="Q130" s="2">
        <f t="shared" si="166"/>
        <v>179.13</v>
      </c>
      <c r="R130" s="2">
        <f t="shared" si="166"/>
        <v>172.25</v>
      </c>
      <c r="S130" s="2">
        <f t="shared" si="166"/>
        <v>25421.89</v>
      </c>
      <c r="T130" s="2">
        <f t="shared" si="166"/>
        <v>0</v>
      </c>
      <c r="U130" s="2">
        <f>AH130</f>
        <v>91.872472000000002</v>
      </c>
      <c r="V130" s="2">
        <f>AI130</f>
        <v>0.40219400000000005</v>
      </c>
      <c r="W130" s="2">
        <f>ROUND(AJ130,2)</f>
        <v>0</v>
      </c>
      <c r="X130" s="2">
        <f>ROUND(AK130,2)</f>
        <v>20518.830000000002</v>
      </c>
      <c r="Y130" s="2">
        <f>ROUND(AL130,2)</f>
        <v>13190.97</v>
      </c>
      <c r="Z130" s="2"/>
      <c r="AA130" s="2"/>
      <c r="AB130" s="2">
        <f>ROUND(SUMIF(AA120:AA128,"=33525518",O120:O128),2)</f>
        <v>29645.96</v>
      </c>
      <c r="AC130" s="2">
        <f>ROUND(SUMIF(AA120:AA128,"=33525518",P120:P128),2)</f>
        <v>4044.94</v>
      </c>
      <c r="AD130" s="2">
        <f>ROUND(SUMIF(AA120:AA128,"=33525518",Q120:Q128),2)</f>
        <v>179.13</v>
      </c>
      <c r="AE130" s="2">
        <f>ROUND(SUMIF(AA120:AA128,"=33525518",R120:R128),2)</f>
        <v>172.25</v>
      </c>
      <c r="AF130" s="2">
        <f>ROUND(SUMIF(AA120:AA128,"=33525518",S120:S128),2)</f>
        <v>25421.89</v>
      </c>
      <c r="AG130" s="2">
        <f>ROUND(SUMIF(AA120:AA128,"=33525518",T120:T128),2)</f>
        <v>0</v>
      </c>
      <c r="AH130" s="2">
        <f>SUMIF(AA120:AA128,"=33525518",U120:U128)</f>
        <v>91.872472000000002</v>
      </c>
      <c r="AI130" s="2">
        <f>SUMIF(AA120:AA128,"=33525518",V120:V128)</f>
        <v>0.40219400000000005</v>
      </c>
      <c r="AJ130" s="2">
        <f>ROUND(SUMIF(AA120:AA128,"=33525518",W120:W128),2)</f>
        <v>0</v>
      </c>
      <c r="AK130" s="2">
        <f>ROUND(SUMIF(AA120:AA128,"=33525518",X120:X128),2)</f>
        <v>20518.830000000002</v>
      </c>
      <c r="AL130" s="2">
        <f>ROUND(SUMIF(AA120:AA128,"=33525518",Y120:Y128),2)</f>
        <v>13190.97</v>
      </c>
      <c r="AM130" s="2"/>
      <c r="AN130" s="2"/>
      <c r="AO130" s="2">
        <f t="shared" ref="AO130:BD130" si="167">ROUND(BX130,2)</f>
        <v>0</v>
      </c>
      <c r="AP130" s="2">
        <f t="shared" si="167"/>
        <v>0</v>
      </c>
      <c r="AQ130" s="2">
        <f t="shared" si="167"/>
        <v>0</v>
      </c>
      <c r="AR130" s="2">
        <f t="shared" si="167"/>
        <v>63355.76</v>
      </c>
      <c r="AS130" s="2">
        <f t="shared" si="167"/>
        <v>63355.76</v>
      </c>
      <c r="AT130" s="2">
        <f t="shared" si="167"/>
        <v>0</v>
      </c>
      <c r="AU130" s="2">
        <f t="shared" si="167"/>
        <v>0</v>
      </c>
      <c r="AV130" s="2">
        <f t="shared" si="167"/>
        <v>4044.94</v>
      </c>
      <c r="AW130" s="2">
        <f t="shared" si="167"/>
        <v>4044.94</v>
      </c>
      <c r="AX130" s="2">
        <f t="shared" si="167"/>
        <v>0</v>
      </c>
      <c r="AY130" s="2">
        <f t="shared" si="167"/>
        <v>4044.94</v>
      </c>
      <c r="AZ130" s="2">
        <f t="shared" si="167"/>
        <v>0</v>
      </c>
      <c r="BA130" s="2">
        <f t="shared" si="167"/>
        <v>0</v>
      </c>
      <c r="BB130" s="2">
        <f t="shared" si="167"/>
        <v>0</v>
      </c>
      <c r="BC130" s="2">
        <f t="shared" si="167"/>
        <v>0</v>
      </c>
      <c r="BD130" s="2">
        <f t="shared" si="167"/>
        <v>0</v>
      </c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>
        <f>ROUND(SUMIF(AA120:AA128,"=33525518",FQ120:FQ128),2)</f>
        <v>0</v>
      </c>
      <c r="BY130" s="2">
        <f>ROUND(SUMIF(AA120:AA128,"=33525518",FR120:FR128),2)</f>
        <v>0</v>
      </c>
      <c r="BZ130" s="2">
        <f>ROUND(SUMIF(AA120:AA128,"=33525518",GL120:GL128),2)</f>
        <v>0</v>
      </c>
      <c r="CA130" s="2">
        <f>ROUND(SUMIF(AA120:AA128,"=33525518",GM120:GM128),2)</f>
        <v>63355.76</v>
      </c>
      <c r="CB130" s="2">
        <f>ROUND(SUMIF(AA120:AA128,"=33525518",GN120:GN128),2)</f>
        <v>63355.76</v>
      </c>
      <c r="CC130" s="2">
        <f>ROUND(SUMIF(AA120:AA128,"=33525518",GO120:GO128),2)</f>
        <v>0</v>
      </c>
      <c r="CD130" s="2">
        <f>ROUND(SUMIF(AA120:AA128,"=33525518",GP120:GP128),2)</f>
        <v>0</v>
      </c>
      <c r="CE130" s="2">
        <f>AC130-BX130</f>
        <v>4044.94</v>
      </c>
      <c r="CF130" s="2">
        <f>AC130-BY130</f>
        <v>4044.94</v>
      </c>
      <c r="CG130" s="2">
        <f>BX130-BZ130</f>
        <v>0</v>
      </c>
      <c r="CH130" s="2">
        <f>AC130-BX130-BY130+BZ130</f>
        <v>4044.94</v>
      </c>
      <c r="CI130" s="2">
        <f>BY130-BZ130</f>
        <v>0</v>
      </c>
      <c r="CJ130" s="2">
        <f>ROUND(SUMIF(AA120:AA128,"=33525518",GX120:GX128),2)</f>
        <v>0</v>
      </c>
      <c r="CK130" s="2">
        <f>ROUND(SUMIF(AA120:AA128,"=33525518",GY120:GY128),2)</f>
        <v>0</v>
      </c>
      <c r="CL130" s="2">
        <f>ROUND(SUMIF(AA120:AA128,"=33525518",GZ120:GZ128),2)</f>
        <v>0</v>
      </c>
      <c r="CM130" s="2">
        <f>ROUND(SUMIF(AA120:AA128,"=33525518",HD120:HD128),2)</f>
        <v>0</v>
      </c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>
        <v>0</v>
      </c>
    </row>
    <row r="132" spans="1:206">
      <c r="A132" s="4">
        <v>50</v>
      </c>
      <c r="B132" s="4">
        <v>0</v>
      </c>
      <c r="C132" s="4">
        <v>0</v>
      </c>
      <c r="D132" s="4">
        <v>1</v>
      </c>
      <c r="E132" s="4">
        <v>201</v>
      </c>
      <c r="F132" s="4">
        <f>ROUND(Source!O130,O132)</f>
        <v>29645.96</v>
      </c>
      <c r="G132" s="4" t="s">
        <v>60</v>
      </c>
      <c r="H132" s="4" t="s">
        <v>61</v>
      </c>
      <c r="I132" s="4"/>
      <c r="J132" s="4"/>
      <c r="K132" s="4">
        <v>201</v>
      </c>
      <c r="L132" s="4">
        <v>1</v>
      </c>
      <c r="M132" s="4">
        <v>3</v>
      </c>
      <c r="N132" s="4" t="s">
        <v>3</v>
      </c>
      <c r="O132" s="4">
        <v>2</v>
      </c>
      <c r="P132" s="4"/>
      <c r="Q132" s="4"/>
      <c r="R132" s="4"/>
      <c r="S132" s="4"/>
      <c r="T132" s="4"/>
      <c r="U132" s="4"/>
      <c r="V132" s="4"/>
      <c r="W132" s="4"/>
    </row>
    <row r="133" spans="1:206">
      <c r="A133" s="4">
        <v>50</v>
      </c>
      <c r="B133" s="4">
        <v>0</v>
      </c>
      <c r="C133" s="4">
        <v>0</v>
      </c>
      <c r="D133" s="4">
        <v>1</v>
      </c>
      <c r="E133" s="4">
        <v>202</v>
      </c>
      <c r="F133" s="4">
        <f>ROUND(Source!P130,O133)</f>
        <v>4044.94</v>
      </c>
      <c r="G133" s="4" t="s">
        <v>62</v>
      </c>
      <c r="H133" s="4" t="s">
        <v>63</v>
      </c>
      <c r="I133" s="4"/>
      <c r="J133" s="4"/>
      <c r="K133" s="4">
        <v>202</v>
      </c>
      <c r="L133" s="4">
        <v>2</v>
      </c>
      <c r="M133" s="4">
        <v>3</v>
      </c>
      <c r="N133" s="4" t="s">
        <v>3</v>
      </c>
      <c r="O133" s="4">
        <v>2</v>
      </c>
      <c r="P133" s="4"/>
      <c r="Q133" s="4"/>
      <c r="R133" s="4"/>
      <c r="S133" s="4"/>
      <c r="T133" s="4"/>
      <c r="U133" s="4"/>
      <c r="V133" s="4"/>
      <c r="W133" s="4"/>
    </row>
    <row r="134" spans="1:206">
      <c r="A134" s="4">
        <v>50</v>
      </c>
      <c r="B134" s="4">
        <v>0</v>
      </c>
      <c r="C134" s="4">
        <v>0</v>
      </c>
      <c r="D134" s="4">
        <v>1</v>
      </c>
      <c r="E134" s="4">
        <v>222</v>
      </c>
      <c r="F134" s="4">
        <f>ROUND(Source!AO130,O134)</f>
        <v>0</v>
      </c>
      <c r="G134" s="4" t="s">
        <v>64</v>
      </c>
      <c r="H134" s="4" t="s">
        <v>65</v>
      </c>
      <c r="I134" s="4"/>
      <c r="J134" s="4"/>
      <c r="K134" s="4">
        <v>222</v>
      </c>
      <c r="L134" s="4">
        <v>3</v>
      </c>
      <c r="M134" s="4">
        <v>3</v>
      </c>
      <c r="N134" s="4" t="s">
        <v>3</v>
      </c>
      <c r="O134" s="4">
        <v>2</v>
      </c>
      <c r="P134" s="4"/>
      <c r="Q134" s="4"/>
      <c r="R134" s="4"/>
      <c r="S134" s="4"/>
      <c r="T134" s="4"/>
      <c r="U134" s="4"/>
      <c r="V134" s="4"/>
      <c r="W134" s="4"/>
    </row>
    <row r="135" spans="1:206">
      <c r="A135" s="4">
        <v>50</v>
      </c>
      <c r="B135" s="4">
        <v>0</v>
      </c>
      <c r="C135" s="4">
        <v>0</v>
      </c>
      <c r="D135" s="4">
        <v>1</v>
      </c>
      <c r="E135" s="4">
        <v>225</v>
      </c>
      <c r="F135" s="4">
        <f>ROUND(Source!AV130,O135)</f>
        <v>4044.94</v>
      </c>
      <c r="G135" s="4" t="s">
        <v>66</v>
      </c>
      <c r="H135" s="4" t="s">
        <v>67</v>
      </c>
      <c r="I135" s="4"/>
      <c r="J135" s="4"/>
      <c r="K135" s="4">
        <v>225</v>
      </c>
      <c r="L135" s="4">
        <v>4</v>
      </c>
      <c r="M135" s="4">
        <v>3</v>
      </c>
      <c r="N135" s="4" t="s">
        <v>3</v>
      </c>
      <c r="O135" s="4">
        <v>2</v>
      </c>
      <c r="P135" s="4"/>
      <c r="Q135" s="4"/>
      <c r="R135" s="4"/>
      <c r="S135" s="4"/>
      <c r="T135" s="4"/>
      <c r="U135" s="4"/>
      <c r="V135" s="4"/>
      <c r="W135" s="4"/>
    </row>
    <row r="136" spans="1:206">
      <c r="A136" s="4">
        <v>50</v>
      </c>
      <c r="B136" s="4">
        <v>0</v>
      </c>
      <c r="C136" s="4">
        <v>0</v>
      </c>
      <c r="D136" s="4">
        <v>1</v>
      </c>
      <c r="E136" s="4">
        <v>226</v>
      </c>
      <c r="F136" s="4">
        <f>ROUND(Source!AW130,O136)</f>
        <v>4044.94</v>
      </c>
      <c r="G136" s="4" t="s">
        <v>68</v>
      </c>
      <c r="H136" s="4" t="s">
        <v>69</v>
      </c>
      <c r="I136" s="4"/>
      <c r="J136" s="4"/>
      <c r="K136" s="4">
        <v>226</v>
      </c>
      <c r="L136" s="4">
        <v>5</v>
      </c>
      <c r="M136" s="4">
        <v>3</v>
      </c>
      <c r="N136" s="4" t="s">
        <v>3</v>
      </c>
      <c r="O136" s="4">
        <v>2</v>
      </c>
      <c r="P136" s="4"/>
      <c r="Q136" s="4"/>
      <c r="R136" s="4"/>
      <c r="S136" s="4"/>
      <c r="T136" s="4"/>
      <c r="U136" s="4"/>
      <c r="V136" s="4"/>
      <c r="W136" s="4"/>
    </row>
    <row r="137" spans="1:206">
      <c r="A137" s="4">
        <v>50</v>
      </c>
      <c r="B137" s="4">
        <v>0</v>
      </c>
      <c r="C137" s="4">
        <v>0</v>
      </c>
      <c r="D137" s="4">
        <v>1</v>
      </c>
      <c r="E137" s="4">
        <v>227</v>
      </c>
      <c r="F137" s="4">
        <f>ROUND(Source!AX130,O137)</f>
        <v>0</v>
      </c>
      <c r="G137" s="4" t="s">
        <v>70</v>
      </c>
      <c r="H137" s="4" t="s">
        <v>71</v>
      </c>
      <c r="I137" s="4"/>
      <c r="J137" s="4"/>
      <c r="K137" s="4">
        <v>227</v>
      </c>
      <c r="L137" s="4">
        <v>6</v>
      </c>
      <c r="M137" s="4">
        <v>3</v>
      </c>
      <c r="N137" s="4" t="s">
        <v>3</v>
      </c>
      <c r="O137" s="4">
        <v>2</v>
      </c>
      <c r="P137" s="4"/>
      <c r="Q137" s="4"/>
      <c r="R137" s="4"/>
      <c r="S137" s="4"/>
      <c r="T137" s="4"/>
      <c r="U137" s="4"/>
      <c r="V137" s="4"/>
      <c r="W137" s="4"/>
    </row>
    <row r="138" spans="1:206">
      <c r="A138" s="4">
        <v>50</v>
      </c>
      <c r="B138" s="4">
        <v>0</v>
      </c>
      <c r="C138" s="4">
        <v>0</v>
      </c>
      <c r="D138" s="4">
        <v>1</v>
      </c>
      <c r="E138" s="4">
        <v>228</v>
      </c>
      <c r="F138" s="4">
        <f>ROUND(Source!AY130,O138)</f>
        <v>4044.94</v>
      </c>
      <c r="G138" s="4" t="s">
        <v>72</v>
      </c>
      <c r="H138" s="4" t="s">
        <v>73</v>
      </c>
      <c r="I138" s="4"/>
      <c r="J138" s="4"/>
      <c r="K138" s="4">
        <v>228</v>
      </c>
      <c r="L138" s="4">
        <v>7</v>
      </c>
      <c r="M138" s="4">
        <v>3</v>
      </c>
      <c r="N138" s="4" t="s">
        <v>3</v>
      </c>
      <c r="O138" s="4">
        <v>2</v>
      </c>
      <c r="P138" s="4"/>
      <c r="Q138" s="4"/>
      <c r="R138" s="4"/>
      <c r="S138" s="4"/>
      <c r="T138" s="4"/>
      <c r="U138" s="4"/>
      <c r="V138" s="4"/>
      <c r="W138" s="4"/>
    </row>
    <row r="139" spans="1:206">
      <c r="A139" s="4">
        <v>50</v>
      </c>
      <c r="B139" s="4">
        <v>0</v>
      </c>
      <c r="C139" s="4">
        <v>0</v>
      </c>
      <c r="D139" s="4">
        <v>1</v>
      </c>
      <c r="E139" s="4">
        <v>216</v>
      </c>
      <c r="F139" s="4">
        <f>ROUND(Source!AP130,O139)</f>
        <v>0</v>
      </c>
      <c r="G139" s="4" t="s">
        <v>74</v>
      </c>
      <c r="H139" s="4" t="s">
        <v>75</v>
      </c>
      <c r="I139" s="4"/>
      <c r="J139" s="4"/>
      <c r="K139" s="4">
        <v>216</v>
      </c>
      <c r="L139" s="4">
        <v>8</v>
      </c>
      <c r="M139" s="4">
        <v>3</v>
      </c>
      <c r="N139" s="4" t="s">
        <v>3</v>
      </c>
      <c r="O139" s="4">
        <v>2</v>
      </c>
      <c r="P139" s="4"/>
      <c r="Q139" s="4"/>
      <c r="R139" s="4"/>
      <c r="S139" s="4"/>
      <c r="T139" s="4"/>
      <c r="U139" s="4"/>
      <c r="V139" s="4"/>
      <c r="W139" s="4"/>
    </row>
    <row r="140" spans="1:206">
      <c r="A140" s="4">
        <v>50</v>
      </c>
      <c r="B140" s="4">
        <v>0</v>
      </c>
      <c r="C140" s="4">
        <v>0</v>
      </c>
      <c r="D140" s="4">
        <v>1</v>
      </c>
      <c r="E140" s="4">
        <v>223</v>
      </c>
      <c r="F140" s="4">
        <f>ROUND(Source!AQ130,O140)</f>
        <v>0</v>
      </c>
      <c r="G140" s="4" t="s">
        <v>76</v>
      </c>
      <c r="H140" s="4" t="s">
        <v>77</v>
      </c>
      <c r="I140" s="4"/>
      <c r="J140" s="4"/>
      <c r="K140" s="4">
        <v>223</v>
      </c>
      <c r="L140" s="4">
        <v>9</v>
      </c>
      <c r="M140" s="4">
        <v>3</v>
      </c>
      <c r="N140" s="4" t="s">
        <v>3</v>
      </c>
      <c r="O140" s="4">
        <v>2</v>
      </c>
      <c r="P140" s="4"/>
      <c r="Q140" s="4"/>
      <c r="R140" s="4"/>
      <c r="S140" s="4"/>
      <c r="T140" s="4"/>
      <c r="U140" s="4"/>
      <c r="V140" s="4"/>
      <c r="W140" s="4"/>
    </row>
    <row r="141" spans="1:206">
      <c r="A141" s="4">
        <v>50</v>
      </c>
      <c r="B141" s="4">
        <v>0</v>
      </c>
      <c r="C141" s="4">
        <v>0</v>
      </c>
      <c r="D141" s="4">
        <v>1</v>
      </c>
      <c r="E141" s="4">
        <v>229</v>
      </c>
      <c r="F141" s="4">
        <f>ROUND(Source!AZ130,O141)</f>
        <v>0</v>
      </c>
      <c r="G141" s="4" t="s">
        <v>78</v>
      </c>
      <c r="H141" s="4" t="s">
        <v>79</v>
      </c>
      <c r="I141" s="4"/>
      <c r="J141" s="4"/>
      <c r="K141" s="4">
        <v>229</v>
      </c>
      <c r="L141" s="4">
        <v>10</v>
      </c>
      <c r="M141" s="4">
        <v>3</v>
      </c>
      <c r="N141" s="4" t="s">
        <v>3</v>
      </c>
      <c r="O141" s="4">
        <v>2</v>
      </c>
      <c r="P141" s="4"/>
      <c r="Q141" s="4"/>
      <c r="R141" s="4"/>
      <c r="S141" s="4"/>
      <c r="T141" s="4"/>
      <c r="U141" s="4"/>
      <c r="V141" s="4"/>
      <c r="W141" s="4"/>
    </row>
    <row r="142" spans="1:206">
      <c r="A142" s="4">
        <v>50</v>
      </c>
      <c r="B142" s="4">
        <v>0</v>
      </c>
      <c r="C142" s="4">
        <v>0</v>
      </c>
      <c r="D142" s="4">
        <v>1</v>
      </c>
      <c r="E142" s="4">
        <v>203</v>
      </c>
      <c r="F142" s="4">
        <f>ROUND(Source!Q130,O142)</f>
        <v>179.13</v>
      </c>
      <c r="G142" s="4" t="s">
        <v>80</v>
      </c>
      <c r="H142" s="4" t="s">
        <v>81</v>
      </c>
      <c r="I142" s="4"/>
      <c r="J142" s="4"/>
      <c r="K142" s="4">
        <v>203</v>
      </c>
      <c r="L142" s="4">
        <v>11</v>
      </c>
      <c r="M142" s="4">
        <v>3</v>
      </c>
      <c r="N142" s="4" t="s">
        <v>3</v>
      </c>
      <c r="O142" s="4">
        <v>2</v>
      </c>
      <c r="P142" s="4"/>
      <c r="Q142" s="4"/>
      <c r="R142" s="4"/>
      <c r="S142" s="4"/>
      <c r="T142" s="4"/>
      <c r="U142" s="4"/>
      <c r="V142" s="4"/>
      <c r="W142" s="4"/>
    </row>
    <row r="143" spans="1:206">
      <c r="A143" s="4">
        <v>50</v>
      </c>
      <c r="B143" s="4">
        <v>0</v>
      </c>
      <c r="C143" s="4">
        <v>0</v>
      </c>
      <c r="D143" s="4">
        <v>1</v>
      </c>
      <c r="E143" s="4">
        <v>231</v>
      </c>
      <c r="F143" s="4">
        <f>ROUND(Source!BB130,O143)</f>
        <v>0</v>
      </c>
      <c r="G143" s="4" t="s">
        <v>82</v>
      </c>
      <c r="H143" s="4" t="s">
        <v>83</v>
      </c>
      <c r="I143" s="4"/>
      <c r="J143" s="4"/>
      <c r="K143" s="4">
        <v>231</v>
      </c>
      <c r="L143" s="4">
        <v>12</v>
      </c>
      <c r="M143" s="4">
        <v>3</v>
      </c>
      <c r="N143" s="4" t="s">
        <v>3</v>
      </c>
      <c r="O143" s="4">
        <v>2</v>
      </c>
      <c r="P143" s="4"/>
      <c r="Q143" s="4"/>
      <c r="R143" s="4"/>
      <c r="S143" s="4"/>
      <c r="T143" s="4"/>
      <c r="U143" s="4"/>
      <c r="V143" s="4"/>
      <c r="W143" s="4"/>
    </row>
    <row r="144" spans="1:206">
      <c r="A144" s="4">
        <v>50</v>
      </c>
      <c r="B144" s="4">
        <v>0</v>
      </c>
      <c r="C144" s="4">
        <v>0</v>
      </c>
      <c r="D144" s="4">
        <v>1</v>
      </c>
      <c r="E144" s="4">
        <v>204</v>
      </c>
      <c r="F144" s="4">
        <f>ROUND(Source!R130,O144)</f>
        <v>172.25</v>
      </c>
      <c r="G144" s="4" t="s">
        <v>84</v>
      </c>
      <c r="H144" s="4" t="s">
        <v>85</v>
      </c>
      <c r="I144" s="4"/>
      <c r="J144" s="4"/>
      <c r="K144" s="4">
        <v>204</v>
      </c>
      <c r="L144" s="4">
        <v>13</v>
      </c>
      <c r="M144" s="4">
        <v>3</v>
      </c>
      <c r="N144" s="4" t="s">
        <v>3</v>
      </c>
      <c r="O144" s="4">
        <v>2</v>
      </c>
      <c r="P144" s="4"/>
      <c r="Q144" s="4"/>
      <c r="R144" s="4"/>
      <c r="S144" s="4"/>
      <c r="T144" s="4"/>
      <c r="U144" s="4"/>
      <c r="V144" s="4"/>
      <c r="W144" s="4"/>
    </row>
    <row r="145" spans="1:88">
      <c r="A145" s="4">
        <v>50</v>
      </c>
      <c r="B145" s="4">
        <v>0</v>
      </c>
      <c r="C145" s="4">
        <v>0</v>
      </c>
      <c r="D145" s="4">
        <v>1</v>
      </c>
      <c r="E145" s="4">
        <v>205</v>
      </c>
      <c r="F145" s="4">
        <f>ROUND(Source!S130,O145)</f>
        <v>25421.89</v>
      </c>
      <c r="G145" s="4" t="s">
        <v>86</v>
      </c>
      <c r="H145" s="4" t="s">
        <v>87</v>
      </c>
      <c r="I145" s="4"/>
      <c r="J145" s="4"/>
      <c r="K145" s="4">
        <v>205</v>
      </c>
      <c r="L145" s="4">
        <v>14</v>
      </c>
      <c r="M145" s="4">
        <v>3</v>
      </c>
      <c r="N145" s="4" t="s">
        <v>3</v>
      </c>
      <c r="O145" s="4">
        <v>2</v>
      </c>
      <c r="P145" s="4"/>
      <c r="Q145" s="4"/>
      <c r="R145" s="4"/>
      <c r="S145" s="4"/>
      <c r="T145" s="4"/>
      <c r="U145" s="4"/>
      <c r="V145" s="4"/>
      <c r="W145" s="4"/>
    </row>
    <row r="146" spans="1:88">
      <c r="A146" s="4">
        <v>50</v>
      </c>
      <c r="B146" s="4">
        <v>0</v>
      </c>
      <c r="C146" s="4">
        <v>0</v>
      </c>
      <c r="D146" s="4">
        <v>1</v>
      </c>
      <c r="E146" s="4">
        <v>232</v>
      </c>
      <c r="F146" s="4">
        <f>ROUND(Source!BC130,O146)</f>
        <v>0</v>
      </c>
      <c r="G146" s="4" t="s">
        <v>88</v>
      </c>
      <c r="H146" s="4" t="s">
        <v>89</v>
      </c>
      <c r="I146" s="4"/>
      <c r="J146" s="4"/>
      <c r="K146" s="4">
        <v>232</v>
      </c>
      <c r="L146" s="4">
        <v>15</v>
      </c>
      <c r="M146" s="4">
        <v>3</v>
      </c>
      <c r="N146" s="4" t="s">
        <v>3</v>
      </c>
      <c r="O146" s="4">
        <v>2</v>
      </c>
      <c r="P146" s="4"/>
      <c r="Q146" s="4"/>
      <c r="R146" s="4"/>
      <c r="S146" s="4"/>
      <c r="T146" s="4"/>
      <c r="U146" s="4"/>
      <c r="V146" s="4"/>
      <c r="W146" s="4"/>
    </row>
    <row r="147" spans="1:88">
      <c r="A147" s="4">
        <v>50</v>
      </c>
      <c r="B147" s="4">
        <v>0</v>
      </c>
      <c r="C147" s="4">
        <v>0</v>
      </c>
      <c r="D147" s="4">
        <v>1</v>
      </c>
      <c r="E147" s="4">
        <v>214</v>
      </c>
      <c r="F147" s="4">
        <f>ROUND(Source!AS130,O147)</f>
        <v>63355.76</v>
      </c>
      <c r="G147" s="4" t="s">
        <v>90</v>
      </c>
      <c r="H147" s="4" t="s">
        <v>91</v>
      </c>
      <c r="I147" s="4"/>
      <c r="J147" s="4"/>
      <c r="K147" s="4">
        <v>214</v>
      </c>
      <c r="L147" s="4">
        <v>16</v>
      </c>
      <c r="M147" s="4">
        <v>3</v>
      </c>
      <c r="N147" s="4" t="s">
        <v>3</v>
      </c>
      <c r="O147" s="4">
        <v>2</v>
      </c>
      <c r="P147" s="4"/>
      <c r="Q147" s="4"/>
      <c r="R147" s="4"/>
      <c r="S147" s="4"/>
      <c r="T147" s="4"/>
      <c r="U147" s="4"/>
      <c r="V147" s="4"/>
      <c r="W147" s="4"/>
    </row>
    <row r="148" spans="1:88">
      <c r="A148" s="4">
        <v>50</v>
      </c>
      <c r="B148" s="4">
        <v>0</v>
      </c>
      <c r="C148" s="4">
        <v>0</v>
      </c>
      <c r="D148" s="4">
        <v>1</v>
      </c>
      <c r="E148" s="4">
        <v>215</v>
      </c>
      <c r="F148" s="4">
        <f>ROUND(Source!AT130,O148)</f>
        <v>0</v>
      </c>
      <c r="G148" s="4" t="s">
        <v>92</v>
      </c>
      <c r="H148" s="4" t="s">
        <v>93</v>
      </c>
      <c r="I148" s="4"/>
      <c r="J148" s="4"/>
      <c r="K148" s="4">
        <v>215</v>
      </c>
      <c r="L148" s="4">
        <v>17</v>
      </c>
      <c r="M148" s="4">
        <v>3</v>
      </c>
      <c r="N148" s="4" t="s">
        <v>3</v>
      </c>
      <c r="O148" s="4">
        <v>2</v>
      </c>
      <c r="P148" s="4"/>
      <c r="Q148" s="4"/>
      <c r="R148" s="4"/>
      <c r="S148" s="4"/>
      <c r="T148" s="4"/>
      <c r="U148" s="4"/>
      <c r="V148" s="4"/>
      <c r="W148" s="4"/>
    </row>
    <row r="149" spans="1:88">
      <c r="A149" s="4">
        <v>50</v>
      </c>
      <c r="B149" s="4">
        <v>0</v>
      </c>
      <c r="C149" s="4">
        <v>0</v>
      </c>
      <c r="D149" s="4">
        <v>1</v>
      </c>
      <c r="E149" s="4">
        <v>217</v>
      </c>
      <c r="F149" s="4">
        <f>ROUND(Source!AU130,O149)</f>
        <v>0</v>
      </c>
      <c r="G149" s="4" t="s">
        <v>94</v>
      </c>
      <c r="H149" s="4" t="s">
        <v>95</v>
      </c>
      <c r="I149" s="4"/>
      <c r="J149" s="4"/>
      <c r="K149" s="4">
        <v>217</v>
      </c>
      <c r="L149" s="4">
        <v>18</v>
      </c>
      <c r="M149" s="4">
        <v>3</v>
      </c>
      <c r="N149" s="4" t="s">
        <v>3</v>
      </c>
      <c r="O149" s="4">
        <v>2</v>
      </c>
      <c r="P149" s="4"/>
      <c r="Q149" s="4"/>
      <c r="R149" s="4"/>
      <c r="S149" s="4"/>
      <c r="T149" s="4"/>
      <c r="U149" s="4"/>
      <c r="V149" s="4"/>
      <c r="W149" s="4"/>
    </row>
    <row r="150" spans="1:88">
      <c r="A150" s="4">
        <v>50</v>
      </c>
      <c r="B150" s="4">
        <v>0</v>
      </c>
      <c r="C150" s="4">
        <v>0</v>
      </c>
      <c r="D150" s="4">
        <v>1</v>
      </c>
      <c r="E150" s="4">
        <v>230</v>
      </c>
      <c r="F150" s="4">
        <f>ROUND(Source!BA130,O150)</f>
        <v>0</v>
      </c>
      <c r="G150" s="4" t="s">
        <v>96</v>
      </c>
      <c r="H150" s="4" t="s">
        <v>97</v>
      </c>
      <c r="I150" s="4"/>
      <c r="J150" s="4"/>
      <c r="K150" s="4">
        <v>230</v>
      </c>
      <c r="L150" s="4">
        <v>19</v>
      </c>
      <c r="M150" s="4">
        <v>3</v>
      </c>
      <c r="N150" s="4" t="s">
        <v>3</v>
      </c>
      <c r="O150" s="4">
        <v>2</v>
      </c>
      <c r="P150" s="4"/>
      <c r="Q150" s="4"/>
      <c r="R150" s="4"/>
      <c r="S150" s="4"/>
      <c r="T150" s="4"/>
      <c r="U150" s="4"/>
      <c r="V150" s="4"/>
      <c r="W150" s="4"/>
    </row>
    <row r="151" spans="1:88">
      <c r="A151" s="4">
        <v>50</v>
      </c>
      <c r="B151" s="4">
        <v>0</v>
      </c>
      <c r="C151" s="4">
        <v>0</v>
      </c>
      <c r="D151" s="4">
        <v>1</v>
      </c>
      <c r="E151" s="4">
        <v>206</v>
      </c>
      <c r="F151" s="4">
        <f>ROUND(Source!T130,O151)</f>
        <v>0</v>
      </c>
      <c r="G151" s="4" t="s">
        <v>98</v>
      </c>
      <c r="H151" s="4" t="s">
        <v>99</v>
      </c>
      <c r="I151" s="4"/>
      <c r="J151" s="4"/>
      <c r="K151" s="4">
        <v>206</v>
      </c>
      <c r="L151" s="4">
        <v>20</v>
      </c>
      <c r="M151" s="4">
        <v>3</v>
      </c>
      <c r="N151" s="4" t="s">
        <v>3</v>
      </c>
      <c r="O151" s="4">
        <v>2</v>
      </c>
      <c r="P151" s="4"/>
      <c r="Q151" s="4"/>
      <c r="R151" s="4"/>
      <c r="S151" s="4"/>
      <c r="T151" s="4"/>
      <c r="U151" s="4"/>
      <c r="V151" s="4"/>
      <c r="W151" s="4"/>
    </row>
    <row r="152" spans="1:88">
      <c r="A152" s="4">
        <v>50</v>
      </c>
      <c r="B152" s="4">
        <v>0</v>
      </c>
      <c r="C152" s="4">
        <v>0</v>
      </c>
      <c r="D152" s="4">
        <v>1</v>
      </c>
      <c r="E152" s="4">
        <v>207</v>
      </c>
      <c r="F152" s="4">
        <f>Source!U130</f>
        <v>91.872472000000002</v>
      </c>
      <c r="G152" s="4" t="s">
        <v>100</v>
      </c>
      <c r="H152" s="4" t="s">
        <v>101</v>
      </c>
      <c r="I152" s="4"/>
      <c r="J152" s="4"/>
      <c r="K152" s="4">
        <v>207</v>
      </c>
      <c r="L152" s="4">
        <v>21</v>
      </c>
      <c r="M152" s="4">
        <v>3</v>
      </c>
      <c r="N152" s="4" t="s">
        <v>3</v>
      </c>
      <c r="O152" s="4">
        <v>-1</v>
      </c>
      <c r="P152" s="4"/>
      <c r="Q152" s="4"/>
      <c r="R152" s="4"/>
      <c r="S152" s="4"/>
      <c r="T152" s="4"/>
      <c r="U152" s="4"/>
      <c r="V152" s="4"/>
      <c r="W152" s="4"/>
    </row>
    <row r="153" spans="1:88">
      <c r="A153" s="4">
        <v>50</v>
      </c>
      <c r="B153" s="4">
        <v>0</v>
      </c>
      <c r="C153" s="4">
        <v>0</v>
      </c>
      <c r="D153" s="4">
        <v>1</v>
      </c>
      <c r="E153" s="4">
        <v>208</v>
      </c>
      <c r="F153" s="4">
        <f>Source!V130</f>
        <v>0.40219400000000005</v>
      </c>
      <c r="G153" s="4" t="s">
        <v>102</v>
      </c>
      <c r="H153" s="4" t="s">
        <v>103</v>
      </c>
      <c r="I153" s="4"/>
      <c r="J153" s="4"/>
      <c r="K153" s="4">
        <v>208</v>
      </c>
      <c r="L153" s="4">
        <v>22</v>
      </c>
      <c r="M153" s="4">
        <v>3</v>
      </c>
      <c r="N153" s="4" t="s">
        <v>3</v>
      </c>
      <c r="O153" s="4">
        <v>-1</v>
      </c>
      <c r="P153" s="4"/>
      <c r="Q153" s="4"/>
      <c r="R153" s="4"/>
      <c r="S153" s="4"/>
      <c r="T153" s="4"/>
      <c r="U153" s="4"/>
      <c r="V153" s="4"/>
      <c r="W153" s="4"/>
    </row>
    <row r="154" spans="1:88">
      <c r="A154" s="4">
        <v>50</v>
      </c>
      <c r="B154" s="4">
        <v>0</v>
      </c>
      <c r="C154" s="4">
        <v>0</v>
      </c>
      <c r="D154" s="4">
        <v>1</v>
      </c>
      <c r="E154" s="4">
        <v>209</v>
      </c>
      <c r="F154" s="4">
        <f>ROUND(Source!W130,O154)</f>
        <v>0</v>
      </c>
      <c r="G154" s="4" t="s">
        <v>104</v>
      </c>
      <c r="H154" s="4" t="s">
        <v>105</v>
      </c>
      <c r="I154" s="4"/>
      <c r="J154" s="4"/>
      <c r="K154" s="4">
        <v>209</v>
      </c>
      <c r="L154" s="4">
        <v>23</v>
      </c>
      <c r="M154" s="4">
        <v>3</v>
      </c>
      <c r="N154" s="4" t="s">
        <v>3</v>
      </c>
      <c r="O154" s="4">
        <v>2</v>
      </c>
      <c r="P154" s="4"/>
      <c r="Q154" s="4"/>
      <c r="R154" s="4"/>
      <c r="S154" s="4"/>
      <c r="T154" s="4"/>
      <c r="U154" s="4"/>
      <c r="V154" s="4"/>
      <c r="W154" s="4"/>
    </row>
    <row r="155" spans="1:88">
      <c r="A155" s="4">
        <v>50</v>
      </c>
      <c r="B155" s="4">
        <v>0</v>
      </c>
      <c r="C155" s="4">
        <v>0</v>
      </c>
      <c r="D155" s="4">
        <v>1</v>
      </c>
      <c r="E155" s="4">
        <v>233</v>
      </c>
      <c r="F155" s="4">
        <f>ROUND(Source!BD130,O155)</f>
        <v>0</v>
      </c>
      <c r="G155" s="4" t="s">
        <v>106</v>
      </c>
      <c r="H155" s="4" t="s">
        <v>107</v>
      </c>
      <c r="I155" s="4"/>
      <c r="J155" s="4"/>
      <c r="K155" s="4">
        <v>233</v>
      </c>
      <c r="L155" s="4">
        <v>24</v>
      </c>
      <c r="M155" s="4">
        <v>3</v>
      </c>
      <c r="N155" s="4" t="s">
        <v>3</v>
      </c>
      <c r="O155" s="4">
        <v>2</v>
      </c>
      <c r="P155" s="4"/>
      <c r="Q155" s="4"/>
      <c r="R155" s="4"/>
      <c r="S155" s="4"/>
      <c r="T155" s="4"/>
      <c r="U155" s="4"/>
      <c r="V155" s="4"/>
      <c r="W155" s="4"/>
    </row>
    <row r="156" spans="1:88">
      <c r="A156" s="4">
        <v>50</v>
      </c>
      <c r="B156" s="4">
        <v>0</v>
      </c>
      <c r="C156" s="4">
        <v>0</v>
      </c>
      <c r="D156" s="4">
        <v>1</v>
      </c>
      <c r="E156" s="4">
        <v>210</v>
      </c>
      <c r="F156" s="4">
        <f>ROUND(Source!X130,O156)</f>
        <v>20518.830000000002</v>
      </c>
      <c r="G156" s="4" t="s">
        <v>108</v>
      </c>
      <c r="H156" s="4" t="s">
        <v>109</v>
      </c>
      <c r="I156" s="4"/>
      <c r="J156" s="4"/>
      <c r="K156" s="4">
        <v>210</v>
      </c>
      <c r="L156" s="4">
        <v>25</v>
      </c>
      <c r="M156" s="4">
        <v>3</v>
      </c>
      <c r="N156" s="4" t="s">
        <v>3</v>
      </c>
      <c r="O156" s="4">
        <v>2</v>
      </c>
      <c r="P156" s="4"/>
      <c r="Q156" s="4"/>
      <c r="R156" s="4"/>
      <c r="S156" s="4"/>
      <c r="T156" s="4"/>
      <c r="U156" s="4"/>
      <c r="V156" s="4"/>
      <c r="W156" s="4"/>
    </row>
    <row r="157" spans="1:88">
      <c r="A157" s="4">
        <v>50</v>
      </c>
      <c r="B157" s="4">
        <v>0</v>
      </c>
      <c r="C157" s="4">
        <v>0</v>
      </c>
      <c r="D157" s="4">
        <v>1</v>
      </c>
      <c r="E157" s="4">
        <v>211</v>
      </c>
      <c r="F157" s="4">
        <f>ROUND(Source!Y130,O157)</f>
        <v>13190.97</v>
      </c>
      <c r="G157" s="4" t="s">
        <v>110</v>
      </c>
      <c r="H157" s="4" t="s">
        <v>111</v>
      </c>
      <c r="I157" s="4"/>
      <c r="J157" s="4"/>
      <c r="K157" s="4">
        <v>211</v>
      </c>
      <c r="L157" s="4">
        <v>26</v>
      </c>
      <c r="M157" s="4">
        <v>3</v>
      </c>
      <c r="N157" s="4" t="s">
        <v>3</v>
      </c>
      <c r="O157" s="4">
        <v>2</v>
      </c>
      <c r="P157" s="4"/>
      <c r="Q157" s="4"/>
      <c r="R157" s="4"/>
      <c r="S157" s="4"/>
      <c r="T157" s="4"/>
      <c r="U157" s="4"/>
      <c r="V157" s="4"/>
      <c r="W157" s="4"/>
    </row>
    <row r="158" spans="1:88">
      <c r="A158" s="4">
        <v>50</v>
      </c>
      <c r="B158" s="4">
        <v>0</v>
      </c>
      <c r="C158" s="4">
        <v>0</v>
      </c>
      <c r="D158" s="4">
        <v>1</v>
      </c>
      <c r="E158" s="4">
        <v>224</v>
      </c>
      <c r="F158" s="4">
        <f>ROUND(Source!AR130,O158)</f>
        <v>63355.76</v>
      </c>
      <c r="G158" s="4" t="s">
        <v>112</v>
      </c>
      <c r="H158" s="4" t="s">
        <v>113</v>
      </c>
      <c r="I158" s="4"/>
      <c r="J158" s="4"/>
      <c r="K158" s="4">
        <v>224</v>
      </c>
      <c r="L158" s="4">
        <v>27</v>
      </c>
      <c r="M158" s="4">
        <v>3</v>
      </c>
      <c r="N158" s="4" t="s">
        <v>3</v>
      </c>
      <c r="O158" s="4">
        <v>2</v>
      </c>
      <c r="P158" s="4"/>
      <c r="Q158" s="4"/>
      <c r="R158" s="4"/>
      <c r="S158" s="4"/>
      <c r="T158" s="4"/>
      <c r="U158" s="4"/>
      <c r="V158" s="4"/>
      <c r="W158" s="4"/>
    </row>
    <row r="160" spans="1:88">
      <c r="A160" s="1">
        <v>5</v>
      </c>
      <c r="B160" s="1">
        <v>0</v>
      </c>
      <c r="C160" s="1"/>
      <c r="D160" s="1">
        <f>ROW(A174)</f>
        <v>174</v>
      </c>
      <c r="E160" s="1"/>
      <c r="F160" s="1" t="s">
        <v>15</v>
      </c>
      <c r="G160" s="1" t="s">
        <v>116</v>
      </c>
      <c r="H160" s="1" t="s">
        <v>3</v>
      </c>
      <c r="I160" s="1">
        <v>0</v>
      </c>
      <c r="J160" s="1"/>
      <c r="K160" s="1">
        <v>0</v>
      </c>
      <c r="L160" s="1"/>
      <c r="M160" s="1" t="s">
        <v>3</v>
      </c>
      <c r="N160" s="1"/>
      <c r="O160" s="1"/>
      <c r="P160" s="1"/>
      <c r="Q160" s="1"/>
      <c r="R160" s="1"/>
      <c r="S160" s="1">
        <v>0</v>
      </c>
      <c r="T160" s="1"/>
      <c r="U160" s="1" t="s">
        <v>3</v>
      </c>
      <c r="V160" s="1">
        <v>0</v>
      </c>
      <c r="W160" s="1"/>
      <c r="X160" s="1"/>
      <c r="Y160" s="1"/>
      <c r="Z160" s="1"/>
      <c r="AA160" s="1"/>
      <c r="AB160" s="1" t="s">
        <v>3</v>
      </c>
      <c r="AC160" s="1" t="s">
        <v>3</v>
      </c>
      <c r="AD160" s="1" t="s">
        <v>3</v>
      </c>
      <c r="AE160" s="1" t="s">
        <v>3</v>
      </c>
      <c r="AF160" s="1" t="s">
        <v>3</v>
      </c>
      <c r="AG160" s="1" t="s">
        <v>3</v>
      </c>
      <c r="AH160" s="1"/>
      <c r="AI160" s="1"/>
      <c r="AJ160" s="1"/>
      <c r="AK160" s="1"/>
      <c r="AL160" s="1"/>
      <c r="AM160" s="1"/>
      <c r="AN160" s="1"/>
      <c r="AO160" s="1"/>
      <c r="AP160" s="1" t="s">
        <v>3</v>
      </c>
      <c r="AQ160" s="1" t="s">
        <v>3</v>
      </c>
      <c r="AR160" s="1" t="s">
        <v>3</v>
      </c>
      <c r="AS160" s="1"/>
      <c r="AT160" s="1"/>
      <c r="AU160" s="1"/>
      <c r="AV160" s="1"/>
      <c r="AW160" s="1"/>
      <c r="AX160" s="1"/>
      <c r="AY160" s="1"/>
      <c r="AZ160" s="1" t="s">
        <v>3</v>
      </c>
      <c r="BA160" s="1"/>
      <c r="BB160" s="1" t="s">
        <v>3</v>
      </c>
      <c r="BC160" s="1" t="s">
        <v>3</v>
      </c>
      <c r="BD160" s="1" t="s">
        <v>3</v>
      </c>
      <c r="BE160" s="1" t="s">
        <v>3</v>
      </c>
      <c r="BF160" s="1" t="s">
        <v>3</v>
      </c>
      <c r="BG160" s="1" t="s">
        <v>3</v>
      </c>
      <c r="BH160" s="1" t="s">
        <v>3</v>
      </c>
      <c r="BI160" s="1" t="s">
        <v>3</v>
      </c>
      <c r="BJ160" s="1" t="s">
        <v>3</v>
      </c>
      <c r="BK160" s="1" t="s">
        <v>3</v>
      </c>
      <c r="BL160" s="1" t="s">
        <v>3</v>
      </c>
      <c r="BM160" s="1" t="s">
        <v>3</v>
      </c>
      <c r="BN160" s="1" t="s">
        <v>3</v>
      </c>
      <c r="BO160" s="1" t="s">
        <v>3</v>
      </c>
      <c r="BP160" s="1" t="s">
        <v>3</v>
      </c>
      <c r="BQ160" s="1"/>
      <c r="BR160" s="1"/>
      <c r="BS160" s="1"/>
      <c r="BT160" s="1"/>
      <c r="BU160" s="1"/>
      <c r="BV160" s="1"/>
      <c r="BW160" s="1"/>
      <c r="BX160" s="1">
        <v>0</v>
      </c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>
        <v>0</v>
      </c>
    </row>
    <row r="162" spans="1:245">
      <c r="A162" s="2">
        <v>52</v>
      </c>
      <c r="B162" s="2">
        <f t="shared" ref="B162:G162" si="168">B174</f>
        <v>0</v>
      </c>
      <c r="C162" s="2">
        <f t="shared" si="168"/>
        <v>5</v>
      </c>
      <c r="D162" s="2">
        <f t="shared" si="168"/>
        <v>160</v>
      </c>
      <c r="E162" s="2">
        <f t="shared" si="168"/>
        <v>0</v>
      </c>
      <c r="F162" s="2" t="str">
        <f t="shared" si="168"/>
        <v>Новый подраздел</v>
      </c>
      <c r="G162" s="2" t="str">
        <f t="shared" si="168"/>
        <v>комната 18</v>
      </c>
      <c r="H162" s="2"/>
      <c r="I162" s="2"/>
      <c r="J162" s="2"/>
      <c r="K162" s="2"/>
      <c r="L162" s="2"/>
      <c r="M162" s="2"/>
      <c r="N162" s="2"/>
      <c r="O162" s="2">
        <f t="shared" ref="O162:AT162" si="169">O174</f>
        <v>37385.4</v>
      </c>
      <c r="P162" s="2">
        <f t="shared" si="169"/>
        <v>4990.13</v>
      </c>
      <c r="Q162" s="2">
        <f t="shared" si="169"/>
        <v>225.49</v>
      </c>
      <c r="R162" s="2">
        <f t="shared" si="169"/>
        <v>216.84</v>
      </c>
      <c r="S162" s="2">
        <f t="shared" si="169"/>
        <v>32169.78</v>
      </c>
      <c r="T162" s="2">
        <f t="shared" si="169"/>
        <v>0</v>
      </c>
      <c r="U162" s="2">
        <f t="shared" si="169"/>
        <v>116.60631600000001</v>
      </c>
      <c r="V162" s="2">
        <f t="shared" si="169"/>
        <v>0.50630000000000008</v>
      </c>
      <c r="W162" s="2">
        <f t="shared" si="169"/>
        <v>0</v>
      </c>
      <c r="X162" s="2">
        <f t="shared" si="169"/>
        <v>26046.48</v>
      </c>
      <c r="Y162" s="2">
        <f t="shared" si="169"/>
        <v>16790.22</v>
      </c>
      <c r="Z162" s="2">
        <f t="shared" si="169"/>
        <v>0</v>
      </c>
      <c r="AA162" s="2">
        <f t="shared" si="169"/>
        <v>0</v>
      </c>
      <c r="AB162" s="2">
        <f t="shared" si="169"/>
        <v>37385.4</v>
      </c>
      <c r="AC162" s="2">
        <f t="shared" si="169"/>
        <v>4990.13</v>
      </c>
      <c r="AD162" s="2">
        <f t="shared" si="169"/>
        <v>225.49</v>
      </c>
      <c r="AE162" s="2">
        <f t="shared" si="169"/>
        <v>216.84</v>
      </c>
      <c r="AF162" s="2">
        <f t="shared" si="169"/>
        <v>32169.78</v>
      </c>
      <c r="AG162" s="2">
        <f t="shared" si="169"/>
        <v>0</v>
      </c>
      <c r="AH162" s="2">
        <f t="shared" si="169"/>
        <v>116.60631600000001</v>
      </c>
      <c r="AI162" s="2">
        <f t="shared" si="169"/>
        <v>0.50630000000000008</v>
      </c>
      <c r="AJ162" s="2">
        <f t="shared" si="169"/>
        <v>0</v>
      </c>
      <c r="AK162" s="2">
        <f t="shared" si="169"/>
        <v>26046.48</v>
      </c>
      <c r="AL162" s="2">
        <f t="shared" si="169"/>
        <v>16790.22</v>
      </c>
      <c r="AM162" s="2">
        <f t="shared" si="169"/>
        <v>0</v>
      </c>
      <c r="AN162" s="2">
        <f t="shared" si="169"/>
        <v>0</v>
      </c>
      <c r="AO162" s="2">
        <f t="shared" si="169"/>
        <v>0</v>
      </c>
      <c r="AP162" s="2">
        <f t="shared" si="169"/>
        <v>0</v>
      </c>
      <c r="AQ162" s="2">
        <f t="shared" si="169"/>
        <v>0</v>
      </c>
      <c r="AR162" s="2">
        <f t="shared" si="169"/>
        <v>80222.100000000006</v>
      </c>
      <c r="AS162" s="2">
        <f t="shared" si="169"/>
        <v>80222.100000000006</v>
      </c>
      <c r="AT162" s="2">
        <f t="shared" si="169"/>
        <v>0</v>
      </c>
      <c r="AU162" s="2">
        <f t="shared" ref="AU162:BZ162" si="170">AU174</f>
        <v>0</v>
      </c>
      <c r="AV162" s="2">
        <f t="shared" si="170"/>
        <v>4990.13</v>
      </c>
      <c r="AW162" s="2">
        <f t="shared" si="170"/>
        <v>4990.13</v>
      </c>
      <c r="AX162" s="2">
        <f t="shared" si="170"/>
        <v>0</v>
      </c>
      <c r="AY162" s="2">
        <f t="shared" si="170"/>
        <v>4990.13</v>
      </c>
      <c r="AZ162" s="2">
        <f t="shared" si="170"/>
        <v>0</v>
      </c>
      <c r="BA162" s="2">
        <f t="shared" si="170"/>
        <v>0</v>
      </c>
      <c r="BB162" s="2">
        <f t="shared" si="170"/>
        <v>0</v>
      </c>
      <c r="BC162" s="2">
        <f t="shared" si="170"/>
        <v>0</v>
      </c>
      <c r="BD162" s="2">
        <f t="shared" si="170"/>
        <v>0</v>
      </c>
      <c r="BE162" s="2">
        <f t="shared" si="170"/>
        <v>0</v>
      </c>
      <c r="BF162" s="2">
        <f t="shared" si="170"/>
        <v>0</v>
      </c>
      <c r="BG162" s="2">
        <f t="shared" si="170"/>
        <v>0</v>
      </c>
      <c r="BH162" s="2">
        <f t="shared" si="170"/>
        <v>0</v>
      </c>
      <c r="BI162" s="2">
        <f t="shared" si="170"/>
        <v>0</v>
      </c>
      <c r="BJ162" s="2">
        <f t="shared" si="170"/>
        <v>0</v>
      </c>
      <c r="BK162" s="2">
        <f t="shared" si="170"/>
        <v>0</v>
      </c>
      <c r="BL162" s="2">
        <f t="shared" si="170"/>
        <v>0</v>
      </c>
      <c r="BM162" s="2">
        <f t="shared" si="170"/>
        <v>0</v>
      </c>
      <c r="BN162" s="2">
        <f t="shared" si="170"/>
        <v>0</v>
      </c>
      <c r="BO162" s="2">
        <f t="shared" si="170"/>
        <v>0</v>
      </c>
      <c r="BP162" s="2">
        <f t="shared" si="170"/>
        <v>0</v>
      </c>
      <c r="BQ162" s="2">
        <f t="shared" si="170"/>
        <v>0</v>
      </c>
      <c r="BR162" s="2">
        <f t="shared" si="170"/>
        <v>0</v>
      </c>
      <c r="BS162" s="2">
        <f t="shared" si="170"/>
        <v>0</v>
      </c>
      <c r="BT162" s="2">
        <f t="shared" si="170"/>
        <v>0</v>
      </c>
      <c r="BU162" s="2">
        <f t="shared" si="170"/>
        <v>0</v>
      </c>
      <c r="BV162" s="2">
        <f t="shared" si="170"/>
        <v>0</v>
      </c>
      <c r="BW162" s="2">
        <f t="shared" si="170"/>
        <v>0</v>
      </c>
      <c r="BX162" s="2">
        <f t="shared" si="170"/>
        <v>0</v>
      </c>
      <c r="BY162" s="2">
        <f t="shared" si="170"/>
        <v>0</v>
      </c>
      <c r="BZ162" s="2">
        <f t="shared" si="170"/>
        <v>0</v>
      </c>
      <c r="CA162" s="2">
        <f t="shared" ref="CA162:DF162" si="171">CA174</f>
        <v>80222.100000000006</v>
      </c>
      <c r="CB162" s="2">
        <f t="shared" si="171"/>
        <v>80222.100000000006</v>
      </c>
      <c r="CC162" s="2">
        <f t="shared" si="171"/>
        <v>0</v>
      </c>
      <c r="CD162" s="2">
        <f t="shared" si="171"/>
        <v>0</v>
      </c>
      <c r="CE162" s="2">
        <f t="shared" si="171"/>
        <v>4990.13</v>
      </c>
      <c r="CF162" s="2">
        <f t="shared" si="171"/>
        <v>4990.13</v>
      </c>
      <c r="CG162" s="2">
        <f t="shared" si="171"/>
        <v>0</v>
      </c>
      <c r="CH162" s="2">
        <f t="shared" si="171"/>
        <v>4990.13</v>
      </c>
      <c r="CI162" s="2">
        <f t="shared" si="171"/>
        <v>0</v>
      </c>
      <c r="CJ162" s="2">
        <f t="shared" si="171"/>
        <v>0</v>
      </c>
      <c r="CK162" s="2">
        <f t="shared" si="171"/>
        <v>0</v>
      </c>
      <c r="CL162" s="2">
        <f t="shared" si="171"/>
        <v>0</v>
      </c>
      <c r="CM162" s="2">
        <f t="shared" si="171"/>
        <v>0</v>
      </c>
      <c r="CN162" s="2">
        <f t="shared" si="171"/>
        <v>0</v>
      </c>
      <c r="CO162" s="2">
        <f t="shared" si="171"/>
        <v>0</v>
      </c>
      <c r="CP162" s="2">
        <f t="shared" si="171"/>
        <v>0</v>
      </c>
      <c r="CQ162" s="2">
        <f t="shared" si="171"/>
        <v>0</v>
      </c>
      <c r="CR162" s="2">
        <f t="shared" si="171"/>
        <v>0</v>
      </c>
      <c r="CS162" s="2">
        <f t="shared" si="171"/>
        <v>0</v>
      </c>
      <c r="CT162" s="2">
        <f t="shared" si="171"/>
        <v>0</v>
      </c>
      <c r="CU162" s="2">
        <f t="shared" si="171"/>
        <v>0</v>
      </c>
      <c r="CV162" s="2">
        <f t="shared" si="171"/>
        <v>0</v>
      </c>
      <c r="CW162" s="2">
        <f t="shared" si="171"/>
        <v>0</v>
      </c>
      <c r="CX162" s="2">
        <f t="shared" si="171"/>
        <v>0</v>
      </c>
      <c r="CY162" s="2">
        <f t="shared" si="171"/>
        <v>0</v>
      </c>
      <c r="CZ162" s="2">
        <f t="shared" si="171"/>
        <v>0</v>
      </c>
      <c r="DA162" s="2">
        <f t="shared" si="171"/>
        <v>0</v>
      </c>
      <c r="DB162" s="2">
        <f t="shared" si="171"/>
        <v>0</v>
      </c>
      <c r="DC162" s="2">
        <f t="shared" si="171"/>
        <v>0</v>
      </c>
      <c r="DD162" s="2">
        <f t="shared" si="171"/>
        <v>0</v>
      </c>
      <c r="DE162" s="2">
        <f t="shared" si="171"/>
        <v>0</v>
      </c>
      <c r="DF162" s="2">
        <f t="shared" si="171"/>
        <v>0</v>
      </c>
      <c r="DG162" s="3">
        <f t="shared" ref="DG162:EL162" si="172">DG174</f>
        <v>0</v>
      </c>
      <c r="DH162" s="3">
        <f t="shared" si="172"/>
        <v>0</v>
      </c>
      <c r="DI162" s="3">
        <f t="shared" si="172"/>
        <v>0</v>
      </c>
      <c r="DJ162" s="3">
        <f t="shared" si="172"/>
        <v>0</v>
      </c>
      <c r="DK162" s="3">
        <f t="shared" si="172"/>
        <v>0</v>
      </c>
      <c r="DL162" s="3">
        <f t="shared" si="172"/>
        <v>0</v>
      </c>
      <c r="DM162" s="3">
        <f t="shared" si="172"/>
        <v>0</v>
      </c>
      <c r="DN162" s="3">
        <f t="shared" si="172"/>
        <v>0</v>
      </c>
      <c r="DO162" s="3">
        <f t="shared" si="172"/>
        <v>0</v>
      </c>
      <c r="DP162" s="3">
        <f t="shared" si="172"/>
        <v>0</v>
      </c>
      <c r="DQ162" s="3">
        <f t="shared" si="172"/>
        <v>0</v>
      </c>
      <c r="DR162" s="3">
        <f t="shared" si="172"/>
        <v>0</v>
      </c>
      <c r="DS162" s="3">
        <f t="shared" si="172"/>
        <v>0</v>
      </c>
      <c r="DT162" s="3">
        <f t="shared" si="172"/>
        <v>0</v>
      </c>
      <c r="DU162" s="3">
        <f t="shared" si="172"/>
        <v>0</v>
      </c>
      <c r="DV162" s="3">
        <f t="shared" si="172"/>
        <v>0</v>
      </c>
      <c r="DW162" s="3">
        <f t="shared" si="172"/>
        <v>0</v>
      </c>
      <c r="DX162" s="3">
        <f t="shared" si="172"/>
        <v>0</v>
      </c>
      <c r="DY162" s="3">
        <f t="shared" si="172"/>
        <v>0</v>
      </c>
      <c r="DZ162" s="3">
        <f t="shared" si="172"/>
        <v>0</v>
      </c>
      <c r="EA162" s="3">
        <f t="shared" si="172"/>
        <v>0</v>
      </c>
      <c r="EB162" s="3">
        <f t="shared" si="172"/>
        <v>0</v>
      </c>
      <c r="EC162" s="3">
        <f t="shared" si="172"/>
        <v>0</v>
      </c>
      <c r="ED162" s="3">
        <f t="shared" si="172"/>
        <v>0</v>
      </c>
      <c r="EE162" s="3">
        <f t="shared" si="172"/>
        <v>0</v>
      </c>
      <c r="EF162" s="3">
        <f t="shared" si="172"/>
        <v>0</v>
      </c>
      <c r="EG162" s="3">
        <f t="shared" si="172"/>
        <v>0</v>
      </c>
      <c r="EH162" s="3">
        <f t="shared" si="172"/>
        <v>0</v>
      </c>
      <c r="EI162" s="3">
        <f t="shared" si="172"/>
        <v>0</v>
      </c>
      <c r="EJ162" s="3">
        <f t="shared" si="172"/>
        <v>0</v>
      </c>
      <c r="EK162" s="3">
        <f t="shared" si="172"/>
        <v>0</v>
      </c>
      <c r="EL162" s="3">
        <f t="shared" si="172"/>
        <v>0</v>
      </c>
      <c r="EM162" s="3">
        <f t="shared" ref="EM162:FR162" si="173">EM174</f>
        <v>0</v>
      </c>
      <c r="EN162" s="3">
        <f t="shared" si="173"/>
        <v>0</v>
      </c>
      <c r="EO162" s="3">
        <f t="shared" si="173"/>
        <v>0</v>
      </c>
      <c r="EP162" s="3">
        <f t="shared" si="173"/>
        <v>0</v>
      </c>
      <c r="EQ162" s="3">
        <f t="shared" si="173"/>
        <v>0</v>
      </c>
      <c r="ER162" s="3">
        <f t="shared" si="173"/>
        <v>0</v>
      </c>
      <c r="ES162" s="3">
        <f t="shared" si="173"/>
        <v>0</v>
      </c>
      <c r="ET162" s="3">
        <f t="shared" si="173"/>
        <v>0</v>
      </c>
      <c r="EU162" s="3">
        <f t="shared" si="173"/>
        <v>0</v>
      </c>
      <c r="EV162" s="3">
        <f t="shared" si="173"/>
        <v>0</v>
      </c>
      <c r="EW162" s="3">
        <f t="shared" si="173"/>
        <v>0</v>
      </c>
      <c r="EX162" s="3">
        <f t="shared" si="173"/>
        <v>0</v>
      </c>
      <c r="EY162" s="3">
        <f t="shared" si="173"/>
        <v>0</v>
      </c>
      <c r="EZ162" s="3">
        <f t="shared" si="173"/>
        <v>0</v>
      </c>
      <c r="FA162" s="3">
        <f t="shared" si="173"/>
        <v>0</v>
      </c>
      <c r="FB162" s="3">
        <f t="shared" si="173"/>
        <v>0</v>
      </c>
      <c r="FC162" s="3">
        <f t="shared" si="173"/>
        <v>0</v>
      </c>
      <c r="FD162" s="3">
        <f t="shared" si="173"/>
        <v>0</v>
      </c>
      <c r="FE162" s="3">
        <f t="shared" si="173"/>
        <v>0</v>
      </c>
      <c r="FF162" s="3">
        <f t="shared" si="173"/>
        <v>0</v>
      </c>
      <c r="FG162" s="3">
        <f t="shared" si="173"/>
        <v>0</v>
      </c>
      <c r="FH162" s="3">
        <f t="shared" si="173"/>
        <v>0</v>
      </c>
      <c r="FI162" s="3">
        <f t="shared" si="173"/>
        <v>0</v>
      </c>
      <c r="FJ162" s="3">
        <f t="shared" si="173"/>
        <v>0</v>
      </c>
      <c r="FK162" s="3">
        <f t="shared" si="173"/>
        <v>0</v>
      </c>
      <c r="FL162" s="3">
        <f t="shared" si="173"/>
        <v>0</v>
      </c>
      <c r="FM162" s="3">
        <f t="shared" si="173"/>
        <v>0</v>
      </c>
      <c r="FN162" s="3">
        <f t="shared" si="173"/>
        <v>0</v>
      </c>
      <c r="FO162" s="3">
        <f t="shared" si="173"/>
        <v>0</v>
      </c>
      <c r="FP162" s="3">
        <f t="shared" si="173"/>
        <v>0</v>
      </c>
      <c r="FQ162" s="3">
        <f t="shared" si="173"/>
        <v>0</v>
      </c>
      <c r="FR162" s="3">
        <f t="shared" si="173"/>
        <v>0</v>
      </c>
      <c r="FS162" s="3">
        <f t="shared" ref="FS162:GX162" si="174">FS174</f>
        <v>0</v>
      </c>
      <c r="FT162" s="3">
        <f t="shared" si="174"/>
        <v>0</v>
      </c>
      <c r="FU162" s="3">
        <f t="shared" si="174"/>
        <v>0</v>
      </c>
      <c r="FV162" s="3">
        <f t="shared" si="174"/>
        <v>0</v>
      </c>
      <c r="FW162" s="3">
        <f t="shared" si="174"/>
        <v>0</v>
      </c>
      <c r="FX162" s="3">
        <f t="shared" si="174"/>
        <v>0</v>
      </c>
      <c r="FY162" s="3">
        <f t="shared" si="174"/>
        <v>0</v>
      </c>
      <c r="FZ162" s="3">
        <f t="shared" si="174"/>
        <v>0</v>
      </c>
      <c r="GA162" s="3">
        <f t="shared" si="174"/>
        <v>0</v>
      </c>
      <c r="GB162" s="3">
        <f t="shared" si="174"/>
        <v>0</v>
      </c>
      <c r="GC162" s="3">
        <f t="shared" si="174"/>
        <v>0</v>
      </c>
      <c r="GD162" s="3">
        <f t="shared" si="174"/>
        <v>0</v>
      </c>
      <c r="GE162" s="3">
        <f t="shared" si="174"/>
        <v>0</v>
      </c>
      <c r="GF162" s="3">
        <f t="shared" si="174"/>
        <v>0</v>
      </c>
      <c r="GG162" s="3">
        <f t="shared" si="174"/>
        <v>0</v>
      </c>
      <c r="GH162" s="3">
        <f t="shared" si="174"/>
        <v>0</v>
      </c>
      <c r="GI162" s="3">
        <f t="shared" si="174"/>
        <v>0</v>
      </c>
      <c r="GJ162" s="3">
        <f t="shared" si="174"/>
        <v>0</v>
      </c>
      <c r="GK162" s="3">
        <f t="shared" si="174"/>
        <v>0</v>
      </c>
      <c r="GL162" s="3">
        <f t="shared" si="174"/>
        <v>0</v>
      </c>
      <c r="GM162" s="3">
        <f t="shared" si="174"/>
        <v>0</v>
      </c>
      <c r="GN162" s="3">
        <f t="shared" si="174"/>
        <v>0</v>
      </c>
      <c r="GO162" s="3">
        <f t="shared" si="174"/>
        <v>0</v>
      </c>
      <c r="GP162" s="3">
        <f t="shared" si="174"/>
        <v>0</v>
      </c>
      <c r="GQ162" s="3">
        <f t="shared" si="174"/>
        <v>0</v>
      </c>
      <c r="GR162" s="3">
        <f t="shared" si="174"/>
        <v>0</v>
      </c>
      <c r="GS162" s="3">
        <f t="shared" si="174"/>
        <v>0</v>
      </c>
      <c r="GT162" s="3">
        <f t="shared" si="174"/>
        <v>0</v>
      </c>
      <c r="GU162" s="3">
        <f t="shared" si="174"/>
        <v>0</v>
      </c>
      <c r="GV162" s="3">
        <f t="shared" si="174"/>
        <v>0</v>
      </c>
      <c r="GW162" s="3">
        <f t="shared" si="174"/>
        <v>0</v>
      </c>
      <c r="GX162" s="3">
        <f t="shared" si="174"/>
        <v>0</v>
      </c>
    </row>
    <row r="164" spans="1:245">
      <c r="A164">
        <v>17</v>
      </c>
      <c r="B164">
        <v>0</v>
      </c>
      <c r="C164">
        <f>ROW(SmtRes!A47)</f>
        <v>47</v>
      </c>
      <c r="D164">
        <f>ROW(EtalonRes!A47)</f>
        <v>47</v>
      </c>
      <c r="E164" t="s">
        <v>17</v>
      </c>
      <c r="F164" t="s">
        <v>18</v>
      </c>
      <c r="G164" t="s">
        <v>19</v>
      </c>
      <c r="H164" t="s">
        <v>20</v>
      </c>
      <c r="I164">
        <f>ROUND(25.08/100,9)</f>
        <v>0.25080000000000002</v>
      </c>
      <c r="J164">
        <v>0</v>
      </c>
      <c r="O164">
        <f t="shared" ref="O164:O172" si="175">ROUND(CP164,2)</f>
        <v>233.82</v>
      </c>
      <c r="P164">
        <f t="shared" ref="P164:P172" si="176">ROUND(CQ164*I164,2)</f>
        <v>0</v>
      </c>
      <c r="Q164">
        <f t="shared" ref="Q164:Q172" si="177">ROUND(CR164*I164,2)</f>
        <v>0</v>
      </c>
      <c r="R164">
        <f t="shared" ref="R164:R172" si="178">ROUND(CS164*I164,2)</f>
        <v>0</v>
      </c>
      <c r="S164">
        <f t="shared" ref="S164:S172" si="179">ROUND(CT164*I164,2)</f>
        <v>233.82</v>
      </c>
      <c r="T164">
        <f t="shared" ref="T164:T172" si="180">ROUND(CU164*I164,2)</f>
        <v>0</v>
      </c>
      <c r="U164">
        <f t="shared" ref="U164:U172" si="181">CV164*I164</f>
        <v>0.94551600000000013</v>
      </c>
      <c r="V164">
        <f t="shared" ref="V164:V172" si="182">CW164*I164</f>
        <v>0</v>
      </c>
      <c r="W164">
        <f t="shared" ref="W164:W172" si="183">ROUND(CX164*I164,2)</f>
        <v>0</v>
      </c>
      <c r="X164">
        <f t="shared" ref="X164:X172" si="184">ROUND(CY164,2)</f>
        <v>187.06</v>
      </c>
      <c r="Y164">
        <f t="shared" ref="Y164:Y172" si="185">ROUND(CZ164,2)</f>
        <v>159</v>
      </c>
      <c r="AA164">
        <v>33525518</v>
      </c>
      <c r="AB164">
        <f t="shared" ref="AB164:AB172" si="186">ROUND((AC164+AD164+AF164),6)</f>
        <v>29.41</v>
      </c>
      <c r="AC164">
        <f t="shared" ref="AC164:AC172" si="187">ROUND((ES164),6)</f>
        <v>0</v>
      </c>
      <c r="AD164">
        <f t="shared" ref="AD164:AD172" si="188">ROUND((((ET164)-(EU164))+AE164),6)</f>
        <v>0</v>
      </c>
      <c r="AE164">
        <f t="shared" ref="AE164:AE172" si="189">ROUND((EU164),6)</f>
        <v>0</v>
      </c>
      <c r="AF164">
        <f t="shared" ref="AF164:AF172" si="190">ROUND((EV164),6)</f>
        <v>29.41</v>
      </c>
      <c r="AG164">
        <f t="shared" ref="AG164:AG172" si="191">ROUND((AP164),6)</f>
        <v>0</v>
      </c>
      <c r="AH164">
        <f t="shared" ref="AH164:AH172" si="192">(EW164)</f>
        <v>3.77</v>
      </c>
      <c r="AI164">
        <f t="shared" ref="AI164:AI172" si="193">(EX164)</f>
        <v>0</v>
      </c>
      <c r="AJ164">
        <f t="shared" ref="AJ164:AJ172" si="194">(AS164)</f>
        <v>0</v>
      </c>
      <c r="AK164">
        <v>29.41</v>
      </c>
      <c r="AL164">
        <v>0</v>
      </c>
      <c r="AM164">
        <v>0</v>
      </c>
      <c r="AN164">
        <v>0</v>
      </c>
      <c r="AO164">
        <v>29.41</v>
      </c>
      <c r="AP164">
        <v>0</v>
      </c>
      <c r="AQ164">
        <v>3.77</v>
      </c>
      <c r="AR164">
        <v>0</v>
      </c>
      <c r="AS164">
        <v>0</v>
      </c>
      <c r="AT164">
        <v>80</v>
      </c>
      <c r="AU164">
        <v>68</v>
      </c>
      <c r="AV164">
        <v>1</v>
      </c>
      <c r="AW164">
        <v>1</v>
      </c>
      <c r="AZ164">
        <v>1</v>
      </c>
      <c r="BA164">
        <v>31.7</v>
      </c>
      <c r="BB164">
        <v>1</v>
      </c>
      <c r="BC164">
        <v>1</v>
      </c>
      <c r="BD164" t="s">
        <v>3</v>
      </c>
      <c r="BE164" t="s">
        <v>3</v>
      </c>
      <c r="BF164" t="s">
        <v>3</v>
      </c>
      <c r="BG164" t="s">
        <v>3</v>
      </c>
      <c r="BH164">
        <v>0</v>
      </c>
      <c r="BI164">
        <v>1</v>
      </c>
      <c r="BJ164" t="s">
        <v>21</v>
      </c>
      <c r="BM164">
        <v>57001</v>
      </c>
      <c r="BN164">
        <v>0</v>
      </c>
      <c r="BO164" t="s">
        <v>18</v>
      </c>
      <c r="BP164">
        <v>1</v>
      </c>
      <c r="BQ164">
        <v>6</v>
      </c>
      <c r="BR164">
        <v>0</v>
      </c>
      <c r="BS164">
        <v>31.7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3</v>
      </c>
      <c r="BZ164">
        <v>80</v>
      </c>
      <c r="CA164">
        <v>68</v>
      </c>
      <c r="CE164">
        <v>0</v>
      </c>
      <c r="CF164">
        <v>0</v>
      </c>
      <c r="CG164">
        <v>0</v>
      </c>
      <c r="CM164">
        <v>0</v>
      </c>
      <c r="CN164" t="s">
        <v>3</v>
      </c>
      <c r="CO164">
        <v>0</v>
      </c>
      <c r="CP164">
        <f t="shared" ref="CP164:CP172" si="195">(P164+Q164+S164)</f>
        <v>233.82</v>
      </c>
      <c r="CQ164">
        <f t="shared" ref="CQ164:CQ172" si="196">AC164*BC164</f>
        <v>0</v>
      </c>
      <c r="CR164">
        <f t="shared" ref="CR164:CR172" si="197">AD164*BB164</f>
        <v>0</v>
      </c>
      <c r="CS164">
        <f t="shared" ref="CS164:CS172" si="198">AE164*BS164</f>
        <v>0</v>
      </c>
      <c r="CT164">
        <f t="shared" ref="CT164:CT172" si="199">AF164*BA164</f>
        <v>932.29700000000003</v>
      </c>
      <c r="CU164">
        <f t="shared" ref="CU164:CU172" si="200">AG164</f>
        <v>0</v>
      </c>
      <c r="CV164">
        <f t="shared" ref="CV164:CV172" si="201">AH164</f>
        <v>3.77</v>
      </c>
      <c r="CW164">
        <f t="shared" ref="CW164:CW172" si="202">AI164</f>
        <v>0</v>
      </c>
      <c r="CX164">
        <f t="shared" ref="CX164:CX172" si="203">AJ164</f>
        <v>0</v>
      </c>
      <c r="CY164">
        <f t="shared" ref="CY164:CY172" si="204">(((S164+R164)*AT164)/100)</f>
        <v>187.05599999999998</v>
      </c>
      <c r="CZ164">
        <f t="shared" ref="CZ164:CZ172" si="205">(((S164+R164)*AU164)/100)</f>
        <v>158.99760000000001</v>
      </c>
      <c r="DC164" t="s">
        <v>3</v>
      </c>
      <c r="DD164" t="s">
        <v>3</v>
      </c>
      <c r="DE164" t="s">
        <v>3</v>
      </c>
      <c r="DF164" t="s">
        <v>3</v>
      </c>
      <c r="DG164" t="s">
        <v>3</v>
      </c>
      <c r="DH164" t="s">
        <v>3</v>
      </c>
      <c r="DI164" t="s">
        <v>3</v>
      </c>
      <c r="DJ164" t="s">
        <v>3</v>
      </c>
      <c r="DK164" t="s">
        <v>3</v>
      </c>
      <c r="DL164" t="s">
        <v>3</v>
      </c>
      <c r="DM164" t="s">
        <v>3</v>
      </c>
      <c r="DN164">
        <v>0</v>
      </c>
      <c r="DO164">
        <v>0</v>
      </c>
      <c r="DP164">
        <v>1</v>
      </c>
      <c r="DQ164">
        <v>1</v>
      </c>
      <c r="DU164">
        <v>1013</v>
      </c>
      <c r="DV164" t="s">
        <v>20</v>
      </c>
      <c r="DW164" t="s">
        <v>20</v>
      </c>
      <c r="DX164">
        <v>1</v>
      </c>
      <c r="DZ164" t="s">
        <v>3</v>
      </c>
      <c r="EA164" t="s">
        <v>3</v>
      </c>
      <c r="EB164" t="s">
        <v>3</v>
      </c>
      <c r="EC164" t="s">
        <v>3</v>
      </c>
      <c r="EE164">
        <v>36260505</v>
      </c>
      <c r="EF164">
        <v>6</v>
      </c>
      <c r="EG164" t="s">
        <v>22</v>
      </c>
      <c r="EH164">
        <v>0</v>
      </c>
      <c r="EI164" t="s">
        <v>3</v>
      </c>
      <c r="EJ164">
        <v>1</v>
      </c>
      <c r="EK164">
        <v>57001</v>
      </c>
      <c r="EL164" t="s">
        <v>23</v>
      </c>
      <c r="EM164" t="s">
        <v>24</v>
      </c>
      <c r="EO164" t="s">
        <v>3</v>
      </c>
      <c r="EQ164">
        <v>0</v>
      </c>
      <c r="ER164">
        <v>29.41</v>
      </c>
      <c r="ES164">
        <v>0</v>
      </c>
      <c r="ET164">
        <v>0</v>
      </c>
      <c r="EU164">
        <v>0</v>
      </c>
      <c r="EV164">
        <v>29.41</v>
      </c>
      <c r="EW164">
        <v>3.77</v>
      </c>
      <c r="EX164">
        <v>0</v>
      </c>
      <c r="EY164">
        <v>0</v>
      </c>
      <c r="FQ164">
        <v>0</v>
      </c>
      <c r="FR164">
        <f t="shared" ref="FR164:FR172" si="206">ROUND(IF(AND(BH164=3,BI164=3),P164,0),2)</f>
        <v>0</v>
      </c>
      <c r="FS164">
        <v>0</v>
      </c>
      <c r="FX164">
        <v>80</v>
      </c>
      <c r="FY164">
        <v>68</v>
      </c>
      <c r="GA164" t="s">
        <v>3</v>
      </c>
      <c r="GD164">
        <v>1</v>
      </c>
      <c r="GF164">
        <v>1266291680</v>
      </c>
      <c r="GG164">
        <v>2</v>
      </c>
      <c r="GH164">
        <v>1</v>
      </c>
      <c r="GI164">
        <v>2</v>
      </c>
      <c r="GJ164">
        <v>0</v>
      </c>
      <c r="GK164">
        <v>0</v>
      </c>
      <c r="GL164">
        <f t="shared" ref="GL164:GL172" si="207">ROUND(IF(AND(BH164=3,BI164=3,FS164&lt;&gt;0),P164,0),2)</f>
        <v>0</v>
      </c>
      <c r="GM164">
        <f t="shared" ref="GM164:GM172" si="208">ROUND(O164+X164+Y164,2)+GX164</f>
        <v>579.88</v>
      </c>
      <c r="GN164">
        <f t="shared" ref="GN164:GN172" si="209">IF(OR(BI164=0,BI164=1),ROUND(O164+X164+Y164,2),0)</f>
        <v>579.88</v>
      </c>
      <c r="GO164">
        <f t="shared" ref="GO164:GO172" si="210">IF(BI164=2,ROUND(O164+X164+Y164,2),0)</f>
        <v>0</v>
      </c>
      <c r="GP164">
        <f t="shared" ref="GP164:GP172" si="211">IF(BI164=4,ROUND(O164+X164+Y164,2)+GX164,0)</f>
        <v>0</v>
      </c>
      <c r="GR164">
        <v>0</v>
      </c>
      <c r="GS164">
        <v>3</v>
      </c>
      <c r="GT164">
        <v>0</v>
      </c>
      <c r="GU164" t="s">
        <v>3</v>
      </c>
      <c r="GV164">
        <f t="shared" ref="GV164:GV172" si="212">ROUND((GT164),6)</f>
        <v>0</v>
      </c>
      <c r="GW164">
        <v>1</v>
      </c>
      <c r="GX164">
        <f t="shared" ref="GX164:GX172" si="213">ROUND(HC164*I164,2)</f>
        <v>0</v>
      </c>
      <c r="HA164">
        <v>0</v>
      </c>
      <c r="HB164">
        <v>0</v>
      </c>
      <c r="HC164">
        <f t="shared" ref="HC164:HC172" si="214">GV164*GW164</f>
        <v>0</v>
      </c>
      <c r="HE164" t="s">
        <v>3</v>
      </c>
      <c r="HF164" t="s">
        <v>3</v>
      </c>
      <c r="IK164">
        <v>0</v>
      </c>
    </row>
    <row r="165" spans="1:245">
      <c r="A165">
        <v>18</v>
      </c>
      <c r="B165">
        <v>0</v>
      </c>
      <c r="C165">
        <v>47</v>
      </c>
      <c r="E165" t="s">
        <v>25</v>
      </c>
      <c r="F165" t="s">
        <v>26</v>
      </c>
      <c r="G165" t="s">
        <v>27</v>
      </c>
      <c r="H165" t="s">
        <v>28</v>
      </c>
      <c r="I165">
        <f>I164*J165</f>
        <v>2.7588000000000001E-2</v>
      </c>
      <c r="J165">
        <v>0.11</v>
      </c>
      <c r="O165">
        <f t="shared" si="175"/>
        <v>0</v>
      </c>
      <c r="P165">
        <f t="shared" si="176"/>
        <v>0</v>
      </c>
      <c r="Q165">
        <f t="shared" si="177"/>
        <v>0</v>
      </c>
      <c r="R165">
        <f t="shared" si="178"/>
        <v>0</v>
      </c>
      <c r="S165">
        <f t="shared" si="179"/>
        <v>0</v>
      </c>
      <c r="T165">
        <f t="shared" si="180"/>
        <v>0</v>
      </c>
      <c r="U165">
        <f t="shared" si="181"/>
        <v>0</v>
      </c>
      <c r="V165">
        <f t="shared" si="182"/>
        <v>0</v>
      </c>
      <c r="W165">
        <f t="shared" si="183"/>
        <v>0</v>
      </c>
      <c r="X165">
        <f t="shared" si="184"/>
        <v>0</v>
      </c>
      <c r="Y165">
        <f t="shared" si="185"/>
        <v>0</v>
      </c>
      <c r="AA165">
        <v>33525518</v>
      </c>
      <c r="AB165">
        <f t="shared" si="186"/>
        <v>0</v>
      </c>
      <c r="AC165">
        <f t="shared" si="187"/>
        <v>0</v>
      </c>
      <c r="AD165">
        <f t="shared" si="188"/>
        <v>0</v>
      </c>
      <c r="AE165">
        <f t="shared" si="189"/>
        <v>0</v>
      </c>
      <c r="AF165">
        <f t="shared" si="190"/>
        <v>0</v>
      </c>
      <c r="AG165">
        <f t="shared" si="191"/>
        <v>0</v>
      </c>
      <c r="AH165">
        <f t="shared" si="192"/>
        <v>0</v>
      </c>
      <c r="AI165">
        <f t="shared" si="193"/>
        <v>0</v>
      </c>
      <c r="AJ165">
        <f t="shared" si="194"/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80</v>
      </c>
      <c r="AU165">
        <v>68</v>
      </c>
      <c r="AV165">
        <v>1</v>
      </c>
      <c r="AW165">
        <v>1</v>
      </c>
      <c r="AZ165">
        <v>1</v>
      </c>
      <c r="BA165">
        <v>1</v>
      </c>
      <c r="BB165">
        <v>1</v>
      </c>
      <c r="BC165">
        <v>1</v>
      </c>
      <c r="BD165" t="s">
        <v>3</v>
      </c>
      <c r="BE165" t="s">
        <v>3</v>
      </c>
      <c r="BF165" t="s">
        <v>3</v>
      </c>
      <c r="BG165" t="s">
        <v>3</v>
      </c>
      <c r="BH165">
        <v>3</v>
      </c>
      <c r="BI165">
        <v>1</v>
      </c>
      <c r="BJ165" t="s">
        <v>29</v>
      </c>
      <c r="BM165">
        <v>57001</v>
      </c>
      <c r="BN165">
        <v>0</v>
      </c>
      <c r="BO165" t="s">
        <v>3</v>
      </c>
      <c r="BP165">
        <v>0</v>
      </c>
      <c r="BQ165">
        <v>6</v>
      </c>
      <c r="BR165">
        <v>0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3</v>
      </c>
      <c r="BZ165">
        <v>80</v>
      </c>
      <c r="CA165">
        <v>68</v>
      </c>
      <c r="CE165">
        <v>0</v>
      </c>
      <c r="CF165">
        <v>0</v>
      </c>
      <c r="CG165">
        <v>0</v>
      </c>
      <c r="CM165">
        <v>0</v>
      </c>
      <c r="CN165" t="s">
        <v>3</v>
      </c>
      <c r="CO165">
        <v>0</v>
      </c>
      <c r="CP165">
        <f t="shared" si="195"/>
        <v>0</v>
      </c>
      <c r="CQ165">
        <f t="shared" si="196"/>
        <v>0</v>
      </c>
      <c r="CR165">
        <f t="shared" si="197"/>
        <v>0</v>
      </c>
      <c r="CS165">
        <f t="shared" si="198"/>
        <v>0</v>
      </c>
      <c r="CT165">
        <f t="shared" si="199"/>
        <v>0</v>
      </c>
      <c r="CU165">
        <f t="shared" si="200"/>
        <v>0</v>
      </c>
      <c r="CV165">
        <f t="shared" si="201"/>
        <v>0</v>
      </c>
      <c r="CW165">
        <f t="shared" si="202"/>
        <v>0</v>
      </c>
      <c r="CX165">
        <f t="shared" si="203"/>
        <v>0</v>
      </c>
      <c r="CY165">
        <f t="shared" si="204"/>
        <v>0</v>
      </c>
      <c r="CZ165">
        <f t="shared" si="205"/>
        <v>0</v>
      </c>
      <c r="DC165" t="s">
        <v>3</v>
      </c>
      <c r="DD165" t="s">
        <v>3</v>
      </c>
      <c r="DE165" t="s">
        <v>3</v>
      </c>
      <c r="DF165" t="s">
        <v>3</v>
      </c>
      <c r="DG165" t="s">
        <v>3</v>
      </c>
      <c r="DH165" t="s">
        <v>3</v>
      </c>
      <c r="DI165" t="s">
        <v>3</v>
      </c>
      <c r="DJ165" t="s">
        <v>3</v>
      </c>
      <c r="DK165" t="s">
        <v>3</v>
      </c>
      <c r="DL165" t="s">
        <v>3</v>
      </c>
      <c r="DM165" t="s">
        <v>3</v>
      </c>
      <c r="DN165">
        <v>0</v>
      </c>
      <c r="DO165">
        <v>0</v>
      </c>
      <c r="DP165">
        <v>1</v>
      </c>
      <c r="DQ165">
        <v>1</v>
      </c>
      <c r="DU165">
        <v>1009</v>
      </c>
      <c r="DV165" t="s">
        <v>28</v>
      </c>
      <c r="DW165" t="s">
        <v>28</v>
      </c>
      <c r="DX165">
        <v>1000</v>
      </c>
      <c r="DZ165" t="s">
        <v>3</v>
      </c>
      <c r="EA165" t="s">
        <v>3</v>
      </c>
      <c r="EB165" t="s">
        <v>3</v>
      </c>
      <c r="EC165" t="s">
        <v>3</v>
      </c>
      <c r="EE165">
        <v>36260505</v>
      </c>
      <c r="EF165">
        <v>6</v>
      </c>
      <c r="EG165" t="s">
        <v>22</v>
      </c>
      <c r="EH165">
        <v>0</v>
      </c>
      <c r="EI165" t="s">
        <v>3</v>
      </c>
      <c r="EJ165">
        <v>1</v>
      </c>
      <c r="EK165">
        <v>57001</v>
      </c>
      <c r="EL165" t="s">
        <v>23</v>
      </c>
      <c r="EM165" t="s">
        <v>24</v>
      </c>
      <c r="EO165" t="s">
        <v>3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FQ165">
        <v>0</v>
      </c>
      <c r="FR165">
        <f t="shared" si="206"/>
        <v>0</v>
      </c>
      <c r="FS165">
        <v>0</v>
      </c>
      <c r="FX165">
        <v>80</v>
      </c>
      <c r="FY165">
        <v>68</v>
      </c>
      <c r="GA165" t="s">
        <v>3</v>
      </c>
      <c r="GD165">
        <v>1</v>
      </c>
      <c r="GF165">
        <v>-304821490</v>
      </c>
      <c r="GG165">
        <v>2</v>
      </c>
      <c r="GH165">
        <v>1</v>
      </c>
      <c r="GI165">
        <v>-2</v>
      </c>
      <c r="GJ165">
        <v>0</v>
      </c>
      <c r="GK165">
        <v>0</v>
      </c>
      <c r="GL165">
        <f t="shared" si="207"/>
        <v>0</v>
      </c>
      <c r="GM165">
        <f t="shared" si="208"/>
        <v>0</v>
      </c>
      <c r="GN165">
        <f t="shared" si="209"/>
        <v>0</v>
      </c>
      <c r="GO165">
        <f t="shared" si="210"/>
        <v>0</v>
      </c>
      <c r="GP165">
        <f t="shared" si="211"/>
        <v>0</v>
      </c>
      <c r="GR165">
        <v>0</v>
      </c>
      <c r="GS165">
        <v>3</v>
      </c>
      <c r="GT165">
        <v>0</v>
      </c>
      <c r="GU165" t="s">
        <v>3</v>
      </c>
      <c r="GV165">
        <f t="shared" si="212"/>
        <v>0</v>
      </c>
      <c r="GW165">
        <v>1</v>
      </c>
      <c r="GX165">
        <f t="shared" si="213"/>
        <v>0</v>
      </c>
      <c r="HA165">
        <v>0</v>
      </c>
      <c r="HB165">
        <v>0</v>
      </c>
      <c r="HC165">
        <f t="shared" si="214"/>
        <v>0</v>
      </c>
      <c r="HE165" t="s">
        <v>3</v>
      </c>
      <c r="HF165" t="s">
        <v>3</v>
      </c>
      <c r="IK165">
        <v>0</v>
      </c>
    </row>
    <row r="166" spans="1:245">
      <c r="A166">
        <v>17</v>
      </c>
      <c r="B166">
        <v>0</v>
      </c>
      <c r="C166">
        <f>ROW(SmtRes!A51)</f>
        <v>51</v>
      </c>
      <c r="D166">
        <f>ROW(EtalonRes!A51)</f>
        <v>51</v>
      </c>
      <c r="E166" t="s">
        <v>30</v>
      </c>
      <c r="F166" t="s">
        <v>31</v>
      </c>
      <c r="G166" t="s">
        <v>32</v>
      </c>
      <c r="H166" t="s">
        <v>33</v>
      </c>
      <c r="I166">
        <f>ROUND(39/100,9)</f>
        <v>0.39</v>
      </c>
      <c r="J166">
        <v>0</v>
      </c>
      <c r="O166">
        <f t="shared" si="175"/>
        <v>1120.9100000000001</v>
      </c>
      <c r="P166">
        <f t="shared" si="176"/>
        <v>0</v>
      </c>
      <c r="Q166">
        <f t="shared" si="177"/>
        <v>22.58</v>
      </c>
      <c r="R166">
        <f t="shared" si="178"/>
        <v>21.76</v>
      </c>
      <c r="S166">
        <f t="shared" si="179"/>
        <v>1098.33</v>
      </c>
      <c r="T166">
        <f t="shared" si="180"/>
        <v>0</v>
      </c>
      <c r="U166">
        <f t="shared" si="181"/>
        <v>4.4420999999999999</v>
      </c>
      <c r="V166">
        <f t="shared" si="182"/>
        <v>5.0700000000000002E-2</v>
      </c>
      <c r="W166">
        <f t="shared" si="183"/>
        <v>0</v>
      </c>
      <c r="X166">
        <f t="shared" si="184"/>
        <v>896.07</v>
      </c>
      <c r="Y166">
        <f t="shared" si="185"/>
        <v>761.66</v>
      </c>
      <c r="AA166">
        <v>33525518</v>
      </c>
      <c r="AB166">
        <f t="shared" si="186"/>
        <v>92.9</v>
      </c>
      <c r="AC166">
        <f t="shared" si="187"/>
        <v>0</v>
      </c>
      <c r="AD166">
        <f t="shared" si="188"/>
        <v>4.0599999999999996</v>
      </c>
      <c r="AE166">
        <f t="shared" si="189"/>
        <v>1.76</v>
      </c>
      <c r="AF166">
        <f t="shared" si="190"/>
        <v>88.84</v>
      </c>
      <c r="AG166">
        <f t="shared" si="191"/>
        <v>0</v>
      </c>
      <c r="AH166">
        <f t="shared" si="192"/>
        <v>11.39</v>
      </c>
      <c r="AI166">
        <f t="shared" si="193"/>
        <v>0.13</v>
      </c>
      <c r="AJ166">
        <f t="shared" si="194"/>
        <v>0</v>
      </c>
      <c r="AK166">
        <v>92.9</v>
      </c>
      <c r="AL166">
        <v>0</v>
      </c>
      <c r="AM166">
        <v>4.0599999999999996</v>
      </c>
      <c r="AN166">
        <v>1.76</v>
      </c>
      <c r="AO166">
        <v>88.84</v>
      </c>
      <c r="AP166">
        <v>0</v>
      </c>
      <c r="AQ166">
        <v>11.39</v>
      </c>
      <c r="AR166">
        <v>0.13</v>
      </c>
      <c r="AS166">
        <v>0</v>
      </c>
      <c r="AT166">
        <v>80</v>
      </c>
      <c r="AU166">
        <v>68</v>
      </c>
      <c r="AV166">
        <v>1</v>
      </c>
      <c r="AW166">
        <v>1</v>
      </c>
      <c r="AZ166">
        <v>1</v>
      </c>
      <c r="BA166">
        <v>31.7</v>
      </c>
      <c r="BB166">
        <v>14.26</v>
      </c>
      <c r="BC166">
        <v>1</v>
      </c>
      <c r="BD166" t="s">
        <v>3</v>
      </c>
      <c r="BE166" t="s">
        <v>3</v>
      </c>
      <c r="BF166" t="s">
        <v>3</v>
      </c>
      <c r="BG166" t="s">
        <v>3</v>
      </c>
      <c r="BH166">
        <v>0</v>
      </c>
      <c r="BI166">
        <v>1</v>
      </c>
      <c r="BJ166" t="s">
        <v>34</v>
      </c>
      <c r="BM166">
        <v>57001</v>
      </c>
      <c r="BN166">
        <v>0</v>
      </c>
      <c r="BO166" t="s">
        <v>31</v>
      </c>
      <c r="BP166">
        <v>1</v>
      </c>
      <c r="BQ166">
        <v>6</v>
      </c>
      <c r="BR166">
        <v>0</v>
      </c>
      <c r="BS166">
        <v>31.7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3</v>
      </c>
      <c r="BZ166">
        <v>80</v>
      </c>
      <c r="CA166">
        <v>68</v>
      </c>
      <c r="CE166">
        <v>0</v>
      </c>
      <c r="CF166">
        <v>0</v>
      </c>
      <c r="CG166">
        <v>0</v>
      </c>
      <c r="CM166">
        <v>0</v>
      </c>
      <c r="CN166" t="s">
        <v>3</v>
      </c>
      <c r="CO166">
        <v>0</v>
      </c>
      <c r="CP166">
        <f t="shared" si="195"/>
        <v>1120.9099999999999</v>
      </c>
      <c r="CQ166">
        <f t="shared" si="196"/>
        <v>0</v>
      </c>
      <c r="CR166">
        <f t="shared" si="197"/>
        <v>57.895599999999995</v>
      </c>
      <c r="CS166">
        <f t="shared" si="198"/>
        <v>55.792000000000002</v>
      </c>
      <c r="CT166">
        <f t="shared" si="199"/>
        <v>2816.2280000000001</v>
      </c>
      <c r="CU166">
        <f t="shared" si="200"/>
        <v>0</v>
      </c>
      <c r="CV166">
        <f t="shared" si="201"/>
        <v>11.39</v>
      </c>
      <c r="CW166">
        <f t="shared" si="202"/>
        <v>0.13</v>
      </c>
      <c r="CX166">
        <f t="shared" si="203"/>
        <v>0</v>
      </c>
      <c r="CY166">
        <f t="shared" si="204"/>
        <v>896.072</v>
      </c>
      <c r="CZ166">
        <f t="shared" si="205"/>
        <v>761.66120000000001</v>
      </c>
      <c r="DC166" t="s">
        <v>3</v>
      </c>
      <c r="DD166" t="s">
        <v>3</v>
      </c>
      <c r="DE166" t="s">
        <v>3</v>
      </c>
      <c r="DF166" t="s">
        <v>3</v>
      </c>
      <c r="DG166" t="s">
        <v>3</v>
      </c>
      <c r="DH166" t="s">
        <v>3</v>
      </c>
      <c r="DI166" t="s">
        <v>3</v>
      </c>
      <c r="DJ166" t="s">
        <v>3</v>
      </c>
      <c r="DK166" t="s">
        <v>3</v>
      </c>
      <c r="DL166" t="s">
        <v>3</v>
      </c>
      <c r="DM166" t="s">
        <v>3</v>
      </c>
      <c r="DN166">
        <v>0</v>
      </c>
      <c r="DO166">
        <v>0</v>
      </c>
      <c r="DP166">
        <v>1</v>
      </c>
      <c r="DQ166">
        <v>1</v>
      </c>
      <c r="DU166">
        <v>1013</v>
      </c>
      <c r="DV166" t="s">
        <v>33</v>
      </c>
      <c r="DW166" t="s">
        <v>33</v>
      </c>
      <c r="DX166">
        <v>1</v>
      </c>
      <c r="DZ166" t="s">
        <v>3</v>
      </c>
      <c r="EA166" t="s">
        <v>3</v>
      </c>
      <c r="EB166" t="s">
        <v>3</v>
      </c>
      <c r="EC166" t="s">
        <v>3</v>
      </c>
      <c r="EE166">
        <v>36260505</v>
      </c>
      <c r="EF166">
        <v>6</v>
      </c>
      <c r="EG166" t="s">
        <v>22</v>
      </c>
      <c r="EH166">
        <v>0</v>
      </c>
      <c r="EI166" t="s">
        <v>3</v>
      </c>
      <c r="EJ166">
        <v>1</v>
      </c>
      <c r="EK166">
        <v>57001</v>
      </c>
      <c r="EL166" t="s">
        <v>23</v>
      </c>
      <c r="EM166" t="s">
        <v>24</v>
      </c>
      <c r="EO166" t="s">
        <v>3</v>
      </c>
      <c r="EQ166">
        <v>0</v>
      </c>
      <c r="ER166">
        <v>92.9</v>
      </c>
      <c r="ES166">
        <v>0</v>
      </c>
      <c r="ET166">
        <v>4.0599999999999996</v>
      </c>
      <c r="EU166">
        <v>1.76</v>
      </c>
      <c r="EV166">
        <v>88.84</v>
      </c>
      <c r="EW166">
        <v>11.39</v>
      </c>
      <c r="EX166">
        <v>0.13</v>
      </c>
      <c r="EY166">
        <v>0</v>
      </c>
      <c r="FQ166">
        <v>0</v>
      </c>
      <c r="FR166">
        <f t="shared" si="206"/>
        <v>0</v>
      </c>
      <c r="FS166">
        <v>0</v>
      </c>
      <c r="FX166">
        <v>80</v>
      </c>
      <c r="FY166">
        <v>68</v>
      </c>
      <c r="GA166" t="s">
        <v>3</v>
      </c>
      <c r="GD166">
        <v>1</v>
      </c>
      <c r="GF166">
        <v>-1629810845</v>
      </c>
      <c r="GG166">
        <v>2</v>
      </c>
      <c r="GH166">
        <v>1</v>
      </c>
      <c r="GI166">
        <v>2</v>
      </c>
      <c r="GJ166">
        <v>0</v>
      </c>
      <c r="GK166">
        <v>0</v>
      </c>
      <c r="GL166">
        <f t="shared" si="207"/>
        <v>0</v>
      </c>
      <c r="GM166">
        <f t="shared" si="208"/>
        <v>2778.64</v>
      </c>
      <c r="GN166">
        <f t="shared" si="209"/>
        <v>2778.64</v>
      </c>
      <c r="GO166">
        <f t="shared" si="210"/>
        <v>0</v>
      </c>
      <c r="GP166">
        <f t="shared" si="211"/>
        <v>0</v>
      </c>
      <c r="GR166">
        <v>0</v>
      </c>
      <c r="GS166">
        <v>3</v>
      </c>
      <c r="GT166">
        <v>0</v>
      </c>
      <c r="GU166" t="s">
        <v>3</v>
      </c>
      <c r="GV166">
        <f t="shared" si="212"/>
        <v>0</v>
      </c>
      <c r="GW166">
        <v>1</v>
      </c>
      <c r="GX166">
        <f t="shared" si="213"/>
        <v>0</v>
      </c>
      <c r="HA166">
        <v>0</v>
      </c>
      <c r="HB166">
        <v>0</v>
      </c>
      <c r="HC166">
        <f t="shared" si="214"/>
        <v>0</v>
      </c>
      <c r="HE166" t="s">
        <v>3</v>
      </c>
      <c r="HF166" t="s">
        <v>3</v>
      </c>
      <c r="IK166">
        <v>0</v>
      </c>
    </row>
    <row r="167" spans="1:245">
      <c r="A167">
        <v>18</v>
      </c>
      <c r="B167">
        <v>0</v>
      </c>
      <c r="C167">
        <v>51</v>
      </c>
      <c r="E167" t="s">
        <v>35</v>
      </c>
      <c r="F167" t="s">
        <v>26</v>
      </c>
      <c r="G167" t="s">
        <v>27</v>
      </c>
      <c r="H167" t="s">
        <v>28</v>
      </c>
      <c r="I167">
        <f>I166*J167</f>
        <v>0.18329999999999999</v>
      </c>
      <c r="J167">
        <v>0.47</v>
      </c>
      <c r="O167">
        <f t="shared" si="175"/>
        <v>0</v>
      </c>
      <c r="P167">
        <f t="shared" si="176"/>
        <v>0</v>
      </c>
      <c r="Q167">
        <f t="shared" si="177"/>
        <v>0</v>
      </c>
      <c r="R167">
        <f t="shared" si="178"/>
        <v>0</v>
      </c>
      <c r="S167">
        <f t="shared" si="179"/>
        <v>0</v>
      </c>
      <c r="T167">
        <f t="shared" si="180"/>
        <v>0</v>
      </c>
      <c r="U167">
        <f t="shared" si="181"/>
        <v>0</v>
      </c>
      <c r="V167">
        <f t="shared" si="182"/>
        <v>0</v>
      </c>
      <c r="W167">
        <f t="shared" si="183"/>
        <v>0</v>
      </c>
      <c r="X167">
        <f t="shared" si="184"/>
        <v>0</v>
      </c>
      <c r="Y167">
        <f t="shared" si="185"/>
        <v>0</v>
      </c>
      <c r="AA167">
        <v>33525518</v>
      </c>
      <c r="AB167">
        <f t="shared" si="186"/>
        <v>0</v>
      </c>
      <c r="AC167">
        <f t="shared" si="187"/>
        <v>0</v>
      </c>
      <c r="AD167">
        <f t="shared" si="188"/>
        <v>0</v>
      </c>
      <c r="AE167">
        <f t="shared" si="189"/>
        <v>0</v>
      </c>
      <c r="AF167">
        <f t="shared" si="190"/>
        <v>0</v>
      </c>
      <c r="AG167">
        <f t="shared" si="191"/>
        <v>0</v>
      </c>
      <c r="AH167">
        <f t="shared" si="192"/>
        <v>0</v>
      </c>
      <c r="AI167">
        <f t="shared" si="193"/>
        <v>0</v>
      </c>
      <c r="AJ167">
        <f t="shared" si="194"/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80</v>
      </c>
      <c r="AU167">
        <v>68</v>
      </c>
      <c r="AV167">
        <v>1</v>
      </c>
      <c r="AW167">
        <v>1</v>
      </c>
      <c r="AZ167">
        <v>1</v>
      </c>
      <c r="BA167">
        <v>1</v>
      </c>
      <c r="BB167">
        <v>1</v>
      </c>
      <c r="BC167">
        <v>1</v>
      </c>
      <c r="BD167" t="s">
        <v>3</v>
      </c>
      <c r="BE167" t="s">
        <v>3</v>
      </c>
      <c r="BF167" t="s">
        <v>3</v>
      </c>
      <c r="BG167" t="s">
        <v>3</v>
      </c>
      <c r="BH167">
        <v>3</v>
      </c>
      <c r="BI167">
        <v>1</v>
      </c>
      <c r="BJ167" t="s">
        <v>29</v>
      </c>
      <c r="BM167">
        <v>57001</v>
      </c>
      <c r="BN167">
        <v>0</v>
      </c>
      <c r="BO167" t="s">
        <v>3</v>
      </c>
      <c r="BP167">
        <v>0</v>
      </c>
      <c r="BQ167">
        <v>6</v>
      </c>
      <c r="BR167">
        <v>0</v>
      </c>
      <c r="BS167">
        <v>1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3</v>
      </c>
      <c r="BZ167">
        <v>80</v>
      </c>
      <c r="CA167">
        <v>68</v>
      </c>
      <c r="CE167">
        <v>0</v>
      </c>
      <c r="CF167">
        <v>0</v>
      </c>
      <c r="CG167">
        <v>0</v>
      </c>
      <c r="CM167">
        <v>0</v>
      </c>
      <c r="CN167" t="s">
        <v>3</v>
      </c>
      <c r="CO167">
        <v>0</v>
      </c>
      <c r="CP167">
        <f t="shared" si="195"/>
        <v>0</v>
      </c>
      <c r="CQ167">
        <f t="shared" si="196"/>
        <v>0</v>
      </c>
      <c r="CR167">
        <f t="shared" si="197"/>
        <v>0</v>
      </c>
      <c r="CS167">
        <f t="shared" si="198"/>
        <v>0</v>
      </c>
      <c r="CT167">
        <f t="shared" si="199"/>
        <v>0</v>
      </c>
      <c r="CU167">
        <f t="shared" si="200"/>
        <v>0</v>
      </c>
      <c r="CV167">
        <f t="shared" si="201"/>
        <v>0</v>
      </c>
      <c r="CW167">
        <f t="shared" si="202"/>
        <v>0</v>
      </c>
      <c r="CX167">
        <f t="shared" si="203"/>
        <v>0</v>
      </c>
      <c r="CY167">
        <f t="shared" si="204"/>
        <v>0</v>
      </c>
      <c r="CZ167">
        <f t="shared" si="205"/>
        <v>0</v>
      </c>
      <c r="DC167" t="s">
        <v>3</v>
      </c>
      <c r="DD167" t="s">
        <v>3</v>
      </c>
      <c r="DE167" t="s">
        <v>3</v>
      </c>
      <c r="DF167" t="s">
        <v>3</v>
      </c>
      <c r="DG167" t="s">
        <v>3</v>
      </c>
      <c r="DH167" t="s">
        <v>3</v>
      </c>
      <c r="DI167" t="s">
        <v>3</v>
      </c>
      <c r="DJ167" t="s">
        <v>3</v>
      </c>
      <c r="DK167" t="s">
        <v>3</v>
      </c>
      <c r="DL167" t="s">
        <v>3</v>
      </c>
      <c r="DM167" t="s">
        <v>3</v>
      </c>
      <c r="DN167">
        <v>0</v>
      </c>
      <c r="DO167">
        <v>0</v>
      </c>
      <c r="DP167">
        <v>1</v>
      </c>
      <c r="DQ167">
        <v>1</v>
      </c>
      <c r="DU167">
        <v>1009</v>
      </c>
      <c r="DV167" t="s">
        <v>28</v>
      </c>
      <c r="DW167" t="s">
        <v>28</v>
      </c>
      <c r="DX167">
        <v>1000</v>
      </c>
      <c r="DZ167" t="s">
        <v>3</v>
      </c>
      <c r="EA167" t="s">
        <v>3</v>
      </c>
      <c r="EB167" t="s">
        <v>3</v>
      </c>
      <c r="EC167" t="s">
        <v>3</v>
      </c>
      <c r="EE167">
        <v>36260505</v>
      </c>
      <c r="EF167">
        <v>6</v>
      </c>
      <c r="EG167" t="s">
        <v>22</v>
      </c>
      <c r="EH167">
        <v>0</v>
      </c>
      <c r="EI167" t="s">
        <v>3</v>
      </c>
      <c r="EJ167">
        <v>1</v>
      </c>
      <c r="EK167">
        <v>57001</v>
      </c>
      <c r="EL167" t="s">
        <v>23</v>
      </c>
      <c r="EM167" t="s">
        <v>24</v>
      </c>
      <c r="EO167" t="s">
        <v>3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FQ167">
        <v>0</v>
      </c>
      <c r="FR167">
        <f t="shared" si="206"/>
        <v>0</v>
      </c>
      <c r="FS167">
        <v>0</v>
      </c>
      <c r="FX167">
        <v>80</v>
      </c>
      <c r="FY167">
        <v>68</v>
      </c>
      <c r="GA167" t="s">
        <v>3</v>
      </c>
      <c r="GD167">
        <v>1</v>
      </c>
      <c r="GF167">
        <v>-304821490</v>
      </c>
      <c r="GG167">
        <v>2</v>
      </c>
      <c r="GH167">
        <v>1</v>
      </c>
      <c r="GI167">
        <v>-2</v>
      </c>
      <c r="GJ167">
        <v>0</v>
      </c>
      <c r="GK167">
        <v>0</v>
      </c>
      <c r="GL167">
        <f t="shared" si="207"/>
        <v>0</v>
      </c>
      <c r="GM167">
        <f t="shared" si="208"/>
        <v>0</v>
      </c>
      <c r="GN167">
        <f t="shared" si="209"/>
        <v>0</v>
      </c>
      <c r="GO167">
        <f t="shared" si="210"/>
        <v>0</v>
      </c>
      <c r="GP167">
        <f t="shared" si="211"/>
        <v>0</v>
      </c>
      <c r="GR167">
        <v>0</v>
      </c>
      <c r="GS167">
        <v>3</v>
      </c>
      <c r="GT167">
        <v>0</v>
      </c>
      <c r="GU167" t="s">
        <v>3</v>
      </c>
      <c r="GV167">
        <f t="shared" si="212"/>
        <v>0</v>
      </c>
      <c r="GW167">
        <v>1</v>
      </c>
      <c r="GX167">
        <f t="shared" si="213"/>
        <v>0</v>
      </c>
      <c r="HA167">
        <v>0</v>
      </c>
      <c r="HB167">
        <v>0</v>
      </c>
      <c r="HC167">
        <f t="shared" si="214"/>
        <v>0</v>
      </c>
      <c r="HE167" t="s">
        <v>3</v>
      </c>
      <c r="HF167" t="s">
        <v>3</v>
      </c>
      <c r="IK167">
        <v>0</v>
      </c>
    </row>
    <row r="168" spans="1:245">
      <c r="A168">
        <v>17</v>
      </c>
      <c r="B168">
        <v>0</v>
      </c>
      <c r="C168">
        <f>ROW(SmtRes!A53)</f>
        <v>53</v>
      </c>
      <c r="D168">
        <f>ROW(EtalonRes!A53)</f>
        <v>53</v>
      </c>
      <c r="E168" t="s">
        <v>36</v>
      </c>
      <c r="F168" t="s">
        <v>37</v>
      </c>
      <c r="G168" t="s">
        <v>38</v>
      </c>
      <c r="H168" t="s">
        <v>39</v>
      </c>
      <c r="I168">
        <f>ROUND(39/100,9)</f>
        <v>0.39</v>
      </c>
      <c r="J168">
        <v>0</v>
      </c>
      <c r="O168">
        <f t="shared" si="175"/>
        <v>739.68</v>
      </c>
      <c r="P168">
        <f t="shared" si="176"/>
        <v>0</v>
      </c>
      <c r="Q168">
        <f t="shared" si="177"/>
        <v>0</v>
      </c>
      <c r="R168">
        <f t="shared" si="178"/>
        <v>0</v>
      </c>
      <c r="S168">
        <f t="shared" si="179"/>
        <v>739.68</v>
      </c>
      <c r="T168">
        <f t="shared" si="180"/>
        <v>0</v>
      </c>
      <c r="U168">
        <f t="shared" si="181"/>
        <v>2.9913000000000003</v>
      </c>
      <c r="V168">
        <f t="shared" si="182"/>
        <v>0</v>
      </c>
      <c r="W168">
        <f t="shared" si="183"/>
        <v>0</v>
      </c>
      <c r="X168">
        <f t="shared" si="184"/>
        <v>591.74</v>
      </c>
      <c r="Y168">
        <f t="shared" si="185"/>
        <v>502.98</v>
      </c>
      <c r="AA168">
        <v>33525518</v>
      </c>
      <c r="AB168">
        <f t="shared" si="186"/>
        <v>59.83</v>
      </c>
      <c r="AC168">
        <f t="shared" si="187"/>
        <v>0</v>
      </c>
      <c r="AD168">
        <f t="shared" si="188"/>
        <v>0</v>
      </c>
      <c r="AE168">
        <f t="shared" si="189"/>
        <v>0</v>
      </c>
      <c r="AF168">
        <f t="shared" si="190"/>
        <v>59.83</v>
      </c>
      <c r="AG168">
        <f t="shared" si="191"/>
        <v>0</v>
      </c>
      <c r="AH168">
        <f t="shared" si="192"/>
        <v>7.67</v>
      </c>
      <c r="AI168">
        <f t="shared" si="193"/>
        <v>0</v>
      </c>
      <c r="AJ168">
        <f t="shared" si="194"/>
        <v>0</v>
      </c>
      <c r="AK168">
        <v>59.83</v>
      </c>
      <c r="AL168">
        <v>0</v>
      </c>
      <c r="AM168">
        <v>0</v>
      </c>
      <c r="AN168">
        <v>0</v>
      </c>
      <c r="AO168">
        <v>59.83</v>
      </c>
      <c r="AP168">
        <v>0</v>
      </c>
      <c r="AQ168">
        <v>7.67</v>
      </c>
      <c r="AR168">
        <v>0</v>
      </c>
      <c r="AS168">
        <v>0</v>
      </c>
      <c r="AT168">
        <v>80</v>
      </c>
      <c r="AU168">
        <v>68</v>
      </c>
      <c r="AV168">
        <v>1</v>
      </c>
      <c r="AW168">
        <v>1</v>
      </c>
      <c r="AZ168">
        <v>1</v>
      </c>
      <c r="BA168">
        <v>31.7</v>
      </c>
      <c r="BB168">
        <v>1</v>
      </c>
      <c r="BC168">
        <v>1</v>
      </c>
      <c r="BD168" t="s">
        <v>3</v>
      </c>
      <c r="BE168" t="s">
        <v>3</v>
      </c>
      <c r="BF168" t="s">
        <v>3</v>
      </c>
      <c r="BG168" t="s">
        <v>3</v>
      </c>
      <c r="BH168">
        <v>0</v>
      </c>
      <c r="BI168">
        <v>1</v>
      </c>
      <c r="BJ168" t="s">
        <v>40</v>
      </c>
      <c r="BM168">
        <v>57001</v>
      </c>
      <c r="BN168">
        <v>0</v>
      </c>
      <c r="BO168" t="s">
        <v>37</v>
      </c>
      <c r="BP168">
        <v>1</v>
      </c>
      <c r="BQ168">
        <v>6</v>
      </c>
      <c r="BR168">
        <v>0</v>
      </c>
      <c r="BS168">
        <v>31.7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3</v>
      </c>
      <c r="BZ168">
        <v>80</v>
      </c>
      <c r="CA168">
        <v>68</v>
      </c>
      <c r="CE168">
        <v>0</v>
      </c>
      <c r="CF168">
        <v>0</v>
      </c>
      <c r="CG168">
        <v>0</v>
      </c>
      <c r="CM168">
        <v>0</v>
      </c>
      <c r="CN168" t="s">
        <v>3</v>
      </c>
      <c r="CO168">
        <v>0</v>
      </c>
      <c r="CP168">
        <f t="shared" si="195"/>
        <v>739.68</v>
      </c>
      <c r="CQ168">
        <f t="shared" si="196"/>
        <v>0</v>
      </c>
      <c r="CR168">
        <f t="shared" si="197"/>
        <v>0</v>
      </c>
      <c r="CS168">
        <f t="shared" si="198"/>
        <v>0</v>
      </c>
      <c r="CT168">
        <f t="shared" si="199"/>
        <v>1896.6109999999999</v>
      </c>
      <c r="CU168">
        <f t="shared" si="200"/>
        <v>0</v>
      </c>
      <c r="CV168">
        <f t="shared" si="201"/>
        <v>7.67</v>
      </c>
      <c r="CW168">
        <f t="shared" si="202"/>
        <v>0</v>
      </c>
      <c r="CX168">
        <f t="shared" si="203"/>
        <v>0</v>
      </c>
      <c r="CY168">
        <f t="shared" si="204"/>
        <v>591.74399999999991</v>
      </c>
      <c r="CZ168">
        <f t="shared" si="205"/>
        <v>502.98239999999998</v>
      </c>
      <c r="DC168" t="s">
        <v>3</v>
      </c>
      <c r="DD168" t="s">
        <v>3</v>
      </c>
      <c r="DE168" t="s">
        <v>3</v>
      </c>
      <c r="DF168" t="s">
        <v>3</v>
      </c>
      <c r="DG168" t="s">
        <v>3</v>
      </c>
      <c r="DH168" t="s">
        <v>3</v>
      </c>
      <c r="DI168" t="s">
        <v>3</v>
      </c>
      <c r="DJ168" t="s">
        <v>3</v>
      </c>
      <c r="DK168" t="s">
        <v>3</v>
      </c>
      <c r="DL168" t="s">
        <v>3</v>
      </c>
      <c r="DM168" t="s">
        <v>3</v>
      </c>
      <c r="DN168">
        <v>0</v>
      </c>
      <c r="DO168">
        <v>0</v>
      </c>
      <c r="DP168">
        <v>1</v>
      </c>
      <c r="DQ168">
        <v>1</v>
      </c>
      <c r="DU168">
        <v>1013</v>
      </c>
      <c r="DV168" t="s">
        <v>39</v>
      </c>
      <c r="DW168" t="s">
        <v>39</v>
      </c>
      <c r="DX168">
        <v>1</v>
      </c>
      <c r="DZ168" t="s">
        <v>3</v>
      </c>
      <c r="EA168" t="s">
        <v>3</v>
      </c>
      <c r="EB168" t="s">
        <v>3</v>
      </c>
      <c r="EC168" t="s">
        <v>3</v>
      </c>
      <c r="EE168">
        <v>36260505</v>
      </c>
      <c r="EF168">
        <v>6</v>
      </c>
      <c r="EG168" t="s">
        <v>22</v>
      </c>
      <c r="EH168">
        <v>0</v>
      </c>
      <c r="EI168" t="s">
        <v>3</v>
      </c>
      <c r="EJ168">
        <v>1</v>
      </c>
      <c r="EK168">
        <v>57001</v>
      </c>
      <c r="EL168" t="s">
        <v>23</v>
      </c>
      <c r="EM168" t="s">
        <v>24</v>
      </c>
      <c r="EO168" t="s">
        <v>3</v>
      </c>
      <c r="EQ168">
        <v>0</v>
      </c>
      <c r="ER168">
        <v>59.83</v>
      </c>
      <c r="ES168">
        <v>0</v>
      </c>
      <c r="ET168">
        <v>0</v>
      </c>
      <c r="EU168">
        <v>0</v>
      </c>
      <c r="EV168">
        <v>59.83</v>
      </c>
      <c r="EW168">
        <v>7.67</v>
      </c>
      <c r="EX168">
        <v>0</v>
      </c>
      <c r="EY168">
        <v>0</v>
      </c>
      <c r="FQ168">
        <v>0</v>
      </c>
      <c r="FR168">
        <f t="shared" si="206"/>
        <v>0</v>
      </c>
      <c r="FS168">
        <v>0</v>
      </c>
      <c r="FX168">
        <v>80</v>
      </c>
      <c r="FY168">
        <v>68</v>
      </c>
      <c r="GA168" t="s">
        <v>3</v>
      </c>
      <c r="GD168">
        <v>1</v>
      </c>
      <c r="GF168">
        <v>1095792533</v>
      </c>
      <c r="GG168">
        <v>2</v>
      </c>
      <c r="GH168">
        <v>1</v>
      </c>
      <c r="GI168">
        <v>2</v>
      </c>
      <c r="GJ168">
        <v>0</v>
      </c>
      <c r="GK168">
        <v>0</v>
      </c>
      <c r="GL168">
        <f t="shared" si="207"/>
        <v>0</v>
      </c>
      <c r="GM168">
        <f t="shared" si="208"/>
        <v>1834.4</v>
      </c>
      <c r="GN168">
        <f t="shared" si="209"/>
        <v>1834.4</v>
      </c>
      <c r="GO168">
        <f t="shared" si="210"/>
        <v>0</v>
      </c>
      <c r="GP168">
        <f t="shared" si="211"/>
        <v>0</v>
      </c>
      <c r="GR168">
        <v>0</v>
      </c>
      <c r="GS168">
        <v>3</v>
      </c>
      <c r="GT168">
        <v>0</v>
      </c>
      <c r="GU168" t="s">
        <v>3</v>
      </c>
      <c r="GV168">
        <f t="shared" si="212"/>
        <v>0</v>
      </c>
      <c r="GW168">
        <v>1</v>
      </c>
      <c r="GX168">
        <f t="shared" si="213"/>
        <v>0</v>
      </c>
      <c r="HA168">
        <v>0</v>
      </c>
      <c r="HB168">
        <v>0</v>
      </c>
      <c r="HC168">
        <f t="shared" si="214"/>
        <v>0</v>
      </c>
      <c r="HE168" t="s">
        <v>3</v>
      </c>
      <c r="HF168" t="s">
        <v>3</v>
      </c>
      <c r="IK168">
        <v>0</v>
      </c>
    </row>
    <row r="169" spans="1:245">
      <c r="A169">
        <v>18</v>
      </c>
      <c r="B169">
        <v>0</v>
      </c>
      <c r="C169">
        <v>53</v>
      </c>
      <c r="E169" t="s">
        <v>41</v>
      </c>
      <c r="F169" t="s">
        <v>26</v>
      </c>
      <c r="G169" t="s">
        <v>27</v>
      </c>
      <c r="H169" t="s">
        <v>28</v>
      </c>
      <c r="I169">
        <f>I168*J169</f>
        <v>0.27300000000000002</v>
      </c>
      <c r="J169">
        <v>0.70000000000000007</v>
      </c>
      <c r="O169">
        <f t="shared" si="175"/>
        <v>0</v>
      </c>
      <c r="P169">
        <f t="shared" si="176"/>
        <v>0</v>
      </c>
      <c r="Q169">
        <f t="shared" si="177"/>
        <v>0</v>
      </c>
      <c r="R169">
        <f t="shared" si="178"/>
        <v>0</v>
      </c>
      <c r="S169">
        <f t="shared" si="179"/>
        <v>0</v>
      </c>
      <c r="T169">
        <f t="shared" si="180"/>
        <v>0</v>
      </c>
      <c r="U169">
        <f t="shared" si="181"/>
        <v>0</v>
      </c>
      <c r="V169">
        <f t="shared" si="182"/>
        <v>0</v>
      </c>
      <c r="W169">
        <f t="shared" si="183"/>
        <v>0</v>
      </c>
      <c r="X169">
        <f t="shared" si="184"/>
        <v>0</v>
      </c>
      <c r="Y169">
        <f t="shared" si="185"/>
        <v>0</v>
      </c>
      <c r="AA169">
        <v>33525518</v>
      </c>
      <c r="AB169">
        <f t="shared" si="186"/>
        <v>0</v>
      </c>
      <c r="AC169">
        <f t="shared" si="187"/>
        <v>0</v>
      </c>
      <c r="AD169">
        <f t="shared" si="188"/>
        <v>0</v>
      </c>
      <c r="AE169">
        <f t="shared" si="189"/>
        <v>0</v>
      </c>
      <c r="AF169">
        <f t="shared" si="190"/>
        <v>0</v>
      </c>
      <c r="AG169">
        <f t="shared" si="191"/>
        <v>0</v>
      </c>
      <c r="AH169">
        <f t="shared" si="192"/>
        <v>0</v>
      </c>
      <c r="AI169">
        <f t="shared" si="193"/>
        <v>0</v>
      </c>
      <c r="AJ169">
        <f t="shared" si="194"/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80</v>
      </c>
      <c r="AU169">
        <v>68</v>
      </c>
      <c r="AV169">
        <v>1</v>
      </c>
      <c r="AW169">
        <v>1</v>
      </c>
      <c r="AZ169">
        <v>1</v>
      </c>
      <c r="BA169">
        <v>1</v>
      </c>
      <c r="BB169">
        <v>1</v>
      </c>
      <c r="BC169">
        <v>1</v>
      </c>
      <c r="BD169" t="s">
        <v>3</v>
      </c>
      <c r="BE169" t="s">
        <v>3</v>
      </c>
      <c r="BF169" t="s">
        <v>3</v>
      </c>
      <c r="BG169" t="s">
        <v>3</v>
      </c>
      <c r="BH169">
        <v>3</v>
      </c>
      <c r="BI169">
        <v>1</v>
      </c>
      <c r="BJ169" t="s">
        <v>29</v>
      </c>
      <c r="BM169">
        <v>57001</v>
      </c>
      <c r="BN169">
        <v>0</v>
      </c>
      <c r="BO169" t="s">
        <v>3</v>
      </c>
      <c r="BP169">
        <v>0</v>
      </c>
      <c r="BQ169">
        <v>6</v>
      </c>
      <c r="BR169">
        <v>0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3</v>
      </c>
      <c r="BZ169">
        <v>80</v>
      </c>
      <c r="CA169">
        <v>68</v>
      </c>
      <c r="CE169">
        <v>0</v>
      </c>
      <c r="CF169">
        <v>0</v>
      </c>
      <c r="CG169">
        <v>0</v>
      </c>
      <c r="CM169">
        <v>0</v>
      </c>
      <c r="CN169" t="s">
        <v>3</v>
      </c>
      <c r="CO169">
        <v>0</v>
      </c>
      <c r="CP169">
        <f t="shared" si="195"/>
        <v>0</v>
      </c>
      <c r="CQ169">
        <f t="shared" si="196"/>
        <v>0</v>
      </c>
      <c r="CR169">
        <f t="shared" si="197"/>
        <v>0</v>
      </c>
      <c r="CS169">
        <f t="shared" si="198"/>
        <v>0</v>
      </c>
      <c r="CT169">
        <f t="shared" si="199"/>
        <v>0</v>
      </c>
      <c r="CU169">
        <f t="shared" si="200"/>
        <v>0</v>
      </c>
      <c r="CV169">
        <f t="shared" si="201"/>
        <v>0</v>
      </c>
      <c r="CW169">
        <f t="shared" si="202"/>
        <v>0</v>
      </c>
      <c r="CX169">
        <f t="shared" si="203"/>
        <v>0</v>
      </c>
      <c r="CY169">
        <f t="shared" si="204"/>
        <v>0</v>
      </c>
      <c r="CZ169">
        <f t="shared" si="205"/>
        <v>0</v>
      </c>
      <c r="DC169" t="s">
        <v>3</v>
      </c>
      <c r="DD169" t="s">
        <v>3</v>
      </c>
      <c r="DE169" t="s">
        <v>3</v>
      </c>
      <c r="DF169" t="s">
        <v>3</v>
      </c>
      <c r="DG169" t="s">
        <v>3</v>
      </c>
      <c r="DH169" t="s">
        <v>3</v>
      </c>
      <c r="DI169" t="s">
        <v>3</v>
      </c>
      <c r="DJ169" t="s">
        <v>3</v>
      </c>
      <c r="DK169" t="s">
        <v>3</v>
      </c>
      <c r="DL169" t="s">
        <v>3</v>
      </c>
      <c r="DM169" t="s">
        <v>3</v>
      </c>
      <c r="DN169">
        <v>0</v>
      </c>
      <c r="DO169">
        <v>0</v>
      </c>
      <c r="DP169">
        <v>1</v>
      </c>
      <c r="DQ169">
        <v>1</v>
      </c>
      <c r="DU169">
        <v>1009</v>
      </c>
      <c r="DV169" t="s">
        <v>28</v>
      </c>
      <c r="DW169" t="s">
        <v>28</v>
      </c>
      <c r="DX169">
        <v>1000</v>
      </c>
      <c r="DZ169" t="s">
        <v>3</v>
      </c>
      <c r="EA169" t="s">
        <v>3</v>
      </c>
      <c r="EB169" t="s">
        <v>3</v>
      </c>
      <c r="EC169" t="s">
        <v>3</v>
      </c>
      <c r="EE169">
        <v>36260505</v>
      </c>
      <c r="EF169">
        <v>6</v>
      </c>
      <c r="EG169" t="s">
        <v>22</v>
      </c>
      <c r="EH169">
        <v>0</v>
      </c>
      <c r="EI169" t="s">
        <v>3</v>
      </c>
      <c r="EJ169">
        <v>1</v>
      </c>
      <c r="EK169">
        <v>57001</v>
      </c>
      <c r="EL169" t="s">
        <v>23</v>
      </c>
      <c r="EM169" t="s">
        <v>24</v>
      </c>
      <c r="EO169" t="s">
        <v>3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FQ169">
        <v>0</v>
      </c>
      <c r="FR169">
        <f t="shared" si="206"/>
        <v>0</v>
      </c>
      <c r="FS169">
        <v>0</v>
      </c>
      <c r="FX169">
        <v>80</v>
      </c>
      <c r="FY169">
        <v>68</v>
      </c>
      <c r="GA169" t="s">
        <v>3</v>
      </c>
      <c r="GD169">
        <v>1</v>
      </c>
      <c r="GF169">
        <v>-304821490</v>
      </c>
      <c r="GG169">
        <v>2</v>
      </c>
      <c r="GH169">
        <v>1</v>
      </c>
      <c r="GI169">
        <v>-2</v>
      </c>
      <c r="GJ169">
        <v>0</v>
      </c>
      <c r="GK169">
        <v>0</v>
      </c>
      <c r="GL169">
        <f t="shared" si="207"/>
        <v>0</v>
      </c>
      <c r="GM169">
        <f t="shared" si="208"/>
        <v>0</v>
      </c>
      <c r="GN169">
        <f t="shared" si="209"/>
        <v>0</v>
      </c>
      <c r="GO169">
        <f t="shared" si="210"/>
        <v>0</v>
      </c>
      <c r="GP169">
        <f t="shared" si="211"/>
        <v>0</v>
      </c>
      <c r="GR169">
        <v>0</v>
      </c>
      <c r="GS169">
        <v>3</v>
      </c>
      <c r="GT169">
        <v>0</v>
      </c>
      <c r="GU169" t="s">
        <v>3</v>
      </c>
      <c r="GV169">
        <f t="shared" si="212"/>
        <v>0</v>
      </c>
      <c r="GW169">
        <v>1</v>
      </c>
      <c r="GX169">
        <f t="shared" si="213"/>
        <v>0</v>
      </c>
      <c r="HA169">
        <v>0</v>
      </c>
      <c r="HB169">
        <v>0</v>
      </c>
      <c r="HC169">
        <f t="shared" si="214"/>
        <v>0</v>
      </c>
      <c r="HE169" t="s">
        <v>3</v>
      </c>
      <c r="HF169" t="s">
        <v>3</v>
      </c>
      <c r="IK169">
        <v>0</v>
      </c>
    </row>
    <row r="170" spans="1:245">
      <c r="A170">
        <v>17</v>
      </c>
      <c r="B170">
        <v>0</v>
      </c>
      <c r="C170">
        <f>ROW(SmtRes!A59)</f>
        <v>59</v>
      </c>
      <c r="D170">
        <f>ROW(EtalonRes!A59)</f>
        <v>59</v>
      </c>
      <c r="E170" t="s">
        <v>42</v>
      </c>
      <c r="F170" t="s">
        <v>43</v>
      </c>
      <c r="G170" t="s">
        <v>44</v>
      </c>
      <c r="H170" t="s">
        <v>45</v>
      </c>
      <c r="I170">
        <f>ROUND(68/100,9)</f>
        <v>0.68</v>
      </c>
      <c r="J170">
        <v>0</v>
      </c>
      <c r="O170">
        <f t="shared" si="175"/>
        <v>33090.379999999997</v>
      </c>
      <c r="P170">
        <f t="shared" si="176"/>
        <v>4990.13</v>
      </c>
      <c r="Q170">
        <f t="shared" si="177"/>
        <v>202.91</v>
      </c>
      <c r="R170">
        <f t="shared" si="178"/>
        <v>195.08</v>
      </c>
      <c r="S170">
        <f t="shared" si="179"/>
        <v>27897.34</v>
      </c>
      <c r="T170">
        <f t="shared" si="180"/>
        <v>0</v>
      </c>
      <c r="U170">
        <f t="shared" si="181"/>
        <v>99.327600000000004</v>
      </c>
      <c r="V170">
        <f t="shared" si="182"/>
        <v>0.45560000000000006</v>
      </c>
      <c r="W170">
        <f t="shared" si="183"/>
        <v>0</v>
      </c>
      <c r="X170">
        <f t="shared" si="184"/>
        <v>22193.01</v>
      </c>
      <c r="Y170">
        <f t="shared" si="185"/>
        <v>14046.21</v>
      </c>
      <c r="AA170">
        <v>33525518</v>
      </c>
      <c r="AB170">
        <f t="shared" si="186"/>
        <v>2366.4699999999998</v>
      </c>
      <c r="AC170">
        <f t="shared" si="187"/>
        <v>1051.3499999999999</v>
      </c>
      <c r="AD170">
        <f t="shared" si="188"/>
        <v>20.94</v>
      </c>
      <c r="AE170">
        <f t="shared" si="189"/>
        <v>9.0500000000000007</v>
      </c>
      <c r="AF170">
        <f t="shared" si="190"/>
        <v>1294.18</v>
      </c>
      <c r="AG170">
        <f t="shared" si="191"/>
        <v>0</v>
      </c>
      <c r="AH170">
        <f t="shared" si="192"/>
        <v>146.07</v>
      </c>
      <c r="AI170">
        <f t="shared" si="193"/>
        <v>0.67</v>
      </c>
      <c r="AJ170">
        <f t="shared" si="194"/>
        <v>0</v>
      </c>
      <c r="AK170">
        <v>2366.4699999999998</v>
      </c>
      <c r="AL170">
        <v>1051.3499999999999</v>
      </c>
      <c r="AM170">
        <v>20.94</v>
      </c>
      <c r="AN170">
        <v>9.0500000000000007</v>
      </c>
      <c r="AO170">
        <v>1294.18</v>
      </c>
      <c r="AP170">
        <v>0</v>
      </c>
      <c r="AQ170">
        <v>146.07</v>
      </c>
      <c r="AR170">
        <v>0.67</v>
      </c>
      <c r="AS170">
        <v>0</v>
      </c>
      <c r="AT170">
        <v>79</v>
      </c>
      <c r="AU170">
        <v>50</v>
      </c>
      <c r="AV170">
        <v>1</v>
      </c>
      <c r="AW170">
        <v>1</v>
      </c>
      <c r="AZ170">
        <v>1</v>
      </c>
      <c r="BA170">
        <v>31.7</v>
      </c>
      <c r="BB170">
        <v>14.25</v>
      </c>
      <c r="BC170">
        <v>6.98</v>
      </c>
      <c r="BD170" t="s">
        <v>3</v>
      </c>
      <c r="BE170" t="s">
        <v>3</v>
      </c>
      <c r="BF170" t="s">
        <v>3</v>
      </c>
      <c r="BG170" t="s">
        <v>3</v>
      </c>
      <c r="BH170">
        <v>0</v>
      </c>
      <c r="BI170">
        <v>1</v>
      </c>
      <c r="BJ170" t="s">
        <v>46</v>
      </c>
      <c r="BM170">
        <v>61001</v>
      </c>
      <c r="BN170">
        <v>0</v>
      </c>
      <c r="BO170" t="s">
        <v>43</v>
      </c>
      <c r="BP170">
        <v>1</v>
      </c>
      <c r="BQ170">
        <v>6</v>
      </c>
      <c r="BR170">
        <v>0</v>
      </c>
      <c r="BS170">
        <v>31.7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3</v>
      </c>
      <c r="BZ170">
        <v>79</v>
      </c>
      <c r="CA170">
        <v>50</v>
      </c>
      <c r="CE170">
        <v>0</v>
      </c>
      <c r="CF170">
        <v>0</v>
      </c>
      <c r="CG170">
        <v>0</v>
      </c>
      <c r="CM170">
        <v>0</v>
      </c>
      <c r="CN170" t="s">
        <v>3</v>
      </c>
      <c r="CO170">
        <v>0</v>
      </c>
      <c r="CP170">
        <f t="shared" si="195"/>
        <v>33090.379999999997</v>
      </c>
      <c r="CQ170">
        <f t="shared" si="196"/>
        <v>7338.4229999999998</v>
      </c>
      <c r="CR170">
        <f t="shared" si="197"/>
        <v>298.39500000000004</v>
      </c>
      <c r="CS170">
        <f t="shared" si="198"/>
        <v>286.88499999999999</v>
      </c>
      <c r="CT170">
        <f t="shared" si="199"/>
        <v>41025.506000000001</v>
      </c>
      <c r="CU170">
        <f t="shared" si="200"/>
        <v>0</v>
      </c>
      <c r="CV170">
        <f t="shared" si="201"/>
        <v>146.07</v>
      </c>
      <c r="CW170">
        <f t="shared" si="202"/>
        <v>0.67</v>
      </c>
      <c r="CX170">
        <f t="shared" si="203"/>
        <v>0</v>
      </c>
      <c r="CY170">
        <f t="shared" si="204"/>
        <v>22193.0118</v>
      </c>
      <c r="CZ170">
        <f t="shared" si="205"/>
        <v>14046.21</v>
      </c>
      <c r="DC170" t="s">
        <v>3</v>
      </c>
      <c r="DD170" t="s">
        <v>3</v>
      </c>
      <c r="DE170" t="s">
        <v>3</v>
      </c>
      <c r="DF170" t="s">
        <v>3</v>
      </c>
      <c r="DG170" t="s">
        <v>3</v>
      </c>
      <c r="DH170" t="s">
        <v>3</v>
      </c>
      <c r="DI170" t="s">
        <v>3</v>
      </c>
      <c r="DJ170" t="s">
        <v>3</v>
      </c>
      <c r="DK170" t="s">
        <v>3</v>
      </c>
      <c r="DL170" t="s">
        <v>3</v>
      </c>
      <c r="DM170" t="s">
        <v>3</v>
      </c>
      <c r="DN170">
        <v>0</v>
      </c>
      <c r="DO170">
        <v>0</v>
      </c>
      <c r="DP170">
        <v>1</v>
      </c>
      <c r="DQ170">
        <v>1</v>
      </c>
      <c r="DU170">
        <v>1013</v>
      </c>
      <c r="DV170" t="s">
        <v>45</v>
      </c>
      <c r="DW170" t="s">
        <v>45</v>
      </c>
      <c r="DX170">
        <v>1</v>
      </c>
      <c r="DZ170" t="s">
        <v>3</v>
      </c>
      <c r="EA170" t="s">
        <v>3</v>
      </c>
      <c r="EB170" t="s">
        <v>3</v>
      </c>
      <c r="EC170" t="s">
        <v>3</v>
      </c>
      <c r="EE170">
        <v>36260509</v>
      </c>
      <c r="EF170">
        <v>6</v>
      </c>
      <c r="EG170" t="s">
        <v>22</v>
      </c>
      <c r="EH170">
        <v>0</v>
      </c>
      <c r="EI170" t="s">
        <v>3</v>
      </c>
      <c r="EJ170">
        <v>1</v>
      </c>
      <c r="EK170">
        <v>61001</v>
      </c>
      <c r="EL170" t="s">
        <v>47</v>
      </c>
      <c r="EM170" t="s">
        <v>48</v>
      </c>
      <c r="EO170" t="s">
        <v>3</v>
      </c>
      <c r="EQ170">
        <v>0</v>
      </c>
      <c r="ER170">
        <v>2366.4699999999998</v>
      </c>
      <c r="ES170">
        <v>1051.3499999999999</v>
      </c>
      <c r="ET170">
        <v>20.94</v>
      </c>
      <c r="EU170">
        <v>9.0500000000000007</v>
      </c>
      <c r="EV170">
        <v>1294.18</v>
      </c>
      <c r="EW170">
        <v>146.07</v>
      </c>
      <c r="EX170">
        <v>0.67</v>
      </c>
      <c r="EY170">
        <v>0</v>
      </c>
      <c r="FQ170">
        <v>0</v>
      </c>
      <c r="FR170">
        <f t="shared" si="206"/>
        <v>0</v>
      </c>
      <c r="FS170">
        <v>0</v>
      </c>
      <c r="FX170">
        <v>79</v>
      </c>
      <c r="FY170">
        <v>50</v>
      </c>
      <c r="GA170" t="s">
        <v>3</v>
      </c>
      <c r="GD170">
        <v>1</v>
      </c>
      <c r="GF170">
        <v>478959867</v>
      </c>
      <c r="GG170">
        <v>2</v>
      </c>
      <c r="GH170">
        <v>1</v>
      </c>
      <c r="GI170">
        <v>2</v>
      </c>
      <c r="GJ170">
        <v>0</v>
      </c>
      <c r="GK170">
        <v>0</v>
      </c>
      <c r="GL170">
        <f t="shared" si="207"/>
        <v>0</v>
      </c>
      <c r="GM170">
        <f t="shared" si="208"/>
        <v>69329.600000000006</v>
      </c>
      <c r="GN170">
        <f t="shared" si="209"/>
        <v>69329.600000000006</v>
      </c>
      <c r="GO170">
        <f t="shared" si="210"/>
        <v>0</v>
      </c>
      <c r="GP170">
        <f t="shared" si="211"/>
        <v>0</v>
      </c>
      <c r="GR170">
        <v>0</v>
      </c>
      <c r="GS170">
        <v>3</v>
      </c>
      <c r="GT170">
        <v>0</v>
      </c>
      <c r="GU170" t="s">
        <v>3</v>
      </c>
      <c r="GV170">
        <f t="shared" si="212"/>
        <v>0</v>
      </c>
      <c r="GW170">
        <v>1</v>
      </c>
      <c r="GX170">
        <f t="shared" si="213"/>
        <v>0</v>
      </c>
      <c r="HA170">
        <v>0</v>
      </c>
      <c r="HB170">
        <v>0</v>
      </c>
      <c r="HC170">
        <f t="shared" si="214"/>
        <v>0</v>
      </c>
      <c r="HE170" t="s">
        <v>3</v>
      </c>
      <c r="HF170" t="s">
        <v>3</v>
      </c>
      <c r="IK170">
        <v>0</v>
      </c>
    </row>
    <row r="171" spans="1:245">
      <c r="A171">
        <v>18</v>
      </c>
      <c r="B171">
        <v>0</v>
      </c>
      <c r="C171">
        <v>59</v>
      </c>
      <c r="E171" t="s">
        <v>49</v>
      </c>
      <c r="F171" t="s">
        <v>26</v>
      </c>
      <c r="G171" t="s">
        <v>27</v>
      </c>
      <c r="H171" t="s">
        <v>28</v>
      </c>
      <c r="I171">
        <f>I170*J171</f>
        <v>2.2984</v>
      </c>
      <c r="J171">
        <v>3.38</v>
      </c>
      <c r="O171">
        <f t="shared" si="175"/>
        <v>0</v>
      </c>
      <c r="P171">
        <f t="shared" si="176"/>
        <v>0</v>
      </c>
      <c r="Q171">
        <f t="shared" si="177"/>
        <v>0</v>
      </c>
      <c r="R171">
        <f t="shared" si="178"/>
        <v>0</v>
      </c>
      <c r="S171">
        <f t="shared" si="179"/>
        <v>0</v>
      </c>
      <c r="T171">
        <f t="shared" si="180"/>
        <v>0</v>
      </c>
      <c r="U171">
        <f t="shared" si="181"/>
        <v>0</v>
      </c>
      <c r="V171">
        <f t="shared" si="182"/>
        <v>0</v>
      </c>
      <c r="W171">
        <f t="shared" si="183"/>
        <v>0</v>
      </c>
      <c r="X171">
        <f t="shared" si="184"/>
        <v>0</v>
      </c>
      <c r="Y171">
        <f t="shared" si="185"/>
        <v>0</v>
      </c>
      <c r="AA171">
        <v>33525518</v>
      </c>
      <c r="AB171">
        <f t="shared" si="186"/>
        <v>0</v>
      </c>
      <c r="AC171">
        <f t="shared" si="187"/>
        <v>0</v>
      </c>
      <c r="AD171">
        <f t="shared" si="188"/>
        <v>0</v>
      </c>
      <c r="AE171">
        <f t="shared" si="189"/>
        <v>0</v>
      </c>
      <c r="AF171">
        <f t="shared" si="190"/>
        <v>0</v>
      </c>
      <c r="AG171">
        <f t="shared" si="191"/>
        <v>0</v>
      </c>
      <c r="AH171">
        <f t="shared" si="192"/>
        <v>0</v>
      </c>
      <c r="AI171">
        <f t="shared" si="193"/>
        <v>0</v>
      </c>
      <c r="AJ171">
        <f t="shared" si="194"/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79</v>
      </c>
      <c r="AU171">
        <v>50</v>
      </c>
      <c r="AV171">
        <v>1</v>
      </c>
      <c r="AW171">
        <v>1</v>
      </c>
      <c r="AZ171">
        <v>1</v>
      </c>
      <c r="BA171">
        <v>1</v>
      </c>
      <c r="BB171">
        <v>1</v>
      </c>
      <c r="BC171">
        <v>1</v>
      </c>
      <c r="BD171" t="s">
        <v>3</v>
      </c>
      <c r="BE171" t="s">
        <v>3</v>
      </c>
      <c r="BF171" t="s">
        <v>3</v>
      </c>
      <c r="BG171" t="s">
        <v>3</v>
      </c>
      <c r="BH171">
        <v>3</v>
      </c>
      <c r="BI171">
        <v>1</v>
      </c>
      <c r="BJ171" t="s">
        <v>29</v>
      </c>
      <c r="BM171">
        <v>61001</v>
      </c>
      <c r="BN171">
        <v>0</v>
      </c>
      <c r="BO171" t="s">
        <v>3</v>
      </c>
      <c r="BP171">
        <v>0</v>
      </c>
      <c r="BQ171">
        <v>6</v>
      </c>
      <c r="BR171">
        <v>0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1</v>
      </c>
      <c r="BY171" t="s">
        <v>3</v>
      </c>
      <c r="BZ171">
        <v>79</v>
      </c>
      <c r="CA171">
        <v>50</v>
      </c>
      <c r="CE171">
        <v>0</v>
      </c>
      <c r="CF171">
        <v>0</v>
      </c>
      <c r="CG171">
        <v>0</v>
      </c>
      <c r="CM171">
        <v>0</v>
      </c>
      <c r="CN171" t="s">
        <v>3</v>
      </c>
      <c r="CO171">
        <v>0</v>
      </c>
      <c r="CP171">
        <f t="shared" si="195"/>
        <v>0</v>
      </c>
      <c r="CQ171">
        <f t="shared" si="196"/>
        <v>0</v>
      </c>
      <c r="CR171">
        <f t="shared" si="197"/>
        <v>0</v>
      </c>
      <c r="CS171">
        <f t="shared" si="198"/>
        <v>0</v>
      </c>
      <c r="CT171">
        <f t="shared" si="199"/>
        <v>0</v>
      </c>
      <c r="CU171">
        <f t="shared" si="200"/>
        <v>0</v>
      </c>
      <c r="CV171">
        <f t="shared" si="201"/>
        <v>0</v>
      </c>
      <c r="CW171">
        <f t="shared" si="202"/>
        <v>0</v>
      </c>
      <c r="CX171">
        <f t="shared" si="203"/>
        <v>0</v>
      </c>
      <c r="CY171">
        <f t="shared" si="204"/>
        <v>0</v>
      </c>
      <c r="CZ171">
        <f t="shared" si="205"/>
        <v>0</v>
      </c>
      <c r="DC171" t="s">
        <v>3</v>
      </c>
      <c r="DD171" t="s">
        <v>3</v>
      </c>
      <c r="DE171" t="s">
        <v>3</v>
      </c>
      <c r="DF171" t="s">
        <v>3</v>
      </c>
      <c r="DG171" t="s">
        <v>3</v>
      </c>
      <c r="DH171" t="s">
        <v>3</v>
      </c>
      <c r="DI171" t="s">
        <v>3</v>
      </c>
      <c r="DJ171" t="s">
        <v>3</v>
      </c>
      <c r="DK171" t="s">
        <v>3</v>
      </c>
      <c r="DL171" t="s">
        <v>3</v>
      </c>
      <c r="DM171" t="s">
        <v>3</v>
      </c>
      <c r="DN171">
        <v>0</v>
      </c>
      <c r="DO171">
        <v>0</v>
      </c>
      <c r="DP171">
        <v>1</v>
      </c>
      <c r="DQ171">
        <v>1</v>
      </c>
      <c r="DU171">
        <v>1009</v>
      </c>
      <c r="DV171" t="s">
        <v>28</v>
      </c>
      <c r="DW171" t="s">
        <v>28</v>
      </c>
      <c r="DX171">
        <v>1000</v>
      </c>
      <c r="DZ171" t="s">
        <v>3</v>
      </c>
      <c r="EA171" t="s">
        <v>3</v>
      </c>
      <c r="EB171" t="s">
        <v>3</v>
      </c>
      <c r="EC171" t="s">
        <v>3</v>
      </c>
      <c r="EE171">
        <v>36260509</v>
      </c>
      <c r="EF171">
        <v>6</v>
      </c>
      <c r="EG171" t="s">
        <v>22</v>
      </c>
      <c r="EH171">
        <v>0</v>
      </c>
      <c r="EI171" t="s">
        <v>3</v>
      </c>
      <c r="EJ171">
        <v>1</v>
      </c>
      <c r="EK171">
        <v>61001</v>
      </c>
      <c r="EL171" t="s">
        <v>47</v>
      </c>
      <c r="EM171" t="s">
        <v>48</v>
      </c>
      <c r="EO171" t="s">
        <v>3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FQ171">
        <v>0</v>
      </c>
      <c r="FR171">
        <f t="shared" si="206"/>
        <v>0</v>
      </c>
      <c r="FS171">
        <v>0</v>
      </c>
      <c r="FX171">
        <v>79</v>
      </c>
      <c r="FY171">
        <v>50</v>
      </c>
      <c r="GA171" t="s">
        <v>3</v>
      </c>
      <c r="GD171">
        <v>1</v>
      </c>
      <c r="GF171">
        <v>-304821490</v>
      </c>
      <c r="GG171">
        <v>2</v>
      </c>
      <c r="GH171">
        <v>1</v>
      </c>
      <c r="GI171">
        <v>-2</v>
      </c>
      <c r="GJ171">
        <v>0</v>
      </c>
      <c r="GK171">
        <v>0</v>
      </c>
      <c r="GL171">
        <f t="shared" si="207"/>
        <v>0</v>
      </c>
      <c r="GM171">
        <f t="shared" si="208"/>
        <v>0</v>
      </c>
      <c r="GN171">
        <f t="shared" si="209"/>
        <v>0</v>
      </c>
      <c r="GO171">
        <f t="shared" si="210"/>
        <v>0</v>
      </c>
      <c r="GP171">
        <f t="shared" si="211"/>
        <v>0</v>
      </c>
      <c r="GR171">
        <v>0</v>
      </c>
      <c r="GS171">
        <v>3</v>
      </c>
      <c r="GT171">
        <v>0</v>
      </c>
      <c r="GU171" t="s">
        <v>3</v>
      </c>
      <c r="GV171">
        <f t="shared" si="212"/>
        <v>0</v>
      </c>
      <c r="GW171">
        <v>1</v>
      </c>
      <c r="GX171">
        <f t="shared" si="213"/>
        <v>0</v>
      </c>
      <c r="HA171">
        <v>0</v>
      </c>
      <c r="HB171">
        <v>0</v>
      </c>
      <c r="HC171">
        <f t="shared" si="214"/>
        <v>0</v>
      </c>
      <c r="HE171" t="s">
        <v>3</v>
      </c>
      <c r="HF171" t="s">
        <v>3</v>
      </c>
      <c r="IK171">
        <v>0</v>
      </c>
    </row>
    <row r="172" spans="1:245">
      <c r="A172">
        <v>17</v>
      </c>
      <c r="B172">
        <v>0</v>
      </c>
      <c r="C172">
        <f>ROW(SmtRes!A60)</f>
        <v>60</v>
      </c>
      <c r="D172">
        <f>ROW(EtalonRes!A60)</f>
        <v>60</v>
      </c>
      <c r="E172" t="s">
        <v>50</v>
      </c>
      <c r="F172" t="s">
        <v>51</v>
      </c>
      <c r="G172" t="s">
        <v>52</v>
      </c>
      <c r="H172" t="s">
        <v>53</v>
      </c>
      <c r="I172">
        <f>ROUND(39/100,9)</f>
        <v>0.39</v>
      </c>
      <c r="J172">
        <v>0</v>
      </c>
      <c r="O172">
        <f t="shared" si="175"/>
        <v>2200.61</v>
      </c>
      <c r="P172">
        <f t="shared" si="176"/>
        <v>0</v>
      </c>
      <c r="Q172">
        <f t="shared" si="177"/>
        <v>0</v>
      </c>
      <c r="R172">
        <f t="shared" si="178"/>
        <v>0</v>
      </c>
      <c r="S172">
        <f t="shared" si="179"/>
        <v>2200.61</v>
      </c>
      <c r="T172">
        <f t="shared" si="180"/>
        <v>0</v>
      </c>
      <c r="U172">
        <f t="shared" si="181"/>
        <v>8.8998000000000008</v>
      </c>
      <c r="V172">
        <f t="shared" si="182"/>
        <v>0</v>
      </c>
      <c r="W172">
        <f t="shared" si="183"/>
        <v>0</v>
      </c>
      <c r="X172">
        <f t="shared" si="184"/>
        <v>2178.6</v>
      </c>
      <c r="Y172">
        <f t="shared" si="185"/>
        <v>1320.37</v>
      </c>
      <c r="AA172">
        <v>33525518</v>
      </c>
      <c r="AB172">
        <f t="shared" si="186"/>
        <v>178</v>
      </c>
      <c r="AC172">
        <f t="shared" si="187"/>
        <v>0</v>
      </c>
      <c r="AD172">
        <f t="shared" si="188"/>
        <v>0</v>
      </c>
      <c r="AE172">
        <f t="shared" si="189"/>
        <v>0</v>
      </c>
      <c r="AF172">
        <f t="shared" si="190"/>
        <v>178</v>
      </c>
      <c r="AG172">
        <f t="shared" si="191"/>
        <v>0</v>
      </c>
      <c r="AH172">
        <f t="shared" si="192"/>
        <v>22.82</v>
      </c>
      <c r="AI172">
        <f t="shared" si="193"/>
        <v>0</v>
      </c>
      <c r="AJ172">
        <f t="shared" si="194"/>
        <v>0</v>
      </c>
      <c r="AK172">
        <v>178</v>
      </c>
      <c r="AL172">
        <v>0</v>
      </c>
      <c r="AM172">
        <v>0</v>
      </c>
      <c r="AN172">
        <v>0</v>
      </c>
      <c r="AO172">
        <v>178</v>
      </c>
      <c r="AP172">
        <v>0</v>
      </c>
      <c r="AQ172">
        <v>22.82</v>
      </c>
      <c r="AR172">
        <v>0</v>
      </c>
      <c r="AS172">
        <v>0</v>
      </c>
      <c r="AT172">
        <v>99</v>
      </c>
      <c r="AU172">
        <v>60</v>
      </c>
      <c r="AV172">
        <v>1</v>
      </c>
      <c r="AW172">
        <v>1</v>
      </c>
      <c r="AZ172">
        <v>1</v>
      </c>
      <c r="BA172">
        <v>31.7</v>
      </c>
      <c r="BB172">
        <v>1</v>
      </c>
      <c r="BC172">
        <v>1</v>
      </c>
      <c r="BD172" t="s">
        <v>3</v>
      </c>
      <c r="BE172" t="s">
        <v>3</v>
      </c>
      <c r="BF172" t="s">
        <v>3</v>
      </c>
      <c r="BG172" t="s">
        <v>3</v>
      </c>
      <c r="BH172">
        <v>0</v>
      </c>
      <c r="BI172">
        <v>1</v>
      </c>
      <c r="BJ172" t="s">
        <v>54</v>
      </c>
      <c r="BM172">
        <v>46001</v>
      </c>
      <c r="BN172">
        <v>0</v>
      </c>
      <c r="BO172" t="s">
        <v>51</v>
      </c>
      <c r="BP172">
        <v>1</v>
      </c>
      <c r="BQ172">
        <v>2</v>
      </c>
      <c r="BR172">
        <v>0</v>
      </c>
      <c r="BS172">
        <v>31.7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3</v>
      </c>
      <c r="BZ172">
        <v>110</v>
      </c>
      <c r="CA172">
        <v>70</v>
      </c>
      <c r="CE172">
        <v>0</v>
      </c>
      <c r="CF172">
        <v>0</v>
      </c>
      <c r="CG172">
        <v>0</v>
      </c>
      <c r="CM172">
        <v>0</v>
      </c>
      <c r="CN172" t="s">
        <v>3</v>
      </c>
      <c r="CO172">
        <v>0</v>
      </c>
      <c r="CP172">
        <f t="shared" si="195"/>
        <v>2200.61</v>
      </c>
      <c r="CQ172">
        <f t="shared" si="196"/>
        <v>0</v>
      </c>
      <c r="CR172">
        <f t="shared" si="197"/>
        <v>0</v>
      </c>
      <c r="CS172">
        <f t="shared" si="198"/>
        <v>0</v>
      </c>
      <c r="CT172">
        <f t="shared" si="199"/>
        <v>5642.5999999999995</v>
      </c>
      <c r="CU172">
        <f t="shared" si="200"/>
        <v>0</v>
      </c>
      <c r="CV172">
        <f t="shared" si="201"/>
        <v>22.82</v>
      </c>
      <c r="CW172">
        <f t="shared" si="202"/>
        <v>0</v>
      </c>
      <c r="CX172">
        <f t="shared" si="203"/>
        <v>0</v>
      </c>
      <c r="CY172">
        <f t="shared" si="204"/>
        <v>2178.6039000000001</v>
      </c>
      <c r="CZ172">
        <f t="shared" si="205"/>
        <v>1320.366</v>
      </c>
      <c r="DC172" t="s">
        <v>3</v>
      </c>
      <c r="DD172" t="s">
        <v>3</v>
      </c>
      <c r="DE172" t="s">
        <v>3</v>
      </c>
      <c r="DF172" t="s">
        <v>3</v>
      </c>
      <c r="DG172" t="s">
        <v>3</v>
      </c>
      <c r="DH172" t="s">
        <v>3</v>
      </c>
      <c r="DI172" t="s">
        <v>3</v>
      </c>
      <c r="DJ172" t="s">
        <v>3</v>
      </c>
      <c r="DK172" t="s">
        <v>3</v>
      </c>
      <c r="DL172" t="s">
        <v>3</v>
      </c>
      <c r="DM172" t="s">
        <v>3</v>
      </c>
      <c r="DN172">
        <v>0</v>
      </c>
      <c r="DO172">
        <v>0</v>
      </c>
      <c r="DP172">
        <v>1</v>
      </c>
      <c r="DQ172">
        <v>1</v>
      </c>
      <c r="DU172">
        <v>1005</v>
      </c>
      <c r="DV172" t="s">
        <v>53</v>
      </c>
      <c r="DW172" t="s">
        <v>53</v>
      </c>
      <c r="DX172">
        <v>100</v>
      </c>
      <c r="DZ172" t="s">
        <v>3</v>
      </c>
      <c r="EA172" t="s">
        <v>3</v>
      </c>
      <c r="EB172" t="s">
        <v>3</v>
      </c>
      <c r="EC172" t="s">
        <v>3</v>
      </c>
      <c r="EE172">
        <v>36260494</v>
      </c>
      <c r="EF172">
        <v>2</v>
      </c>
      <c r="EG172" t="s">
        <v>55</v>
      </c>
      <c r="EH172">
        <v>0</v>
      </c>
      <c r="EI172" t="s">
        <v>3</v>
      </c>
      <c r="EJ172">
        <v>1</v>
      </c>
      <c r="EK172">
        <v>46001</v>
      </c>
      <c r="EL172" t="s">
        <v>56</v>
      </c>
      <c r="EM172" t="s">
        <v>57</v>
      </c>
      <c r="EO172" t="s">
        <v>3</v>
      </c>
      <c r="EQ172">
        <v>0</v>
      </c>
      <c r="ER172">
        <v>178</v>
      </c>
      <c r="ES172">
        <v>0</v>
      </c>
      <c r="ET172">
        <v>0</v>
      </c>
      <c r="EU172">
        <v>0</v>
      </c>
      <c r="EV172">
        <v>178</v>
      </c>
      <c r="EW172">
        <v>22.82</v>
      </c>
      <c r="EX172">
        <v>0</v>
      </c>
      <c r="EY172">
        <v>0</v>
      </c>
      <c r="FQ172">
        <v>0</v>
      </c>
      <c r="FR172">
        <f t="shared" si="206"/>
        <v>0</v>
      </c>
      <c r="FS172">
        <v>0</v>
      </c>
      <c r="FT172" t="s">
        <v>58</v>
      </c>
      <c r="FU172" t="s">
        <v>59</v>
      </c>
      <c r="FX172">
        <v>99</v>
      </c>
      <c r="FY172">
        <v>59.5</v>
      </c>
      <c r="GA172" t="s">
        <v>3</v>
      </c>
      <c r="GD172">
        <v>1</v>
      </c>
      <c r="GF172">
        <v>1912073335</v>
      </c>
      <c r="GG172">
        <v>2</v>
      </c>
      <c r="GH172">
        <v>1</v>
      </c>
      <c r="GI172">
        <v>2</v>
      </c>
      <c r="GJ172">
        <v>0</v>
      </c>
      <c r="GK172">
        <v>0</v>
      </c>
      <c r="GL172">
        <f t="shared" si="207"/>
        <v>0</v>
      </c>
      <c r="GM172">
        <f t="shared" si="208"/>
        <v>5699.58</v>
      </c>
      <c r="GN172">
        <f t="shared" si="209"/>
        <v>5699.58</v>
      </c>
      <c r="GO172">
        <f t="shared" si="210"/>
        <v>0</v>
      </c>
      <c r="GP172">
        <f t="shared" si="211"/>
        <v>0</v>
      </c>
      <c r="GR172">
        <v>0</v>
      </c>
      <c r="GS172">
        <v>0</v>
      </c>
      <c r="GT172">
        <v>0</v>
      </c>
      <c r="GU172" t="s">
        <v>3</v>
      </c>
      <c r="GV172">
        <f t="shared" si="212"/>
        <v>0</v>
      </c>
      <c r="GW172">
        <v>1</v>
      </c>
      <c r="GX172">
        <f t="shared" si="213"/>
        <v>0</v>
      </c>
      <c r="HA172">
        <v>0</v>
      </c>
      <c r="HB172">
        <v>0</v>
      </c>
      <c r="HC172">
        <f t="shared" si="214"/>
        <v>0</v>
      </c>
      <c r="HE172" t="s">
        <v>3</v>
      </c>
      <c r="HF172" t="s">
        <v>3</v>
      </c>
      <c r="IK172">
        <v>0</v>
      </c>
    </row>
    <row r="174" spans="1:245">
      <c r="A174" s="2">
        <v>51</v>
      </c>
      <c r="B174" s="2">
        <f>B160</f>
        <v>0</v>
      </c>
      <c r="C174" s="2">
        <f>A160</f>
        <v>5</v>
      </c>
      <c r="D174" s="2">
        <f>ROW(A160)</f>
        <v>160</v>
      </c>
      <c r="E174" s="2"/>
      <c r="F174" s="2" t="str">
        <f>IF(F160&lt;&gt;"",F160,"")</f>
        <v>Новый подраздел</v>
      </c>
      <c r="G174" s="2" t="str">
        <f>IF(G160&lt;&gt;"",G160,"")</f>
        <v>комната 18</v>
      </c>
      <c r="H174" s="2">
        <v>0</v>
      </c>
      <c r="I174" s="2"/>
      <c r="J174" s="2"/>
      <c r="K174" s="2"/>
      <c r="L174" s="2"/>
      <c r="M174" s="2"/>
      <c r="N174" s="2"/>
      <c r="O174" s="2">
        <f t="shared" ref="O174:T174" si="215">ROUND(AB174,2)</f>
        <v>37385.4</v>
      </c>
      <c r="P174" s="2">
        <f t="shared" si="215"/>
        <v>4990.13</v>
      </c>
      <c r="Q174" s="2">
        <f t="shared" si="215"/>
        <v>225.49</v>
      </c>
      <c r="R174" s="2">
        <f t="shared" si="215"/>
        <v>216.84</v>
      </c>
      <c r="S174" s="2">
        <f t="shared" si="215"/>
        <v>32169.78</v>
      </c>
      <c r="T174" s="2">
        <f t="shared" si="215"/>
        <v>0</v>
      </c>
      <c r="U174" s="2">
        <f>AH174</f>
        <v>116.60631600000001</v>
      </c>
      <c r="V174" s="2">
        <f>AI174</f>
        <v>0.50630000000000008</v>
      </c>
      <c r="W174" s="2">
        <f>ROUND(AJ174,2)</f>
        <v>0</v>
      </c>
      <c r="X174" s="2">
        <f>ROUND(AK174,2)</f>
        <v>26046.48</v>
      </c>
      <c r="Y174" s="2">
        <f>ROUND(AL174,2)</f>
        <v>16790.22</v>
      </c>
      <c r="Z174" s="2"/>
      <c r="AA174" s="2"/>
      <c r="AB174" s="2">
        <f>ROUND(SUMIF(AA164:AA172,"=33525518",O164:O172),2)</f>
        <v>37385.4</v>
      </c>
      <c r="AC174" s="2">
        <f>ROUND(SUMIF(AA164:AA172,"=33525518",P164:P172),2)</f>
        <v>4990.13</v>
      </c>
      <c r="AD174" s="2">
        <f>ROUND(SUMIF(AA164:AA172,"=33525518",Q164:Q172),2)</f>
        <v>225.49</v>
      </c>
      <c r="AE174" s="2">
        <f>ROUND(SUMIF(AA164:AA172,"=33525518",R164:R172),2)</f>
        <v>216.84</v>
      </c>
      <c r="AF174" s="2">
        <f>ROUND(SUMIF(AA164:AA172,"=33525518",S164:S172),2)</f>
        <v>32169.78</v>
      </c>
      <c r="AG174" s="2">
        <f>ROUND(SUMIF(AA164:AA172,"=33525518",T164:T172),2)</f>
        <v>0</v>
      </c>
      <c r="AH174" s="2">
        <f>SUMIF(AA164:AA172,"=33525518",U164:U172)</f>
        <v>116.60631600000001</v>
      </c>
      <c r="AI174" s="2">
        <f>SUMIF(AA164:AA172,"=33525518",V164:V172)</f>
        <v>0.50630000000000008</v>
      </c>
      <c r="AJ174" s="2">
        <f>ROUND(SUMIF(AA164:AA172,"=33525518",W164:W172),2)</f>
        <v>0</v>
      </c>
      <c r="AK174" s="2">
        <f>ROUND(SUMIF(AA164:AA172,"=33525518",X164:X172),2)</f>
        <v>26046.48</v>
      </c>
      <c r="AL174" s="2">
        <f>ROUND(SUMIF(AA164:AA172,"=33525518",Y164:Y172),2)</f>
        <v>16790.22</v>
      </c>
      <c r="AM174" s="2"/>
      <c r="AN174" s="2"/>
      <c r="AO174" s="2">
        <f t="shared" ref="AO174:BD174" si="216">ROUND(BX174,2)</f>
        <v>0</v>
      </c>
      <c r="AP174" s="2">
        <f t="shared" si="216"/>
        <v>0</v>
      </c>
      <c r="AQ174" s="2">
        <f t="shared" si="216"/>
        <v>0</v>
      </c>
      <c r="AR174" s="2">
        <f t="shared" si="216"/>
        <v>80222.100000000006</v>
      </c>
      <c r="AS174" s="2">
        <f t="shared" si="216"/>
        <v>80222.100000000006</v>
      </c>
      <c r="AT174" s="2">
        <f t="shared" si="216"/>
        <v>0</v>
      </c>
      <c r="AU174" s="2">
        <f t="shared" si="216"/>
        <v>0</v>
      </c>
      <c r="AV174" s="2">
        <f t="shared" si="216"/>
        <v>4990.13</v>
      </c>
      <c r="AW174" s="2">
        <f t="shared" si="216"/>
        <v>4990.13</v>
      </c>
      <c r="AX174" s="2">
        <f t="shared" si="216"/>
        <v>0</v>
      </c>
      <c r="AY174" s="2">
        <f t="shared" si="216"/>
        <v>4990.13</v>
      </c>
      <c r="AZ174" s="2">
        <f t="shared" si="216"/>
        <v>0</v>
      </c>
      <c r="BA174" s="2">
        <f t="shared" si="216"/>
        <v>0</v>
      </c>
      <c r="BB174" s="2">
        <f t="shared" si="216"/>
        <v>0</v>
      </c>
      <c r="BC174" s="2">
        <f t="shared" si="216"/>
        <v>0</v>
      </c>
      <c r="BD174" s="2">
        <f t="shared" si="216"/>
        <v>0</v>
      </c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>
        <f>ROUND(SUMIF(AA164:AA172,"=33525518",FQ164:FQ172),2)</f>
        <v>0</v>
      </c>
      <c r="BY174" s="2">
        <f>ROUND(SUMIF(AA164:AA172,"=33525518",FR164:FR172),2)</f>
        <v>0</v>
      </c>
      <c r="BZ174" s="2">
        <f>ROUND(SUMIF(AA164:AA172,"=33525518",GL164:GL172),2)</f>
        <v>0</v>
      </c>
      <c r="CA174" s="2">
        <f>ROUND(SUMIF(AA164:AA172,"=33525518",GM164:GM172),2)</f>
        <v>80222.100000000006</v>
      </c>
      <c r="CB174" s="2">
        <f>ROUND(SUMIF(AA164:AA172,"=33525518",GN164:GN172),2)</f>
        <v>80222.100000000006</v>
      </c>
      <c r="CC174" s="2">
        <f>ROUND(SUMIF(AA164:AA172,"=33525518",GO164:GO172),2)</f>
        <v>0</v>
      </c>
      <c r="CD174" s="2">
        <f>ROUND(SUMIF(AA164:AA172,"=33525518",GP164:GP172),2)</f>
        <v>0</v>
      </c>
      <c r="CE174" s="2">
        <f>AC174-BX174</f>
        <v>4990.13</v>
      </c>
      <c r="CF174" s="2">
        <f>AC174-BY174</f>
        <v>4990.13</v>
      </c>
      <c r="CG174" s="2">
        <f>BX174-BZ174</f>
        <v>0</v>
      </c>
      <c r="CH174" s="2">
        <f>AC174-BX174-BY174+BZ174</f>
        <v>4990.13</v>
      </c>
      <c r="CI174" s="2">
        <f>BY174-BZ174</f>
        <v>0</v>
      </c>
      <c r="CJ174" s="2">
        <f>ROUND(SUMIF(AA164:AA172,"=33525518",GX164:GX172),2)</f>
        <v>0</v>
      </c>
      <c r="CK174" s="2">
        <f>ROUND(SUMIF(AA164:AA172,"=33525518",GY164:GY172),2)</f>
        <v>0</v>
      </c>
      <c r="CL174" s="2">
        <f>ROUND(SUMIF(AA164:AA172,"=33525518",GZ164:GZ172),2)</f>
        <v>0</v>
      </c>
      <c r="CM174" s="2">
        <f>ROUND(SUMIF(AA164:AA172,"=33525518",HD164:HD172),2)</f>
        <v>0</v>
      </c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>
        <v>0</v>
      </c>
    </row>
    <row r="176" spans="1:245">
      <c r="A176" s="4">
        <v>50</v>
      </c>
      <c r="B176" s="4">
        <v>0</v>
      </c>
      <c r="C176" s="4">
        <v>0</v>
      </c>
      <c r="D176" s="4">
        <v>1</v>
      </c>
      <c r="E176" s="4">
        <v>201</v>
      </c>
      <c r="F176" s="4">
        <f>ROUND(Source!O174,O176)</f>
        <v>37385.4</v>
      </c>
      <c r="G176" s="4" t="s">
        <v>60</v>
      </c>
      <c r="H176" s="4" t="s">
        <v>61</v>
      </c>
      <c r="I176" s="4"/>
      <c r="J176" s="4"/>
      <c r="K176" s="4">
        <v>201</v>
      </c>
      <c r="L176" s="4">
        <v>1</v>
      </c>
      <c r="M176" s="4">
        <v>3</v>
      </c>
      <c r="N176" s="4" t="s">
        <v>3</v>
      </c>
      <c r="O176" s="4">
        <v>2</v>
      </c>
      <c r="P176" s="4"/>
      <c r="Q176" s="4"/>
      <c r="R176" s="4"/>
      <c r="S176" s="4"/>
      <c r="T176" s="4"/>
      <c r="U176" s="4"/>
      <c r="V176" s="4"/>
      <c r="W176" s="4"/>
    </row>
    <row r="177" spans="1:23">
      <c r="A177" s="4">
        <v>50</v>
      </c>
      <c r="B177" s="4">
        <v>0</v>
      </c>
      <c r="C177" s="4">
        <v>0</v>
      </c>
      <c r="D177" s="4">
        <v>1</v>
      </c>
      <c r="E177" s="4">
        <v>202</v>
      </c>
      <c r="F177" s="4">
        <f>ROUND(Source!P174,O177)</f>
        <v>4990.13</v>
      </c>
      <c r="G177" s="4" t="s">
        <v>62</v>
      </c>
      <c r="H177" s="4" t="s">
        <v>63</v>
      </c>
      <c r="I177" s="4"/>
      <c r="J177" s="4"/>
      <c r="K177" s="4">
        <v>202</v>
      </c>
      <c r="L177" s="4">
        <v>2</v>
      </c>
      <c r="M177" s="4">
        <v>3</v>
      </c>
      <c r="N177" s="4" t="s">
        <v>3</v>
      </c>
      <c r="O177" s="4">
        <v>2</v>
      </c>
      <c r="P177" s="4"/>
      <c r="Q177" s="4"/>
      <c r="R177" s="4"/>
      <c r="S177" s="4"/>
      <c r="T177" s="4"/>
      <c r="U177" s="4"/>
      <c r="V177" s="4"/>
      <c r="W177" s="4"/>
    </row>
    <row r="178" spans="1:23">
      <c r="A178" s="4">
        <v>50</v>
      </c>
      <c r="B178" s="4">
        <v>0</v>
      </c>
      <c r="C178" s="4">
        <v>0</v>
      </c>
      <c r="D178" s="4">
        <v>1</v>
      </c>
      <c r="E178" s="4">
        <v>222</v>
      </c>
      <c r="F178" s="4">
        <f>ROUND(Source!AO174,O178)</f>
        <v>0</v>
      </c>
      <c r="G178" s="4" t="s">
        <v>64</v>
      </c>
      <c r="H178" s="4" t="s">
        <v>65</v>
      </c>
      <c r="I178" s="4"/>
      <c r="J178" s="4"/>
      <c r="K178" s="4">
        <v>222</v>
      </c>
      <c r="L178" s="4">
        <v>3</v>
      </c>
      <c r="M178" s="4">
        <v>3</v>
      </c>
      <c r="N178" s="4" t="s">
        <v>3</v>
      </c>
      <c r="O178" s="4">
        <v>2</v>
      </c>
      <c r="P178" s="4"/>
      <c r="Q178" s="4"/>
      <c r="R178" s="4"/>
      <c r="S178" s="4"/>
      <c r="T178" s="4"/>
      <c r="U178" s="4"/>
      <c r="V178" s="4"/>
      <c r="W178" s="4"/>
    </row>
    <row r="179" spans="1:23">
      <c r="A179" s="4">
        <v>50</v>
      </c>
      <c r="B179" s="4">
        <v>0</v>
      </c>
      <c r="C179" s="4">
        <v>0</v>
      </c>
      <c r="D179" s="4">
        <v>1</v>
      </c>
      <c r="E179" s="4">
        <v>225</v>
      </c>
      <c r="F179" s="4">
        <f>ROUND(Source!AV174,O179)</f>
        <v>4990.13</v>
      </c>
      <c r="G179" s="4" t="s">
        <v>66</v>
      </c>
      <c r="H179" s="4" t="s">
        <v>67</v>
      </c>
      <c r="I179" s="4"/>
      <c r="J179" s="4"/>
      <c r="K179" s="4">
        <v>225</v>
      </c>
      <c r="L179" s="4">
        <v>4</v>
      </c>
      <c r="M179" s="4">
        <v>3</v>
      </c>
      <c r="N179" s="4" t="s">
        <v>3</v>
      </c>
      <c r="O179" s="4">
        <v>2</v>
      </c>
      <c r="P179" s="4"/>
      <c r="Q179" s="4"/>
      <c r="R179" s="4"/>
      <c r="S179" s="4"/>
      <c r="T179" s="4"/>
      <c r="U179" s="4"/>
      <c r="V179" s="4"/>
      <c r="W179" s="4"/>
    </row>
    <row r="180" spans="1:23">
      <c r="A180" s="4">
        <v>50</v>
      </c>
      <c r="B180" s="4">
        <v>0</v>
      </c>
      <c r="C180" s="4">
        <v>0</v>
      </c>
      <c r="D180" s="4">
        <v>1</v>
      </c>
      <c r="E180" s="4">
        <v>226</v>
      </c>
      <c r="F180" s="4">
        <f>ROUND(Source!AW174,O180)</f>
        <v>4990.13</v>
      </c>
      <c r="G180" s="4" t="s">
        <v>68</v>
      </c>
      <c r="H180" s="4" t="s">
        <v>69</v>
      </c>
      <c r="I180" s="4"/>
      <c r="J180" s="4"/>
      <c r="K180" s="4">
        <v>226</v>
      </c>
      <c r="L180" s="4">
        <v>5</v>
      </c>
      <c r="M180" s="4">
        <v>3</v>
      </c>
      <c r="N180" s="4" t="s">
        <v>3</v>
      </c>
      <c r="O180" s="4">
        <v>2</v>
      </c>
      <c r="P180" s="4"/>
      <c r="Q180" s="4"/>
      <c r="R180" s="4"/>
      <c r="S180" s="4"/>
      <c r="T180" s="4"/>
      <c r="U180" s="4"/>
      <c r="V180" s="4"/>
      <c r="W180" s="4"/>
    </row>
    <row r="181" spans="1:23">
      <c r="A181" s="4">
        <v>50</v>
      </c>
      <c r="B181" s="4">
        <v>0</v>
      </c>
      <c r="C181" s="4">
        <v>0</v>
      </c>
      <c r="D181" s="4">
        <v>1</v>
      </c>
      <c r="E181" s="4">
        <v>227</v>
      </c>
      <c r="F181" s="4">
        <f>ROUND(Source!AX174,O181)</f>
        <v>0</v>
      </c>
      <c r="G181" s="4" t="s">
        <v>70</v>
      </c>
      <c r="H181" s="4" t="s">
        <v>71</v>
      </c>
      <c r="I181" s="4"/>
      <c r="J181" s="4"/>
      <c r="K181" s="4">
        <v>227</v>
      </c>
      <c r="L181" s="4">
        <v>6</v>
      </c>
      <c r="M181" s="4">
        <v>3</v>
      </c>
      <c r="N181" s="4" t="s">
        <v>3</v>
      </c>
      <c r="O181" s="4">
        <v>2</v>
      </c>
      <c r="P181" s="4"/>
      <c r="Q181" s="4"/>
      <c r="R181" s="4"/>
      <c r="S181" s="4"/>
      <c r="T181" s="4"/>
      <c r="U181" s="4"/>
      <c r="V181" s="4"/>
      <c r="W181" s="4"/>
    </row>
    <row r="182" spans="1:23">
      <c r="A182" s="4">
        <v>50</v>
      </c>
      <c r="B182" s="4">
        <v>0</v>
      </c>
      <c r="C182" s="4">
        <v>0</v>
      </c>
      <c r="D182" s="4">
        <v>1</v>
      </c>
      <c r="E182" s="4">
        <v>228</v>
      </c>
      <c r="F182" s="4">
        <f>ROUND(Source!AY174,O182)</f>
        <v>4990.13</v>
      </c>
      <c r="G182" s="4" t="s">
        <v>72</v>
      </c>
      <c r="H182" s="4" t="s">
        <v>73</v>
      </c>
      <c r="I182" s="4"/>
      <c r="J182" s="4"/>
      <c r="K182" s="4">
        <v>228</v>
      </c>
      <c r="L182" s="4">
        <v>7</v>
      </c>
      <c r="M182" s="4">
        <v>3</v>
      </c>
      <c r="N182" s="4" t="s">
        <v>3</v>
      </c>
      <c r="O182" s="4">
        <v>2</v>
      </c>
      <c r="P182" s="4"/>
      <c r="Q182" s="4"/>
      <c r="R182" s="4"/>
      <c r="S182" s="4"/>
      <c r="T182" s="4"/>
      <c r="U182" s="4"/>
      <c r="V182" s="4"/>
      <c r="W182" s="4"/>
    </row>
    <row r="183" spans="1:23">
      <c r="A183" s="4">
        <v>50</v>
      </c>
      <c r="B183" s="4">
        <v>0</v>
      </c>
      <c r="C183" s="4">
        <v>0</v>
      </c>
      <c r="D183" s="4">
        <v>1</v>
      </c>
      <c r="E183" s="4">
        <v>216</v>
      </c>
      <c r="F183" s="4">
        <f>ROUND(Source!AP174,O183)</f>
        <v>0</v>
      </c>
      <c r="G183" s="4" t="s">
        <v>74</v>
      </c>
      <c r="H183" s="4" t="s">
        <v>75</v>
      </c>
      <c r="I183" s="4"/>
      <c r="J183" s="4"/>
      <c r="K183" s="4">
        <v>216</v>
      </c>
      <c r="L183" s="4">
        <v>8</v>
      </c>
      <c r="M183" s="4">
        <v>3</v>
      </c>
      <c r="N183" s="4" t="s">
        <v>3</v>
      </c>
      <c r="O183" s="4">
        <v>2</v>
      </c>
      <c r="P183" s="4"/>
      <c r="Q183" s="4"/>
      <c r="R183" s="4"/>
      <c r="S183" s="4"/>
      <c r="T183" s="4"/>
      <c r="U183" s="4"/>
      <c r="V183" s="4"/>
      <c r="W183" s="4"/>
    </row>
    <row r="184" spans="1:23">
      <c r="A184" s="4">
        <v>50</v>
      </c>
      <c r="B184" s="4">
        <v>0</v>
      </c>
      <c r="C184" s="4">
        <v>0</v>
      </c>
      <c r="D184" s="4">
        <v>1</v>
      </c>
      <c r="E184" s="4">
        <v>223</v>
      </c>
      <c r="F184" s="4">
        <f>ROUND(Source!AQ174,O184)</f>
        <v>0</v>
      </c>
      <c r="G184" s="4" t="s">
        <v>76</v>
      </c>
      <c r="H184" s="4" t="s">
        <v>77</v>
      </c>
      <c r="I184" s="4"/>
      <c r="J184" s="4"/>
      <c r="K184" s="4">
        <v>223</v>
      </c>
      <c r="L184" s="4">
        <v>9</v>
      </c>
      <c r="M184" s="4">
        <v>3</v>
      </c>
      <c r="N184" s="4" t="s">
        <v>3</v>
      </c>
      <c r="O184" s="4">
        <v>2</v>
      </c>
      <c r="P184" s="4"/>
      <c r="Q184" s="4"/>
      <c r="R184" s="4"/>
      <c r="S184" s="4"/>
      <c r="T184" s="4"/>
      <c r="U184" s="4"/>
      <c r="V184" s="4"/>
      <c r="W184" s="4"/>
    </row>
    <row r="185" spans="1:23">
      <c r="A185" s="4">
        <v>50</v>
      </c>
      <c r="B185" s="4">
        <v>0</v>
      </c>
      <c r="C185" s="4">
        <v>0</v>
      </c>
      <c r="D185" s="4">
        <v>1</v>
      </c>
      <c r="E185" s="4">
        <v>229</v>
      </c>
      <c r="F185" s="4">
        <f>ROUND(Source!AZ174,O185)</f>
        <v>0</v>
      </c>
      <c r="G185" s="4" t="s">
        <v>78</v>
      </c>
      <c r="H185" s="4" t="s">
        <v>79</v>
      </c>
      <c r="I185" s="4"/>
      <c r="J185" s="4"/>
      <c r="K185" s="4">
        <v>229</v>
      </c>
      <c r="L185" s="4">
        <v>10</v>
      </c>
      <c r="M185" s="4">
        <v>3</v>
      </c>
      <c r="N185" s="4" t="s">
        <v>3</v>
      </c>
      <c r="O185" s="4">
        <v>2</v>
      </c>
      <c r="P185" s="4"/>
      <c r="Q185" s="4"/>
      <c r="R185" s="4"/>
      <c r="S185" s="4"/>
      <c r="T185" s="4"/>
      <c r="U185" s="4"/>
      <c r="V185" s="4"/>
      <c r="W185" s="4"/>
    </row>
    <row r="186" spans="1:23">
      <c r="A186" s="4">
        <v>50</v>
      </c>
      <c r="B186" s="4">
        <v>0</v>
      </c>
      <c r="C186" s="4">
        <v>0</v>
      </c>
      <c r="D186" s="4">
        <v>1</v>
      </c>
      <c r="E186" s="4">
        <v>203</v>
      </c>
      <c r="F186" s="4">
        <f>ROUND(Source!Q174,O186)</f>
        <v>225.49</v>
      </c>
      <c r="G186" s="4" t="s">
        <v>80</v>
      </c>
      <c r="H186" s="4" t="s">
        <v>81</v>
      </c>
      <c r="I186" s="4"/>
      <c r="J186" s="4"/>
      <c r="K186" s="4">
        <v>203</v>
      </c>
      <c r="L186" s="4">
        <v>11</v>
      </c>
      <c r="M186" s="4">
        <v>3</v>
      </c>
      <c r="N186" s="4" t="s">
        <v>3</v>
      </c>
      <c r="O186" s="4">
        <v>2</v>
      </c>
      <c r="P186" s="4"/>
      <c r="Q186" s="4"/>
      <c r="R186" s="4"/>
      <c r="S186" s="4"/>
      <c r="T186" s="4"/>
      <c r="U186" s="4"/>
      <c r="V186" s="4"/>
      <c r="W186" s="4"/>
    </row>
    <row r="187" spans="1:23">
      <c r="A187" s="4">
        <v>50</v>
      </c>
      <c r="B187" s="4">
        <v>0</v>
      </c>
      <c r="C187" s="4">
        <v>0</v>
      </c>
      <c r="D187" s="4">
        <v>1</v>
      </c>
      <c r="E187" s="4">
        <v>231</v>
      </c>
      <c r="F187" s="4">
        <f>ROUND(Source!BB174,O187)</f>
        <v>0</v>
      </c>
      <c r="G187" s="4" t="s">
        <v>82</v>
      </c>
      <c r="H187" s="4" t="s">
        <v>83</v>
      </c>
      <c r="I187" s="4"/>
      <c r="J187" s="4"/>
      <c r="K187" s="4">
        <v>231</v>
      </c>
      <c r="L187" s="4">
        <v>12</v>
      </c>
      <c r="M187" s="4">
        <v>3</v>
      </c>
      <c r="N187" s="4" t="s">
        <v>3</v>
      </c>
      <c r="O187" s="4">
        <v>2</v>
      </c>
      <c r="P187" s="4"/>
      <c r="Q187" s="4"/>
      <c r="R187" s="4"/>
      <c r="S187" s="4"/>
      <c r="T187" s="4"/>
      <c r="U187" s="4"/>
      <c r="V187" s="4"/>
      <c r="W187" s="4"/>
    </row>
    <row r="188" spans="1:23">
      <c r="A188" s="4">
        <v>50</v>
      </c>
      <c r="B188" s="4">
        <v>0</v>
      </c>
      <c r="C188" s="4">
        <v>0</v>
      </c>
      <c r="D188" s="4">
        <v>1</v>
      </c>
      <c r="E188" s="4">
        <v>204</v>
      </c>
      <c r="F188" s="4">
        <f>ROUND(Source!R174,O188)</f>
        <v>216.84</v>
      </c>
      <c r="G188" s="4" t="s">
        <v>84</v>
      </c>
      <c r="H188" s="4" t="s">
        <v>85</v>
      </c>
      <c r="I188" s="4"/>
      <c r="J188" s="4"/>
      <c r="K188" s="4">
        <v>204</v>
      </c>
      <c r="L188" s="4">
        <v>13</v>
      </c>
      <c r="M188" s="4">
        <v>3</v>
      </c>
      <c r="N188" s="4" t="s">
        <v>3</v>
      </c>
      <c r="O188" s="4">
        <v>2</v>
      </c>
      <c r="P188" s="4"/>
      <c r="Q188" s="4"/>
      <c r="R188" s="4"/>
      <c r="S188" s="4"/>
      <c r="T188" s="4"/>
      <c r="U188" s="4"/>
      <c r="V188" s="4"/>
      <c r="W188" s="4"/>
    </row>
    <row r="189" spans="1:23">
      <c r="A189" s="4">
        <v>50</v>
      </c>
      <c r="B189" s="4">
        <v>0</v>
      </c>
      <c r="C189" s="4">
        <v>0</v>
      </c>
      <c r="D189" s="4">
        <v>1</v>
      </c>
      <c r="E189" s="4">
        <v>205</v>
      </c>
      <c r="F189" s="4">
        <f>ROUND(Source!S174,O189)</f>
        <v>32169.78</v>
      </c>
      <c r="G189" s="4" t="s">
        <v>86</v>
      </c>
      <c r="H189" s="4" t="s">
        <v>87</v>
      </c>
      <c r="I189" s="4"/>
      <c r="J189" s="4"/>
      <c r="K189" s="4">
        <v>205</v>
      </c>
      <c r="L189" s="4">
        <v>14</v>
      </c>
      <c r="M189" s="4">
        <v>3</v>
      </c>
      <c r="N189" s="4" t="s">
        <v>3</v>
      </c>
      <c r="O189" s="4">
        <v>2</v>
      </c>
      <c r="P189" s="4"/>
      <c r="Q189" s="4"/>
      <c r="R189" s="4"/>
      <c r="S189" s="4"/>
      <c r="T189" s="4"/>
      <c r="U189" s="4"/>
      <c r="V189" s="4"/>
      <c r="W189" s="4"/>
    </row>
    <row r="190" spans="1:23">
      <c r="A190" s="4">
        <v>50</v>
      </c>
      <c r="B190" s="4">
        <v>0</v>
      </c>
      <c r="C190" s="4">
        <v>0</v>
      </c>
      <c r="D190" s="4">
        <v>1</v>
      </c>
      <c r="E190" s="4">
        <v>232</v>
      </c>
      <c r="F190" s="4">
        <f>ROUND(Source!BC174,O190)</f>
        <v>0</v>
      </c>
      <c r="G190" s="4" t="s">
        <v>88</v>
      </c>
      <c r="H190" s="4" t="s">
        <v>89</v>
      </c>
      <c r="I190" s="4"/>
      <c r="J190" s="4"/>
      <c r="K190" s="4">
        <v>232</v>
      </c>
      <c r="L190" s="4">
        <v>15</v>
      </c>
      <c r="M190" s="4">
        <v>3</v>
      </c>
      <c r="N190" s="4" t="s">
        <v>3</v>
      </c>
      <c r="O190" s="4">
        <v>2</v>
      </c>
      <c r="P190" s="4"/>
      <c r="Q190" s="4"/>
      <c r="R190" s="4"/>
      <c r="S190" s="4"/>
      <c r="T190" s="4"/>
      <c r="U190" s="4"/>
      <c r="V190" s="4"/>
      <c r="W190" s="4"/>
    </row>
    <row r="191" spans="1:23">
      <c r="A191" s="4">
        <v>50</v>
      </c>
      <c r="B191" s="4">
        <v>0</v>
      </c>
      <c r="C191" s="4">
        <v>0</v>
      </c>
      <c r="D191" s="4">
        <v>1</v>
      </c>
      <c r="E191" s="4">
        <v>214</v>
      </c>
      <c r="F191" s="4">
        <f>ROUND(Source!AS174,O191)</f>
        <v>80222.100000000006</v>
      </c>
      <c r="G191" s="4" t="s">
        <v>90</v>
      </c>
      <c r="H191" s="4" t="s">
        <v>91</v>
      </c>
      <c r="I191" s="4"/>
      <c r="J191" s="4"/>
      <c r="K191" s="4">
        <v>214</v>
      </c>
      <c r="L191" s="4">
        <v>16</v>
      </c>
      <c r="M191" s="4">
        <v>3</v>
      </c>
      <c r="N191" s="4" t="s">
        <v>3</v>
      </c>
      <c r="O191" s="4">
        <v>2</v>
      </c>
      <c r="P191" s="4"/>
      <c r="Q191" s="4"/>
      <c r="R191" s="4"/>
      <c r="S191" s="4"/>
      <c r="T191" s="4"/>
      <c r="U191" s="4"/>
      <c r="V191" s="4"/>
      <c r="W191" s="4"/>
    </row>
    <row r="192" spans="1:23">
      <c r="A192" s="4">
        <v>50</v>
      </c>
      <c r="B192" s="4">
        <v>0</v>
      </c>
      <c r="C192" s="4">
        <v>0</v>
      </c>
      <c r="D192" s="4">
        <v>1</v>
      </c>
      <c r="E192" s="4">
        <v>215</v>
      </c>
      <c r="F192" s="4">
        <f>ROUND(Source!AT174,O192)</f>
        <v>0</v>
      </c>
      <c r="G192" s="4" t="s">
        <v>92</v>
      </c>
      <c r="H192" s="4" t="s">
        <v>93</v>
      </c>
      <c r="I192" s="4"/>
      <c r="J192" s="4"/>
      <c r="K192" s="4">
        <v>215</v>
      </c>
      <c r="L192" s="4">
        <v>17</v>
      </c>
      <c r="M192" s="4">
        <v>3</v>
      </c>
      <c r="N192" s="4" t="s">
        <v>3</v>
      </c>
      <c r="O192" s="4">
        <v>2</v>
      </c>
      <c r="P192" s="4"/>
      <c r="Q192" s="4"/>
      <c r="R192" s="4"/>
      <c r="S192" s="4"/>
      <c r="T192" s="4"/>
      <c r="U192" s="4"/>
      <c r="V192" s="4"/>
      <c r="W192" s="4"/>
    </row>
    <row r="193" spans="1:245">
      <c r="A193" s="4">
        <v>50</v>
      </c>
      <c r="B193" s="4">
        <v>0</v>
      </c>
      <c r="C193" s="4">
        <v>0</v>
      </c>
      <c r="D193" s="4">
        <v>1</v>
      </c>
      <c r="E193" s="4">
        <v>217</v>
      </c>
      <c r="F193" s="4">
        <f>ROUND(Source!AU174,O193)</f>
        <v>0</v>
      </c>
      <c r="G193" s="4" t="s">
        <v>94</v>
      </c>
      <c r="H193" s="4" t="s">
        <v>95</v>
      </c>
      <c r="I193" s="4"/>
      <c r="J193" s="4"/>
      <c r="K193" s="4">
        <v>217</v>
      </c>
      <c r="L193" s="4">
        <v>18</v>
      </c>
      <c r="M193" s="4">
        <v>3</v>
      </c>
      <c r="N193" s="4" t="s">
        <v>3</v>
      </c>
      <c r="O193" s="4">
        <v>2</v>
      </c>
      <c r="P193" s="4"/>
      <c r="Q193" s="4"/>
      <c r="R193" s="4"/>
      <c r="S193" s="4"/>
      <c r="T193" s="4"/>
      <c r="U193" s="4"/>
      <c r="V193" s="4"/>
      <c r="W193" s="4"/>
    </row>
    <row r="194" spans="1:245">
      <c r="A194" s="4">
        <v>50</v>
      </c>
      <c r="B194" s="4">
        <v>0</v>
      </c>
      <c r="C194" s="4">
        <v>0</v>
      </c>
      <c r="D194" s="4">
        <v>1</v>
      </c>
      <c r="E194" s="4">
        <v>230</v>
      </c>
      <c r="F194" s="4">
        <f>ROUND(Source!BA174,O194)</f>
        <v>0</v>
      </c>
      <c r="G194" s="4" t="s">
        <v>96</v>
      </c>
      <c r="H194" s="4" t="s">
        <v>97</v>
      </c>
      <c r="I194" s="4"/>
      <c r="J194" s="4"/>
      <c r="K194" s="4">
        <v>230</v>
      </c>
      <c r="L194" s="4">
        <v>19</v>
      </c>
      <c r="M194" s="4">
        <v>3</v>
      </c>
      <c r="N194" s="4" t="s">
        <v>3</v>
      </c>
      <c r="O194" s="4">
        <v>2</v>
      </c>
      <c r="P194" s="4"/>
      <c r="Q194" s="4"/>
      <c r="R194" s="4"/>
      <c r="S194" s="4"/>
      <c r="T194" s="4"/>
      <c r="U194" s="4"/>
      <c r="V194" s="4"/>
      <c r="W194" s="4"/>
    </row>
    <row r="195" spans="1:245">
      <c r="A195" s="4">
        <v>50</v>
      </c>
      <c r="B195" s="4">
        <v>0</v>
      </c>
      <c r="C195" s="4">
        <v>0</v>
      </c>
      <c r="D195" s="4">
        <v>1</v>
      </c>
      <c r="E195" s="4">
        <v>206</v>
      </c>
      <c r="F195" s="4">
        <f>ROUND(Source!T174,O195)</f>
        <v>0</v>
      </c>
      <c r="G195" s="4" t="s">
        <v>98</v>
      </c>
      <c r="H195" s="4" t="s">
        <v>99</v>
      </c>
      <c r="I195" s="4"/>
      <c r="J195" s="4"/>
      <c r="K195" s="4">
        <v>206</v>
      </c>
      <c r="L195" s="4">
        <v>20</v>
      </c>
      <c r="M195" s="4">
        <v>3</v>
      </c>
      <c r="N195" s="4" t="s">
        <v>3</v>
      </c>
      <c r="O195" s="4">
        <v>2</v>
      </c>
      <c r="P195" s="4"/>
      <c r="Q195" s="4"/>
      <c r="R195" s="4"/>
      <c r="S195" s="4"/>
      <c r="T195" s="4"/>
      <c r="U195" s="4"/>
      <c r="V195" s="4"/>
      <c r="W195" s="4"/>
    </row>
    <row r="196" spans="1:245">
      <c r="A196" s="4">
        <v>50</v>
      </c>
      <c r="B196" s="4">
        <v>0</v>
      </c>
      <c r="C196" s="4">
        <v>0</v>
      </c>
      <c r="D196" s="4">
        <v>1</v>
      </c>
      <c r="E196" s="4">
        <v>207</v>
      </c>
      <c r="F196" s="4">
        <f>Source!U174</f>
        <v>116.60631600000001</v>
      </c>
      <c r="G196" s="4" t="s">
        <v>100</v>
      </c>
      <c r="H196" s="4" t="s">
        <v>101</v>
      </c>
      <c r="I196" s="4"/>
      <c r="J196" s="4"/>
      <c r="K196" s="4">
        <v>207</v>
      </c>
      <c r="L196" s="4">
        <v>21</v>
      </c>
      <c r="M196" s="4">
        <v>3</v>
      </c>
      <c r="N196" s="4" t="s">
        <v>3</v>
      </c>
      <c r="O196" s="4">
        <v>-1</v>
      </c>
      <c r="P196" s="4"/>
      <c r="Q196" s="4"/>
      <c r="R196" s="4"/>
      <c r="S196" s="4"/>
      <c r="T196" s="4"/>
      <c r="U196" s="4"/>
      <c r="V196" s="4"/>
      <c r="W196" s="4"/>
    </row>
    <row r="197" spans="1:245">
      <c r="A197" s="4">
        <v>50</v>
      </c>
      <c r="B197" s="4">
        <v>0</v>
      </c>
      <c r="C197" s="4">
        <v>0</v>
      </c>
      <c r="D197" s="4">
        <v>1</v>
      </c>
      <c r="E197" s="4">
        <v>208</v>
      </c>
      <c r="F197" s="4">
        <f>Source!V174</f>
        <v>0.50630000000000008</v>
      </c>
      <c r="G197" s="4" t="s">
        <v>102</v>
      </c>
      <c r="H197" s="4" t="s">
        <v>103</v>
      </c>
      <c r="I197" s="4"/>
      <c r="J197" s="4"/>
      <c r="K197" s="4">
        <v>208</v>
      </c>
      <c r="L197" s="4">
        <v>22</v>
      </c>
      <c r="M197" s="4">
        <v>3</v>
      </c>
      <c r="N197" s="4" t="s">
        <v>3</v>
      </c>
      <c r="O197" s="4">
        <v>-1</v>
      </c>
      <c r="P197" s="4"/>
      <c r="Q197" s="4"/>
      <c r="R197" s="4"/>
      <c r="S197" s="4"/>
      <c r="T197" s="4"/>
      <c r="U197" s="4"/>
      <c r="V197" s="4"/>
      <c r="W197" s="4"/>
    </row>
    <row r="198" spans="1:245">
      <c r="A198" s="4">
        <v>50</v>
      </c>
      <c r="B198" s="4">
        <v>0</v>
      </c>
      <c r="C198" s="4">
        <v>0</v>
      </c>
      <c r="D198" s="4">
        <v>1</v>
      </c>
      <c r="E198" s="4">
        <v>209</v>
      </c>
      <c r="F198" s="4">
        <f>ROUND(Source!W174,O198)</f>
        <v>0</v>
      </c>
      <c r="G198" s="4" t="s">
        <v>104</v>
      </c>
      <c r="H198" s="4" t="s">
        <v>105</v>
      </c>
      <c r="I198" s="4"/>
      <c r="J198" s="4"/>
      <c r="K198" s="4">
        <v>209</v>
      </c>
      <c r="L198" s="4">
        <v>23</v>
      </c>
      <c r="M198" s="4">
        <v>3</v>
      </c>
      <c r="N198" s="4" t="s">
        <v>3</v>
      </c>
      <c r="O198" s="4">
        <v>2</v>
      </c>
      <c r="P198" s="4"/>
      <c r="Q198" s="4"/>
      <c r="R198" s="4"/>
      <c r="S198" s="4"/>
      <c r="T198" s="4"/>
      <c r="U198" s="4"/>
      <c r="V198" s="4"/>
      <c r="W198" s="4"/>
    </row>
    <row r="199" spans="1:245">
      <c r="A199" s="4">
        <v>50</v>
      </c>
      <c r="B199" s="4">
        <v>0</v>
      </c>
      <c r="C199" s="4">
        <v>0</v>
      </c>
      <c r="D199" s="4">
        <v>1</v>
      </c>
      <c r="E199" s="4">
        <v>233</v>
      </c>
      <c r="F199" s="4">
        <f>ROUND(Source!BD174,O199)</f>
        <v>0</v>
      </c>
      <c r="G199" s="4" t="s">
        <v>106</v>
      </c>
      <c r="H199" s="4" t="s">
        <v>107</v>
      </c>
      <c r="I199" s="4"/>
      <c r="J199" s="4"/>
      <c r="K199" s="4">
        <v>233</v>
      </c>
      <c r="L199" s="4">
        <v>24</v>
      </c>
      <c r="M199" s="4">
        <v>3</v>
      </c>
      <c r="N199" s="4" t="s">
        <v>3</v>
      </c>
      <c r="O199" s="4">
        <v>2</v>
      </c>
      <c r="P199" s="4"/>
      <c r="Q199" s="4"/>
      <c r="R199" s="4"/>
      <c r="S199" s="4"/>
      <c r="T199" s="4"/>
      <c r="U199" s="4"/>
      <c r="V199" s="4"/>
      <c r="W199" s="4"/>
    </row>
    <row r="200" spans="1:245">
      <c r="A200" s="4">
        <v>50</v>
      </c>
      <c r="B200" s="4">
        <v>0</v>
      </c>
      <c r="C200" s="4">
        <v>0</v>
      </c>
      <c r="D200" s="4">
        <v>1</v>
      </c>
      <c r="E200" s="4">
        <v>210</v>
      </c>
      <c r="F200" s="4">
        <f>ROUND(Source!X174,O200)</f>
        <v>26046.48</v>
      </c>
      <c r="G200" s="4" t="s">
        <v>108</v>
      </c>
      <c r="H200" s="4" t="s">
        <v>109</v>
      </c>
      <c r="I200" s="4"/>
      <c r="J200" s="4"/>
      <c r="K200" s="4">
        <v>210</v>
      </c>
      <c r="L200" s="4">
        <v>25</v>
      </c>
      <c r="M200" s="4">
        <v>3</v>
      </c>
      <c r="N200" s="4" t="s">
        <v>3</v>
      </c>
      <c r="O200" s="4">
        <v>2</v>
      </c>
      <c r="P200" s="4"/>
      <c r="Q200" s="4"/>
      <c r="R200" s="4"/>
      <c r="S200" s="4"/>
      <c r="T200" s="4"/>
      <c r="U200" s="4"/>
      <c r="V200" s="4"/>
      <c r="W200" s="4"/>
    </row>
    <row r="201" spans="1:245">
      <c r="A201" s="4">
        <v>50</v>
      </c>
      <c r="B201" s="4">
        <v>0</v>
      </c>
      <c r="C201" s="4">
        <v>0</v>
      </c>
      <c r="D201" s="4">
        <v>1</v>
      </c>
      <c r="E201" s="4">
        <v>211</v>
      </c>
      <c r="F201" s="4">
        <f>ROUND(Source!Y174,O201)</f>
        <v>16790.22</v>
      </c>
      <c r="G201" s="4" t="s">
        <v>110</v>
      </c>
      <c r="H201" s="4" t="s">
        <v>111</v>
      </c>
      <c r="I201" s="4"/>
      <c r="J201" s="4"/>
      <c r="K201" s="4">
        <v>211</v>
      </c>
      <c r="L201" s="4">
        <v>26</v>
      </c>
      <c r="M201" s="4">
        <v>3</v>
      </c>
      <c r="N201" s="4" t="s">
        <v>3</v>
      </c>
      <c r="O201" s="4">
        <v>2</v>
      </c>
      <c r="P201" s="4"/>
      <c r="Q201" s="4"/>
      <c r="R201" s="4"/>
      <c r="S201" s="4"/>
      <c r="T201" s="4"/>
      <c r="U201" s="4"/>
      <c r="V201" s="4"/>
      <c r="W201" s="4"/>
    </row>
    <row r="202" spans="1:245">
      <c r="A202" s="4">
        <v>50</v>
      </c>
      <c r="B202" s="4">
        <v>0</v>
      </c>
      <c r="C202" s="4">
        <v>0</v>
      </c>
      <c r="D202" s="4">
        <v>1</v>
      </c>
      <c r="E202" s="4">
        <v>224</v>
      </c>
      <c r="F202" s="4">
        <f>ROUND(Source!AR174,O202)</f>
        <v>80222.100000000006</v>
      </c>
      <c r="G202" s="4" t="s">
        <v>112</v>
      </c>
      <c r="H202" s="4" t="s">
        <v>113</v>
      </c>
      <c r="I202" s="4"/>
      <c r="J202" s="4"/>
      <c r="K202" s="4">
        <v>224</v>
      </c>
      <c r="L202" s="4">
        <v>27</v>
      </c>
      <c r="M202" s="4">
        <v>3</v>
      </c>
      <c r="N202" s="4" t="s">
        <v>3</v>
      </c>
      <c r="O202" s="4">
        <v>2</v>
      </c>
      <c r="P202" s="4"/>
      <c r="Q202" s="4"/>
      <c r="R202" s="4"/>
      <c r="S202" s="4"/>
      <c r="T202" s="4"/>
      <c r="U202" s="4"/>
      <c r="V202" s="4"/>
      <c r="W202" s="4"/>
    </row>
    <row r="204" spans="1:245">
      <c r="A204" s="1">
        <v>5</v>
      </c>
      <c r="B204" s="1">
        <v>0</v>
      </c>
      <c r="C204" s="1"/>
      <c r="D204" s="1">
        <f>ROW(A218)</f>
        <v>218</v>
      </c>
      <c r="E204" s="1"/>
      <c r="F204" s="1" t="s">
        <v>15</v>
      </c>
      <c r="G204" s="1" t="s">
        <v>117</v>
      </c>
      <c r="H204" s="1" t="s">
        <v>3</v>
      </c>
      <c r="I204" s="1">
        <v>0</v>
      </c>
      <c r="J204" s="1"/>
      <c r="K204" s="1">
        <v>0</v>
      </c>
      <c r="L204" s="1"/>
      <c r="M204" s="1" t="s">
        <v>3</v>
      </c>
      <c r="N204" s="1"/>
      <c r="O204" s="1"/>
      <c r="P204" s="1"/>
      <c r="Q204" s="1"/>
      <c r="R204" s="1"/>
      <c r="S204" s="1">
        <v>0</v>
      </c>
      <c r="T204" s="1"/>
      <c r="U204" s="1" t="s">
        <v>3</v>
      </c>
      <c r="V204" s="1">
        <v>0</v>
      </c>
      <c r="W204" s="1"/>
      <c r="X204" s="1"/>
      <c r="Y204" s="1"/>
      <c r="Z204" s="1"/>
      <c r="AA204" s="1"/>
      <c r="AB204" s="1" t="s">
        <v>3</v>
      </c>
      <c r="AC204" s="1" t="s">
        <v>3</v>
      </c>
      <c r="AD204" s="1" t="s">
        <v>3</v>
      </c>
      <c r="AE204" s="1" t="s">
        <v>3</v>
      </c>
      <c r="AF204" s="1" t="s">
        <v>3</v>
      </c>
      <c r="AG204" s="1" t="s">
        <v>3</v>
      </c>
      <c r="AH204" s="1"/>
      <c r="AI204" s="1"/>
      <c r="AJ204" s="1"/>
      <c r="AK204" s="1"/>
      <c r="AL204" s="1"/>
      <c r="AM204" s="1"/>
      <c r="AN204" s="1"/>
      <c r="AO204" s="1"/>
      <c r="AP204" s="1" t="s">
        <v>3</v>
      </c>
      <c r="AQ204" s="1" t="s">
        <v>3</v>
      </c>
      <c r="AR204" s="1" t="s">
        <v>3</v>
      </c>
      <c r="AS204" s="1"/>
      <c r="AT204" s="1"/>
      <c r="AU204" s="1"/>
      <c r="AV204" s="1"/>
      <c r="AW204" s="1"/>
      <c r="AX204" s="1"/>
      <c r="AY204" s="1"/>
      <c r="AZ204" s="1" t="s">
        <v>3</v>
      </c>
      <c r="BA204" s="1"/>
      <c r="BB204" s="1" t="s">
        <v>3</v>
      </c>
      <c r="BC204" s="1" t="s">
        <v>3</v>
      </c>
      <c r="BD204" s="1" t="s">
        <v>3</v>
      </c>
      <c r="BE204" s="1" t="s">
        <v>3</v>
      </c>
      <c r="BF204" s="1" t="s">
        <v>3</v>
      </c>
      <c r="BG204" s="1" t="s">
        <v>3</v>
      </c>
      <c r="BH204" s="1" t="s">
        <v>3</v>
      </c>
      <c r="BI204" s="1" t="s">
        <v>3</v>
      </c>
      <c r="BJ204" s="1" t="s">
        <v>3</v>
      </c>
      <c r="BK204" s="1" t="s">
        <v>3</v>
      </c>
      <c r="BL204" s="1" t="s">
        <v>3</v>
      </c>
      <c r="BM204" s="1" t="s">
        <v>3</v>
      </c>
      <c r="BN204" s="1" t="s">
        <v>3</v>
      </c>
      <c r="BO204" s="1" t="s">
        <v>3</v>
      </c>
      <c r="BP204" s="1" t="s">
        <v>3</v>
      </c>
      <c r="BQ204" s="1"/>
      <c r="BR204" s="1"/>
      <c r="BS204" s="1"/>
      <c r="BT204" s="1"/>
      <c r="BU204" s="1"/>
      <c r="BV204" s="1"/>
      <c r="BW204" s="1"/>
      <c r="BX204" s="1">
        <v>0</v>
      </c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>
        <v>0</v>
      </c>
    </row>
    <row r="206" spans="1:245">
      <c r="A206" s="2">
        <v>52</v>
      </c>
      <c r="B206" s="2">
        <f t="shared" ref="B206:G206" si="217">B218</f>
        <v>0</v>
      </c>
      <c r="C206" s="2">
        <f t="shared" si="217"/>
        <v>5</v>
      </c>
      <c r="D206" s="2">
        <f t="shared" si="217"/>
        <v>204</v>
      </c>
      <c r="E206" s="2">
        <f t="shared" si="217"/>
        <v>0</v>
      </c>
      <c r="F206" s="2" t="str">
        <f t="shared" si="217"/>
        <v>Новый подраздел</v>
      </c>
      <c r="G206" s="2" t="str">
        <f t="shared" si="217"/>
        <v>коридор 19</v>
      </c>
      <c r="H206" s="2"/>
      <c r="I206" s="2"/>
      <c r="J206" s="2"/>
      <c r="K206" s="2"/>
      <c r="L206" s="2"/>
      <c r="M206" s="2"/>
      <c r="N206" s="2"/>
      <c r="O206" s="2">
        <f t="shared" ref="O206:AT206" si="218">O218</f>
        <v>70666.86</v>
      </c>
      <c r="P206" s="2">
        <f t="shared" si="218"/>
        <v>8879.49</v>
      </c>
      <c r="Q206" s="2">
        <f t="shared" si="218"/>
        <v>423.99</v>
      </c>
      <c r="R206" s="2">
        <f t="shared" si="218"/>
        <v>407.78</v>
      </c>
      <c r="S206" s="2">
        <f t="shared" si="218"/>
        <v>61363.38</v>
      </c>
      <c r="T206" s="2">
        <f t="shared" si="218"/>
        <v>0</v>
      </c>
      <c r="U206" s="2">
        <f t="shared" si="218"/>
        <v>224.15325999999999</v>
      </c>
      <c r="V206" s="2">
        <f t="shared" si="218"/>
        <v>0.95201000000000002</v>
      </c>
      <c r="W206" s="2">
        <f t="shared" si="218"/>
        <v>0</v>
      </c>
      <c r="X206" s="2">
        <f t="shared" si="218"/>
        <v>50082.41</v>
      </c>
      <c r="Y206" s="2">
        <f t="shared" si="218"/>
        <v>32515.88</v>
      </c>
      <c r="Z206" s="2">
        <f t="shared" si="218"/>
        <v>0</v>
      </c>
      <c r="AA206" s="2">
        <f t="shared" si="218"/>
        <v>0</v>
      </c>
      <c r="AB206" s="2">
        <f t="shared" si="218"/>
        <v>70666.86</v>
      </c>
      <c r="AC206" s="2">
        <f t="shared" si="218"/>
        <v>8879.49</v>
      </c>
      <c r="AD206" s="2">
        <f t="shared" si="218"/>
        <v>423.99</v>
      </c>
      <c r="AE206" s="2">
        <f t="shared" si="218"/>
        <v>407.78</v>
      </c>
      <c r="AF206" s="2">
        <f t="shared" si="218"/>
        <v>61363.38</v>
      </c>
      <c r="AG206" s="2">
        <f t="shared" si="218"/>
        <v>0</v>
      </c>
      <c r="AH206" s="2">
        <f t="shared" si="218"/>
        <v>224.15325999999999</v>
      </c>
      <c r="AI206" s="2">
        <f t="shared" si="218"/>
        <v>0.95201000000000002</v>
      </c>
      <c r="AJ206" s="2">
        <f t="shared" si="218"/>
        <v>0</v>
      </c>
      <c r="AK206" s="2">
        <f t="shared" si="218"/>
        <v>50082.41</v>
      </c>
      <c r="AL206" s="2">
        <f t="shared" si="218"/>
        <v>32515.88</v>
      </c>
      <c r="AM206" s="2">
        <f t="shared" si="218"/>
        <v>0</v>
      </c>
      <c r="AN206" s="2">
        <f t="shared" si="218"/>
        <v>0</v>
      </c>
      <c r="AO206" s="2">
        <f t="shared" si="218"/>
        <v>0</v>
      </c>
      <c r="AP206" s="2">
        <f t="shared" si="218"/>
        <v>0</v>
      </c>
      <c r="AQ206" s="2">
        <f t="shared" si="218"/>
        <v>0</v>
      </c>
      <c r="AR206" s="2">
        <f t="shared" si="218"/>
        <v>153265.15</v>
      </c>
      <c r="AS206" s="2">
        <f t="shared" si="218"/>
        <v>153265.15</v>
      </c>
      <c r="AT206" s="2">
        <f t="shared" si="218"/>
        <v>0</v>
      </c>
      <c r="AU206" s="2">
        <f t="shared" ref="AU206:BZ206" si="219">AU218</f>
        <v>0</v>
      </c>
      <c r="AV206" s="2">
        <f t="shared" si="219"/>
        <v>8879.49</v>
      </c>
      <c r="AW206" s="2">
        <f t="shared" si="219"/>
        <v>8879.49</v>
      </c>
      <c r="AX206" s="2">
        <f t="shared" si="219"/>
        <v>0</v>
      </c>
      <c r="AY206" s="2">
        <f t="shared" si="219"/>
        <v>8879.49</v>
      </c>
      <c r="AZ206" s="2">
        <f t="shared" si="219"/>
        <v>0</v>
      </c>
      <c r="BA206" s="2">
        <f t="shared" si="219"/>
        <v>0</v>
      </c>
      <c r="BB206" s="2">
        <f t="shared" si="219"/>
        <v>0</v>
      </c>
      <c r="BC206" s="2">
        <f t="shared" si="219"/>
        <v>0</v>
      </c>
      <c r="BD206" s="2">
        <f t="shared" si="219"/>
        <v>0</v>
      </c>
      <c r="BE206" s="2">
        <f t="shared" si="219"/>
        <v>0</v>
      </c>
      <c r="BF206" s="2">
        <f t="shared" si="219"/>
        <v>0</v>
      </c>
      <c r="BG206" s="2">
        <f t="shared" si="219"/>
        <v>0</v>
      </c>
      <c r="BH206" s="2">
        <f t="shared" si="219"/>
        <v>0</v>
      </c>
      <c r="BI206" s="2">
        <f t="shared" si="219"/>
        <v>0</v>
      </c>
      <c r="BJ206" s="2">
        <f t="shared" si="219"/>
        <v>0</v>
      </c>
      <c r="BK206" s="2">
        <f t="shared" si="219"/>
        <v>0</v>
      </c>
      <c r="BL206" s="2">
        <f t="shared" si="219"/>
        <v>0</v>
      </c>
      <c r="BM206" s="2">
        <f t="shared" si="219"/>
        <v>0</v>
      </c>
      <c r="BN206" s="2">
        <f t="shared" si="219"/>
        <v>0</v>
      </c>
      <c r="BO206" s="2">
        <f t="shared" si="219"/>
        <v>0</v>
      </c>
      <c r="BP206" s="2">
        <f t="shared" si="219"/>
        <v>0</v>
      </c>
      <c r="BQ206" s="2">
        <f t="shared" si="219"/>
        <v>0</v>
      </c>
      <c r="BR206" s="2">
        <f t="shared" si="219"/>
        <v>0</v>
      </c>
      <c r="BS206" s="2">
        <f t="shared" si="219"/>
        <v>0</v>
      </c>
      <c r="BT206" s="2">
        <f t="shared" si="219"/>
        <v>0</v>
      </c>
      <c r="BU206" s="2">
        <f t="shared" si="219"/>
        <v>0</v>
      </c>
      <c r="BV206" s="2">
        <f t="shared" si="219"/>
        <v>0</v>
      </c>
      <c r="BW206" s="2">
        <f t="shared" si="219"/>
        <v>0</v>
      </c>
      <c r="BX206" s="2">
        <f t="shared" si="219"/>
        <v>0</v>
      </c>
      <c r="BY206" s="2">
        <f t="shared" si="219"/>
        <v>0</v>
      </c>
      <c r="BZ206" s="2">
        <f t="shared" si="219"/>
        <v>0</v>
      </c>
      <c r="CA206" s="2">
        <f t="shared" ref="CA206:DF206" si="220">CA218</f>
        <v>153265.15</v>
      </c>
      <c r="CB206" s="2">
        <f t="shared" si="220"/>
        <v>153265.15</v>
      </c>
      <c r="CC206" s="2">
        <f t="shared" si="220"/>
        <v>0</v>
      </c>
      <c r="CD206" s="2">
        <f t="shared" si="220"/>
        <v>0</v>
      </c>
      <c r="CE206" s="2">
        <f t="shared" si="220"/>
        <v>8879.49</v>
      </c>
      <c r="CF206" s="2">
        <f t="shared" si="220"/>
        <v>8879.49</v>
      </c>
      <c r="CG206" s="2">
        <f t="shared" si="220"/>
        <v>0</v>
      </c>
      <c r="CH206" s="2">
        <f t="shared" si="220"/>
        <v>8879.49</v>
      </c>
      <c r="CI206" s="2">
        <f t="shared" si="220"/>
        <v>0</v>
      </c>
      <c r="CJ206" s="2">
        <f t="shared" si="220"/>
        <v>0</v>
      </c>
      <c r="CK206" s="2">
        <f t="shared" si="220"/>
        <v>0</v>
      </c>
      <c r="CL206" s="2">
        <f t="shared" si="220"/>
        <v>0</v>
      </c>
      <c r="CM206" s="2">
        <f t="shared" si="220"/>
        <v>0</v>
      </c>
      <c r="CN206" s="2">
        <f t="shared" si="220"/>
        <v>0</v>
      </c>
      <c r="CO206" s="2">
        <f t="shared" si="220"/>
        <v>0</v>
      </c>
      <c r="CP206" s="2">
        <f t="shared" si="220"/>
        <v>0</v>
      </c>
      <c r="CQ206" s="2">
        <f t="shared" si="220"/>
        <v>0</v>
      </c>
      <c r="CR206" s="2">
        <f t="shared" si="220"/>
        <v>0</v>
      </c>
      <c r="CS206" s="2">
        <f t="shared" si="220"/>
        <v>0</v>
      </c>
      <c r="CT206" s="2">
        <f t="shared" si="220"/>
        <v>0</v>
      </c>
      <c r="CU206" s="2">
        <f t="shared" si="220"/>
        <v>0</v>
      </c>
      <c r="CV206" s="2">
        <f t="shared" si="220"/>
        <v>0</v>
      </c>
      <c r="CW206" s="2">
        <f t="shared" si="220"/>
        <v>0</v>
      </c>
      <c r="CX206" s="2">
        <f t="shared" si="220"/>
        <v>0</v>
      </c>
      <c r="CY206" s="2">
        <f t="shared" si="220"/>
        <v>0</v>
      </c>
      <c r="CZ206" s="2">
        <f t="shared" si="220"/>
        <v>0</v>
      </c>
      <c r="DA206" s="2">
        <f t="shared" si="220"/>
        <v>0</v>
      </c>
      <c r="DB206" s="2">
        <f t="shared" si="220"/>
        <v>0</v>
      </c>
      <c r="DC206" s="2">
        <f t="shared" si="220"/>
        <v>0</v>
      </c>
      <c r="DD206" s="2">
        <f t="shared" si="220"/>
        <v>0</v>
      </c>
      <c r="DE206" s="2">
        <f t="shared" si="220"/>
        <v>0</v>
      </c>
      <c r="DF206" s="2">
        <f t="shared" si="220"/>
        <v>0</v>
      </c>
      <c r="DG206" s="3">
        <f t="shared" ref="DG206:EL206" si="221">DG218</f>
        <v>0</v>
      </c>
      <c r="DH206" s="3">
        <f t="shared" si="221"/>
        <v>0</v>
      </c>
      <c r="DI206" s="3">
        <f t="shared" si="221"/>
        <v>0</v>
      </c>
      <c r="DJ206" s="3">
        <f t="shared" si="221"/>
        <v>0</v>
      </c>
      <c r="DK206" s="3">
        <f t="shared" si="221"/>
        <v>0</v>
      </c>
      <c r="DL206" s="3">
        <f t="shared" si="221"/>
        <v>0</v>
      </c>
      <c r="DM206" s="3">
        <f t="shared" si="221"/>
        <v>0</v>
      </c>
      <c r="DN206" s="3">
        <f t="shared" si="221"/>
        <v>0</v>
      </c>
      <c r="DO206" s="3">
        <f t="shared" si="221"/>
        <v>0</v>
      </c>
      <c r="DP206" s="3">
        <f t="shared" si="221"/>
        <v>0</v>
      </c>
      <c r="DQ206" s="3">
        <f t="shared" si="221"/>
        <v>0</v>
      </c>
      <c r="DR206" s="3">
        <f t="shared" si="221"/>
        <v>0</v>
      </c>
      <c r="DS206" s="3">
        <f t="shared" si="221"/>
        <v>0</v>
      </c>
      <c r="DT206" s="3">
        <f t="shared" si="221"/>
        <v>0</v>
      </c>
      <c r="DU206" s="3">
        <f t="shared" si="221"/>
        <v>0</v>
      </c>
      <c r="DV206" s="3">
        <f t="shared" si="221"/>
        <v>0</v>
      </c>
      <c r="DW206" s="3">
        <f t="shared" si="221"/>
        <v>0</v>
      </c>
      <c r="DX206" s="3">
        <f t="shared" si="221"/>
        <v>0</v>
      </c>
      <c r="DY206" s="3">
        <f t="shared" si="221"/>
        <v>0</v>
      </c>
      <c r="DZ206" s="3">
        <f t="shared" si="221"/>
        <v>0</v>
      </c>
      <c r="EA206" s="3">
        <f t="shared" si="221"/>
        <v>0</v>
      </c>
      <c r="EB206" s="3">
        <f t="shared" si="221"/>
        <v>0</v>
      </c>
      <c r="EC206" s="3">
        <f t="shared" si="221"/>
        <v>0</v>
      </c>
      <c r="ED206" s="3">
        <f t="shared" si="221"/>
        <v>0</v>
      </c>
      <c r="EE206" s="3">
        <f t="shared" si="221"/>
        <v>0</v>
      </c>
      <c r="EF206" s="3">
        <f t="shared" si="221"/>
        <v>0</v>
      </c>
      <c r="EG206" s="3">
        <f t="shared" si="221"/>
        <v>0</v>
      </c>
      <c r="EH206" s="3">
        <f t="shared" si="221"/>
        <v>0</v>
      </c>
      <c r="EI206" s="3">
        <f t="shared" si="221"/>
        <v>0</v>
      </c>
      <c r="EJ206" s="3">
        <f t="shared" si="221"/>
        <v>0</v>
      </c>
      <c r="EK206" s="3">
        <f t="shared" si="221"/>
        <v>0</v>
      </c>
      <c r="EL206" s="3">
        <f t="shared" si="221"/>
        <v>0</v>
      </c>
      <c r="EM206" s="3">
        <f t="shared" ref="EM206:FR206" si="222">EM218</f>
        <v>0</v>
      </c>
      <c r="EN206" s="3">
        <f t="shared" si="222"/>
        <v>0</v>
      </c>
      <c r="EO206" s="3">
        <f t="shared" si="222"/>
        <v>0</v>
      </c>
      <c r="EP206" s="3">
        <f t="shared" si="222"/>
        <v>0</v>
      </c>
      <c r="EQ206" s="3">
        <f t="shared" si="222"/>
        <v>0</v>
      </c>
      <c r="ER206" s="3">
        <f t="shared" si="222"/>
        <v>0</v>
      </c>
      <c r="ES206" s="3">
        <f t="shared" si="222"/>
        <v>0</v>
      </c>
      <c r="ET206" s="3">
        <f t="shared" si="222"/>
        <v>0</v>
      </c>
      <c r="EU206" s="3">
        <f t="shared" si="222"/>
        <v>0</v>
      </c>
      <c r="EV206" s="3">
        <f t="shared" si="222"/>
        <v>0</v>
      </c>
      <c r="EW206" s="3">
        <f t="shared" si="222"/>
        <v>0</v>
      </c>
      <c r="EX206" s="3">
        <f t="shared" si="222"/>
        <v>0</v>
      </c>
      <c r="EY206" s="3">
        <f t="shared" si="222"/>
        <v>0</v>
      </c>
      <c r="EZ206" s="3">
        <f t="shared" si="222"/>
        <v>0</v>
      </c>
      <c r="FA206" s="3">
        <f t="shared" si="222"/>
        <v>0</v>
      </c>
      <c r="FB206" s="3">
        <f t="shared" si="222"/>
        <v>0</v>
      </c>
      <c r="FC206" s="3">
        <f t="shared" si="222"/>
        <v>0</v>
      </c>
      <c r="FD206" s="3">
        <f t="shared" si="222"/>
        <v>0</v>
      </c>
      <c r="FE206" s="3">
        <f t="shared" si="222"/>
        <v>0</v>
      </c>
      <c r="FF206" s="3">
        <f t="shared" si="222"/>
        <v>0</v>
      </c>
      <c r="FG206" s="3">
        <f t="shared" si="222"/>
        <v>0</v>
      </c>
      <c r="FH206" s="3">
        <f t="shared" si="222"/>
        <v>0</v>
      </c>
      <c r="FI206" s="3">
        <f t="shared" si="222"/>
        <v>0</v>
      </c>
      <c r="FJ206" s="3">
        <f t="shared" si="222"/>
        <v>0</v>
      </c>
      <c r="FK206" s="3">
        <f t="shared" si="222"/>
        <v>0</v>
      </c>
      <c r="FL206" s="3">
        <f t="shared" si="222"/>
        <v>0</v>
      </c>
      <c r="FM206" s="3">
        <f t="shared" si="222"/>
        <v>0</v>
      </c>
      <c r="FN206" s="3">
        <f t="shared" si="222"/>
        <v>0</v>
      </c>
      <c r="FO206" s="3">
        <f t="shared" si="222"/>
        <v>0</v>
      </c>
      <c r="FP206" s="3">
        <f t="shared" si="222"/>
        <v>0</v>
      </c>
      <c r="FQ206" s="3">
        <f t="shared" si="222"/>
        <v>0</v>
      </c>
      <c r="FR206" s="3">
        <f t="shared" si="222"/>
        <v>0</v>
      </c>
      <c r="FS206" s="3">
        <f t="shared" ref="FS206:GX206" si="223">FS218</f>
        <v>0</v>
      </c>
      <c r="FT206" s="3">
        <f t="shared" si="223"/>
        <v>0</v>
      </c>
      <c r="FU206" s="3">
        <f t="shared" si="223"/>
        <v>0</v>
      </c>
      <c r="FV206" s="3">
        <f t="shared" si="223"/>
        <v>0</v>
      </c>
      <c r="FW206" s="3">
        <f t="shared" si="223"/>
        <v>0</v>
      </c>
      <c r="FX206" s="3">
        <f t="shared" si="223"/>
        <v>0</v>
      </c>
      <c r="FY206" s="3">
        <f t="shared" si="223"/>
        <v>0</v>
      </c>
      <c r="FZ206" s="3">
        <f t="shared" si="223"/>
        <v>0</v>
      </c>
      <c r="GA206" s="3">
        <f t="shared" si="223"/>
        <v>0</v>
      </c>
      <c r="GB206" s="3">
        <f t="shared" si="223"/>
        <v>0</v>
      </c>
      <c r="GC206" s="3">
        <f t="shared" si="223"/>
        <v>0</v>
      </c>
      <c r="GD206" s="3">
        <f t="shared" si="223"/>
        <v>0</v>
      </c>
      <c r="GE206" s="3">
        <f t="shared" si="223"/>
        <v>0</v>
      </c>
      <c r="GF206" s="3">
        <f t="shared" si="223"/>
        <v>0</v>
      </c>
      <c r="GG206" s="3">
        <f t="shared" si="223"/>
        <v>0</v>
      </c>
      <c r="GH206" s="3">
        <f t="shared" si="223"/>
        <v>0</v>
      </c>
      <c r="GI206" s="3">
        <f t="shared" si="223"/>
        <v>0</v>
      </c>
      <c r="GJ206" s="3">
        <f t="shared" si="223"/>
        <v>0</v>
      </c>
      <c r="GK206" s="3">
        <f t="shared" si="223"/>
        <v>0</v>
      </c>
      <c r="GL206" s="3">
        <f t="shared" si="223"/>
        <v>0</v>
      </c>
      <c r="GM206" s="3">
        <f t="shared" si="223"/>
        <v>0</v>
      </c>
      <c r="GN206" s="3">
        <f t="shared" si="223"/>
        <v>0</v>
      </c>
      <c r="GO206" s="3">
        <f t="shared" si="223"/>
        <v>0</v>
      </c>
      <c r="GP206" s="3">
        <f t="shared" si="223"/>
        <v>0</v>
      </c>
      <c r="GQ206" s="3">
        <f t="shared" si="223"/>
        <v>0</v>
      </c>
      <c r="GR206" s="3">
        <f t="shared" si="223"/>
        <v>0</v>
      </c>
      <c r="GS206" s="3">
        <f t="shared" si="223"/>
        <v>0</v>
      </c>
      <c r="GT206" s="3">
        <f t="shared" si="223"/>
        <v>0</v>
      </c>
      <c r="GU206" s="3">
        <f t="shared" si="223"/>
        <v>0</v>
      </c>
      <c r="GV206" s="3">
        <f t="shared" si="223"/>
        <v>0</v>
      </c>
      <c r="GW206" s="3">
        <f t="shared" si="223"/>
        <v>0</v>
      </c>
      <c r="GX206" s="3">
        <f t="shared" si="223"/>
        <v>0</v>
      </c>
    </row>
    <row r="208" spans="1:245">
      <c r="A208">
        <v>17</v>
      </c>
      <c r="B208">
        <v>0</v>
      </c>
      <c r="C208">
        <f>ROW(SmtRes!A62)</f>
        <v>62</v>
      </c>
      <c r="D208">
        <f>ROW(EtalonRes!A62)</f>
        <v>62</v>
      </c>
      <c r="E208" t="s">
        <v>17</v>
      </c>
      <c r="F208" t="s">
        <v>18</v>
      </c>
      <c r="G208" t="s">
        <v>19</v>
      </c>
      <c r="H208" t="s">
        <v>20</v>
      </c>
      <c r="I208">
        <f>ROUND(50/100,9)</f>
        <v>0.5</v>
      </c>
      <c r="J208">
        <v>0</v>
      </c>
      <c r="O208">
        <f t="shared" ref="O208:O216" si="224">ROUND(CP208,2)</f>
        <v>466.15</v>
      </c>
      <c r="P208">
        <f t="shared" ref="P208:P216" si="225">ROUND(CQ208*I208,2)</f>
        <v>0</v>
      </c>
      <c r="Q208">
        <f t="shared" ref="Q208:Q216" si="226">ROUND(CR208*I208,2)</f>
        <v>0</v>
      </c>
      <c r="R208">
        <f t="shared" ref="R208:R216" si="227">ROUND(CS208*I208,2)</f>
        <v>0</v>
      </c>
      <c r="S208">
        <f t="shared" ref="S208:S216" si="228">ROUND(CT208*I208,2)</f>
        <v>466.15</v>
      </c>
      <c r="T208">
        <f t="shared" ref="T208:T216" si="229">ROUND(CU208*I208,2)</f>
        <v>0</v>
      </c>
      <c r="U208">
        <f t="shared" ref="U208:U216" si="230">CV208*I208</f>
        <v>1.885</v>
      </c>
      <c r="V208">
        <f t="shared" ref="V208:V216" si="231">CW208*I208</f>
        <v>0</v>
      </c>
      <c r="W208">
        <f t="shared" ref="W208:W216" si="232">ROUND(CX208*I208,2)</f>
        <v>0</v>
      </c>
      <c r="X208">
        <f t="shared" ref="X208:X216" si="233">ROUND(CY208,2)</f>
        <v>372.92</v>
      </c>
      <c r="Y208">
        <f t="shared" ref="Y208:Y216" si="234">ROUND(CZ208,2)</f>
        <v>316.98</v>
      </c>
      <c r="AA208">
        <v>33525518</v>
      </c>
      <c r="AB208">
        <f t="shared" ref="AB208:AB216" si="235">ROUND((AC208+AD208+AF208),6)</f>
        <v>29.41</v>
      </c>
      <c r="AC208">
        <f t="shared" ref="AC208:AC216" si="236">ROUND((ES208),6)</f>
        <v>0</v>
      </c>
      <c r="AD208">
        <f t="shared" ref="AD208:AD216" si="237">ROUND((((ET208)-(EU208))+AE208),6)</f>
        <v>0</v>
      </c>
      <c r="AE208">
        <f t="shared" ref="AE208:AE216" si="238">ROUND((EU208),6)</f>
        <v>0</v>
      </c>
      <c r="AF208">
        <f t="shared" ref="AF208:AF216" si="239">ROUND((EV208),6)</f>
        <v>29.41</v>
      </c>
      <c r="AG208">
        <f t="shared" ref="AG208:AG216" si="240">ROUND((AP208),6)</f>
        <v>0</v>
      </c>
      <c r="AH208">
        <f t="shared" ref="AH208:AH216" si="241">(EW208)</f>
        <v>3.77</v>
      </c>
      <c r="AI208">
        <f t="shared" ref="AI208:AI216" si="242">(EX208)</f>
        <v>0</v>
      </c>
      <c r="AJ208">
        <f t="shared" ref="AJ208:AJ216" si="243">(AS208)</f>
        <v>0</v>
      </c>
      <c r="AK208">
        <v>29.41</v>
      </c>
      <c r="AL208">
        <v>0</v>
      </c>
      <c r="AM208">
        <v>0</v>
      </c>
      <c r="AN208">
        <v>0</v>
      </c>
      <c r="AO208">
        <v>29.41</v>
      </c>
      <c r="AP208">
        <v>0</v>
      </c>
      <c r="AQ208">
        <v>3.77</v>
      </c>
      <c r="AR208">
        <v>0</v>
      </c>
      <c r="AS208">
        <v>0</v>
      </c>
      <c r="AT208">
        <v>80</v>
      </c>
      <c r="AU208">
        <v>68</v>
      </c>
      <c r="AV208">
        <v>1</v>
      </c>
      <c r="AW208">
        <v>1</v>
      </c>
      <c r="AZ208">
        <v>1</v>
      </c>
      <c r="BA208">
        <v>31.7</v>
      </c>
      <c r="BB208">
        <v>1</v>
      </c>
      <c r="BC208">
        <v>1</v>
      </c>
      <c r="BD208" t="s">
        <v>3</v>
      </c>
      <c r="BE208" t="s">
        <v>3</v>
      </c>
      <c r="BF208" t="s">
        <v>3</v>
      </c>
      <c r="BG208" t="s">
        <v>3</v>
      </c>
      <c r="BH208">
        <v>0</v>
      </c>
      <c r="BI208">
        <v>1</v>
      </c>
      <c r="BJ208" t="s">
        <v>21</v>
      </c>
      <c r="BM208">
        <v>57001</v>
      </c>
      <c r="BN208">
        <v>0</v>
      </c>
      <c r="BO208" t="s">
        <v>18</v>
      </c>
      <c r="BP208">
        <v>1</v>
      </c>
      <c r="BQ208">
        <v>6</v>
      </c>
      <c r="BR208">
        <v>0</v>
      </c>
      <c r="BS208">
        <v>31.7</v>
      </c>
      <c r="BT208">
        <v>1</v>
      </c>
      <c r="BU208">
        <v>1</v>
      </c>
      <c r="BV208">
        <v>1</v>
      </c>
      <c r="BW208">
        <v>1</v>
      </c>
      <c r="BX208">
        <v>1</v>
      </c>
      <c r="BY208" t="s">
        <v>3</v>
      </c>
      <c r="BZ208">
        <v>80</v>
      </c>
      <c r="CA208">
        <v>68</v>
      </c>
      <c r="CE208">
        <v>0</v>
      </c>
      <c r="CF208">
        <v>0</v>
      </c>
      <c r="CG208">
        <v>0</v>
      </c>
      <c r="CM208">
        <v>0</v>
      </c>
      <c r="CN208" t="s">
        <v>3</v>
      </c>
      <c r="CO208">
        <v>0</v>
      </c>
      <c r="CP208">
        <f t="shared" ref="CP208:CP216" si="244">(P208+Q208+S208)</f>
        <v>466.15</v>
      </c>
      <c r="CQ208">
        <f t="shared" ref="CQ208:CQ216" si="245">AC208*BC208</f>
        <v>0</v>
      </c>
      <c r="CR208">
        <f t="shared" ref="CR208:CR216" si="246">AD208*BB208</f>
        <v>0</v>
      </c>
      <c r="CS208">
        <f t="shared" ref="CS208:CS216" si="247">AE208*BS208</f>
        <v>0</v>
      </c>
      <c r="CT208">
        <f t="shared" ref="CT208:CT216" si="248">AF208*BA208</f>
        <v>932.29700000000003</v>
      </c>
      <c r="CU208">
        <f t="shared" ref="CU208:CU216" si="249">AG208</f>
        <v>0</v>
      </c>
      <c r="CV208">
        <f t="shared" ref="CV208:CV216" si="250">AH208</f>
        <v>3.77</v>
      </c>
      <c r="CW208">
        <f t="shared" ref="CW208:CW216" si="251">AI208</f>
        <v>0</v>
      </c>
      <c r="CX208">
        <f t="shared" ref="CX208:CX216" si="252">AJ208</f>
        <v>0</v>
      </c>
      <c r="CY208">
        <f t="shared" ref="CY208:CY216" si="253">(((S208+R208)*AT208)/100)</f>
        <v>372.92</v>
      </c>
      <c r="CZ208">
        <f t="shared" ref="CZ208:CZ216" si="254">(((S208+R208)*AU208)/100)</f>
        <v>316.98199999999997</v>
      </c>
      <c r="DC208" t="s">
        <v>3</v>
      </c>
      <c r="DD208" t="s">
        <v>3</v>
      </c>
      <c r="DE208" t="s">
        <v>3</v>
      </c>
      <c r="DF208" t="s">
        <v>3</v>
      </c>
      <c r="DG208" t="s">
        <v>3</v>
      </c>
      <c r="DH208" t="s">
        <v>3</v>
      </c>
      <c r="DI208" t="s">
        <v>3</v>
      </c>
      <c r="DJ208" t="s">
        <v>3</v>
      </c>
      <c r="DK208" t="s">
        <v>3</v>
      </c>
      <c r="DL208" t="s">
        <v>3</v>
      </c>
      <c r="DM208" t="s">
        <v>3</v>
      </c>
      <c r="DN208">
        <v>0</v>
      </c>
      <c r="DO208">
        <v>0</v>
      </c>
      <c r="DP208">
        <v>1</v>
      </c>
      <c r="DQ208">
        <v>1</v>
      </c>
      <c r="DU208">
        <v>1013</v>
      </c>
      <c r="DV208" t="s">
        <v>20</v>
      </c>
      <c r="DW208" t="s">
        <v>20</v>
      </c>
      <c r="DX208">
        <v>1</v>
      </c>
      <c r="DZ208" t="s">
        <v>3</v>
      </c>
      <c r="EA208" t="s">
        <v>3</v>
      </c>
      <c r="EB208" t="s">
        <v>3</v>
      </c>
      <c r="EC208" t="s">
        <v>3</v>
      </c>
      <c r="EE208">
        <v>36260505</v>
      </c>
      <c r="EF208">
        <v>6</v>
      </c>
      <c r="EG208" t="s">
        <v>22</v>
      </c>
      <c r="EH208">
        <v>0</v>
      </c>
      <c r="EI208" t="s">
        <v>3</v>
      </c>
      <c r="EJ208">
        <v>1</v>
      </c>
      <c r="EK208">
        <v>57001</v>
      </c>
      <c r="EL208" t="s">
        <v>23</v>
      </c>
      <c r="EM208" t="s">
        <v>24</v>
      </c>
      <c r="EO208" t="s">
        <v>3</v>
      </c>
      <c r="EQ208">
        <v>0</v>
      </c>
      <c r="ER208">
        <v>29.41</v>
      </c>
      <c r="ES208">
        <v>0</v>
      </c>
      <c r="ET208">
        <v>0</v>
      </c>
      <c r="EU208">
        <v>0</v>
      </c>
      <c r="EV208">
        <v>29.41</v>
      </c>
      <c r="EW208">
        <v>3.77</v>
      </c>
      <c r="EX208">
        <v>0</v>
      </c>
      <c r="EY208">
        <v>0</v>
      </c>
      <c r="FQ208">
        <v>0</v>
      </c>
      <c r="FR208">
        <f t="shared" ref="FR208:FR216" si="255">ROUND(IF(AND(BH208=3,BI208=3),P208,0),2)</f>
        <v>0</v>
      </c>
      <c r="FS208">
        <v>0</v>
      </c>
      <c r="FX208">
        <v>80</v>
      </c>
      <c r="FY208">
        <v>68</v>
      </c>
      <c r="GA208" t="s">
        <v>3</v>
      </c>
      <c r="GD208">
        <v>1</v>
      </c>
      <c r="GF208">
        <v>1266291680</v>
      </c>
      <c r="GG208">
        <v>2</v>
      </c>
      <c r="GH208">
        <v>1</v>
      </c>
      <c r="GI208">
        <v>2</v>
      </c>
      <c r="GJ208">
        <v>0</v>
      </c>
      <c r="GK208">
        <v>0</v>
      </c>
      <c r="GL208">
        <f t="shared" ref="GL208:GL216" si="256">ROUND(IF(AND(BH208=3,BI208=3,FS208&lt;&gt;0),P208,0),2)</f>
        <v>0</v>
      </c>
      <c r="GM208">
        <f t="shared" ref="GM208:GM216" si="257">ROUND(O208+X208+Y208,2)+GX208</f>
        <v>1156.05</v>
      </c>
      <c r="GN208">
        <f t="shared" ref="GN208:GN216" si="258">IF(OR(BI208=0,BI208=1),ROUND(O208+X208+Y208,2),0)</f>
        <v>1156.05</v>
      </c>
      <c r="GO208">
        <f t="shared" ref="GO208:GO216" si="259">IF(BI208=2,ROUND(O208+X208+Y208,2),0)</f>
        <v>0</v>
      </c>
      <c r="GP208">
        <f t="shared" ref="GP208:GP216" si="260">IF(BI208=4,ROUND(O208+X208+Y208,2)+GX208,0)</f>
        <v>0</v>
      </c>
      <c r="GR208">
        <v>0</v>
      </c>
      <c r="GS208">
        <v>3</v>
      </c>
      <c r="GT208">
        <v>0</v>
      </c>
      <c r="GU208" t="s">
        <v>3</v>
      </c>
      <c r="GV208">
        <f t="shared" ref="GV208:GV216" si="261">ROUND((GT208),6)</f>
        <v>0</v>
      </c>
      <c r="GW208">
        <v>1</v>
      </c>
      <c r="GX208">
        <f t="shared" ref="GX208:GX216" si="262">ROUND(HC208*I208,2)</f>
        <v>0</v>
      </c>
      <c r="HA208">
        <v>0</v>
      </c>
      <c r="HB208">
        <v>0</v>
      </c>
      <c r="HC208">
        <f t="shared" ref="HC208:HC216" si="263">GV208*GW208</f>
        <v>0</v>
      </c>
      <c r="HE208" t="s">
        <v>3</v>
      </c>
      <c r="HF208" t="s">
        <v>3</v>
      </c>
      <c r="IK208">
        <v>0</v>
      </c>
    </row>
    <row r="209" spans="1:245">
      <c r="A209">
        <v>18</v>
      </c>
      <c r="B209">
        <v>0</v>
      </c>
      <c r="C209">
        <v>62</v>
      </c>
      <c r="E209" t="s">
        <v>25</v>
      </c>
      <c r="F209" t="s">
        <v>26</v>
      </c>
      <c r="G209" t="s">
        <v>27</v>
      </c>
      <c r="H209" t="s">
        <v>28</v>
      </c>
      <c r="I209">
        <f>I208*J209</f>
        <v>5.5E-2</v>
      </c>
      <c r="J209">
        <v>0.11</v>
      </c>
      <c r="O209">
        <f t="shared" si="224"/>
        <v>0</v>
      </c>
      <c r="P209">
        <f t="shared" si="225"/>
        <v>0</v>
      </c>
      <c r="Q209">
        <f t="shared" si="226"/>
        <v>0</v>
      </c>
      <c r="R209">
        <f t="shared" si="227"/>
        <v>0</v>
      </c>
      <c r="S209">
        <f t="shared" si="228"/>
        <v>0</v>
      </c>
      <c r="T209">
        <f t="shared" si="229"/>
        <v>0</v>
      </c>
      <c r="U209">
        <f t="shared" si="230"/>
        <v>0</v>
      </c>
      <c r="V209">
        <f t="shared" si="231"/>
        <v>0</v>
      </c>
      <c r="W209">
        <f t="shared" si="232"/>
        <v>0</v>
      </c>
      <c r="X209">
        <f t="shared" si="233"/>
        <v>0</v>
      </c>
      <c r="Y209">
        <f t="shared" si="234"/>
        <v>0</v>
      </c>
      <c r="AA209">
        <v>33525518</v>
      </c>
      <c r="AB209">
        <f t="shared" si="235"/>
        <v>0</v>
      </c>
      <c r="AC209">
        <f t="shared" si="236"/>
        <v>0</v>
      </c>
      <c r="AD209">
        <f t="shared" si="237"/>
        <v>0</v>
      </c>
      <c r="AE209">
        <f t="shared" si="238"/>
        <v>0</v>
      </c>
      <c r="AF209">
        <f t="shared" si="239"/>
        <v>0</v>
      </c>
      <c r="AG209">
        <f t="shared" si="240"/>
        <v>0</v>
      </c>
      <c r="AH209">
        <f t="shared" si="241"/>
        <v>0</v>
      </c>
      <c r="AI209">
        <f t="shared" si="242"/>
        <v>0</v>
      </c>
      <c r="AJ209">
        <f t="shared" si="243"/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80</v>
      </c>
      <c r="AU209">
        <v>68</v>
      </c>
      <c r="AV209">
        <v>1</v>
      </c>
      <c r="AW209">
        <v>1</v>
      </c>
      <c r="AZ209">
        <v>1</v>
      </c>
      <c r="BA209">
        <v>1</v>
      </c>
      <c r="BB209">
        <v>1</v>
      </c>
      <c r="BC209">
        <v>1</v>
      </c>
      <c r="BD209" t="s">
        <v>3</v>
      </c>
      <c r="BE209" t="s">
        <v>3</v>
      </c>
      <c r="BF209" t="s">
        <v>3</v>
      </c>
      <c r="BG209" t="s">
        <v>3</v>
      </c>
      <c r="BH209">
        <v>3</v>
      </c>
      <c r="BI209">
        <v>1</v>
      </c>
      <c r="BJ209" t="s">
        <v>29</v>
      </c>
      <c r="BM209">
        <v>57001</v>
      </c>
      <c r="BN209">
        <v>0</v>
      </c>
      <c r="BO209" t="s">
        <v>3</v>
      </c>
      <c r="BP209">
        <v>0</v>
      </c>
      <c r="BQ209">
        <v>6</v>
      </c>
      <c r="BR209">
        <v>0</v>
      </c>
      <c r="BS209">
        <v>1</v>
      </c>
      <c r="BT209">
        <v>1</v>
      </c>
      <c r="BU209">
        <v>1</v>
      </c>
      <c r="BV209">
        <v>1</v>
      </c>
      <c r="BW209">
        <v>1</v>
      </c>
      <c r="BX209">
        <v>1</v>
      </c>
      <c r="BY209" t="s">
        <v>3</v>
      </c>
      <c r="BZ209">
        <v>80</v>
      </c>
      <c r="CA209">
        <v>68</v>
      </c>
      <c r="CE209">
        <v>0</v>
      </c>
      <c r="CF209">
        <v>0</v>
      </c>
      <c r="CG209">
        <v>0</v>
      </c>
      <c r="CM209">
        <v>0</v>
      </c>
      <c r="CN209" t="s">
        <v>3</v>
      </c>
      <c r="CO209">
        <v>0</v>
      </c>
      <c r="CP209">
        <f t="shared" si="244"/>
        <v>0</v>
      </c>
      <c r="CQ209">
        <f t="shared" si="245"/>
        <v>0</v>
      </c>
      <c r="CR209">
        <f t="shared" si="246"/>
        <v>0</v>
      </c>
      <c r="CS209">
        <f t="shared" si="247"/>
        <v>0</v>
      </c>
      <c r="CT209">
        <f t="shared" si="248"/>
        <v>0</v>
      </c>
      <c r="CU209">
        <f t="shared" si="249"/>
        <v>0</v>
      </c>
      <c r="CV209">
        <f t="shared" si="250"/>
        <v>0</v>
      </c>
      <c r="CW209">
        <f t="shared" si="251"/>
        <v>0</v>
      </c>
      <c r="CX209">
        <f t="shared" si="252"/>
        <v>0</v>
      </c>
      <c r="CY209">
        <f t="shared" si="253"/>
        <v>0</v>
      </c>
      <c r="CZ209">
        <f t="shared" si="254"/>
        <v>0</v>
      </c>
      <c r="DC209" t="s">
        <v>3</v>
      </c>
      <c r="DD209" t="s">
        <v>3</v>
      </c>
      <c r="DE209" t="s">
        <v>3</v>
      </c>
      <c r="DF209" t="s">
        <v>3</v>
      </c>
      <c r="DG209" t="s">
        <v>3</v>
      </c>
      <c r="DH209" t="s">
        <v>3</v>
      </c>
      <c r="DI209" t="s">
        <v>3</v>
      </c>
      <c r="DJ209" t="s">
        <v>3</v>
      </c>
      <c r="DK209" t="s">
        <v>3</v>
      </c>
      <c r="DL209" t="s">
        <v>3</v>
      </c>
      <c r="DM209" t="s">
        <v>3</v>
      </c>
      <c r="DN209">
        <v>0</v>
      </c>
      <c r="DO209">
        <v>0</v>
      </c>
      <c r="DP209">
        <v>1</v>
      </c>
      <c r="DQ209">
        <v>1</v>
      </c>
      <c r="DU209">
        <v>1009</v>
      </c>
      <c r="DV209" t="s">
        <v>28</v>
      </c>
      <c r="DW209" t="s">
        <v>28</v>
      </c>
      <c r="DX209">
        <v>1000</v>
      </c>
      <c r="DZ209" t="s">
        <v>3</v>
      </c>
      <c r="EA209" t="s">
        <v>3</v>
      </c>
      <c r="EB209" t="s">
        <v>3</v>
      </c>
      <c r="EC209" t="s">
        <v>3</v>
      </c>
      <c r="EE209">
        <v>36260505</v>
      </c>
      <c r="EF209">
        <v>6</v>
      </c>
      <c r="EG209" t="s">
        <v>22</v>
      </c>
      <c r="EH209">
        <v>0</v>
      </c>
      <c r="EI209" t="s">
        <v>3</v>
      </c>
      <c r="EJ209">
        <v>1</v>
      </c>
      <c r="EK209">
        <v>57001</v>
      </c>
      <c r="EL209" t="s">
        <v>23</v>
      </c>
      <c r="EM209" t="s">
        <v>24</v>
      </c>
      <c r="EO209" t="s">
        <v>3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FQ209">
        <v>0</v>
      </c>
      <c r="FR209">
        <f t="shared" si="255"/>
        <v>0</v>
      </c>
      <c r="FS209">
        <v>0</v>
      </c>
      <c r="FX209">
        <v>80</v>
      </c>
      <c r="FY209">
        <v>68</v>
      </c>
      <c r="GA209" t="s">
        <v>3</v>
      </c>
      <c r="GD209">
        <v>1</v>
      </c>
      <c r="GF209">
        <v>-304821490</v>
      </c>
      <c r="GG209">
        <v>2</v>
      </c>
      <c r="GH209">
        <v>1</v>
      </c>
      <c r="GI209">
        <v>-2</v>
      </c>
      <c r="GJ209">
        <v>0</v>
      </c>
      <c r="GK209">
        <v>0</v>
      </c>
      <c r="GL209">
        <f t="shared" si="256"/>
        <v>0</v>
      </c>
      <c r="GM209">
        <f t="shared" si="257"/>
        <v>0</v>
      </c>
      <c r="GN209">
        <f t="shared" si="258"/>
        <v>0</v>
      </c>
      <c r="GO209">
        <f t="shared" si="259"/>
        <v>0</v>
      </c>
      <c r="GP209">
        <f t="shared" si="260"/>
        <v>0</v>
      </c>
      <c r="GR209">
        <v>0</v>
      </c>
      <c r="GS209">
        <v>3</v>
      </c>
      <c r="GT209">
        <v>0</v>
      </c>
      <c r="GU209" t="s">
        <v>3</v>
      </c>
      <c r="GV209">
        <f t="shared" si="261"/>
        <v>0</v>
      </c>
      <c r="GW209">
        <v>1</v>
      </c>
      <c r="GX209">
        <f t="shared" si="262"/>
        <v>0</v>
      </c>
      <c r="HA209">
        <v>0</v>
      </c>
      <c r="HB209">
        <v>0</v>
      </c>
      <c r="HC209">
        <f t="shared" si="263"/>
        <v>0</v>
      </c>
      <c r="HE209" t="s">
        <v>3</v>
      </c>
      <c r="HF209" t="s">
        <v>3</v>
      </c>
      <c r="IK209">
        <v>0</v>
      </c>
    </row>
    <row r="210" spans="1:245">
      <c r="A210">
        <v>17</v>
      </c>
      <c r="B210">
        <v>0</v>
      </c>
      <c r="C210">
        <f>ROW(SmtRes!A66)</f>
        <v>66</v>
      </c>
      <c r="D210">
        <f>ROW(EtalonRes!A66)</f>
        <v>66</v>
      </c>
      <c r="E210" t="s">
        <v>30</v>
      </c>
      <c r="F210" t="s">
        <v>31</v>
      </c>
      <c r="G210" t="s">
        <v>32</v>
      </c>
      <c r="H210" t="s">
        <v>33</v>
      </c>
      <c r="I210">
        <f>ROUND(108.7/100,9)</f>
        <v>1.087</v>
      </c>
      <c r="J210">
        <v>0</v>
      </c>
      <c r="O210">
        <f t="shared" si="224"/>
        <v>3124.17</v>
      </c>
      <c r="P210">
        <f t="shared" si="225"/>
        <v>0</v>
      </c>
      <c r="Q210">
        <f t="shared" si="226"/>
        <v>62.93</v>
      </c>
      <c r="R210">
        <f t="shared" si="227"/>
        <v>60.65</v>
      </c>
      <c r="S210">
        <f t="shared" si="228"/>
        <v>3061.24</v>
      </c>
      <c r="T210">
        <f t="shared" si="229"/>
        <v>0</v>
      </c>
      <c r="U210">
        <f t="shared" si="230"/>
        <v>12.380930000000001</v>
      </c>
      <c r="V210">
        <f t="shared" si="231"/>
        <v>0.14130999999999999</v>
      </c>
      <c r="W210">
        <f t="shared" si="232"/>
        <v>0</v>
      </c>
      <c r="X210">
        <f t="shared" si="233"/>
        <v>2497.5100000000002</v>
      </c>
      <c r="Y210">
        <f t="shared" si="234"/>
        <v>2122.89</v>
      </c>
      <c r="AA210">
        <v>33525518</v>
      </c>
      <c r="AB210">
        <f t="shared" si="235"/>
        <v>92.9</v>
      </c>
      <c r="AC210">
        <f t="shared" si="236"/>
        <v>0</v>
      </c>
      <c r="AD210">
        <f t="shared" si="237"/>
        <v>4.0599999999999996</v>
      </c>
      <c r="AE210">
        <f t="shared" si="238"/>
        <v>1.76</v>
      </c>
      <c r="AF210">
        <f t="shared" si="239"/>
        <v>88.84</v>
      </c>
      <c r="AG210">
        <f t="shared" si="240"/>
        <v>0</v>
      </c>
      <c r="AH210">
        <f t="shared" si="241"/>
        <v>11.39</v>
      </c>
      <c r="AI210">
        <f t="shared" si="242"/>
        <v>0.13</v>
      </c>
      <c r="AJ210">
        <f t="shared" si="243"/>
        <v>0</v>
      </c>
      <c r="AK210">
        <v>92.9</v>
      </c>
      <c r="AL210">
        <v>0</v>
      </c>
      <c r="AM210">
        <v>4.0599999999999996</v>
      </c>
      <c r="AN210">
        <v>1.76</v>
      </c>
      <c r="AO210">
        <v>88.84</v>
      </c>
      <c r="AP210">
        <v>0</v>
      </c>
      <c r="AQ210">
        <v>11.39</v>
      </c>
      <c r="AR210">
        <v>0.13</v>
      </c>
      <c r="AS210">
        <v>0</v>
      </c>
      <c r="AT210">
        <v>80</v>
      </c>
      <c r="AU210">
        <v>68</v>
      </c>
      <c r="AV210">
        <v>1</v>
      </c>
      <c r="AW210">
        <v>1</v>
      </c>
      <c r="AZ210">
        <v>1</v>
      </c>
      <c r="BA210">
        <v>31.7</v>
      </c>
      <c r="BB210">
        <v>14.26</v>
      </c>
      <c r="BC210">
        <v>1</v>
      </c>
      <c r="BD210" t="s">
        <v>3</v>
      </c>
      <c r="BE210" t="s">
        <v>3</v>
      </c>
      <c r="BF210" t="s">
        <v>3</v>
      </c>
      <c r="BG210" t="s">
        <v>3</v>
      </c>
      <c r="BH210">
        <v>0</v>
      </c>
      <c r="BI210">
        <v>1</v>
      </c>
      <c r="BJ210" t="s">
        <v>34</v>
      </c>
      <c r="BM210">
        <v>57001</v>
      </c>
      <c r="BN210">
        <v>0</v>
      </c>
      <c r="BO210" t="s">
        <v>31</v>
      </c>
      <c r="BP210">
        <v>1</v>
      </c>
      <c r="BQ210">
        <v>6</v>
      </c>
      <c r="BR210">
        <v>0</v>
      </c>
      <c r="BS210">
        <v>31.7</v>
      </c>
      <c r="BT210">
        <v>1</v>
      </c>
      <c r="BU210">
        <v>1</v>
      </c>
      <c r="BV210">
        <v>1</v>
      </c>
      <c r="BW210">
        <v>1</v>
      </c>
      <c r="BX210">
        <v>1</v>
      </c>
      <c r="BY210" t="s">
        <v>3</v>
      </c>
      <c r="BZ210">
        <v>80</v>
      </c>
      <c r="CA210">
        <v>68</v>
      </c>
      <c r="CE210">
        <v>0</v>
      </c>
      <c r="CF210">
        <v>0</v>
      </c>
      <c r="CG210">
        <v>0</v>
      </c>
      <c r="CM210">
        <v>0</v>
      </c>
      <c r="CN210" t="s">
        <v>3</v>
      </c>
      <c r="CO210">
        <v>0</v>
      </c>
      <c r="CP210">
        <f t="shared" si="244"/>
        <v>3124.1699999999996</v>
      </c>
      <c r="CQ210">
        <f t="shared" si="245"/>
        <v>0</v>
      </c>
      <c r="CR210">
        <f t="shared" si="246"/>
        <v>57.895599999999995</v>
      </c>
      <c r="CS210">
        <f t="shared" si="247"/>
        <v>55.792000000000002</v>
      </c>
      <c r="CT210">
        <f t="shared" si="248"/>
        <v>2816.2280000000001</v>
      </c>
      <c r="CU210">
        <f t="shared" si="249"/>
        <v>0</v>
      </c>
      <c r="CV210">
        <f t="shared" si="250"/>
        <v>11.39</v>
      </c>
      <c r="CW210">
        <f t="shared" si="251"/>
        <v>0.13</v>
      </c>
      <c r="CX210">
        <f t="shared" si="252"/>
        <v>0</v>
      </c>
      <c r="CY210">
        <f t="shared" si="253"/>
        <v>2497.5119999999997</v>
      </c>
      <c r="CZ210">
        <f t="shared" si="254"/>
        <v>2122.8851999999997</v>
      </c>
      <c r="DC210" t="s">
        <v>3</v>
      </c>
      <c r="DD210" t="s">
        <v>3</v>
      </c>
      <c r="DE210" t="s">
        <v>3</v>
      </c>
      <c r="DF210" t="s">
        <v>3</v>
      </c>
      <c r="DG210" t="s">
        <v>3</v>
      </c>
      <c r="DH210" t="s">
        <v>3</v>
      </c>
      <c r="DI210" t="s">
        <v>3</v>
      </c>
      <c r="DJ210" t="s">
        <v>3</v>
      </c>
      <c r="DK210" t="s">
        <v>3</v>
      </c>
      <c r="DL210" t="s">
        <v>3</v>
      </c>
      <c r="DM210" t="s">
        <v>3</v>
      </c>
      <c r="DN210">
        <v>0</v>
      </c>
      <c r="DO210">
        <v>0</v>
      </c>
      <c r="DP210">
        <v>1</v>
      </c>
      <c r="DQ210">
        <v>1</v>
      </c>
      <c r="DU210">
        <v>1013</v>
      </c>
      <c r="DV210" t="s">
        <v>33</v>
      </c>
      <c r="DW210" t="s">
        <v>33</v>
      </c>
      <c r="DX210">
        <v>1</v>
      </c>
      <c r="DZ210" t="s">
        <v>3</v>
      </c>
      <c r="EA210" t="s">
        <v>3</v>
      </c>
      <c r="EB210" t="s">
        <v>3</v>
      </c>
      <c r="EC210" t="s">
        <v>3</v>
      </c>
      <c r="EE210">
        <v>36260505</v>
      </c>
      <c r="EF210">
        <v>6</v>
      </c>
      <c r="EG210" t="s">
        <v>22</v>
      </c>
      <c r="EH210">
        <v>0</v>
      </c>
      <c r="EI210" t="s">
        <v>3</v>
      </c>
      <c r="EJ210">
        <v>1</v>
      </c>
      <c r="EK210">
        <v>57001</v>
      </c>
      <c r="EL210" t="s">
        <v>23</v>
      </c>
      <c r="EM210" t="s">
        <v>24</v>
      </c>
      <c r="EO210" t="s">
        <v>3</v>
      </c>
      <c r="EQ210">
        <v>0</v>
      </c>
      <c r="ER210">
        <v>92.9</v>
      </c>
      <c r="ES210">
        <v>0</v>
      </c>
      <c r="ET210">
        <v>4.0599999999999996</v>
      </c>
      <c r="EU210">
        <v>1.76</v>
      </c>
      <c r="EV210">
        <v>88.84</v>
      </c>
      <c r="EW210">
        <v>11.39</v>
      </c>
      <c r="EX210">
        <v>0.13</v>
      </c>
      <c r="EY210">
        <v>0</v>
      </c>
      <c r="FQ210">
        <v>0</v>
      </c>
      <c r="FR210">
        <f t="shared" si="255"/>
        <v>0</v>
      </c>
      <c r="FS210">
        <v>0</v>
      </c>
      <c r="FX210">
        <v>80</v>
      </c>
      <c r="FY210">
        <v>68</v>
      </c>
      <c r="GA210" t="s">
        <v>3</v>
      </c>
      <c r="GD210">
        <v>1</v>
      </c>
      <c r="GF210">
        <v>-1629810845</v>
      </c>
      <c r="GG210">
        <v>2</v>
      </c>
      <c r="GH210">
        <v>1</v>
      </c>
      <c r="GI210">
        <v>2</v>
      </c>
      <c r="GJ210">
        <v>0</v>
      </c>
      <c r="GK210">
        <v>0</v>
      </c>
      <c r="GL210">
        <f t="shared" si="256"/>
        <v>0</v>
      </c>
      <c r="GM210">
        <f t="shared" si="257"/>
        <v>7744.57</v>
      </c>
      <c r="GN210">
        <f t="shared" si="258"/>
        <v>7744.57</v>
      </c>
      <c r="GO210">
        <f t="shared" si="259"/>
        <v>0</v>
      </c>
      <c r="GP210">
        <f t="shared" si="260"/>
        <v>0</v>
      </c>
      <c r="GR210">
        <v>0</v>
      </c>
      <c r="GS210">
        <v>3</v>
      </c>
      <c r="GT210">
        <v>0</v>
      </c>
      <c r="GU210" t="s">
        <v>3</v>
      </c>
      <c r="GV210">
        <f t="shared" si="261"/>
        <v>0</v>
      </c>
      <c r="GW210">
        <v>1</v>
      </c>
      <c r="GX210">
        <f t="shared" si="262"/>
        <v>0</v>
      </c>
      <c r="HA210">
        <v>0</v>
      </c>
      <c r="HB210">
        <v>0</v>
      </c>
      <c r="HC210">
        <f t="shared" si="263"/>
        <v>0</v>
      </c>
      <c r="HE210" t="s">
        <v>3</v>
      </c>
      <c r="HF210" t="s">
        <v>3</v>
      </c>
      <c r="IK210">
        <v>0</v>
      </c>
    </row>
    <row r="211" spans="1:245">
      <c r="A211">
        <v>18</v>
      </c>
      <c r="B211">
        <v>0</v>
      </c>
      <c r="C211">
        <v>66</v>
      </c>
      <c r="E211" t="s">
        <v>35</v>
      </c>
      <c r="F211" t="s">
        <v>26</v>
      </c>
      <c r="G211" t="s">
        <v>27</v>
      </c>
      <c r="H211" t="s">
        <v>28</v>
      </c>
      <c r="I211">
        <f>I210*J211</f>
        <v>0.51088999999999996</v>
      </c>
      <c r="J211">
        <v>0.47</v>
      </c>
      <c r="O211">
        <f t="shared" si="224"/>
        <v>0</v>
      </c>
      <c r="P211">
        <f t="shared" si="225"/>
        <v>0</v>
      </c>
      <c r="Q211">
        <f t="shared" si="226"/>
        <v>0</v>
      </c>
      <c r="R211">
        <f t="shared" si="227"/>
        <v>0</v>
      </c>
      <c r="S211">
        <f t="shared" si="228"/>
        <v>0</v>
      </c>
      <c r="T211">
        <f t="shared" si="229"/>
        <v>0</v>
      </c>
      <c r="U211">
        <f t="shared" si="230"/>
        <v>0</v>
      </c>
      <c r="V211">
        <f t="shared" si="231"/>
        <v>0</v>
      </c>
      <c r="W211">
        <f t="shared" si="232"/>
        <v>0</v>
      </c>
      <c r="X211">
        <f t="shared" si="233"/>
        <v>0</v>
      </c>
      <c r="Y211">
        <f t="shared" si="234"/>
        <v>0</v>
      </c>
      <c r="AA211">
        <v>33525518</v>
      </c>
      <c r="AB211">
        <f t="shared" si="235"/>
        <v>0</v>
      </c>
      <c r="AC211">
        <f t="shared" si="236"/>
        <v>0</v>
      </c>
      <c r="AD211">
        <f t="shared" si="237"/>
        <v>0</v>
      </c>
      <c r="AE211">
        <f t="shared" si="238"/>
        <v>0</v>
      </c>
      <c r="AF211">
        <f t="shared" si="239"/>
        <v>0</v>
      </c>
      <c r="AG211">
        <f t="shared" si="240"/>
        <v>0</v>
      </c>
      <c r="AH211">
        <f t="shared" si="241"/>
        <v>0</v>
      </c>
      <c r="AI211">
        <f t="shared" si="242"/>
        <v>0</v>
      </c>
      <c r="AJ211">
        <f t="shared" si="243"/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80</v>
      </c>
      <c r="AU211">
        <v>68</v>
      </c>
      <c r="AV211">
        <v>1</v>
      </c>
      <c r="AW211">
        <v>1</v>
      </c>
      <c r="AZ211">
        <v>1</v>
      </c>
      <c r="BA211">
        <v>1</v>
      </c>
      <c r="BB211">
        <v>1</v>
      </c>
      <c r="BC211">
        <v>1</v>
      </c>
      <c r="BD211" t="s">
        <v>3</v>
      </c>
      <c r="BE211" t="s">
        <v>3</v>
      </c>
      <c r="BF211" t="s">
        <v>3</v>
      </c>
      <c r="BG211" t="s">
        <v>3</v>
      </c>
      <c r="BH211">
        <v>3</v>
      </c>
      <c r="BI211">
        <v>1</v>
      </c>
      <c r="BJ211" t="s">
        <v>29</v>
      </c>
      <c r="BM211">
        <v>57001</v>
      </c>
      <c r="BN211">
        <v>0</v>
      </c>
      <c r="BO211" t="s">
        <v>3</v>
      </c>
      <c r="BP211">
        <v>0</v>
      </c>
      <c r="BQ211">
        <v>6</v>
      </c>
      <c r="BR211">
        <v>0</v>
      </c>
      <c r="BS211">
        <v>1</v>
      </c>
      <c r="BT211">
        <v>1</v>
      </c>
      <c r="BU211">
        <v>1</v>
      </c>
      <c r="BV211">
        <v>1</v>
      </c>
      <c r="BW211">
        <v>1</v>
      </c>
      <c r="BX211">
        <v>1</v>
      </c>
      <c r="BY211" t="s">
        <v>3</v>
      </c>
      <c r="BZ211">
        <v>80</v>
      </c>
      <c r="CA211">
        <v>68</v>
      </c>
      <c r="CE211">
        <v>0</v>
      </c>
      <c r="CF211">
        <v>0</v>
      </c>
      <c r="CG211">
        <v>0</v>
      </c>
      <c r="CM211">
        <v>0</v>
      </c>
      <c r="CN211" t="s">
        <v>3</v>
      </c>
      <c r="CO211">
        <v>0</v>
      </c>
      <c r="CP211">
        <f t="shared" si="244"/>
        <v>0</v>
      </c>
      <c r="CQ211">
        <f t="shared" si="245"/>
        <v>0</v>
      </c>
      <c r="CR211">
        <f t="shared" si="246"/>
        <v>0</v>
      </c>
      <c r="CS211">
        <f t="shared" si="247"/>
        <v>0</v>
      </c>
      <c r="CT211">
        <f t="shared" si="248"/>
        <v>0</v>
      </c>
      <c r="CU211">
        <f t="shared" si="249"/>
        <v>0</v>
      </c>
      <c r="CV211">
        <f t="shared" si="250"/>
        <v>0</v>
      </c>
      <c r="CW211">
        <f t="shared" si="251"/>
        <v>0</v>
      </c>
      <c r="CX211">
        <f t="shared" si="252"/>
        <v>0</v>
      </c>
      <c r="CY211">
        <f t="shared" si="253"/>
        <v>0</v>
      </c>
      <c r="CZ211">
        <f t="shared" si="254"/>
        <v>0</v>
      </c>
      <c r="DC211" t="s">
        <v>3</v>
      </c>
      <c r="DD211" t="s">
        <v>3</v>
      </c>
      <c r="DE211" t="s">
        <v>3</v>
      </c>
      <c r="DF211" t="s">
        <v>3</v>
      </c>
      <c r="DG211" t="s">
        <v>3</v>
      </c>
      <c r="DH211" t="s">
        <v>3</v>
      </c>
      <c r="DI211" t="s">
        <v>3</v>
      </c>
      <c r="DJ211" t="s">
        <v>3</v>
      </c>
      <c r="DK211" t="s">
        <v>3</v>
      </c>
      <c r="DL211" t="s">
        <v>3</v>
      </c>
      <c r="DM211" t="s">
        <v>3</v>
      </c>
      <c r="DN211">
        <v>0</v>
      </c>
      <c r="DO211">
        <v>0</v>
      </c>
      <c r="DP211">
        <v>1</v>
      </c>
      <c r="DQ211">
        <v>1</v>
      </c>
      <c r="DU211">
        <v>1009</v>
      </c>
      <c r="DV211" t="s">
        <v>28</v>
      </c>
      <c r="DW211" t="s">
        <v>28</v>
      </c>
      <c r="DX211">
        <v>1000</v>
      </c>
      <c r="DZ211" t="s">
        <v>3</v>
      </c>
      <c r="EA211" t="s">
        <v>3</v>
      </c>
      <c r="EB211" t="s">
        <v>3</v>
      </c>
      <c r="EC211" t="s">
        <v>3</v>
      </c>
      <c r="EE211">
        <v>36260505</v>
      </c>
      <c r="EF211">
        <v>6</v>
      </c>
      <c r="EG211" t="s">
        <v>22</v>
      </c>
      <c r="EH211">
        <v>0</v>
      </c>
      <c r="EI211" t="s">
        <v>3</v>
      </c>
      <c r="EJ211">
        <v>1</v>
      </c>
      <c r="EK211">
        <v>57001</v>
      </c>
      <c r="EL211" t="s">
        <v>23</v>
      </c>
      <c r="EM211" t="s">
        <v>24</v>
      </c>
      <c r="EO211" t="s">
        <v>3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FQ211">
        <v>0</v>
      </c>
      <c r="FR211">
        <f t="shared" si="255"/>
        <v>0</v>
      </c>
      <c r="FS211">
        <v>0</v>
      </c>
      <c r="FX211">
        <v>80</v>
      </c>
      <c r="FY211">
        <v>68</v>
      </c>
      <c r="GA211" t="s">
        <v>3</v>
      </c>
      <c r="GD211">
        <v>1</v>
      </c>
      <c r="GF211">
        <v>-304821490</v>
      </c>
      <c r="GG211">
        <v>2</v>
      </c>
      <c r="GH211">
        <v>1</v>
      </c>
      <c r="GI211">
        <v>-2</v>
      </c>
      <c r="GJ211">
        <v>0</v>
      </c>
      <c r="GK211">
        <v>0</v>
      </c>
      <c r="GL211">
        <f t="shared" si="256"/>
        <v>0</v>
      </c>
      <c r="GM211">
        <f t="shared" si="257"/>
        <v>0</v>
      </c>
      <c r="GN211">
        <f t="shared" si="258"/>
        <v>0</v>
      </c>
      <c r="GO211">
        <f t="shared" si="259"/>
        <v>0</v>
      </c>
      <c r="GP211">
        <f t="shared" si="260"/>
        <v>0</v>
      </c>
      <c r="GR211">
        <v>0</v>
      </c>
      <c r="GS211">
        <v>3</v>
      </c>
      <c r="GT211">
        <v>0</v>
      </c>
      <c r="GU211" t="s">
        <v>3</v>
      </c>
      <c r="GV211">
        <f t="shared" si="261"/>
        <v>0</v>
      </c>
      <c r="GW211">
        <v>1</v>
      </c>
      <c r="GX211">
        <f t="shared" si="262"/>
        <v>0</v>
      </c>
      <c r="HA211">
        <v>0</v>
      </c>
      <c r="HB211">
        <v>0</v>
      </c>
      <c r="HC211">
        <f t="shared" si="263"/>
        <v>0</v>
      </c>
      <c r="HE211" t="s">
        <v>3</v>
      </c>
      <c r="HF211" t="s">
        <v>3</v>
      </c>
      <c r="IK211">
        <v>0</v>
      </c>
    </row>
    <row r="212" spans="1:245">
      <c r="A212">
        <v>17</v>
      </c>
      <c r="B212">
        <v>0</v>
      </c>
      <c r="C212">
        <f>ROW(SmtRes!A68)</f>
        <v>68</v>
      </c>
      <c r="D212">
        <f>ROW(EtalonRes!A68)</f>
        <v>68</v>
      </c>
      <c r="E212" t="s">
        <v>36</v>
      </c>
      <c r="F212" t="s">
        <v>37</v>
      </c>
      <c r="G212" t="s">
        <v>38</v>
      </c>
      <c r="H212" t="s">
        <v>39</v>
      </c>
      <c r="I212">
        <f>ROUND(108.7/100,9)</f>
        <v>1.087</v>
      </c>
      <c r="J212">
        <v>0</v>
      </c>
      <c r="O212">
        <f t="shared" si="224"/>
        <v>2061.62</v>
      </c>
      <c r="P212">
        <f t="shared" si="225"/>
        <v>0</v>
      </c>
      <c r="Q212">
        <f t="shared" si="226"/>
        <v>0</v>
      </c>
      <c r="R212">
        <f t="shared" si="227"/>
        <v>0</v>
      </c>
      <c r="S212">
        <f t="shared" si="228"/>
        <v>2061.62</v>
      </c>
      <c r="T212">
        <f t="shared" si="229"/>
        <v>0</v>
      </c>
      <c r="U212">
        <f t="shared" si="230"/>
        <v>8.3372899999999994</v>
      </c>
      <c r="V212">
        <f t="shared" si="231"/>
        <v>0</v>
      </c>
      <c r="W212">
        <f t="shared" si="232"/>
        <v>0</v>
      </c>
      <c r="X212">
        <f t="shared" si="233"/>
        <v>1649.3</v>
      </c>
      <c r="Y212">
        <f t="shared" si="234"/>
        <v>1401.9</v>
      </c>
      <c r="AA212">
        <v>33525518</v>
      </c>
      <c r="AB212">
        <f t="shared" si="235"/>
        <v>59.83</v>
      </c>
      <c r="AC212">
        <f t="shared" si="236"/>
        <v>0</v>
      </c>
      <c r="AD212">
        <f t="shared" si="237"/>
        <v>0</v>
      </c>
      <c r="AE212">
        <f t="shared" si="238"/>
        <v>0</v>
      </c>
      <c r="AF212">
        <f t="shared" si="239"/>
        <v>59.83</v>
      </c>
      <c r="AG212">
        <f t="shared" si="240"/>
        <v>0</v>
      </c>
      <c r="AH212">
        <f t="shared" si="241"/>
        <v>7.67</v>
      </c>
      <c r="AI212">
        <f t="shared" si="242"/>
        <v>0</v>
      </c>
      <c r="AJ212">
        <f t="shared" si="243"/>
        <v>0</v>
      </c>
      <c r="AK212">
        <v>59.83</v>
      </c>
      <c r="AL212">
        <v>0</v>
      </c>
      <c r="AM212">
        <v>0</v>
      </c>
      <c r="AN212">
        <v>0</v>
      </c>
      <c r="AO212">
        <v>59.83</v>
      </c>
      <c r="AP212">
        <v>0</v>
      </c>
      <c r="AQ212">
        <v>7.67</v>
      </c>
      <c r="AR212">
        <v>0</v>
      </c>
      <c r="AS212">
        <v>0</v>
      </c>
      <c r="AT212">
        <v>80</v>
      </c>
      <c r="AU212">
        <v>68</v>
      </c>
      <c r="AV212">
        <v>1</v>
      </c>
      <c r="AW212">
        <v>1</v>
      </c>
      <c r="AZ212">
        <v>1</v>
      </c>
      <c r="BA212">
        <v>31.7</v>
      </c>
      <c r="BB212">
        <v>1</v>
      </c>
      <c r="BC212">
        <v>1</v>
      </c>
      <c r="BD212" t="s">
        <v>3</v>
      </c>
      <c r="BE212" t="s">
        <v>3</v>
      </c>
      <c r="BF212" t="s">
        <v>3</v>
      </c>
      <c r="BG212" t="s">
        <v>3</v>
      </c>
      <c r="BH212">
        <v>0</v>
      </c>
      <c r="BI212">
        <v>1</v>
      </c>
      <c r="BJ212" t="s">
        <v>40</v>
      </c>
      <c r="BM212">
        <v>57001</v>
      </c>
      <c r="BN212">
        <v>0</v>
      </c>
      <c r="BO212" t="s">
        <v>37</v>
      </c>
      <c r="BP212">
        <v>1</v>
      </c>
      <c r="BQ212">
        <v>6</v>
      </c>
      <c r="BR212">
        <v>0</v>
      </c>
      <c r="BS212">
        <v>31.7</v>
      </c>
      <c r="BT212">
        <v>1</v>
      </c>
      <c r="BU212">
        <v>1</v>
      </c>
      <c r="BV212">
        <v>1</v>
      </c>
      <c r="BW212">
        <v>1</v>
      </c>
      <c r="BX212">
        <v>1</v>
      </c>
      <c r="BY212" t="s">
        <v>3</v>
      </c>
      <c r="BZ212">
        <v>80</v>
      </c>
      <c r="CA212">
        <v>68</v>
      </c>
      <c r="CE212">
        <v>0</v>
      </c>
      <c r="CF212">
        <v>0</v>
      </c>
      <c r="CG212">
        <v>0</v>
      </c>
      <c r="CM212">
        <v>0</v>
      </c>
      <c r="CN212" t="s">
        <v>3</v>
      </c>
      <c r="CO212">
        <v>0</v>
      </c>
      <c r="CP212">
        <f t="shared" si="244"/>
        <v>2061.62</v>
      </c>
      <c r="CQ212">
        <f t="shared" si="245"/>
        <v>0</v>
      </c>
      <c r="CR212">
        <f t="shared" si="246"/>
        <v>0</v>
      </c>
      <c r="CS212">
        <f t="shared" si="247"/>
        <v>0</v>
      </c>
      <c r="CT212">
        <f t="shared" si="248"/>
        <v>1896.6109999999999</v>
      </c>
      <c r="CU212">
        <f t="shared" si="249"/>
        <v>0</v>
      </c>
      <c r="CV212">
        <f t="shared" si="250"/>
        <v>7.67</v>
      </c>
      <c r="CW212">
        <f t="shared" si="251"/>
        <v>0</v>
      </c>
      <c r="CX212">
        <f t="shared" si="252"/>
        <v>0</v>
      </c>
      <c r="CY212">
        <f t="shared" si="253"/>
        <v>1649.2959999999998</v>
      </c>
      <c r="CZ212">
        <f t="shared" si="254"/>
        <v>1401.9016000000001</v>
      </c>
      <c r="DC212" t="s">
        <v>3</v>
      </c>
      <c r="DD212" t="s">
        <v>3</v>
      </c>
      <c r="DE212" t="s">
        <v>3</v>
      </c>
      <c r="DF212" t="s">
        <v>3</v>
      </c>
      <c r="DG212" t="s">
        <v>3</v>
      </c>
      <c r="DH212" t="s">
        <v>3</v>
      </c>
      <c r="DI212" t="s">
        <v>3</v>
      </c>
      <c r="DJ212" t="s">
        <v>3</v>
      </c>
      <c r="DK212" t="s">
        <v>3</v>
      </c>
      <c r="DL212" t="s">
        <v>3</v>
      </c>
      <c r="DM212" t="s">
        <v>3</v>
      </c>
      <c r="DN212">
        <v>0</v>
      </c>
      <c r="DO212">
        <v>0</v>
      </c>
      <c r="DP212">
        <v>1</v>
      </c>
      <c r="DQ212">
        <v>1</v>
      </c>
      <c r="DU212">
        <v>1013</v>
      </c>
      <c r="DV212" t="s">
        <v>39</v>
      </c>
      <c r="DW212" t="s">
        <v>39</v>
      </c>
      <c r="DX212">
        <v>1</v>
      </c>
      <c r="DZ212" t="s">
        <v>3</v>
      </c>
      <c r="EA212" t="s">
        <v>3</v>
      </c>
      <c r="EB212" t="s">
        <v>3</v>
      </c>
      <c r="EC212" t="s">
        <v>3</v>
      </c>
      <c r="EE212">
        <v>36260505</v>
      </c>
      <c r="EF212">
        <v>6</v>
      </c>
      <c r="EG212" t="s">
        <v>22</v>
      </c>
      <c r="EH212">
        <v>0</v>
      </c>
      <c r="EI212" t="s">
        <v>3</v>
      </c>
      <c r="EJ212">
        <v>1</v>
      </c>
      <c r="EK212">
        <v>57001</v>
      </c>
      <c r="EL212" t="s">
        <v>23</v>
      </c>
      <c r="EM212" t="s">
        <v>24</v>
      </c>
      <c r="EO212" t="s">
        <v>3</v>
      </c>
      <c r="EQ212">
        <v>0</v>
      </c>
      <c r="ER212">
        <v>59.83</v>
      </c>
      <c r="ES212">
        <v>0</v>
      </c>
      <c r="ET212">
        <v>0</v>
      </c>
      <c r="EU212">
        <v>0</v>
      </c>
      <c r="EV212">
        <v>59.83</v>
      </c>
      <c r="EW212">
        <v>7.67</v>
      </c>
      <c r="EX212">
        <v>0</v>
      </c>
      <c r="EY212">
        <v>0</v>
      </c>
      <c r="FQ212">
        <v>0</v>
      </c>
      <c r="FR212">
        <f t="shared" si="255"/>
        <v>0</v>
      </c>
      <c r="FS212">
        <v>0</v>
      </c>
      <c r="FX212">
        <v>80</v>
      </c>
      <c r="FY212">
        <v>68</v>
      </c>
      <c r="GA212" t="s">
        <v>3</v>
      </c>
      <c r="GD212">
        <v>1</v>
      </c>
      <c r="GF212">
        <v>1095792533</v>
      </c>
      <c r="GG212">
        <v>2</v>
      </c>
      <c r="GH212">
        <v>1</v>
      </c>
      <c r="GI212">
        <v>2</v>
      </c>
      <c r="GJ212">
        <v>0</v>
      </c>
      <c r="GK212">
        <v>0</v>
      </c>
      <c r="GL212">
        <f t="shared" si="256"/>
        <v>0</v>
      </c>
      <c r="GM212">
        <f t="shared" si="257"/>
        <v>5112.82</v>
      </c>
      <c r="GN212">
        <f t="shared" si="258"/>
        <v>5112.82</v>
      </c>
      <c r="GO212">
        <f t="shared" si="259"/>
        <v>0</v>
      </c>
      <c r="GP212">
        <f t="shared" si="260"/>
        <v>0</v>
      </c>
      <c r="GR212">
        <v>0</v>
      </c>
      <c r="GS212">
        <v>3</v>
      </c>
      <c r="GT212">
        <v>0</v>
      </c>
      <c r="GU212" t="s">
        <v>3</v>
      </c>
      <c r="GV212">
        <f t="shared" si="261"/>
        <v>0</v>
      </c>
      <c r="GW212">
        <v>1</v>
      </c>
      <c r="GX212">
        <f t="shared" si="262"/>
        <v>0</v>
      </c>
      <c r="HA212">
        <v>0</v>
      </c>
      <c r="HB212">
        <v>0</v>
      </c>
      <c r="HC212">
        <f t="shared" si="263"/>
        <v>0</v>
      </c>
      <c r="HE212" t="s">
        <v>3</v>
      </c>
      <c r="HF212" t="s">
        <v>3</v>
      </c>
      <c r="IK212">
        <v>0</v>
      </c>
    </row>
    <row r="213" spans="1:245">
      <c r="A213">
        <v>18</v>
      </c>
      <c r="B213">
        <v>0</v>
      </c>
      <c r="C213">
        <v>68</v>
      </c>
      <c r="E213" t="s">
        <v>41</v>
      </c>
      <c r="F213" t="s">
        <v>26</v>
      </c>
      <c r="G213" t="s">
        <v>27</v>
      </c>
      <c r="H213" t="s">
        <v>28</v>
      </c>
      <c r="I213">
        <f>I212*J213</f>
        <v>0.76090000000000002</v>
      </c>
      <c r="J213">
        <v>0.70000000000000007</v>
      </c>
      <c r="O213">
        <f t="shared" si="224"/>
        <v>0</v>
      </c>
      <c r="P213">
        <f t="shared" si="225"/>
        <v>0</v>
      </c>
      <c r="Q213">
        <f t="shared" si="226"/>
        <v>0</v>
      </c>
      <c r="R213">
        <f t="shared" si="227"/>
        <v>0</v>
      </c>
      <c r="S213">
        <f t="shared" si="228"/>
        <v>0</v>
      </c>
      <c r="T213">
        <f t="shared" si="229"/>
        <v>0</v>
      </c>
      <c r="U213">
        <f t="shared" si="230"/>
        <v>0</v>
      </c>
      <c r="V213">
        <f t="shared" si="231"/>
        <v>0</v>
      </c>
      <c r="W213">
        <f t="shared" si="232"/>
        <v>0</v>
      </c>
      <c r="X213">
        <f t="shared" si="233"/>
        <v>0</v>
      </c>
      <c r="Y213">
        <f t="shared" si="234"/>
        <v>0</v>
      </c>
      <c r="AA213">
        <v>33525518</v>
      </c>
      <c r="AB213">
        <f t="shared" si="235"/>
        <v>0</v>
      </c>
      <c r="AC213">
        <f t="shared" si="236"/>
        <v>0</v>
      </c>
      <c r="AD213">
        <f t="shared" si="237"/>
        <v>0</v>
      </c>
      <c r="AE213">
        <f t="shared" si="238"/>
        <v>0</v>
      </c>
      <c r="AF213">
        <f t="shared" si="239"/>
        <v>0</v>
      </c>
      <c r="AG213">
        <f t="shared" si="240"/>
        <v>0</v>
      </c>
      <c r="AH213">
        <f t="shared" si="241"/>
        <v>0</v>
      </c>
      <c r="AI213">
        <f t="shared" si="242"/>
        <v>0</v>
      </c>
      <c r="AJ213">
        <f t="shared" si="243"/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80</v>
      </c>
      <c r="AU213">
        <v>68</v>
      </c>
      <c r="AV213">
        <v>1</v>
      </c>
      <c r="AW213">
        <v>1</v>
      </c>
      <c r="AZ213">
        <v>1</v>
      </c>
      <c r="BA213">
        <v>1</v>
      </c>
      <c r="BB213">
        <v>1</v>
      </c>
      <c r="BC213">
        <v>1</v>
      </c>
      <c r="BD213" t="s">
        <v>3</v>
      </c>
      <c r="BE213" t="s">
        <v>3</v>
      </c>
      <c r="BF213" t="s">
        <v>3</v>
      </c>
      <c r="BG213" t="s">
        <v>3</v>
      </c>
      <c r="BH213">
        <v>3</v>
      </c>
      <c r="BI213">
        <v>1</v>
      </c>
      <c r="BJ213" t="s">
        <v>29</v>
      </c>
      <c r="BM213">
        <v>57001</v>
      </c>
      <c r="BN213">
        <v>0</v>
      </c>
      <c r="BO213" t="s">
        <v>3</v>
      </c>
      <c r="BP213">
        <v>0</v>
      </c>
      <c r="BQ213">
        <v>6</v>
      </c>
      <c r="BR213">
        <v>0</v>
      </c>
      <c r="BS213">
        <v>1</v>
      </c>
      <c r="BT213">
        <v>1</v>
      </c>
      <c r="BU213">
        <v>1</v>
      </c>
      <c r="BV213">
        <v>1</v>
      </c>
      <c r="BW213">
        <v>1</v>
      </c>
      <c r="BX213">
        <v>1</v>
      </c>
      <c r="BY213" t="s">
        <v>3</v>
      </c>
      <c r="BZ213">
        <v>80</v>
      </c>
      <c r="CA213">
        <v>68</v>
      </c>
      <c r="CE213">
        <v>0</v>
      </c>
      <c r="CF213">
        <v>0</v>
      </c>
      <c r="CG213">
        <v>0</v>
      </c>
      <c r="CM213">
        <v>0</v>
      </c>
      <c r="CN213" t="s">
        <v>3</v>
      </c>
      <c r="CO213">
        <v>0</v>
      </c>
      <c r="CP213">
        <f t="shared" si="244"/>
        <v>0</v>
      </c>
      <c r="CQ213">
        <f t="shared" si="245"/>
        <v>0</v>
      </c>
      <c r="CR213">
        <f t="shared" si="246"/>
        <v>0</v>
      </c>
      <c r="CS213">
        <f t="shared" si="247"/>
        <v>0</v>
      </c>
      <c r="CT213">
        <f t="shared" si="248"/>
        <v>0</v>
      </c>
      <c r="CU213">
        <f t="shared" si="249"/>
        <v>0</v>
      </c>
      <c r="CV213">
        <f t="shared" si="250"/>
        <v>0</v>
      </c>
      <c r="CW213">
        <f t="shared" si="251"/>
        <v>0</v>
      </c>
      <c r="CX213">
        <f t="shared" si="252"/>
        <v>0</v>
      </c>
      <c r="CY213">
        <f t="shared" si="253"/>
        <v>0</v>
      </c>
      <c r="CZ213">
        <f t="shared" si="254"/>
        <v>0</v>
      </c>
      <c r="DC213" t="s">
        <v>3</v>
      </c>
      <c r="DD213" t="s">
        <v>3</v>
      </c>
      <c r="DE213" t="s">
        <v>3</v>
      </c>
      <c r="DF213" t="s">
        <v>3</v>
      </c>
      <c r="DG213" t="s">
        <v>3</v>
      </c>
      <c r="DH213" t="s">
        <v>3</v>
      </c>
      <c r="DI213" t="s">
        <v>3</v>
      </c>
      <c r="DJ213" t="s">
        <v>3</v>
      </c>
      <c r="DK213" t="s">
        <v>3</v>
      </c>
      <c r="DL213" t="s">
        <v>3</v>
      </c>
      <c r="DM213" t="s">
        <v>3</v>
      </c>
      <c r="DN213">
        <v>0</v>
      </c>
      <c r="DO213">
        <v>0</v>
      </c>
      <c r="DP213">
        <v>1</v>
      </c>
      <c r="DQ213">
        <v>1</v>
      </c>
      <c r="DU213">
        <v>1009</v>
      </c>
      <c r="DV213" t="s">
        <v>28</v>
      </c>
      <c r="DW213" t="s">
        <v>28</v>
      </c>
      <c r="DX213">
        <v>1000</v>
      </c>
      <c r="DZ213" t="s">
        <v>3</v>
      </c>
      <c r="EA213" t="s">
        <v>3</v>
      </c>
      <c r="EB213" t="s">
        <v>3</v>
      </c>
      <c r="EC213" t="s">
        <v>3</v>
      </c>
      <c r="EE213">
        <v>36260505</v>
      </c>
      <c r="EF213">
        <v>6</v>
      </c>
      <c r="EG213" t="s">
        <v>22</v>
      </c>
      <c r="EH213">
        <v>0</v>
      </c>
      <c r="EI213" t="s">
        <v>3</v>
      </c>
      <c r="EJ213">
        <v>1</v>
      </c>
      <c r="EK213">
        <v>57001</v>
      </c>
      <c r="EL213" t="s">
        <v>23</v>
      </c>
      <c r="EM213" t="s">
        <v>24</v>
      </c>
      <c r="EO213" t="s">
        <v>3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FQ213">
        <v>0</v>
      </c>
      <c r="FR213">
        <f t="shared" si="255"/>
        <v>0</v>
      </c>
      <c r="FS213">
        <v>0</v>
      </c>
      <c r="FX213">
        <v>80</v>
      </c>
      <c r="FY213">
        <v>68</v>
      </c>
      <c r="GA213" t="s">
        <v>3</v>
      </c>
      <c r="GD213">
        <v>1</v>
      </c>
      <c r="GF213">
        <v>-304821490</v>
      </c>
      <c r="GG213">
        <v>2</v>
      </c>
      <c r="GH213">
        <v>1</v>
      </c>
      <c r="GI213">
        <v>-2</v>
      </c>
      <c r="GJ213">
        <v>0</v>
      </c>
      <c r="GK213">
        <v>0</v>
      </c>
      <c r="GL213">
        <f t="shared" si="256"/>
        <v>0</v>
      </c>
      <c r="GM213">
        <f t="shared" si="257"/>
        <v>0</v>
      </c>
      <c r="GN213">
        <f t="shared" si="258"/>
        <v>0</v>
      </c>
      <c r="GO213">
        <f t="shared" si="259"/>
        <v>0</v>
      </c>
      <c r="GP213">
        <f t="shared" si="260"/>
        <v>0</v>
      </c>
      <c r="GR213">
        <v>0</v>
      </c>
      <c r="GS213">
        <v>3</v>
      </c>
      <c r="GT213">
        <v>0</v>
      </c>
      <c r="GU213" t="s">
        <v>3</v>
      </c>
      <c r="GV213">
        <f t="shared" si="261"/>
        <v>0</v>
      </c>
      <c r="GW213">
        <v>1</v>
      </c>
      <c r="GX213">
        <f t="shared" si="262"/>
        <v>0</v>
      </c>
      <c r="HA213">
        <v>0</v>
      </c>
      <c r="HB213">
        <v>0</v>
      </c>
      <c r="HC213">
        <f t="shared" si="263"/>
        <v>0</v>
      </c>
      <c r="HE213" t="s">
        <v>3</v>
      </c>
      <c r="HF213" t="s">
        <v>3</v>
      </c>
      <c r="IK213">
        <v>0</v>
      </c>
    </row>
    <row r="214" spans="1:245">
      <c r="A214">
        <v>17</v>
      </c>
      <c r="B214">
        <v>0</v>
      </c>
      <c r="C214">
        <f>ROW(SmtRes!A74)</f>
        <v>74</v>
      </c>
      <c r="D214">
        <f>ROW(EtalonRes!A74)</f>
        <v>74</v>
      </c>
      <c r="E214" t="s">
        <v>42</v>
      </c>
      <c r="F214" t="s">
        <v>43</v>
      </c>
      <c r="G214" t="s">
        <v>44</v>
      </c>
      <c r="H214" t="s">
        <v>45</v>
      </c>
      <c r="I214">
        <f>ROUND(121/100,9)</f>
        <v>1.21</v>
      </c>
      <c r="J214">
        <v>0</v>
      </c>
      <c r="O214">
        <f t="shared" si="224"/>
        <v>58881.41</v>
      </c>
      <c r="P214">
        <f t="shared" si="225"/>
        <v>8879.49</v>
      </c>
      <c r="Q214">
        <f t="shared" si="226"/>
        <v>361.06</v>
      </c>
      <c r="R214">
        <f t="shared" si="227"/>
        <v>347.13</v>
      </c>
      <c r="S214">
        <f t="shared" si="228"/>
        <v>49640.86</v>
      </c>
      <c r="T214">
        <f t="shared" si="229"/>
        <v>0</v>
      </c>
      <c r="U214">
        <f t="shared" si="230"/>
        <v>176.74469999999999</v>
      </c>
      <c r="V214">
        <f t="shared" si="231"/>
        <v>0.81069999999999998</v>
      </c>
      <c r="W214">
        <f t="shared" si="232"/>
        <v>0</v>
      </c>
      <c r="X214">
        <f t="shared" si="233"/>
        <v>39490.51</v>
      </c>
      <c r="Y214">
        <f t="shared" si="234"/>
        <v>24994</v>
      </c>
      <c r="AA214">
        <v>33525518</v>
      </c>
      <c r="AB214">
        <f t="shared" si="235"/>
        <v>2366.4699999999998</v>
      </c>
      <c r="AC214">
        <f t="shared" si="236"/>
        <v>1051.3499999999999</v>
      </c>
      <c r="AD214">
        <f t="shared" si="237"/>
        <v>20.94</v>
      </c>
      <c r="AE214">
        <f t="shared" si="238"/>
        <v>9.0500000000000007</v>
      </c>
      <c r="AF214">
        <f t="shared" si="239"/>
        <v>1294.18</v>
      </c>
      <c r="AG214">
        <f t="shared" si="240"/>
        <v>0</v>
      </c>
      <c r="AH214">
        <f t="shared" si="241"/>
        <v>146.07</v>
      </c>
      <c r="AI214">
        <f t="shared" si="242"/>
        <v>0.67</v>
      </c>
      <c r="AJ214">
        <f t="shared" si="243"/>
        <v>0</v>
      </c>
      <c r="AK214">
        <v>2366.4699999999998</v>
      </c>
      <c r="AL214">
        <v>1051.3499999999999</v>
      </c>
      <c r="AM214">
        <v>20.94</v>
      </c>
      <c r="AN214">
        <v>9.0500000000000007</v>
      </c>
      <c r="AO214">
        <v>1294.18</v>
      </c>
      <c r="AP214">
        <v>0</v>
      </c>
      <c r="AQ214">
        <v>146.07</v>
      </c>
      <c r="AR214">
        <v>0.67</v>
      </c>
      <c r="AS214">
        <v>0</v>
      </c>
      <c r="AT214">
        <v>79</v>
      </c>
      <c r="AU214">
        <v>50</v>
      </c>
      <c r="AV214">
        <v>1</v>
      </c>
      <c r="AW214">
        <v>1</v>
      </c>
      <c r="AZ214">
        <v>1</v>
      </c>
      <c r="BA214">
        <v>31.7</v>
      </c>
      <c r="BB214">
        <v>14.25</v>
      </c>
      <c r="BC214">
        <v>6.98</v>
      </c>
      <c r="BD214" t="s">
        <v>3</v>
      </c>
      <c r="BE214" t="s">
        <v>3</v>
      </c>
      <c r="BF214" t="s">
        <v>3</v>
      </c>
      <c r="BG214" t="s">
        <v>3</v>
      </c>
      <c r="BH214">
        <v>0</v>
      </c>
      <c r="BI214">
        <v>1</v>
      </c>
      <c r="BJ214" t="s">
        <v>46</v>
      </c>
      <c r="BM214">
        <v>61001</v>
      </c>
      <c r="BN214">
        <v>0</v>
      </c>
      <c r="BO214" t="s">
        <v>43</v>
      </c>
      <c r="BP214">
        <v>1</v>
      </c>
      <c r="BQ214">
        <v>6</v>
      </c>
      <c r="BR214">
        <v>0</v>
      </c>
      <c r="BS214">
        <v>31.7</v>
      </c>
      <c r="BT214">
        <v>1</v>
      </c>
      <c r="BU214">
        <v>1</v>
      </c>
      <c r="BV214">
        <v>1</v>
      </c>
      <c r="BW214">
        <v>1</v>
      </c>
      <c r="BX214">
        <v>1</v>
      </c>
      <c r="BY214" t="s">
        <v>3</v>
      </c>
      <c r="BZ214">
        <v>79</v>
      </c>
      <c r="CA214">
        <v>50</v>
      </c>
      <c r="CE214">
        <v>0</v>
      </c>
      <c r="CF214">
        <v>0</v>
      </c>
      <c r="CG214">
        <v>0</v>
      </c>
      <c r="CM214">
        <v>0</v>
      </c>
      <c r="CN214" t="s">
        <v>3</v>
      </c>
      <c r="CO214">
        <v>0</v>
      </c>
      <c r="CP214">
        <f t="shared" si="244"/>
        <v>58881.41</v>
      </c>
      <c r="CQ214">
        <f t="shared" si="245"/>
        <v>7338.4229999999998</v>
      </c>
      <c r="CR214">
        <f t="shared" si="246"/>
        <v>298.39500000000004</v>
      </c>
      <c r="CS214">
        <f t="shared" si="247"/>
        <v>286.88499999999999</v>
      </c>
      <c r="CT214">
        <f t="shared" si="248"/>
        <v>41025.506000000001</v>
      </c>
      <c r="CU214">
        <f t="shared" si="249"/>
        <v>0</v>
      </c>
      <c r="CV214">
        <f t="shared" si="250"/>
        <v>146.07</v>
      </c>
      <c r="CW214">
        <f t="shared" si="251"/>
        <v>0.67</v>
      </c>
      <c r="CX214">
        <f t="shared" si="252"/>
        <v>0</v>
      </c>
      <c r="CY214">
        <f t="shared" si="253"/>
        <v>39490.5121</v>
      </c>
      <c r="CZ214">
        <f t="shared" si="254"/>
        <v>24993.994999999999</v>
      </c>
      <c r="DC214" t="s">
        <v>3</v>
      </c>
      <c r="DD214" t="s">
        <v>3</v>
      </c>
      <c r="DE214" t="s">
        <v>3</v>
      </c>
      <c r="DF214" t="s">
        <v>3</v>
      </c>
      <c r="DG214" t="s">
        <v>3</v>
      </c>
      <c r="DH214" t="s">
        <v>3</v>
      </c>
      <c r="DI214" t="s">
        <v>3</v>
      </c>
      <c r="DJ214" t="s">
        <v>3</v>
      </c>
      <c r="DK214" t="s">
        <v>3</v>
      </c>
      <c r="DL214" t="s">
        <v>3</v>
      </c>
      <c r="DM214" t="s">
        <v>3</v>
      </c>
      <c r="DN214">
        <v>0</v>
      </c>
      <c r="DO214">
        <v>0</v>
      </c>
      <c r="DP214">
        <v>1</v>
      </c>
      <c r="DQ214">
        <v>1</v>
      </c>
      <c r="DU214">
        <v>1013</v>
      </c>
      <c r="DV214" t="s">
        <v>45</v>
      </c>
      <c r="DW214" t="s">
        <v>45</v>
      </c>
      <c r="DX214">
        <v>1</v>
      </c>
      <c r="DZ214" t="s">
        <v>3</v>
      </c>
      <c r="EA214" t="s">
        <v>3</v>
      </c>
      <c r="EB214" t="s">
        <v>3</v>
      </c>
      <c r="EC214" t="s">
        <v>3</v>
      </c>
      <c r="EE214">
        <v>36260509</v>
      </c>
      <c r="EF214">
        <v>6</v>
      </c>
      <c r="EG214" t="s">
        <v>22</v>
      </c>
      <c r="EH214">
        <v>0</v>
      </c>
      <c r="EI214" t="s">
        <v>3</v>
      </c>
      <c r="EJ214">
        <v>1</v>
      </c>
      <c r="EK214">
        <v>61001</v>
      </c>
      <c r="EL214" t="s">
        <v>47</v>
      </c>
      <c r="EM214" t="s">
        <v>48</v>
      </c>
      <c r="EO214" t="s">
        <v>3</v>
      </c>
      <c r="EQ214">
        <v>0</v>
      </c>
      <c r="ER214">
        <v>2366.4699999999998</v>
      </c>
      <c r="ES214">
        <v>1051.3499999999999</v>
      </c>
      <c r="ET214">
        <v>20.94</v>
      </c>
      <c r="EU214">
        <v>9.0500000000000007</v>
      </c>
      <c r="EV214">
        <v>1294.18</v>
      </c>
      <c r="EW214">
        <v>146.07</v>
      </c>
      <c r="EX214">
        <v>0.67</v>
      </c>
      <c r="EY214">
        <v>0</v>
      </c>
      <c r="FQ214">
        <v>0</v>
      </c>
      <c r="FR214">
        <f t="shared" si="255"/>
        <v>0</v>
      </c>
      <c r="FS214">
        <v>0</v>
      </c>
      <c r="FX214">
        <v>79</v>
      </c>
      <c r="FY214">
        <v>50</v>
      </c>
      <c r="GA214" t="s">
        <v>3</v>
      </c>
      <c r="GD214">
        <v>1</v>
      </c>
      <c r="GF214">
        <v>478959867</v>
      </c>
      <c r="GG214">
        <v>2</v>
      </c>
      <c r="GH214">
        <v>1</v>
      </c>
      <c r="GI214">
        <v>2</v>
      </c>
      <c r="GJ214">
        <v>0</v>
      </c>
      <c r="GK214">
        <v>0</v>
      </c>
      <c r="GL214">
        <f t="shared" si="256"/>
        <v>0</v>
      </c>
      <c r="GM214">
        <f t="shared" si="257"/>
        <v>123365.92</v>
      </c>
      <c r="GN214">
        <f t="shared" si="258"/>
        <v>123365.92</v>
      </c>
      <c r="GO214">
        <f t="shared" si="259"/>
        <v>0</v>
      </c>
      <c r="GP214">
        <f t="shared" si="260"/>
        <v>0</v>
      </c>
      <c r="GR214">
        <v>0</v>
      </c>
      <c r="GS214">
        <v>3</v>
      </c>
      <c r="GT214">
        <v>0</v>
      </c>
      <c r="GU214" t="s">
        <v>3</v>
      </c>
      <c r="GV214">
        <f t="shared" si="261"/>
        <v>0</v>
      </c>
      <c r="GW214">
        <v>1</v>
      </c>
      <c r="GX214">
        <f t="shared" si="262"/>
        <v>0</v>
      </c>
      <c r="HA214">
        <v>0</v>
      </c>
      <c r="HB214">
        <v>0</v>
      </c>
      <c r="HC214">
        <f t="shared" si="263"/>
        <v>0</v>
      </c>
      <c r="HE214" t="s">
        <v>3</v>
      </c>
      <c r="HF214" t="s">
        <v>3</v>
      </c>
      <c r="IK214">
        <v>0</v>
      </c>
    </row>
    <row r="215" spans="1:245">
      <c r="A215">
        <v>18</v>
      </c>
      <c r="B215">
        <v>0</v>
      </c>
      <c r="C215">
        <v>74</v>
      </c>
      <c r="E215" t="s">
        <v>49</v>
      </c>
      <c r="F215" t="s">
        <v>26</v>
      </c>
      <c r="G215" t="s">
        <v>27</v>
      </c>
      <c r="H215" t="s">
        <v>28</v>
      </c>
      <c r="I215">
        <f>I214*J215</f>
        <v>4.0898000000000003</v>
      </c>
      <c r="J215">
        <v>3.3800000000000003</v>
      </c>
      <c r="O215">
        <f t="shared" si="224"/>
        <v>0</v>
      </c>
      <c r="P215">
        <f t="shared" si="225"/>
        <v>0</v>
      </c>
      <c r="Q215">
        <f t="shared" si="226"/>
        <v>0</v>
      </c>
      <c r="R215">
        <f t="shared" si="227"/>
        <v>0</v>
      </c>
      <c r="S215">
        <f t="shared" si="228"/>
        <v>0</v>
      </c>
      <c r="T215">
        <f t="shared" si="229"/>
        <v>0</v>
      </c>
      <c r="U215">
        <f t="shared" si="230"/>
        <v>0</v>
      </c>
      <c r="V215">
        <f t="shared" si="231"/>
        <v>0</v>
      </c>
      <c r="W215">
        <f t="shared" si="232"/>
        <v>0</v>
      </c>
      <c r="X215">
        <f t="shared" si="233"/>
        <v>0</v>
      </c>
      <c r="Y215">
        <f t="shared" si="234"/>
        <v>0</v>
      </c>
      <c r="AA215">
        <v>33525518</v>
      </c>
      <c r="AB215">
        <f t="shared" si="235"/>
        <v>0</v>
      </c>
      <c r="AC215">
        <f t="shared" si="236"/>
        <v>0</v>
      </c>
      <c r="AD215">
        <f t="shared" si="237"/>
        <v>0</v>
      </c>
      <c r="AE215">
        <f t="shared" si="238"/>
        <v>0</v>
      </c>
      <c r="AF215">
        <f t="shared" si="239"/>
        <v>0</v>
      </c>
      <c r="AG215">
        <f t="shared" si="240"/>
        <v>0</v>
      </c>
      <c r="AH215">
        <f t="shared" si="241"/>
        <v>0</v>
      </c>
      <c r="AI215">
        <f t="shared" si="242"/>
        <v>0</v>
      </c>
      <c r="AJ215">
        <f t="shared" si="243"/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79</v>
      </c>
      <c r="AU215">
        <v>50</v>
      </c>
      <c r="AV215">
        <v>1</v>
      </c>
      <c r="AW215">
        <v>1</v>
      </c>
      <c r="AZ215">
        <v>1</v>
      </c>
      <c r="BA215">
        <v>1</v>
      </c>
      <c r="BB215">
        <v>1</v>
      </c>
      <c r="BC215">
        <v>1</v>
      </c>
      <c r="BD215" t="s">
        <v>3</v>
      </c>
      <c r="BE215" t="s">
        <v>3</v>
      </c>
      <c r="BF215" t="s">
        <v>3</v>
      </c>
      <c r="BG215" t="s">
        <v>3</v>
      </c>
      <c r="BH215">
        <v>3</v>
      </c>
      <c r="BI215">
        <v>1</v>
      </c>
      <c r="BJ215" t="s">
        <v>29</v>
      </c>
      <c r="BM215">
        <v>61001</v>
      </c>
      <c r="BN215">
        <v>0</v>
      </c>
      <c r="BO215" t="s">
        <v>3</v>
      </c>
      <c r="BP215">
        <v>0</v>
      </c>
      <c r="BQ215">
        <v>6</v>
      </c>
      <c r="BR215">
        <v>0</v>
      </c>
      <c r="BS215">
        <v>1</v>
      </c>
      <c r="BT215">
        <v>1</v>
      </c>
      <c r="BU215">
        <v>1</v>
      </c>
      <c r="BV215">
        <v>1</v>
      </c>
      <c r="BW215">
        <v>1</v>
      </c>
      <c r="BX215">
        <v>1</v>
      </c>
      <c r="BY215" t="s">
        <v>3</v>
      </c>
      <c r="BZ215">
        <v>79</v>
      </c>
      <c r="CA215">
        <v>50</v>
      </c>
      <c r="CE215">
        <v>0</v>
      </c>
      <c r="CF215">
        <v>0</v>
      </c>
      <c r="CG215">
        <v>0</v>
      </c>
      <c r="CM215">
        <v>0</v>
      </c>
      <c r="CN215" t="s">
        <v>3</v>
      </c>
      <c r="CO215">
        <v>0</v>
      </c>
      <c r="CP215">
        <f t="shared" si="244"/>
        <v>0</v>
      </c>
      <c r="CQ215">
        <f t="shared" si="245"/>
        <v>0</v>
      </c>
      <c r="CR215">
        <f t="shared" si="246"/>
        <v>0</v>
      </c>
      <c r="CS215">
        <f t="shared" si="247"/>
        <v>0</v>
      </c>
      <c r="CT215">
        <f t="shared" si="248"/>
        <v>0</v>
      </c>
      <c r="CU215">
        <f t="shared" si="249"/>
        <v>0</v>
      </c>
      <c r="CV215">
        <f t="shared" si="250"/>
        <v>0</v>
      </c>
      <c r="CW215">
        <f t="shared" si="251"/>
        <v>0</v>
      </c>
      <c r="CX215">
        <f t="shared" si="252"/>
        <v>0</v>
      </c>
      <c r="CY215">
        <f t="shared" si="253"/>
        <v>0</v>
      </c>
      <c r="CZ215">
        <f t="shared" si="254"/>
        <v>0</v>
      </c>
      <c r="DC215" t="s">
        <v>3</v>
      </c>
      <c r="DD215" t="s">
        <v>3</v>
      </c>
      <c r="DE215" t="s">
        <v>3</v>
      </c>
      <c r="DF215" t="s">
        <v>3</v>
      </c>
      <c r="DG215" t="s">
        <v>3</v>
      </c>
      <c r="DH215" t="s">
        <v>3</v>
      </c>
      <c r="DI215" t="s">
        <v>3</v>
      </c>
      <c r="DJ215" t="s">
        <v>3</v>
      </c>
      <c r="DK215" t="s">
        <v>3</v>
      </c>
      <c r="DL215" t="s">
        <v>3</v>
      </c>
      <c r="DM215" t="s">
        <v>3</v>
      </c>
      <c r="DN215">
        <v>0</v>
      </c>
      <c r="DO215">
        <v>0</v>
      </c>
      <c r="DP215">
        <v>1</v>
      </c>
      <c r="DQ215">
        <v>1</v>
      </c>
      <c r="DU215">
        <v>1009</v>
      </c>
      <c r="DV215" t="s">
        <v>28</v>
      </c>
      <c r="DW215" t="s">
        <v>28</v>
      </c>
      <c r="DX215">
        <v>1000</v>
      </c>
      <c r="DZ215" t="s">
        <v>3</v>
      </c>
      <c r="EA215" t="s">
        <v>3</v>
      </c>
      <c r="EB215" t="s">
        <v>3</v>
      </c>
      <c r="EC215" t="s">
        <v>3</v>
      </c>
      <c r="EE215">
        <v>36260509</v>
      </c>
      <c r="EF215">
        <v>6</v>
      </c>
      <c r="EG215" t="s">
        <v>22</v>
      </c>
      <c r="EH215">
        <v>0</v>
      </c>
      <c r="EI215" t="s">
        <v>3</v>
      </c>
      <c r="EJ215">
        <v>1</v>
      </c>
      <c r="EK215">
        <v>61001</v>
      </c>
      <c r="EL215" t="s">
        <v>47</v>
      </c>
      <c r="EM215" t="s">
        <v>48</v>
      </c>
      <c r="EO215" t="s">
        <v>3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FQ215">
        <v>0</v>
      </c>
      <c r="FR215">
        <f t="shared" si="255"/>
        <v>0</v>
      </c>
      <c r="FS215">
        <v>0</v>
      </c>
      <c r="FX215">
        <v>79</v>
      </c>
      <c r="FY215">
        <v>50</v>
      </c>
      <c r="GA215" t="s">
        <v>3</v>
      </c>
      <c r="GD215">
        <v>1</v>
      </c>
      <c r="GF215">
        <v>-304821490</v>
      </c>
      <c r="GG215">
        <v>2</v>
      </c>
      <c r="GH215">
        <v>1</v>
      </c>
      <c r="GI215">
        <v>-2</v>
      </c>
      <c r="GJ215">
        <v>0</v>
      </c>
      <c r="GK215">
        <v>0</v>
      </c>
      <c r="GL215">
        <f t="shared" si="256"/>
        <v>0</v>
      </c>
      <c r="GM215">
        <f t="shared" si="257"/>
        <v>0</v>
      </c>
      <c r="GN215">
        <f t="shared" si="258"/>
        <v>0</v>
      </c>
      <c r="GO215">
        <f t="shared" si="259"/>
        <v>0</v>
      </c>
      <c r="GP215">
        <f t="shared" si="260"/>
        <v>0</v>
      </c>
      <c r="GR215">
        <v>0</v>
      </c>
      <c r="GS215">
        <v>3</v>
      </c>
      <c r="GT215">
        <v>0</v>
      </c>
      <c r="GU215" t="s">
        <v>3</v>
      </c>
      <c r="GV215">
        <f t="shared" si="261"/>
        <v>0</v>
      </c>
      <c r="GW215">
        <v>1</v>
      </c>
      <c r="GX215">
        <f t="shared" si="262"/>
        <v>0</v>
      </c>
      <c r="HA215">
        <v>0</v>
      </c>
      <c r="HB215">
        <v>0</v>
      </c>
      <c r="HC215">
        <f t="shared" si="263"/>
        <v>0</v>
      </c>
      <c r="HE215" t="s">
        <v>3</v>
      </c>
      <c r="HF215" t="s">
        <v>3</v>
      </c>
      <c r="IK215">
        <v>0</v>
      </c>
    </row>
    <row r="216" spans="1:245">
      <c r="A216">
        <v>17</v>
      </c>
      <c r="B216">
        <v>0</v>
      </c>
      <c r="C216">
        <f>ROW(SmtRes!A75)</f>
        <v>75</v>
      </c>
      <c r="D216">
        <f>ROW(EtalonRes!A75)</f>
        <v>75</v>
      </c>
      <c r="E216" t="s">
        <v>50</v>
      </c>
      <c r="F216" t="s">
        <v>51</v>
      </c>
      <c r="G216" t="s">
        <v>52</v>
      </c>
      <c r="H216" t="s">
        <v>53</v>
      </c>
      <c r="I216">
        <f>ROUND(108.7/100,9)</f>
        <v>1.087</v>
      </c>
      <c r="J216">
        <v>0</v>
      </c>
      <c r="O216">
        <f t="shared" si="224"/>
        <v>6133.51</v>
      </c>
      <c r="P216">
        <f t="shared" si="225"/>
        <v>0</v>
      </c>
      <c r="Q216">
        <f t="shared" si="226"/>
        <v>0</v>
      </c>
      <c r="R216">
        <f t="shared" si="227"/>
        <v>0</v>
      </c>
      <c r="S216">
        <f t="shared" si="228"/>
        <v>6133.51</v>
      </c>
      <c r="T216">
        <f t="shared" si="229"/>
        <v>0</v>
      </c>
      <c r="U216">
        <f t="shared" si="230"/>
        <v>24.805340000000001</v>
      </c>
      <c r="V216">
        <f t="shared" si="231"/>
        <v>0</v>
      </c>
      <c r="W216">
        <f t="shared" si="232"/>
        <v>0</v>
      </c>
      <c r="X216">
        <f t="shared" si="233"/>
        <v>6072.17</v>
      </c>
      <c r="Y216">
        <f t="shared" si="234"/>
        <v>3680.11</v>
      </c>
      <c r="AA216">
        <v>33525518</v>
      </c>
      <c r="AB216">
        <f t="shared" si="235"/>
        <v>178</v>
      </c>
      <c r="AC216">
        <f t="shared" si="236"/>
        <v>0</v>
      </c>
      <c r="AD216">
        <f t="shared" si="237"/>
        <v>0</v>
      </c>
      <c r="AE216">
        <f t="shared" si="238"/>
        <v>0</v>
      </c>
      <c r="AF216">
        <f t="shared" si="239"/>
        <v>178</v>
      </c>
      <c r="AG216">
        <f t="shared" si="240"/>
        <v>0</v>
      </c>
      <c r="AH216">
        <f t="shared" si="241"/>
        <v>22.82</v>
      </c>
      <c r="AI216">
        <f t="shared" si="242"/>
        <v>0</v>
      </c>
      <c r="AJ216">
        <f t="shared" si="243"/>
        <v>0</v>
      </c>
      <c r="AK216">
        <v>178</v>
      </c>
      <c r="AL216">
        <v>0</v>
      </c>
      <c r="AM216">
        <v>0</v>
      </c>
      <c r="AN216">
        <v>0</v>
      </c>
      <c r="AO216">
        <v>178</v>
      </c>
      <c r="AP216">
        <v>0</v>
      </c>
      <c r="AQ216">
        <v>22.82</v>
      </c>
      <c r="AR216">
        <v>0</v>
      </c>
      <c r="AS216">
        <v>0</v>
      </c>
      <c r="AT216">
        <v>99</v>
      </c>
      <c r="AU216">
        <v>60</v>
      </c>
      <c r="AV216">
        <v>1</v>
      </c>
      <c r="AW216">
        <v>1</v>
      </c>
      <c r="AZ216">
        <v>1</v>
      </c>
      <c r="BA216">
        <v>31.7</v>
      </c>
      <c r="BB216">
        <v>1</v>
      </c>
      <c r="BC216">
        <v>1</v>
      </c>
      <c r="BD216" t="s">
        <v>3</v>
      </c>
      <c r="BE216" t="s">
        <v>3</v>
      </c>
      <c r="BF216" t="s">
        <v>3</v>
      </c>
      <c r="BG216" t="s">
        <v>3</v>
      </c>
      <c r="BH216">
        <v>0</v>
      </c>
      <c r="BI216">
        <v>1</v>
      </c>
      <c r="BJ216" t="s">
        <v>54</v>
      </c>
      <c r="BM216">
        <v>46001</v>
      </c>
      <c r="BN216">
        <v>0</v>
      </c>
      <c r="BO216" t="s">
        <v>51</v>
      </c>
      <c r="BP216">
        <v>1</v>
      </c>
      <c r="BQ216">
        <v>2</v>
      </c>
      <c r="BR216">
        <v>0</v>
      </c>
      <c r="BS216">
        <v>31.7</v>
      </c>
      <c r="BT216">
        <v>1</v>
      </c>
      <c r="BU216">
        <v>1</v>
      </c>
      <c r="BV216">
        <v>1</v>
      </c>
      <c r="BW216">
        <v>1</v>
      </c>
      <c r="BX216">
        <v>1</v>
      </c>
      <c r="BY216" t="s">
        <v>3</v>
      </c>
      <c r="BZ216">
        <v>110</v>
      </c>
      <c r="CA216">
        <v>70</v>
      </c>
      <c r="CE216">
        <v>0</v>
      </c>
      <c r="CF216">
        <v>0</v>
      </c>
      <c r="CG216">
        <v>0</v>
      </c>
      <c r="CM216">
        <v>0</v>
      </c>
      <c r="CN216" t="s">
        <v>3</v>
      </c>
      <c r="CO216">
        <v>0</v>
      </c>
      <c r="CP216">
        <f t="shared" si="244"/>
        <v>6133.51</v>
      </c>
      <c r="CQ216">
        <f t="shared" si="245"/>
        <v>0</v>
      </c>
      <c r="CR216">
        <f t="shared" si="246"/>
        <v>0</v>
      </c>
      <c r="CS216">
        <f t="shared" si="247"/>
        <v>0</v>
      </c>
      <c r="CT216">
        <f t="shared" si="248"/>
        <v>5642.5999999999995</v>
      </c>
      <c r="CU216">
        <f t="shared" si="249"/>
        <v>0</v>
      </c>
      <c r="CV216">
        <f t="shared" si="250"/>
        <v>22.82</v>
      </c>
      <c r="CW216">
        <f t="shared" si="251"/>
        <v>0</v>
      </c>
      <c r="CX216">
        <f t="shared" si="252"/>
        <v>0</v>
      </c>
      <c r="CY216">
        <f t="shared" si="253"/>
        <v>6072.1749</v>
      </c>
      <c r="CZ216">
        <f t="shared" si="254"/>
        <v>3680.1060000000002</v>
      </c>
      <c r="DC216" t="s">
        <v>3</v>
      </c>
      <c r="DD216" t="s">
        <v>3</v>
      </c>
      <c r="DE216" t="s">
        <v>3</v>
      </c>
      <c r="DF216" t="s">
        <v>3</v>
      </c>
      <c r="DG216" t="s">
        <v>3</v>
      </c>
      <c r="DH216" t="s">
        <v>3</v>
      </c>
      <c r="DI216" t="s">
        <v>3</v>
      </c>
      <c r="DJ216" t="s">
        <v>3</v>
      </c>
      <c r="DK216" t="s">
        <v>3</v>
      </c>
      <c r="DL216" t="s">
        <v>3</v>
      </c>
      <c r="DM216" t="s">
        <v>3</v>
      </c>
      <c r="DN216">
        <v>0</v>
      </c>
      <c r="DO216">
        <v>0</v>
      </c>
      <c r="DP216">
        <v>1</v>
      </c>
      <c r="DQ216">
        <v>1</v>
      </c>
      <c r="DU216">
        <v>1005</v>
      </c>
      <c r="DV216" t="s">
        <v>53</v>
      </c>
      <c r="DW216" t="s">
        <v>53</v>
      </c>
      <c r="DX216">
        <v>100</v>
      </c>
      <c r="DZ216" t="s">
        <v>3</v>
      </c>
      <c r="EA216" t="s">
        <v>3</v>
      </c>
      <c r="EB216" t="s">
        <v>3</v>
      </c>
      <c r="EC216" t="s">
        <v>3</v>
      </c>
      <c r="EE216">
        <v>36260494</v>
      </c>
      <c r="EF216">
        <v>2</v>
      </c>
      <c r="EG216" t="s">
        <v>55</v>
      </c>
      <c r="EH216">
        <v>0</v>
      </c>
      <c r="EI216" t="s">
        <v>3</v>
      </c>
      <c r="EJ216">
        <v>1</v>
      </c>
      <c r="EK216">
        <v>46001</v>
      </c>
      <c r="EL216" t="s">
        <v>56</v>
      </c>
      <c r="EM216" t="s">
        <v>57</v>
      </c>
      <c r="EO216" t="s">
        <v>3</v>
      </c>
      <c r="EQ216">
        <v>0</v>
      </c>
      <c r="ER216">
        <v>178</v>
      </c>
      <c r="ES216">
        <v>0</v>
      </c>
      <c r="ET216">
        <v>0</v>
      </c>
      <c r="EU216">
        <v>0</v>
      </c>
      <c r="EV216">
        <v>178</v>
      </c>
      <c r="EW216">
        <v>22.82</v>
      </c>
      <c r="EX216">
        <v>0</v>
      </c>
      <c r="EY216">
        <v>0</v>
      </c>
      <c r="FQ216">
        <v>0</v>
      </c>
      <c r="FR216">
        <f t="shared" si="255"/>
        <v>0</v>
      </c>
      <c r="FS216">
        <v>0</v>
      </c>
      <c r="FT216" t="s">
        <v>58</v>
      </c>
      <c r="FU216" t="s">
        <v>59</v>
      </c>
      <c r="FX216">
        <v>99</v>
      </c>
      <c r="FY216">
        <v>59.5</v>
      </c>
      <c r="GA216" t="s">
        <v>3</v>
      </c>
      <c r="GD216">
        <v>1</v>
      </c>
      <c r="GF216">
        <v>1912073335</v>
      </c>
      <c r="GG216">
        <v>2</v>
      </c>
      <c r="GH216">
        <v>1</v>
      </c>
      <c r="GI216">
        <v>2</v>
      </c>
      <c r="GJ216">
        <v>0</v>
      </c>
      <c r="GK216">
        <v>0</v>
      </c>
      <c r="GL216">
        <f t="shared" si="256"/>
        <v>0</v>
      </c>
      <c r="GM216">
        <f t="shared" si="257"/>
        <v>15885.79</v>
      </c>
      <c r="GN216">
        <f t="shared" si="258"/>
        <v>15885.79</v>
      </c>
      <c r="GO216">
        <f t="shared" si="259"/>
        <v>0</v>
      </c>
      <c r="GP216">
        <f t="shared" si="260"/>
        <v>0</v>
      </c>
      <c r="GR216">
        <v>0</v>
      </c>
      <c r="GS216">
        <v>0</v>
      </c>
      <c r="GT216">
        <v>0</v>
      </c>
      <c r="GU216" t="s">
        <v>3</v>
      </c>
      <c r="GV216">
        <f t="shared" si="261"/>
        <v>0</v>
      </c>
      <c r="GW216">
        <v>1</v>
      </c>
      <c r="GX216">
        <f t="shared" si="262"/>
        <v>0</v>
      </c>
      <c r="HA216">
        <v>0</v>
      </c>
      <c r="HB216">
        <v>0</v>
      </c>
      <c r="HC216">
        <f t="shared" si="263"/>
        <v>0</v>
      </c>
      <c r="HE216" t="s">
        <v>3</v>
      </c>
      <c r="HF216" t="s">
        <v>3</v>
      </c>
      <c r="IK216">
        <v>0</v>
      </c>
    </row>
    <row r="218" spans="1:245">
      <c r="A218" s="2">
        <v>51</v>
      </c>
      <c r="B218" s="2">
        <f>B204</f>
        <v>0</v>
      </c>
      <c r="C218" s="2">
        <f>A204</f>
        <v>5</v>
      </c>
      <c r="D218" s="2">
        <f>ROW(A204)</f>
        <v>204</v>
      </c>
      <c r="E218" s="2"/>
      <c r="F218" s="2" t="str">
        <f>IF(F204&lt;&gt;"",F204,"")</f>
        <v>Новый подраздел</v>
      </c>
      <c r="G218" s="2" t="str">
        <f>IF(G204&lt;&gt;"",G204,"")</f>
        <v>коридор 19</v>
      </c>
      <c r="H218" s="2">
        <v>0</v>
      </c>
      <c r="I218" s="2"/>
      <c r="J218" s="2"/>
      <c r="K218" s="2"/>
      <c r="L218" s="2"/>
      <c r="M218" s="2"/>
      <c r="N218" s="2"/>
      <c r="O218" s="2">
        <f t="shared" ref="O218:T218" si="264">ROUND(AB218,2)</f>
        <v>70666.86</v>
      </c>
      <c r="P218" s="2">
        <f t="shared" si="264"/>
        <v>8879.49</v>
      </c>
      <c r="Q218" s="2">
        <f t="shared" si="264"/>
        <v>423.99</v>
      </c>
      <c r="R218" s="2">
        <f t="shared" si="264"/>
        <v>407.78</v>
      </c>
      <c r="S218" s="2">
        <f t="shared" si="264"/>
        <v>61363.38</v>
      </c>
      <c r="T218" s="2">
        <f t="shared" si="264"/>
        <v>0</v>
      </c>
      <c r="U218" s="2">
        <f>AH218</f>
        <v>224.15325999999999</v>
      </c>
      <c r="V218" s="2">
        <f>AI218</f>
        <v>0.95201000000000002</v>
      </c>
      <c r="W218" s="2">
        <f>ROUND(AJ218,2)</f>
        <v>0</v>
      </c>
      <c r="X218" s="2">
        <f>ROUND(AK218,2)</f>
        <v>50082.41</v>
      </c>
      <c r="Y218" s="2">
        <f>ROUND(AL218,2)</f>
        <v>32515.88</v>
      </c>
      <c r="Z218" s="2"/>
      <c r="AA218" s="2"/>
      <c r="AB218" s="2">
        <f>ROUND(SUMIF(AA208:AA216,"=33525518",O208:O216),2)</f>
        <v>70666.86</v>
      </c>
      <c r="AC218" s="2">
        <f>ROUND(SUMIF(AA208:AA216,"=33525518",P208:P216),2)</f>
        <v>8879.49</v>
      </c>
      <c r="AD218" s="2">
        <f>ROUND(SUMIF(AA208:AA216,"=33525518",Q208:Q216),2)</f>
        <v>423.99</v>
      </c>
      <c r="AE218" s="2">
        <f>ROUND(SUMIF(AA208:AA216,"=33525518",R208:R216),2)</f>
        <v>407.78</v>
      </c>
      <c r="AF218" s="2">
        <f>ROUND(SUMIF(AA208:AA216,"=33525518",S208:S216),2)</f>
        <v>61363.38</v>
      </c>
      <c r="AG218" s="2">
        <f>ROUND(SUMIF(AA208:AA216,"=33525518",T208:T216),2)</f>
        <v>0</v>
      </c>
      <c r="AH218" s="2">
        <f>SUMIF(AA208:AA216,"=33525518",U208:U216)</f>
        <v>224.15325999999999</v>
      </c>
      <c r="AI218" s="2">
        <f>SUMIF(AA208:AA216,"=33525518",V208:V216)</f>
        <v>0.95201000000000002</v>
      </c>
      <c r="AJ218" s="2">
        <f>ROUND(SUMIF(AA208:AA216,"=33525518",W208:W216),2)</f>
        <v>0</v>
      </c>
      <c r="AK218" s="2">
        <f>ROUND(SUMIF(AA208:AA216,"=33525518",X208:X216),2)</f>
        <v>50082.41</v>
      </c>
      <c r="AL218" s="2">
        <f>ROUND(SUMIF(AA208:AA216,"=33525518",Y208:Y216),2)</f>
        <v>32515.88</v>
      </c>
      <c r="AM218" s="2"/>
      <c r="AN218" s="2"/>
      <c r="AO218" s="2">
        <f t="shared" ref="AO218:BD218" si="265">ROUND(BX218,2)</f>
        <v>0</v>
      </c>
      <c r="AP218" s="2">
        <f t="shared" si="265"/>
        <v>0</v>
      </c>
      <c r="AQ218" s="2">
        <f t="shared" si="265"/>
        <v>0</v>
      </c>
      <c r="AR218" s="2">
        <f t="shared" si="265"/>
        <v>153265.15</v>
      </c>
      <c r="AS218" s="2">
        <f t="shared" si="265"/>
        <v>153265.15</v>
      </c>
      <c r="AT218" s="2">
        <f t="shared" si="265"/>
        <v>0</v>
      </c>
      <c r="AU218" s="2">
        <f t="shared" si="265"/>
        <v>0</v>
      </c>
      <c r="AV218" s="2">
        <f t="shared" si="265"/>
        <v>8879.49</v>
      </c>
      <c r="AW218" s="2">
        <f t="shared" si="265"/>
        <v>8879.49</v>
      </c>
      <c r="AX218" s="2">
        <f t="shared" si="265"/>
        <v>0</v>
      </c>
      <c r="AY218" s="2">
        <f t="shared" si="265"/>
        <v>8879.49</v>
      </c>
      <c r="AZ218" s="2">
        <f t="shared" si="265"/>
        <v>0</v>
      </c>
      <c r="BA218" s="2">
        <f t="shared" si="265"/>
        <v>0</v>
      </c>
      <c r="BB218" s="2">
        <f t="shared" si="265"/>
        <v>0</v>
      </c>
      <c r="BC218" s="2">
        <f t="shared" si="265"/>
        <v>0</v>
      </c>
      <c r="BD218" s="2">
        <f t="shared" si="265"/>
        <v>0</v>
      </c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>
        <f>ROUND(SUMIF(AA208:AA216,"=33525518",FQ208:FQ216),2)</f>
        <v>0</v>
      </c>
      <c r="BY218" s="2">
        <f>ROUND(SUMIF(AA208:AA216,"=33525518",FR208:FR216),2)</f>
        <v>0</v>
      </c>
      <c r="BZ218" s="2">
        <f>ROUND(SUMIF(AA208:AA216,"=33525518",GL208:GL216),2)</f>
        <v>0</v>
      </c>
      <c r="CA218" s="2">
        <f>ROUND(SUMIF(AA208:AA216,"=33525518",GM208:GM216),2)</f>
        <v>153265.15</v>
      </c>
      <c r="CB218" s="2">
        <f>ROUND(SUMIF(AA208:AA216,"=33525518",GN208:GN216),2)</f>
        <v>153265.15</v>
      </c>
      <c r="CC218" s="2">
        <f>ROUND(SUMIF(AA208:AA216,"=33525518",GO208:GO216),2)</f>
        <v>0</v>
      </c>
      <c r="CD218" s="2">
        <f>ROUND(SUMIF(AA208:AA216,"=33525518",GP208:GP216),2)</f>
        <v>0</v>
      </c>
      <c r="CE218" s="2">
        <f>AC218-BX218</f>
        <v>8879.49</v>
      </c>
      <c r="CF218" s="2">
        <f>AC218-BY218</f>
        <v>8879.49</v>
      </c>
      <c r="CG218" s="2">
        <f>BX218-BZ218</f>
        <v>0</v>
      </c>
      <c r="CH218" s="2">
        <f>AC218-BX218-BY218+BZ218</f>
        <v>8879.49</v>
      </c>
      <c r="CI218" s="2">
        <f>BY218-BZ218</f>
        <v>0</v>
      </c>
      <c r="CJ218" s="2">
        <f>ROUND(SUMIF(AA208:AA216,"=33525518",GX208:GX216),2)</f>
        <v>0</v>
      </c>
      <c r="CK218" s="2">
        <f>ROUND(SUMIF(AA208:AA216,"=33525518",GY208:GY216),2)</f>
        <v>0</v>
      </c>
      <c r="CL218" s="2">
        <f>ROUND(SUMIF(AA208:AA216,"=33525518",GZ208:GZ216),2)</f>
        <v>0</v>
      </c>
      <c r="CM218" s="2">
        <f>ROUND(SUMIF(AA208:AA216,"=33525518",HD208:HD216),2)</f>
        <v>0</v>
      </c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>
        <v>0</v>
      </c>
    </row>
    <row r="220" spans="1:245">
      <c r="A220" s="4">
        <v>50</v>
      </c>
      <c r="B220" s="4">
        <v>0</v>
      </c>
      <c r="C220" s="4">
        <v>0</v>
      </c>
      <c r="D220" s="4">
        <v>1</v>
      </c>
      <c r="E220" s="4">
        <v>201</v>
      </c>
      <c r="F220" s="4">
        <f>ROUND(Source!O218,O220)</f>
        <v>70666.86</v>
      </c>
      <c r="G220" s="4" t="s">
        <v>60</v>
      </c>
      <c r="H220" s="4" t="s">
        <v>61</v>
      </c>
      <c r="I220" s="4"/>
      <c r="J220" s="4"/>
      <c r="K220" s="4">
        <v>201</v>
      </c>
      <c r="L220" s="4">
        <v>1</v>
      </c>
      <c r="M220" s="4">
        <v>3</v>
      </c>
      <c r="N220" s="4" t="s">
        <v>3</v>
      </c>
      <c r="O220" s="4">
        <v>2</v>
      </c>
      <c r="P220" s="4"/>
      <c r="Q220" s="4"/>
      <c r="R220" s="4"/>
      <c r="S220" s="4"/>
      <c r="T220" s="4"/>
      <c r="U220" s="4"/>
      <c r="V220" s="4"/>
      <c r="W220" s="4"/>
    </row>
    <row r="221" spans="1:245">
      <c r="A221" s="4">
        <v>50</v>
      </c>
      <c r="B221" s="4">
        <v>0</v>
      </c>
      <c r="C221" s="4">
        <v>0</v>
      </c>
      <c r="D221" s="4">
        <v>1</v>
      </c>
      <c r="E221" s="4">
        <v>202</v>
      </c>
      <c r="F221" s="4">
        <f>ROUND(Source!P218,O221)</f>
        <v>8879.49</v>
      </c>
      <c r="G221" s="4" t="s">
        <v>62</v>
      </c>
      <c r="H221" s="4" t="s">
        <v>63</v>
      </c>
      <c r="I221" s="4"/>
      <c r="J221" s="4"/>
      <c r="K221" s="4">
        <v>202</v>
      </c>
      <c r="L221" s="4">
        <v>2</v>
      </c>
      <c r="M221" s="4">
        <v>3</v>
      </c>
      <c r="N221" s="4" t="s">
        <v>3</v>
      </c>
      <c r="O221" s="4">
        <v>2</v>
      </c>
      <c r="P221" s="4"/>
      <c r="Q221" s="4"/>
      <c r="R221" s="4"/>
      <c r="S221" s="4"/>
      <c r="T221" s="4"/>
      <c r="U221" s="4"/>
      <c r="V221" s="4"/>
      <c r="W221" s="4"/>
    </row>
    <row r="222" spans="1:245">
      <c r="A222" s="4">
        <v>50</v>
      </c>
      <c r="B222" s="4">
        <v>0</v>
      </c>
      <c r="C222" s="4">
        <v>0</v>
      </c>
      <c r="D222" s="4">
        <v>1</v>
      </c>
      <c r="E222" s="4">
        <v>222</v>
      </c>
      <c r="F222" s="4">
        <f>ROUND(Source!AO218,O222)</f>
        <v>0</v>
      </c>
      <c r="G222" s="4" t="s">
        <v>64</v>
      </c>
      <c r="H222" s="4" t="s">
        <v>65</v>
      </c>
      <c r="I222" s="4"/>
      <c r="J222" s="4"/>
      <c r="K222" s="4">
        <v>222</v>
      </c>
      <c r="L222" s="4">
        <v>3</v>
      </c>
      <c r="M222" s="4">
        <v>3</v>
      </c>
      <c r="N222" s="4" t="s">
        <v>3</v>
      </c>
      <c r="O222" s="4">
        <v>2</v>
      </c>
      <c r="P222" s="4"/>
      <c r="Q222" s="4"/>
      <c r="R222" s="4"/>
      <c r="S222" s="4"/>
      <c r="T222" s="4"/>
      <c r="U222" s="4"/>
      <c r="V222" s="4"/>
      <c r="W222" s="4"/>
    </row>
    <row r="223" spans="1:245">
      <c r="A223" s="4">
        <v>50</v>
      </c>
      <c r="B223" s="4">
        <v>0</v>
      </c>
      <c r="C223" s="4">
        <v>0</v>
      </c>
      <c r="D223" s="4">
        <v>1</v>
      </c>
      <c r="E223" s="4">
        <v>225</v>
      </c>
      <c r="F223" s="4">
        <f>ROUND(Source!AV218,O223)</f>
        <v>8879.49</v>
      </c>
      <c r="G223" s="4" t="s">
        <v>66</v>
      </c>
      <c r="H223" s="4" t="s">
        <v>67</v>
      </c>
      <c r="I223" s="4"/>
      <c r="J223" s="4"/>
      <c r="K223" s="4">
        <v>225</v>
      </c>
      <c r="L223" s="4">
        <v>4</v>
      </c>
      <c r="M223" s="4">
        <v>3</v>
      </c>
      <c r="N223" s="4" t="s">
        <v>3</v>
      </c>
      <c r="O223" s="4">
        <v>2</v>
      </c>
      <c r="P223" s="4"/>
      <c r="Q223" s="4"/>
      <c r="R223" s="4"/>
      <c r="S223" s="4"/>
      <c r="T223" s="4"/>
      <c r="U223" s="4"/>
      <c r="V223" s="4"/>
      <c r="W223" s="4"/>
    </row>
    <row r="224" spans="1:245">
      <c r="A224" s="4">
        <v>50</v>
      </c>
      <c r="B224" s="4">
        <v>0</v>
      </c>
      <c r="C224" s="4">
        <v>0</v>
      </c>
      <c r="D224" s="4">
        <v>1</v>
      </c>
      <c r="E224" s="4">
        <v>226</v>
      </c>
      <c r="F224" s="4">
        <f>ROUND(Source!AW218,O224)</f>
        <v>8879.49</v>
      </c>
      <c r="G224" s="4" t="s">
        <v>68</v>
      </c>
      <c r="H224" s="4" t="s">
        <v>69</v>
      </c>
      <c r="I224" s="4"/>
      <c r="J224" s="4"/>
      <c r="K224" s="4">
        <v>226</v>
      </c>
      <c r="L224" s="4">
        <v>5</v>
      </c>
      <c r="M224" s="4">
        <v>3</v>
      </c>
      <c r="N224" s="4" t="s">
        <v>3</v>
      </c>
      <c r="O224" s="4">
        <v>2</v>
      </c>
      <c r="P224" s="4"/>
      <c r="Q224" s="4"/>
      <c r="R224" s="4"/>
      <c r="S224" s="4"/>
      <c r="T224" s="4"/>
      <c r="U224" s="4"/>
      <c r="V224" s="4"/>
      <c r="W224" s="4"/>
    </row>
    <row r="225" spans="1:23">
      <c r="A225" s="4">
        <v>50</v>
      </c>
      <c r="B225" s="4">
        <v>0</v>
      </c>
      <c r="C225" s="4">
        <v>0</v>
      </c>
      <c r="D225" s="4">
        <v>1</v>
      </c>
      <c r="E225" s="4">
        <v>227</v>
      </c>
      <c r="F225" s="4">
        <f>ROUND(Source!AX218,O225)</f>
        <v>0</v>
      </c>
      <c r="G225" s="4" t="s">
        <v>70</v>
      </c>
      <c r="H225" s="4" t="s">
        <v>71</v>
      </c>
      <c r="I225" s="4"/>
      <c r="J225" s="4"/>
      <c r="K225" s="4">
        <v>227</v>
      </c>
      <c r="L225" s="4">
        <v>6</v>
      </c>
      <c r="M225" s="4">
        <v>3</v>
      </c>
      <c r="N225" s="4" t="s">
        <v>3</v>
      </c>
      <c r="O225" s="4">
        <v>2</v>
      </c>
      <c r="P225" s="4"/>
      <c r="Q225" s="4"/>
      <c r="R225" s="4"/>
      <c r="S225" s="4"/>
      <c r="T225" s="4"/>
      <c r="U225" s="4"/>
      <c r="V225" s="4"/>
      <c r="W225" s="4"/>
    </row>
    <row r="226" spans="1:23">
      <c r="A226" s="4">
        <v>50</v>
      </c>
      <c r="B226" s="4">
        <v>0</v>
      </c>
      <c r="C226" s="4">
        <v>0</v>
      </c>
      <c r="D226" s="4">
        <v>1</v>
      </c>
      <c r="E226" s="4">
        <v>228</v>
      </c>
      <c r="F226" s="4">
        <f>ROUND(Source!AY218,O226)</f>
        <v>8879.49</v>
      </c>
      <c r="G226" s="4" t="s">
        <v>72</v>
      </c>
      <c r="H226" s="4" t="s">
        <v>73</v>
      </c>
      <c r="I226" s="4"/>
      <c r="J226" s="4"/>
      <c r="K226" s="4">
        <v>228</v>
      </c>
      <c r="L226" s="4">
        <v>7</v>
      </c>
      <c r="M226" s="4">
        <v>3</v>
      </c>
      <c r="N226" s="4" t="s">
        <v>3</v>
      </c>
      <c r="O226" s="4">
        <v>2</v>
      </c>
      <c r="P226" s="4"/>
      <c r="Q226" s="4"/>
      <c r="R226" s="4"/>
      <c r="S226" s="4"/>
      <c r="T226" s="4"/>
      <c r="U226" s="4"/>
      <c r="V226" s="4"/>
      <c r="W226" s="4"/>
    </row>
    <row r="227" spans="1:23">
      <c r="A227" s="4">
        <v>50</v>
      </c>
      <c r="B227" s="4">
        <v>0</v>
      </c>
      <c r="C227" s="4">
        <v>0</v>
      </c>
      <c r="D227" s="4">
        <v>1</v>
      </c>
      <c r="E227" s="4">
        <v>216</v>
      </c>
      <c r="F227" s="4">
        <f>ROUND(Source!AP218,O227)</f>
        <v>0</v>
      </c>
      <c r="G227" s="4" t="s">
        <v>74</v>
      </c>
      <c r="H227" s="4" t="s">
        <v>75</v>
      </c>
      <c r="I227" s="4"/>
      <c r="J227" s="4"/>
      <c r="K227" s="4">
        <v>216</v>
      </c>
      <c r="L227" s="4">
        <v>8</v>
      </c>
      <c r="M227" s="4">
        <v>3</v>
      </c>
      <c r="N227" s="4" t="s">
        <v>3</v>
      </c>
      <c r="O227" s="4">
        <v>2</v>
      </c>
      <c r="P227" s="4"/>
      <c r="Q227" s="4"/>
      <c r="R227" s="4"/>
      <c r="S227" s="4"/>
      <c r="T227" s="4"/>
      <c r="U227" s="4"/>
      <c r="V227" s="4"/>
      <c r="W227" s="4"/>
    </row>
    <row r="228" spans="1:23">
      <c r="A228" s="4">
        <v>50</v>
      </c>
      <c r="B228" s="4">
        <v>0</v>
      </c>
      <c r="C228" s="4">
        <v>0</v>
      </c>
      <c r="D228" s="4">
        <v>1</v>
      </c>
      <c r="E228" s="4">
        <v>223</v>
      </c>
      <c r="F228" s="4">
        <f>ROUND(Source!AQ218,O228)</f>
        <v>0</v>
      </c>
      <c r="G228" s="4" t="s">
        <v>76</v>
      </c>
      <c r="H228" s="4" t="s">
        <v>77</v>
      </c>
      <c r="I228" s="4"/>
      <c r="J228" s="4"/>
      <c r="K228" s="4">
        <v>223</v>
      </c>
      <c r="L228" s="4">
        <v>9</v>
      </c>
      <c r="M228" s="4">
        <v>3</v>
      </c>
      <c r="N228" s="4" t="s">
        <v>3</v>
      </c>
      <c r="O228" s="4">
        <v>2</v>
      </c>
      <c r="P228" s="4"/>
      <c r="Q228" s="4"/>
      <c r="R228" s="4"/>
      <c r="S228" s="4"/>
      <c r="T228" s="4"/>
      <c r="U228" s="4"/>
      <c r="V228" s="4"/>
      <c r="W228" s="4"/>
    </row>
    <row r="229" spans="1:23">
      <c r="A229" s="4">
        <v>50</v>
      </c>
      <c r="B229" s="4">
        <v>0</v>
      </c>
      <c r="C229" s="4">
        <v>0</v>
      </c>
      <c r="D229" s="4">
        <v>1</v>
      </c>
      <c r="E229" s="4">
        <v>229</v>
      </c>
      <c r="F229" s="4">
        <f>ROUND(Source!AZ218,O229)</f>
        <v>0</v>
      </c>
      <c r="G229" s="4" t="s">
        <v>78</v>
      </c>
      <c r="H229" s="4" t="s">
        <v>79</v>
      </c>
      <c r="I229" s="4"/>
      <c r="J229" s="4"/>
      <c r="K229" s="4">
        <v>229</v>
      </c>
      <c r="L229" s="4">
        <v>10</v>
      </c>
      <c r="M229" s="4">
        <v>3</v>
      </c>
      <c r="N229" s="4" t="s">
        <v>3</v>
      </c>
      <c r="O229" s="4">
        <v>2</v>
      </c>
      <c r="P229" s="4"/>
      <c r="Q229" s="4"/>
      <c r="R229" s="4"/>
      <c r="S229" s="4"/>
      <c r="T229" s="4"/>
      <c r="U229" s="4"/>
      <c r="V229" s="4"/>
      <c r="W229" s="4"/>
    </row>
    <row r="230" spans="1:23">
      <c r="A230" s="4">
        <v>50</v>
      </c>
      <c r="B230" s="4">
        <v>0</v>
      </c>
      <c r="C230" s="4">
        <v>0</v>
      </c>
      <c r="D230" s="4">
        <v>1</v>
      </c>
      <c r="E230" s="4">
        <v>203</v>
      </c>
      <c r="F230" s="4">
        <f>ROUND(Source!Q218,O230)</f>
        <v>423.99</v>
      </c>
      <c r="G230" s="4" t="s">
        <v>80</v>
      </c>
      <c r="H230" s="4" t="s">
        <v>81</v>
      </c>
      <c r="I230" s="4"/>
      <c r="J230" s="4"/>
      <c r="K230" s="4">
        <v>203</v>
      </c>
      <c r="L230" s="4">
        <v>11</v>
      </c>
      <c r="M230" s="4">
        <v>3</v>
      </c>
      <c r="N230" s="4" t="s">
        <v>3</v>
      </c>
      <c r="O230" s="4">
        <v>2</v>
      </c>
      <c r="P230" s="4"/>
      <c r="Q230" s="4"/>
      <c r="R230" s="4"/>
      <c r="S230" s="4"/>
      <c r="T230" s="4"/>
      <c r="U230" s="4"/>
      <c r="V230" s="4"/>
      <c r="W230" s="4"/>
    </row>
    <row r="231" spans="1:23">
      <c r="A231" s="4">
        <v>50</v>
      </c>
      <c r="B231" s="4">
        <v>0</v>
      </c>
      <c r="C231" s="4">
        <v>0</v>
      </c>
      <c r="D231" s="4">
        <v>1</v>
      </c>
      <c r="E231" s="4">
        <v>231</v>
      </c>
      <c r="F231" s="4">
        <f>ROUND(Source!BB218,O231)</f>
        <v>0</v>
      </c>
      <c r="G231" s="4" t="s">
        <v>82</v>
      </c>
      <c r="H231" s="4" t="s">
        <v>83</v>
      </c>
      <c r="I231" s="4"/>
      <c r="J231" s="4"/>
      <c r="K231" s="4">
        <v>231</v>
      </c>
      <c r="L231" s="4">
        <v>12</v>
      </c>
      <c r="M231" s="4">
        <v>3</v>
      </c>
      <c r="N231" s="4" t="s">
        <v>3</v>
      </c>
      <c r="O231" s="4">
        <v>2</v>
      </c>
      <c r="P231" s="4"/>
      <c r="Q231" s="4"/>
      <c r="R231" s="4"/>
      <c r="S231" s="4"/>
      <c r="T231" s="4"/>
      <c r="U231" s="4"/>
      <c r="V231" s="4"/>
      <c r="W231" s="4"/>
    </row>
    <row r="232" spans="1:23">
      <c r="A232" s="4">
        <v>50</v>
      </c>
      <c r="B232" s="4">
        <v>0</v>
      </c>
      <c r="C232" s="4">
        <v>0</v>
      </c>
      <c r="D232" s="4">
        <v>1</v>
      </c>
      <c r="E232" s="4">
        <v>204</v>
      </c>
      <c r="F232" s="4">
        <f>ROUND(Source!R218,O232)</f>
        <v>407.78</v>
      </c>
      <c r="G232" s="4" t="s">
        <v>84</v>
      </c>
      <c r="H232" s="4" t="s">
        <v>85</v>
      </c>
      <c r="I232" s="4"/>
      <c r="J232" s="4"/>
      <c r="K232" s="4">
        <v>204</v>
      </c>
      <c r="L232" s="4">
        <v>13</v>
      </c>
      <c r="M232" s="4">
        <v>3</v>
      </c>
      <c r="N232" s="4" t="s">
        <v>3</v>
      </c>
      <c r="O232" s="4">
        <v>2</v>
      </c>
      <c r="P232" s="4"/>
      <c r="Q232" s="4"/>
      <c r="R232" s="4"/>
      <c r="S232" s="4"/>
      <c r="T232" s="4"/>
      <c r="U232" s="4"/>
      <c r="V232" s="4"/>
      <c r="W232" s="4"/>
    </row>
    <row r="233" spans="1:23">
      <c r="A233" s="4">
        <v>50</v>
      </c>
      <c r="B233" s="4">
        <v>0</v>
      </c>
      <c r="C233" s="4">
        <v>0</v>
      </c>
      <c r="D233" s="4">
        <v>1</v>
      </c>
      <c r="E233" s="4">
        <v>205</v>
      </c>
      <c r="F233" s="4">
        <f>ROUND(Source!S218,O233)</f>
        <v>61363.38</v>
      </c>
      <c r="G233" s="4" t="s">
        <v>86</v>
      </c>
      <c r="H233" s="4" t="s">
        <v>87</v>
      </c>
      <c r="I233" s="4"/>
      <c r="J233" s="4"/>
      <c r="K233" s="4">
        <v>205</v>
      </c>
      <c r="L233" s="4">
        <v>14</v>
      </c>
      <c r="M233" s="4">
        <v>3</v>
      </c>
      <c r="N233" s="4" t="s">
        <v>3</v>
      </c>
      <c r="O233" s="4">
        <v>2</v>
      </c>
      <c r="P233" s="4"/>
      <c r="Q233" s="4"/>
      <c r="R233" s="4"/>
      <c r="S233" s="4"/>
      <c r="T233" s="4"/>
      <c r="U233" s="4"/>
      <c r="V233" s="4"/>
      <c r="W233" s="4"/>
    </row>
    <row r="234" spans="1:23">
      <c r="A234" s="4">
        <v>50</v>
      </c>
      <c r="B234" s="4">
        <v>0</v>
      </c>
      <c r="C234" s="4">
        <v>0</v>
      </c>
      <c r="D234" s="4">
        <v>1</v>
      </c>
      <c r="E234" s="4">
        <v>232</v>
      </c>
      <c r="F234" s="4">
        <f>ROUND(Source!BC218,O234)</f>
        <v>0</v>
      </c>
      <c r="G234" s="4" t="s">
        <v>88</v>
      </c>
      <c r="H234" s="4" t="s">
        <v>89</v>
      </c>
      <c r="I234" s="4"/>
      <c r="J234" s="4"/>
      <c r="K234" s="4">
        <v>232</v>
      </c>
      <c r="L234" s="4">
        <v>15</v>
      </c>
      <c r="M234" s="4">
        <v>3</v>
      </c>
      <c r="N234" s="4" t="s">
        <v>3</v>
      </c>
      <c r="O234" s="4">
        <v>2</v>
      </c>
      <c r="P234" s="4"/>
      <c r="Q234" s="4"/>
      <c r="R234" s="4"/>
      <c r="S234" s="4"/>
      <c r="T234" s="4"/>
      <c r="U234" s="4"/>
      <c r="V234" s="4"/>
      <c r="W234" s="4"/>
    </row>
    <row r="235" spans="1:23">
      <c r="A235" s="4">
        <v>50</v>
      </c>
      <c r="B235" s="4">
        <v>0</v>
      </c>
      <c r="C235" s="4">
        <v>0</v>
      </c>
      <c r="D235" s="4">
        <v>1</v>
      </c>
      <c r="E235" s="4">
        <v>214</v>
      </c>
      <c r="F235" s="4">
        <f>ROUND(Source!AS218,O235)</f>
        <v>153265.15</v>
      </c>
      <c r="G235" s="4" t="s">
        <v>90</v>
      </c>
      <c r="H235" s="4" t="s">
        <v>91</v>
      </c>
      <c r="I235" s="4"/>
      <c r="J235" s="4"/>
      <c r="K235" s="4">
        <v>214</v>
      </c>
      <c r="L235" s="4">
        <v>16</v>
      </c>
      <c r="M235" s="4">
        <v>3</v>
      </c>
      <c r="N235" s="4" t="s">
        <v>3</v>
      </c>
      <c r="O235" s="4">
        <v>2</v>
      </c>
      <c r="P235" s="4"/>
      <c r="Q235" s="4"/>
      <c r="R235" s="4"/>
      <c r="S235" s="4"/>
      <c r="T235" s="4"/>
      <c r="U235" s="4"/>
      <c r="V235" s="4"/>
      <c r="W235" s="4"/>
    </row>
    <row r="236" spans="1:23">
      <c r="A236" s="4">
        <v>50</v>
      </c>
      <c r="B236" s="4">
        <v>0</v>
      </c>
      <c r="C236" s="4">
        <v>0</v>
      </c>
      <c r="D236" s="4">
        <v>1</v>
      </c>
      <c r="E236" s="4">
        <v>215</v>
      </c>
      <c r="F236" s="4">
        <f>ROUND(Source!AT218,O236)</f>
        <v>0</v>
      </c>
      <c r="G236" s="4" t="s">
        <v>92</v>
      </c>
      <c r="H236" s="4" t="s">
        <v>93</v>
      </c>
      <c r="I236" s="4"/>
      <c r="J236" s="4"/>
      <c r="K236" s="4">
        <v>215</v>
      </c>
      <c r="L236" s="4">
        <v>17</v>
      </c>
      <c r="M236" s="4">
        <v>3</v>
      </c>
      <c r="N236" s="4" t="s">
        <v>3</v>
      </c>
      <c r="O236" s="4">
        <v>2</v>
      </c>
      <c r="P236" s="4"/>
      <c r="Q236" s="4"/>
      <c r="R236" s="4"/>
      <c r="S236" s="4"/>
      <c r="T236" s="4"/>
      <c r="U236" s="4"/>
      <c r="V236" s="4"/>
      <c r="W236" s="4"/>
    </row>
    <row r="237" spans="1:23">
      <c r="A237" s="4">
        <v>50</v>
      </c>
      <c r="B237" s="4">
        <v>0</v>
      </c>
      <c r="C237" s="4">
        <v>0</v>
      </c>
      <c r="D237" s="4">
        <v>1</v>
      </c>
      <c r="E237" s="4">
        <v>217</v>
      </c>
      <c r="F237" s="4">
        <f>ROUND(Source!AU218,O237)</f>
        <v>0</v>
      </c>
      <c r="G237" s="4" t="s">
        <v>94</v>
      </c>
      <c r="H237" s="4" t="s">
        <v>95</v>
      </c>
      <c r="I237" s="4"/>
      <c r="J237" s="4"/>
      <c r="K237" s="4">
        <v>217</v>
      </c>
      <c r="L237" s="4">
        <v>18</v>
      </c>
      <c r="M237" s="4">
        <v>3</v>
      </c>
      <c r="N237" s="4" t="s">
        <v>3</v>
      </c>
      <c r="O237" s="4">
        <v>2</v>
      </c>
      <c r="P237" s="4"/>
      <c r="Q237" s="4"/>
      <c r="R237" s="4"/>
      <c r="S237" s="4"/>
      <c r="T237" s="4"/>
      <c r="U237" s="4"/>
      <c r="V237" s="4"/>
      <c r="W237" s="4"/>
    </row>
    <row r="238" spans="1:23">
      <c r="A238" s="4">
        <v>50</v>
      </c>
      <c r="B238" s="4">
        <v>0</v>
      </c>
      <c r="C238" s="4">
        <v>0</v>
      </c>
      <c r="D238" s="4">
        <v>1</v>
      </c>
      <c r="E238" s="4">
        <v>230</v>
      </c>
      <c r="F238" s="4">
        <f>ROUND(Source!BA218,O238)</f>
        <v>0</v>
      </c>
      <c r="G238" s="4" t="s">
        <v>96</v>
      </c>
      <c r="H238" s="4" t="s">
        <v>97</v>
      </c>
      <c r="I238" s="4"/>
      <c r="J238" s="4"/>
      <c r="K238" s="4">
        <v>230</v>
      </c>
      <c r="L238" s="4">
        <v>19</v>
      </c>
      <c r="M238" s="4">
        <v>3</v>
      </c>
      <c r="N238" s="4" t="s">
        <v>3</v>
      </c>
      <c r="O238" s="4">
        <v>2</v>
      </c>
      <c r="P238" s="4"/>
      <c r="Q238" s="4"/>
      <c r="R238" s="4"/>
      <c r="S238" s="4"/>
      <c r="T238" s="4"/>
      <c r="U238" s="4"/>
      <c r="V238" s="4"/>
      <c r="W238" s="4"/>
    </row>
    <row r="239" spans="1:23">
      <c r="A239" s="4">
        <v>50</v>
      </c>
      <c r="B239" s="4">
        <v>0</v>
      </c>
      <c r="C239" s="4">
        <v>0</v>
      </c>
      <c r="D239" s="4">
        <v>1</v>
      </c>
      <c r="E239" s="4">
        <v>206</v>
      </c>
      <c r="F239" s="4">
        <f>ROUND(Source!T218,O239)</f>
        <v>0</v>
      </c>
      <c r="G239" s="4" t="s">
        <v>98</v>
      </c>
      <c r="H239" s="4" t="s">
        <v>99</v>
      </c>
      <c r="I239" s="4"/>
      <c r="J239" s="4"/>
      <c r="K239" s="4">
        <v>206</v>
      </c>
      <c r="L239" s="4">
        <v>20</v>
      </c>
      <c r="M239" s="4">
        <v>3</v>
      </c>
      <c r="N239" s="4" t="s">
        <v>3</v>
      </c>
      <c r="O239" s="4">
        <v>2</v>
      </c>
      <c r="P239" s="4"/>
      <c r="Q239" s="4"/>
      <c r="R239" s="4"/>
      <c r="S239" s="4"/>
      <c r="T239" s="4"/>
      <c r="U239" s="4"/>
      <c r="V239" s="4"/>
      <c r="W239" s="4"/>
    </row>
    <row r="240" spans="1:23">
      <c r="A240" s="4">
        <v>50</v>
      </c>
      <c r="B240" s="4">
        <v>0</v>
      </c>
      <c r="C240" s="4">
        <v>0</v>
      </c>
      <c r="D240" s="4">
        <v>1</v>
      </c>
      <c r="E240" s="4">
        <v>207</v>
      </c>
      <c r="F240" s="4">
        <f>Source!U218</f>
        <v>224.15325999999999</v>
      </c>
      <c r="G240" s="4" t="s">
        <v>100</v>
      </c>
      <c r="H240" s="4" t="s">
        <v>101</v>
      </c>
      <c r="I240" s="4"/>
      <c r="J240" s="4"/>
      <c r="K240" s="4">
        <v>207</v>
      </c>
      <c r="L240" s="4">
        <v>21</v>
      </c>
      <c r="M240" s="4">
        <v>3</v>
      </c>
      <c r="N240" s="4" t="s">
        <v>3</v>
      </c>
      <c r="O240" s="4">
        <v>-1</v>
      </c>
      <c r="P240" s="4"/>
      <c r="Q240" s="4"/>
      <c r="R240" s="4"/>
      <c r="S240" s="4"/>
      <c r="T240" s="4"/>
      <c r="U240" s="4"/>
      <c r="V240" s="4"/>
      <c r="W240" s="4"/>
    </row>
    <row r="241" spans="1:245">
      <c r="A241" s="4">
        <v>50</v>
      </c>
      <c r="B241" s="4">
        <v>0</v>
      </c>
      <c r="C241" s="4">
        <v>0</v>
      </c>
      <c r="D241" s="4">
        <v>1</v>
      </c>
      <c r="E241" s="4">
        <v>208</v>
      </c>
      <c r="F241" s="4">
        <f>Source!V218</f>
        <v>0.95201000000000002</v>
      </c>
      <c r="G241" s="4" t="s">
        <v>102</v>
      </c>
      <c r="H241" s="4" t="s">
        <v>103</v>
      </c>
      <c r="I241" s="4"/>
      <c r="J241" s="4"/>
      <c r="K241" s="4">
        <v>208</v>
      </c>
      <c r="L241" s="4">
        <v>22</v>
      </c>
      <c r="M241" s="4">
        <v>3</v>
      </c>
      <c r="N241" s="4" t="s">
        <v>3</v>
      </c>
      <c r="O241" s="4">
        <v>-1</v>
      </c>
      <c r="P241" s="4"/>
      <c r="Q241" s="4"/>
      <c r="R241" s="4"/>
      <c r="S241" s="4"/>
      <c r="T241" s="4"/>
      <c r="U241" s="4"/>
      <c r="V241" s="4"/>
      <c r="W241" s="4"/>
    </row>
    <row r="242" spans="1:245">
      <c r="A242" s="4">
        <v>50</v>
      </c>
      <c r="B242" s="4">
        <v>0</v>
      </c>
      <c r="C242" s="4">
        <v>0</v>
      </c>
      <c r="D242" s="4">
        <v>1</v>
      </c>
      <c r="E242" s="4">
        <v>209</v>
      </c>
      <c r="F242" s="4">
        <f>ROUND(Source!W218,O242)</f>
        <v>0</v>
      </c>
      <c r="G242" s="4" t="s">
        <v>104</v>
      </c>
      <c r="H242" s="4" t="s">
        <v>105</v>
      </c>
      <c r="I242" s="4"/>
      <c r="J242" s="4"/>
      <c r="K242" s="4">
        <v>209</v>
      </c>
      <c r="L242" s="4">
        <v>23</v>
      </c>
      <c r="M242" s="4">
        <v>3</v>
      </c>
      <c r="N242" s="4" t="s">
        <v>3</v>
      </c>
      <c r="O242" s="4">
        <v>2</v>
      </c>
      <c r="P242" s="4"/>
      <c r="Q242" s="4"/>
      <c r="R242" s="4"/>
      <c r="S242" s="4"/>
      <c r="T242" s="4"/>
      <c r="U242" s="4"/>
      <c r="V242" s="4"/>
      <c r="W242" s="4"/>
    </row>
    <row r="243" spans="1:245">
      <c r="A243" s="4">
        <v>50</v>
      </c>
      <c r="B243" s="4">
        <v>0</v>
      </c>
      <c r="C243" s="4">
        <v>0</v>
      </c>
      <c r="D243" s="4">
        <v>1</v>
      </c>
      <c r="E243" s="4">
        <v>233</v>
      </c>
      <c r="F243" s="4">
        <f>ROUND(Source!BD218,O243)</f>
        <v>0</v>
      </c>
      <c r="G243" s="4" t="s">
        <v>106</v>
      </c>
      <c r="H243" s="4" t="s">
        <v>107</v>
      </c>
      <c r="I243" s="4"/>
      <c r="J243" s="4"/>
      <c r="K243" s="4">
        <v>233</v>
      </c>
      <c r="L243" s="4">
        <v>24</v>
      </c>
      <c r="M243" s="4">
        <v>3</v>
      </c>
      <c r="N243" s="4" t="s">
        <v>3</v>
      </c>
      <c r="O243" s="4">
        <v>2</v>
      </c>
      <c r="P243" s="4"/>
      <c r="Q243" s="4"/>
      <c r="R243" s="4"/>
      <c r="S243" s="4"/>
      <c r="T243" s="4"/>
      <c r="U243" s="4"/>
      <c r="V243" s="4"/>
      <c r="W243" s="4"/>
    </row>
    <row r="244" spans="1:245">
      <c r="A244" s="4">
        <v>50</v>
      </c>
      <c r="B244" s="4">
        <v>0</v>
      </c>
      <c r="C244" s="4">
        <v>0</v>
      </c>
      <c r="D244" s="4">
        <v>1</v>
      </c>
      <c r="E244" s="4">
        <v>210</v>
      </c>
      <c r="F244" s="4">
        <f>ROUND(Source!X218,O244)</f>
        <v>50082.41</v>
      </c>
      <c r="G244" s="4" t="s">
        <v>108</v>
      </c>
      <c r="H244" s="4" t="s">
        <v>109</v>
      </c>
      <c r="I244" s="4"/>
      <c r="J244" s="4"/>
      <c r="K244" s="4">
        <v>210</v>
      </c>
      <c r="L244" s="4">
        <v>25</v>
      </c>
      <c r="M244" s="4">
        <v>3</v>
      </c>
      <c r="N244" s="4" t="s">
        <v>3</v>
      </c>
      <c r="O244" s="4">
        <v>2</v>
      </c>
      <c r="P244" s="4"/>
      <c r="Q244" s="4"/>
      <c r="R244" s="4"/>
      <c r="S244" s="4"/>
      <c r="T244" s="4"/>
      <c r="U244" s="4"/>
      <c r="V244" s="4"/>
      <c r="W244" s="4"/>
    </row>
    <row r="245" spans="1:245">
      <c r="A245" s="4">
        <v>50</v>
      </c>
      <c r="B245" s="4">
        <v>0</v>
      </c>
      <c r="C245" s="4">
        <v>0</v>
      </c>
      <c r="D245" s="4">
        <v>1</v>
      </c>
      <c r="E245" s="4">
        <v>211</v>
      </c>
      <c r="F245" s="4">
        <f>ROUND(Source!Y218,O245)</f>
        <v>32515.88</v>
      </c>
      <c r="G245" s="4" t="s">
        <v>110</v>
      </c>
      <c r="H245" s="4" t="s">
        <v>111</v>
      </c>
      <c r="I245" s="4"/>
      <c r="J245" s="4"/>
      <c r="K245" s="4">
        <v>211</v>
      </c>
      <c r="L245" s="4">
        <v>26</v>
      </c>
      <c r="M245" s="4">
        <v>3</v>
      </c>
      <c r="N245" s="4" t="s">
        <v>3</v>
      </c>
      <c r="O245" s="4">
        <v>2</v>
      </c>
      <c r="P245" s="4"/>
      <c r="Q245" s="4"/>
      <c r="R245" s="4"/>
      <c r="S245" s="4"/>
      <c r="T245" s="4"/>
      <c r="U245" s="4"/>
      <c r="V245" s="4"/>
      <c r="W245" s="4"/>
    </row>
    <row r="246" spans="1:245">
      <c r="A246" s="4">
        <v>50</v>
      </c>
      <c r="B246" s="4">
        <v>0</v>
      </c>
      <c r="C246" s="4">
        <v>0</v>
      </c>
      <c r="D246" s="4">
        <v>1</v>
      </c>
      <c r="E246" s="4">
        <v>224</v>
      </c>
      <c r="F246" s="4">
        <f>ROUND(Source!AR218,O246)</f>
        <v>153265.15</v>
      </c>
      <c r="G246" s="4" t="s">
        <v>112</v>
      </c>
      <c r="H246" s="4" t="s">
        <v>113</v>
      </c>
      <c r="I246" s="4"/>
      <c r="J246" s="4"/>
      <c r="K246" s="4">
        <v>224</v>
      </c>
      <c r="L246" s="4">
        <v>27</v>
      </c>
      <c r="M246" s="4">
        <v>3</v>
      </c>
      <c r="N246" s="4" t="s">
        <v>3</v>
      </c>
      <c r="O246" s="4">
        <v>2</v>
      </c>
      <c r="P246" s="4"/>
      <c r="Q246" s="4"/>
      <c r="R246" s="4"/>
      <c r="S246" s="4"/>
      <c r="T246" s="4"/>
      <c r="U246" s="4"/>
      <c r="V246" s="4"/>
      <c r="W246" s="4"/>
    </row>
    <row r="248" spans="1:245">
      <c r="A248" s="1">
        <v>5</v>
      </c>
      <c r="B248" s="1">
        <v>0</v>
      </c>
      <c r="C248" s="1"/>
      <c r="D248" s="1">
        <f>ROW(A262)</f>
        <v>262</v>
      </c>
      <c r="E248" s="1"/>
      <c r="F248" s="1" t="s">
        <v>15</v>
      </c>
      <c r="G248" s="1" t="s">
        <v>118</v>
      </c>
      <c r="H248" s="1" t="s">
        <v>3</v>
      </c>
      <c r="I248" s="1">
        <v>0</v>
      </c>
      <c r="J248" s="1"/>
      <c r="K248" s="1">
        <v>0</v>
      </c>
      <c r="L248" s="1"/>
      <c r="M248" s="1" t="s">
        <v>3</v>
      </c>
      <c r="N248" s="1"/>
      <c r="O248" s="1"/>
      <c r="P248" s="1"/>
      <c r="Q248" s="1"/>
      <c r="R248" s="1"/>
      <c r="S248" s="1">
        <v>0</v>
      </c>
      <c r="T248" s="1"/>
      <c r="U248" s="1" t="s">
        <v>3</v>
      </c>
      <c r="V248" s="1">
        <v>0</v>
      </c>
      <c r="W248" s="1"/>
      <c r="X248" s="1"/>
      <c r="Y248" s="1"/>
      <c r="Z248" s="1"/>
      <c r="AA248" s="1"/>
      <c r="AB248" s="1" t="s">
        <v>3</v>
      </c>
      <c r="AC248" s="1" t="s">
        <v>3</v>
      </c>
      <c r="AD248" s="1" t="s">
        <v>3</v>
      </c>
      <c r="AE248" s="1" t="s">
        <v>3</v>
      </c>
      <c r="AF248" s="1" t="s">
        <v>3</v>
      </c>
      <c r="AG248" s="1" t="s">
        <v>3</v>
      </c>
      <c r="AH248" s="1"/>
      <c r="AI248" s="1"/>
      <c r="AJ248" s="1"/>
      <c r="AK248" s="1"/>
      <c r="AL248" s="1"/>
      <c r="AM248" s="1"/>
      <c r="AN248" s="1"/>
      <c r="AO248" s="1"/>
      <c r="AP248" s="1" t="s">
        <v>3</v>
      </c>
      <c r="AQ248" s="1" t="s">
        <v>3</v>
      </c>
      <c r="AR248" s="1" t="s">
        <v>3</v>
      </c>
      <c r="AS248" s="1"/>
      <c r="AT248" s="1"/>
      <c r="AU248" s="1"/>
      <c r="AV248" s="1"/>
      <c r="AW248" s="1"/>
      <c r="AX248" s="1"/>
      <c r="AY248" s="1"/>
      <c r="AZ248" s="1" t="s">
        <v>3</v>
      </c>
      <c r="BA248" s="1"/>
      <c r="BB248" s="1" t="s">
        <v>3</v>
      </c>
      <c r="BC248" s="1" t="s">
        <v>3</v>
      </c>
      <c r="BD248" s="1" t="s">
        <v>3</v>
      </c>
      <c r="BE248" s="1" t="s">
        <v>3</v>
      </c>
      <c r="BF248" s="1" t="s">
        <v>3</v>
      </c>
      <c r="BG248" s="1" t="s">
        <v>3</v>
      </c>
      <c r="BH248" s="1" t="s">
        <v>3</v>
      </c>
      <c r="BI248" s="1" t="s">
        <v>3</v>
      </c>
      <c r="BJ248" s="1" t="s">
        <v>3</v>
      </c>
      <c r="BK248" s="1" t="s">
        <v>3</v>
      </c>
      <c r="BL248" s="1" t="s">
        <v>3</v>
      </c>
      <c r="BM248" s="1" t="s">
        <v>3</v>
      </c>
      <c r="BN248" s="1" t="s">
        <v>3</v>
      </c>
      <c r="BO248" s="1" t="s">
        <v>3</v>
      </c>
      <c r="BP248" s="1" t="s">
        <v>3</v>
      </c>
      <c r="BQ248" s="1"/>
      <c r="BR248" s="1"/>
      <c r="BS248" s="1"/>
      <c r="BT248" s="1"/>
      <c r="BU248" s="1"/>
      <c r="BV248" s="1"/>
      <c r="BW248" s="1"/>
      <c r="BX248" s="1">
        <v>0</v>
      </c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>
        <v>0</v>
      </c>
    </row>
    <row r="250" spans="1:245">
      <c r="A250" s="2">
        <v>52</v>
      </c>
      <c r="B250" s="2">
        <f t="shared" ref="B250:G250" si="266">B262</f>
        <v>0</v>
      </c>
      <c r="C250" s="2">
        <f t="shared" si="266"/>
        <v>5</v>
      </c>
      <c r="D250" s="2">
        <f t="shared" si="266"/>
        <v>248</v>
      </c>
      <c r="E250" s="2">
        <f t="shared" si="266"/>
        <v>0</v>
      </c>
      <c r="F250" s="2" t="str">
        <f t="shared" si="266"/>
        <v>Новый подраздел</v>
      </c>
      <c r="G250" s="2" t="str">
        <f t="shared" si="266"/>
        <v>коридор 23</v>
      </c>
      <c r="H250" s="2"/>
      <c r="I250" s="2"/>
      <c r="J250" s="2"/>
      <c r="K250" s="2"/>
      <c r="L250" s="2"/>
      <c r="M250" s="2"/>
      <c r="N250" s="2"/>
      <c r="O250" s="2">
        <f t="shared" ref="O250:AT250" si="267">O262</f>
        <v>15777.49</v>
      </c>
      <c r="P250" s="2">
        <f t="shared" si="267"/>
        <v>2233.8200000000002</v>
      </c>
      <c r="Q250" s="2">
        <f t="shared" si="267"/>
        <v>95.52</v>
      </c>
      <c r="R250" s="2">
        <f t="shared" si="267"/>
        <v>91.85</v>
      </c>
      <c r="S250" s="2">
        <f t="shared" si="267"/>
        <v>13448.15</v>
      </c>
      <c r="T250" s="2">
        <f t="shared" si="267"/>
        <v>0</v>
      </c>
      <c r="U250" s="2">
        <f t="shared" si="267"/>
        <v>48.346087999999995</v>
      </c>
      <c r="V250" s="2">
        <f t="shared" si="267"/>
        <v>0.21447800000000003</v>
      </c>
      <c r="W250" s="2">
        <f t="shared" si="267"/>
        <v>0</v>
      </c>
      <c r="X250" s="2">
        <f t="shared" si="267"/>
        <v>10793.08</v>
      </c>
      <c r="Y250" s="2">
        <f t="shared" si="267"/>
        <v>6907.06</v>
      </c>
      <c r="Z250" s="2">
        <f t="shared" si="267"/>
        <v>0</v>
      </c>
      <c r="AA250" s="2">
        <f t="shared" si="267"/>
        <v>0</v>
      </c>
      <c r="AB250" s="2">
        <f t="shared" si="267"/>
        <v>15777.49</v>
      </c>
      <c r="AC250" s="2">
        <f t="shared" si="267"/>
        <v>2233.8200000000002</v>
      </c>
      <c r="AD250" s="2">
        <f t="shared" si="267"/>
        <v>95.52</v>
      </c>
      <c r="AE250" s="2">
        <f t="shared" si="267"/>
        <v>91.85</v>
      </c>
      <c r="AF250" s="2">
        <f t="shared" si="267"/>
        <v>13448.15</v>
      </c>
      <c r="AG250" s="2">
        <f t="shared" si="267"/>
        <v>0</v>
      </c>
      <c r="AH250" s="2">
        <f t="shared" si="267"/>
        <v>48.346087999999995</v>
      </c>
      <c r="AI250" s="2">
        <f t="shared" si="267"/>
        <v>0.21447800000000003</v>
      </c>
      <c r="AJ250" s="2">
        <f t="shared" si="267"/>
        <v>0</v>
      </c>
      <c r="AK250" s="2">
        <f t="shared" si="267"/>
        <v>10793.08</v>
      </c>
      <c r="AL250" s="2">
        <f t="shared" si="267"/>
        <v>6907.06</v>
      </c>
      <c r="AM250" s="2">
        <f t="shared" si="267"/>
        <v>0</v>
      </c>
      <c r="AN250" s="2">
        <f t="shared" si="267"/>
        <v>0</v>
      </c>
      <c r="AO250" s="2">
        <f t="shared" si="267"/>
        <v>0</v>
      </c>
      <c r="AP250" s="2">
        <f t="shared" si="267"/>
        <v>0</v>
      </c>
      <c r="AQ250" s="2">
        <f t="shared" si="267"/>
        <v>0</v>
      </c>
      <c r="AR250" s="2">
        <f t="shared" si="267"/>
        <v>33477.629999999997</v>
      </c>
      <c r="AS250" s="2">
        <f t="shared" si="267"/>
        <v>33477.629999999997</v>
      </c>
      <c r="AT250" s="2">
        <f t="shared" si="267"/>
        <v>0</v>
      </c>
      <c r="AU250" s="2">
        <f t="shared" ref="AU250:BZ250" si="268">AU262</f>
        <v>0</v>
      </c>
      <c r="AV250" s="2">
        <f t="shared" si="268"/>
        <v>2233.8200000000002</v>
      </c>
      <c r="AW250" s="2">
        <f t="shared" si="268"/>
        <v>2233.8200000000002</v>
      </c>
      <c r="AX250" s="2">
        <f t="shared" si="268"/>
        <v>0</v>
      </c>
      <c r="AY250" s="2">
        <f t="shared" si="268"/>
        <v>2233.8200000000002</v>
      </c>
      <c r="AZ250" s="2">
        <f t="shared" si="268"/>
        <v>0</v>
      </c>
      <c r="BA250" s="2">
        <f t="shared" si="268"/>
        <v>0</v>
      </c>
      <c r="BB250" s="2">
        <f t="shared" si="268"/>
        <v>0</v>
      </c>
      <c r="BC250" s="2">
        <f t="shared" si="268"/>
        <v>0</v>
      </c>
      <c r="BD250" s="2">
        <f t="shared" si="268"/>
        <v>0</v>
      </c>
      <c r="BE250" s="2">
        <f t="shared" si="268"/>
        <v>0</v>
      </c>
      <c r="BF250" s="2">
        <f t="shared" si="268"/>
        <v>0</v>
      </c>
      <c r="BG250" s="2">
        <f t="shared" si="268"/>
        <v>0</v>
      </c>
      <c r="BH250" s="2">
        <f t="shared" si="268"/>
        <v>0</v>
      </c>
      <c r="BI250" s="2">
        <f t="shared" si="268"/>
        <v>0</v>
      </c>
      <c r="BJ250" s="2">
        <f t="shared" si="268"/>
        <v>0</v>
      </c>
      <c r="BK250" s="2">
        <f t="shared" si="268"/>
        <v>0</v>
      </c>
      <c r="BL250" s="2">
        <f t="shared" si="268"/>
        <v>0</v>
      </c>
      <c r="BM250" s="2">
        <f t="shared" si="268"/>
        <v>0</v>
      </c>
      <c r="BN250" s="2">
        <f t="shared" si="268"/>
        <v>0</v>
      </c>
      <c r="BO250" s="2">
        <f t="shared" si="268"/>
        <v>0</v>
      </c>
      <c r="BP250" s="2">
        <f t="shared" si="268"/>
        <v>0</v>
      </c>
      <c r="BQ250" s="2">
        <f t="shared" si="268"/>
        <v>0</v>
      </c>
      <c r="BR250" s="2">
        <f t="shared" si="268"/>
        <v>0</v>
      </c>
      <c r="BS250" s="2">
        <f t="shared" si="268"/>
        <v>0</v>
      </c>
      <c r="BT250" s="2">
        <f t="shared" si="268"/>
        <v>0</v>
      </c>
      <c r="BU250" s="2">
        <f t="shared" si="268"/>
        <v>0</v>
      </c>
      <c r="BV250" s="2">
        <f t="shared" si="268"/>
        <v>0</v>
      </c>
      <c r="BW250" s="2">
        <f t="shared" si="268"/>
        <v>0</v>
      </c>
      <c r="BX250" s="2">
        <f t="shared" si="268"/>
        <v>0</v>
      </c>
      <c r="BY250" s="2">
        <f t="shared" si="268"/>
        <v>0</v>
      </c>
      <c r="BZ250" s="2">
        <f t="shared" si="268"/>
        <v>0</v>
      </c>
      <c r="CA250" s="2">
        <f t="shared" ref="CA250:DF250" si="269">CA262</f>
        <v>33477.629999999997</v>
      </c>
      <c r="CB250" s="2">
        <f t="shared" si="269"/>
        <v>33477.629999999997</v>
      </c>
      <c r="CC250" s="2">
        <f t="shared" si="269"/>
        <v>0</v>
      </c>
      <c r="CD250" s="2">
        <f t="shared" si="269"/>
        <v>0</v>
      </c>
      <c r="CE250" s="2">
        <f t="shared" si="269"/>
        <v>2233.8200000000002</v>
      </c>
      <c r="CF250" s="2">
        <f t="shared" si="269"/>
        <v>2233.8200000000002</v>
      </c>
      <c r="CG250" s="2">
        <f t="shared" si="269"/>
        <v>0</v>
      </c>
      <c r="CH250" s="2">
        <f t="shared" si="269"/>
        <v>2233.8200000000002</v>
      </c>
      <c r="CI250" s="2">
        <f t="shared" si="269"/>
        <v>0</v>
      </c>
      <c r="CJ250" s="2">
        <f t="shared" si="269"/>
        <v>0</v>
      </c>
      <c r="CK250" s="2">
        <f t="shared" si="269"/>
        <v>0</v>
      </c>
      <c r="CL250" s="2">
        <f t="shared" si="269"/>
        <v>0</v>
      </c>
      <c r="CM250" s="2">
        <f t="shared" si="269"/>
        <v>0</v>
      </c>
      <c r="CN250" s="2">
        <f t="shared" si="269"/>
        <v>0</v>
      </c>
      <c r="CO250" s="2">
        <f t="shared" si="269"/>
        <v>0</v>
      </c>
      <c r="CP250" s="2">
        <f t="shared" si="269"/>
        <v>0</v>
      </c>
      <c r="CQ250" s="2">
        <f t="shared" si="269"/>
        <v>0</v>
      </c>
      <c r="CR250" s="2">
        <f t="shared" si="269"/>
        <v>0</v>
      </c>
      <c r="CS250" s="2">
        <f t="shared" si="269"/>
        <v>0</v>
      </c>
      <c r="CT250" s="2">
        <f t="shared" si="269"/>
        <v>0</v>
      </c>
      <c r="CU250" s="2">
        <f t="shared" si="269"/>
        <v>0</v>
      </c>
      <c r="CV250" s="2">
        <f t="shared" si="269"/>
        <v>0</v>
      </c>
      <c r="CW250" s="2">
        <f t="shared" si="269"/>
        <v>0</v>
      </c>
      <c r="CX250" s="2">
        <f t="shared" si="269"/>
        <v>0</v>
      </c>
      <c r="CY250" s="2">
        <f t="shared" si="269"/>
        <v>0</v>
      </c>
      <c r="CZ250" s="2">
        <f t="shared" si="269"/>
        <v>0</v>
      </c>
      <c r="DA250" s="2">
        <f t="shared" si="269"/>
        <v>0</v>
      </c>
      <c r="DB250" s="2">
        <f t="shared" si="269"/>
        <v>0</v>
      </c>
      <c r="DC250" s="2">
        <f t="shared" si="269"/>
        <v>0</v>
      </c>
      <c r="DD250" s="2">
        <f t="shared" si="269"/>
        <v>0</v>
      </c>
      <c r="DE250" s="2">
        <f t="shared" si="269"/>
        <v>0</v>
      </c>
      <c r="DF250" s="2">
        <f t="shared" si="269"/>
        <v>0</v>
      </c>
      <c r="DG250" s="3">
        <f t="shared" ref="DG250:EL250" si="270">DG262</f>
        <v>0</v>
      </c>
      <c r="DH250" s="3">
        <f t="shared" si="270"/>
        <v>0</v>
      </c>
      <c r="DI250" s="3">
        <f t="shared" si="270"/>
        <v>0</v>
      </c>
      <c r="DJ250" s="3">
        <f t="shared" si="270"/>
        <v>0</v>
      </c>
      <c r="DK250" s="3">
        <f t="shared" si="270"/>
        <v>0</v>
      </c>
      <c r="DL250" s="3">
        <f t="shared" si="270"/>
        <v>0</v>
      </c>
      <c r="DM250" s="3">
        <f t="shared" si="270"/>
        <v>0</v>
      </c>
      <c r="DN250" s="3">
        <f t="shared" si="270"/>
        <v>0</v>
      </c>
      <c r="DO250" s="3">
        <f t="shared" si="270"/>
        <v>0</v>
      </c>
      <c r="DP250" s="3">
        <f t="shared" si="270"/>
        <v>0</v>
      </c>
      <c r="DQ250" s="3">
        <f t="shared" si="270"/>
        <v>0</v>
      </c>
      <c r="DR250" s="3">
        <f t="shared" si="270"/>
        <v>0</v>
      </c>
      <c r="DS250" s="3">
        <f t="shared" si="270"/>
        <v>0</v>
      </c>
      <c r="DT250" s="3">
        <f t="shared" si="270"/>
        <v>0</v>
      </c>
      <c r="DU250" s="3">
        <f t="shared" si="270"/>
        <v>0</v>
      </c>
      <c r="DV250" s="3">
        <f t="shared" si="270"/>
        <v>0</v>
      </c>
      <c r="DW250" s="3">
        <f t="shared" si="270"/>
        <v>0</v>
      </c>
      <c r="DX250" s="3">
        <f t="shared" si="270"/>
        <v>0</v>
      </c>
      <c r="DY250" s="3">
        <f t="shared" si="270"/>
        <v>0</v>
      </c>
      <c r="DZ250" s="3">
        <f t="shared" si="270"/>
        <v>0</v>
      </c>
      <c r="EA250" s="3">
        <f t="shared" si="270"/>
        <v>0</v>
      </c>
      <c r="EB250" s="3">
        <f t="shared" si="270"/>
        <v>0</v>
      </c>
      <c r="EC250" s="3">
        <f t="shared" si="270"/>
        <v>0</v>
      </c>
      <c r="ED250" s="3">
        <f t="shared" si="270"/>
        <v>0</v>
      </c>
      <c r="EE250" s="3">
        <f t="shared" si="270"/>
        <v>0</v>
      </c>
      <c r="EF250" s="3">
        <f t="shared" si="270"/>
        <v>0</v>
      </c>
      <c r="EG250" s="3">
        <f t="shared" si="270"/>
        <v>0</v>
      </c>
      <c r="EH250" s="3">
        <f t="shared" si="270"/>
        <v>0</v>
      </c>
      <c r="EI250" s="3">
        <f t="shared" si="270"/>
        <v>0</v>
      </c>
      <c r="EJ250" s="3">
        <f t="shared" si="270"/>
        <v>0</v>
      </c>
      <c r="EK250" s="3">
        <f t="shared" si="270"/>
        <v>0</v>
      </c>
      <c r="EL250" s="3">
        <f t="shared" si="270"/>
        <v>0</v>
      </c>
      <c r="EM250" s="3">
        <f t="shared" ref="EM250:FR250" si="271">EM262</f>
        <v>0</v>
      </c>
      <c r="EN250" s="3">
        <f t="shared" si="271"/>
        <v>0</v>
      </c>
      <c r="EO250" s="3">
        <f t="shared" si="271"/>
        <v>0</v>
      </c>
      <c r="EP250" s="3">
        <f t="shared" si="271"/>
        <v>0</v>
      </c>
      <c r="EQ250" s="3">
        <f t="shared" si="271"/>
        <v>0</v>
      </c>
      <c r="ER250" s="3">
        <f t="shared" si="271"/>
        <v>0</v>
      </c>
      <c r="ES250" s="3">
        <f t="shared" si="271"/>
        <v>0</v>
      </c>
      <c r="ET250" s="3">
        <f t="shared" si="271"/>
        <v>0</v>
      </c>
      <c r="EU250" s="3">
        <f t="shared" si="271"/>
        <v>0</v>
      </c>
      <c r="EV250" s="3">
        <f t="shared" si="271"/>
        <v>0</v>
      </c>
      <c r="EW250" s="3">
        <f t="shared" si="271"/>
        <v>0</v>
      </c>
      <c r="EX250" s="3">
        <f t="shared" si="271"/>
        <v>0</v>
      </c>
      <c r="EY250" s="3">
        <f t="shared" si="271"/>
        <v>0</v>
      </c>
      <c r="EZ250" s="3">
        <f t="shared" si="271"/>
        <v>0</v>
      </c>
      <c r="FA250" s="3">
        <f t="shared" si="271"/>
        <v>0</v>
      </c>
      <c r="FB250" s="3">
        <f t="shared" si="271"/>
        <v>0</v>
      </c>
      <c r="FC250" s="3">
        <f t="shared" si="271"/>
        <v>0</v>
      </c>
      <c r="FD250" s="3">
        <f t="shared" si="271"/>
        <v>0</v>
      </c>
      <c r="FE250" s="3">
        <f t="shared" si="271"/>
        <v>0</v>
      </c>
      <c r="FF250" s="3">
        <f t="shared" si="271"/>
        <v>0</v>
      </c>
      <c r="FG250" s="3">
        <f t="shared" si="271"/>
        <v>0</v>
      </c>
      <c r="FH250" s="3">
        <f t="shared" si="271"/>
        <v>0</v>
      </c>
      <c r="FI250" s="3">
        <f t="shared" si="271"/>
        <v>0</v>
      </c>
      <c r="FJ250" s="3">
        <f t="shared" si="271"/>
        <v>0</v>
      </c>
      <c r="FK250" s="3">
        <f t="shared" si="271"/>
        <v>0</v>
      </c>
      <c r="FL250" s="3">
        <f t="shared" si="271"/>
        <v>0</v>
      </c>
      <c r="FM250" s="3">
        <f t="shared" si="271"/>
        <v>0</v>
      </c>
      <c r="FN250" s="3">
        <f t="shared" si="271"/>
        <v>0</v>
      </c>
      <c r="FO250" s="3">
        <f t="shared" si="271"/>
        <v>0</v>
      </c>
      <c r="FP250" s="3">
        <f t="shared" si="271"/>
        <v>0</v>
      </c>
      <c r="FQ250" s="3">
        <f t="shared" si="271"/>
        <v>0</v>
      </c>
      <c r="FR250" s="3">
        <f t="shared" si="271"/>
        <v>0</v>
      </c>
      <c r="FS250" s="3">
        <f t="shared" ref="FS250:GX250" si="272">FS262</f>
        <v>0</v>
      </c>
      <c r="FT250" s="3">
        <f t="shared" si="272"/>
        <v>0</v>
      </c>
      <c r="FU250" s="3">
        <f t="shared" si="272"/>
        <v>0</v>
      </c>
      <c r="FV250" s="3">
        <f t="shared" si="272"/>
        <v>0</v>
      </c>
      <c r="FW250" s="3">
        <f t="shared" si="272"/>
        <v>0</v>
      </c>
      <c r="FX250" s="3">
        <f t="shared" si="272"/>
        <v>0</v>
      </c>
      <c r="FY250" s="3">
        <f t="shared" si="272"/>
        <v>0</v>
      </c>
      <c r="FZ250" s="3">
        <f t="shared" si="272"/>
        <v>0</v>
      </c>
      <c r="GA250" s="3">
        <f t="shared" si="272"/>
        <v>0</v>
      </c>
      <c r="GB250" s="3">
        <f t="shared" si="272"/>
        <v>0</v>
      </c>
      <c r="GC250" s="3">
        <f t="shared" si="272"/>
        <v>0</v>
      </c>
      <c r="GD250" s="3">
        <f t="shared" si="272"/>
        <v>0</v>
      </c>
      <c r="GE250" s="3">
        <f t="shared" si="272"/>
        <v>0</v>
      </c>
      <c r="GF250" s="3">
        <f t="shared" si="272"/>
        <v>0</v>
      </c>
      <c r="GG250" s="3">
        <f t="shared" si="272"/>
        <v>0</v>
      </c>
      <c r="GH250" s="3">
        <f t="shared" si="272"/>
        <v>0</v>
      </c>
      <c r="GI250" s="3">
        <f t="shared" si="272"/>
        <v>0</v>
      </c>
      <c r="GJ250" s="3">
        <f t="shared" si="272"/>
        <v>0</v>
      </c>
      <c r="GK250" s="3">
        <f t="shared" si="272"/>
        <v>0</v>
      </c>
      <c r="GL250" s="3">
        <f t="shared" si="272"/>
        <v>0</v>
      </c>
      <c r="GM250" s="3">
        <f t="shared" si="272"/>
        <v>0</v>
      </c>
      <c r="GN250" s="3">
        <f t="shared" si="272"/>
        <v>0</v>
      </c>
      <c r="GO250" s="3">
        <f t="shared" si="272"/>
        <v>0</v>
      </c>
      <c r="GP250" s="3">
        <f t="shared" si="272"/>
        <v>0</v>
      </c>
      <c r="GQ250" s="3">
        <f t="shared" si="272"/>
        <v>0</v>
      </c>
      <c r="GR250" s="3">
        <f t="shared" si="272"/>
        <v>0</v>
      </c>
      <c r="GS250" s="3">
        <f t="shared" si="272"/>
        <v>0</v>
      </c>
      <c r="GT250" s="3">
        <f t="shared" si="272"/>
        <v>0</v>
      </c>
      <c r="GU250" s="3">
        <f t="shared" si="272"/>
        <v>0</v>
      </c>
      <c r="GV250" s="3">
        <f t="shared" si="272"/>
        <v>0</v>
      </c>
      <c r="GW250" s="3">
        <f t="shared" si="272"/>
        <v>0</v>
      </c>
      <c r="GX250" s="3">
        <f t="shared" si="272"/>
        <v>0</v>
      </c>
    </row>
    <row r="252" spans="1:245">
      <c r="A252">
        <v>17</v>
      </c>
      <c r="B252">
        <v>0</v>
      </c>
      <c r="C252">
        <f>ROW(SmtRes!A77)</f>
        <v>77</v>
      </c>
      <c r="D252">
        <f>ROW(EtalonRes!A77)</f>
        <v>77</v>
      </c>
      <c r="E252" t="s">
        <v>17</v>
      </c>
      <c r="F252" t="s">
        <v>18</v>
      </c>
      <c r="G252" t="s">
        <v>19</v>
      </c>
      <c r="H252" t="s">
        <v>20</v>
      </c>
      <c r="I252">
        <f>ROUND(13/100,9)</f>
        <v>0.13</v>
      </c>
      <c r="J252">
        <v>0</v>
      </c>
      <c r="O252">
        <f t="shared" ref="O252:O260" si="273">ROUND(CP252,2)</f>
        <v>121.2</v>
      </c>
      <c r="P252">
        <f t="shared" ref="P252:P260" si="274">ROUND(CQ252*I252,2)</f>
        <v>0</v>
      </c>
      <c r="Q252">
        <f t="shared" ref="Q252:Q260" si="275">ROUND(CR252*I252,2)</f>
        <v>0</v>
      </c>
      <c r="R252">
        <f t="shared" ref="R252:R260" si="276">ROUND(CS252*I252,2)</f>
        <v>0</v>
      </c>
      <c r="S252">
        <f t="shared" ref="S252:S260" si="277">ROUND(CT252*I252,2)</f>
        <v>121.2</v>
      </c>
      <c r="T252">
        <f t="shared" ref="T252:T260" si="278">ROUND(CU252*I252,2)</f>
        <v>0</v>
      </c>
      <c r="U252">
        <f t="shared" ref="U252:U260" si="279">CV252*I252</f>
        <v>0.49010000000000004</v>
      </c>
      <c r="V252">
        <f t="shared" ref="V252:V260" si="280">CW252*I252</f>
        <v>0</v>
      </c>
      <c r="W252">
        <f t="shared" ref="W252:W260" si="281">ROUND(CX252*I252,2)</f>
        <v>0</v>
      </c>
      <c r="X252">
        <f t="shared" ref="X252:X260" si="282">ROUND(CY252,2)</f>
        <v>96.96</v>
      </c>
      <c r="Y252">
        <f t="shared" ref="Y252:Y260" si="283">ROUND(CZ252,2)</f>
        <v>82.42</v>
      </c>
      <c r="AA252">
        <v>33525518</v>
      </c>
      <c r="AB252">
        <f t="shared" ref="AB252:AB260" si="284">ROUND((AC252+AD252+AF252),6)</f>
        <v>29.41</v>
      </c>
      <c r="AC252">
        <f t="shared" ref="AC252:AC260" si="285">ROUND((ES252),6)</f>
        <v>0</v>
      </c>
      <c r="AD252">
        <f t="shared" ref="AD252:AD260" si="286">ROUND((((ET252)-(EU252))+AE252),6)</f>
        <v>0</v>
      </c>
      <c r="AE252">
        <f t="shared" ref="AE252:AE260" si="287">ROUND((EU252),6)</f>
        <v>0</v>
      </c>
      <c r="AF252">
        <f t="shared" ref="AF252:AF260" si="288">ROUND((EV252),6)</f>
        <v>29.41</v>
      </c>
      <c r="AG252">
        <f t="shared" ref="AG252:AG260" si="289">ROUND((AP252),6)</f>
        <v>0</v>
      </c>
      <c r="AH252">
        <f t="shared" ref="AH252:AH260" si="290">(EW252)</f>
        <v>3.77</v>
      </c>
      <c r="AI252">
        <f t="shared" ref="AI252:AI260" si="291">(EX252)</f>
        <v>0</v>
      </c>
      <c r="AJ252">
        <f t="shared" ref="AJ252:AJ260" si="292">(AS252)</f>
        <v>0</v>
      </c>
      <c r="AK252">
        <v>29.41</v>
      </c>
      <c r="AL252">
        <v>0</v>
      </c>
      <c r="AM252">
        <v>0</v>
      </c>
      <c r="AN252">
        <v>0</v>
      </c>
      <c r="AO252">
        <v>29.41</v>
      </c>
      <c r="AP252">
        <v>0</v>
      </c>
      <c r="AQ252">
        <v>3.77</v>
      </c>
      <c r="AR252">
        <v>0</v>
      </c>
      <c r="AS252">
        <v>0</v>
      </c>
      <c r="AT252">
        <v>80</v>
      </c>
      <c r="AU252">
        <v>68</v>
      </c>
      <c r="AV252">
        <v>1</v>
      </c>
      <c r="AW252">
        <v>1</v>
      </c>
      <c r="AZ252">
        <v>1</v>
      </c>
      <c r="BA252">
        <v>31.7</v>
      </c>
      <c r="BB252">
        <v>1</v>
      </c>
      <c r="BC252">
        <v>1</v>
      </c>
      <c r="BD252" t="s">
        <v>3</v>
      </c>
      <c r="BE252" t="s">
        <v>3</v>
      </c>
      <c r="BF252" t="s">
        <v>3</v>
      </c>
      <c r="BG252" t="s">
        <v>3</v>
      </c>
      <c r="BH252">
        <v>0</v>
      </c>
      <c r="BI252">
        <v>1</v>
      </c>
      <c r="BJ252" t="s">
        <v>21</v>
      </c>
      <c r="BM252">
        <v>57001</v>
      </c>
      <c r="BN252">
        <v>0</v>
      </c>
      <c r="BO252" t="s">
        <v>18</v>
      </c>
      <c r="BP252">
        <v>1</v>
      </c>
      <c r="BQ252">
        <v>6</v>
      </c>
      <c r="BR252">
        <v>0</v>
      </c>
      <c r="BS252">
        <v>31.7</v>
      </c>
      <c r="BT252">
        <v>1</v>
      </c>
      <c r="BU252">
        <v>1</v>
      </c>
      <c r="BV252">
        <v>1</v>
      </c>
      <c r="BW252">
        <v>1</v>
      </c>
      <c r="BX252">
        <v>1</v>
      </c>
      <c r="BY252" t="s">
        <v>3</v>
      </c>
      <c r="BZ252">
        <v>80</v>
      </c>
      <c r="CA252">
        <v>68</v>
      </c>
      <c r="CE252">
        <v>0</v>
      </c>
      <c r="CF252">
        <v>0</v>
      </c>
      <c r="CG252">
        <v>0</v>
      </c>
      <c r="CM252">
        <v>0</v>
      </c>
      <c r="CN252" t="s">
        <v>3</v>
      </c>
      <c r="CO252">
        <v>0</v>
      </c>
      <c r="CP252">
        <f t="shared" ref="CP252:CP260" si="293">(P252+Q252+S252)</f>
        <v>121.2</v>
      </c>
      <c r="CQ252">
        <f t="shared" ref="CQ252:CQ260" si="294">AC252*BC252</f>
        <v>0</v>
      </c>
      <c r="CR252">
        <f t="shared" ref="CR252:CR260" si="295">AD252*BB252</f>
        <v>0</v>
      </c>
      <c r="CS252">
        <f t="shared" ref="CS252:CS260" si="296">AE252*BS252</f>
        <v>0</v>
      </c>
      <c r="CT252">
        <f t="shared" ref="CT252:CT260" si="297">AF252*BA252</f>
        <v>932.29700000000003</v>
      </c>
      <c r="CU252">
        <f t="shared" ref="CU252:CU260" si="298">AG252</f>
        <v>0</v>
      </c>
      <c r="CV252">
        <f t="shared" ref="CV252:CV260" si="299">AH252</f>
        <v>3.77</v>
      </c>
      <c r="CW252">
        <f t="shared" ref="CW252:CW260" si="300">AI252</f>
        <v>0</v>
      </c>
      <c r="CX252">
        <f t="shared" ref="CX252:CX260" si="301">AJ252</f>
        <v>0</v>
      </c>
      <c r="CY252">
        <f t="shared" ref="CY252:CY260" si="302">(((S252+R252)*AT252)/100)</f>
        <v>96.96</v>
      </c>
      <c r="CZ252">
        <f t="shared" ref="CZ252:CZ260" si="303">(((S252+R252)*AU252)/100)</f>
        <v>82.415999999999997</v>
      </c>
      <c r="DC252" t="s">
        <v>3</v>
      </c>
      <c r="DD252" t="s">
        <v>3</v>
      </c>
      <c r="DE252" t="s">
        <v>3</v>
      </c>
      <c r="DF252" t="s">
        <v>3</v>
      </c>
      <c r="DG252" t="s">
        <v>3</v>
      </c>
      <c r="DH252" t="s">
        <v>3</v>
      </c>
      <c r="DI252" t="s">
        <v>3</v>
      </c>
      <c r="DJ252" t="s">
        <v>3</v>
      </c>
      <c r="DK252" t="s">
        <v>3</v>
      </c>
      <c r="DL252" t="s">
        <v>3</v>
      </c>
      <c r="DM252" t="s">
        <v>3</v>
      </c>
      <c r="DN252">
        <v>0</v>
      </c>
      <c r="DO252">
        <v>0</v>
      </c>
      <c r="DP252">
        <v>1</v>
      </c>
      <c r="DQ252">
        <v>1</v>
      </c>
      <c r="DU252">
        <v>1013</v>
      </c>
      <c r="DV252" t="s">
        <v>20</v>
      </c>
      <c r="DW252" t="s">
        <v>20</v>
      </c>
      <c r="DX252">
        <v>1</v>
      </c>
      <c r="DZ252" t="s">
        <v>3</v>
      </c>
      <c r="EA252" t="s">
        <v>3</v>
      </c>
      <c r="EB252" t="s">
        <v>3</v>
      </c>
      <c r="EC252" t="s">
        <v>3</v>
      </c>
      <c r="EE252">
        <v>36260505</v>
      </c>
      <c r="EF252">
        <v>6</v>
      </c>
      <c r="EG252" t="s">
        <v>22</v>
      </c>
      <c r="EH252">
        <v>0</v>
      </c>
      <c r="EI252" t="s">
        <v>3</v>
      </c>
      <c r="EJ252">
        <v>1</v>
      </c>
      <c r="EK252">
        <v>57001</v>
      </c>
      <c r="EL252" t="s">
        <v>23</v>
      </c>
      <c r="EM252" t="s">
        <v>24</v>
      </c>
      <c r="EO252" t="s">
        <v>3</v>
      </c>
      <c r="EQ252">
        <v>0</v>
      </c>
      <c r="ER252">
        <v>29.41</v>
      </c>
      <c r="ES252">
        <v>0</v>
      </c>
      <c r="ET252">
        <v>0</v>
      </c>
      <c r="EU252">
        <v>0</v>
      </c>
      <c r="EV252">
        <v>29.41</v>
      </c>
      <c r="EW252">
        <v>3.77</v>
      </c>
      <c r="EX252">
        <v>0</v>
      </c>
      <c r="EY252">
        <v>0</v>
      </c>
      <c r="FQ252">
        <v>0</v>
      </c>
      <c r="FR252">
        <f t="shared" ref="FR252:FR260" si="304">ROUND(IF(AND(BH252=3,BI252=3),P252,0),2)</f>
        <v>0</v>
      </c>
      <c r="FS252">
        <v>0</v>
      </c>
      <c r="FX252">
        <v>80</v>
      </c>
      <c r="FY252">
        <v>68</v>
      </c>
      <c r="GA252" t="s">
        <v>3</v>
      </c>
      <c r="GD252">
        <v>1</v>
      </c>
      <c r="GF252">
        <v>1266291680</v>
      </c>
      <c r="GG252">
        <v>2</v>
      </c>
      <c r="GH252">
        <v>1</v>
      </c>
      <c r="GI252">
        <v>2</v>
      </c>
      <c r="GJ252">
        <v>0</v>
      </c>
      <c r="GK252">
        <v>0</v>
      </c>
      <c r="GL252">
        <f t="shared" ref="GL252:GL260" si="305">ROUND(IF(AND(BH252=3,BI252=3,FS252&lt;&gt;0),P252,0),2)</f>
        <v>0</v>
      </c>
      <c r="GM252">
        <f t="shared" ref="GM252:GM260" si="306">ROUND(O252+X252+Y252,2)+GX252</f>
        <v>300.58</v>
      </c>
      <c r="GN252">
        <f t="shared" ref="GN252:GN260" si="307">IF(OR(BI252=0,BI252=1),ROUND(O252+X252+Y252,2),0)</f>
        <v>300.58</v>
      </c>
      <c r="GO252">
        <f t="shared" ref="GO252:GO260" si="308">IF(BI252=2,ROUND(O252+X252+Y252,2),0)</f>
        <v>0</v>
      </c>
      <c r="GP252">
        <f t="shared" ref="GP252:GP260" si="309">IF(BI252=4,ROUND(O252+X252+Y252,2)+GX252,0)</f>
        <v>0</v>
      </c>
      <c r="GR252">
        <v>0</v>
      </c>
      <c r="GS252">
        <v>3</v>
      </c>
      <c r="GT252">
        <v>0</v>
      </c>
      <c r="GU252" t="s">
        <v>3</v>
      </c>
      <c r="GV252">
        <f t="shared" ref="GV252:GV260" si="310">ROUND((GT252),6)</f>
        <v>0</v>
      </c>
      <c r="GW252">
        <v>1</v>
      </c>
      <c r="GX252">
        <f t="shared" ref="GX252:GX260" si="311">ROUND(HC252*I252,2)</f>
        <v>0</v>
      </c>
      <c r="HA252">
        <v>0</v>
      </c>
      <c r="HB252">
        <v>0</v>
      </c>
      <c r="HC252">
        <f t="shared" ref="HC252:HC260" si="312">GV252*GW252</f>
        <v>0</v>
      </c>
      <c r="HE252" t="s">
        <v>3</v>
      </c>
      <c r="HF252" t="s">
        <v>3</v>
      </c>
      <c r="IK252">
        <v>0</v>
      </c>
    </row>
    <row r="253" spans="1:245">
      <c r="A253">
        <v>18</v>
      </c>
      <c r="B253">
        <v>0</v>
      </c>
      <c r="C253">
        <v>77</v>
      </c>
      <c r="E253" t="s">
        <v>25</v>
      </c>
      <c r="F253" t="s">
        <v>26</v>
      </c>
      <c r="G253" t="s">
        <v>27</v>
      </c>
      <c r="H253" t="s">
        <v>28</v>
      </c>
      <c r="I253">
        <f>I252*J253</f>
        <v>1.43E-2</v>
      </c>
      <c r="J253">
        <v>0.11</v>
      </c>
      <c r="O253">
        <f t="shared" si="273"/>
        <v>0</v>
      </c>
      <c r="P253">
        <f t="shared" si="274"/>
        <v>0</v>
      </c>
      <c r="Q253">
        <f t="shared" si="275"/>
        <v>0</v>
      </c>
      <c r="R253">
        <f t="shared" si="276"/>
        <v>0</v>
      </c>
      <c r="S253">
        <f t="shared" si="277"/>
        <v>0</v>
      </c>
      <c r="T253">
        <f t="shared" si="278"/>
        <v>0</v>
      </c>
      <c r="U253">
        <f t="shared" si="279"/>
        <v>0</v>
      </c>
      <c r="V253">
        <f t="shared" si="280"/>
        <v>0</v>
      </c>
      <c r="W253">
        <f t="shared" si="281"/>
        <v>0</v>
      </c>
      <c r="X253">
        <f t="shared" si="282"/>
        <v>0</v>
      </c>
      <c r="Y253">
        <f t="shared" si="283"/>
        <v>0</v>
      </c>
      <c r="AA253">
        <v>33525518</v>
      </c>
      <c r="AB253">
        <f t="shared" si="284"/>
        <v>0</v>
      </c>
      <c r="AC253">
        <f t="shared" si="285"/>
        <v>0</v>
      </c>
      <c r="AD253">
        <f t="shared" si="286"/>
        <v>0</v>
      </c>
      <c r="AE253">
        <f t="shared" si="287"/>
        <v>0</v>
      </c>
      <c r="AF253">
        <f t="shared" si="288"/>
        <v>0</v>
      </c>
      <c r="AG253">
        <f t="shared" si="289"/>
        <v>0</v>
      </c>
      <c r="AH253">
        <f t="shared" si="290"/>
        <v>0</v>
      </c>
      <c r="AI253">
        <f t="shared" si="291"/>
        <v>0</v>
      </c>
      <c r="AJ253">
        <f t="shared" si="292"/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80</v>
      </c>
      <c r="AU253">
        <v>68</v>
      </c>
      <c r="AV253">
        <v>1</v>
      </c>
      <c r="AW253">
        <v>1</v>
      </c>
      <c r="AZ253">
        <v>1</v>
      </c>
      <c r="BA253">
        <v>1</v>
      </c>
      <c r="BB253">
        <v>1</v>
      </c>
      <c r="BC253">
        <v>1</v>
      </c>
      <c r="BD253" t="s">
        <v>3</v>
      </c>
      <c r="BE253" t="s">
        <v>3</v>
      </c>
      <c r="BF253" t="s">
        <v>3</v>
      </c>
      <c r="BG253" t="s">
        <v>3</v>
      </c>
      <c r="BH253">
        <v>3</v>
      </c>
      <c r="BI253">
        <v>1</v>
      </c>
      <c r="BJ253" t="s">
        <v>29</v>
      </c>
      <c r="BM253">
        <v>57001</v>
      </c>
      <c r="BN253">
        <v>0</v>
      </c>
      <c r="BO253" t="s">
        <v>3</v>
      </c>
      <c r="BP253">
        <v>0</v>
      </c>
      <c r="BQ253">
        <v>6</v>
      </c>
      <c r="BR253">
        <v>0</v>
      </c>
      <c r="BS253">
        <v>1</v>
      </c>
      <c r="BT253">
        <v>1</v>
      </c>
      <c r="BU253">
        <v>1</v>
      </c>
      <c r="BV253">
        <v>1</v>
      </c>
      <c r="BW253">
        <v>1</v>
      </c>
      <c r="BX253">
        <v>1</v>
      </c>
      <c r="BY253" t="s">
        <v>3</v>
      </c>
      <c r="BZ253">
        <v>80</v>
      </c>
      <c r="CA253">
        <v>68</v>
      </c>
      <c r="CE253">
        <v>0</v>
      </c>
      <c r="CF253">
        <v>0</v>
      </c>
      <c r="CG253">
        <v>0</v>
      </c>
      <c r="CM253">
        <v>0</v>
      </c>
      <c r="CN253" t="s">
        <v>3</v>
      </c>
      <c r="CO253">
        <v>0</v>
      </c>
      <c r="CP253">
        <f t="shared" si="293"/>
        <v>0</v>
      </c>
      <c r="CQ253">
        <f t="shared" si="294"/>
        <v>0</v>
      </c>
      <c r="CR253">
        <f t="shared" si="295"/>
        <v>0</v>
      </c>
      <c r="CS253">
        <f t="shared" si="296"/>
        <v>0</v>
      </c>
      <c r="CT253">
        <f t="shared" si="297"/>
        <v>0</v>
      </c>
      <c r="CU253">
        <f t="shared" si="298"/>
        <v>0</v>
      </c>
      <c r="CV253">
        <f t="shared" si="299"/>
        <v>0</v>
      </c>
      <c r="CW253">
        <f t="shared" si="300"/>
        <v>0</v>
      </c>
      <c r="CX253">
        <f t="shared" si="301"/>
        <v>0</v>
      </c>
      <c r="CY253">
        <f t="shared" si="302"/>
        <v>0</v>
      </c>
      <c r="CZ253">
        <f t="shared" si="303"/>
        <v>0</v>
      </c>
      <c r="DC253" t="s">
        <v>3</v>
      </c>
      <c r="DD253" t="s">
        <v>3</v>
      </c>
      <c r="DE253" t="s">
        <v>3</v>
      </c>
      <c r="DF253" t="s">
        <v>3</v>
      </c>
      <c r="DG253" t="s">
        <v>3</v>
      </c>
      <c r="DH253" t="s">
        <v>3</v>
      </c>
      <c r="DI253" t="s">
        <v>3</v>
      </c>
      <c r="DJ253" t="s">
        <v>3</v>
      </c>
      <c r="DK253" t="s">
        <v>3</v>
      </c>
      <c r="DL253" t="s">
        <v>3</v>
      </c>
      <c r="DM253" t="s">
        <v>3</v>
      </c>
      <c r="DN253">
        <v>0</v>
      </c>
      <c r="DO253">
        <v>0</v>
      </c>
      <c r="DP253">
        <v>1</v>
      </c>
      <c r="DQ253">
        <v>1</v>
      </c>
      <c r="DU253">
        <v>1009</v>
      </c>
      <c r="DV253" t="s">
        <v>28</v>
      </c>
      <c r="DW253" t="s">
        <v>28</v>
      </c>
      <c r="DX253">
        <v>1000</v>
      </c>
      <c r="DZ253" t="s">
        <v>3</v>
      </c>
      <c r="EA253" t="s">
        <v>3</v>
      </c>
      <c r="EB253" t="s">
        <v>3</v>
      </c>
      <c r="EC253" t="s">
        <v>3</v>
      </c>
      <c r="EE253">
        <v>36260505</v>
      </c>
      <c r="EF253">
        <v>6</v>
      </c>
      <c r="EG253" t="s">
        <v>22</v>
      </c>
      <c r="EH253">
        <v>0</v>
      </c>
      <c r="EI253" t="s">
        <v>3</v>
      </c>
      <c r="EJ253">
        <v>1</v>
      </c>
      <c r="EK253">
        <v>57001</v>
      </c>
      <c r="EL253" t="s">
        <v>23</v>
      </c>
      <c r="EM253" t="s">
        <v>24</v>
      </c>
      <c r="EO253" t="s">
        <v>3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FQ253">
        <v>0</v>
      </c>
      <c r="FR253">
        <f t="shared" si="304"/>
        <v>0</v>
      </c>
      <c r="FS253">
        <v>0</v>
      </c>
      <c r="FX253">
        <v>80</v>
      </c>
      <c r="FY253">
        <v>68</v>
      </c>
      <c r="GA253" t="s">
        <v>3</v>
      </c>
      <c r="GD253">
        <v>1</v>
      </c>
      <c r="GF253">
        <v>-304821490</v>
      </c>
      <c r="GG253">
        <v>2</v>
      </c>
      <c r="GH253">
        <v>1</v>
      </c>
      <c r="GI253">
        <v>-2</v>
      </c>
      <c r="GJ253">
        <v>0</v>
      </c>
      <c r="GK253">
        <v>0</v>
      </c>
      <c r="GL253">
        <f t="shared" si="305"/>
        <v>0</v>
      </c>
      <c r="GM253">
        <f t="shared" si="306"/>
        <v>0</v>
      </c>
      <c r="GN253">
        <f t="shared" si="307"/>
        <v>0</v>
      </c>
      <c r="GO253">
        <f t="shared" si="308"/>
        <v>0</v>
      </c>
      <c r="GP253">
        <f t="shared" si="309"/>
        <v>0</v>
      </c>
      <c r="GR253">
        <v>0</v>
      </c>
      <c r="GS253">
        <v>3</v>
      </c>
      <c r="GT253">
        <v>0</v>
      </c>
      <c r="GU253" t="s">
        <v>3</v>
      </c>
      <c r="GV253">
        <f t="shared" si="310"/>
        <v>0</v>
      </c>
      <c r="GW253">
        <v>1</v>
      </c>
      <c r="GX253">
        <f t="shared" si="311"/>
        <v>0</v>
      </c>
      <c r="HA253">
        <v>0</v>
      </c>
      <c r="HB253">
        <v>0</v>
      </c>
      <c r="HC253">
        <f t="shared" si="312"/>
        <v>0</v>
      </c>
      <c r="HE253" t="s">
        <v>3</v>
      </c>
      <c r="HF253" t="s">
        <v>3</v>
      </c>
      <c r="IK253">
        <v>0</v>
      </c>
    </row>
    <row r="254" spans="1:245">
      <c r="A254">
        <v>17</v>
      </c>
      <c r="B254">
        <v>0</v>
      </c>
      <c r="C254">
        <f>ROW(SmtRes!A81)</f>
        <v>81</v>
      </c>
      <c r="D254">
        <f>ROW(EtalonRes!A81)</f>
        <v>81</v>
      </c>
      <c r="E254" t="s">
        <v>30</v>
      </c>
      <c r="F254" t="s">
        <v>31</v>
      </c>
      <c r="G254" t="s">
        <v>32</v>
      </c>
      <c r="H254" t="s">
        <v>33</v>
      </c>
      <c r="I254">
        <f>ROUND(8.1/100,9)</f>
        <v>8.1000000000000003E-2</v>
      </c>
      <c r="J254">
        <v>0</v>
      </c>
      <c r="O254">
        <f t="shared" si="273"/>
        <v>232.8</v>
      </c>
      <c r="P254">
        <f t="shared" si="274"/>
        <v>0</v>
      </c>
      <c r="Q254">
        <f t="shared" si="275"/>
        <v>4.6900000000000004</v>
      </c>
      <c r="R254">
        <f t="shared" si="276"/>
        <v>4.5199999999999996</v>
      </c>
      <c r="S254">
        <f t="shared" si="277"/>
        <v>228.11</v>
      </c>
      <c r="T254">
        <f t="shared" si="278"/>
        <v>0</v>
      </c>
      <c r="U254">
        <f t="shared" si="279"/>
        <v>0.92259000000000002</v>
      </c>
      <c r="V254">
        <f t="shared" si="280"/>
        <v>1.0530000000000001E-2</v>
      </c>
      <c r="W254">
        <f t="shared" si="281"/>
        <v>0</v>
      </c>
      <c r="X254">
        <f t="shared" si="282"/>
        <v>186.1</v>
      </c>
      <c r="Y254">
        <f t="shared" si="283"/>
        <v>158.19</v>
      </c>
      <c r="AA254">
        <v>33525518</v>
      </c>
      <c r="AB254">
        <f t="shared" si="284"/>
        <v>92.9</v>
      </c>
      <c r="AC254">
        <f t="shared" si="285"/>
        <v>0</v>
      </c>
      <c r="AD254">
        <f t="shared" si="286"/>
        <v>4.0599999999999996</v>
      </c>
      <c r="AE254">
        <f t="shared" si="287"/>
        <v>1.76</v>
      </c>
      <c r="AF254">
        <f t="shared" si="288"/>
        <v>88.84</v>
      </c>
      <c r="AG254">
        <f t="shared" si="289"/>
        <v>0</v>
      </c>
      <c r="AH254">
        <f t="shared" si="290"/>
        <v>11.39</v>
      </c>
      <c r="AI254">
        <f t="shared" si="291"/>
        <v>0.13</v>
      </c>
      <c r="AJ254">
        <f t="shared" si="292"/>
        <v>0</v>
      </c>
      <c r="AK254">
        <v>92.9</v>
      </c>
      <c r="AL254">
        <v>0</v>
      </c>
      <c r="AM254">
        <v>4.0599999999999996</v>
      </c>
      <c r="AN254">
        <v>1.76</v>
      </c>
      <c r="AO254">
        <v>88.84</v>
      </c>
      <c r="AP254">
        <v>0</v>
      </c>
      <c r="AQ254">
        <v>11.39</v>
      </c>
      <c r="AR254">
        <v>0.13</v>
      </c>
      <c r="AS254">
        <v>0</v>
      </c>
      <c r="AT254">
        <v>80</v>
      </c>
      <c r="AU254">
        <v>68</v>
      </c>
      <c r="AV254">
        <v>1</v>
      </c>
      <c r="AW254">
        <v>1</v>
      </c>
      <c r="AZ254">
        <v>1</v>
      </c>
      <c r="BA254">
        <v>31.7</v>
      </c>
      <c r="BB254">
        <v>14.26</v>
      </c>
      <c r="BC254">
        <v>1</v>
      </c>
      <c r="BD254" t="s">
        <v>3</v>
      </c>
      <c r="BE254" t="s">
        <v>3</v>
      </c>
      <c r="BF254" t="s">
        <v>3</v>
      </c>
      <c r="BG254" t="s">
        <v>3</v>
      </c>
      <c r="BH254">
        <v>0</v>
      </c>
      <c r="BI254">
        <v>1</v>
      </c>
      <c r="BJ254" t="s">
        <v>34</v>
      </c>
      <c r="BM254">
        <v>57001</v>
      </c>
      <c r="BN254">
        <v>0</v>
      </c>
      <c r="BO254" t="s">
        <v>31</v>
      </c>
      <c r="BP254">
        <v>1</v>
      </c>
      <c r="BQ254">
        <v>6</v>
      </c>
      <c r="BR254">
        <v>0</v>
      </c>
      <c r="BS254">
        <v>31.7</v>
      </c>
      <c r="BT254">
        <v>1</v>
      </c>
      <c r="BU254">
        <v>1</v>
      </c>
      <c r="BV254">
        <v>1</v>
      </c>
      <c r="BW254">
        <v>1</v>
      </c>
      <c r="BX254">
        <v>1</v>
      </c>
      <c r="BY254" t="s">
        <v>3</v>
      </c>
      <c r="BZ254">
        <v>80</v>
      </c>
      <c r="CA254">
        <v>68</v>
      </c>
      <c r="CE254">
        <v>0</v>
      </c>
      <c r="CF254">
        <v>0</v>
      </c>
      <c r="CG254">
        <v>0</v>
      </c>
      <c r="CM254">
        <v>0</v>
      </c>
      <c r="CN254" t="s">
        <v>3</v>
      </c>
      <c r="CO254">
        <v>0</v>
      </c>
      <c r="CP254">
        <f t="shared" si="293"/>
        <v>232.8</v>
      </c>
      <c r="CQ254">
        <f t="shared" si="294"/>
        <v>0</v>
      </c>
      <c r="CR254">
        <f t="shared" si="295"/>
        <v>57.895599999999995</v>
      </c>
      <c r="CS254">
        <f t="shared" si="296"/>
        <v>55.792000000000002</v>
      </c>
      <c r="CT254">
        <f t="shared" si="297"/>
        <v>2816.2280000000001</v>
      </c>
      <c r="CU254">
        <f t="shared" si="298"/>
        <v>0</v>
      </c>
      <c r="CV254">
        <f t="shared" si="299"/>
        <v>11.39</v>
      </c>
      <c r="CW254">
        <f t="shared" si="300"/>
        <v>0.13</v>
      </c>
      <c r="CX254">
        <f t="shared" si="301"/>
        <v>0</v>
      </c>
      <c r="CY254">
        <f t="shared" si="302"/>
        <v>186.10400000000001</v>
      </c>
      <c r="CZ254">
        <f t="shared" si="303"/>
        <v>158.18840000000003</v>
      </c>
      <c r="DC254" t="s">
        <v>3</v>
      </c>
      <c r="DD254" t="s">
        <v>3</v>
      </c>
      <c r="DE254" t="s">
        <v>3</v>
      </c>
      <c r="DF254" t="s">
        <v>3</v>
      </c>
      <c r="DG254" t="s">
        <v>3</v>
      </c>
      <c r="DH254" t="s">
        <v>3</v>
      </c>
      <c r="DI254" t="s">
        <v>3</v>
      </c>
      <c r="DJ254" t="s">
        <v>3</v>
      </c>
      <c r="DK254" t="s">
        <v>3</v>
      </c>
      <c r="DL254" t="s">
        <v>3</v>
      </c>
      <c r="DM254" t="s">
        <v>3</v>
      </c>
      <c r="DN254">
        <v>0</v>
      </c>
      <c r="DO254">
        <v>0</v>
      </c>
      <c r="DP254">
        <v>1</v>
      </c>
      <c r="DQ254">
        <v>1</v>
      </c>
      <c r="DU254">
        <v>1013</v>
      </c>
      <c r="DV254" t="s">
        <v>33</v>
      </c>
      <c r="DW254" t="s">
        <v>33</v>
      </c>
      <c r="DX254">
        <v>1</v>
      </c>
      <c r="DZ254" t="s">
        <v>3</v>
      </c>
      <c r="EA254" t="s">
        <v>3</v>
      </c>
      <c r="EB254" t="s">
        <v>3</v>
      </c>
      <c r="EC254" t="s">
        <v>3</v>
      </c>
      <c r="EE254">
        <v>36260505</v>
      </c>
      <c r="EF254">
        <v>6</v>
      </c>
      <c r="EG254" t="s">
        <v>22</v>
      </c>
      <c r="EH254">
        <v>0</v>
      </c>
      <c r="EI254" t="s">
        <v>3</v>
      </c>
      <c r="EJ254">
        <v>1</v>
      </c>
      <c r="EK254">
        <v>57001</v>
      </c>
      <c r="EL254" t="s">
        <v>23</v>
      </c>
      <c r="EM254" t="s">
        <v>24</v>
      </c>
      <c r="EO254" t="s">
        <v>3</v>
      </c>
      <c r="EQ254">
        <v>0</v>
      </c>
      <c r="ER254">
        <v>92.9</v>
      </c>
      <c r="ES254">
        <v>0</v>
      </c>
      <c r="ET254">
        <v>4.0599999999999996</v>
      </c>
      <c r="EU254">
        <v>1.76</v>
      </c>
      <c r="EV254">
        <v>88.84</v>
      </c>
      <c r="EW254">
        <v>11.39</v>
      </c>
      <c r="EX254">
        <v>0.13</v>
      </c>
      <c r="EY254">
        <v>0</v>
      </c>
      <c r="FQ254">
        <v>0</v>
      </c>
      <c r="FR254">
        <f t="shared" si="304"/>
        <v>0</v>
      </c>
      <c r="FS254">
        <v>0</v>
      </c>
      <c r="FX254">
        <v>80</v>
      </c>
      <c r="FY254">
        <v>68</v>
      </c>
      <c r="GA254" t="s">
        <v>3</v>
      </c>
      <c r="GD254">
        <v>1</v>
      </c>
      <c r="GF254">
        <v>-1629810845</v>
      </c>
      <c r="GG254">
        <v>2</v>
      </c>
      <c r="GH254">
        <v>1</v>
      </c>
      <c r="GI254">
        <v>2</v>
      </c>
      <c r="GJ254">
        <v>0</v>
      </c>
      <c r="GK254">
        <v>0</v>
      </c>
      <c r="GL254">
        <f t="shared" si="305"/>
        <v>0</v>
      </c>
      <c r="GM254">
        <f t="shared" si="306"/>
        <v>577.09</v>
      </c>
      <c r="GN254">
        <f t="shared" si="307"/>
        <v>577.09</v>
      </c>
      <c r="GO254">
        <f t="shared" si="308"/>
        <v>0</v>
      </c>
      <c r="GP254">
        <f t="shared" si="309"/>
        <v>0</v>
      </c>
      <c r="GR254">
        <v>0</v>
      </c>
      <c r="GS254">
        <v>3</v>
      </c>
      <c r="GT254">
        <v>0</v>
      </c>
      <c r="GU254" t="s">
        <v>3</v>
      </c>
      <c r="GV254">
        <f t="shared" si="310"/>
        <v>0</v>
      </c>
      <c r="GW254">
        <v>1</v>
      </c>
      <c r="GX254">
        <f t="shared" si="311"/>
        <v>0</v>
      </c>
      <c r="HA254">
        <v>0</v>
      </c>
      <c r="HB254">
        <v>0</v>
      </c>
      <c r="HC254">
        <f t="shared" si="312"/>
        <v>0</v>
      </c>
      <c r="HE254" t="s">
        <v>3</v>
      </c>
      <c r="HF254" t="s">
        <v>3</v>
      </c>
      <c r="IK254">
        <v>0</v>
      </c>
    </row>
    <row r="255" spans="1:245">
      <c r="A255">
        <v>18</v>
      </c>
      <c r="B255">
        <v>0</v>
      </c>
      <c r="C255">
        <v>81</v>
      </c>
      <c r="E255" t="s">
        <v>35</v>
      </c>
      <c r="F255" t="s">
        <v>26</v>
      </c>
      <c r="G255" t="s">
        <v>27</v>
      </c>
      <c r="H255" t="s">
        <v>28</v>
      </c>
      <c r="I255">
        <f>I254*J255</f>
        <v>3.807E-2</v>
      </c>
      <c r="J255">
        <v>0.47</v>
      </c>
      <c r="O255">
        <f t="shared" si="273"/>
        <v>0</v>
      </c>
      <c r="P255">
        <f t="shared" si="274"/>
        <v>0</v>
      </c>
      <c r="Q255">
        <f t="shared" si="275"/>
        <v>0</v>
      </c>
      <c r="R255">
        <f t="shared" si="276"/>
        <v>0</v>
      </c>
      <c r="S255">
        <f t="shared" si="277"/>
        <v>0</v>
      </c>
      <c r="T255">
        <f t="shared" si="278"/>
        <v>0</v>
      </c>
      <c r="U255">
        <f t="shared" si="279"/>
        <v>0</v>
      </c>
      <c r="V255">
        <f t="shared" si="280"/>
        <v>0</v>
      </c>
      <c r="W255">
        <f t="shared" si="281"/>
        <v>0</v>
      </c>
      <c r="X255">
        <f t="shared" si="282"/>
        <v>0</v>
      </c>
      <c r="Y255">
        <f t="shared" si="283"/>
        <v>0</v>
      </c>
      <c r="AA255">
        <v>33525518</v>
      </c>
      <c r="AB255">
        <f t="shared" si="284"/>
        <v>0</v>
      </c>
      <c r="AC255">
        <f t="shared" si="285"/>
        <v>0</v>
      </c>
      <c r="AD255">
        <f t="shared" si="286"/>
        <v>0</v>
      </c>
      <c r="AE255">
        <f t="shared" si="287"/>
        <v>0</v>
      </c>
      <c r="AF255">
        <f t="shared" si="288"/>
        <v>0</v>
      </c>
      <c r="AG255">
        <f t="shared" si="289"/>
        <v>0</v>
      </c>
      <c r="AH255">
        <f t="shared" si="290"/>
        <v>0</v>
      </c>
      <c r="AI255">
        <f t="shared" si="291"/>
        <v>0</v>
      </c>
      <c r="AJ255">
        <f t="shared" si="292"/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80</v>
      </c>
      <c r="AU255">
        <v>68</v>
      </c>
      <c r="AV255">
        <v>1</v>
      </c>
      <c r="AW255">
        <v>1</v>
      </c>
      <c r="AZ255">
        <v>1</v>
      </c>
      <c r="BA255">
        <v>1</v>
      </c>
      <c r="BB255">
        <v>1</v>
      </c>
      <c r="BC255">
        <v>1</v>
      </c>
      <c r="BD255" t="s">
        <v>3</v>
      </c>
      <c r="BE255" t="s">
        <v>3</v>
      </c>
      <c r="BF255" t="s">
        <v>3</v>
      </c>
      <c r="BG255" t="s">
        <v>3</v>
      </c>
      <c r="BH255">
        <v>3</v>
      </c>
      <c r="BI255">
        <v>1</v>
      </c>
      <c r="BJ255" t="s">
        <v>29</v>
      </c>
      <c r="BM255">
        <v>57001</v>
      </c>
      <c r="BN255">
        <v>0</v>
      </c>
      <c r="BO255" t="s">
        <v>3</v>
      </c>
      <c r="BP255">
        <v>0</v>
      </c>
      <c r="BQ255">
        <v>6</v>
      </c>
      <c r="BR255">
        <v>0</v>
      </c>
      <c r="BS255">
        <v>1</v>
      </c>
      <c r="BT255">
        <v>1</v>
      </c>
      <c r="BU255">
        <v>1</v>
      </c>
      <c r="BV255">
        <v>1</v>
      </c>
      <c r="BW255">
        <v>1</v>
      </c>
      <c r="BX255">
        <v>1</v>
      </c>
      <c r="BY255" t="s">
        <v>3</v>
      </c>
      <c r="BZ255">
        <v>80</v>
      </c>
      <c r="CA255">
        <v>68</v>
      </c>
      <c r="CE255">
        <v>0</v>
      </c>
      <c r="CF255">
        <v>0</v>
      </c>
      <c r="CG255">
        <v>0</v>
      </c>
      <c r="CM255">
        <v>0</v>
      </c>
      <c r="CN255" t="s">
        <v>3</v>
      </c>
      <c r="CO255">
        <v>0</v>
      </c>
      <c r="CP255">
        <f t="shared" si="293"/>
        <v>0</v>
      </c>
      <c r="CQ255">
        <f t="shared" si="294"/>
        <v>0</v>
      </c>
      <c r="CR255">
        <f t="shared" si="295"/>
        <v>0</v>
      </c>
      <c r="CS255">
        <f t="shared" si="296"/>
        <v>0</v>
      </c>
      <c r="CT255">
        <f t="shared" si="297"/>
        <v>0</v>
      </c>
      <c r="CU255">
        <f t="shared" si="298"/>
        <v>0</v>
      </c>
      <c r="CV255">
        <f t="shared" si="299"/>
        <v>0</v>
      </c>
      <c r="CW255">
        <f t="shared" si="300"/>
        <v>0</v>
      </c>
      <c r="CX255">
        <f t="shared" si="301"/>
        <v>0</v>
      </c>
      <c r="CY255">
        <f t="shared" si="302"/>
        <v>0</v>
      </c>
      <c r="CZ255">
        <f t="shared" si="303"/>
        <v>0</v>
      </c>
      <c r="DC255" t="s">
        <v>3</v>
      </c>
      <c r="DD255" t="s">
        <v>3</v>
      </c>
      <c r="DE255" t="s">
        <v>3</v>
      </c>
      <c r="DF255" t="s">
        <v>3</v>
      </c>
      <c r="DG255" t="s">
        <v>3</v>
      </c>
      <c r="DH255" t="s">
        <v>3</v>
      </c>
      <c r="DI255" t="s">
        <v>3</v>
      </c>
      <c r="DJ255" t="s">
        <v>3</v>
      </c>
      <c r="DK255" t="s">
        <v>3</v>
      </c>
      <c r="DL255" t="s">
        <v>3</v>
      </c>
      <c r="DM255" t="s">
        <v>3</v>
      </c>
      <c r="DN255">
        <v>0</v>
      </c>
      <c r="DO255">
        <v>0</v>
      </c>
      <c r="DP255">
        <v>1</v>
      </c>
      <c r="DQ255">
        <v>1</v>
      </c>
      <c r="DU255">
        <v>1009</v>
      </c>
      <c r="DV255" t="s">
        <v>28</v>
      </c>
      <c r="DW255" t="s">
        <v>28</v>
      </c>
      <c r="DX255">
        <v>1000</v>
      </c>
      <c r="DZ255" t="s">
        <v>3</v>
      </c>
      <c r="EA255" t="s">
        <v>3</v>
      </c>
      <c r="EB255" t="s">
        <v>3</v>
      </c>
      <c r="EC255" t="s">
        <v>3</v>
      </c>
      <c r="EE255">
        <v>36260505</v>
      </c>
      <c r="EF255">
        <v>6</v>
      </c>
      <c r="EG255" t="s">
        <v>22</v>
      </c>
      <c r="EH255">
        <v>0</v>
      </c>
      <c r="EI255" t="s">
        <v>3</v>
      </c>
      <c r="EJ255">
        <v>1</v>
      </c>
      <c r="EK255">
        <v>57001</v>
      </c>
      <c r="EL255" t="s">
        <v>23</v>
      </c>
      <c r="EM255" t="s">
        <v>24</v>
      </c>
      <c r="EO255" t="s">
        <v>3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FQ255">
        <v>0</v>
      </c>
      <c r="FR255">
        <f t="shared" si="304"/>
        <v>0</v>
      </c>
      <c r="FS255">
        <v>0</v>
      </c>
      <c r="FX255">
        <v>80</v>
      </c>
      <c r="FY255">
        <v>68</v>
      </c>
      <c r="GA255" t="s">
        <v>3</v>
      </c>
      <c r="GD255">
        <v>1</v>
      </c>
      <c r="GF255">
        <v>-304821490</v>
      </c>
      <c r="GG255">
        <v>2</v>
      </c>
      <c r="GH255">
        <v>1</v>
      </c>
      <c r="GI255">
        <v>-2</v>
      </c>
      <c r="GJ255">
        <v>0</v>
      </c>
      <c r="GK255">
        <v>0</v>
      </c>
      <c r="GL255">
        <f t="shared" si="305"/>
        <v>0</v>
      </c>
      <c r="GM255">
        <f t="shared" si="306"/>
        <v>0</v>
      </c>
      <c r="GN255">
        <f t="shared" si="307"/>
        <v>0</v>
      </c>
      <c r="GO255">
        <f t="shared" si="308"/>
        <v>0</v>
      </c>
      <c r="GP255">
        <f t="shared" si="309"/>
        <v>0</v>
      </c>
      <c r="GR255">
        <v>0</v>
      </c>
      <c r="GS255">
        <v>3</v>
      </c>
      <c r="GT255">
        <v>0</v>
      </c>
      <c r="GU255" t="s">
        <v>3</v>
      </c>
      <c r="GV255">
        <f t="shared" si="310"/>
        <v>0</v>
      </c>
      <c r="GW255">
        <v>1</v>
      </c>
      <c r="GX255">
        <f t="shared" si="311"/>
        <v>0</v>
      </c>
      <c r="HA255">
        <v>0</v>
      </c>
      <c r="HB255">
        <v>0</v>
      </c>
      <c r="HC255">
        <f t="shared" si="312"/>
        <v>0</v>
      </c>
      <c r="HE255" t="s">
        <v>3</v>
      </c>
      <c r="HF255" t="s">
        <v>3</v>
      </c>
      <c r="IK255">
        <v>0</v>
      </c>
    </row>
    <row r="256" spans="1:245">
      <c r="A256">
        <v>17</v>
      </c>
      <c r="B256">
        <v>0</v>
      </c>
      <c r="C256">
        <f>ROW(SmtRes!A83)</f>
        <v>83</v>
      </c>
      <c r="D256">
        <f>ROW(EtalonRes!A83)</f>
        <v>83</v>
      </c>
      <c r="E256" t="s">
        <v>36</v>
      </c>
      <c r="F256" t="s">
        <v>37</v>
      </c>
      <c r="G256" t="s">
        <v>38</v>
      </c>
      <c r="H256" t="s">
        <v>39</v>
      </c>
      <c r="I256">
        <f>ROUND(8.1/100,9)</f>
        <v>8.1000000000000003E-2</v>
      </c>
      <c r="J256">
        <v>0</v>
      </c>
      <c r="O256">
        <f t="shared" si="273"/>
        <v>153.63</v>
      </c>
      <c r="P256">
        <f t="shared" si="274"/>
        <v>0</v>
      </c>
      <c r="Q256">
        <f t="shared" si="275"/>
        <v>0</v>
      </c>
      <c r="R256">
        <f t="shared" si="276"/>
        <v>0</v>
      </c>
      <c r="S256">
        <f t="shared" si="277"/>
        <v>153.63</v>
      </c>
      <c r="T256">
        <f t="shared" si="278"/>
        <v>0</v>
      </c>
      <c r="U256">
        <f t="shared" si="279"/>
        <v>0.62126999999999999</v>
      </c>
      <c r="V256">
        <f t="shared" si="280"/>
        <v>0</v>
      </c>
      <c r="W256">
        <f t="shared" si="281"/>
        <v>0</v>
      </c>
      <c r="X256">
        <f t="shared" si="282"/>
        <v>122.9</v>
      </c>
      <c r="Y256">
        <f t="shared" si="283"/>
        <v>104.47</v>
      </c>
      <c r="AA256">
        <v>33525518</v>
      </c>
      <c r="AB256">
        <f t="shared" si="284"/>
        <v>59.83</v>
      </c>
      <c r="AC256">
        <f t="shared" si="285"/>
        <v>0</v>
      </c>
      <c r="AD256">
        <f t="shared" si="286"/>
        <v>0</v>
      </c>
      <c r="AE256">
        <f t="shared" si="287"/>
        <v>0</v>
      </c>
      <c r="AF256">
        <f t="shared" si="288"/>
        <v>59.83</v>
      </c>
      <c r="AG256">
        <f t="shared" si="289"/>
        <v>0</v>
      </c>
      <c r="AH256">
        <f t="shared" si="290"/>
        <v>7.67</v>
      </c>
      <c r="AI256">
        <f t="shared" si="291"/>
        <v>0</v>
      </c>
      <c r="AJ256">
        <f t="shared" si="292"/>
        <v>0</v>
      </c>
      <c r="AK256">
        <v>59.83</v>
      </c>
      <c r="AL256">
        <v>0</v>
      </c>
      <c r="AM256">
        <v>0</v>
      </c>
      <c r="AN256">
        <v>0</v>
      </c>
      <c r="AO256">
        <v>59.83</v>
      </c>
      <c r="AP256">
        <v>0</v>
      </c>
      <c r="AQ256">
        <v>7.67</v>
      </c>
      <c r="AR256">
        <v>0</v>
      </c>
      <c r="AS256">
        <v>0</v>
      </c>
      <c r="AT256">
        <v>80</v>
      </c>
      <c r="AU256">
        <v>68</v>
      </c>
      <c r="AV256">
        <v>1</v>
      </c>
      <c r="AW256">
        <v>1</v>
      </c>
      <c r="AZ256">
        <v>1</v>
      </c>
      <c r="BA256">
        <v>31.7</v>
      </c>
      <c r="BB256">
        <v>1</v>
      </c>
      <c r="BC256">
        <v>1</v>
      </c>
      <c r="BD256" t="s">
        <v>3</v>
      </c>
      <c r="BE256" t="s">
        <v>3</v>
      </c>
      <c r="BF256" t="s">
        <v>3</v>
      </c>
      <c r="BG256" t="s">
        <v>3</v>
      </c>
      <c r="BH256">
        <v>0</v>
      </c>
      <c r="BI256">
        <v>1</v>
      </c>
      <c r="BJ256" t="s">
        <v>40</v>
      </c>
      <c r="BM256">
        <v>57001</v>
      </c>
      <c r="BN256">
        <v>0</v>
      </c>
      <c r="BO256" t="s">
        <v>37</v>
      </c>
      <c r="BP256">
        <v>1</v>
      </c>
      <c r="BQ256">
        <v>6</v>
      </c>
      <c r="BR256">
        <v>0</v>
      </c>
      <c r="BS256">
        <v>31.7</v>
      </c>
      <c r="BT256">
        <v>1</v>
      </c>
      <c r="BU256">
        <v>1</v>
      </c>
      <c r="BV256">
        <v>1</v>
      </c>
      <c r="BW256">
        <v>1</v>
      </c>
      <c r="BX256">
        <v>1</v>
      </c>
      <c r="BY256" t="s">
        <v>3</v>
      </c>
      <c r="BZ256">
        <v>80</v>
      </c>
      <c r="CA256">
        <v>68</v>
      </c>
      <c r="CE256">
        <v>0</v>
      </c>
      <c r="CF256">
        <v>0</v>
      </c>
      <c r="CG256">
        <v>0</v>
      </c>
      <c r="CM256">
        <v>0</v>
      </c>
      <c r="CN256" t="s">
        <v>3</v>
      </c>
      <c r="CO256">
        <v>0</v>
      </c>
      <c r="CP256">
        <f t="shared" si="293"/>
        <v>153.63</v>
      </c>
      <c r="CQ256">
        <f t="shared" si="294"/>
        <v>0</v>
      </c>
      <c r="CR256">
        <f t="shared" si="295"/>
        <v>0</v>
      </c>
      <c r="CS256">
        <f t="shared" si="296"/>
        <v>0</v>
      </c>
      <c r="CT256">
        <f t="shared" si="297"/>
        <v>1896.6109999999999</v>
      </c>
      <c r="CU256">
        <f t="shared" si="298"/>
        <v>0</v>
      </c>
      <c r="CV256">
        <f t="shared" si="299"/>
        <v>7.67</v>
      </c>
      <c r="CW256">
        <f t="shared" si="300"/>
        <v>0</v>
      </c>
      <c r="CX256">
        <f t="shared" si="301"/>
        <v>0</v>
      </c>
      <c r="CY256">
        <f t="shared" si="302"/>
        <v>122.904</v>
      </c>
      <c r="CZ256">
        <f t="shared" si="303"/>
        <v>104.4684</v>
      </c>
      <c r="DC256" t="s">
        <v>3</v>
      </c>
      <c r="DD256" t="s">
        <v>3</v>
      </c>
      <c r="DE256" t="s">
        <v>3</v>
      </c>
      <c r="DF256" t="s">
        <v>3</v>
      </c>
      <c r="DG256" t="s">
        <v>3</v>
      </c>
      <c r="DH256" t="s">
        <v>3</v>
      </c>
      <c r="DI256" t="s">
        <v>3</v>
      </c>
      <c r="DJ256" t="s">
        <v>3</v>
      </c>
      <c r="DK256" t="s">
        <v>3</v>
      </c>
      <c r="DL256" t="s">
        <v>3</v>
      </c>
      <c r="DM256" t="s">
        <v>3</v>
      </c>
      <c r="DN256">
        <v>0</v>
      </c>
      <c r="DO256">
        <v>0</v>
      </c>
      <c r="DP256">
        <v>1</v>
      </c>
      <c r="DQ256">
        <v>1</v>
      </c>
      <c r="DU256">
        <v>1013</v>
      </c>
      <c r="DV256" t="s">
        <v>39</v>
      </c>
      <c r="DW256" t="s">
        <v>39</v>
      </c>
      <c r="DX256">
        <v>1</v>
      </c>
      <c r="DZ256" t="s">
        <v>3</v>
      </c>
      <c r="EA256" t="s">
        <v>3</v>
      </c>
      <c r="EB256" t="s">
        <v>3</v>
      </c>
      <c r="EC256" t="s">
        <v>3</v>
      </c>
      <c r="EE256">
        <v>36260505</v>
      </c>
      <c r="EF256">
        <v>6</v>
      </c>
      <c r="EG256" t="s">
        <v>22</v>
      </c>
      <c r="EH256">
        <v>0</v>
      </c>
      <c r="EI256" t="s">
        <v>3</v>
      </c>
      <c r="EJ256">
        <v>1</v>
      </c>
      <c r="EK256">
        <v>57001</v>
      </c>
      <c r="EL256" t="s">
        <v>23</v>
      </c>
      <c r="EM256" t="s">
        <v>24</v>
      </c>
      <c r="EO256" t="s">
        <v>3</v>
      </c>
      <c r="EQ256">
        <v>0</v>
      </c>
      <c r="ER256">
        <v>59.83</v>
      </c>
      <c r="ES256">
        <v>0</v>
      </c>
      <c r="ET256">
        <v>0</v>
      </c>
      <c r="EU256">
        <v>0</v>
      </c>
      <c r="EV256">
        <v>59.83</v>
      </c>
      <c r="EW256">
        <v>7.67</v>
      </c>
      <c r="EX256">
        <v>0</v>
      </c>
      <c r="EY256">
        <v>0</v>
      </c>
      <c r="FQ256">
        <v>0</v>
      </c>
      <c r="FR256">
        <f t="shared" si="304"/>
        <v>0</v>
      </c>
      <c r="FS256">
        <v>0</v>
      </c>
      <c r="FX256">
        <v>80</v>
      </c>
      <c r="FY256">
        <v>68</v>
      </c>
      <c r="GA256" t="s">
        <v>3</v>
      </c>
      <c r="GD256">
        <v>1</v>
      </c>
      <c r="GF256">
        <v>1095792533</v>
      </c>
      <c r="GG256">
        <v>2</v>
      </c>
      <c r="GH256">
        <v>1</v>
      </c>
      <c r="GI256">
        <v>2</v>
      </c>
      <c r="GJ256">
        <v>0</v>
      </c>
      <c r="GK256">
        <v>0</v>
      </c>
      <c r="GL256">
        <f t="shared" si="305"/>
        <v>0</v>
      </c>
      <c r="GM256">
        <f t="shared" si="306"/>
        <v>381</v>
      </c>
      <c r="GN256">
        <f t="shared" si="307"/>
        <v>381</v>
      </c>
      <c r="GO256">
        <f t="shared" si="308"/>
        <v>0</v>
      </c>
      <c r="GP256">
        <f t="shared" si="309"/>
        <v>0</v>
      </c>
      <c r="GR256">
        <v>0</v>
      </c>
      <c r="GS256">
        <v>3</v>
      </c>
      <c r="GT256">
        <v>0</v>
      </c>
      <c r="GU256" t="s">
        <v>3</v>
      </c>
      <c r="GV256">
        <f t="shared" si="310"/>
        <v>0</v>
      </c>
      <c r="GW256">
        <v>1</v>
      </c>
      <c r="GX256">
        <f t="shared" si="311"/>
        <v>0</v>
      </c>
      <c r="HA256">
        <v>0</v>
      </c>
      <c r="HB256">
        <v>0</v>
      </c>
      <c r="HC256">
        <f t="shared" si="312"/>
        <v>0</v>
      </c>
      <c r="HE256" t="s">
        <v>3</v>
      </c>
      <c r="HF256" t="s">
        <v>3</v>
      </c>
      <c r="IK256">
        <v>0</v>
      </c>
    </row>
    <row r="257" spans="1:245">
      <c r="A257">
        <v>18</v>
      </c>
      <c r="B257">
        <v>0</v>
      </c>
      <c r="C257">
        <v>83</v>
      </c>
      <c r="E257" t="s">
        <v>41</v>
      </c>
      <c r="F257" t="s">
        <v>26</v>
      </c>
      <c r="G257" t="s">
        <v>27</v>
      </c>
      <c r="H257" t="s">
        <v>28</v>
      </c>
      <c r="I257">
        <f>I256*J257</f>
        <v>5.67E-2</v>
      </c>
      <c r="J257">
        <v>0.7</v>
      </c>
      <c r="O257">
        <f t="shared" si="273"/>
        <v>0</v>
      </c>
      <c r="P257">
        <f t="shared" si="274"/>
        <v>0</v>
      </c>
      <c r="Q257">
        <f t="shared" si="275"/>
        <v>0</v>
      </c>
      <c r="R257">
        <f t="shared" si="276"/>
        <v>0</v>
      </c>
      <c r="S257">
        <f t="shared" si="277"/>
        <v>0</v>
      </c>
      <c r="T257">
        <f t="shared" si="278"/>
        <v>0</v>
      </c>
      <c r="U257">
        <f t="shared" si="279"/>
        <v>0</v>
      </c>
      <c r="V257">
        <f t="shared" si="280"/>
        <v>0</v>
      </c>
      <c r="W257">
        <f t="shared" si="281"/>
        <v>0</v>
      </c>
      <c r="X257">
        <f t="shared" si="282"/>
        <v>0</v>
      </c>
      <c r="Y257">
        <f t="shared" si="283"/>
        <v>0</v>
      </c>
      <c r="AA257">
        <v>33525518</v>
      </c>
      <c r="AB257">
        <f t="shared" si="284"/>
        <v>0</v>
      </c>
      <c r="AC257">
        <f t="shared" si="285"/>
        <v>0</v>
      </c>
      <c r="AD257">
        <f t="shared" si="286"/>
        <v>0</v>
      </c>
      <c r="AE257">
        <f t="shared" si="287"/>
        <v>0</v>
      </c>
      <c r="AF257">
        <f t="shared" si="288"/>
        <v>0</v>
      </c>
      <c r="AG257">
        <f t="shared" si="289"/>
        <v>0</v>
      </c>
      <c r="AH257">
        <f t="shared" si="290"/>
        <v>0</v>
      </c>
      <c r="AI257">
        <f t="shared" si="291"/>
        <v>0</v>
      </c>
      <c r="AJ257">
        <f t="shared" si="292"/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80</v>
      </c>
      <c r="AU257">
        <v>68</v>
      </c>
      <c r="AV257">
        <v>1</v>
      </c>
      <c r="AW257">
        <v>1</v>
      </c>
      <c r="AZ257">
        <v>1</v>
      </c>
      <c r="BA257">
        <v>1</v>
      </c>
      <c r="BB257">
        <v>1</v>
      </c>
      <c r="BC257">
        <v>1</v>
      </c>
      <c r="BD257" t="s">
        <v>3</v>
      </c>
      <c r="BE257" t="s">
        <v>3</v>
      </c>
      <c r="BF257" t="s">
        <v>3</v>
      </c>
      <c r="BG257" t="s">
        <v>3</v>
      </c>
      <c r="BH257">
        <v>3</v>
      </c>
      <c r="BI257">
        <v>1</v>
      </c>
      <c r="BJ257" t="s">
        <v>29</v>
      </c>
      <c r="BM257">
        <v>57001</v>
      </c>
      <c r="BN257">
        <v>0</v>
      </c>
      <c r="BO257" t="s">
        <v>3</v>
      </c>
      <c r="BP257">
        <v>0</v>
      </c>
      <c r="BQ257">
        <v>6</v>
      </c>
      <c r="BR257">
        <v>0</v>
      </c>
      <c r="BS257">
        <v>1</v>
      </c>
      <c r="BT257">
        <v>1</v>
      </c>
      <c r="BU257">
        <v>1</v>
      </c>
      <c r="BV257">
        <v>1</v>
      </c>
      <c r="BW257">
        <v>1</v>
      </c>
      <c r="BX257">
        <v>1</v>
      </c>
      <c r="BY257" t="s">
        <v>3</v>
      </c>
      <c r="BZ257">
        <v>80</v>
      </c>
      <c r="CA257">
        <v>68</v>
      </c>
      <c r="CE257">
        <v>0</v>
      </c>
      <c r="CF257">
        <v>0</v>
      </c>
      <c r="CG257">
        <v>0</v>
      </c>
      <c r="CM257">
        <v>0</v>
      </c>
      <c r="CN257" t="s">
        <v>3</v>
      </c>
      <c r="CO257">
        <v>0</v>
      </c>
      <c r="CP257">
        <f t="shared" si="293"/>
        <v>0</v>
      </c>
      <c r="CQ257">
        <f t="shared" si="294"/>
        <v>0</v>
      </c>
      <c r="CR257">
        <f t="shared" si="295"/>
        <v>0</v>
      </c>
      <c r="CS257">
        <f t="shared" si="296"/>
        <v>0</v>
      </c>
      <c r="CT257">
        <f t="shared" si="297"/>
        <v>0</v>
      </c>
      <c r="CU257">
        <f t="shared" si="298"/>
        <v>0</v>
      </c>
      <c r="CV257">
        <f t="shared" si="299"/>
        <v>0</v>
      </c>
      <c r="CW257">
        <f t="shared" si="300"/>
        <v>0</v>
      </c>
      <c r="CX257">
        <f t="shared" si="301"/>
        <v>0</v>
      </c>
      <c r="CY257">
        <f t="shared" si="302"/>
        <v>0</v>
      </c>
      <c r="CZ257">
        <f t="shared" si="303"/>
        <v>0</v>
      </c>
      <c r="DC257" t="s">
        <v>3</v>
      </c>
      <c r="DD257" t="s">
        <v>3</v>
      </c>
      <c r="DE257" t="s">
        <v>3</v>
      </c>
      <c r="DF257" t="s">
        <v>3</v>
      </c>
      <c r="DG257" t="s">
        <v>3</v>
      </c>
      <c r="DH257" t="s">
        <v>3</v>
      </c>
      <c r="DI257" t="s">
        <v>3</v>
      </c>
      <c r="DJ257" t="s">
        <v>3</v>
      </c>
      <c r="DK257" t="s">
        <v>3</v>
      </c>
      <c r="DL257" t="s">
        <v>3</v>
      </c>
      <c r="DM257" t="s">
        <v>3</v>
      </c>
      <c r="DN257">
        <v>0</v>
      </c>
      <c r="DO257">
        <v>0</v>
      </c>
      <c r="DP257">
        <v>1</v>
      </c>
      <c r="DQ257">
        <v>1</v>
      </c>
      <c r="DU257">
        <v>1009</v>
      </c>
      <c r="DV257" t="s">
        <v>28</v>
      </c>
      <c r="DW257" t="s">
        <v>28</v>
      </c>
      <c r="DX257">
        <v>1000</v>
      </c>
      <c r="DZ257" t="s">
        <v>3</v>
      </c>
      <c r="EA257" t="s">
        <v>3</v>
      </c>
      <c r="EB257" t="s">
        <v>3</v>
      </c>
      <c r="EC257" t="s">
        <v>3</v>
      </c>
      <c r="EE257">
        <v>36260505</v>
      </c>
      <c r="EF257">
        <v>6</v>
      </c>
      <c r="EG257" t="s">
        <v>22</v>
      </c>
      <c r="EH257">
        <v>0</v>
      </c>
      <c r="EI257" t="s">
        <v>3</v>
      </c>
      <c r="EJ257">
        <v>1</v>
      </c>
      <c r="EK257">
        <v>57001</v>
      </c>
      <c r="EL257" t="s">
        <v>23</v>
      </c>
      <c r="EM257" t="s">
        <v>24</v>
      </c>
      <c r="EO257" t="s">
        <v>3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FQ257">
        <v>0</v>
      </c>
      <c r="FR257">
        <f t="shared" si="304"/>
        <v>0</v>
      </c>
      <c r="FS257">
        <v>0</v>
      </c>
      <c r="FX257">
        <v>80</v>
      </c>
      <c r="FY257">
        <v>68</v>
      </c>
      <c r="GA257" t="s">
        <v>3</v>
      </c>
      <c r="GD257">
        <v>1</v>
      </c>
      <c r="GF257">
        <v>-304821490</v>
      </c>
      <c r="GG257">
        <v>2</v>
      </c>
      <c r="GH257">
        <v>1</v>
      </c>
      <c r="GI257">
        <v>-2</v>
      </c>
      <c r="GJ257">
        <v>0</v>
      </c>
      <c r="GK257">
        <v>0</v>
      </c>
      <c r="GL257">
        <f t="shared" si="305"/>
        <v>0</v>
      </c>
      <c r="GM257">
        <f t="shared" si="306"/>
        <v>0</v>
      </c>
      <c r="GN257">
        <f t="shared" si="307"/>
        <v>0</v>
      </c>
      <c r="GO257">
        <f t="shared" si="308"/>
        <v>0</v>
      </c>
      <c r="GP257">
        <f t="shared" si="309"/>
        <v>0</v>
      </c>
      <c r="GR257">
        <v>0</v>
      </c>
      <c r="GS257">
        <v>3</v>
      </c>
      <c r="GT257">
        <v>0</v>
      </c>
      <c r="GU257" t="s">
        <v>3</v>
      </c>
      <c r="GV257">
        <f t="shared" si="310"/>
        <v>0</v>
      </c>
      <c r="GW257">
        <v>1</v>
      </c>
      <c r="GX257">
        <f t="shared" si="311"/>
        <v>0</v>
      </c>
      <c r="HA257">
        <v>0</v>
      </c>
      <c r="HB257">
        <v>0</v>
      </c>
      <c r="HC257">
        <f t="shared" si="312"/>
        <v>0</v>
      </c>
      <c r="HE257" t="s">
        <v>3</v>
      </c>
      <c r="HF257" t="s">
        <v>3</v>
      </c>
      <c r="IK257">
        <v>0</v>
      </c>
    </row>
    <row r="258" spans="1:245">
      <c r="A258">
        <v>17</v>
      </c>
      <c r="B258">
        <v>0</v>
      </c>
      <c r="C258">
        <f>ROW(SmtRes!A89)</f>
        <v>89</v>
      </c>
      <c r="D258">
        <f>ROW(EtalonRes!A89)</f>
        <v>89</v>
      </c>
      <c r="E258" t="s">
        <v>42</v>
      </c>
      <c r="F258" t="s">
        <v>43</v>
      </c>
      <c r="G258" t="s">
        <v>44</v>
      </c>
      <c r="H258" t="s">
        <v>45</v>
      </c>
      <c r="I258">
        <f>ROUND(30.44/100,9)</f>
        <v>0.3044</v>
      </c>
      <c r="J258">
        <v>0</v>
      </c>
      <c r="O258">
        <f t="shared" si="273"/>
        <v>14812.81</v>
      </c>
      <c r="P258">
        <f t="shared" si="274"/>
        <v>2233.8200000000002</v>
      </c>
      <c r="Q258">
        <f t="shared" si="275"/>
        <v>90.83</v>
      </c>
      <c r="R258">
        <f t="shared" si="276"/>
        <v>87.33</v>
      </c>
      <c r="S258">
        <f t="shared" si="277"/>
        <v>12488.16</v>
      </c>
      <c r="T258">
        <f t="shared" si="278"/>
        <v>0</v>
      </c>
      <c r="U258">
        <f t="shared" si="279"/>
        <v>44.463707999999997</v>
      </c>
      <c r="V258">
        <f t="shared" si="280"/>
        <v>0.20394800000000002</v>
      </c>
      <c r="W258">
        <f t="shared" si="281"/>
        <v>0</v>
      </c>
      <c r="X258">
        <f t="shared" si="282"/>
        <v>9934.64</v>
      </c>
      <c r="Y258">
        <f t="shared" si="283"/>
        <v>6287.75</v>
      </c>
      <c r="AA258">
        <v>33525518</v>
      </c>
      <c r="AB258">
        <f t="shared" si="284"/>
        <v>2366.4699999999998</v>
      </c>
      <c r="AC258">
        <f t="shared" si="285"/>
        <v>1051.3499999999999</v>
      </c>
      <c r="AD258">
        <f t="shared" si="286"/>
        <v>20.94</v>
      </c>
      <c r="AE258">
        <f t="shared" si="287"/>
        <v>9.0500000000000007</v>
      </c>
      <c r="AF258">
        <f t="shared" si="288"/>
        <v>1294.18</v>
      </c>
      <c r="AG258">
        <f t="shared" si="289"/>
        <v>0</v>
      </c>
      <c r="AH258">
        <f t="shared" si="290"/>
        <v>146.07</v>
      </c>
      <c r="AI258">
        <f t="shared" si="291"/>
        <v>0.67</v>
      </c>
      <c r="AJ258">
        <f t="shared" si="292"/>
        <v>0</v>
      </c>
      <c r="AK258">
        <v>2366.4699999999998</v>
      </c>
      <c r="AL258">
        <v>1051.3499999999999</v>
      </c>
      <c r="AM258">
        <v>20.94</v>
      </c>
      <c r="AN258">
        <v>9.0500000000000007</v>
      </c>
      <c r="AO258">
        <v>1294.18</v>
      </c>
      <c r="AP258">
        <v>0</v>
      </c>
      <c r="AQ258">
        <v>146.07</v>
      </c>
      <c r="AR258">
        <v>0.67</v>
      </c>
      <c r="AS258">
        <v>0</v>
      </c>
      <c r="AT258">
        <v>79</v>
      </c>
      <c r="AU258">
        <v>50</v>
      </c>
      <c r="AV258">
        <v>1</v>
      </c>
      <c r="AW258">
        <v>1</v>
      </c>
      <c r="AZ258">
        <v>1</v>
      </c>
      <c r="BA258">
        <v>31.7</v>
      </c>
      <c r="BB258">
        <v>14.25</v>
      </c>
      <c r="BC258">
        <v>6.98</v>
      </c>
      <c r="BD258" t="s">
        <v>3</v>
      </c>
      <c r="BE258" t="s">
        <v>3</v>
      </c>
      <c r="BF258" t="s">
        <v>3</v>
      </c>
      <c r="BG258" t="s">
        <v>3</v>
      </c>
      <c r="BH258">
        <v>0</v>
      </c>
      <c r="BI258">
        <v>1</v>
      </c>
      <c r="BJ258" t="s">
        <v>46</v>
      </c>
      <c r="BM258">
        <v>61001</v>
      </c>
      <c r="BN258">
        <v>0</v>
      </c>
      <c r="BO258" t="s">
        <v>43</v>
      </c>
      <c r="BP258">
        <v>1</v>
      </c>
      <c r="BQ258">
        <v>6</v>
      </c>
      <c r="BR258">
        <v>0</v>
      </c>
      <c r="BS258">
        <v>31.7</v>
      </c>
      <c r="BT258">
        <v>1</v>
      </c>
      <c r="BU258">
        <v>1</v>
      </c>
      <c r="BV258">
        <v>1</v>
      </c>
      <c r="BW258">
        <v>1</v>
      </c>
      <c r="BX258">
        <v>1</v>
      </c>
      <c r="BY258" t="s">
        <v>3</v>
      </c>
      <c r="BZ258">
        <v>79</v>
      </c>
      <c r="CA258">
        <v>50</v>
      </c>
      <c r="CE258">
        <v>0</v>
      </c>
      <c r="CF258">
        <v>0</v>
      </c>
      <c r="CG258">
        <v>0</v>
      </c>
      <c r="CM258">
        <v>0</v>
      </c>
      <c r="CN258" t="s">
        <v>3</v>
      </c>
      <c r="CO258">
        <v>0</v>
      </c>
      <c r="CP258">
        <f t="shared" si="293"/>
        <v>14812.81</v>
      </c>
      <c r="CQ258">
        <f t="shared" si="294"/>
        <v>7338.4229999999998</v>
      </c>
      <c r="CR258">
        <f t="shared" si="295"/>
        <v>298.39500000000004</v>
      </c>
      <c r="CS258">
        <f t="shared" si="296"/>
        <v>286.88499999999999</v>
      </c>
      <c r="CT258">
        <f t="shared" si="297"/>
        <v>41025.506000000001</v>
      </c>
      <c r="CU258">
        <f t="shared" si="298"/>
        <v>0</v>
      </c>
      <c r="CV258">
        <f t="shared" si="299"/>
        <v>146.07</v>
      </c>
      <c r="CW258">
        <f t="shared" si="300"/>
        <v>0.67</v>
      </c>
      <c r="CX258">
        <f t="shared" si="301"/>
        <v>0</v>
      </c>
      <c r="CY258">
        <f t="shared" si="302"/>
        <v>9934.6370999999999</v>
      </c>
      <c r="CZ258">
        <f t="shared" si="303"/>
        <v>6287.7449999999999</v>
      </c>
      <c r="DC258" t="s">
        <v>3</v>
      </c>
      <c r="DD258" t="s">
        <v>3</v>
      </c>
      <c r="DE258" t="s">
        <v>3</v>
      </c>
      <c r="DF258" t="s">
        <v>3</v>
      </c>
      <c r="DG258" t="s">
        <v>3</v>
      </c>
      <c r="DH258" t="s">
        <v>3</v>
      </c>
      <c r="DI258" t="s">
        <v>3</v>
      </c>
      <c r="DJ258" t="s">
        <v>3</v>
      </c>
      <c r="DK258" t="s">
        <v>3</v>
      </c>
      <c r="DL258" t="s">
        <v>3</v>
      </c>
      <c r="DM258" t="s">
        <v>3</v>
      </c>
      <c r="DN258">
        <v>0</v>
      </c>
      <c r="DO258">
        <v>0</v>
      </c>
      <c r="DP258">
        <v>1</v>
      </c>
      <c r="DQ258">
        <v>1</v>
      </c>
      <c r="DU258">
        <v>1013</v>
      </c>
      <c r="DV258" t="s">
        <v>45</v>
      </c>
      <c r="DW258" t="s">
        <v>45</v>
      </c>
      <c r="DX258">
        <v>1</v>
      </c>
      <c r="DZ258" t="s">
        <v>3</v>
      </c>
      <c r="EA258" t="s">
        <v>3</v>
      </c>
      <c r="EB258" t="s">
        <v>3</v>
      </c>
      <c r="EC258" t="s">
        <v>3</v>
      </c>
      <c r="EE258">
        <v>36260509</v>
      </c>
      <c r="EF258">
        <v>6</v>
      </c>
      <c r="EG258" t="s">
        <v>22</v>
      </c>
      <c r="EH258">
        <v>0</v>
      </c>
      <c r="EI258" t="s">
        <v>3</v>
      </c>
      <c r="EJ258">
        <v>1</v>
      </c>
      <c r="EK258">
        <v>61001</v>
      </c>
      <c r="EL258" t="s">
        <v>47</v>
      </c>
      <c r="EM258" t="s">
        <v>48</v>
      </c>
      <c r="EO258" t="s">
        <v>3</v>
      </c>
      <c r="EQ258">
        <v>0</v>
      </c>
      <c r="ER258">
        <v>2366.4699999999998</v>
      </c>
      <c r="ES258">
        <v>1051.3499999999999</v>
      </c>
      <c r="ET258">
        <v>20.94</v>
      </c>
      <c r="EU258">
        <v>9.0500000000000007</v>
      </c>
      <c r="EV258">
        <v>1294.18</v>
      </c>
      <c r="EW258">
        <v>146.07</v>
      </c>
      <c r="EX258">
        <v>0.67</v>
      </c>
      <c r="EY258">
        <v>0</v>
      </c>
      <c r="FQ258">
        <v>0</v>
      </c>
      <c r="FR258">
        <f t="shared" si="304"/>
        <v>0</v>
      </c>
      <c r="FS258">
        <v>0</v>
      </c>
      <c r="FX258">
        <v>79</v>
      </c>
      <c r="FY258">
        <v>50</v>
      </c>
      <c r="GA258" t="s">
        <v>3</v>
      </c>
      <c r="GD258">
        <v>1</v>
      </c>
      <c r="GF258">
        <v>478959867</v>
      </c>
      <c r="GG258">
        <v>2</v>
      </c>
      <c r="GH258">
        <v>1</v>
      </c>
      <c r="GI258">
        <v>2</v>
      </c>
      <c r="GJ258">
        <v>0</v>
      </c>
      <c r="GK258">
        <v>0</v>
      </c>
      <c r="GL258">
        <f t="shared" si="305"/>
        <v>0</v>
      </c>
      <c r="GM258">
        <f t="shared" si="306"/>
        <v>31035.200000000001</v>
      </c>
      <c r="GN258">
        <f t="shared" si="307"/>
        <v>31035.200000000001</v>
      </c>
      <c r="GO258">
        <f t="shared" si="308"/>
        <v>0</v>
      </c>
      <c r="GP258">
        <f t="shared" si="309"/>
        <v>0</v>
      </c>
      <c r="GR258">
        <v>0</v>
      </c>
      <c r="GS258">
        <v>3</v>
      </c>
      <c r="GT258">
        <v>0</v>
      </c>
      <c r="GU258" t="s">
        <v>3</v>
      </c>
      <c r="GV258">
        <f t="shared" si="310"/>
        <v>0</v>
      </c>
      <c r="GW258">
        <v>1</v>
      </c>
      <c r="GX258">
        <f t="shared" si="311"/>
        <v>0</v>
      </c>
      <c r="HA258">
        <v>0</v>
      </c>
      <c r="HB258">
        <v>0</v>
      </c>
      <c r="HC258">
        <f t="shared" si="312"/>
        <v>0</v>
      </c>
      <c r="HE258" t="s">
        <v>3</v>
      </c>
      <c r="HF258" t="s">
        <v>3</v>
      </c>
      <c r="IK258">
        <v>0</v>
      </c>
    </row>
    <row r="259" spans="1:245">
      <c r="A259">
        <v>18</v>
      </c>
      <c r="B259">
        <v>0</v>
      </c>
      <c r="C259">
        <v>89</v>
      </c>
      <c r="E259" t="s">
        <v>49</v>
      </c>
      <c r="F259" t="s">
        <v>26</v>
      </c>
      <c r="G259" t="s">
        <v>27</v>
      </c>
      <c r="H259" t="s">
        <v>28</v>
      </c>
      <c r="I259">
        <f>I258*J259</f>
        <v>1.028872</v>
      </c>
      <c r="J259">
        <v>3.38</v>
      </c>
      <c r="O259">
        <f t="shared" si="273"/>
        <v>0</v>
      </c>
      <c r="P259">
        <f t="shared" si="274"/>
        <v>0</v>
      </c>
      <c r="Q259">
        <f t="shared" si="275"/>
        <v>0</v>
      </c>
      <c r="R259">
        <f t="shared" si="276"/>
        <v>0</v>
      </c>
      <c r="S259">
        <f t="shared" si="277"/>
        <v>0</v>
      </c>
      <c r="T259">
        <f t="shared" si="278"/>
        <v>0</v>
      </c>
      <c r="U259">
        <f t="shared" si="279"/>
        <v>0</v>
      </c>
      <c r="V259">
        <f t="shared" si="280"/>
        <v>0</v>
      </c>
      <c r="W259">
        <f t="shared" si="281"/>
        <v>0</v>
      </c>
      <c r="X259">
        <f t="shared" si="282"/>
        <v>0</v>
      </c>
      <c r="Y259">
        <f t="shared" si="283"/>
        <v>0</v>
      </c>
      <c r="AA259">
        <v>33525518</v>
      </c>
      <c r="AB259">
        <f t="shared" si="284"/>
        <v>0</v>
      </c>
      <c r="AC259">
        <f t="shared" si="285"/>
        <v>0</v>
      </c>
      <c r="AD259">
        <f t="shared" si="286"/>
        <v>0</v>
      </c>
      <c r="AE259">
        <f t="shared" si="287"/>
        <v>0</v>
      </c>
      <c r="AF259">
        <f t="shared" si="288"/>
        <v>0</v>
      </c>
      <c r="AG259">
        <f t="shared" si="289"/>
        <v>0</v>
      </c>
      <c r="AH259">
        <f t="shared" si="290"/>
        <v>0</v>
      </c>
      <c r="AI259">
        <f t="shared" si="291"/>
        <v>0</v>
      </c>
      <c r="AJ259">
        <f t="shared" si="292"/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79</v>
      </c>
      <c r="AU259">
        <v>50</v>
      </c>
      <c r="AV259">
        <v>1</v>
      </c>
      <c r="AW259">
        <v>1</v>
      </c>
      <c r="AZ259">
        <v>1</v>
      </c>
      <c r="BA259">
        <v>1</v>
      </c>
      <c r="BB259">
        <v>1</v>
      </c>
      <c r="BC259">
        <v>1</v>
      </c>
      <c r="BD259" t="s">
        <v>3</v>
      </c>
      <c r="BE259" t="s">
        <v>3</v>
      </c>
      <c r="BF259" t="s">
        <v>3</v>
      </c>
      <c r="BG259" t="s">
        <v>3</v>
      </c>
      <c r="BH259">
        <v>3</v>
      </c>
      <c r="BI259">
        <v>1</v>
      </c>
      <c r="BJ259" t="s">
        <v>29</v>
      </c>
      <c r="BM259">
        <v>61001</v>
      </c>
      <c r="BN259">
        <v>0</v>
      </c>
      <c r="BO259" t="s">
        <v>3</v>
      </c>
      <c r="BP259">
        <v>0</v>
      </c>
      <c r="BQ259">
        <v>6</v>
      </c>
      <c r="BR259">
        <v>0</v>
      </c>
      <c r="BS259">
        <v>1</v>
      </c>
      <c r="BT259">
        <v>1</v>
      </c>
      <c r="BU259">
        <v>1</v>
      </c>
      <c r="BV259">
        <v>1</v>
      </c>
      <c r="BW259">
        <v>1</v>
      </c>
      <c r="BX259">
        <v>1</v>
      </c>
      <c r="BY259" t="s">
        <v>3</v>
      </c>
      <c r="BZ259">
        <v>79</v>
      </c>
      <c r="CA259">
        <v>50</v>
      </c>
      <c r="CE259">
        <v>0</v>
      </c>
      <c r="CF259">
        <v>0</v>
      </c>
      <c r="CG259">
        <v>0</v>
      </c>
      <c r="CM259">
        <v>0</v>
      </c>
      <c r="CN259" t="s">
        <v>3</v>
      </c>
      <c r="CO259">
        <v>0</v>
      </c>
      <c r="CP259">
        <f t="shared" si="293"/>
        <v>0</v>
      </c>
      <c r="CQ259">
        <f t="shared" si="294"/>
        <v>0</v>
      </c>
      <c r="CR259">
        <f t="shared" si="295"/>
        <v>0</v>
      </c>
      <c r="CS259">
        <f t="shared" si="296"/>
        <v>0</v>
      </c>
      <c r="CT259">
        <f t="shared" si="297"/>
        <v>0</v>
      </c>
      <c r="CU259">
        <f t="shared" si="298"/>
        <v>0</v>
      </c>
      <c r="CV259">
        <f t="shared" si="299"/>
        <v>0</v>
      </c>
      <c r="CW259">
        <f t="shared" si="300"/>
        <v>0</v>
      </c>
      <c r="CX259">
        <f t="shared" si="301"/>
        <v>0</v>
      </c>
      <c r="CY259">
        <f t="shared" si="302"/>
        <v>0</v>
      </c>
      <c r="CZ259">
        <f t="shared" si="303"/>
        <v>0</v>
      </c>
      <c r="DC259" t="s">
        <v>3</v>
      </c>
      <c r="DD259" t="s">
        <v>3</v>
      </c>
      <c r="DE259" t="s">
        <v>3</v>
      </c>
      <c r="DF259" t="s">
        <v>3</v>
      </c>
      <c r="DG259" t="s">
        <v>3</v>
      </c>
      <c r="DH259" t="s">
        <v>3</v>
      </c>
      <c r="DI259" t="s">
        <v>3</v>
      </c>
      <c r="DJ259" t="s">
        <v>3</v>
      </c>
      <c r="DK259" t="s">
        <v>3</v>
      </c>
      <c r="DL259" t="s">
        <v>3</v>
      </c>
      <c r="DM259" t="s">
        <v>3</v>
      </c>
      <c r="DN259">
        <v>0</v>
      </c>
      <c r="DO259">
        <v>0</v>
      </c>
      <c r="DP259">
        <v>1</v>
      </c>
      <c r="DQ259">
        <v>1</v>
      </c>
      <c r="DU259">
        <v>1009</v>
      </c>
      <c r="DV259" t="s">
        <v>28</v>
      </c>
      <c r="DW259" t="s">
        <v>28</v>
      </c>
      <c r="DX259">
        <v>1000</v>
      </c>
      <c r="DZ259" t="s">
        <v>3</v>
      </c>
      <c r="EA259" t="s">
        <v>3</v>
      </c>
      <c r="EB259" t="s">
        <v>3</v>
      </c>
      <c r="EC259" t="s">
        <v>3</v>
      </c>
      <c r="EE259">
        <v>36260509</v>
      </c>
      <c r="EF259">
        <v>6</v>
      </c>
      <c r="EG259" t="s">
        <v>22</v>
      </c>
      <c r="EH259">
        <v>0</v>
      </c>
      <c r="EI259" t="s">
        <v>3</v>
      </c>
      <c r="EJ259">
        <v>1</v>
      </c>
      <c r="EK259">
        <v>61001</v>
      </c>
      <c r="EL259" t="s">
        <v>47</v>
      </c>
      <c r="EM259" t="s">
        <v>48</v>
      </c>
      <c r="EO259" t="s">
        <v>3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FQ259">
        <v>0</v>
      </c>
      <c r="FR259">
        <f t="shared" si="304"/>
        <v>0</v>
      </c>
      <c r="FS259">
        <v>0</v>
      </c>
      <c r="FX259">
        <v>79</v>
      </c>
      <c r="FY259">
        <v>50</v>
      </c>
      <c r="GA259" t="s">
        <v>3</v>
      </c>
      <c r="GD259">
        <v>1</v>
      </c>
      <c r="GF259">
        <v>-304821490</v>
      </c>
      <c r="GG259">
        <v>2</v>
      </c>
      <c r="GH259">
        <v>1</v>
      </c>
      <c r="GI259">
        <v>-2</v>
      </c>
      <c r="GJ259">
        <v>0</v>
      </c>
      <c r="GK259">
        <v>0</v>
      </c>
      <c r="GL259">
        <f t="shared" si="305"/>
        <v>0</v>
      </c>
      <c r="GM259">
        <f t="shared" si="306"/>
        <v>0</v>
      </c>
      <c r="GN259">
        <f t="shared" si="307"/>
        <v>0</v>
      </c>
      <c r="GO259">
        <f t="shared" si="308"/>
        <v>0</v>
      </c>
      <c r="GP259">
        <f t="shared" si="309"/>
        <v>0</v>
      </c>
      <c r="GR259">
        <v>0</v>
      </c>
      <c r="GS259">
        <v>3</v>
      </c>
      <c r="GT259">
        <v>0</v>
      </c>
      <c r="GU259" t="s">
        <v>3</v>
      </c>
      <c r="GV259">
        <f t="shared" si="310"/>
        <v>0</v>
      </c>
      <c r="GW259">
        <v>1</v>
      </c>
      <c r="GX259">
        <f t="shared" si="311"/>
        <v>0</v>
      </c>
      <c r="HA259">
        <v>0</v>
      </c>
      <c r="HB259">
        <v>0</v>
      </c>
      <c r="HC259">
        <f t="shared" si="312"/>
        <v>0</v>
      </c>
      <c r="HE259" t="s">
        <v>3</v>
      </c>
      <c r="HF259" t="s">
        <v>3</v>
      </c>
      <c r="IK259">
        <v>0</v>
      </c>
    </row>
    <row r="260" spans="1:245">
      <c r="A260">
        <v>17</v>
      </c>
      <c r="B260">
        <v>0</v>
      </c>
      <c r="C260">
        <f>ROW(SmtRes!A90)</f>
        <v>90</v>
      </c>
      <c r="D260">
        <f>ROW(EtalonRes!A90)</f>
        <v>90</v>
      </c>
      <c r="E260" t="s">
        <v>50</v>
      </c>
      <c r="F260" t="s">
        <v>51</v>
      </c>
      <c r="G260" t="s">
        <v>52</v>
      </c>
      <c r="H260" t="s">
        <v>53</v>
      </c>
      <c r="I260">
        <f>ROUND(8.1/100,9)</f>
        <v>8.1000000000000003E-2</v>
      </c>
      <c r="J260">
        <v>0</v>
      </c>
      <c r="O260">
        <f t="shared" si="273"/>
        <v>457.05</v>
      </c>
      <c r="P260">
        <f t="shared" si="274"/>
        <v>0</v>
      </c>
      <c r="Q260">
        <f t="shared" si="275"/>
        <v>0</v>
      </c>
      <c r="R260">
        <f t="shared" si="276"/>
        <v>0</v>
      </c>
      <c r="S260">
        <f t="shared" si="277"/>
        <v>457.05</v>
      </c>
      <c r="T260">
        <f t="shared" si="278"/>
        <v>0</v>
      </c>
      <c r="U260">
        <f t="shared" si="279"/>
        <v>1.8484200000000002</v>
      </c>
      <c r="V260">
        <f t="shared" si="280"/>
        <v>0</v>
      </c>
      <c r="W260">
        <f t="shared" si="281"/>
        <v>0</v>
      </c>
      <c r="X260">
        <f t="shared" si="282"/>
        <v>452.48</v>
      </c>
      <c r="Y260">
        <f t="shared" si="283"/>
        <v>274.23</v>
      </c>
      <c r="AA260">
        <v>33525518</v>
      </c>
      <c r="AB260">
        <f t="shared" si="284"/>
        <v>178</v>
      </c>
      <c r="AC260">
        <f t="shared" si="285"/>
        <v>0</v>
      </c>
      <c r="AD260">
        <f t="shared" si="286"/>
        <v>0</v>
      </c>
      <c r="AE260">
        <f t="shared" si="287"/>
        <v>0</v>
      </c>
      <c r="AF260">
        <f t="shared" si="288"/>
        <v>178</v>
      </c>
      <c r="AG260">
        <f t="shared" si="289"/>
        <v>0</v>
      </c>
      <c r="AH260">
        <f t="shared" si="290"/>
        <v>22.82</v>
      </c>
      <c r="AI260">
        <f t="shared" si="291"/>
        <v>0</v>
      </c>
      <c r="AJ260">
        <f t="shared" si="292"/>
        <v>0</v>
      </c>
      <c r="AK260">
        <v>178</v>
      </c>
      <c r="AL260">
        <v>0</v>
      </c>
      <c r="AM260">
        <v>0</v>
      </c>
      <c r="AN260">
        <v>0</v>
      </c>
      <c r="AO260">
        <v>178</v>
      </c>
      <c r="AP260">
        <v>0</v>
      </c>
      <c r="AQ260">
        <v>22.82</v>
      </c>
      <c r="AR260">
        <v>0</v>
      </c>
      <c r="AS260">
        <v>0</v>
      </c>
      <c r="AT260">
        <v>99</v>
      </c>
      <c r="AU260">
        <v>60</v>
      </c>
      <c r="AV260">
        <v>1</v>
      </c>
      <c r="AW260">
        <v>1</v>
      </c>
      <c r="AZ260">
        <v>1</v>
      </c>
      <c r="BA260">
        <v>31.7</v>
      </c>
      <c r="BB260">
        <v>1</v>
      </c>
      <c r="BC260">
        <v>1</v>
      </c>
      <c r="BD260" t="s">
        <v>3</v>
      </c>
      <c r="BE260" t="s">
        <v>3</v>
      </c>
      <c r="BF260" t="s">
        <v>3</v>
      </c>
      <c r="BG260" t="s">
        <v>3</v>
      </c>
      <c r="BH260">
        <v>0</v>
      </c>
      <c r="BI260">
        <v>1</v>
      </c>
      <c r="BJ260" t="s">
        <v>54</v>
      </c>
      <c r="BM260">
        <v>46001</v>
      </c>
      <c r="BN260">
        <v>0</v>
      </c>
      <c r="BO260" t="s">
        <v>51</v>
      </c>
      <c r="BP260">
        <v>1</v>
      </c>
      <c r="BQ260">
        <v>2</v>
      </c>
      <c r="BR260">
        <v>0</v>
      </c>
      <c r="BS260">
        <v>31.7</v>
      </c>
      <c r="BT260">
        <v>1</v>
      </c>
      <c r="BU260">
        <v>1</v>
      </c>
      <c r="BV260">
        <v>1</v>
      </c>
      <c r="BW260">
        <v>1</v>
      </c>
      <c r="BX260">
        <v>1</v>
      </c>
      <c r="BY260" t="s">
        <v>3</v>
      </c>
      <c r="BZ260">
        <v>110</v>
      </c>
      <c r="CA260">
        <v>70</v>
      </c>
      <c r="CE260">
        <v>0</v>
      </c>
      <c r="CF260">
        <v>0</v>
      </c>
      <c r="CG260">
        <v>0</v>
      </c>
      <c r="CM260">
        <v>0</v>
      </c>
      <c r="CN260" t="s">
        <v>3</v>
      </c>
      <c r="CO260">
        <v>0</v>
      </c>
      <c r="CP260">
        <f t="shared" si="293"/>
        <v>457.05</v>
      </c>
      <c r="CQ260">
        <f t="shared" si="294"/>
        <v>0</v>
      </c>
      <c r="CR260">
        <f t="shared" si="295"/>
        <v>0</v>
      </c>
      <c r="CS260">
        <f t="shared" si="296"/>
        <v>0</v>
      </c>
      <c r="CT260">
        <f t="shared" si="297"/>
        <v>5642.5999999999995</v>
      </c>
      <c r="CU260">
        <f t="shared" si="298"/>
        <v>0</v>
      </c>
      <c r="CV260">
        <f t="shared" si="299"/>
        <v>22.82</v>
      </c>
      <c r="CW260">
        <f t="shared" si="300"/>
        <v>0</v>
      </c>
      <c r="CX260">
        <f t="shared" si="301"/>
        <v>0</v>
      </c>
      <c r="CY260">
        <f t="shared" si="302"/>
        <v>452.47950000000003</v>
      </c>
      <c r="CZ260">
        <f t="shared" si="303"/>
        <v>274.23</v>
      </c>
      <c r="DC260" t="s">
        <v>3</v>
      </c>
      <c r="DD260" t="s">
        <v>3</v>
      </c>
      <c r="DE260" t="s">
        <v>3</v>
      </c>
      <c r="DF260" t="s">
        <v>3</v>
      </c>
      <c r="DG260" t="s">
        <v>3</v>
      </c>
      <c r="DH260" t="s">
        <v>3</v>
      </c>
      <c r="DI260" t="s">
        <v>3</v>
      </c>
      <c r="DJ260" t="s">
        <v>3</v>
      </c>
      <c r="DK260" t="s">
        <v>3</v>
      </c>
      <c r="DL260" t="s">
        <v>3</v>
      </c>
      <c r="DM260" t="s">
        <v>3</v>
      </c>
      <c r="DN260">
        <v>0</v>
      </c>
      <c r="DO260">
        <v>0</v>
      </c>
      <c r="DP260">
        <v>1</v>
      </c>
      <c r="DQ260">
        <v>1</v>
      </c>
      <c r="DU260">
        <v>1005</v>
      </c>
      <c r="DV260" t="s">
        <v>53</v>
      </c>
      <c r="DW260" t="s">
        <v>53</v>
      </c>
      <c r="DX260">
        <v>100</v>
      </c>
      <c r="DZ260" t="s">
        <v>3</v>
      </c>
      <c r="EA260" t="s">
        <v>3</v>
      </c>
      <c r="EB260" t="s">
        <v>3</v>
      </c>
      <c r="EC260" t="s">
        <v>3</v>
      </c>
      <c r="EE260">
        <v>36260494</v>
      </c>
      <c r="EF260">
        <v>2</v>
      </c>
      <c r="EG260" t="s">
        <v>55</v>
      </c>
      <c r="EH260">
        <v>0</v>
      </c>
      <c r="EI260" t="s">
        <v>3</v>
      </c>
      <c r="EJ260">
        <v>1</v>
      </c>
      <c r="EK260">
        <v>46001</v>
      </c>
      <c r="EL260" t="s">
        <v>56</v>
      </c>
      <c r="EM260" t="s">
        <v>57</v>
      </c>
      <c r="EO260" t="s">
        <v>3</v>
      </c>
      <c r="EQ260">
        <v>0</v>
      </c>
      <c r="ER260">
        <v>178</v>
      </c>
      <c r="ES260">
        <v>0</v>
      </c>
      <c r="ET260">
        <v>0</v>
      </c>
      <c r="EU260">
        <v>0</v>
      </c>
      <c r="EV260">
        <v>178</v>
      </c>
      <c r="EW260">
        <v>22.82</v>
      </c>
      <c r="EX260">
        <v>0</v>
      </c>
      <c r="EY260">
        <v>0</v>
      </c>
      <c r="FQ260">
        <v>0</v>
      </c>
      <c r="FR260">
        <f t="shared" si="304"/>
        <v>0</v>
      </c>
      <c r="FS260">
        <v>0</v>
      </c>
      <c r="FT260" t="s">
        <v>58</v>
      </c>
      <c r="FU260" t="s">
        <v>59</v>
      </c>
      <c r="FX260">
        <v>99</v>
      </c>
      <c r="FY260">
        <v>59.5</v>
      </c>
      <c r="GA260" t="s">
        <v>3</v>
      </c>
      <c r="GD260">
        <v>1</v>
      </c>
      <c r="GF260">
        <v>1912073335</v>
      </c>
      <c r="GG260">
        <v>2</v>
      </c>
      <c r="GH260">
        <v>1</v>
      </c>
      <c r="GI260">
        <v>2</v>
      </c>
      <c r="GJ260">
        <v>0</v>
      </c>
      <c r="GK260">
        <v>0</v>
      </c>
      <c r="GL260">
        <f t="shared" si="305"/>
        <v>0</v>
      </c>
      <c r="GM260">
        <f t="shared" si="306"/>
        <v>1183.76</v>
      </c>
      <c r="GN260">
        <f t="shared" si="307"/>
        <v>1183.76</v>
      </c>
      <c r="GO260">
        <f t="shared" si="308"/>
        <v>0</v>
      </c>
      <c r="GP260">
        <f t="shared" si="309"/>
        <v>0</v>
      </c>
      <c r="GR260">
        <v>0</v>
      </c>
      <c r="GS260">
        <v>0</v>
      </c>
      <c r="GT260">
        <v>0</v>
      </c>
      <c r="GU260" t="s">
        <v>3</v>
      </c>
      <c r="GV260">
        <f t="shared" si="310"/>
        <v>0</v>
      </c>
      <c r="GW260">
        <v>1</v>
      </c>
      <c r="GX260">
        <f t="shared" si="311"/>
        <v>0</v>
      </c>
      <c r="HA260">
        <v>0</v>
      </c>
      <c r="HB260">
        <v>0</v>
      </c>
      <c r="HC260">
        <f t="shared" si="312"/>
        <v>0</v>
      </c>
      <c r="HE260" t="s">
        <v>3</v>
      </c>
      <c r="HF260" t="s">
        <v>3</v>
      </c>
      <c r="IK260">
        <v>0</v>
      </c>
    </row>
    <row r="262" spans="1:245">
      <c r="A262" s="2">
        <v>51</v>
      </c>
      <c r="B262" s="2">
        <f>B248</f>
        <v>0</v>
      </c>
      <c r="C262" s="2">
        <f>A248</f>
        <v>5</v>
      </c>
      <c r="D262" s="2">
        <f>ROW(A248)</f>
        <v>248</v>
      </c>
      <c r="E262" s="2"/>
      <c r="F262" s="2" t="str">
        <f>IF(F248&lt;&gt;"",F248,"")</f>
        <v>Новый подраздел</v>
      </c>
      <c r="G262" s="2" t="str">
        <f>IF(G248&lt;&gt;"",G248,"")</f>
        <v>коридор 23</v>
      </c>
      <c r="H262" s="2">
        <v>0</v>
      </c>
      <c r="I262" s="2"/>
      <c r="J262" s="2"/>
      <c r="K262" s="2"/>
      <c r="L262" s="2"/>
      <c r="M262" s="2"/>
      <c r="N262" s="2"/>
      <c r="O262" s="2">
        <f t="shared" ref="O262:T262" si="313">ROUND(AB262,2)</f>
        <v>15777.49</v>
      </c>
      <c r="P262" s="2">
        <f t="shared" si="313"/>
        <v>2233.8200000000002</v>
      </c>
      <c r="Q262" s="2">
        <f t="shared" si="313"/>
        <v>95.52</v>
      </c>
      <c r="R262" s="2">
        <f t="shared" si="313"/>
        <v>91.85</v>
      </c>
      <c r="S262" s="2">
        <f t="shared" si="313"/>
        <v>13448.15</v>
      </c>
      <c r="T262" s="2">
        <f t="shared" si="313"/>
        <v>0</v>
      </c>
      <c r="U262" s="2">
        <f>AH262</f>
        <v>48.346087999999995</v>
      </c>
      <c r="V262" s="2">
        <f>AI262</f>
        <v>0.21447800000000003</v>
      </c>
      <c r="W262" s="2">
        <f>ROUND(AJ262,2)</f>
        <v>0</v>
      </c>
      <c r="X262" s="2">
        <f>ROUND(AK262,2)</f>
        <v>10793.08</v>
      </c>
      <c r="Y262" s="2">
        <f>ROUND(AL262,2)</f>
        <v>6907.06</v>
      </c>
      <c r="Z262" s="2"/>
      <c r="AA262" s="2"/>
      <c r="AB262" s="2">
        <f>ROUND(SUMIF(AA252:AA260,"=33525518",O252:O260),2)</f>
        <v>15777.49</v>
      </c>
      <c r="AC262" s="2">
        <f>ROUND(SUMIF(AA252:AA260,"=33525518",P252:P260),2)</f>
        <v>2233.8200000000002</v>
      </c>
      <c r="AD262" s="2">
        <f>ROUND(SUMIF(AA252:AA260,"=33525518",Q252:Q260),2)</f>
        <v>95.52</v>
      </c>
      <c r="AE262" s="2">
        <f>ROUND(SUMIF(AA252:AA260,"=33525518",R252:R260),2)</f>
        <v>91.85</v>
      </c>
      <c r="AF262" s="2">
        <f>ROUND(SUMIF(AA252:AA260,"=33525518",S252:S260),2)</f>
        <v>13448.15</v>
      </c>
      <c r="AG262" s="2">
        <f>ROUND(SUMIF(AA252:AA260,"=33525518",T252:T260),2)</f>
        <v>0</v>
      </c>
      <c r="AH262" s="2">
        <f>SUMIF(AA252:AA260,"=33525518",U252:U260)</f>
        <v>48.346087999999995</v>
      </c>
      <c r="AI262" s="2">
        <f>SUMIF(AA252:AA260,"=33525518",V252:V260)</f>
        <v>0.21447800000000003</v>
      </c>
      <c r="AJ262" s="2">
        <f>ROUND(SUMIF(AA252:AA260,"=33525518",W252:W260),2)</f>
        <v>0</v>
      </c>
      <c r="AK262" s="2">
        <f>ROUND(SUMIF(AA252:AA260,"=33525518",X252:X260),2)</f>
        <v>10793.08</v>
      </c>
      <c r="AL262" s="2">
        <f>ROUND(SUMIF(AA252:AA260,"=33525518",Y252:Y260),2)</f>
        <v>6907.06</v>
      </c>
      <c r="AM262" s="2"/>
      <c r="AN262" s="2"/>
      <c r="AO262" s="2">
        <f t="shared" ref="AO262:BD262" si="314">ROUND(BX262,2)</f>
        <v>0</v>
      </c>
      <c r="AP262" s="2">
        <f t="shared" si="314"/>
        <v>0</v>
      </c>
      <c r="AQ262" s="2">
        <f t="shared" si="314"/>
        <v>0</v>
      </c>
      <c r="AR262" s="2">
        <f t="shared" si="314"/>
        <v>33477.629999999997</v>
      </c>
      <c r="AS262" s="2">
        <f t="shared" si="314"/>
        <v>33477.629999999997</v>
      </c>
      <c r="AT262" s="2">
        <f t="shared" si="314"/>
        <v>0</v>
      </c>
      <c r="AU262" s="2">
        <f t="shared" si="314"/>
        <v>0</v>
      </c>
      <c r="AV262" s="2">
        <f t="shared" si="314"/>
        <v>2233.8200000000002</v>
      </c>
      <c r="AW262" s="2">
        <f t="shared" si="314"/>
        <v>2233.8200000000002</v>
      </c>
      <c r="AX262" s="2">
        <f t="shared" si="314"/>
        <v>0</v>
      </c>
      <c r="AY262" s="2">
        <f t="shared" si="314"/>
        <v>2233.8200000000002</v>
      </c>
      <c r="AZ262" s="2">
        <f t="shared" si="314"/>
        <v>0</v>
      </c>
      <c r="BA262" s="2">
        <f t="shared" si="314"/>
        <v>0</v>
      </c>
      <c r="BB262" s="2">
        <f t="shared" si="314"/>
        <v>0</v>
      </c>
      <c r="BC262" s="2">
        <f t="shared" si="314"/>
        <v>0</v>
      </c>
      <c r="BD262" s="2">
        <f t="shared" si="314"/>
        <v>0</v>
      </c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>
        <f>ROUND(SUMIF(AA252:AA260,"=33525518",FQ252:FQ260),2)</f>
        <v>0</v>
      </c>
      <c r="BY262" s="2">
        <f>ROUND(SUMIF(AA252:AA260,"=33525518",FR252:FR260),2)</f>
        <v>0</v>
      </c>
      <c r="BZ262" s="2">
        <f>ROUND(SUMIF(AA252:AA260,"=33525518",GL252:GL260),2)</f>
        <v>0</v>
      </c>
      <c r="CA262" s="2">
        <f>ROUND(SUMIF(AA252:AA260,"=33525518",GM252:GM260),2)</f>
        <v>33477.629999999997</v>
      </c>
      <c r="CB262" s="2">
        <f>ROUND(SUMIF(AA252:AA260,"=33525518",GN252:GN260),2)</f>
        <v>33477.629999999997</v>
      </c>
      <c r="CC262" s="2">
        <f>ROUND(SUMIF(AA252:AA260,"=33525518",GO252:GO260),2)</f>
        <v>0</v>
      </c>
      <c r="CD262" s="2">
        <f>ROUND(SUMIF(AA252:AA260,"=33525518",GP252:GP260),2)</f>
        <v>0</v>
      </c>
      <c r="CE262" s="2">
        <f>AC262-BX262</f>
        <v>2233.8200000000002</v>
      </c>
      <c r="CF262" s="2">
        <f>AC262-BY262</f>
        <v>2233.8200000000002</v>
      </c>
      <c r="CG262" s="2">
        <f>BX262-BZ262</f>
        <v>0</v>
      </c>
      <c r="CH262" s="2">
        <f>AC262-BX262-BY262+BZ262</f>
        <v>2233.8200000000002</v>
      </c>
      <c r="CI262" s="2">
        <f>BY262-BZ262</f>
        <v>0</v>
      </c>
      <c r="CJ262" s="2">
        <f>ROUND(SUMIF(AA252:AA260,"=33525518",GX252:GX260),2)</f>
        <v>0</v>
      </c>
      <c r="CK262" s="2">
        <f>ROUND(SUMIF(AA252:AA260,"=33525518",GY252:GY260),2)</f>
        <v>0</v>
      </c>
      <c r="CL262" s="2">
        <f>ROUND(SUMIF(AA252:AA260,"=33525518",GZ252:GZ260),2)</f>
        <v>0</v>
      </c>
      <c r="CM262" s="2">
        <f>ROUND(SUMIF(AA252:AA260,"=33525518",HD252:HD260),2)</f>
        <v>0</v>
      </c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>
        <v>0</v>
      </c>
    </row>
    <row r="264" spans="1:245">
      <c r="A264" s="4">
        <v>50</v>
      </c>
      <c r="B264" s="4">
        <v>0</v>
      </c>
      <c r="C264" s="4">
        <v>0</v>
      </c>
      <c r="D264" s="4">
        <v>1</v>
      </c>
      <c r="E264" s="4">
        <v>201</v>
      </c>
      <c r="F264" s="4">
        <f>ROUND(Source!O262,O264)</f>
        <v>15777.49</v>
      </c>
      <c r="G264" s="4" t="s">
        <v>60</v>
      </c>
      <c r="H264" s="4" t="s">
        <v>61</v>
      </c>
      <c r="I264" s="4"/>
      <c r="J264" s="4"/>
      <c r="K264" s="4">
        <v>201</v>
      </c>
      <c r="L264" s="4">
        <v>1</v>
      </c>
      <c r="M264" s="4">
        <v>3</v>
      </c>
      <c r="N264" s="4" t="s">
        <v>3</v>
      </c>
      <c r="O264" s="4">
        <v>2</v>
      </c>
      <c r="P264" s="4"/>
      <c r="Q264" s="4"/>
      <c r="R264" s="4"/>
      <c r="S264" s="4"/>
      <c r="T264" s="4"/>
      <c r="U264" s="4"/>
      <c r="V264" s="4"/>
      <c r="W264" s="4"/>
    </row>
    <row r="265" spans="1:245">
      <c r="A265" s="4">
        <v>50</v>
      </c>
      <c r="B265" s="4">
        <v>0</v>
      </c>
      <c r="C265" s="4">
        <v>0</v>
      </c>
      <c r="D265" s="4">
        <v>1</v>
      </c>
      <c r="E265" s="4">
        <v>202</v>
      </c>
      <c r="F265" s="4">
        <f>ROUND(Source!P262,O265)</f>
        <v>2233.8200000000002</v>
      </c>
      <c r="G265" s="4" t="s">
        <v>62</v>
      </c>
      <c r="H265" s="4" t="s">
        <v>63</v>
      </c>
      <c r="I265" s="4"/>
      <c r="J265" s="4"/>
      <c r="K265" s="4">
        <v>202</v>
      </c>
      <c r="L265" s="4">
        <v>2</v>
      </c>
      <c r="M265" s="4">
        <v>3</v>
      </c>
      <c r="N265" s="4" t="s">
        <v>3</v>
      </c>
      <c r="O265" s="4">
        <v>2</v>
      </c>
      <c r="P265" s="4"/>
      <c r="Q265" s="4"/>
      <c r="R265" s="4"/>
      <c r="S265" s="4"/>
      <c r="T265" s="4"/>
      <c r="U265" s="4"/>
      <c r="V265" s="4"/>
      <c r="W265" s="4"/>
    </row>
    <row r="266" spans="1:245">
      <c r="A266" s="4">
        <v>50</v>
      </c>
      <c r="B266" s="4">
        <v>0</v>
      </c>
      <c r="C266" s="4">
        <v>0</v>
      </c>
      <c r="D266" s="4">
        <v>1</v>
      </c>
      <c r="E266" s="4">
        <v>222</v>
      </c>
      <c r="F266" s="4">
        <f>ROUND(Source!AO262,O266)</f>
        <v>0</v>
      </c>
      <c r="G266" s="4" t="s">
        <v>64</v>
      </c>
      <c r="H266" s="4" t="s">
        <v>65</v>
      </c>
      <c r="I266" s="4"/>
      <c r="J266" s="4"/>
      <c r="K266" s="4">
        <v>222</v>
      </c>
      <c r="L266" s="4">
        <v>3</v>
      </c>
      <c r="M266" s="4">
        <v>3</v>
      </c>
      <c r="N266" s="4" t="s">
        <v>3</v>
      </c>
      <c r="O266" s="4">
        <v>2</v>
      </c>
      <c r="P266" s="4"/>
      <c r="Q266" s="4"/>
      <c r="R266" s="4"/>
      <c r="S266" s="4"/>
      <c r="T266" s="4"/>
      <c r="U266" s="4"/>
      <c r="V266" s="4"/>
      <c r="W266" s="4"/>
    </row>
    <row r="267" spans="1:245">
      <c r="A267" s="4">
        <v>50</v>
      </c>
      <c r="B267" s="4">
        <v>0</v>
      </c>
      <c r="C267" s="4">
        <v>0</v>
      </c>
      <c r="D267" s="4">
        <v>1</v>
      </c>
      <c r="E267" s="4">
        <v>225</v>
      </c>
      <c r="F267" s="4">
        <f>ROUND(Source!AV262,O267)</f>
        <v>2233.8200000000002</v>
      </c>
      <c r="G267" s="4" t="s">
        <v>66</v>
      </c>
      <c r="H267" s="4" t="s">
        <v>67</v>
      </c>
      <c r="I267" s="4"/>
      <c r="J267" s="4"/>
      <c r="K267" s="4">
        <v>225</v>
      </c>
      <c r="L267" s="4">
        <v>4</v>
      </c>
      <c r="M267" s="4">
        <v>3</v>
      </c>
      <c r="N267" s="4" t="s">
        <v>3</v>
      </c>
      <c r="O267" s="4">
        <v>2</v>
      </c>
      <c r="P267" s="4"/>
      <c r="Q267" s="4"/>
      <c r="R267" s="4"/>
      <c r="S267" s="4"/>
      <c r="T267" s="4"/>
      <c r="U267" s="4"/>
      <c r="V267" s="4"/>
      <c r="W267" s="4"/>
    </row>
    <row r="268" spans="1:245">
      <c r="A268" s="4">
        <v>50</v>
      </c>
      <c r="B268" s="4">
        <v>0</v>
      </c>
      <c r="C268" s="4">
        <v>0</v>
      </c>
      <c r="D268" s="4">
        <v>1</v>
      </c>
      <c r="E268" s="4">
        <v>226</v>
      </c>
      <c r="F268" s="4">
        <f>ROUND(Source!AW262,O268)</f>
        <v>2233.8200000000002</v>
      </c>
      <c r="G268" s="4" t="s">
        <v>68</v>
      </c>
      <c r="H268" s="4" t="s">
        <v>69</v>
      </c>
      <c r="I268" s="4"/>
      <c r="J268" s="4"/>
      <c r="K268" s="4">
        <v>226</v>
      </c>
      <c r="L268" s="4">
        <v>5</v>
      </c>
      <c r="M268" s="4">
        <v>3</v>
      </c>
      <c r="N268" s="4" t="s">
        <v>3</v>
      </c>
      <c r="O268" s="4">
        <v>2</v>
      </c>
      <c r="P268" s="4"/>
      <c r="Q268" s="4"/>
      <c r="R268" s="4"/>
      <c r="S268" s="4"/>
      <c r="T268" s="4"/>
      <c r="U268" s="4"/>
      <c r="V268" s="4"/>
      <c r="W268" s="4"/>
    </row>
    <row r="269" spans="1:245">
      <c r="A269" s="4">
        <v>50</v>
      </c>
      <c r="B269" s="4">
        <v>0</v>
      </c>
      <c r="C269" s="4">
        <v>0</v>
      </c>
      <c r="D269" s="4">
        <v>1</v>
      </c>
      <c r="E269" s="4">
        <v>227</v>
      </c>
      <c r="F269" s="4">
        <f>ROUND(Source!AX262,O269)</f>
        <v>0</v>
      </c>
      <c r="G269" s="4" t="s">
        <v>70</v>
      </c>
      <c r="H269" s="4" t="s">
        <v>71</v>
      </c>
      <c r="I269" s="4"/>
      <c r="J269" s="4"/>
      <c r="K269" s="4">
        <v>227</v>
      </c>
      <c r="L269" s="4">
        <v>6</v>
      </c>
      <c r="M269" s="4">
        <v>3</v>
      </c>
      <c r="N269" s="4" t="s">
        <v>3</v>
      </c>
      <c r="O269" s="4">
        <v>2</v>
      </c>
      <c r="P269" s="4"/>
      <c r="Q269" s="4"/>
      <c r="R269" s="4"/>
      <c r="S269" s="4"/>
      <c r="T269" s="4"/>
      <c r="U269" s="4"/>
      <c r="V269" s="4"/>
      <c r="W269" s="4"/>
    </row>
    <row r="270" spans="1:245">
      <c r="A270" s="4">
        <v>50</v>
      </c>
      <c r="B270" s="4">
        <v>0</v>
      </c>
      <c r="C270" s="4">
        <v>0</v>
      </c>
      <c r="D270" s="4">
        <v>1</v>
      </c>
      <c r="E270" s="4">
        <v>228</v>
      </c>
      <c r="F270" s="4">
        <f>ROUND(Source!AY262,O270)</f>
        <v>2233.8200000000002</v>
      </c>
      <c r="G270" s="4" t="s">
        <v>72</v>
      </c>
      <c r="H270" s="4" t="s">
        <v>73</v>
      </c>
      <c r="I270" s="4"/>
      <c r="J270" s="4"/>
      <c r="K270" s="4">
        <v>228</v>
      </c>
      <c r="L270" s="4">
        <v>7</v>
      </c>
      <c r="M270" s="4">
        <v>3</v>
      </c>
      <c r="N270" s="4" t="s">
        <v>3</v>
      </c>
      <c r="O270" s="4">
        <v>2</v>
      </c>
      <c r="P270" s="4"/>
      <c r="Q270" s="4"/>
      <c r="R270" s="4"/>
      <c r="S270" s="4"/>
      <c r="T270" s="4"/>
      <c r="U270" s="4"/>
      <c r="V270" s="4"/>
      <c r="W270" s="4"/>
    </row>
    <row r="271" spans="1:245">
      <c r="A271" s="4">
        <v>50</v>
      </c>
      <c r="B271" s="4">
        <v>0</v>
      </c>
      <c r="C271" s="4">
        <v>0</v>
      </c>
      <c r="D271" s="4">
        <v>1</v>
      </c>
      <c r="E271" s="4">
        <v>216</v>
      </c>
      <c r="F271" s="4">
        <f>ROUND(Source!AP262,O271)</f>
        <v>0</v>
      </c>
      <c r="G271" s="4" t="s">
        <v>74</v>
      </c>
      <c r="H271" s="4" t="s">
        <v>75</v>
      </c>
      <c r="I271" s="4"/>
      <c r="J271" s="4"/>
      <c r="K271" s="4">
        <v>216</v>
      </c>
      <c r="L271" s="4">
        <v>8</v>
      </c>
      <c r="M271" s="4">
        <v>3</v>
      </c>
      <c r="N271" s="4" t="s">
        <v>3</v>
      </c>
      <c r="O271" s="4">
        <v>2</v>
      </c>
      <c r="P271" s="4"/>
      <c r="Q271" s="4"/>
      <c r="R271" s="4"/>
      <c r="S271" s="4"/>
      <c r="T271" s="4"/>
      <c r="U271" s="4"/>
      <c r="V271" s="4"/>
      <c r="W271" s="4"/>
    </row>
    <row r="272" spans="1:245">
      <c r="A272" s="4">
        <v>50</v>
      </c>
      <c r="B272" s="4">
        <v>0</v>
      </c>
      <c r="C272" s="4">
        <v>0</v>
      </c>
      <c r="D272" s="4">
        <v>1</v>
      </c>
      <c r="E272" s="4">
        <v>223</v>
      </c>
      <c r="F272" s="4">
        <f>ROUND(Source!AQ262,O272)</f>
        <v>0</v>
      </c>
      <c r="G272" s="4" t="s">
        <v>76</v>
      </c>
      <c r="H272" s="4" t="s">
        <v>77</v>
      </c>
      <c r="I272" s="4"/>
      <c r="J272" s="4"/>
      <c r="K272" s="4">
        <v>223</v>
      </c>
      <c r="L272" s="4">
        <v>9</v>
      </c>
      <c r="M272" s="4">
        <v>3</v>
      </c>
      <c r="N272" s="4" t="s">
        <v>3</v>
      </c>
      <c r="O272" s="4">
        <v>2</v>
      </c>
      <c r="P272" s="4"/>
      <c r="Q272" s="4"/>
      <c r="R272" s="4"/>
      <c r="S272" s="4"/>
      <c r="T272" s="4"/>
      <c r="U272" s="4"/>
      <c r="V272" s="4"/>
      <c r="W272" s="4"/>
    </row>
    <row r="273" spans="1:23">
      <c r="A273" s="4">
        <v>50</v>
      </c>
      <c r="B273" s="4">
        <v>0</v>
      </c>
      <c r="C273" s="4">
        <v>0</v>
      </c>
      <c r="D273" s="4">
        <v>1</v>
      </c>
      <c r="E273" s="4">
        <v>229</v>
      </c>
      <c r="F273" s="4">
        <f>ROUND(Source!AZ262,O273)</f>
        <v>0</v>
      </c>
      <c r="G273" s="4" t="s">
        <v>78</v>
      </c>
      <c r="H273" s="4" t="s">
        <v>79</v>
      </c>
      <c r="I273" s="4"/>
      <c r="J273" s="4"/>
      <c r="K273" s="4">
        <v>229</v>
      </c>
      <c r="L273" s="4">
        <v>10</v>
      </c>
      <c r="M273" s="4">
        <v>3</v>
      </c>
      <c r="N273" s="4" t="s">
        <v>3</v>
      </c>
      <c r="O273" s="4">
        <v>2</v>
      </c>
      <c r="P273" s="4"/>
      <c r="Q273" s="4"/>
      <c r="R273" s="4"/>
      <c r="S273" s="4"/>
      <c r="T273" s="4"/>
      <c r="U273" s="4"/>
      <c r="V273" s="4"/>
      <c r="W273" s="4"/>
    </row>
    <row r="274" spans="1:23">
      <c r="A274" s="4">
        <v>50</v>
      </c>
      <c r="B274" s="4">
        <v>0</v>
      </c>
      <c r="C274" s="4">
        <v>0</v>
      </c>
      <c r="D274" s="4">
        <v>1</v>
      </c>
      <c r="E274" s="4">
        <v>203</v>
      </c>
      <c r="F274" s="4">
        <f>ROUND(Source!Q262,O274)</f>
        <v>95.52</v>
      </c>
      <c r="G274" s="4" t="s">
        <v>80</v>
      </c>
      <c r="H274" s="4" t="s">
        <v>81</v>
      </c>
      <c r="I274" s="4"/>
      <c r="J274" s="4"/>
      <c r="K274" s="4">
        <v>203</v>
      </c>
      <c r="L274" s="4">
        <v>11</v>
      </c>
      <c r="M274" s="4">
        <v>3</v>
      </c>
      <c r="N274" s="4" t="s">
        <v>3</v>
      </c>
      <c r="O274" s="4">
        <v>2</v>
      </c>
      <c r="P274" s="4"/>
      <c r="Q274" s="4"/>
      <c r="R274" s="4"/>
      <c r="S274" s="4"/>
      <c r="T274" s="4"/>
      <c r="U274" s="4"/>
      <c r="V274" s="4"/>
      <c r="W274" s="4"/>
    </row>
    <row r="275" spans="1:23">
      <c r="A275" s="4">
        <v>50</v>
      </c>
      <c r="B275" s="4">
        <v>0</v>
      </c>
      <c r="C275" s="4">
        <v>0</v>
      </c>
      <c r="D275" s="4">
        <v>1</v>
      </c>
      <c r="E275" s="4">
        <v>231</v>
      </c>
      <c r="F275" s="4">
        <f>ROUND(Source!BB262,O275)</f>
        <v>0</v>
      </c>
      <c r="G275" s="4" t="s">
        <v>82</v>
      </c>
      <c r="H275" s="4" t="s">
        <v>83</v>
      </c>
      <c r="I275" s="4"/>
      <c r="J275" s="4"/>
      <c r="K275" s="4">
        <v>231</v>
      </c>
      <c r="L275" s="4">
        <v>12</v>
      </c>
      <c r="M275" s="4">
        <v>3</v>
      </c>
      <c r="N275" s="4" t="s">
        <v>3</v>
      </c>
      <c r="O275" s="4">
        <v>2</v>
      </c>
      <c r="P275" s="4"/>
      <c r="Q275" s="4"/>
      <c r="R275" s="4"/>
      <c r="S275" s="4"/>
      <c r="T275" s="4"/>
      <c r="U275" s="4"/>
      <c r="V275" s="4"/>
      <c r="W275" s="4"/>
    </row>
    <row r="276" spans="1:23">
      <c r="A276" s="4">
        <v>50</v>
      </c>
      <c r="B276" s="4">
        <v>0</v>
      </c>
      <c r="C276" s="4">
        <v>0</v>
      </c>
      <c r="D276" s="4">
        <v>1</v>
      </c>
      <c r="E276" s="4">
        <v>204</v>
      </c>
      <c r="F276" s="4">
        <f>ROUND(Source!R262,O276)</f>
        <v>91.85</v>
      </c>
      <c r="G276" s="4" t="s">
        <v>84</v>
      </c>
      <c r="H276" s="4" t="s">
        <v>85</v>
      </c>
      <c r="I276" s="4"/>
      <c r="J276" s="4"/>
      <c r="K276" s="4">
        <v>204</v>
      </c>
      <c r="L276" s="4">
        <v>13</v>
      </c>
      <c r="M276" s="4">
        <v>3</v>
      </c>
      <c r="N276" s="4" t="s">
        <v>3</v>
      </c>
      <c r="O276" s="4">
        <v>2</v>
      </c>
      <c r="P276" s="4"/>
      <c r="Q276" s="4"/>
      <c r="R276" s="4"/>
      <c r="S276" s="4"/>
      <c r="T276" s="4"/>
      <c r="U276" s="4"/>
      <c r="V276" s="4"/>
      <c r="W276" s="4"/>
    </row>
    <row r="277" spans="1:23">
      <c r="A277" s="4">
        <v>50</v>
      </c>
      <c r="B277" s="4">
        <v>0</v>
      </c>
      <c r="C277" s="4">
        <v>0</v>
      </c>
      <c r="D277" s="4">
        <v>1</v>
      </c>
      <c r="E277" s="4">
        <v>205</v>
      </c>
      <c r="F277" s="4">
        <f>ROUND(Source!S262,O277)</f>
        <v>13448.15</v>
      </c>
      <c r="G277" s="4" t="s">
        <v>86</v>
      </c>
      <c r="H277" s="4" t="s">
        <v>87</v>
      </c>
      <c r="I277" s="4"/>
      <c r="J277" s="4"/>
      <c r="K277" s="4">
        <v>205</v>
      </c>
      <c r="L277" s="4">
        <v>14</v>
      </c>
      <c r="M277" s="4">
        <v>3</v>
      </c>
      <c r="N277" s="4" t="s">
        <v>3</v>
      </c>
      <c r="O277" s="4">
        <v>2</v>
      </c>
      <c r="P277" s="4"/>
      <c r="Q277" s="4"/>
      <c r="R277" s="4"/>
      <c r="S277" s="4"/>
      <c r="T277" s="4"/>
      <c r="U277" s="4"/>
      <c r="V277" s="4"/>
      <c r="W277" s="4"/>
    </row>
    <row r="278" spans="1:23">
      <c r="A278" s="4">
        <v>50</v>
      </c>
      <c r="B278" s="4">
        <v>0</v>
      </c>
      <c r="C278" s="4">
        <v>0</v>
      </c>
      <c r="D278" s="4">
        <v>1</v>
      </c>
      <c r="E278" s="4">
        <v>232</v>
      </c>
      <c r="F278" s="4">
        <f>ROUND(Source!BC262,O278)</f>
        <v>0</v>
      </c>
      <c r="G278" s="4" t="s">
        <v>88</v>
      </c>
      <c r="H278" s="4" t="s">
        <v>89</v>
      </c>
      <c r="I278" s="4"/>
      <c r="J278" s="4"/>
      <c r="K278" s="4">
        <v>232</v>
      </c>
      <c r="L278" s="4">
        <v>15</v>
      </c>
      <c r="M278" s="4">
        <v>3</v>
      </c>
      <c r="N278" s="4" t="s">
        <v>3</v>
      </c>
      <c r="O278" s="4">
        <v>2</v>
      </c>
      <c r="P278" s="4"/>
      <c r="Q278" s="4"/>
      <c r="R278" s="4"/>
      <c r="S278" s="4"/>
      <c r="T278" s="4"/>
      <c r="U278" s="4"/>
      <c r="V278" s="4"/>
      <c r="W278" s="4"/>
    </row>
    <row r="279" spans="1:23">
      <c r="A279" s="4">
        <v>50</v>
      </c>
      <c r="B279" s="4">
        <v>0</v>
      </c>
      <c r="C279" s="4">
        <v>0</v>
      </c>
      <c r="D279" s="4">
        <v>1</v>
      </c>
      <c r="E279" s="4">
        <v>214</v>
      </c>
      <c r="F279" s="4">
        <f>ROUND(Source!AS262,O279)</f>
        <v>33477.629999999997</v>
      </c>
      <c r="G279" s="4" t="s">
        <v>90</v>
      </c>
      <c r="H279" s="4" t="s">
        <v>91</v>
      </c>
      <c r="I279" s="4"/>
      <c r="J279" s="4"/>
      <c r="K279" s="4">
        <v>214</v>
      </c>
      <c r="L279" s="4">
        <v>16</v>
      </c>
      <c r="M279" s="4">
        <v>3</v>
      </c>
      <c r="N279" s="4" t="s">
        <v>3</v>
      </c>
      <c r="O279" s="4">
        <v>2</v>
      </c>
      <c r="P279" s="4"/>
      <c r="Q279" s="4"/>
      <c r="R279" s="4"/>
      <c r="S279" s="4"/>
      <c r="T279" s="4"/>
      <c r="U279" s="4"/>
      <c r="V279" s="4"/>
      <c r="W279" s="4"/>
    </row>
    <row r="280" spans="1:23">
      <c r="A280" s="4">
        <v>50</v>
      </c>
      <c r="B280" s="4">
        <v>0</v>
      </c>
      <c r="C280" s="4">
        <v>0</v>
      </c>
      <c r="D280" s="4">
        <v>1</v>
      </c>
      <c r="E280" s="4">
        <v>215</v>
      </c>
      <c r="F280" s="4">
        <f>ROUND(Source!AT262,O280)</f>
        <v>0</v>
      </c>
      <c r="G280" s="4" t="s">
        <v>92</v>
      </c>
      <c r="H280" s="4" t="s">
        <v>93</v>
      </c>
      <c r="I280" s="4"/>
      <c r="J280" s="4"/>
      <c r="K280" s="4">
        <v>215</v>
      </c>
      <c r="L280" s="4">
        <v>17</v>
      </c>
      <c r="M280" s="4">
        <v>3</v>
      </c>
      <c r="N280" s="4" t="s">
        <v>3</v>
      </c>
      <c r="O280" s="4">
        <v>2</v>
      </c>
      <c r="P280" s="4"/>
      <c r="Q280" s="4"/>
      <c r="R280" s="4"/>
      <c r="S280" s="4"/>
      <c r="T280" s="4"/>
      <c r="U280" s="4"/>
      <c r="V280" s="4"/>
      <c r="W280" s="4"/>
    </row>
    <row r="281" spans="1:23">
      <c r="A281" s="4">
        <v>50</v>
      </c>
      <c r="B281" s="4">
        <v>0</v>
      </c>
      <c r="C281" s="4">
        <v>0</v>
      </c>
      <c r="D281" s="4">
        <v>1</v>
      </c>
      <c r="E281" s="4">
        <v>217</v>
      </c>
      <c r="F281" s="4">
        <f>ROUND(Source!AU262,O281)</f>
        <v>0</v>
      </c>
      <c r="G281" s="4" t="s">
        <v>94</v>
      </c>
      <c r="H281" s="4" t="s">
        <v>95</v>
      </c>
      <c r="I281" s="4"/>
      <c r="J281" s="4"/>
      <c r="K281" s="4">
        <v>217</v>
      </c>
      <c r="L281" s="4">
        <v>18</v>
      </c>
      <c r="M281" s="4">
        <v>3</v>
      </c>
      <c r="N281" s="4" t="s">
        <v>3</v>
      </c>
      <c r="O281" s="4">
        <v>2</v>
      </c>
      <c r="P281" s="4"/>
      <c r="Q281" s="4"/>
      <c r="R281" s="4"/>
      <c r="S281" s="4"/>
      <c r="T281" s="4"/>
      <c r="U281" s="4"/>
      <c r="V281" s="4"/>
      <c r="W281" s="4"/>
    </row>
    <row r="282" spans="1:23">
      <c r="A282" s="4">
        <v>50</v>
      </c>
      <c r="B282" s="4">
        <v>0</v>
      </c>
      <c r="C282" s="4">
        <v>0</v>
      </c>
      <c r="D282" s="4">
        <v>1</v>
      </c>
      <c r="E282" s="4">
        <v>230</v>
      </c>
      <c r="F282" s="4">
        <f>ROUND(Source!BA262,O282)</f>
        <v>0</v>
      </c>
      <c r="G282" s="4" t="s">
        <v>96</v>
      </c>
      <c r="H282" s="4" t="s">
        <v>97</v>
      </c>
      <c r="I282" s="4"/>
      <c r="J282" s="4"/>
      <c r="K282" s="4">
        <v>230</v>
      </c>
      <c r="L282" s="4">
        <v>19</v>
      </c>
      <c r="M282" s="4">
        <v>3</v>
      </c>
      <c r="N282" s="4" t="s">
        <v>3</v>
      </c>
      <c r="O282" s="4">
        <v>2</v>
      </c>
      <c r="P282" s="4"/>
      <c r="Q282" s="4"/>
      <c r="R282" s="4"/>
      <c r="S282" s="4"/>
      <c r="T282" s="4"/>
      <c r="U282" s="4"/>
      <c r="V282" s="4"/>
      <c r="W282" s="4"/>
    </row>
    <row r="283" spans="1:23">
      <c r="A283" s="4">
        <v>50</v>
      </c>
      <c r="B283" s="4">
        <v>0</v>
      </c>
      <c r="C283" s="4">
        <v>0</v>
      </c>
      <c r="D283" s="4">
        <v>1</v>
      </c>
      <c r="E283" s="4">
        <v>206</v>
      </c>
      <c r="F283" s="4">
        <f>ROUND(Source!T262,O283)</f>
        <v>0</v>
      </c>
      <c r="G283" s="4" t="s">
        <v>98</v>
      </c>
      <c r="H283" s="4" t="s">
        <v>99</v>
      </c>
      <c r="I283" s="4"/>
      <c r="J283" s="4"/>
      <c r="K283" s="4">
        <v>206</v>
      </c>
      <c r="L283" s="4">
        <v>20</v>
      </c>
      <c r="M283" s="4">
        <v>3</v>
      </c>
      <c r="N283" s="4" t="s">
        <v>3</v>
      </c>
      <c r="O283" s="4">
        <v>2</v>
      </c>
      <c r="P283" s="4"/>
      <c r="Q283" s="4"/>
      <c r="R283" s="4"/>
      <c r="S283" s="4"/>
      <c r="T283" s="4"/>
      <c r="U283" s="4"/>
      <c r="V283" s="4"/>
      <c r="W283" s="4"/>
    </row>
    <row r="284" spans="1:23">
      <c r="A284" s="4">
        <v>50</v>
      </c>
      <c r="B284" s="4">
        <v>0</v>
      </c>
      <c r="C284" s="4">
        <v>0</v>
      </c>
      <c r="D284" s="4">
        <v>1</v>
      </c>
      <c r="E284" s="4">
        <v>207</v>
      </c>
      <c r="F284" s="4">
        <f>Source!U262</f>
        <v>48.346087999999995</v>
      </c>
      <c r="G284" s="4" t="s">
        <v>100</v>
      </c>
      <c r="H284" s="4" t="s">
        <v>101</v>
      </c>
      <c r="I284" s="4"/>
      <c r="J284" s="4"/>
      <c r="K284" s="4">
        <v>207</v>
      </c>
      <c r="L284" s="4">
        <v>21</v>
      </c>
      <c r="M284" s="4">
        <v>3</v>
      </c>
      <c r="N284" s="4" t="s">
        <v>3</v>
      </c>
      <c r="O284" s="4">
        <v>-1</v>
      </c>
      <c r="P284" s="4"/>
      <c r="Q284" s="4"/>
      <c r="R284" s="4"/>
      <c r="S284" s="4"/>
      <c r="T284" s="4"/>
      <c r="U284" s="4"/>
      <c r="V284" s="4"/>
      <c r="W284" s="4"/>
    </row>
    <row r="285" spans="1:23">
      <c r="A285" s="4">
        <v>50</v>
      </c>
      <c r="B285" s="4">
        <v>0</v>
      </c>
      <c r="C285" s="4">
        <v>0</v>
      </c>
      <c r="D285" s="4">
        <v>1</v>
      </c>
      <c r="E285" s="4">
        <v>208</v>
      </c>
      <c r="F285" s="4">
        <f>Source!V262</f>
        <v>0.21447800000000003</v>
      </c>
      <c r="G285" s="4" t="s">
        <v>102</v>
      </c>
      <c r="H285" s="4" t="s">
        <v>103</v>
      </c>
      <c r="I285" s="4"/>
      <c r="J285" s="4"/>
      <c r="K285" s="4">
        <v>208</v>
      </c>
      <c r="L285" s="4">
        <v>22</v>
      </c>
      <c r="M285" s="4">
        <v>3</v>
      </c>
      <c r="N285" s="4" t="s">
        <v>3</v>
      </c>
      <c r="O285" s="4">
        <v>-1</v>
      </c>
      <c r="P285" s="4"/>
      <c r="Q285" s="4"/>
      <c r="R285" s="4"/>
      <c r="S285" s="4"/>
      <c r="T285" s="4"/>
      <c r="U285" s="4"/>
      <c r="V285" s="4"/>
      <c r="W285" s="4"/>
    </row>
    <row r="286" spans="1:23">
      <c r="A286" s="4">
        <v>50</v>
      </c>
      <c r="B286" s="4">
        <v>0</v>
      </c>
      <c r="C286" s="4">
        <v>0</v>
      </c>
      <c r="D286" s="4">
        <v>1</v>
      </c>
      <c r="E286" s="4">
        <v>209</v>
      </c>
      <c r="F286" s="4">
        <f>ROUND(Source!W262,O286)</f>
        <v>0</v>
      </c>
      <c r="G286" s="4" t="s">
        <v>104</v>
      </c>
      <c r="H286" s="4" t="s">
        <v>105</v>
      </c>
      <c r="I286" s="4"/>
      <c r="J286" s="4"/>
      <c r="K286" s="4">
        <v>209</v>
      </c>
      <c r="L286" s="4">
        <v>23</v>
      </c>
      <c r="M286" s="4">
        <v>3</v>
      </c>
      <c r="N286" s="4" t="s">
        <v>3</v>
      </c>
      <c r="O286" s="4">
        <v>2</v>
      </c>
      <c r="P286" s="4"/>
      <c r="Q286" s="4"/>
      <c r="R286" s="4"/>
      <c r="S286" s="4"/>
      <c r="T286" s="4"/>
      <c r="U286" s="4"/>
      <c r="V286" s="4"/>
      <c r="W286" s="4"/>
    </row>
    <row r="287" spans="1:23">
      <c r="A287" s="4">
        <v>50</v>
      </c>
      <c r="B287" s="4">
        <v>0</v>
      </c>
      <c r="C287" s="4">
        <v>0</v>
      </c>
      <c r="D287" s="4">
        <v>1</v>
      </c>
      <c r="E287" s="4">
        <v>233</v>
      </c>
      <c r="F287" s="4">
        <f>ROUND(Source!BD262,O287)</f>
        <v>0</v>
      </c>
      <c r="G287" s="4" t="s">
        <v>106</v>
      </c>
      <c r="H287" s="4" t="s">
        <v>107</v>
      </c>
      <c r="I287" s="4"/>
      <c r="J287" s="4"/>
      <c r="K287" s="4">
        <v>233</v>
      </c>
      <c r="L287" s="4">
        <v>24</v>
      </c>
      <c r="M287" s="4">
        <v>3</v>
      </c>
      <c r="N287" s="4" t="s">
        <v>3</v>
      </c>
      <c r="O287" s="4">
        <v>2</v>
      </c>
      <c r="P287" s="4"/>
      <c r="Q287" s="4"/>
      <c r="R287" s="4"/>
      <c r="S287" s="4"/>
      <c r="T287" s="4"/>
      <c r="U287" s="4"/>
      <c r="V287" s="4"/>
      <c r="W287" s="4"/>
    </row>
    <row r="288" spans="1:23">
      <c r="A288" s="4">
        <v>50</v>
      </c>
      <c r="B288" s="4">
        <v>0</v>
      </c>
      <c r="C288" s="4">
        <v>0</v>
      </c>
      <c r="D288" s="4">
        <v>1</v>
      </c>
      <c r="E288" s="4">
        <v>210</v>
      </c>
      <c r="F288" s="4">
        <f>ROUND(Source!X262,O288)</f>
        <v>10793.08</v>
      </c>
      <c r="G288" s="4" t="s">
        <v>108</v>
      </c>
      <c r="H288" s="4" t="s">
        <v>109</v>
      </c>
      <c r="I288" s="4"/>
      <c r="J288" s="4"/>
      <c r="K288" s="4">
        <v>210</v>
      </c>
      <c r="L288" s="4">
        <v>25</v>
      </c>
      <c r="M288" s="4">
        <v>3</v>
      </c>
      <c r="N288" s="4" t="s">
        <v>3</v>
      </c>
      <c r="O288" s="4">
        <v>2</v>
      </c>
      <c r="P288" s="4"/>
      <c r="Q288" s="4"/>
      <c r="R288" s="4"/>
      <c r="S288" s="4"/>
      <c r="T288" s="4"/>
      <c r="U288" s="4"/>
      <c r="V288" s="4"/>
      <c r="W288" s="4"/>
    </row>
    <row r="289" spans="1:245">
      <c r="A289" s="4">
        <v>50</v>
      </c>
      <c r="B289" s="4">
        <v>0</v>
      </c>
      <c r="C289" s="4">
        <v>0</v>
      </c>
      <c r="D289" s="4">
        <v>1</v>
      </c>
      <c r="E289" s="4">
        <v>211</v>
      </c>
      <c r="F289" s="4">
        <f>ROUND(Source!Y262,O289)</f>
        <v>6907.06</v>
      </c>
      <c r="G289" s="4" t="s">
        <v>110</v>
      </c>
      <c r="H289" s="4" t="s">
        <v>111</v>
      </c>
      <c r="I289" s="4"/>
      <c r="J289" s="4"/>
      <c r="K289" s="4">
        <v>211</v>
      </c>
      <c r="L289" s="4">
        <v>26</v>
      </c>
      <c r="M289" s="4">
        <v>3</v>
      </c>
      <c r="N289" s="4" t="s">
        <v>3</v>
      </c>
      <c r="O289" s="4">
        <v>2</v>
      </c>
      <c r="P289" s="4"/>
      <c r="Q289" s="4"/>
      <c r="R289" s="4"/>
      <c r="S289" s="4"/>
      <c r="T289" s="4"/>
      <c r="U289" s="4"/>
      <c r="V289" s="4"/>
      <c r="W289" s="4"/>
    </row>
    <row r="290" spans="1:245">
      <c r="A290" s="4">
        <v>50</v>
      </c>
      <c r="B290" s="4">
        <v>0</v>
      </c>
      <c r="C290" s="4">
        <v>0</v>
      </c>
      <c r="D290" s="4">
        <v>1</v>
      </c>
      <c r="E290" s="4">
        <v>224</v>
      </c>
      <c r="F290" s="4">
        <f>ROUND(Source!AR262,O290)</f>
        <v>33477.629999999997</v>
      </c>
      <c r="G290" s="4" t="s">
        <v>112</v>
      </c>
      <c r="H290" s="4" t="s">
        <v>113</v>
      </c>
      <c r="I290" s="4"/>
      <c r="J290" s="4"/>
      <c r="K290" s="4">
        <v>224</v>
      </c>
      <c r="L290" s="4">
        <v>27</v>
      </c>
      <c r="M290" s="4">
        <v>3</v>
      </c>
      <c r="N290" s="4" t="s">
        <v>3</v>
      </c>
      <c r="O290" s="4">
        <v>2</v>
      </c>
      <c r="P290" s="4"/>
      <c r="Q290" s="4"/>
      <c r="R290" s="4"/>
      <c r="S290" s="4"/>
      <c r="T290" s="4"/>
      <c r="U290" s="4"/>
      <c r="V290" s="4"/>
      <c r="W290" s="4"/>
    </row>
    <row r="292" spans="1:245">
      <c r="A292" s="1">
        <v>5</v>
      </c>
      <c r="B292" s="1">
        <v>0</v>
      </c>
      <c r="C292" s="1"/>
      <c r="D292" s="1">
        <f>ROW(A304)</f>
        <v>304</v>
      </c>
      <c r="E292" s="1"/>
      <c r="F292" s="1" t="s">
        <v>15</v>
      </c>
      <c r="G292" s="1" t="s">
        <v>119</v>
      </c>
      <c r="H292" s="1" t="s">
        <v>3</v>
      </c>
      <c r="I292" s="1">
        <v>0</v>
      </c>
      <c r="J292" s="1"/>
      <c r="K292" s="1">
        <v>0</v>
      </c>
      <c r="L292" s="1"/>
      <c r="M292" s="1" t="s">
        <v>3</v>
      </c>
      <c r="N292" s="1"/>
      <c r="O292" s="1"/>
      <c r="P292" s="1"/>
      <c r="Q292" s="1"/>
      <c r="R292" s="1"/>
      <c r="S292" s="1">
        <v>0</v>
      </c>
      <c r="T292" s="1"/>
      <c r="U292" s="1" t="s">
        <v>3</v>
      </c>
      <c r="V292" s="1">
        <v>0</v>
      </c>
      <c r="W292" s="1"/>
      <c r="X292" s="1"/>
      <c r="Y292" s="1"/>
      <c r="Z292" s="1"/>
      <c r="AA292" s="1"/>
      <c r="AB292" s="1" t="s">
        <v>3</v>
      </c>
      <c r="AC292" s="1" t="s">
        <v>3</v>
      </c>
      <c r="AD292" s="1" t="s">
        <v>3</v>
      </c>
      <c r="AE292" s="1" t="s">
        <v>3</v>
      </c>
      <c r="AF292" s="1" t="s">
        <v>3</v>
      </c>
      <c r="AG292" s="1" t="s">
        <v>3</v>
      </c>
      <c r="AH292" s="1"/>
      <c r="AI292" s="1"/>
      <c r="AJ292" s="1"/>
      <c r="AK292" s="1"/>
      <c r="AL292" s="1"/>
      <c r="AM292" s="1"/>
      <c r="AN292" s="1"/>
      <c r="AO292" s="1"/>
      <c r="AP292" s="1" t="s">
        <v>3</v>
      </c>
      <c r="AQ292" s="1" t="s">
        <v>3</v>
      </c>
      <c r="AR292" s="1" t="s">
        <v>3</v>
      </c>
      <c r="AS292" s="1"/>
      <c r="AT292" s="1"/>
      <c r="AU292" s="1"/>
      <c r="AV292" s="1"/>
      <c r="AW292" s="1"/>
      <c r="AX292" s="1"/>
      <c r="AY292" s="1"/>
      <c r="AZ292" s="1" t="s">
        <v>3</v>
      </c>
      <c r="BA292" s="1"/>
      <c r="BB292" s="1" t="s">
        <v>3</v>
      </c>
      <c r="BC292" s="1" t="s">
        <v>3</v>
      </c>
      <c r="BD292" s="1" t="s">
        <v>3</v>
      </c>
      <c r="BE292" s="1" t="s">
        <v>3</v>
      </c>
      <c r="BF292" s="1" t="s">
        <v>3</v>
      </c>
      <c r="BG292" s="1" t="s">
        <v>3</v>
      </c>
      <c r="BH292" s="1" t="s">
        <v>3</v>
      </c>
      <c r="BI292" s="1" t="s">
        <v>3</v>
      </c>
      <c r="BJ292" s="1" t="s">
        <v>3</v>
      </c>
      <c r="BK292" s="1" t="s">
        <v>3</v>
      </c>
      <c r="BL292" s="1" t="s">
        <v>3</v>
      </c>
      <c r="BM292" s="1" t="s">
        <v>3</v>
      </c>
      <c r="BN292" s="1" t="s">
        <v>3</v>
      </c>
      <c r="BO292" s="1" t="s">
        <v>3</v>
      </c>
      <c r="BP292" s="1" t="s">
        <v>3</v>
      </c>
      <c r="BQ292" s="1"/>
      <c r="BR292" s="1"/>
      <c r="BS292" s="1"/>
      <c r="BT292" s="1"/>
      <c r="BU292" s="1"/>
      <c r="BV292" s="1"/>
      <c r="BW292" s="1"/>
      <c r="BX292" s="1">
        <v>0</v>
      </c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>
        <v>0</v>
      </c>
    </row>
    <row r="294" spans="1:245">
      <c r="A294" s="2">
        <v>52</v>
      </c>
      <c r="B294" s="2">
        <f t="shared" ref="B294:G294" si="315">B304</f>
        <v>0</v>
      </c>
      <c r="C294" s="2">
        <f t="shared" si="315"/>
        <v>5</v>
      </c>
      <c r="D294" s="2">
        <f t="shared" si="315"/>
        <v>292</v>
      </c>
      <c r="E294" s="2">
        <f t="shared" si="315"/>
        <v>0</v>
      </c>
      <c r="F294" s="2" t="str">
        <f t="shared" si="315"/>
        <v>Новый подраздел</v>
      </c>
      <c r="G294" s="2" t="str">
        <f t="shared" si="315"/>
        <v>тамбур 24</v>
      </c>
      <c r="H294" s="2"/>
      <c r="I294" s="2"/>
      <c r="J294" s="2"/>
      <c r="K294" s="2"/>
      <c r="L294" s="2"/>
      <c r="M294" s="2"/>
      <c r="N294" s="2"/>
      <c r="O294" s="2">
        <f t="shared" ref="O294:AT294" si="316">O304</f>
        <v>10118.34</v>
      </c>
      <c r="P294" s="2">
        <f t="shared" si="316"/>
        <v>1043.52</v>
      </c>
      <c r="Q294" s="2">
        <f t="shared" si="316"/>
        <v>121.96</v>
      </c>
      <c r="R294" s="2">
        <f t="shared" si="316"/>
        <v>117.21</v>
      </c>
      <c r="S294" s="2">
        <f t="shared" si="316"/>
        <v>8952.86</v>
      </c>
      <c r="T294" s="2">
        <f t="shared" si="316"/>
        <v>0</v>
      </c>
      <c r="U294" s="2">
        <f t="shared" si="316"/>
        <v>32.574608000000005</v>
      </c>
      <c r="V294" s="2">
        <f t="shared" si="316"/>
        <v>0.27383400000000002</v>
      </c>
      <c r="W294" s="2">
        <f t="shared" si="316"/>
        <v>0</v>
      </c>
      <c r="X294" s="2">
        <f t="shared" si="316"/>
        <v>7330.24</v>
      </c>
      <c r="Y294" s="2">
        <f t="shared" si="316"/>
        <v>5054.25</v>
      </c>
      <c r="Z294" s="2">
        <f t="shared" si="316"/>
        <v>0</v>
      </c>
      <c r="AA294" s="2">
        <f t="shared" si="316"/>
        <v>0</v>
      </c>
      <c r="AB294" s="2">
        <f t="shared" si="316"/>
        <v>10118.34</v>
      </c>
      <c r="AC294" s="2">
        <f t="shared" si="316"/>
        <v>1043.52</v>
      </c>
      <c r="AD294" s="2">
        <f t="shared" si="316"/>
        <v>121.96</v>
      </c>
      <c r="AE294" s="2">
        <f t="shared" si="316"/>
        <v>117.21</v>
      </c>
      <c r="AF294" s="2">
        <f t="shared" si="316"/>
        <v>8952.86</v>
      </c>
      <c r="AG294" s="2">
        <f t="shared" si="316"/>
        <v>0</v>
      </c>
      <c r="AH294" s="2">
        <f t="shared" si="316"/>
        <v>32.574608000000005</v>
      </c>
      <c r="AI294" s="2">
        <f t="shared" si="316"/>
        <v>0.27383400000000002</v>
      </c>
      <c r="AJ294" s="2">
        <f t="shared" si="316"/>
        <v>0</v>
      </c>
      <c r="AK294" s="2">
        <f t="shared" si="316"/>
        <v>7330.24</v>
      </c>
      <c r="AL294" s="2">
        <f t="shared" si="316"/>
        <v>5054.25</v>
      </c>
      <c r="AM294" s="2">
        <f t="shared" si="316"/>
        <v>0</v>
      </c>
      <c r="AN294" s="2">
        <f t="shared" si="316"/>
        <v>0</v>
      </c>
      <c r="AO294" s="2">
        <f t="shared" si="316"/>
        <v>0</v>
      </c>
      <c r="AP294" s="2">
        <f t="shared" si="316"/>
        <v>0</v>
      </c>
      <c r="AQ294" s="2">
        <f t="shared" si="316"/>
        <v>0</v>
      </c>
      <c r="AR294" s="2">
        <f t="shared" si="316"/>
        <v>22502.83</v>
      </c>
      <c r="AS294" s="2">
        <f t="shared" si="316"/>
        <v>22502.83</v>
      </c>
      <c r="AT294" s="2">
        <f t="shared" si="316"/>
        <v>0</v>
      </c>
      <c r="AU294" s="2">
        <f t="shared" ref="AU294:BZ294" si="317">AU304</f>
        <v>0</v>
      </c>
      <c r="AV294" s="2">
        <f t="shared" si="317"/>
        <v>1043.52</v>
      </c>
      <c r="AW294" s="2">
        <f t="shared" si="317"/>
        <v>1043.52</v>
      </c>
      <c r="AX294" s="2">
        <f t="shared" si="317"/>
        <v>0</v>
      </c>
      <c r="AY294" s="2">
        <f t="shared" si="317"/>
        <v>1043.52</v>
      </c>
      <c r="AZ294" s="2">
        <f t="shared" si="317"/>
        <v>0</v>
      </c>
      <c r="BA294" s="2">
        <f t="shared" si="317"/>
        <v>0</v>
      </c>
      <c r="BB294" s="2">
        <f t="shared" si="317"/>
        <v>0</v>
      </c>
      <c r="BC294" s="2">
        <f t="shared" si="317"/>
        <v>0</v>
      </c>
      <c r="BD294" s="2">
        <f t="shared" si="317"/>
        <v>0</v>
      </c>
      <c r="BE294" s="2">
        <f t="shared" si="317"/>
        <v>0</v>
      </c>
      <c r="BF294" s="2">
        <f t="shared" si="317"/>
        <v>0</v>
      </c>
      <c r="BG294" s="2">
        <f t="shared" si="317"/>
        <v>0</v>
      </c>
      <c r="BH294" s="2">
        <f t="shared" si="317"/>
        <v>0</v>
      </c>
      <c r="BI294" s="2">
        <f t="shared" si="317"/>
        <v>0</v>
      </c>
      <c r="BJ294" s="2">
        <f t="shared" si="317"/>
        <v>0</v>
      </c>
      <c r="BK294" s="2">
        <f t="shared" si="317"/>
        <v>0</v>
      </c>
      <c r="BL294" s="2">
        <f t="shared" si="317"/>
        <v>0</v>
      </c>
      <c r="BM294" s="2">
        <f t="shared" si="317"/>
        <v>0</v>
      </c>
      <c r="BN294" s="2">
        <f t="shared" si="317"/>
        <v>0</v>
      </c>
      <c r="BO294" s="2">
        <f t="shared" si="317"/>
        <v>0</v>
      </c>
      <c r="BP294" s="2">
        <f t="shared" si="317"/>
        <v>0</v>
      </c>
      <c r="BQ294" s="2">
        <f t="shared" si="317"/>
        <v>0</v>
      </c>
      <c r="BR294" s="2">
        <f t="shared" si="317"/>
        <v>0</v>
      </c>
      <c r="BS294" s="2">
        <f t="shared" si="317"/>
        <v>0</v>
      </c>
      <c r="BT294" s="2">
        <f t="shared" si="317"/>
        <v>0</v>
      </c>
      <c r="BU294" s="2">
        <f t="shared" si="317"/>
        <v>0</v>
      </c>
      <c r="BV294" s="2">
        <f t="shared" si="317"/>
        <v>0</v>
      </c>
      <c r="BW294" s="2">
        <f t="shared" si="317"/>
        <v>0</v>
      </c>
      <c r="BX294" s="2">
        <f t="shared" si="317"/>
        <v>0</v>
      </c>
      <c r="BY294" s="2">
        <f t="shared" si="317"/>
        <v>0</v>
      </c>
      <c r="BZ294" s="2">
        <f t="shared" si="317"/>
        <v>0</v>
      </c>
      <c r="CA294" s="2">
        <f t="shared" ref="CA294:DF294" si="318">CA304</f>
        <v>22502.83</v>
      </c>
      <c r="CB294" s="2">
        <f t="shared" si="318"/>
        <v>22502.83</v>
      </c>
      <c r="CC294" s="2">
        <f t="shared" si="318"/>
        <v>0</v>
      </c>
      <c r="CD294" s="2">
        <f t="shared" si="318"/>
        <v>0</v>
      </c>
      <c r="CE294" s="2">
        <f t="shared" si="318"/>
        <v>1043.52</v>
      </c>
      <c r="CF294" s="2">
        <f t="shared" si="318"/>
        <v>1043.52</v>
      </c>
      <c r="CG294" s="2">
        <f t="shared" si="318"/>
        <v>0</v>
      </c>
      <c r="CH294" s="2">
        <f t="shared" si="318"/>
        <v>1043.52</v>
      </c>
      <c r="CI294" s="2">
        <f t="shared" si="318"/>
        <v>0</v>
      </c>
      <c r="CJ294" s="2">
        <f t="shared" si="318"/>
        <v>0</v>
      </c>
      <c r="CK294" s="2">
        <f t="shared" si="318"/>
        <v>0</v>
      </c>
      <c r="CL294" s="2">
        <f t="shared" si="318"/>
        <v>0</v>
      </c>
      <c r="CM294" s="2">
        <f t="shared" si="318"/>
        <v>0</v>
      </c>
      <c r="CN294" s="2">
        <f t="shared" si="318"/>
        <v>0</v>
      </c>
      <c r="CO294" s="2">
        <f t="shared" si="318"/>
        <v>0</v>
      </c>
      <c r="CP294" s="2">
        <f t="shared" si="318"/>
        <v>0</v>
      </c>
      <c r="CQ294" s="2">
        <f t="shared" si="318"/>
        <v>0</v>
      </c>
      <c r="CR294" s="2">
        <f t="shared" si="318"/>
        <v>0</v>
      </c>
      <c r="CS294" s="2">
        <f t="shared" si="318"/>
        <v>0</v>
      </c>
      <c r="CT294" s="2">
        <f t="shared" si="318"/>
        <v>0</v>
      </c>
      <c r="CU294" s="2">
        <f t="shared" si="318"/>
        <v>0</v>
      </c>
      <c r="CV294" s="2">
        <f t="shared" si="318"/>
        <v>0</v>
      </c>
      <c r="CW294" s="2">
        <f t="shared" si="318"/>
        <v>0</v>
      </c>
      <c r="CX294" s="2">
        <f t="shared" si="318"/>
        <v>0</v>
      </c>
      <c r="CY294" s="2">
        <f t="shared" si="318"/>
        <v>0</v>
      </c>
      <c r="CZ294" s="2">
        <f t="shared" si="318"/>
        <v>0</v>
      </c>
      <c r="DA294" s="2">
        <f t="shared" si="318"/>
        <v>0</v>
      </c>
      <c r="DB294" s="2">
        <f t="shared" si="318"/>
        <v>0</v>
      </c>
      <c r="DC294" s="2">
        <f t="shared" si="318"/>
        <v>0</v>
      </c>
      <c r="DD294" s="2">
        <f t="shared" si="318"/>
        <v>0</v>
      </c>
      <c r="DE294" s="2">
        <f t="shared" si="318"/>
        <v>0</v>
      </c>
      <c r="DF294" s="2">
        <f t="shared" si="318"/>
        <v>0</v>
      </c>
      <c r="DG294" s="3">
        <f t="shared" ref="DG294:EL294" si="319">DG304</f>
        <v>0</v>
      </c>
      <c r="DH294" s="3">
        <f t="shared" si="319"/>
        <v>0</v>
      </c>
      <c r="DI294" s="3">
        <f t="shared" si="319"/>
        <v>0</v>
      </c>
      <c r="DJ294" s="3">
        <f t="shared" si="319"/>
        <v>0</v>
      </c>
      <c r="DK294" s="3">
        <f t="shared" si="319"/>
        <v>0</v>
      </c>
      <c r="DL294" s="3">
        <f t="shared" si="319"/>
        <v>0</v>
      </c>
      <c r="DM294" s="3">
        <f t="shared" si="319"/>
        <v>0</v>
      </c>
      <c r="DN294" s="3">
        <f t="shared" si="319"/>
        <v>0</v>
      </c>
      <c r="DO294" s="3">
        <f t="shared" si="319"/>
        <v>0</v>
      </c>
      <c r="DP294" s="3">
        <f t="shared" si="319"/>
        <v>0</v>
      </c>
      <c r="DQ294" s="3">
        <f t="shared" si="319"/>
        <v>0</v>
      </c>
      <c r="DR294" s="3">
        <f t="shared" si="319"/>
        <v>0</v>
      </c>
      <c r="DS294" s="3">
        <f t="shared" si="319"/>
        <v>0</v>
      </c>
      <c r="DT294" s="3">
        <f t="shared" si="319"/>
        <v>0</v>
      </c>
      <c r="DU294" s="3">
        <f t="shared" si="319"/>
        <v>0</v>
      </c>
      <c r="DV294" s="3">
        <f t="shared" si="319"/>
        <v>0</v>
      </c>
      <c r="DW294" s="3">
        <f t="shared" si="319"/>
        <v>0</v>
      </c>
      <c r="DX294" s="3">
        <f t="shared" si="319"/>
        <v>0</v>
      </c>
      <c r="DY294" s="3">
        <f t="shared" si="319"/>
        <v>0</v>
      </c>
      <c r="DZ294" s="3">
        <f t="shared" si="319"/>
        <v>0</v>
      </c>
      <c r="EA294" s="3">
        <f t="shared" si="319"/>
        <v>0</v>
      </c>
      <c r="EB294" s="3">
        <f t="shared" si="319"/>
        <v>0</v>
      </c>
      <c r="EC294" s="3">
        <f t="shared" si="319"/>
        <v>0</v>
      </c>
      <c r="ED294" s="3">
        <f t="shared" si="319"/>
        <v>0</v>
      </c>
      <c r="EE294" s="3">
        <f t="shared" si="319"/>
        <v>0</v>
      </c>
      <c r="EF294" s="3">
        <f t="shared" si="319"/>
        <v>0</v>
      </c>
      <c r="EG294" s="3">
        <f t="shared" si="319"/>
        <v>0</v>
      </c>
      <c r="EH294" s="3">
        <f t="shared" si="319"/>
        <v>0</v>
      </c>
      <c r="EI294" s="3">
        <f t="shared" si="319"/>
        <v>0</v>
      </c>
      <c r="EJ294" s="3">
        <f t="shared" si="319"/>
        <v>0</v>
      </c>
      <c r="EK294" s="3">
        <f t="shared" si="319"/>
        <v>0</v>
      </c>
      <c r="EL294" s="3">
        <f t="shared" si="319"/>
        <v>0</v>
      </c>
      <c r="EM294" s="3">
        <f t="shared" ref="EM294:FR294" si="320">EM304</f>
        <v>0</v>
      </c>
      <c r="EN294" s="3">
        <f t="shared" si="320"/>
        <v>0</v>
      </c>
      <c r="EO294" s="3">
        <f t="shared" si="320"/>
        <v>0</v>
      </c>
      <c r="EP294" s="3">
        <f t="shared" si="320"/>
        <v>0</v>
      </c>
      <c r="EQ294" s="3">
        <f t="shared" si="320"/>
        <v>0</v>
      </c>
      <c r="ER294" s="3">
        <f t="shared" si="320"/>
        <v>0</v>
      </c>
      <c r="ES294" s="3">
        <f t="shared" si="320"/>
        <v>0</v>
      </c>
      <c r="ET294" s="3">
        <f t="shared" si="320"/>
        <v>0</v>
      </c>
      <c r="EU294" s="3">
        <f t="shared" si="320"/>
        <v>0</v>
      </c>
      <c r="EV294" s="3">
        <f t="shared" si="320"/>
        <v>0</v>
      </c>
      <c r="EW294" s="3">
        <f t="shared" si="320"/>
        <v>0</v>
      </c>
      <c r="EX294" s="3">
        <f t="shared" si="320"/>
        <v>0</v>
      </c>
      <c r="EY294" s="3">
        <f t="shared" si="320"/>
        <v>0</v>
      </c>
      <c r="EZ294" s="3">
        <f t="shared" si="320"/>
        <v>0</v>
      </c>
      <c r="FA294" s="3">
        <f t="shared" si="320"/>
        <v>0</v>
      </c>
      <c r="FB294" s="3">
        <f t="shared" si="320"/>
        <v>0</v>
      </c>
      <c r="FC294" s="3">
        <f t="shared" si="320"/>
        <v>0</v>
      </c>
      <c r="FD294" s="3">
        <f t="shared" si="320"/>
        <v>0</v>
      </c>
      <c r="FE294" s="3">
        <f t="shared" si="320"/>
        <v>0</v>
      </c>
      <c r="FF294" s="3">
        <f t="shared" si="320"/>
        <v>0</v>
      </c>
      <c r="FG294" s="3">
        <f t="shared" si="320"/>
        <v>0</v>
      </c>
      <c r="FH294" s="3">
        <f t="shared" si="320"/>
        <v>0</v>
      </c>
      <c r="FI294" s="3">
        <f t="shared" si="320"/>
        <v>0</v>
      </c>
      <c r="FJ294" s="3">
        <f t="shared" si="320"/>
        <v>0</v>
      </c>
      <c r="FK294" s="3">
        <f t="shared" si="320"/>
        <v>0</v>
      </c>
      <c r="FL294" s="3">
        <f t="shared" si="320"/>
        <v>0</v>
      </c>
      <c r="FM294" s="3">
        <f t="shared" si="320"/>
        <v>0</v>
      </c>
      <c r="FN294" s="3">
        <f t="shared" si="320"/>
        <v>0</v>
      </c>
      <c r="FO294" s="3">
        <f t="shared" si="320"/>
        <v>0</v>
      </c>
      <c r="FP294" s="3">
        <f t="shared" si="320"/>
        <v>0</v>
      </c>
      <c r="FQ294" s="3">
        <f t="shared" si="320"/>
        <v>0</v>
      </c>
      <c r="FR294" s="3">
        <f t="shared" si="320"/>
        <v>0</v>
      </c>
      <c r="FS294" s="3">
        <f t="shared" ref="FS294:GX294" si="321">FS304</f>
        <v>0</v>
      </c>
      <c r="FT294" s="3">
        <f t="shared" si="321"/>
        <v>0</v>
      </c>
      <c r="FU294" s="3">
        <f t="shared" si="321"/>
        <v>0</v>
      </c>
      <c r="FV294" s="3">
        <f t="shared" si="321"/>
        <v>0</v>
      </c>
      <c r="FW294" s="3">
        <f t="shared" si="321"/>
        <v>0</v>
      </c>
      <c r="FX294" s="3">
        <f t="shared" si="321"/>
        <v>0</v>
      </c>
      <c r="FY294" s="3">
        <f t="shared" si="321"/>
        <v>0</v>
      </c>
      <c r="FZ294" s="3">
        <f t="shared" si="321"/>
        <v>0</v>
      </c>
      <c r="GA294" s="3">
        <f t="shared" si="321"/>
        <v>0</v>
      </c>
      <c r="GB294" s="3">
        <f t="shared" si="321"/>
        <v>0</v>
      </c>
      <c r="GC294" s="3">
        <f t="shared" si="321"/>
        <v>0</v>
      </c>
      <c r="GD294" s="3">
        <f t="shared" si="321"/>
        <v>0</v>
      </c>
      <c r="GE294" s="3">
        <f t="shared" si="321"/>
        <v>0</v>
      </c>
      <c r="GF294" s="3">
        <f t="shared" si="321"/>
        <v>0</v>
      </c>
      <c r="GG294" s="3">
        <f t="shared" si="321"/>
        <v>0</v>
      </c>
      <c r="GH294" s="3">
        <f t="shared" si="321"/>
        <v>0</v>
      </c>
      <c r="GI294" s="3">
        <f t="shared" si="321"/>
        <v>0</v>
      </c>
      <c r="GJ294" s="3">
        <f t="shared" si="321"/>
        <v>0</v>
      </c>
      <c r="GK294" s="3">
        <f t="shared" si="321"/>
        <v>0</v>
      </c>
      <c r="GL294" s="3">
        <f t="shared" si="321"/>
        <v>0</v>
      </c>
      <c r="GM294" s="3">
        <f t="shared" si="321"/>
        <v>0</v>
      </c>
      <c r="GN294" s="3">
        <f t="shared" si="321"/>
        <v>0</v>
      </c>
      <c r="GO294" s="3">
        <f t="shared" si="321"/>
        <v>0</v>
      </c>
      <c r="GP294" s="3">
        <f t="shared" si="321"/>
        <v>0</v>
      </c>
      <c r="GQ294" s="3">
        <f t="shared" si="321"/>
        <v>0</v>
      </c>
      <c r="GR294" s="3">
        <f t="shared" si="321"/>
        <v>0</v>
      </c>
      <c r="GS294" s="3">
        <f t="shared" si="321"/>
        <v>0</v>
      </c>
      <c r="GT294" s="3">
        <f t="shared" si="321"/>
        <v>0</v>
      </c>
      <c r="GU294" s="3">
        <f t="shared" si="321"/>
        <v>0</v>
      </c>
      <c r="GV294" s="3">
        <f t="shared" si="321"/>
        <v>0</v>
      </c>
      <c r="GW294" s="3">
        <f t="shared" si="321"/>
        <v>0</v>
      </c>
      <c r="GX294" s="3">
        <f t="shared" si="321"/>
        <v>0</v>
      </c>
    </row>
    <row r="296" spans="1:245">
      <c r="A296">
        <v>17</v>
      </c>
      <c r="B296">
        <v>0</v>
      </c>
      <c r="C296">
        <f>ROW(SmtRes!A92)</f>
        <v>92</v>
      </c>
      <c r="D296">
        <f>ROW(EtalonRes!A92)</f>
        <v>92</v>
      </c>
      <c r="E296" t="s">
        <v>17</v>
      </c>
      <c r="F296" t="s">
        <v>18</v>
      </c>
      <c r="G296" t="s">
        <v>19</v>
      </c>
      <c r="H296" t="s">
        <v>20</v>
      </c>
      <c r="I296">
        <f>ROUND(8.22/100,9)</f>
        <v>8.2199999999999995E-2</v>
      </c>
      <c r="J296">
        <v>0</v>
      </c>
      <c r="O296">
        <f t="shared" ref="O296:O302" si="322">ROUND(CP296,2)</f>
        <v>76.63</v>
      </c>
      <c r="P296">
        <f t="shared" ref="P296:P302" si="323">ROUND(CQ296*I296,2)</f>
        <v>0</v>
      </c>
      <c r="Q296">
        <f t="shared" ref="Q296:Q302" si="324">ROUND(CR296*I296,2)</f>
        <v>0</v>
      </c>
      <c r="R296">
        <f t="shared" ref="R296:R302" si="325">ROUND(CS296*I296,2)</f>
        <v>0</v>
      </c>
      <c r="S296">
        <f t="shared" ref="S296:S302" si="326">ROUND(CT296*I296,2)</f>
        <v>76.63</v>
      </c>
      <c r="T296">
        <f t="shared" ref="T296:T302" si="327">ROUND(CU296*I296,2)</f>
        <v>0</v>
      </c>
      <c r="U296">
        <f t="shared" ref="U296:U302" si="328">CV296*I296</f>
        <v>0.309894</v>
      </c>
      <c r="V296">
        <f t="shared" ref="V296:V302" si="329">CW296*I296</f>
        <v>0</v>
      </c>
      <c r="W296">
        <f t="shared" ref="W296:W302" si="330">ROUND(CX296*I296,2)</f>
        <v>0</v>
      </c>
      <c r="X296">
        <f t="shared" ref="X296:Y302" si="331">ROUND(CY296,2)</f>
        <v>61.3</v>
      </c>
      <c r="Y296">
        <f t="shared" si="331"/>
        <v>52.11</v>
      </c>
      <c r="AA296">
        <v>33525518</v>
      </c>
      <c r="AB296">
        <f t="shared" ref="AB296:AB302" si="332">ROUND((AC296+AD296+AF296),6)</f>
        <v>29.41</v>
      </c>
      <c r="AC296">
        <f t="shared" ref="AC296:AC302" si="333">ROUND((ES296),6)</f>
        <v>0</v>
      </c>
      <c r="AD296">
        <f t="shared" ref="AD296:AD302" si="334">ROUND((((ET296)-(EU296))+AE296),6)</f>
        <v>0</v>
      </c>
      <c r="AE296">
        <f t="shared" ref="AE296:AF302" si="335">ROUND((EU296),6)</f>
        <v>0</v>
      </c>
      <c r="AF296">
        <f t="shared" si="335"/>
        <v>29.41</v>
      </c>
      <c r="AG296">
        <f t="shared" ref="AG296:AG302" si="336">ROUND((AP296),6)</f>
        <v>0</v>
      </c>
      <c r="AH296">
        <f t="shared" ref="AH296:AI302" si="337">(EW296)</f>
        <v>3.77</v>
      </c>
      <c r="AI296">
        <f t="shared" si="337"/>
        <v>0</v>
      </c>
      <c r="AJ296">
        <f t="shared" ref="AJ296:AJ302" si="338">(AS296)</f>
        <v>0</v>
      </c>
      <c r="AK296">
        <v>29.41</v>
      </c>
      <c r="AL296">
        <v>0</v>
      </c>
      <c r="AM296">
        <v>0</v>
      </c>
      <c r="AN296">
        <v>0</v>
      </c>
      <c r="AO296">
        <v>29.41</v>
      </c>
      <c r="AP296">
        <v>0</v>
      </c>
      <c r="AQ296">
        <v>3.77</v>
      </c>
      <c r="AR296">
        <v>0</v>
      </c>
      <c r="AS296">
        <v>0</v>
      </c>
      <c r="AT296">
        <v>80</v>
      </c>
      <c r="AU296">
        <v>68</v>
      </c>
      <c r="AV296">
        <v>1</v>
      </c>
      <c r="AW296">
        <v>1</v>
      </c>
      <c r="AZ296">
        <v>1</v>
      </c>
      <c r="BA296">
        <v>31.7</v>
      </c>
      <c r="BB296">
        <v>1</v>
      </c>
      <c r="BC296">
        <v>1</v>
      </c>
      <c r="BD296" t="s">
        <v>3</v>
      </c>
      <c r="BE296" t="s">
        <v>3</v>
      </c>
      <c r="BF296" t="s">
        <v>3</v>
      </c>
      <c r="BG296" t="s">
        <v>3</v>
      </c>
      <c r="BH296">
        <v>0</v>
      </c>
      <c r="BI296">
        <v>1</v>
      </c>
      <c r="BJ296" t="s">
        <v>21</v>
      </c>
      <c r="BM296">
        <v>57001</v>
      </c>
      <c r="BN296">
        <v>0</v>
      </c>
      <c r="BO296" t="s">
        <v>18</v>
      </c>
      <c r="BP296">
        <v>1</v>
      </c>
      <c r="BQ296">
        <v>6</v>
      </c>
      <c r="BR296">
        <v>0</v>
      </c>
      <c r="BS296">
        <v>31.7</v>
      </c>
      <c r="BT296">
        <v>1</v>
      </c>
      <c r="BU296">
        <v>1</v>
      </c>
      <c r="BV296">
        <v>1</v>
      </c>
      <c r="BW296">
        <v>1</v>
      </c>
      <c r="BX296">
        <v>1</v>
      </c>
      <c r="BY296" t="s">
        <v>3</v>
      </c>
      <c r="BZ296">
        <v>80</v>
      </c>
      <c r="CA296">
        <v>68</v>
      </c>
      <c r="CE296">
        <v>0</v>
      </c>
      <c r="CF296">
        <v>0</v>
      </c>
      <c r="CG296">
        <v>0</v>
      </c>
      <c r="CM296">
        <v>0</v>
      </c>
      <c r="CN296" t="s">
        <v>3</v>
      </c>
      <c r="CO296">
        <v>0</v>
      </c>
      <c r="CP296">
        <f t="shared" ref="CP296:CP302" si="339">(P296+Q296+S296)</f>
        <v>76.63</v>
      </c>
      <c r="CQ296">
        <f t="shared" ref="CQ296:CQ302" si="340">AC296*BC296</f>
        <v>0</v>
      </c>
      <c r="CR296">
        <f t="shared" ref="CR296:CR302" si="341">AD296*BB296</f>
        <v>0</v>
      </c>
      <c r="CS296">
        <f t="shared" ref="CS296:CS302" si="342">AE296*BS296</f>
        <v>0</v>
      </c>
      <c r="CT296">
        <f t="shared" ref="CT296:CT302" si="343">AF296*BA296</f>
        <v>932.29700000000003</v>
      </c>
      <c r="CU296">
        <f t="shared" ref="CU296:CX302" si="344">AG296</f>
        <v>0</v>
      </c>
      <c r="CV296">
        <f t="shared" si="344"/>
        <v>3.77</v>
      </c>
      <c r="CW296">
        <f t="shared" si="344"/>
        <v>0</v>
      </c>
      <c r="CX296">
        <f t="shared" si="344"/>
        <v>0</v>
      </c>
      <c r="CY296">
        <f t="shared" ref="CY296:CY302" si="345">(((S296+R296)*AT296)/100)</f>
        <v>61.303999999999995</v>
      </c>
      <c r="CZ296">
        <f t="shared" ref="CZ296:CZ302" si="346">(((S296+R296)*AU296)/100)</f>
        <v>52.108400000000003</v>
      </c>
      <c r="DC296" t="s">
        <v>3</v>
      </c>
      <c r="DD296" t="s">
        <v>3</v>
      </c>
      <c r="DE296" t="s">
        <v>3</v>
      </c>
      <c r="DF296" t="s">
        <v>3</v>
      </c>
      <c r="DG296" t="s">
        <v>3</v>
      </c>
      <c r="DH296" t="s">
        <v>3</v>
      </c>
      <c r="DI296" t="s">
        <v>3</v>
      </c>
      <c r="DJ296" t="s">
        <v>3</v>
      </c>
      <c r="DK296" t="s">
        <v>3</v>
      </c>
      <c r="DL296" t="s">
        <v>3</v>
      </c>
      <c r="DM296" t="s">
        <v>3</v>
      </c>
      <c r="DN296">
        <v>0</v>
      </c>
      <c r="DO296">
        <v>0</v>
      </c>
      <c r="DP296">
        <v>1</v>
      </c>
      <c r="DQ296">
        <v>1</v>
      </c>
      <c r="DU296">
        <v>1013</v>
      </c>
      <c r="DV296" t="s">
        <v>20</v>
      </c>
      <c r="DW296" t="s">
        <v>20</v>
      </c>
      <c r="DX296">
        <v>1</v>
      </c>
      <c r="DZ296" t="s">
        <v>3</v>
      </c>
      <c r="EA296" t="s">
        <v>3</v>
      </c>
      <c r="EB296" t="s">
        <v>3</v>
      </c>
      <c r="EC296" t="s">
        <v>3</v>
      </c>
      <c r="EE296">
        <v>36260505</v>
      </c>
      <c r="EF296">
        <v>6</v>
      </c>
      <c r="EG296" t="s">
        <v>22</v>
      </c>
      <c r="EH296">
        <v>0</v>
      </c>
      <c r="EI296" t="s">
        <v>3</v>
      </c>
      <c r="EJ296">
        <v>1</v>
      </c>
      <c r="EK296">
        <v>57001</v>
      </c>
      <c r="EL296" t="s">
        <v>23</v>
      </c>
      <c r="EM296" t="s">
        <v>24</v>
      </c>
      <c r="EO296" t="s">
        <v>3</v>
      </c>
      <c r="EQ296">
        <v>0</v>
      </c>
      <c r="ER296">
        <v>29.41</v>
      </c>
      <c r="ES296">
        <v>0</v>
      </c>
      <c r="ET296">
        <v>0</v>
      </c>
      <c r="EU296">
        <v>0</v>
      </c>
      <c r="EV296">
        <v>29.41</v>
      </c>
      <c r="EW296">
        <v>3.77</v>
      </c>
      <c r="EX296">
        <v>0</v>
      </c>
      <c r="EY296">
        <v>0</v>
      </c>
      <c r="FQ296">
        <v>0</v>
      </c>
      <c r="FR296">
        <f t="shared" ref="FR296:FR302" si="347">ROUND(IF(AND(BH296=3,BI296=3),P296,0),2)</f>
        <v>0</v>
      </c>
      <c r="FS296">
        <v>0</v>
      </c>
      <c r="FX296">
        <v>80</v>
      </c>
      <c r="FY296">
        <v>68</v>
      </c>
      <c r="GA296" t="s">
        <v>3</v>
      </c>
      <c r="GD296">
        <v>1</v>
      </c>
      <c r="GF296">
        <v>1266291680</v>
      </c>
      <c r="GG296">
        <v>2</v>
      </c>
      <c r="GH296">
        <v>1</v>
      </c>
      <c r="GI296">
        <v>2</v>
      </c>
      <c r="GJ296">
        <v>0</v>
      </c>
      <c r="GK296">
        <v>0</v>
      </c>
      <c r="GL296">
        <f t="shared" ref="GL296:GL302" si="348">ROUND(IF(AND(BH296=3,BI296=3,FS296&lt;&gt;0),P296,0),2)</f>
        <v>0</v>
      </c>
      <c r="GM296">
        <f t="shared" ref="GM296:GM302" si="349">ROUND(O296+X296+Y296,2)+GX296</f>
        <v>190.04</v>
      </c>
      <c r="GN296">
        <f t="shared" ref="GN296:GN302" si="350">IF(OR(BI296=0,BI296=1),ROUND(O296+X296+Y296,2),0)</f>
        <v>190.04</v>
      </c>
      <c r="GO296">
        <f t="shared" ref="GO296:GO302" si="351">IF(BI296=2,ROUND(O296+X296+Y296,2),0)</f>
        <v>0</v>
      </c>
      <c r="GP296">
        <f t="shared" ref="GP296:GP302" si="352">IF(BI296=4,ROUND(O296+X296+Y296,2)+GX296,0)</f>
        <v>0</v>
      </c>
      <c r="GR296">
        <v>0</v>
      </c>
      <c r="GS296">
        <v>3</v>
      </c>
      <c r="GT296">
        <v>0</v>
      </c>
      <c r="GU296" t="s">
        <v>3</v>
      </c>
      <c r="GV296">
        <f t="shared" ref="GV296:GV302" si="353">ROUND((GT296),6)</f>
        <v>0</v>
      </c>
      <c r="GW296">
        <v>1</v>
      </c>
      <c r="GX296">
        <f t="shared" ref="GX296:GX302" si="354">ROUND(HC296*I296,2)</f>
        <v>0</v>
      </c>
      <c r="HA296">
        <v>0</v>
      </c>
      <c r="HB296">
        <v>0</v>
      </c>
      <c r="HC296">
        <f t="shared" ref="HC296:HC302" si="355">GV296*GW296</f>
        <v>0</v>
      </c>
      <c r="HE296" t="s">
        <v>3</v>
      </c>
      <c r="HF296" t="s">
        <v>3</v>
      </c>
      <c r="IK296">
        <v>0</v>
      </c>
    </row>
    <row r="297" spans="1:245">
      <c r="A297">
        <v>18</v>
      </c>
      <c r="B297">
        <v>0</v>
      </c>
      <c r="C297">
        <v>92</v>
      </c>
      <c r="E297" t="s">
        <v>25</v>
      </c>
      <c r="F297" t="s">
        <v>26</v>
      </c>
      <c r="G297" t="s">
        <v>27</v>
      </c>
      <c r="H297" t="s">
        <v>28</v>
      </c>
      <c r="I297">
        <f>I296*J297</f>
        <v>9.0419999999999997E-3</v>
      </c>
      <c r="J297">
        <v>0.11</v>
      </c>
      <c r="O297">
        <f t="shared" si="322"/>
        <v>0</v>
      </c>
      <c r="P297">
        <f t="shared" si="323"/>
        <v>0</v>
      </c>
      <c r="Q297">
        <f t="shared" si="324"/>
        <v>0</v>
      </c>
      <c r="R297">
        <f t="shared" si="325"/>
        <v>0</v>
      </c>
      <c r="S297">
        <f t="shared" si="326"/>
        <v>0</v>
      </c>
      <c r="T297">
        <f t="shared" si="327"/>
        <v>0</v>
      </c>
      <c r="U297">
        <f t="shared" si="328"/>
        <v>0</v>
      </c>
      <c r="V297">
        <f t="shared" si="329"/>
        <v>0</v>
      </c>
      <c r="W297">
        <f t="shared" si="330"/>
        <v>0</v>
      </c>
      <c r="X297">
        <f t="shared" si="331"/>
        <v>0</v>
      </c>
      <c r="Y297">
        <f t="shared" si="331"/>
        <v>0</v>
      </c>
      <c r="AA297">
        <v>33525518</v>
      </c>
      <c r="AB297">
        <f t="shared" si="332"/>
        <v>0</v>
      </c>
      <c r="AC297">
        <f t="shared" si="333"/>
        <v>0</v>
      </c>
      <c r="AD297">
        <f t="shared" si="334"/>
        <v>0</v>
      </c>
      <c r="AE297">
        <f t="shared" si="335"/>
        <v>0</v>
      </c>
      <c r="AF297">
        <f t="shared" si="335"/>
        <v>0</v>
      </c>
      <c r="AG297">
        <f t="shared" si="336"/>
        <v>0</v>
      </c>
      <c r="AH297">
        <f t="shared" si="337"/>
        <v>0</v>
      </c>
      <c r="AI297">
        <f t="shared" si="337"/>
        <v>0</v>
      </c>
      <c r="AJ297">
        <f t="shared" si="338"/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80</v>
      </c>
      <c r="AU297">
        <v>68</v>
      </c>
      <c r="AV297">
        <v>1</v>
      </c>
      <c r="AW297">
        <v>1</v>
      </c>
      <c r="AZ297">
        <v>1</v>
      </c>
      <c r="BA297">
        <v>1</v>
      </c>
      <c r="BB297">
        <v>1</v>
      </c>
      <c r="BC297">
        <v>1</v>
      </c>
      <c r="BD297" t="s">
        <v>3</v>
      </c>
      <c r="BE297" t="s">
        <v>3</v>
      </c>
      <c r="BF297" t="s">
        <v>3</v>
      </c>
      <c r="BG297" t="s">
        <v>3</v>
      </c>
      <c r="BH297">
        <v>3</v>
      </c>
      <c r="BI297">
        <v>1</v>
      </c>
      <c r="BJ297" t="s">
        <v>29</v>
      </c>
      <c r="BM297">
        <v>57001</v>
      </c>
      <c r="BN297">
        <v>0</v>
      </c>
      <c r="BO297" t="s">
        <v>3</v>
      </c>
      <c r="BP297">
        <v>0</v>
      </c>
      <c r="BQ297">
        <v>6</v>
      </c>
      <c r="BR297">
        <v>0</v>
      </c>
      <c r="BS297">
        <v>1</v>
      </c>
      <c r="BT297">
        <v>1</v>
      </c>
      <c r="BU297">
        <v>1</v>
      </c>
      <c r="BV297">
        <v>1</v>
      </c>
      <c r="BW297">
        <v>1</v>
      </c>
      <c r="BX297">
        <v>1</v>
      </c>
      <c r="BY297" t="s">
        <v>3</v>
      </c>
      <c r="BZ297">
        <v>80</v>
      </c>
      <c r="CA297">
        <v>68</v>
      </c>
      <c r="CE297">
        <v>0</v>
      </c>
      <c r="CF297">
        <v>0</v>
      </c>
      <c r="CG297">
        <v>0</v>
      </c>
      <c r="CM297">
        <v>0</v>
      </c>
      <c r="CN297" t="s">
        <v>3</v>
      </c>
      <c r="CO297">
        <v>0</v>
      </c>
      <c r="CP297">
        <f t="shared" si="339"/>
        <v>0</v>
      </c>
      <c r="CQ297">
        <f t="shared" si="340"/>
        <v>0</v>
      </c>
      <c r="CR297">
        <f t="shared" si="341"/>
        <v>0</v>
      </c>
      <c r="CS297">
        <f t="shared" si="342"/>
        <v>0</v>
      </c>
      <c r="CT297">
        <f t="shared" si="343"/>
        <v>0</v>
      </c>
      <c r="CU297">
        <f t="shared" si="344"/>
        <v>0</v>
      </c>
      <c r="CV297">
        <f t="shared" si="344"/>
        <v>0</v>
      </c>
      <c r="CW297">
        <f t="shared" si="344"/>
        <v>0</v>
      </c>
      <c r="CX297">
        <f t="shared" si="344"/>
        <v>0</v>
      </c>
      <c r="CY297">
        <f t="shared" si="345"/>
        <v>0</v>
      </c>
      <c r="CZ297">
        <f t="shared" si="346"/>
        <v>0</v>
      </c>
      <c r="DC297" t="s">
        <v>3</v>
      </c>
      <c r="DD297" t="s">
        <v>3</v>
      </c>
      <c r="DE297" t="s">
        <v>3</v>
      </c>
      <c r="DF297" t="s">
        <v>3</v>
      </c>
      <c r="DG297" t="s">
        <v>3</v>
      </c>
      <c r="DH297" t="s">
        <v>3</v>
      </c>
      <c r="DI297" t="s">
        <v>3</v>
      </c>
      <c r="DJ297" t="s">
        <v>3</v>
      </c>
      <c r="DK297" t="s">
        <v>3</v>
      </c>
      <c r="DL297" t="s">
        <v>3</v>
      </c>
      <c r="DM297" t="s">
        <v>3</v>
      </c>
      <c r="DN297">
        <v>0</v>
      </c>
      <c r="DO297">
        <v>0</v>
      </c>
      <c r="DP297">
        <v>1</v>
      </c>
      <c r="DQ297">
        <v>1</v>
      </c>
      <c r="DU297">
        <v>1009</v>
      </c>
      <c r="DV297" t="s">
        <v>28</v>
      </c>
      <c r="DW297" t="s">
        <v>28</v>
      </c>
      <c r="DX297">
        <v>1000</v>
      </c>
      <c r="DZ297" t="s">
        <v>3</v>
      </c>
      <c r="EA297" t="s">
        <v>3</v>
      </c>
      <c r="EB297" t="s">
        <v>3</v>
      </c>
      <c r="EC297" t="s">
        <v>3</v>
      </c>
      <c r="EE297">
        <v>36260505</v>
      </c>
      <c r="EF297">
        <v>6</v>
      </c>
      <c r="EG297" t="s">
        <v>22</v>
      </c>
      <c r="EH297">
        <v>0</v>
      </c>
      <c r="EI297" t="s">
        <v>3</v>
      </c>
      <c r="EJ297">
        <v>1</v>
      </c>
      <c r="EK297">
        <v>57001</v>
      </c>
      <c r="EL297" t="s">
        <v>23</v>
      </c>
      <c r="EM297" t="s">
        <v>24</v>
      </c>
      <c r="EO297" t="s">
        <v>3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FQ297">
        <v>0</v>
      </c>
      <c r="FR297">
        <f t="shared" si="347"/>
        <v>0</v>
      </c>
      <c r="FS297">
        <v>0</v>
      </c>
      <c r="FX297">
        <v>80</v>
      </c>
      <c r="FY297">
        <v>68</v>
      </c>
      <c r="GA297" t="s">
        <v>3</v>
      </c>
      <c r="GD297">
        <v>1</v>
      </c>
      <c r="GF297">
        <v>-304821490</v>
      </c>
      <c r="GG297">
        <v>2</v>
      </c>
      <c r="GH297">
        <v>1</v>
      </c>
      <c r="GI297">
        <v>-2</v>
      </c>
      <c r="GJ297">
        <v>0</v>
      </c>
      <c r="GK297">
        <v>0</v>
      </c>
      <c r="GL297">
        <f t="shared" si="348"/>
        <v>0</v>
      </c>
      <c r="GM297">
        <f t="shared" si="349"/>
        <v>0</v>
      </c>
      <c r="GN297">
        <f t="shared" si="350"/>
        <v>0</v>
      </c>
      <c r="GO297">
        <f t="shared" si="351"/>
        <v>0</v>
      </c>
      <c r="GP297">
        <f t="shared" si="352"/>
        <v>0</v>
      </c>
      <c r="GR297">
        <v>0</v>
      </c>
      <c r="GS297">
        <v>3</v>
      </c>
      <c r="GT297">
        <v>0</v>
      </c>
      <c r="GU297" t="s">
        <v>3</v>
      </c>
      <c r="GV297">
        <f t="shared" si="353"/>
        <v>0</v>
      </c>
      <c r="GW297">
        <v>1</v>
      </c>
      <c r="GX297">
        <f t="shared" si="354"/>
        <v>0</v>
      </c>
      <c r="HA297">
        <v>0</v>
      </c>
      <c r="HB297">
        <v>0</v>
      </c>
      <c r="HC297">
        <f t="shared" si="355"/>
        <v>0</v>
      </c>
      <c r="HE297" t="s">
        <v>3</v>
      </c>
      <c r="HF297" t="s">
        <v>3</v>
      </c>
      <c r="IK297">
        <v>0</v>
      </c>
    </row>
    <row r="298" spans="1:245">
      <c r="A298">
        <v>17</v>
      </c>
      <c r="B298">
        <v>0</v>
      </c>
      <c r="C298">
        <f>ROW(SmtRes!A96)</f>
        <v>96</v>
      </c>
      <c r="D298">
        <f>ROW(EtalonRes!A96)</f>
        <v>96</v>
      </c>
      <c r="E298" t="s">
        <v>30</v>
      </c>
      <c r="F298" t="s">
        <v>120</v>
      </c>
      <c r="G298" t="s">
        <v>121</v>
      </c>
      <c r="H298" t="s">
        <v>33</v>
      </c>
      <c r="I298">
        <f>ROUND(12.4/100,9)</f>
        <v>0.124</v>
      </c>
      <c r="J298">
        <v>0</v>
      </c>
      <c r="O298">
        <f t="shared" si="322"/>
        <v>2422.25</v>
      </c>
      <c r="P298">
        <f t="shared" si="323"/>
        <v>0</v>
      </c>
      <c r="Q298">
        <f t="shared" si="324"/>
        <v>79.53</v>
      </c>
      <c r="R298">
        <f t="shared" si="325"/>
        <v>76.41</v>
      </c>
      <c r="S298">
        <f t="shared" si="326"/>
        <v>2342.7199999999998</v>
      </c>
      <c r="T298">
        <f t="shared" si="327"/>
        <v>0</v>
      </c>
      <c r="U298">
        <f t="shared" si="328"/>
        <v>8.6638800000000007</v>
      </c>
      <c r="V298">
        <f t="shared" si="329"/>
        <v>0.17856</v>
      </c>
      <c r="W298">
        <f t="shared" si="330"/>
        <v>0</v>
      </c>
      <c r="X298">
        <f t="shared" si="331"/>
        <v>1935.3</v>
      </c>
      <c r="Y298">
        <f t="shared" si="331"/>
        <v>1645.01</v>
      </c>
      <c r="AA298">
        <v>33525518</v>
      </c>
      <c r="AB298">
        <f t="shared" si="332"/>
        <v>641</v>
      </c>
      <c r="AC298">
        <f t="shared" si="333"/>
        <v>0</v>
      </c>
      <c r="AD298">
        <f t="shared" si="334"/>
        <v>45.01</v>
      </c>
      <c r="AE298">
        <f t="shared" si="335"/>
        <v>19.440000000000001</v>
      </c>
      <c r="AF298">
        <f t="shared" si="335"/>
        <v>595.99</v>
      </c>
      <c r="AG298">
        <f t="shared" si="336"/>
        <v>0</v>
      </c>
      <c r="AH298">
        <f t="shared" si="337"/>
        <v>69.87</v>
      </c>
      <c r="AI298">
        <f t="shared" si="337"/>
        <v>1.44</v>
      </c>
      <c r="AJ298">
        <f t="shared" si="338"/>
        <v>0</v>
      </c>
      <c r="AK298">
        <v>641</v>
      </c>
      <c r="AL298">
        <v>0</v>
      </c>
      <c r="AM298">
        <v>45.01</v>
      </c>
      <c r="AN298">
        <v>19.440000000000001</v>
      </c>
      <c r="AO298">
        <v>595.99</v>
      </c>
      <c r="AP298">
        <v>0</v>
      </c>
      <c r="AQ298">
        <v>69.87</v>
      </c>
      <c r="AR298">
        <v>1.44</v>
      </c>
      <c r="AS298">
        <v>0</v>
      </c>
      <c r="AT298">
        <v>80</v>
      </c>
      <c r="AU298">
        <v>68</v>
      </c>
      <c r="AV298">
        <v>1</v>
      </c>
      <c r="AW298">
        <v>1</v>
      </c>
      <c r="AZ298">
        <v>1</v>
      </c>
      <c r="BA298">
        <v>31.7</v>
      </c>
      <c r="BB298">
        <v>14.25</v>
      </c>
      <c r="BC298">
        <v>1</v>
      </c>
      <c r="BD298" t="s">
        <v>3</v>
      </c>
      <c r="BE298" t="s">
        <v>3</v>
      </c>
      <c r="BF298" t="s">
        <v>3</v>
      </c>
      <c r="BG298" t="s">
        <v>3</v>
      </c>
      <c r="BH298">
        <v>0</v>
      </c>
      <c r="BI298">
        <v>1</v>
      </c>
      <c r="BJ298" t="s">
        <v>122</v>
      </c>
      <c r="BM298">
        <v>57001</v>
      </c>
      <c r="BN298">
        <v>0</v>
      </c>
      <c r="BO298" t="s">
        <v>120</v>
      </c>
      <c r="BP298">
        <v>1</v>
      </c>
      <c r="BQ298">
        <v>6</v>
      </c>
      <c r="BR298">
        <v>0</v>
      </c>
      <c r="BS298">
        <v>31.7</v>
      </c>
      <c r="BT298">
        <v>1</v>
      </c>
      <c r="BU298">
        <v>1</v>
      </c>
      <c r="BV298">
        <v>1</v>
      </c>
      <c r="BW298">
        <v>1</v>
      </c>
      <c r="BX298">
        <v>1</v>
      </c>
      <c r="BY298" t="s">
        <v>3</v>
      </c>
      <c r="BZ298">
        <v>80</v>
      </c>
      <c r="CA298">
        <v>68</v>
      </c>
      <c r="CE298">
        <v>0</v>
      </c>
      <c r="CF298">
        <v>0</v>
      </c>
      <c r="CG298">
        <v>0</v>
      </c>
      <c r="CM298">
        <v>0</v>
      </c>
      <c r="CN298" t="s">
        <v>3</v>
      </c>
      <c r="CO298">
        <v>0</v>
      </c>
      <c r="CP298">
        <f t="shared" si="339"/>
        <v>2422.25</v>
      </c>
      <c r="CQ298">
        <f t="shared" si="340"/>
        <v>0</v>
      </c>
      <c r="CR298">
        <f t="shared" si="341"/>
        <v>641.39249999999993</v>
      </c>
      <c r="CS298">
        <f t="shared" si="342"/>
        <v>616.24800000000005</v>
      </c>
      <c r="CT298">
        <f t="shared" si="343"/>
        <v>18892.883000000002</v>
      </c>
      <c r="CU298">
        <f t="shared" si="344"/>
        <v>0</v>
      </c>
      <c r="CV298">
        <f t="shared" si="344"/>
        <v>69.87</v>
      </c>
      <c r="CW298">
        <f t="shared" si="344"/>
        <v>1.44</v>
      </c>
      <c r="CX298">
        <f t="shared" si="344"/>
        <v>0</v>
      </c>
      <c r="CY298">
        <f t="shared" si="345"/>
        <v>1935.3039999999996</v>
      </c>
      <c r="CZ298">
        <f t="shared" si="346"/>
        <v>1645.0083999999997</v>
      </c>
      <c r="DC298" t="s">
        <v>3</v>
      </c>
      <c r="DD298" t="s">
        <v>3</v>
      </c>
      <c r="DE298" t="s">
        <v>3</v>
      </c>
      <c r="DF298" t="s">
        <v>3</v>
      </c>
      <c r="DG298" t="s">
        <v>3</v>
      </c>
      <c r="DH298" t="s">
        <v>3</v>
      </c>
      <c r="DI298" t="s">
        <v>3</v>
      </c>
      <c r="DJ298" t="s">
        <v>3</v>
      </c>
      <c r="DK298" t="s">
        <v>3</v>
      </c>
      <c r="DL298" t="s">
        <v>3</v>
      </c>
      <c r="DM298" t="s">
        <v>3</v>
      </c>
      <c r="DN298">
        <v>0</v>
      </c>
      <c r="DO298">
        <v>0</v>
      </c>
      <c r="DP298">
        <v>1</v>
      </c>
      <c r="DQ298">
        <v>1</v>
      </c>
      <c r="DU298">
        <v>1013</v>
      </c>
      <c r="DV298" t="s">
        <v>33</v>
      </c>
      <c r="DW298" t="s">
        <v>33</v>
      </c>
      <c r="DX298">
        <v>1</v>
      </c>
      <c r="DZ298" t="s">
        <v>3</v>
      </c>
      <c r="EA298" t="s">
        <v>3</v>
      </c>
      <c r="EB298" t="s">
        <v>3</v>
      </c>
      <c r="EC298" t="s">
        <v>3</v>
      </c>
      <c r="EE298">
        <v>36260505</v>
      </c>
      <c r="EF298">
        <v>6</v>
      </c>
      <c r="EG298" t="s">
        <v>22</v>
      </c>
      <c r="EH298">
        <v>0</v>
      </c>
      <c r="EI298" t="s">
        <v>3</v>
      </c>
      <c r="EJ298">
        <v>1</v>
      </c>
      <c r="EK298">
        <v>57001</v>
      </c>
      <c r="EL298" t="s">
        <v>23</v>
      </c>
      <c r="EM298" t="s">
        <v>24</v>
      </c>
      <c r="EO298" t="s">
        <v>3</v>
      </c>
      <c r="EQ298">
        <v>0</v>
      </c>
      <c r="ER298">
        <v>641</v>
      </c>
      <c r="ES298">
        <v>0</v>
      </c>
      <c r="ET298">
        <v>45.01</v>
      </c>
      <c r="EU298">
        <v>19.440000000000001</v>
      </c>
      <c r="EV298">
        <v>595.99</v>
      </c>
      <c r="EW298">
        <v>69.87</v>
      </c>
      <c r="EX298">
        <v>1.44</v>
      </c>
      <c r="EY298">
        <v>0</v>
      </c>
      <c r="FQ298">
        <v>0</v>
      </c>
      <c r="FR298">
        <f t="shared" si="347"/>
        <v>0</v>
      </c>
      <c r="FS298">
        <v>0</v>
      </c>
      <c r="FX298">
        <v>80</v>
      </c>
      <c r="FY298">
        <v>68</v>
      </c>
      <c r="GA298" t="s">
        <v>3</v>
      </c>
      <c r="GD298">
        <v>1</v>
      </c>
      <c r="GF298">
        <v>1408343215</v>
      </c>
      <c r="GG298">
        <v>2</v>
      </c>
      <c r="GH298">
        <v>1</v>
      </c>
      <c r="GI298">
        <v>2</v>
      </c>
      <c r="GJ298">
        <v>0</v>
      </c>
      <c r="GK298">
        <v>0</v>
      </c>
      <c r="GL298">
        <f t="shared" si="348"/>
        <v>0</v>
      </c>
      <c r="GM298">
        <f t="shared" si="349"/>
        <v>6002.56</v>
      </c>
      <c r="GN298">
        <f t="shared" si="350"/>
        <v>6002.56</v>
      </c>
      <c r="GO298">
        <f t="shared" si="351"/>
        <v>0</v>
      </c>
      <c r="GP298">
        <f t="shared" si="352"/>
        <v>0</v>
      </c>
      <c r="GR298">
        <v>0</v>
      </c>
      <c r="GS298">
        <v>3</v>
      </c>
      <c r="GT298">
        <v>0</v>
      </c>
      <c r="GU298" t="s">
        <v>3</v>
      </c>
      <c r="GV298">
        <f t="shared" si="353"/>
        <v>0</v>
      </c>
      <c r="GW298">
        <v>1</v>
      </c>
      <c r="GX298">
        <f t="shared" si="354"/>
        <v>0</v>
      </c>
      <c r="HA298">
        <v>0</v>
      </c>
      <c r="HB298">
        <v>0</v>
      </c>
      <c r="HC298">
        <f t="shared" si="355"/>
        <v>0</v>
      </c>
      <c r="HE298" t="s">
        <v>3</v>
      </c>
      <c r="HF298" t="s">
        <v>3</v>
      </c>
      <c r="IK298">
        <v>0</v>
      </c>
    </row>
    <row r="299" spans="1:245">
      <c r="A299">
        <v>18</v>
      </c>
      <c r="B299">
        <v>0</v>
      </c>
      <c r="C299">
        <v>96</v>
      </c>
      <c r="E299" t="s">
        <v>35</v>
      </c>
      <c r="F299" t="s">
        <v>26</v>
      </c>
      <c r="G299" t="s">
        <v>27</v>
      </c>
      <c r="H299" t="s">
        <v>28</v>
      </c>
      <c r="I299">
        <f>I298*J299</f>
        <v>0.64480000000000004</v>
      </c>
      <c r="J299">
        <v>5.2</v>
      </c>
      <c r="O299">
        <f t="shared" si="322"/>
        <v>0</v>
      </c>
      <c r="P299">
        <f t="shared" si="323"/>
        <v>0</v>
      </c>
      <c r="Q299">
        <f t="shared" si="324"/>
        <v>0</v>
      </c>
      <c r="R299">
        <f t="shared" si="325"/>
        <v>0</v>
      </c>
      <c r="S299">
        <f t="shared" si="326"/>
        <v>0</v>
      </c>
      <c r="T299">
        <f t="shared" si="327"/>
        <v>0</v>
      </c>
      <c r="U299">
        <f t="shared" si="328"/>
        <v>0</v>
      </c>
      <c r="V299">
        <f t="shared" si="329"/>
        <v>0</v>
      </c>
      <c r="W299">
        <f t="shared" si="330"/>
        <v>0</v>
      </c>
      <c r="X299">
        <f t="shared" si="331"/>
        <v>0</v>
      </c>
      <c r="Y299">
        <f t="shared" si="331"/>
        <v>0</v>
      </c>
      <c r="AA299">
        <v>33525518</v>
      </c>
      <c r="AB299">
        <f t="shared" si="332"/>
        <v>0</v>
      </c>
      <c r="AC299">
        <f t="shared" si="333"/>
        <v>0</v>
      </c>
      <c r="AD299">
        <f t="shared" si="334"/>
        <v>0</v>
      </c>
      <c r="AE299">
        <f t="shared" si="335"/>
        <v>0</v>
      </c>
      <c r="AF299">
        <f t="shared" si="335"/>
        <v>0</v>
      </c>
      <c r="AG299">
        <f t="shared" si="336"/>
        <v>0</v>
      </c>
      <c r="AH299">
        <f t="shared" si="337"/>
        <v>0</v>
      </c>
      <c r="AI299">
        <f t="shared" si="337"/>
        <v>0</v>
      </c>
      <c r="AJ299">
        <f t="shared" si="338"/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80</v>
      </c>
      <c r="AU299">
        <v>68</v>
      </c>
      <c r="AV299">
        <v>1</v>
      </c>
      <c r="AW299">
        <v>1</v>
      </c>
      <c r="AZ299">
        <v>1</v>
      </c>
      <c r="BA299">
        <v>1</v>
      </c>
      <c r="BB299">
        <v>1</v>
      </c>
      <c r="BC299">
        <v>1</v>
      </c>
      <c r="BD299" t="s">
        <v>3</v>
      </c>
      <c r="BE299" t="s">
        <v>3</v>
      </c>
      <c r="BF299" t="s">
        <v>3</v>
      </c>
      <c r="BG299" t="s">
        <v>3</v>
      </c>
      <c r="BH299">
        <v>3</v>
      </c>
      <c r="BI299">
        <v>1</v>
      </c>
      <c r="BJ299" t="s">
        <v>29</v>
      </c>
      <c r="BM299">
        <v>57001</v>
      </c>
      <c r="BN299">
        <v>0</v>
      </c>
      <c r="BO299" t="s">
        <v>3</v>
      </c>
      <c r="BP299">
        <v>0</v>
      </c>
      <c r="BQ299">
        <v>6</v>
      </c>
      <c r="BR299">
        <v>0</v>
      </c>
      <c r="BS299">
        <v>1</v>
      </c>
      <c r="BT299">
        <v>1</v>
      </c>
      <c r="BU299">
        <v>1</v>
      </c>
      <c r="BV299">
        <v>1</v>
      </c>
      <c r="BW299">
        <v>1</v>
      </c>
      <c r="BX299">
        <v>1</v>
      </c>
      <c r="BY299" t="s">
        <v>3</v>
      </c>
      <c r="BZ299">
        <v>80</v>
      </c>
      <c r="CA299">
        <v>68</v>
      </c>
      <c r="CE299">
        <v>0</v>
      </c>
      <c r="CF299">
        <v>0</v>
      </c>
      <c r="CG299">
        <v>0</v>
      </c>
      <c r="CM299">
        <v>0</v>
      </c>
      <c r="CN299" t="s">
        <v>3</v>
      </c>
      <c r="CO299">
        <v>0</v>
      </c>
      <c r="CP299">
        <f t="shared" si="339"/>
        <v>0</v>
      </c>
      <c r="CQ299">
        <f t="shared" si="340"/>
        <v>0</v>
      </c>
      <c r="CR299">
        <f t="shared" si="341"/>
        <v>0</v>
      </c>
      <c r="CS299">
        <f t="shared" si="342"/>
        <v>0</v>
      </c>
      <c r="CT299">
        <f t="shared" si="343"/>
        <v>0</v>
      </c>
      <c r="CU299">
        <f t="shared" si="344"/>
        <v>0</v>
      </c>
      <c r="CV299">
        <f t="shared" si="344"/>
        <v>0</v>
      </c>
      <c r="CW299">
        <f t="shared" si="344"/>
        <v>0</v>
      </c>
      <c r="CX299">
        <f t="shared" si="344"/>
        <v>0</v>
      </c>
      <c r="CY299">
        <f t="shared" si="345"/>
        <v>0</v>
      </c>
      <c r="CZ299">
        <f t="shared" si="346"/>
        <v>0</v>
      </c>
      <c r="DC299" t="s">
        <v>3</v>
      </c>
      <c r="DD299" t="s">
        <v>3</v>
      </c>
      <c r="DE299" t="s">
        <v>3</v>
      </c>
      <c r="DF299" t="s">
        <v>3</v>
      </c>
      <c r="DG299" t="s">
        <v>3</v>
      </c>
      <c r="DH299" t="s">
        <v>3</v>
      </c>
      <c r="DI299" t="s">
        <v>3</v>
      </c>
      <c r="DJ299" t="s">
        <v>3</v>
      </c>
      <c r="DK299" t="s">
        <v>3</v>
      </c>
      <c r="DL299" t="s">
        <v>3</v>
      </c>
      <c r="DM299" t="s">
        <v>3</v>
      </c>
      <c r="DN299">
        <v>0</v>
      </c>
      <c r="DO299">
        <v>0</v>
      </c>
      <c r="DP299">
        <v>1</v>
      </c>
      <c r="DQ299">
        <v>1</v>
      </c>
      <c r="DU299">
        <v>1009</v>
      </c>
      <c r="DV299" t="s">
        <v>28</v>
      </c>
      <c r="DW299" t="s">
        <v>28</v>
      </c>
      <c r="DX299">
        <v>1000</v>
      </c>
      <c r="DZ299" t="s">
        <v>3</v>
      </c>
      <c r="EA299" t="s">
        <v>3</v>
      </c>
      <c r="EB299" t="s">
        <v>3</v>
      </c>
      <c r="EC299" t="s">
        <v>3</v>
      </c>
      <c r="EE299">
        <v>36260505</v>
      </c>
      <c r="EF299">
        <v>6</v>
      </c>
      <c r="EG299" t="s">
        <v>22</v>
      </c>
      <c r="EH299">
        <v>0</v>
      </c>
      <c r="EI299" t="s">
        <v>3</v>
      </c>
      <c r="EJ299">
        <v>1</v>
      </c>
      <c r="EK299">
        <v>57001</v>
      </c>
      <c r="EL299" t="s">
        <v>23</v>
      </c>
      <c r="EM299" t="s">
        <v>24</v>
      </c>
      <c r="EO299" t="s">
        <v>3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FQ299">
        <v>0</v>
      </c>
      <c r="FR299">
        <f t="shared" si="347"/>
        <v>0</v>
      </c>
      <c r="FS299">
        <v>0</v>
      </c>
      <c r="FX299">
        <v>80</v>
      </c>
      <c r="FY299">
        <v>68</v>
      </c>
      <c r="GA299" t="s">
        <v>3</v>
      </c>
      <c r="GD299">
        <v>1</v>
      </c>
      <c r="GF299">
        <v>-304821490</v>
      </c>
      <c r="GG299">
        <v>2</v>
      </c>
      <c r="GH299">
        <v>1</v>
      </c>
      <c r="GI299">
        <v>-2</v>
      </c>
      <c r="GJ299">
        <v>0</v>
      </c>
      <c r="GK299">
        <v>0</v>
      </c>
      <c r="GL299">
        <f t="shared" si="348"/>
        <v>0</v>
      </c>
      <c r="GM299">
        <f t="shared" si="349"/>
        <v>0</v>
      </c>
      <c r="GN299">
        <f t="shared" si="350"/>
        <v>0</v>
      </c>
      <c r="GO299">
        <f t="shared" si="351"/>
        <v>0</v>
      </c>
      <c r="GP299">
        <f t="shared" si="352"/>
        <v>0</v>
      </c>
      <c r="GR299">
        <v>0</v>
      </c>
      <c r="GS299">
        <v>3</v>
      </c>
      <c r="GT299">
        <v>0</v>
      </c>
      <c r="GU299" t="s">
        <v>3</v>
      </c>
      <c r="GV299">
        <f t="shared" si="353"/>
        <v>0</v>
      </c>
      <c r="GW299">
        <v>1</v>
      </c>
      <c r="GX299">
        <f t="shared" si="354"/>
        <v>0</v>
      </c>
      <c r="HA299">
        <v>0</v>
      </c>
      <c r="HB299">
        <v>0</v>
      </c>
      <c r="HC299">
        <f t="shared" si="355"/>
        <v>0</v>
      </c>
      <c r="HE299" t="s">
        <v>3</v>
      </c>
      <c r="HF299" t="s">
        <v>3</v>
      </c>
      <c r="IK299">
        <v>0</v>
      </c>
    </row>
    <row r="300" spans="1:245">
      <c r="A300">
        <v>17</v>
      </c>
      <c r="B300">
        <v>0</v>
      </c>
      <c r="C300">
        <f>ROW(SmtRes!A102)</f>
        <v>102</v>
      </c>
      <c r="D300">
        <f>ROW(EtalonRes!A102)</f>
        <v>102</v>
      </c>
      <c r="E300" t="s">
        <v>36</v>
      </c>
      <c r="F300" t="s">
        <v>43</v>
      </c>
      <c r="G300" t="s">
        <v>44</v>
      </c>
      <c r="H300" t="s">
        <v>45</v>
      </c>
      <c r="I300">
        <f>ROUND(14.22/100,9)</f>
        <v>0.14219999999999999</v>
      </c>
      <c r="J300">
        <v>0</v>
      </c>
      <c r="O300">
        <f t="shared" si="322"/>
        <v>6919.78</v>
      </c>
      <c r="P300">
        <f t="shared" si="323"/>
        <v>1043.52</v>
      </c>
      <c r="Q300">
        <f t="shared" si="324"/>
        <v>42.43</v>
      </c>
      <c r="R300">
        <f t="shared" si="325"/>
        <v>40.799999999999997</v>
      </c>
      <c r="S300">
        <f t="shared" si="326"/>
        <v>5833.83</v>
      </c>
      <c r="T300">
        <f t="shared" si="327"/>
        <v>0</v>
      </c>
      <c r="U300">
        <f t="shared" si="328"/>
        <v>20.771153999999999</v>
      </c>
      <c r="V300">
        <f t="shared" si="329"/>
        <v>9.5273999999999998E-2</v>
      </c>
      <c r="W300">
        <f t="shared" si="330"/>
        <v>0</v>
      </c>
      <c r="X300">
        <f t="shared" si="331"/>
        <v>4640.96</v>
      </c>
      <c r="Y300">
        <f t="shared" si="331"/>
        <v>2937.32</v>
      </c>
      <c r="AA300">
        <v>33525518</v>
      </c>
      <c r="AB300">
        <f t="shared" si="332"/>
        <v>2366.4699999999998</v>
      </c>
      <c r="AC300">
        <f t="shared" si="333"/>
        <v>1051.3499999999999</v>
      </c>
      <c r="AD300">
        <f t="shared" si="334"/>
        <v>20.94</v>
      </c>
      <c r="AE300">
        <f t="shared" si="335"/>
        <v>9.0500000000000007</v>
      </c>
      <c r="AF300">
        <f t="shared" si="335"/>
        <v>1294.18</v>
      </c>
      <c r="AG300">
        <f t="shared" si="336"/>
        <v>0</v>
      </c>
      <c r="AH300">
        <f t="shared" si="337"/>
        <v>146.07</v>
      </c>
      <c r="AI300">
        <f t="shared" si="337"/>
        <v>0.67</v>
      </c>
      <c r="AJ300">
        <f t="shared" si="338"/>
        <v>0</v>
      </c>
      <c r="AK300">
        <v>2366.4699999999998</v>
      </c>
      <c r="AL300">
        <v>1051.3499999999999</v>
      </c>
      <c r="AM300">
        <v>20.94</v>
      </c>
      <c r="AN300">
        <v>9.0500000000000007</v>
      </c>
      <c r="AO300">
        <v>1294.18</v>
      </c>
      <c r="AP300">
        <v>0</v>
      </c>
      <c r="AQ300">
        <v>146.07</v>
      </c>
      <c r="AR300">
        <v>0.67</v>
      </c>
      <c r="AS300">
        <v>0</v>
      </c>
      <c r="AT300">
        <v>79</v>
      </c>
      <c r="AU300">
        <v>50</v>
      </c>
      <c r="AV300">
        <v>1</v>
      </c>
      <c r="AW300">
        <v>1</v>
      </c>
      <c r="AZ300">
        <v>1</v>
      </c>
      <c r="BA300">
        <v>31.7</v>
      </c>
      <c r="BB300">
        <v>14.25</v>
      </c>
      <c r="BC300">
        <v>6.98</v>
      </c>
      <c r="BD300" t="s">
        <v>3</v>
      </c>
      <c r="BE300" t="s">
        <v>3</v>
      </c>
      <c r="BF300" t="s">
        <v>3</v>
      </c>
      <c r="BG300" t="s">
        <v>3</v>
      </c>
      <c r="BH300">
        <v>0</v>
      </c>
      <c r="BI300">
        <v>1</v>
      </c>
      <c r="BJ300" t="s">
        <v>46</v>
      </c>
      <c r="BM300">
        <v>61001</v>
      </c>
      <c r="BN300">
        <v>0</v>
      </c>
      <c r="BO300" t="s">
        <v>43</v>
      </c>
      <c r="BP300">
        <v>1</v>
      </c>
      <c r="BQ300">
        <v>6</v>
      </c>
      <c r="BR300">
        <v>0</v>
      </c>
      <c r="BS300">
        <v>31.7</v>
      </c>
      <c r="BT300">
        <v>1</v>
      </c>
      <c r="BU300">
        <v>1</v>
      </c>
      <c r="BV300">
        <v>1</v>
      </c>
      <c r="BW300">
        <v>1</v>
      </c>
      <c r="BX300">
        <v>1</v>
      </c>
      <c r="BY300" t="s">
        <v>3</v>
      </c>
      <c r="BZ300">
        <v>79</v>
      </c>
      <c r="CA300">
        <v>50</v>
      </c>
      <c r="CE300">
        <v>0</v>
      </c>
      <c r="CF300">
        <v>0</v>
      </c>
      <c r="CG300">
        <v>0</v>
      </c>
      <c r="CM300">
        <v>0</v>
      </c>
      <c r="CN300" t="s">
        <v>3</v>
      </c>
      <c r="CO300">
        <v>0</v>
      </c>
      <c r="CP300">
        <f t="shared" si="339"/>
        <v>6919.78</v>
      </c>
      <c r="CQ300">
        <f t="shared" si="340"/>
        <v>7338.4229999999998</v>
      </c>
      <c r="CR300">
        <f t="shared" si="341"/>
        <v>298.39500000000004</v>
      </c>
      <c r="CS300">
        <f t="shared" si="342"/>
        <v>286.88499999999999</v>
      </c>
      <c r="CT300">
        <f t="shared" si="343"/>
        <v>41025.506000000001</v>
      </c>
      <c r="CU300">
        <f t="shared" si="344"/>
        <v>0</v>
      </c>
      <c r="CV300">
        <f t="shared" si="344"/>
        <v>146.07</v>
      </c>
      <c r="CW300">
        <f t="shared" si="344"/>
        <v>0.67</v>
      </c>
      <c r="CX300">
        <f t="shared" si="344"/>
        <v>0</v>
      </c>
      <c r="CY300">
        <f t="shared" si="345"/>
        <v>4640.9576999999999</v>
      </c>
      <c r="CZ300">
        <f t="shared" si="346"/>
        <v>2937.3150000000001</v>
      </c>
      <c r="DC300" t="s">
        <v>3</v>
      </c>
      <c r="DD300" t="s">
        <v>3</v>
      </c>
      <c r="DE300" t="s">
        <v>3</v>
      </c>
      <c r="DF300" t="s">
        <v>3</v>
      </c>
      <c r="DG300" t="s">
        <v>3</v>
      </c>
      <c r="DH300" t="s">
        <v>3</v>
      </c>
      <c r="DI300" t="s">
        <v>3</v>
      </c>
      <c r="DJ300" t="s">
        <v>3</v>
      </c>
      <c r="DK300" t="s">
        <v>3</v>
      </c>
      <c r="DL300" t="s">
        <v>3</v>
      </c>
      <c r="DM300" t="s">
        <v>3</v>
      </c>
      <c r="DN300">
        <v>0</v>
      </c>
      <c r="DO300">
        <v>0</v>
      </c>
      <c r="DP300">
        <v>1</v>
      </c>
      <c r="DQ300">
        <v>1</v>
      </c>
      <c r="DU300">
        <v>1013</v>
      </c>
      <c r="DV300" t="s">
        <v>45</v>
      </c>
      <c r="DW300" t="s">
        <v>45</v>
      </c>
      <c r="DX300">
        <v>1</v>
      </c>
      <c r="DZ300" t="s">
        <v>3</v>
      </c>
      <c r="EA300" t="s">
        <v>3</v>
      </c>
      <c r="EB300" t="s">
        <v>3</v>
      </c>
      <c r="EC300" t="s">
        <v>3</v>
      </c>
      <c r="EE300">
        <v>36260509</v>
      </c>
      <c r="EF300">
        <v>6</v>
      </c>
      <c r="EG300" t="s">
        <v>22</v>
      </c>
      <c r="EH300">
        <v>0</v>
      </c>
      <c r="EI300" t="s">
        <v>3</v>
      </c>
      <c r="EJ300">
        <v>1</v>
      </c>
      <c r="EK300">
        <v>61001</v>
      </c>
      <c r="EL300" t="s">
        <v>47</v>
      </c>
      <c r="EM300" t="s">
        <v>48</v>
      </c>
      <c r="EO300" t="s">
        <v>3</v>
      </c>
      <c r="EQ300">
        <v>0</v>
      </c>
      <c r="ER300">
        <v>2366.4699999999998</v>
      </c>
      <c r="ES300">
        <v>1051.3499999999999</v>
      </c>
      <c r="ET300">
        <v>20.94</v>
      </c>
      <c r="EU300">
        <v>9.0500000000000007</v>
      </c>
      <c r="EV300">
        <v>1294.18</v>
      </c>
      <c r="EW300">
        <v>146.07</v>
      </c>
      <c r="EX300">
        <v>0.67</v>
      </c>
      <c r="EY300">
        <v>0</v>
      </c>
      <c r="FQ300">
        <v>0</v>
      </c>
      <c r="FR300">
        <f t="shared" si="347"/>
        <v>0</v>
      </c>
      <c r="FS300">
        <v>0</v>
      </c>
      <c r="FX300">
        <v>79</v>
      </c>
      <c r="FY300">
        <v>50</v>
      </c>
      <c r="GA300" t="s">
        <v>3</v>
      </c>
      <c r="GD300">
        <v>1</v>
      </c>
      <c r="GF300">
        <v>478959867</v>
      </c>
      <c r="GG300">
        <v>2</v>
      </c>
      <c r="GH300">
        <v>1</v>
      </c>
      <c r="GI300">
        <v>2</v>
      </c>
      <c r="GJ300">
        <v>0</v>
      </c>
      <c r="GK300">
        <v>0</v>
      </c>
      <c r="GL300">
        <f t="shared" si="348"/>
        <v>0</v>
      </c>
      <c r="GM300">
        <f t="shared" si="349"/>
        <v>14498.06</v>
      </c>
      <c r="GN300">
        <f t="shared" si="350"/>
        <v>14498.06</v>
      </c>
      <c r="GO300">
        <f t="shared" si="351"/>
        <v>0</v>
      </c>
      <c r="GP300">
        <f t="shared" si="352"/>
        <v>0</v>
      </c>
      <c r="GR300">
        <v>0</v>
      </c>
      <c r="GS300">
        <v>3</v>
      </c>
      <c r="GT300">
        <v>0</v>
      </c>
      <c r="GU300" t="s">
        <v>3</v>
      </c>
      <c r="GV300">
        <f t="shared" si="353"/>
        <v>0</v>
      </c>
      <c r="GW300">
        <v>1</v>
      </c>
      <c r="GX300">
        <f t="shared" si="354"/>
        <v>0</v>
      </c>
      <c r="HA300">
        <v>0</v>
      </c>
      <c r="HB300">
        <v>0</v>
      </c>
      <c r="HC300">
        <f t="shared" si="355"/>
        <v>0</v>
      </c>
      <c r="HE300" t="s">
        <v>3</v>
      </c>
      <c r="HF300" t="s">
        <v>3</v>
      </c>
      <c r="IK300">
        <v>0</v>
      </c>
    </row>
    <row r="301" spans="1:245">
      <c r="A301">
        <v>18</v>
      </c>
      <c r="B301">
        <v>0</v>
      </c>
      <c r="C301">
        <v>102</v>
      </c>
      <c r="E301" t="s">
        <v>41</v>
      </c>
      <c r="F301" t="s">
        <v>26</v>
      </c>
      <c r="G301" t="s">
        <v>27</v>
      </c>
      <c r="H301" t="s">
        <v>28</v>
      </c>
      <c r="I301">
        <f>I300*J301</f>
        <v>0.48063600000000001</v>
      </c>
      <c r="J301">
        <v>3.3800000000000003</v>
      </c>
      <c r="O301">
        <f t="shared" si="322"/>
        <v>0</v>
      </c>
      <c r="P301">
        <f t="shared" si="323"/>
        <v>0</v>
      </c>
      <c r="Q301">
        <f t="shared" si="324"/>
        <v>0</v>
      </c>
      <c r="R301">
        <f t="shared" si="325"/>
        <v>0</v>
      </c>
      <c r="S301">
        <f t="shared" si="326"/>
        <v>0</v>
      </c>
      <c r="T301">
        <f t="shared" si="327"/>
        <v>0</v>
      </c>
      <c r="U301">
        <f t="shared" si="328"/>
        <v>0</v>
      </c>
      <c r="V301">
        <f t="shared" si="329"/>
        <v>0</v>
      </c>
      <c r="W301">
        <f t="shared" si="330"/>
        <v>0</v>
      </c>
      <c r="X301">
        <f t="shared" si="331"/>
        <v>0</v>
      </c>
      <c r="Y301">
        <f t="shared" si="331"/>
        <v>0</v>
      </c>
      <c r="AA301">
        <v>33525518</v>
      </c>
      <c r="AB301">
        <f t="shared" si="332"/>
        <v>0</v>
      </c>
      <c r="AC301">
        <f t="shared" si="333"/>
        <v>0</v>
      </c>
      <c r="AD301">
        <f t="shared" si="334"/>
        <v>0</v>
      </c>
      <c r="AE301">
        <f t="shared" si="335"/>
        <v>0</v>
      </c>
      <c r="AF301">
        <f t="shared" si="335"/>
        <v>0</v>
      </c>
      <c r="AG301">
        <f t="shared" si="336"/>
        <v>0</v>
      </c>
      <c r="AH301">
        <f t="shared" si="337"/>
        <v>0</v>
      </c>
      <c r="AI301">
        <f t="shared" si="337"/>
        <v>0</v>
      </c>
      <c r="AJ301">
        <f t="shared" si="338"/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79</v>
      </c>
      <c r="AU301">
        <v>50</v>
      </c>
      <c r="AV301">
        <v>1</v>
      </c>
      <c r="AW301">
        <v>1</v>
      </c>
      <c r="AZ301">
        <v>1</v>
      </c>
      <c r="BA301">
        <v>1</v>
      </c>
      <c r="BB301">
        <v>1</v>
      </c>
      <c r="BC301">
        <v>1</v>
      </c>
      <c r="BD301" t="s">
        <v>3</v>
      </c>
      <c r="BE301" t="s">
        <v>3</v>
      </c>
      <c r="BF301" t="s">
        <v>3</v>
      </c>
      <c r="BG301" t="s">
        <v>3</v>
      </c>
      <c r="BH301">
        <v>3</v>
      </c>
      <c r="BI301">
        <v>1</v>
      </c>
      <c r="BJ301" t="s">
        <v>29</v>
      </c>
      <c r="BM301">
        <v>61001</v>
      </c>
      <c r="BN301">
        <v>0</v>
      </c>
      <c r="BO301" t="s">
        <v>3</v>
      </c>
      <c r="BP301">
        <v>0</v>
      </c>
      <c r="BQ301">
        <v>6</v>
      </c>
      <c r="BR301">
        <v>0</v>
      </c>
      <c r="BS301">
        <v>1</v>
      </c>
      <c r="BT301">
        <v>1</v>
      </c>
      <c r="BU301">
        <v>1</v>
      </c>
      <c r="BV301">
        <v>1</v>
      </c>
      <c r="BW301">
        <v>1</v>
      </c>
      <c r="BX301">
        <v>1</v>
      </c>
      <c r="BY301" t="s">
        <v>3</v>
      </c>
      <c r="BZ301">
        <v>79</v>
      </c>
      <c r="CA301">
        <v>50</v>
      </c>
      <c r="CE301">
        <v>0</v>
      </c>
      <c r="CF301">
        <v>0</v>
      </c>
      <c r="CG301">
        <v>0</v>
      </c>
      <c r="CM301">
        <v>0</v>
      </c>
      <c r="CN301" t="s">
        <v>3</v>
      </c>
      <c r="CO301">
        <v>0</v>
      </c>
      <c r="CP301">
        <f t="shared" si="339"/>
        <v>0</v>
      </c>
      <c r="CQ301">
        <f t="shared" si="340"/>
        <v>0</v>
      </c>
      <c r="CR301">
        <f t="shared" si="341"/>
        <v>0</v>
      </c>
      <c r="CS301">
        <f t="shared" si="342"/>
        <v>0</v>
      </c>
      <c r="CT301">
        <f t="shared" si="343"/>
        <v>0</v>
      </c>
      <c r="CU301">
        <f t="shared" si="344"/>
        <v>0</v>
      </c>
      <c r="CV301">
        <f t="shared" si="344"/>
        <v>0</v>
      </c>
      <c r="CW301">
        <f t="shared" si="344"/>
        <v>0</v>
      </c>
      <c r="CX301">
        <f t="shared" si="344"/>
        <v>0</v>
      </c>
      <c r="CY301">
        <f t="shared" si="345"/>
        <v>0</v>
      </c>
      <c r="CZ301">
        <f t="shared" si="346"/>
        <v>0</v>
      </c>
      <c r="DC301" t="s">
        <v>3</v>
      </c>
      <c r="DD301" t="s">
        <v>3</v>
      </c>
      <c r="DE301" t="s">
        <v>3</v>
      </c>
      <c r="DF301" t="s">
        <v>3</v>
      </c>
      <c r="DG301" t="s">
        <v>3</v>
      </c>
      <c r="DH301" t="s">
        <v>3</v>
      </c>
      <c r="DI301" t="s">
        <v>3</v>
      </c>
      <c r="DJ301" t="s">
        <v>3</v>
      </c>
      <c r="DK301" t="s">
        <v>3</v>
      </c>
      <c r="DL301" t="s">
        <v>3</v>
      </c>
      <c r="DM301" t="s">
        <v>3</v>
      </c>
      <c r="DN301">
        <v>0</v>
      </c>
      <c r="DO301">
        <v>0</v>
      </c>
      <c r="DP301">
        <v>1</v>
      </c>
      <c r="DQ301">
        <v>1</v>
      </c>
      <c r="DU301">
        <v>1009</v>
      </c>
      <c r="DV301" t="s">
        <v>28</v>
      </c>
      <c r="DW301" t="s">
        <v>28</v>
      </c>
      <c r="DX301">
        <v>1000</v>
      </c>
      <c r="DZ301" t="s">
        <v>3</v>
      </c>
      <c r="EA301" t="s">
        <v>3</v>
      </c>
      <c r="EB301" t="s">
        <v>3</v>
      </c>
      <c r="EC301" t="s">
        <v>3</v>
      </c>
      <c r="EE301">
        <v>36260509</v>
      </c>
      <c r="EF301">
        <v>6</v>
      </c>
      <c r="EG301" t="s">
        <v>22</v>
      </c>
      <c r="EH301">
        <v>0</v>
      </c>
      <c r="EI301" t="s">
        <v>3</v>
      </c>
      <c r="EJ301">
        <v>1</v>
      </c>
      <c r="EK301">
        <v>61001</v>
      </c>
      <c r="EL301" t="s">
        <v>47</v>
      </c>
      <c r="EM301" t="s">
        <v>48</v>
      </c>
      <c r="EO301" t="s">
        <v>3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FQ301">
        <v>0</v>
      </c>
      <c r="FR301">
        <f t="shared" si="347"/>
        <v>0</v>
      </c>
      <c r="FS301">
        <v>0</v>
      </c>
      <c r="FX301">
        <v>79</v>
      </c>
      <c r="FY301">
        <v>50</v>
      </c>
      <c r="GA301" t="s">
        <v>3</v>
      </c>
      <c r="GD301">
        <v>1</v>
      </c>
      <c r="GF301">
        <v>-304821490</v>
      </c>
      <c r="GG301">
        <v>2</v>
      </c>
      <c r="GH301">
        <v>1</v>
      </c>
      <c r="GI301">
        <v>-2</v>
      </c>
      <c r="GJ301">
        <v>0</v>
      </c>
      <c r="GK301">
        <v>0</v>
      </c>
      <c r="GL301">
        <f t="shared" si="348"/>
        <v>0</v>
      </c>
      <c r="GM301">
        <f t="shared" si="349"/>
        <v>0</v>
      </c>
      <c r="GN301">
        <f t="shared" si="350"/>
        <v>0</v>
      </c>
      <c r="GO301">
        <f t="shared" si="351"/>
        <v>0</v>
      </c>
      <c r="GP301">
        <f t="shared" si="352"/>
        <v>0</v>
      </c>
      <c r="GR301">
        <v>0</v>
      </c>
      <c r="GS301">
        <v>3</v>
      </c>
      <c r="GT301">
        <v>0</v>
      </c>
      <c r="GU301" t="s">
        <v>3</v>
      </c>
      <c r="GV301">
        <f t="shared" si="353"/>
        <v>0</v>
      </c>
      <c r="GW301">
        <v>1</v>
      </c>
      <c r="GX301">
        <f t="shared" si="354"/>
        <v>0</v>
      </c>
      <c r="HA301">
        <v>0</v>
      </c>
      <c r="HB301">
        <v>0</v>
      </c>
      <c r="HC301">
        <f t="shared" si="355"/>
        <v>0</v>
      </c>
      <c r="HE301" t="s">
        <v>3</v>
      </c>
      <c r="HF301" t="s">
        <v>3</v>
      </c>
      <c r="IK301">
        <v>0</v>
      </c>
    </row>
    <row r="302" spans="1:245">
      <c r="A302">
        <v>17</v>
      </c>
      <c r="B302">
        <v>0</v>
      </c>
      <c r="C302">
        <f>ROW(SmtRes!A103)</f>
        <v>103</v>
      </c>
      <c r="D302">
        <f>ROW(EtalonRes!A103)</f>
        <v>103</v>
      </c>
      <c r="E302" t="s">
        <v>42</v>
      </c>
      <c r="F302" t="s">
        <v>51</v>
      </c>
      <c r="G302" t="s">
        <v>52</v>
      </c>
      <c r="H302" t="s">
        <v>53</v>
      </c>
      <c r="I302">
        <f>ROUND(12.4/100,9)</f>
        <v>0.124</v>
      </c>
      <c r="J302">
        <v>0</v>
      </c>
      <c r="O302">
        <f t="shared" si="322"/>
        <v>699.68</v>
      </c>
      <c r="P302">
        <f t="shared" si="323"/>
        <v>0</v>
      </c>
      <c r="Q302">
        <f t="shared" si="324"/>
        <v>0</v>
      </c>
      <c r="R302">
        <f t="shared" si="325"/>
        <v>0</v>
      </c>
      <c r="S302">
        <f t="shared" si="326"/>
        <v>699.68</v>
      </c>
      <c r="T302">
        <f t="shared" si="327"/>
        <v>0</v>
      </c>
      <c r="U302">
        <f t="shared" si="328"/>
        <v>2.8296800000000002</v>
      </c>
      <c r="V302">
        <f t="shared" si="329"/>
        <v>0</v>
      </c>
      <c r="W302">
        <f t="shared" si="330"/>
        <v>0</v>
      </c>
      <c r="X302">
        <f t="shared" si="331"/>
        <v>692.68</v>
      </c>
      <c r="Y302">
        <f t="shared" si="331"/>
        <v>419.81</v>
      </c>
      <c r="AA302">
        <v>33525518</v>
      </c>
      <c r="AB302">
        <f t="shared" si="332"/>
        <v>178</v>
      </c>
      <c r="AC302">
        <f t="shared" si="333"/>
        <v>0</v>
      </c>
      <c r="AD302">
        <f t="shared" si="334"/>
        <v>0</v>
      </c>
      <c r="AE302">
        <f t="shared" si="335"/>
        <v>0</v>
      </c>
      <c r="AF302">
        <f t="shared" si="335"/>
        <v>178</v>
      </c>
      <c r="AG302">
        <f t="shared" si="336"/>
        <v>0</v>
      </c>
      <c r="AH302">
        <f t="shared" si="337"/>
        <v>22.82</v>
      </c>
      <c r="AI302">
        <f t="shared" si="337"/>
        <v>0</v>
      </c>
      <c r="AJ302">
        <f t="shared" si="338"/>
        <v>0</v>
      </c>
      <c r="AK302">
        <v>178</v>
      </c>
      <c r="AL302">
        <v>0</v>
      </c>
      <c r="AM302">
        <v>0</v>
      </c>
      <c r="AN302">
        <v>0</v>
      </c>
      <c r="AO302">
        <v>178</v>
      </c>
      <c r="AP302">
        <v>0</v>
      </c>
      <c r="AQ302">
        <v>22.82</v>
      </c>
      <c r="AR302">
        <v>0</v>
      </c>
      <c r="AS302">
        <v>0</v>
      </c>
      <c r="AT302">
        <v>99</v>
      </c>
      <c r="AU302">
        <v>60</v>
      </c>
      <c r="AV302">
        <v>1</v>
      </c>
      <c r="AW302">
        <v>1</v>
      </c>
      <c r="AZ302">
        <v>1</v>
      </c>
      <c r="BA302">
        <v>31.7</v>
      </c>
      <c r="BB302">
        <v>1</v>
      </c>
      <c r="BC302">
        <v>1</v>
      </c>
      <c r="BD302" t="s">
        <v>3</v>
      </c>
      <c r="BE302" t="s">
        <v>3</v>
      </c>
      <c r="BF302" t="s">
        <v>3</v>
      </c>
      <c r="BG302" t="s">
        <v>3</v>
      </c>
      <c r="BH302">
        <v>0</v>
      </c>
      <c r="BI302">
        <v>1</v>
      </c>
      <c r="BJ302" t="s">
        <v>54</v>
      </c>
      <c r="BM302">
        <v>46001</v>
      </c>
      <c r="BN302">
        <v>0</v>
      </c>
      <c r="BO302" t="s">
        <v>51</v>
      </c>
      <c r="BP302">
        <v>1</v>
      </c>
      <c r="BQ302">
        <v>2</v>
      </c>
      <c r="BR302">
        <v>0</v>
      </c>
      <c r="BS302">
        <v>31.7</v>
      </c>
      <c r="BT302">
        <v>1</v>
      </c>
      <c r="BU302">
        <v>1</v>
      </c>
      <c r="BV302">
        <v>1</v>
      </c>
      <c r="BW302">
        <v>1</v>
      </c>
      <c r="BX302">
        <v>1</v>
      </c>
      <c r="BY302" t="s">
        <v>3</v>
      </c>
      <c r="BZ302">
        <v>110</v>
      </c>
      <c r="CA302">
        <v>70</v>
      </c>
      <c r="CE302">
        <v>0</v>
      </c>
      <c r="CF302">
        <v>0</v>
      </c>
      <c r="CG302">
        <v>0</v>
      </c>
      <c r="CM302">
        <v>0</v>
      </c>
      <c r="CN302" t="s">
        <v>3</v>
      </c>
      <c r="CO302">
        <v>0</v>
      </c>
      <c r="CP302">
        <f t="shared" si="339"/>
        <v>699.68</v>
      </c>
      <c r="CQ302">
        <f t="shared" si="340"/>
        <v>0</v>
      </c>
      <c r="CR302">
        <f t="shared" si="341"/>
        <v>0</v>
      </c>
      <c r="CS302">
        <f t="shared" si="342"/>
        <v>0</v>
      </c>
      <c r="CT302">
        <f t="shared" si="343"/>
        <v>5642.5999999999995</v>
      </c>
      <c r="CU302">
        <f t="shared" si="344"/>
        <v>0</v>
      </c>
      <c r="CV302">
        <f t="shared" si="344"/>
        <v>22.82</v>
      </c>
      <c r="CW302">
        <f t="shared" si="344"/>
        <v>0</v>
      </c>
      <c r="CX302">
        <f t="shared" si="344"/>
        <v>0</v>
      </c>
      <c r="CY302">
        <f t="shared" si="345"/>
        <v>692.68319999999994</v>
      </c>
      <c r="CZ302">
        <f t="shared" si="346"/>
        <v>419.80799999999994</v>
      </c>
      <c r="DC302" t="s">
        <v>3</v>
      </c>
      <c r="DD302" t="s">
        <v>3</v>
      </c>
      <c r="DE302" t="s">
        <v>3</v>
      </c>
      <c r="DF302" t="s">
        <v>3</v>
      </c>
      <c r="DG302" t="s">
        <v>3</v>
      </c>
      <c r="DH302" t="s">
        <v>3</v>
      </c>
      <c r="DI302" t="s">
        <v>3</v>
      </c>
      <c r="DJ302" t="s">
        <v>3</v>
      </c>
      <c r="DK302" t="s">
        <v>3</v>
      </c>
      <c r="DL302" t="s">
        <v>3</v>
      </c>
      <c r="DM302" t="s">
        <v>3</v>
      </c>
      <c r="DN302">
        <v>0</v>
      </c>
      <c r="DO302">
        <v>0</v>
      </c>
      <c r="DP302">
        <v>1</v>
      </c>
      <c r="DQ302">
        <v>1</v>
      </c>
      <c r="DU302">
        <v>1005</v>
      </c>
      <c r="DV302" t="s">
        <v>53</v>
      </c>
      <c r="DW302" t="s">
        <v>53</v>
      </c>
      <c r="DX302">
        <v>100</v>
      </c>
      <c r="DZ302" t="s">
        <v>3</v>
      </c>
      <c r="EA302" t="s">
        <v>3</v>
      </c>
      <c r="EB302" t="s">
        <v>3</v>
      </c>
      <c r="EC302" t="s">
        <v>3</v>
      </c>
      <c r="EE302">
        <v>36260494</v>
      </c>
      <c r="EF302">
        <v>2</v>
      </c>
      <c r="EG302" t="s">
        <v>55</v>
      </c>
      <c r="EH302">
        <v>0</v>
      </c>
      <c r="EI302" t="s">
        <v>3</v>
      </c>
      <c r="EJ302">
        <v>1</v>
      </c>
      <c r="EK302">
        <v>46001</v>
      </c>
      <c r="EL302" t="s">
        <v>56</v>
      </c>
      <c r="EM302" t="s">
        <v>57</v>
      </c>
      <c r="EO302" t="s">
        <v>3</v>
      </c>
      <c r="EQ302">
        <v>0</v>
      </c>
      <c r="ER302">
        <v>178</v>
      </c>
      <c r="ES302">
        <v>0</v>
      </c>
      <c r="ET302">
        <v>0</v>
      </c>
      <c r="EU302">
        <v>0</v>
      </c>
      <c r="EV302">
        <v>178</v>
      </c>
      <c r="EW302">
        <v>22.82</v>
      </c>
      <c r="EX302">
        <v>0</v>
      </c>
      <c r="EY302">
        <v>0</v>
      </c>
      <c r="FQ302">
        <v>0</v>
      </c>
      <c r="FR302">
        <f t="shared" si="347"/>
        <v>0</v>
      </c>
      <c r="FS302">
        <v>0</v>
      </c>
      <c r="FT302" t="s">
        <v>58</v>
      </c>
      <c r="FU302" t="s">
        <v>59</v>
      </c>
      <c r="FX302">
        <v>99</v>
      </c>
      <c r="FY302">
        <v>59.5</v>
      </c>
      <c r="GA302" t="s">
        <v>3</v>
      </c>
      <c r="GD302">
        <v>1</v>
      </c>
      <c r="GF302">
        <v>1912073335</v>
      </c>
      <c r="GG302">
        <v>2</v>
      </c>
      <c r="GH302">
        <v>1</v>
      </c>
      <c r="GI302">
        <v>2</v>
      </c>
      <c r="GJ302">
        <v>0</v>
      </c>
      <c r="GK302">
        <v>0</v>
      </c>
      <c r="GL302">
        <f t="shared" si="348"/>
        <v>0</v>
      </c>
      <c r="GM302">
        <f t="shared" si="349"/>
        <v>1812.17</v>
      </c>
      <c r="GN302">
        <f t="shared" si="350"/>
        <v>1812.17</v>
      </c>
      <c r="GO302">
        <f t="shared" si="351"/>
        <v>0</v>
      </c>
      <c r="GP302">
        <f t="shared" si="352"/>
        <v>0</v>
      </c>
      <c r="GR302">
        <v>0</v>
      </c>
      <c r="GS302">
        <v>0</v>
      </c>
      <c r="GT302">
        <v>0</v>
      </c>
      <c r="GU302" t="s">
        <v>3</v>
      </c>
      <c r="GV302">
        <f t="shared" si="353"/>
        <v>0</v>
      </c>
      <c r="GW302">
        <v>1</v>
      </c>
      <c r="GX302">
        <f t="shared" si="354"/>
        <v>0</v>
      </c>
      <c r="HA302">
        <v>0</v>
      </c>
      <c r="HB302">
        <v>0</v>
      </c>
      <c r="HC302">
        <f t="shared" si="355"/>
        <v>0</v>
      </c>
      <c r="HE302" t="s">
        <v>3</v>
      </c>
      <c r="HF302" t="s">
        <v>3</v>
      </c>
      <c r="IK302">
        <v>0</v>
      </c>
    </row>
    <row r="304" spans="1:245">
      <c r="A304" s="2">
        <v>51</v>
      </c>
      <c r="B304" s="2">
        <f>B292</f>
        <v>0</v>
      </c>
      <c r="C304" s="2">
        <f>A292</f>
        <v>5</v>
      </c>
      <c r="D304" s="2">
        <f>ROW(A292)</f>
        <v>292</v>
      </c>
      <c r="E304" s="2"/>
      <c r="F304" s="2" t="str">
        <f>IF(F292&lt;&gt;"",F292,"")</f>
        <v>Новый подраздел</v>
      </c>
      <c r="G304" s="2" t="str">
        <f>IF(G292&lt;&gt;"",G292,"")</f>
        <v>тамбур 24</v>
      </c>
      <c r="H304" s="2">
        <v>0</v>
      </c>
      <c r="I304" s="2"/>
      <c r="J304" s="2"/>
      <c r="K304" s="2"/>
      <c r="L304" s="2"/>
      <c r="M304" s="2"/>
      <c r="N304" s="2"/>
      <c r="O304" s="2">
        <f t="shared" ref="O304:T304" si="356">ROUND(AB304,2)</f>
        <v>10118.34</v>
      </c>
      <c r="P304" s="2">
        <f t="shared" si="356"/>
        <v>1043.52</v>
      </c>
      <c r="Q304" s="2">
        <f t="shared" si="356"/>
        <v>121.96</v>
      </c>
      <c r="R304" s="2">
        <f t="shared" si="356"/>
        <v>117.21</v>
      </c>
      <c r="S304" s="2">
        <f t="shared" si="356"/>
        <v>8952.86</v>
      </c>
      <c r="T304" s="2">
        <f t="shared" si="356"/>
        <v>0</v>
      </c>
      <c r="U304" s="2">
        <f>AH304</f>
        <v>32.574608000000005</v>
      </c>
      <c r="V304" s="2">
        <f>AI304</f>
        <v>0.27383400000000002</v>
      </c>
      <c r="W304" s="2">
        <f>ROUND(AJ304,2)</f>
        <v>0</v>
      </c>
      <c r="X304" s="2">
        <f>ROUND(AK304,2)</f>
        <v>7330.24</v>
      </c>
      <c r="Y304" s="2">
        <f>ROUND(AL304,2)</f>
        <v>5054.25</v>
      </c>
      <c r="Z304" s="2"/>
      <c r="AA304" s="2"/>
      <c r="AB304" s="2">
        <f>ROUND(SUMIF(AA296:AA302,"=33525518",O296:O302),2)</f>
        <v>10118.34</v>
      </c>
      <c r="AC304" s="2">
        <f>ROUND(SUMIF(AA296:AA302,"=33525518",P296:P302),2)</f>
        <v>1043.52</v>
      </c>
      <c r="AD304" s="2">
        <f>ROUND(SUMIF(AA296:AA302,"=33525518",Q296:Q302),2)</f>
        <v>121.96</v>
      </c>
      <c r="AE304" s="2">
        <f>ROUND(SUMIF(AA296:AA302,"=33525518",R296:R302),2)</f>
        <v>117.21</v>
      </c>
      <c r="AF304" s="2">
        <f>ROUND(SUMIF(AA296:AA302,"=33525518",S296:S302),2)</f>
        <v>8952.86</v>
      </c>
      <c r="AG304" s="2">
        <f>ROUND(SUMIF(AA296:AA302,"=33525518",T296:T302),2)</f>
        <v>0</v>
      </c>
      <c r="AH304" s="2">
        <f>SUMIF(AA296:AA302,"=33525518",U296:U302)</f>
        <v>32.574608000000005</v>
      </c>
      <c r="AI304" s="2">
        <f>SUMIF(AA296:AA302,"=33525518",V296:V302)</f>
        <v>0.27383400000000002</v>
      </c>
      <c r="AJ304" s="2">
        <f>ROUND(SUMIF(AA296:AA302,"=33525518",W296:W302),2)</f>
        <v>0</v>
      </c>
      <c r="AK304" s="2">
        <f>ROUND(SUMIF(AA296:AA302,"=33525518",X296:X302),2)</f>
        <v>7330.24</v>
      </c>
      <c r="AL304" s="2">
        <f>ROUND(SUMIF(AA296:AA302,"=33525518",Y296:Y302),2)</f>
        <v>5054.25</v>
      </c>
      <c r="AM304" s="2"/>
      <c r="AN304" s="2"/>
      <c r="AO304" s="2">
        <f t="shared" ref="AO304:BD304" si="357">ROUND(BX304,2)</f>
        <v>0</v>
      </c>
      <c r="AP304" s="2">
        <f t="shared" si="357"/>
        <v>0</v>
      </c>
      <c r="AQ304" s="2">
        <f t="shared" si="357"/>
        <v>0</v>
      </c>
      <c r="AR304" s="2">
        <f t="shared" si="357"/>
        <v>22502.83</v>
      </c>
      <c r="AS304" s="2">
        <f t="shared" si="357"/>
        <v>22502.83</v>
      </c>
      <c r="AT304" s="2">
        <f t="shared" si="357"/>
        <v>0</v>
      </c>
      <c r="AU304" s="2">
        <f t="shared" si="357"/>
        <v>0</v>
      </c>
      <c r="AV304" s="2">
        <f t="shared" si="357"/>
        <v>1043.52</v>
      </c>
      <c r="AW304" s="2">
        <f t="shared" si="357"/>
        <v>1043.52</v>
      </c>
      <c r="AX304" s="2">
        <f t="shared" si="357"/>
        <v>0</v>
      </c>
      <c r="AY304" s="2">
        <f t="shared" si="357"/>
        <v>1043.52</v>
      </c>
      <c r="AZ304" s="2">
        <f t="shared" si="357"/>
        <v>0</v>
      </c>
      <c r="BA304" s="2">
        <f t="shared" si="357"/>
        <v>0</v>
      </c>
      <c r="BB304" s="2">
        <f t="shared" si="357"/>
        <v>0</v>
      </c>
      <c r="BC304" s="2">
        <f t="shared" si="357"/>
        <v>0</v>
      </c>
      <c r="BD304" s="2">
        <f t="shared" si="357"/>
        <v>0</v>
      </c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>
        <f>ROUND(SUMIF(AA296:AA302,"=33525518",FQ296:FQ302),2)</f>
        <v>0</v>
      </c>
      <c r="BY304" s="2">
        <f>ROUND(SUMIF(AA296:AA302,"=33525518",FR296:FR302),2)</f>
        <v>0</v>
      </c>
      <c r="BZ304" s="2">
        <f>ROUND(SUMIF(AA296:AA302,"=33525518",GL296:GL302),2)</f>
        <v>0</v>
      </c>
      <c r="CA304" s="2">
        <f>ROUND(SUMIF(AA296:AA302,"=33525518",GM296:GM302),2)</f>
        <v>22502.83</v>
      </c>
      <c r="CB304" s="2">
        <f>ROUND(SUMIF(AA296:AA302,"=33525518",GN296:GN302),2)</f>
        <v>22502.83</v>
      </c>
      <c r="CC304" s="2">
        <f>ROUND(SUMIF(AA296:AA302,"=33525518",GO296:GO302),2)</f>
        <v>0</v>
      </c>
      <c r="CD304" s="2">
        <f>ROUND(SUMIF(AA296:AA302,"=33525518",GP296:GP302),2)</f>
        <v>0</v>
      </c>
      <c r="CE304" s="2">
        <f>AC304-BX304</f>
        <v>1043.52</v>
      </c>
      <c r="CF304" s="2">
        <f>AC304-BY304</f>
        <v>1043.52</v>
      </c>
      <c r="CG304" s="2">
        <f>BX304-BZ304</f>
        <v>0</v>
      </c>
      <c r="CH304" s="2">
        <f>AC304-BX304-BY304+BZ304</f>
        <v>1043.52</v>
      </c>
      <c r="CI304" s="2">
        <f>BY304-BZ304</f>
        <v>0</v>
      </c>
      <c r="CJ304" s="2">
        <f>ROUND(SUMIF(AA296:AA302,"=33525518",GX296:GX302),2)</f>
        <v>0</v>
      </c>
      <c r="CK304" s="2">
        <f>ROUND(SUMIF(AA296:AA302,"=33525518",GY296:GY302),2)</f>
        <v>0</v>
      </c>
      <c r="CL304" s="2">
        <f>ROUND(SUMIF(AA296:AA302,"=33525518",GZ296:GZ302),2)</f>
        <v>0</v>
      </c>
      <c r="CM304" s="2">
        <f>ROUND(SUMIF(AA296:AA302,"=33525518",HD296:HD302),2)</f>
        <v>0</v>
      </c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>
        <v>0</v>
      </c>
    </row>
    <row r="306" spans="1:23">
      <c r="A306" s="4">
        <v>50</v>
      </c>
      <c r="B306" s="4">
        <v>0</v>
      </c>
      <c r="C306" s="4">
        <v>0</v>
      </c>
      <c r="D306" s="4">
        <v>1</v>
      </c>
      <c r="E306" s="4">
        <v>201</v>
      </c>
      <c r="F306" s="4">
        <f>ROUND(Source!O304,O306)</f>
        <v>10118.34</v>
      </c>
      <c r="G306" s="4" t="s">
        <v>60</v>
      </c>
      <c r="H306" s="4" t="s">
        <v>61</v>
      </c>
      <c r="I306" s="4"/>
      <c r="J306" s="4"/>
      <c r="K306" s="4">
        <v>201</v>
      </c>
      <c r="L306" s="4">
        <v>1</v>
      </c>
      <c r="M306" s="4">
        <v>3</v>
      </c>
      <c r="N306" s="4" t="s">
        <v>3</v>
      </c>
      <c r="O306" s="4">
        <v>2</v>
      </c>
      <c r="P306" s="4"/>
      <c r="Q306" s="4"/>
      <c r="R306" s="4"/>
      <c r="S306" s="4"/>
      <c r="T306" s="4"/>
      <c r="U306" s="4"/>
      <c r="V306" s="4"/>
      <c r="W306" s="4"/>
    </row>
    <row r="307" spans="1:23">
      <c r="A307" s="4">
        <v>50</v>
      </c>
      <c r="B307" s="4">
        <v>0</v>
      </c>
      <c r="C307" s="4">
        <v>0</v>
      </c>
      <c r="D307" s="4">
        <v>1</v>
      </c>
      <c r="E307" s="4">
        <v>202</v>
      </c>
      <c r="F307" s="4">
        <f>ROUND(Source!P304,O307)</f>
        <v>1043.52</v>
      </c>
      <c r="G307" s="4" t="s">
        <v>62</v>
      </c>
      <c r="H307" s="4" t="s">
        <v>63</v>
      </c>
      <c r="I307" s="4"/>
      <c r="J307" s="4"/>
      <c r="K307" s="4">
        <v>202</v>
      </c>
      <c r="L307" s="4">
        <v>2</v>
      </c>
      <c r="M307" s="4">
        <v>3</v>
      </c>
      <c r="N307" s="4" t="s">
        <v>3</v>
      </c>
      <c r="O307" s="4">
        <v>2</v>
      </c>
      <c r="P307" s="4"/>
      <c r="Q307" s="4"/>
      <c r="R307" s="4"/>
      <c r="S307" s="4"/>
      <c r="T307" s="4"/>
      <c r="U307" s="4"/>
      <c r="V307" s="4"/>
      <c r="W307" s="4"/>
    </row>
    <row r="308" spans="1:23">
      <c r="A308" s="4">
        <v>50</v>
      </c>
      <c r="B308" s="4">
        <v>0</v>
      </c>
      <c r="C308" s="4">
        <v>0</v>
      </c>
      <c r="D308" s="4">
        <v>1</v>
      </c>
      <c r="E308" s="4">
        <v>222</v>
      </c>
      <c r="F308" s="4">
        <f>ROUND(Source!AO304,O308)</f>
        <v>0</v>
      </c>
      <c r="G308" s="4" t="s">
        <v>64</v>
      </c>
      <c r="H308" s="4" t="s">
        <v>65</v>
      </c>
      <c r="I308" s="4"/>
      <c r="J308" s="4"/>
      <c r="K308" s="4">
        <v>222</v>
      </c>
      <c r="L308" s="4">
        <v>3</v>
      </c>
      <c r="M308" s="4">
        <v>3</v>
      </c>
      <c r="N308" s="4" t="s">
        <v>3</v>
      </c>
      <c r="O308" s="4">
        <v>2</v>
      </c>
      <c r="P308" s="4"/>
      <c r="Q308" s="4"/>
      <c r="R308" s="4"/>
      <c r="S308" s="4"/>
      <c r="T308" s="4"/>
      <c r="U308" s="4"/>
      <c r="V308" s="4"/>
      <c r="W308" s="4"/>
    </row>
    <row r="309" spans="1:23">
      <c r="A309" s="4">
        <v>50</v>
      </c>
      <c r="B309" s="4">
        <v>0</v>
      </c>
      <c r="C309" s="4">
        <v>0</v>
      </c>
      <c r="D309" s="4">
        <v>1</v>
      </c>
      <c r="E309" s="4">
        <v>225</v>
      </c>
      <c r="F309" s="4">
        <f>ROUND(Source!AV304,O309)</f>
        <v>1043.52</v>
      </c>
      <c r="G309" s="4" t="s">
        <v>66</v>
      </c>
      <c r="H309" s="4" t="s">
        <v>67</v>
      </c>
      <c r="I309" s="4"/>
      <c r="J309" s="4"/>
      <c r="K309" s="4">
        <v>225</v>
      </c>
      <c r="L309" s="4">
        <v>4</v>
      </c>
      <c r="M309" s="4">
        <v>3</v>
      </c>
      <c r="N309" s="4" t="s">
        <v>3</v>
      </c>
      <c r="O309" s="4">
        <v>2</v>
      </c>
      <c r="P309" s="4"/>
      <c r="Q309" s="4"/>
      <c r="R309" s="4"/>
      <c r="S309" s="4"/>
      <c r="T309" s="4"/>
      <c r="U309" s="4"/>
      <c r="V309" s="4"/>
      <c r="W309" s="4"/>
    </row>
    <row r="310" spans="1:23">
      <c r="A310" s="4">
        <v>50</v>
      </c>
      <c r="B310" s="4">
        <v>0</v>
      </c>
      <c r="C310" s="4">
        <v>0</v>
      </c>
      <c r="D310" s="4">
        <v>1</v>
      </c>
      <c r="E310" s="4">
        <v>226</v>
      </c>
      <c r="F310" s="4">
        <f>ROUND(Source!AW304,O310)</f>
        <v>1043.52</v>
      </c>
      <c r="G310" s="4" t="s">
        <v>68</v>
      </c>
      <c r="H310" s="4" t="s">
        <v>69</v>
      </c>
      <c r="I310" s="4"/>
      <c r="J310" s="4"/>
      <c r="K310" s="4">
        <v>226</v>
      </c>
      <c r="L310" s="4">
        <v>5</v>
      </c>
      <c r="M310" s="4">
        <v>3</v>
      </c>
      <c r="N310" s="4" t="s">
        <v>3</v>
      </c>
      <c r="O310" s="4">
        <v>2</v>
      </c>
      <c r="P310" s="4"/>
      <c r="Q310" s="4"/>
      <c r="R310" s="4"/>
      <c r="S310" s="4"/>
      <c r="T310" s="4"/>
      <c r="U310" s="4"/>
      <c r="V310" s="4"/>
      <c r="W310" s="4"/>
    </row>
    <row r="311" spans="1:23">
      <c r="A311" s="4">
        <v>50</v>
      </c>
      <c r="B311" s="4">
        <v>0</v>
      </c>
      <c r="C311" s="4">
        <v>0</v>
      </c>
      <c r="D311" s="4">
        <v>1</v>
      </c>
      <c r="E311" s="4">
        <v>227</v>
      </c>
      <c r="F311" s="4">
        <f>ROUND(Source!AX304,O311)</f>
        <v>0</v>
      </c>
      <c r="G311" s="4" t="s">
        <v>70</v>
      </c>
      <c r="H311" s="4" t="s">
        <v>71</v>
      </c>
      <c r="I311" s="4"/>
      <c r="J311" s="4"/>
      <c r="K311" s="4">
        <v>227</v>
      </c>
      <c r="L311" s="4">
        <v>6</v>
      </c>
      <c r="M311" s="4">
        <v>3</v>
      </c>
      <c r="N311" s="4" t="s">
        <v>3</v>
      </c>
      <c r="O311" s="4">
        <v>2</v>
      </c>
      <c r="P311" s="4"/>
      <c r="Q311" s="4"/>
      <c r="R311" s="4"/>
      <c r="S311" s="4"/>
      <c r="T311" s="4"/>
      <c r="U311" s="4"/>
      <c r="V311" s="4"/>
      <c r="W311" s="4"/>
    </row>
    <row r="312" spans="1:23">
      <c r="A312" s="4">
        <v>50</v>
      </c>
      <c r="B312" s="4">
        <v>0</v>
      </c>
      <c r="C312" s="4">
        <v>0</v>
      </c>
      <c r="D312" s="4">
        <v>1</v>
      </c>
      <c r="E312" s="4">
        <v>228</v>
      </c>
      <c r="F312" s="4">
        <f>ROUND(Source!AY304,O312)</f>
        <v>1043.52</v>
      </c>
      <c r="G312" s="4" t="s">
        <v>72</v>
      </c>
      <c r="H312" s="4" t="s">
        <v>73</v>
      </c>
      <c r="I312" s="4"/>
      <c r="J312" s="4"/>
      <c r="K312" s="4">
        <v>228</v>
      </c>
      <c r="L312" s="4">
        <v>7</v>
      </c>
      <c r="M312" s="4">
        <v>3</v>
      </c>
      <c r="N312" s="4" t="s">
        <v>3</v>
      </c>
      <c r="O312" s="4">
        <v>2</v>
      </c>
      <c r="P312" s="4"/>
      <c r="Q312" s="4"/>
      <c r="R312" s="4"/>
      <c r="S312" s="4"/>
      <c r="T312" s="4"/>
      <c r="U312" s="4"/>
      <c r="V312" s="4"/>
      <c r="W312" s="4"/>
    </row>
    <row r="313" spans="1:23">
      <c r="A313" s="4">
        <v>50</v>
      </c>
      <c r="B313" s="4">
        <v>0</v>
      </c>
      <c r="C313" s="4">
        <v>0</v>
      </c>
      <c r="D313" s="4">
        <v>1</v>
      </c>
      <c r="E313" s="4">
        <v>216</v>
      </c>
      <c r="F313" s="4">
        <f>ROUND(Source!AP304,O313)</f>
        <v>0</v>
      </c>
      <c r="G313" s="4" t="s">
        <v>74</v>
      </c>
      <c r="H313" s="4" t="s">
        <v>75</v>
      </c>
      <c r="I313" s="4"/>
      <c r="J313" s="4"/>
      <c r="K313" s="4">
        <v>216</v>
      </c>
      <c r="L313" s="4">
        <v>8</v>
      </c>
      <c r="M313" s="4">
        <v>3</v>
      </c>
      <c r="N313" s="4" t="s">
        <v>3</v>
      </c>
      <c r="O313" s="4">
        <v>2</v>
      </c>
      <c r="P313" s="4"/>
      <c r="Q313" s="4"/>
      <c r="R313" s="4"/>
      <c r="S313" s="4"/>
      <c r="T313" s="4"/>
      <c r="U313" s="4"/>
      <c r="V313" s="4"/>
      <c r="W313" s="4"/>
    </row>
    <row r="314" spans="1:23">
      <c r="A314" s="4">
        <v>50</v>
      </c>
      <c r="B314" s="4">
        <v>0</v>
      </c>
      <c r="C314" s="4">
        <v>0</v>
      </c>
      <c r="D314" s="4">
        <v>1</v>
      </c>
      <c r="E314" s="4">
        <v>223</v>
      </c>
      <c r="F314" s="4">
        <f>ROUND(Source!AQ304,O314)</f>
        <v>0</v>
      </c>
      <c r="G314" s="4" t="s">
        <v>76</v>
      </c>
      <c r="H314" s="4" t="s">
        <v>77</v>
      </c>
      <c r="I314" s="4"/>
      <c r="J314" s="4"/>
      <c r="K314" s="4">
        <v>223</v>
      </c>
      <c r="L314" s="4">
        <v>9</v>
      </c>
      <c r="M314" s="4">
        <v>3</v>
      </c>
      <c r="N314" s="4" t="s">
        <v>3</v>
      </c>
      <c r="O314" s="4">
        <v>2</v>
      </c>
      <c r="P314" s="4"/>
      <c r="Q314" s="4"/>
      <c r="R314" s="4"/>
      <c r="S314" s="4"/>
      <c r="T314" s="4"/>
      <c r="U314" s="4"/>
      <c r="V314" s="4"/>
      <c r="W314" s="4"/>
    </row>
    <row r="315" spans="1:23">
      <c r="A315" s="4">
        <v>50</v>
      </c>
      <c r="B315" s="4">
        <v>0</v>
      </c>
      <c r="C315" s="4">
        <v>0</v>
      </c>
      <c r="D315" s="4">
        <v>1</v>
      </c>
      <c r="E315" s="4">
        <v>229</v>
      </c>
      <c r="F315" s="4">
        <f>ROUND(Source!AZ304,O315)</f>
        <v>0</v>
      </c>
      <c r="G315" s="4" t="s">
        <v>78</v>
      </c>
      <c r="H315" s="4" t="s">
        <v>79</v>
      </c>
      <c r="I315" s="4"/>
      <c r="J315" s="4"/>
      <c r="K315" s="4">
        <v>229</v>
      </c>
      <c r="L315" s="4">
        <v>10</v>
      </c>
      <c r="M315" s="4">
        <v>3</v>
      </c>
      <c r="N315" s="4" t="s">
        <v>3</v>
      </c>
      <c r="O315" s="4">
        <v>2</v>
      </c>
      <c r="P315" s="4"/>
      <c r="Q315" s="4"/>
      <c r="R315" s="4"/>
      <c r="S315" s="4"/>
      <c r="T315" s="4"/>
      <c r="U315" s="4"/>
      <c r="V315" s="4"/>
      <c r="W315" s="4"/>
    </row>
    <row r="316" spans="1:23">
      <c r="A316" s="4">
        <v>50</v>
      </c>
      <c r="B316" s="4">
        <v>0</v>
      </c>
      <c r="C316" s="4">
        <v>0</v>
      </c>
      <c r="D316" s="4">
        <v>1</v>
      </c>
      <c r="E316" s="4">
        <v>203</v>
      </c>
      <c r="F316" s="4">
        <f>ROUND(Source!Q304,O316)</f>
        <v>121.96</v>
      </c>
      <c r="G316" s="4" t="s">
        <v>80</v>
      </c>
      <c r="H316" s="4" t="s">
        <v>81</v>
      </c>
      <c r="I316" s="4"/>
      <c r="J316" s="4"/>
      <c r="K316" s="4">
        <v>203</v>
      </c>
      <c r="L316" s="4">
        <v>11</v>
      </c>
      <c r="M316" s="4">
        <v>3</v>
      </c>
      <c r="N316" s="4" t="s">
        <v>3</v>
      </c>
      <c r="O316" s="4">
        <v>2</v>
      </c>
      <c r="P316" s="4"/>
      <c r="Q316" s="4"/>
      <c r="R316" s="4"/>
      <c r="S316" s="4"/>
      <c r="T316" s="4"/>
      <c r="U316" s="4"/>
      <c r="V316" s="4"/>
      <c r="W316" s="4"/>
    </row>
    <row r="317" spans="1:23">
      <c r="A317" s="4">
        <v>50</v>
      </c>
      <c r="B317" s="4">
        <v>0</v>
      </c>
      <c r="C317" s="4">
        <v>0</v>
      </c>
      <c r="D317" s="4">
        <v>1</v>
      </c>
      <c r="E317" s="4">
        <v>231</v>
      </c>
      <c r="F317" s="4">
        <f>ROUND(Source!BB304,O317)</f>
        <v>0</v>
      </c>
      <c r="G317" s="4" t="s">
        <v>82</v>
      </c>
      <c r="H317" s="4" t="s">
        <v>83</v>
      </c>
      <c r="I317" s="4"/>
      <c r="J317" s="4"/>
      <c r="K317" s="4">
        <v>231</v>
      </c>
      <c r="L317" s="4">
        <v>12</v>
      </c>
      <c r="M317" s="4">
        <v>3</v>
      </c>
      <c r="N317" s="4" t="s">
        <v>3</v>
      </c>
      <c r="O317" s="4">
        <v>2</v>
      </c>
      <c r="P317" s="4"/>
      <c r="Q317" s="4"/>
      <c r="R317" s="4"/>
      <c r="S317" s="4"/>
      <c r="T317" s="4"/>
      <c r="U317" s="4"/>
      <c r="V317" s="4"/>
      <c r="W317" s="4"/>
    </row>
    <row r="318" spans="1:23">
      <c r="A318" s="4">
        <v>50</v>
      </c>
      <c r="B318" s="4">
        <v>0</v>
      </c>
      <c r="C318" s="4">
        <v>0</v>
      </c>
      <c r="D318" s="4">
        <v>1</v>
      </c>
      <c r="E318" s="4">
        <v>204</v>
      </c>
      <c r="F318" s="4">
        <f>ROUND(Source!R304,O318)</f>
        <v>117.21</v>
      </c>
      <c r="G318" s="4" t="s">
        <v>84</v>
      </c>
      <c r="H318" s="4" t="s">
        <v>85</v>
      </c>
      <c r="I318" s="4"/>
      <c r="J318" s="4"/>
      <c r="K318" s="4">
        <v>204</v>
      </c>
      <c r="L318" s="4">
        <v>13</v>
      </c>
      <c r="M318" s="4">
        <v>3</v>
      </c>
      <c r="N318" s="4" t="s">
        <v>3</v>
      </c>
      <c r="O318" s="4">
        <v>2</v>
      </c>
      <c r="P318" s="4"/>
      <c r="Q318" s="4"/>
      <c r="R318" s="4"/>
      <c r="S318" s="4"/>
      <c r="T318" s="4"/>
      <c r="U318" s="4"/>
      <c r="V318" s="4"/>
      <c r="W318" s="4"/>
    </row>
    <row r="319" spans="1:23">
      <c r="A319" s="4">
        <v>50</v>
      </c>
      <c r="B319" s="4">
        <v>0</v>
      </c>
      <c r="C319" s="4">
        <v>0</v>
      </c>
      <c r="D319" s="4">
        <v>1</v>
      </c>
      <c r="E319" s="4">
        <v>205</v>
      </c>
      <c r="F319" s="4">
        <f>ROUND(Source!S304,O319)</f>
        <v>8952.86</v>
      </c>
      <c r="G319" s="4" t="s">
        <v>86</v>
      </c>
      <c r="H319" s="4" t="s">
        <v>87</v>
      </c>
      <c r="I319" s="4"/>
      <c r="J319" s="4"/>
      <c r="K319" s="4">
        <v>205</v>
      </c>
      <c r="L319" s="4">
        <v>14</v>
      </c>
      <c r="M319" s="4">
        <v>3</v>
      </c>
      <c r="N319" s="4" t="s">
        <v>3</v>
      </c>
      <c r="O319" s="4">
        <v>2</v>
      </c>
      <c r="P319" s="4"/>
      <c r="Q319" s="4"/>
      <c r="R319" s="4"/>
      <c r="S319" s="4"/>
      <c r="T319" s="4"/>
      <c r="U319" s="4"/>
      <c r="V319" s="4"/>
      <c r="W319" s="4"/>
    </row>
    <row r="320" spans="1:23">
      <c r="A320" s="4">
        <v>50</v>
      </c>
      <c r="B320" s="4">
        <v>0</v>
      </c>
      <c r="C320" s="4">
        <v>0</v>
      </c>
      <c r="D320" s="4">
        <v>1</v>
      </c>
      <c r="E320" s="4">
        <v>232</v>
      </c>
      <c r="F320" s="4">
        <f>ROUND(Source!BC304,O320)</f>
        <v>0</v>
      </c>
      <c r="G320" s="4" t="s">
        <v>88</v>
      </c>
      <c r="H320" s="4" t="s">
        <v>89</v>
      </c>
      <c r="I320" s="4"/>
      <c r="J320" s="4"/>
      <c r="K320" s="4">
        <v>232</v>
      </c>
      <c r="L320" s="4">
        <v>15</v>
      </c>
      <c r="M320" s="4">
        <v>3</v>
      </c>
      <c r="N320" s="4" t="s">
        <v>3</v>
      </c>
      <c r="O320" s="4">
        <v>2</v>
      </c>
      <c r="P320" s="4"/>
      <c r="Q320" s="4"/>
      <c r="R320" s="4"/>
      <c r="S320" s="4"/>
      <c r="T320" s="4"/>
      <c r="U320" s="4"/>
      <c r="V320" s="4"/>
      <c r="W320" s="4"/>
    </row>
    <row r="321" spans="1:206">
      <c r="A321" s="4">
        <v>50</v>
      </c>
      <c r="B321" s="4">
        <v>0</v>
      </c>
      <c r="C321" s="4">
        <v>0</v>
      </c>
      <c r="D321" s="4">
        <v>1</v>
      </c>
      <c r="E321" s="4">
        <v>214</v>
      </c>
      <c r="F321" s="4">
        <f>ROUND(Source!AS304,O321)</f>
        <v>22502.83</v>
      </c>
      <c r="G321" s="4" t="s">
        <v>90</v>
      </c>
      <c r="H321" s="4" t="s">
        <v>91</v>
      </c>
      <c r="I321" s="4"/>
      <c r="J321" s="4"/>
      <c r="K321" s="4">
        <v>214</v>
      </c>
      <c r="L321" s="4">
        <v>16</v>
      </c>
      <c r="M321" s="4">
        <v>3</v>
      </c>
      <c r="N321" s="4" t="s">
        <v>3</v>
      </c>
      <c r="O321" s="4">
        <v>2</v>
      </c>
      <c r="P321" s="4"/>
      <c r="Q321" s="4"/>
      <c r="R321" s="4"/>
      <c r="S321" s="4"/>
      <c r="T321" s="4"/>
      <c r="U321" s="4"/>
      <c r="V321" s="4"/>
      <c r="W321" s="4"/>
    </row>
    <row r="322" spans="1:206">
      <c r="A322" s="4">
        <v>50</v>
      </c>
      <c r="B322" s="4">
        <v>0</v>
      </c>
      <c r="C322" s="4">
        <v>0</v>
      </c>
      <c r="D322" s="4">
        <v>1</v>
      </c>
      <c r="E322" s="4">
        <v>215</v>
      </c>
      <c r="F322" s="4">
        <f>ROUND(Source!AT304,O322)</f>
        <v>0</v>
      </c>
      <c r="G322" s="4" t="s">
        <v>92</v>
      </c>
      <c r="H322" s="4" t="s">
        <v>93</v>
      </c>
      <c r="I322" s="4"/>
      <c r="J322" s="4"/>
      <c r="K322" s="4">
        <v>215</v>
      </c>
      <c r="L322" s="4">
        <v>17</v>
      </c>
      <c r="M322" s="4">
        <v>3</v>
      </c>
      <c r="N322" s="4" t="s">
        <v>3</v>
      </c>
      <c r="O322" s="4">
        <v>2</v>
      </c>
      <c r="P322" s="4"/>
      <c r="Q322" s="4"/>
      <c r="R322" s="4"/>
      <c r="S322" s="4"/>
      <c r="T322" s="4"/>
      <c r="U322" s="4"/>
      <c r="V322" s="4"/>
      <c r="W322" s="4"/>
    </row>
    <row r="323" spans="1:206">
      <c r="A323" s="4">
        <v>50</v>
      </c>
      <c r="B323" s="4">
        <v>0</v>
      </c>
      <c r="C323" s="4">
        <v>0</v>
      </c>
      <c r="D323" s="4">
        <v>1</v>
      </c>
      <c r="E323" s="4">
        <v>217</v>
      </c>
      <c r="F323" s="4">
        <f>ROUND(Source!AU304,O323)</f>
        <v>0</v>
      </c>
      <c r="G323" s="4" t="s">
        <v>94</v>
      </c>
      <c r="H323" s="4" t="s">
        <v>95</v>
      </c>
      <c r="I323" s="4"/>
      <c r="J323" s="4"/>
      <c r="K323" s="4">
        <v>217</v>
      </c>
      <c r="L323" s="4">
        <v>18</v>
      </c>
      <c r="M323" s="4">
        <v>3</v>
      </c>
      <c r="N323" s="4" t="s">
        <v>3</v>
      </c>
      <c r="O323" s="4">
        <v>2</v>
      </c>
      <c r="P323" s="4"/>
      <c r="Q323" s="4"/>
      <c r="R323" s="4"/>
      <c r="S323" s="4"/>
      <c r="T323" s="4"/>
      <c r="U323" s="4"/>
      <c r="V323" s="4"/>
      <c r="W323" s="4"/>
    </row>
    <row r="324" spans="1:206">
      <c r="A324" s="4">
        <v>50</v>
      </c>
      <c r="B324" s="4">
        <v>0</v>
      </c>
      <c r="C324" s="4">
        <v>0</v>
      </c>
      <c r="D324" s="4">
        <v>1</v>
      </c>
      <c r="E324" s="4">
        <v>230</v>
      </c>
      <c r="F324" s="4">
        <f>ROUND(Source!BA304,O324)</f>
        <v>0</v>
      </c>
      <c r="G324" s="4" t="s">
        <v>96</v>
      </c>
      <c r="H324" s="4" t="s">
        <v>97</v>
      </c>
      <c r="I324" s="4"/>
      <c r="J324" s="4"/>
      <c r="K324" s="4">
        <v>230</v>
      </c>
      <c r="L324" s="4">
        <v>19</v>
      </c>
      <c r="M324" s="4">
        <v>3</v>
      </c>
      <c r="N324" s="4" t="s">
        <v>3</v>
      </c>
      <c r="O324" s="4">
        <v>2</v>
      </c>
      <c r="P324" s="4"/>
      <c r="Q324" s="4"/>
      <c r="R324" s="4"/>
      <c r="S324" s="4"/>
      <c r="T324" s="4"/>
      <c r="U324" s="4"/>
      <c r="V324" s="4"/>
      <c r="W324" s="4"/>
    </row>
    <row r="325" spans="1:206">
      <c r="A325" s="4">
        <v>50</v>
      </c>
      <c r="B325" s="4">
        <v>0</v>
      </c>
      <c r="C325" s="4">
        <v>0</v>
      </c>
      <c r="D325" s="4">
        <v>1</v>
      </c>
      <c r="E325" s="4">
        <v>206</v>
      </c>
      <c r="F325" s="4">
        <f>ROUND(Source!T304,O325)</f>
        <v>0</v>
      </c>
      <c r="G325" s="4" t="s">
        <v>98</v>
      </c>
      <c r="H325" s="4" t="s">
        <v>99</v>
      </c>
      <c r="I325" s="4"/>
      <c r="J325" s="4"/>
      <c r="K325" s="4">
        <v>206</v>
      </c>
      <c r="L325" s="4">
        <v>20</v>
      </c>
      <c r="M325" s="4">
        <v>3</v>
      </c>
      <c r="N325" s="4" t="s">
        <v>3</v>
      </c>
      <c r="O325" s="4">
        <v>2</v>
      </c>
      <c r="P325" s="4"/>
      <c r="Q325" s="4"/>
      <c r="R325" s="4"/>
      <c r="S325" s="4"/>
      <c r="T325" s="4"/>
      <c r="U325" s="4"/>
      <c r="V325" s="4"/>
      <c r="W325" s="4"/>
    </row>
    <row r="326" spans="1:206">
      <c r="A326" s="4">
        <v>50</v>
      </c>
      <c r="B326" s="4">
        <v>0</v>
      </c>
      <c r="C326" s="4">
        <v>0</v>
      </c>
      <c r="D326" s="4">
        <v>1</v>
      </c>
      <c r="E326" s="4">
        <v>207</v>
      </c>
      <c r="F326" s="4">
        <f>Source!U304</f>
        <v>32.574608000000005</v>
      </c>
      <c r="G326" s="4" t="s">
        <v>100</v>
      </c>
      <c r="H326" s="4" t="s">
        <v>101</v>
      </c>
      <c r="I326" s="4"/>
      <c r="J326" s="4"/>
      <c r="K326" s="4">
        <v>207</v>
      </c>
      <c r="L326" s="4">
        <v>21</v>
      </c>
      <c r="M326" s="4">
        <v>3</v>
      </c>
      <c r="N326" s="4" t="s">
        <v>3</v>
      </c>
      <c r="O326" s="4">
        <v>-1</v>
      </c>
      <c r="P326" s="4"/>
      <c r="Q326" s="4"/>
      <c r="R326" s="4"/>
      <c r="S326" s="4"/>
      <c r="T326" s="4"/>
      <c r="U326" s="4"/>
      <c r="V326" s="4"/>
      <c r="W326" s="4"/>
    </row>
    <row r="327" spans="1:206">
      <c r="A327" s="4">
        <v>50</v>
      </c>
      <c r="B327" s="4">
        <v>0</v>
      </c>
      <c r="C327" s="4">
        <v>0</v>
      </c>
      <c r="D327" s="4">
        <v>1</v>
      </c>
      <c r="E327" s="4">
        <v>208</v>
      </c>
      <c r="F327" s="4">
        <f>Source!V304</f>
        <v>0.27383400000000002</v>
      </c>
      <c r="G327" s="4" t="s">
        <v>102</v>
      </c>
      <c r="H327" s="4" t="s">
        <v>103</v>
      </c>
      <c r="I327" s="4"/>
      <c r="J327" s="4"/>
      <c r="K327" s="4">
        <v>208</v>
      </c>
      <c r="L327" s="4">
        <v>22</v>
      </c>
      <c r="M327" s="4">
        <v>3</v>
      </c>
      <c r="N327" s="4" t="s">
        <v>3</v>
      </c>
      <c r="O327" s="4">
        <v>-1</v>
      </c>
      <c r="P327" s="4"/>
      <c r="Q327" s="4"/>
      <c r="R327" s="4"/>
      <c r="S327" s="4"/>
      <c r="T327" s="4"/>
      <c r="U327" s="4"/>
      <c r="V327" s="4"/>
      <c r="W327" s="4"/>
    </row>
    <row r="328" spans="1:206">
      <c r="A328" s="4">
        <v>50</v>
      </c>
      <c r="B328" s="4">
        <v>0</v>
      </c>
      <c r="C328" s="4">
        <v>0</v>
      </c>
      <c r="D328" s="4">
        <v>1</v>
      </c>
      <c r="E328" s="4">
        <v>209</v>
      </c>
      <c r="F328" s="4">
        <f>ROUND(Source!W304,O328)</f>
        <v>0</v>
      </c>
      <c r="G328" s="4" t="s">
        <v>104</v>
      </c>
      <c r="H328" s="4" t="s">
        <v>105</v>
      </c>
      <c r="I328" s="4"/>
      <c r="J328" s="4"/>
      <c r="K328" s="4">
        <v>209</v>
      </c>
      <c r="L328" s="4">
        <v>23</v>
      </c>
      <c r="M328" s="4">
        <v>3</v>
      </c>
      <c r="N328" s="4" t="s">
        <v>3</v>
      </c>
      <c r="O328" s="4">
        <v>2</v>
      </c>
      <c r="P328" s="4"/>
      <c r="Q328" s="4"/>
      <c r="R328" s="4"/>
      <c r="S328" s="4"/>
      <c r="T328" s="4"/>
      <c r="U328" s="4"/>
      <c r="V328" s="4"/>
      <c r="W328" s="4"/>
    </row>
    <row r="329" spans="1:206">
      <c r="A329" s="4">
        <v>50</v>
      </c>
      <c r="B329" s="4">
        <v>0</v>
      </c>
      <c r="C329" s="4">
        <v>0</v>
      </c>
      <c r="D329" s="4">
        <v>1</v>
      </c>
      <c r="E329" s="4">
        <v>233</v>
      </c>
      <c r="F329" s="4">
        <f>ROUND(Source!BD304,O329)</f>
        <v>0</v>
      </c>
      <c r="G329" s="4" t="s">
        <v>106</v>
      </c>
      <c r="H329" s="4" t="s">
        <v>107</v>
      </c>
      <c r="I329" s="4"/>
      <c r="J329" s="4"/>
      <c r="K329" s="4">
        <v>233</v>
      </c>
      <c r="L329" s="4">
        <v>24</v>
      </c>
      <c r="M329" s="4">
        <v>3</v>
      </c>
      <c r="N329" s="4" t="s">
        <v>3</v>
      </c>
      <c r="O329" s="4">
        <v>2</v>
      </c>
      <c r="P329" s="4"/>
      <c r="Q329" s="4"/>
      <c r="R329" s="4"/>
      <c r="S329" s="4"/>
      <c r="T329" s="4"/>
      <c r="U329" s="4"/>
      <c r="V329" s="4"/>
      <c r="W329" s="4"/>
    </row>
    <row r="330" spans="1:206">
      <c r="A330" s="4">
        <v>50</v>
      </c>
      <c r="B330" s="4">
        <v>0</v>
      </c>
      <c r="C330" s="4">
        <v>0</v>
      </c>
      <c r="D330" s="4">
        <v>1</v>
      </c>
      <c r="E330" s="4">
        <v>210</v>
      </c>
      <c r="F330" s="4">
        <f>ROUND(Source!X304,O330)</f>
        <v>7330.24</v>
      </c>
      <c r="G330" s="4" t="s">
        <v>108</v>
      </c>
      <c r="H330" s="4" t="s">
        <v>109</v>
      </c>
      <c r="I330" s="4"/>
      <c r="J330" s="4"/>
      <c r="K330" s="4">
        <v>210</v>
      </c>
      <c r="L330" s="4">
        <v>25</v>
      </c>
      <c r="M330" s="4">
        <v>3</v>
      </c>
      <c r="N330" s="4" t="s">
        <v>3</v>
      </c>
      <c r="O330" s="4">
        <v>2</v>
      </c>
      <c r="P330" s="4"/>
      <c r="Q330" s="4"/>
      <c r="R330" s="4"/>
      <c r="S330" s="4"/>
      <c r="T330" s="4"/>
      <c r="U330" s="4"/>
      <c r="V330" s="4"/>
      <c r="W330" s="4"/>
    </row>
    <row r="331" spans="1:206">
      <c r="A331" s="4">
        <v>50</v>
      </c>
      <c r="B331" s="4">
        <v>0</v>
      </c>
      <c r="C331" s="4">
        <v>0</v>
      </c>
      <c r="D331" s="4">
        <v>1</v>
      </c>
      <c r="E331" s="4">
        <v>211</v>
      </c>
      <c r="F331" s="4">
        <f>ROUND(Source!Y304,O331)</f>
        <v>5054.25</v>
      </c>
      <c r="G331" s="4" t="s">
        <v>110</v>
      </c>
      <c r="H331" s="4" t="s">
        <v>111</v>
      </c>
      <c r="I331" s="4"/>
      <c r="J331" s="4"/>
      <c r="K331" s="4">
        <v>211</v>
      </c>
      <c r="L331" s="4">
        <v>26</v>
      </c>
      <c r="M331" s="4">
        <v>3</v>
      </c>
      <c r="N331" s="4" t="s">
        <v>3</v>
      </c>
      <c r="O331" s="4">
        <v>2</v>
      </c>
      <c r="P331" s="4"/>
      <c r="Q331" s="4"/>
      <c r="R331" s="4"/>
      <c r="S331" s="4"/>
      <c r="T331" s="4"/>
      <c r="U331" s="4"/>
      <c r="V331" s="4"/>
      <c r="W331" s="4"/>
    </row>
    <row r="332" spans="1:206">
      <c r="A332" s="4">
        <v>50</v>
      </c>
      <c r="B332" s="4">
        <v>0</v>
      </c>
      <c r="C332" s="4">
        <v>0</v>
      </c>
      <c r="D332" s="4">
        <v>1</v>
      </c>
      <c r="E332" s="4">
        <v>224</v>
      </c>
      <c r="F332" s="4">
        <f>ROUND(Source!AR304,O332)</f>
        <v>22502.83</v>
      </c>
      <c r="G332" s="4" t="s">
        <v>112</v>
      </c>
      <c r="H332" s="4" t="s">
        <v>113</v>
      </c>
      <c r="I332" s="4"/>
      <c r="J332" s="4"/>
      <c r="K332" s="4">
        <v>224</v>
      </c>
      <c r="L332" s="4">
        <v>27</v>
      </c>
      <c r="M332" s="4">
        <v>3</v>
      </c>
      <c r="N332" s="4" t="s">
        <v>3</v>
      </c>
      <c r="O332" s="4">
        <v>2</v>
      </c>
      <c r="P332" s="4"/>
      <c r="Q332" s="4"/>
      <c r="R332" s="4"/>
      <c r="S332" s="4"/>
      <c r="T332" s="4"/>
      <c r="U332" s="4"/>
      <c r="V332" s="4"/>
      <c r="W332" s="4"/>
    </row>
    <row r="334" spans="1:206">
      <c r="A334" s="1">
        <v>5</v>
      </c>
      <c r="B334" s="1">
        <v>0</v>
      </c>
      <c r="C334" s="1"/>
      <c r="D334" s="1">
        <f>ROW(A346)</f>
        <v>346</v>
      </c>
      <c r="E334" s="1"/>
      <c r="F334" s="1" t="s">
        <v>15</v>
      </c>
      <c r="G334" s="1" t="s">
        <v>123</v>
      </c>
      <c r="H334" s="1" t="s">
        <v>3</v>
      </c>
      <c r="I334" s="1">
        <v>0</v>
      </c>
      <c r="J334" s="1"/>
      <c r="K334" s="1">
        <v>0</v>
      </c>
      <c r="L334" s="1"/>
      <c r="M334" s="1" t="s">
        <v>3</v>
      </c>
      <c r="N334" s="1"/>
      <c r="O334" s="1"/>
      <c r="P334" s="1"/>
      <c r="Q334" s="1"/>
      <c r="R334" s="1"/>
      <c r="S334" s="1">
        <v>0</v>
      </c>
      <c r="T334" s="1"/>
      <c r="U334" s="1" t="s">
        <v>3</v>
      </c>
      <c r="V334" s="1">
        <v>0</v>
      </c>
      <c r="W334" s="1"/>
      <c r="X334" s="1"/>
      <c r="Y334" s="1"/>
      <c r="Z334" s="1"/>
      <c r="AA334" s="1"/>
      <c r="AB334" s="1" t="s">
        <v>3</v>
      </c>
      <c r="AC334" s="1" t="s">
        <v>3</v>
      </c>
      <c r="AD334" s="1" t="s">
        <v>3</v>
      </c>
      <c r="AE334" s="1" t="s">
        <v>3</v>
      </c>
      <c r="AF334" s="1" t="s">
        <v>3</v>
      </c>
      <c r="AG334" s="1" t="s">
        <v>3</v>
      </c>
      <c r="AH334" s="1"/>
      <c r="AI334" s="1"/>
      <c r="AJ334" s="1"/>
      <c r="AK334" s="1"/>
      <c r="AL334" s="1"/>
      <c r="AM334" s="1"/>
      <c r="AN334" s="1"/>
      <c r="AO334" s="1"/>
      <c r="AP334" s="1" t="s">
        <v>3</v>
      </c>
      <c r="AQ334" s="1" t="s">
        <v>3</v>
      </c>
      <c r="AR334" s="1" t="s">
        <v>3</v>
      </c>
      <c r="AS334" s="1"/>
      <c r="AT334" s="1"/>
      <c r="AU334" s="1"/>
      <c r="AV334" s="1"/>
      <c r="AW334" s="1"/>
      <c r="AX334" s="1"/>
      <c r="AY334" s="1"/>
      <c r="AZ334" s="1" t="s">
        <v>3</v>
      </c>
      <c r="BA334" s="1"/>
      <c r="BB334" s="1" t="s">
        <v>3</v>
      </c>
      <c r="BC334" s="1" t="s">
        <v>3</v>
      </c>
      <c r="BD334" s="1" t="s">
        <v>3</v>
      </c>
      <c r="BE334" s="1" t="s">
        <v>3</v>
      </c>
      <c r="BF334" s="1" t="s">
        <v>3</v>
      </c>
      <c r="BG334" s="1" t="s">
        <v>3</v>
      </c>
      <c r="BH334" s="1" t="s">
        <v>3</v>
      </c>
      <c r="BI334" s="1" t="s">
        <v>3</v>
      </c>
      <c r="BJ334" s="1" t="s">
        <v>3</v>
      </c>
      <c r="BK334" s="1" t="s">
        <v>3</v>
      </c>
      <c r="BL334" s="1" t="s">
        <v>3</v>
      </c>
      <c r="BM334" s="1" t="s">
        <v>3</v>
      </c>
      <c r="BN334" s="1" t="s">
        <v>3</v>
      </c>
      <c r="BO334" s="1" t="s">
        <v>3</v>
      </c>
      <c r="BP334" s="1" t="s">
        <v>3</v>
      </c>
      <c r="BQ334" s="1"/>
      <c r="BR334" s="1"/>
      <c r="BS334" s="1"/>
      <c r="BT334" s="1"/>
      <c r="BU334" s="1"/>
      <c r="BV334" s="1"/>
      <c r="BW334" s="1"/>
      <c r="BX334" s="1">
        <v>0</v>
      </c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>
        <v>0</v>
      </c>
    </row>
    <row r="336" spans="1:206">
      <c r="A336" s="2">
        <v>52</v>
      </c>
      <c r="B336" s="2">
        <f t="shared" ref="B336:G336" si="358">B346</f>
        <v>0</v>
      </c>
      <c r="C336" s="2">
        <f t="shared" si="358"/>
        <v>5</v>
      </c>
      <c r="D336" s="2">
        <f t="shared" si="358"/>
        <v>334</v>
      </c>
      <c r="E336" s="2">
        <f t="shared" si="358"/>
        <v>0</v>
      </c>
      <c r="F336" s="2" t="str">
        <f t="shared" si="358"/>
        <v>Новый подраздел</v>
      </c>
      <c r="G336" s="2" t="str">
        <f t="shared" si="358"/>
        <v>умывальня 25+26</v>
      </c>
      <c r="H336" s="2"/>
      <c r="I336" s="2"/>
      <c r="J336" s="2"/>
      <c r="K336" s="2"/>
      <c r="L336" s="2"/>
      <c r="M336" s="2"/>
      <c r="N336" s="2"/>
      <c r="O336" s="2">
        <f t="shared" ref="O336:AT336" si="359">O346</f>
        <v>15458.97</v>
      </c>
      <c r="P336" s="2">
        <f t="shared" si="359"/>
        <v>2082.64</v>
      </c>
      <c r="Q336" s="2">
        <f t="shared" si="359"/>
        <v>124.45</v>
      </c>
      <c r="R336" s="2">
        <f t="shared" si="359"/>
        <v>119.63</v>
      </c>
      <c r="S336" s="2">
        <f t="shared" si="359"/>
        <v>13251.88</v>
      </c>
      <c r="T336" s="2">
        <f t="shared" si="359"/>
        <v>0</v>
      </c>
      <c r="U336" s="2">
        <f t="shared" si="359"/>
        <v>47.555825999999996</v>
      </c>
      <c r="V336" s="2">
        <f t="shared" si="359"/>
        <v>0.27942600000000001</v>
      </c>
      <c r="W336" s="2">
        <f t="shared" si="359"/>
        <v>0</v>
      </c>
      <c r="X336" s="2">
        <f t="shared" si="359"/>
        <v>10646.43</v>
      </c>
      <c r="Y336" s="2">
        <f t="shared" si="359"/>
        <v>6954.24</v>
      </c>
      <c r="Z336" s="2">
        <f t="shared" si="359"/>
        <v>0</v>
      </c>
      <c r="AA336" s="2">
        <f t="shared" si="359"/>
        <v>0</v>
      </c>
      <c r="AB336" s="2">
        <f t="shared" si="359"/>
        <v>15458.97</v>
      </c>
      <c r="AC336" s="2">
        <f t="shared" si="359"/>
        <v>2082.64</v>
      </c>
      <c r="AD336" s="2">
        <f t="shared" si="359"/>
        <v>124.45</v>
      </c>
      <c r="AE336" s="2">
        <f t="shared" si="359"/>
        <v>119.63</v>
      </c>
      <c r="AF336" s="2">
        <f t="shared" si="359"/>
        <v>13251.88</v>
      </c>
      <c r="AG336" s="2">
        <f t="shared" si="359"/>
        <v>0</v>
      </c>
      <c r="AH336" s="2">
        <f t="shared" si="359"/>
        <v>47.555825999999996</v>
      </c>
      <c r="AI336" s="2">
        <f t="shared" si="359"/>
        <v>0.27942600000000001</v>
      </c>
      <c r="AJ336" s="2">
        <f t="shared" si="359"/>
        <v>0</v>
      </c>
      <c r="AK336" s="2">
        <f t="shared" si="359"/>
        <v>10646.43</v>
      </c>
      <c r="AL336" s="2">
        <f t="shared" si="359"/>
        <v>6954.24</v>
      </c>
      <c r="AM336" s="2">
        <f t="shared" si="359"/>
        <v>0</v>
      </c>
      <c r="AN336" s="2">
        <f t="shared" si="359"/>
        <v>0</v>
      </c>
      <c r="AO336" s="2">
        <f t="shared" si="359"/>
        <v>0</v>
      </c>
      <c r="AP336" s="2">
        <f t="shared" si="359"/>
        <v>0</v>
      </c>
      <c r="AQ336" s="2">
        <f t="shared" si="359"/>
        <v>0</v>
      </c>
      <c r="AR336" s="2">
        <f t="shared" si="359"/>
        <v>33059.64</v>
      </c>
      <c r="AS336" s="2">
        <f t="shared" si="359"/>
        <v>33059.64</v>
      </c>
      <c r="AT336" s="2">
        <f t="shared" si="359"/>
        <v>0</v>
      </c>
      <c r="AU336" s="2">
        <f t="shared" ref="AU336:BZ336" si="360">AU346</f>
        <v>0</v>
      </c>
      <c r="AV336" s="2">
        <f t="shared" si="360"/>
        <v>2082.64</v>
      </c>
      <c r="AW336" s="2">
        <f t="shared" si="360"/>
        <v>2082.64</v>
      </c>
      <c r="AX336" s="2">
        <f t="shared" si="360"/>
        <v>0</v>
      </c>
      <c r="AY336" s="2">
        <f t="shared" si="360"/>
        <v>2082.64</v>
      </c>
      <c r="AZ336" s="2">
        <f t="shared" si="360"/>
        <v>0</v>
      </c>
      <c r="BA336" s="2">
        <f t="shared" si="360"/>
        <v>0</v>
      </c>
      <c r="BB336" s="2">
        <f t="shared" si="360"/>
        <v>0</v>
      </c>
      <c r="BC336" s="2">
        <f t="shared" si="360"/>
        <v>0</v>
      </c>
      <c r="BD336" s="2">
        <f t="shared" si="360"/>
        <v>0</v>
      </c>
      <c r="BE336" s="2">
        <f t="shared" si="360"/>
        <v>0</v>
      </c>
      <c r="BF336" s="2">
        <f t="shared" si="360"/>
        <v>0</v>
      </c>
      <c r="BG336" s="2">
        <f t="shared" si="360"/>
        <v>0</v>
      </c>
      <c r="BH336" s="2">
        <f t="shared" si="360"/>
        <v>0</v>
      </c>
      <c r="BI336" s="2">
        <f t="shared" si="360"/>
        <v>0</v>
      </c>
      <c r="BJ336" s="2">
        <f t="shared" si="360"/>
        <v>0</v>
      </c>
      <c r="BK336" s="2">
        <f t="shared" si="360"/>
        <v>0</v>
      </c>
      <c r="BL336" s="2">
        <f t="shared" si="360"/>
        <v>0</v>
      </c>
      <c r="BM336" s="2">
        <f t="shared" si="360"/>
        <v>0</v>
      </c>
      <c r="BN336" s="2">
        <f t="shared" si="360"/>
        <v>0</v>
      </c>
      <c r="BO336" s="2">
        <f t="shared" si="360"/>
        <v>0</v>
      </c>
      <c r="BP336" s="2">
        <f t="shared" si="360"/>
        <v>0</v>
      </c>
      <c r="BQ336" s="2">
        <f t="shared" si="360"/>
        <v>0</v>
      </c>
      <c r="BR336" s="2">
        <f t="shared" si="360"/>
        <v>0</v>
      </c>
      <c r="BS336" s="2">
        <f t="shared" si="360"/>
        <v>0</v>
      </c>
      <c r="BT336" s="2">
        <f t="shared" si="360"/>
        <v>0</v>
      </c>
      <c r="BU336" s="2">
        <f t="shared" si="360"/>
        <v>0</v>
      </c>
      <c r="BV336" s="2">
        <f t="shared" si="360"/>
        <v>0</v>
      </c>
      <c r="BW336" s="2">
        <f t="shared" si="360"/>
        <v>0</v>
      </c>
      <c r="BX336" s="2">
        <f t="shared" si="360"/>
        <v>0</v>
      </c>
      <c r="BY336" s="2">
        <f t="shared" si="360"/>
        <v>0</v>
      </c>
      <c r="BZ336" s="2">
        <f t="shared" si="360"/>
        <v>0</v>
      </c>
      <c r="CA336" s="2">
        <f t="shared" ref="CA336:DF336" si="361">CA346</f>
        <v>33059.64</v>
      </c>
      <c r="CB336" s="2">
        <f t="shared" si="361"/>
        <v>33059.64</v>
      </c>
      <c r="CC336" s="2">
        <f t="shared" si="361"/>
        <v>0</v>
      </c>
      <c r="CD336" s="2">
        <f t="shared" si="361"/>
        <v>0</v>
      </c>
      <c r="CE336" s="2">
        <f t="shared" si="361"/>
        <v>2082.64</v>
      </c>
      <c r="CF336" s="2">
        <f t="shared" si="361"/>
        <v>2082.64</v>
      </c>
      <c r="CG336" s="2">
        <f t="shared" si="361"/>
        <v>0</v>
      </c>
      <c r="CH336" s="2">
        <f t="shared" si="361"/>
        <v>2082.64</v>
      </c>
      <c r="CI336" s="2">
        <f t="shared" si="361"/>
        <v>0</v>
      </c>
      <c r="CJ336" s="2">
        <f t="shared" si="361"/>
        <v>0</v>
      </c>
      <c r="CK336" s="2">
        <f t="shared" si="361"/>
        <v>0</v>
      </c>
      <c r="CL336" s="2">
        <f t="shared" si="361"/>
        <v>0</v>
      </c>
      <c r="CM336" s="2">
        <f t="shared" si="361"/>
        <v>0</v>
      </c>
      <c r="CN336" s="2">
        <f t="shared" si="361"/>
        <v>0</v>
      </c>
      <c r="CO336" s="2">
        <f t="shared" si="361"/>
        <v>0</v>
      </c>
      <c r="CP336" s="2">
        <f t="shared" si="361"/>
        <v>0</v>
      </c>
      <c r="CQ336" s="2">
        <f t="shared" si="361"/>
        <v>0</v>
      </c>
      <c r="CR336" s="2">
        <f t="shared" si="361"/>
        <v>0</v>
      </c>
      <c r="CS336" s="2">
        <f t="shared" si="361"/>
        <v>0</v>
      </c>
      <c r="CT336" s="2">
        <f t="shared" si="361"/>
        <v>0</v>
      </c>
      <c r="CU336" s="2">
        <f t="shared" si="361"/>
        <v>0</v>
      </c>
      <c r="CV336" s="2">
        <f t="shared" si="361"/>
        <v>0</v>
      </c>
      <c r="CW336" s="2">
        <f t="shared" si="361"/>
        <v>0</v>
      </c>
      <c r="CX336" s="2">
        <f t="shared" si="361"/>
        <v>0</v>
      </c>
      <c r="CY336" s="2">
        <f t="shared" si="361"/>
        <v>0</v>
      </c>
      <c r="CZ336" s="2">
        <f t="shared" si="361"/>
        <v>0</v>
      </c>
      <c r="DA336" s="2">
        <f t="shared" si="361"/>
        <v>0</v>
      </c>
      <c r="DB336" s="2">
        <f t="shared" si="361"/>
        <v>0</v>
      </c>
      <c r="DC336" s="2">
        <f t="shared" si="361"/>
        <v>0</v>
      </c>
      <c r="DD336" s="2">
        <f t="shared" si="361"/>
        <v>0</v>
      </c>
      <c r="DE336" s="2">
        <f t="shared" si="361"/>
        <v>0</v>
      </c>
      <c r="DF336" s="2">
        <f t="shared" si="361"/>
        <v>0</v>
      </c>
      <c r="DG336" s="3">
        <f t="shared" ref="DG336:EL336" si="362">DG346</f>
        <v>0</v>
      </c>
      <c r="DH336" s="3">
        <f t="shared" si="362"/>
        <v>0</v>
      </c>
      <c r="DI336" s="3">
        <f t="shared" si="362"/>
        <v>0</v>
      </c>
      <c r="DJ336" s="3">
        <f t="shared" si="362"/>
        <v>0</v>
      </c>
      <c r="DK336" s="3">
        <f t="shared" si="362"/>
        <v>0</v>
      </c>
      <c r="DL336" s="3">
        <f t="shared" si="362"/>
        <v>0</v>
      </c>
      <c r="DM336" s="3">
        <f t="shared" si="362"/>
        <v>0</v>
      </c>
      <c r="DN336" s="3">
        <f t="shared" si="362"/>
        <v>0</v>
      </c>
      <c r="DO336" s="3">
        <f t="shared" si="362"/>
        <v>0</v>
      </c>
      <c r="DP336" s="3">
        <f t="shared" si="362"/>
        <v>0</v>
      </c>
      <c r="DQ336" s="3">
        <f t="shared" si="362"/>
        <v>0</v>
      </c>
      <c r="DR336" s="3">
        <f t="shared" si="362"/>
        <v>0</v>
      </c>
      <c r="DS336" s="3">
        <f t="shared" si="362"/>
        <v>0</v>
      </c>
      <c r="DT336" s="3">
        <f t="shared" si="362"/>
        <v>0</v>
      </c>
      <c r="DU336" s="3">
        <f t="shared" si="362"/>
        <v>0</v>
      </c>
      <c r="DV336" s="3">
        <f t="shared" si="362"/>
        <v>0</v>
      </c>
      <c r="DW336" s="3">
        <f t="shared" si="362"/>
        <v>0</v>
      </c>
      <c r="DX336" s="3">
        <f t="shared" si="362"/>
        <v>0</v>
      </c>
      <c r="DY336" s="3">
        <f t="shared" si="362"/>
        <v>0</v>
      </c>
      <c r="DZ336" s="3">
        <f t="shared" si="362"/>
        <v>0</v>
      </c>
      <c r="EA336" s="3">
        <f t="shared" si="362"/>
        <v>0</v>
      </c>
      <c r="EB336" s="3">
        <f t="shared" si="362"/>
        <v>0</v>
      </c>
      <c r="EC336" s="3">
        <f t="shared" si="362"/>
        <v>0</v>
      </c>
      <c r="ED336" s="3">
        <f t="shared" si="362"/>
        <v>0</v>
      </c>
      <c r="EE336" s="3">
        <f t="shared" si="362"/>
        <v>0</v>
      </c>
      <c r="EF336" s="3">
        <f t="shared" si="362"/>
        <v>0</v>
      </c>
      <c r="EG336" s="3">
        <f t="shared" si="362"/>
        <v>0</v>
      </c>
      <c r="EH336" s="3">
        <f t="shared" si="362"/>
        <v>0</v>
      </c>
      <c r="EI336" s="3">
        <f t="shared" si="362"/>
        <v>0</v>
      </c>
      <c r="EJ336" s="3">
        <f t="shared" si="362"/>
        <v>0</v>
      </c>
      <c r="EK336" s="3">
        <f t="shared" si="362"/>
        <v>0</v>
      </c>
      <c r="EL336" s="3">
        <f t="shared" si="362"/>
        <v>0</v>
      </c>
      <c r="EM336" s="3">
        <f t="shared" ref="EM336:FR336" si="363">EM346</f>
        <v>0</v>
      </c>
      <c r="EN336" s="3">
        <f t="shared" si="363"/>
        <v>0</v>
      </c>
      <c r="EO336" s="3">
        <f t="shared" si="363"/>
        <v>0</v>
      </c>
      <c r="EP336" s="3">
        <f t="shared" si="363"/>
        <v>0</v>
      </c>
      <c r="EQ336" s="3">
        <f t="shared" si="363"/>
        <v>0</v>
      </c>
      <c r="ER336" s="3">
        <f t="shared" si="363"/>
        <v>0</v>
      </c>
      <c r="ES336" s="3">
        <f t="shared" si="363"/>
        <v>0</v>
      </c>
      <c r="ET336" s="3">
        <f t="shared" si="363"/>
        <v>0</v>
      </c>
      <c r="EU336" s="3">
        <f t="shared" si="363"/>
        <v>0</v>
      </c>
      <c r="EV336" s="3">
        <f t="shared" si="363"/>
        <v>0</v>
      </c>
      <c r="EW336" s="3">
        <f t="shared" si="363"/>
        <v>0</v>
      </c>
      <c r="EX336" s="3">
        <f t="shared" si="363"/>
        <v>0</v>
      </c>
      <c r="EY336" s="3">
        <f t="shared" si="363"/>
        <v>0</v>
      </c>
      <c r="EZ336" s="3">
        <f t="shared" si="363"/>
        <v>0</v>
      </c>
      <c r="FA336" s="3">
        <f t="shared" si="363"/>
        <v>0</v>
      </c>
      <c r="FB336" s="3">
        <f t="shared" si="363"/>
        <v>0</v>
      </c>
      <c r="FC336" s="3">
        <f t="shared" si="363"/>
        <v>0</v>
      </c>
      <c r="FD336" s="3">
        <f t="shared" si="363"/>
        <v>0</v>
      </c>
      <c r="FE336" s="3">
        <f t="shared" si="363"/>
        <v>0</v>
      </c>
      <c r="FF336" s="3">
        <f t="shared" si="363"/>
        <v>0</v>
      </c>
      <c r="FG336" s="3">
        <f t="shared" si="363"/>
        <v>0</v>
      </c>
      <c r="FH336" s="3">
        <f t="shared" si="363"/>
        <v>0</v>
      </c>
      <c r="FI336" s="3">
        <f t="shared" si="363"/>
        <v>0</v>
      </c>
      <c r="FJ336" s="3">
        <f t="shared" si="363"/>
        <v>0</v>
      </c>
      <c r="FK336" s="3">
        <f t="shared" si="363"/>
        <v>0</v>
      </c>
      <c r="FL336" s="3">
        <f t="shared" si="363"/>
        <v>0</v>
      </c>
      <c r="FM336" s="3">
        <f t="shared" si="363"/>
        <v>0</v>
      </c>
      <c r="FN336" s="3">
        <f t="shared" si="363"/>
        <v>0</v>
      </c>
      <c r="FO336" s="3">
        <f t="shared" si="363"/>
        <v>0</v>
      </c>
      <c r="FP336" s="3">
        <f t="shared" si="363"/>
        <v>0</v>
      </c>
      <c r="FQ336" s="3">
        <f t="shared" si="363"/>
        <v>0</v>
      </c>
      <c r="FR336" s="3">
        <f t="shared" si="363"/>
        <v>0</v>
      </c>
      <c r="FS336" s="3">
        <f t="shared" ref="FS336:GX336" si="364">FS346</f>
        <v>0</v>
      </c>
      <c r="FT336" s="3">
        <f t="shared" si="364"/>
        <v>0</v>
      </c>
      <c r="FU336" s="3">
        <f t="shared" si="364"/>
        <v>0</v>
      </c>
      <c r="FV336" s="3">
        <f t="shared" si="364"/>
        <v>0</v>
      </c>
      <c r="FW336" s="3">
        <f t="shared" si="364"/>
        <v>0</v>
      </c>
      <c r="FX336" s="3">
        <f t="shared" si="364"/>
        <v>0</v>
      </c>
      <c r="FY336" s="3">
        <f t="shared" si="364"/>
        <v>0</v>
      </c>
      <c r="FZ336" s="3">
        <f t="shared" si="364"/>
        <v>0</v>
      </c>
      <c r="GA336" s="3">
        <f t="shared" si="364"/>
        <v>0</v>
      </c>
      <c r="GB336" s="3">
        <f t="shared" si="364"/>
        <v>0</v>
      </c>
      <c r="GC336" s="3">
        <f t="shared" si="364"/>
        <v>0</v>
      </c>
      <c r="GD336" s="3">
        <f t="shared" si="364"/>
        <v>0</v>
      </c>
      <c r="GE336" s="3">
        <f t="shared" si="364"/>
        <v>0</v>
      </c>
      <c r="GF336" s="3">
        <f t="shared" si="364"/>
        <v>0</v>
      </c>
      <c r="GG336" s="3">
        <f t="shared" si="364"/>
        <v>0</v>
      </c>
      <c r="GH336" s="3">
        <f t="shared" si="364"/>
        <v>0</v>
      </c>
      <c r="GI336" s="3">
        <f t="shared" si="364"/>
        <v>0</v>
      </c>
      <c r="GJ336" s="3">
        <f t="shared" si="364"/>
        <v>0</v>
      </c>
      <c r="GK336" s="3">
        <f t="shared" si="364"/>
        <v>0</v>
      </c>
      <c r="GL336" s="3">
        <f t="shared" si="364"/>
        <v>0</v>
      </c>
      <c r="GM336" s="3">
        <f t="shared" si="364"/>
        <v>0</v>
      </c>
      <c r="GN336" s="3">
        <f t="shared" si="364"/>
        <v>0</v>
      </c>
      <c r="GO336" s="3">
        <f t="shared" si="364"/>
        <v>0</v>
      </c>
      <c r="GP336" s="3">
        <f t="shared" si="364"/>
        <v>0</v>
      </c>
      <c r="GQ336" s="3">
        <f t="shared" si="364"/>
        <v>0</v>
      </c>
      <c r="GR336" s="3">
        <f t="shared" si="364"/>
        <v>0</v>
      </c>
      <c r="GS336" s="3">
        <f t="shared" si="364"/>
        <v>0</v>
      </c>
      <c r="GT336" s="3">
        <f t="shared" si="364"/>
        <v>0</v>
      </c>
      <c r="GU336" s="3">
        <f t="shared" si="364"/>
        <v>0</v>
      </c>
      <c r="GV336" s="3">
        <f t="shared" si="364"/>
        <v>0</v>
      </c>
      <c r="GW336" s="3">
        <f t="shared" si="364"/>
        <v>0</v>
      </c>
      <c r="GX336" s="3">
        <f t="shared" si="364"/>
        <v>0</v>
      </c>
    </row>
    <row r="338" spans="1:245">
      <c r="A338">
        <v>17</v>
      </c>
      <c r="B338">
        <v>0</v>
      </c>
      <c r="C338">
        <f>ROW(SmtRes!A105)</f>
        <v>105</v>
      </c>
      <c r="D338">
        <f>ROW(EtalonRes!A105)</f>
        <v>105</v>
      </c>
      <c r="E338" t="s">
        <v>17</v>
      </c>
      <c r="F338" t="s">
        <v>18</v>
      </c>
      <c r="G338" t="s">
        <v>19</v>
      </c>
      <c r="H338" t="s">
        <v>20</v>
      </c>
      <c r="I338">
        <f>ROUND(9.4/100,9)</f>
        <v>9.4E-2</v>
      </c>
      <c r="J338">
        <v>0</v>
      </c>
      <c r="O338">
        <f t="shared" ref="O338:O344" si="365">ROUND(CP338,2)</f>
        <v>87.64</v>
      </c>
      <c r="P338">
        <f t="shared" ref="P338:P344" si="366">ROUND(CQ338*I338,2)</f>
        <v>0</v>
      </c>
      <c r="Q338">
        <f t="shared" ref="Q338:Q344" si="367">ROUND(CR338*I338,2)</f>
        <v>0</v>
      </c>
      <c r="R338">
        <f t="shared" ref="R338:R344" si="368">ROUND(CS338*I338,2)</f>
        <v>0</v>
      </c>
      <c r="S338">
        <f t="shared" ref="S338:S344" si="369">ROUND(CT338*I338,2)</f>
        <v>87.64</v>
      </c>
      <c r="T338">
        <f t="shared" ref="T338:T344" si="370">ROUND(CU338*I338,2)</f>
        <v>0</v>
      </c>
      <c r="U338">
        <f t="shared" ref="U338:U344" si="371">CV338*I338</f>
        <v>0.35438000000000003</v>
      </c>
      <c r="V338">
        <f t="shared" ref="V338:V344" si="372">CW338*I338</f>
        <v>0</v>
      </c>
      <c r="W338">
        <f t="shared" ref="W338:W344" si="373">ROUND(CX338*I338,2)</f>
        <v>0</v>
      </c>
      <c r="X338">
        <f t="shared" ref="X338:Y344" si="374">ROUND(CY338,2)</f>
        <v>70.11</v>
      </c>
      <c r="Y338">
        <f t="shared" si="374"/>
        <v>59.6</v>
      </c>
      <c r="AA338">
        <v>33525518</v>
      </c>
      <c r="AB338">
        <f t="shared" ref="AB338:AB344" si="375">ROUND((AC338+AD338+AF338),6)</f>
        <v>29.41</v>
      </c>
      <c r="AC338">
        <f t="shared" ref="AC338:AC344" si="376">ROUND((ES338),6)</f>
        <v>0</v>
      </c>
      <c r="AD338">
        <f t="shared" ref="AD338:AD344" si="377">ROUND((((ET338)-(EU338))+AE338),6)</f>
        <v>0</v>
      </c>
      <c r="AE338">
        <f t="shared" ref="AE338:AF344" si="378">ROUND((EU338),6)</f>
        <v>0</v>
      </c>
      <c r="AF338">
        <f t="shared" si="378"/>
        <v>29.41</v>
      </c>
      <c r="AG338">
        <f t="shared" ref="AG338:AG344" si="379">ROUND((AP338),6)</f>
        <v>0</v>
      </c>
      <c r="AH338">
        <f t="shared" ref="AH338:AI344" si="380">(EW338)</f>
        <v>3.77</v>
      </c>
      <c r="AI338">
        <f t="shared" si="380"/>
        <v>0</v>
      </c>
      <c r="AJ338">
        <f t="shared" ref="AJ338:AJ344" si="381">(AS338)</f>
        <v>0</v>
      </c>
      <c r="AK338">
        <v>29.41</v>
      </c>
      <c r="AL338">
        <v>0</v>
      </c>
      <c r="AM338">
        <v>0</v>
      </c>
      <c r="AN338">
        <v>0</v>
      </c>
      <c r="AO338">
        <v>29.41</v>
      </c>
      <c r="AP338">
        <v>0</v>
      </c>
      <c r="AQ338">
        <v>3.77</v>
      </c>
      <c r="AR338">
        <v>0</v>
      </c>
      <c r="AS338">
        <v>0</v>
      </c>
      <c r="AT338">
        <v>80</v>
      </c>
      <c r="AU338">
        <v>68</v>
      </c>
      <c r="AV338">
        <v>1</v>
      </c>
      <c r="AW338">
        <v>1</v>
      </c>
      <c r="AZ338">
        <v>1</v>
      </c>
      <c r="BA338">
        <v>31.7</v>
      </c>
      <c r="BB338">
        <v>1</v>
      </c>
      <c r="BC338">
        <v>1</v>
      </c>
      <c r="BD338" t="s">
        <v>3</v>
      </c>
      <c r="BE338" t="s">
        <v>3</v>
      </c>
      <c r="BF338" t="s">
        <v>3</v>
      </c>
      <c r="BG338" t="s">
        <v>3</v>
      </c>
      <c r="BH338">
        <v>0</v>
      </c>
      <c r="BI338">
        <v>1</v>
      </c>
      <c r="BJ338" t="s">
        <v>21</v>
      </c>
      <c r="BM338">
        <v>57001</v>
      </c>
      <c r="BN338">
        <v>0</v>
      </c>
      <c r="BO338" t="s">
        <v>18</v>
      </c>
      <c r="BP338">
        <v>1</v>
      </c>
      <c r="BQ338">
        <v>6</v>
      </c>
      <c r="BR338">
        <v>0</v>
      </c>
      <c r="BS338">
        <v>31.7</v>
      </c>
      <c r="BT338">
        <v>1</v>
      </c>
      <c r="BU338">
        <v>1</v>
      </c>
      <c r="BV338">
        <v>1</v>
      </c>
      <c r="BW338">
        <v>1</v>
      </c>
      <c r="BX338">
        <v>1</v>
      </c>
      <c r="BY338" t="s">
        <v>3</v>
      </c>
      <c r="BZ338">
        <v>80</v>
      </c>
      <c r="CA338">
        <v>68</v>
      </c>
      <c r="CE338">
        <v>0</v>
      </c>
      <c r="CF338">
        <v>0</v>
      </c>
      <c r="CG338">
        <v>0</v>
      </c>
      <c r="CM338">
        <v>0</v>
      </c>
      <c r="CN338" t="s">
        <v>3</v>
      </c>
      <c r="CO338">
        <v>0</v>
      </c>
      <c r="CP338">
        <f t="shared" ref="CP338:CP344" si="382">(P338+Q338+S338)</f>
        <v>87.64</v>
      </c>
      <c r="CQ338">
        <f t="shared" ref="CQ338:CQ344" si="383">AC338*BC338</f>
        <v>0</v>
      </c>
      <c r="CR338">
        <f t="shared" ref="CR338:CR344" si="384">AD338*BB338</f>
        <v>0</v>
      </c>
      <c r="CS338">
        <f t="shared" ref="CS338:CS344" si="385">AE338*BS338</f>
        <v>0</v>
      </c>
      <c r="CT338">
        <f t="shared" ref="CT338:CT344" si="386">AF338*BA338</f>
        <v>932.29700000000003</v>
      </c>
      <c r="CU338">
        <f t="shared" ref="CU338:CX344" si="387">AG338</f>
        <v>0</v>
      </c>
      <c r="CV338">
        <f t="shared" si="387"/>
        <v>3.77</v>
      </c>
      <c r="CW338">
        <f t="shared" si="387"/>
        <v>0</v>
      </c>
      <c r="CX338">
        <f t="shared" si="387"/>
        <v>0</v>
      </c>
      <c r="CY338">
        <f t="shared" ref="CY338:CY344" si="388">(((S338+R338)*AT338)/100)</f>
        <v>70.111999999999995</v>
      </c>
      <c r="CZ338">
        <f t="shared" ref="CZ338:CZ344" si="389">(((S338+R338)*AU338)/100)</f>
        <v>59.595200000000006</v>
      </c>
      <c r="DC338" t="s">
        <v>3</v>
      </c>
      <c r="DD338" t="s">
        <v>3</v>
      </c>
      <c r="DE338" t="s">
        <v>3</v>
      </c>
      <c r="DF338" t="s">
        <v>3</v>
      </c>
      <c r="DG338" t="s">
        <v>3</v>
      </c>
      <c r="DH338" t="s">
        <v>3</v>
      </c>
      <c r="DI338" t="s">
        <v>3</v>
      </c>
      <c r="DJ338" t="s">
        <v>3</v>
      </c>
      <c r="DK338" t="s">
        <v>3</v>
      </c>
      <c r="DL338" t="s">
        <v>3</v>
      </c>
      <c r="DM338" t="s">
        <v>3</v>
      </c>
      <c r="DN338">
        <v>0</v>
      </c>
      <c r="DO338">
        <v>0</v>
      </c>
      <c r="DP338">
        <v>1</v>
      </c>
      <c r="DQ338">
        <v>1</v>
      </c>
      <c r="DU338">
        <v>1013</v>
      </c>
      <c r="DV338" t="s">
        <v>20</v>
      </c>
      <c r="DW338" t="s">
        <v>20</v>
      </c>
      <c r="DX338">
        <v>1</v>
      </c>
      <c r="DZ338" t="s">
        <v>3</v>
      </c>
      <c r="EA338" t="s">
        <v>3</v>
      </c>
      <c r="EB338" t="s">
        <v>3</v>
      </c>
      <c r="EC338" t="s">
        <v>3</v>
      </c>
      <c r="EE338">
        <v>36260505</v>
      </c>
      <c r="EF338">
        <v>6</v>
      </c>
      <c r="EG338" t="s">
        <v>22</v>
      </c>
      <c r="EH338">
        <v>0</v>
      </c>
      <c r="EI338" t="s">
        <v>3</v>
      </c>
      <c r="EJ338">
        <v>1</v>
      </c>
      <c r="EK338">
        <v>57001</v>
      </c>
      <c r="EL338" t="s">
        <v>23</v>
      </c>
      <c r="EM338" t="s">
        <v>24</v>
      </c>
      <c r="EO338" t="s">
        <v>3</v>
      </c>
      <c r="EQ338">
        <v>0</v>
      </c>
      <c r="ER338">
        <v>29.41</v>
      </c>
      <c r="ES338">
        <v>0</v>
      </c>
      <c r="ET338">
        <v>0</v>
      </c>
      <c r="EU338">
        <v>0</v>
      </c>
      <c r="EV338">
        <v>29.41</v>
      </c>
      <c r="EW338">
        <v>3.77</v>
      </c>
      <c r="EX338">
        <v>0</v>
      </c>
      <c r="EY338">
        <v>0</v>
      </c>
      <c r="FQ338">
        <v>0</v>
      </c>
      <c r="FR338">
        <f t="shared" ref="FR338:FR344" si="390">ROUND(IF(AND(BH338=3,BI338=3),P338,0),2)</f>
        <v>0</v>
      </c>
      <c r="FS338">
        <v>0</v>
      </c>
      <c r="FX338">
        <v>80</v>
      </c>
      <c r="FY338">
        <v>68</v>
      </c>
      <c r="GA338" t="s">
        <v>3</v>
      </c>
      <c r="GD338">
        <v>1</v>
      </c>
      <c r="GF338">
        <v>1266291680</v>
      </c>
      <c r="GG338">
        <v>2</v>
      </c>
      <c r="GH338">
        <v>1</v>
      </c>
      <c r="GI338">
        <v>2</v>
      </c>
      <c r="GJ338">
        <v>0</v>
      </c>
      <c r="GK338">
        <v>0</v>
      </c>
      <c r="GL338">
        <f t="shared" ref="GL338:GL344" si="391">ROUND(IF(AND(BH338=3,BI338=3,FS338&lt;&gt;0),P338,0),2)</f>
        <v>0</v>
      </c>
      <c r="GM338">
        <f t="shared" ref="GM338:GM344" si="392">ROUND(O338+X338+Y338,2)+GX338</f>
        <v>217.35</v>
      </c>
      <c r="GN338">
        <f t="shared" ref="GN338:GN344" si="393">IF(OR(BI338=0,BI338=1),ROUND(O338+X338+Y338,2),0)</f>
        <v>217.35</v>
      </c>
      <c r="GO338">
        <f t="shared" ref="GO338:GO344" si="394">IF(BI338=2,ROUND(O338+X338+Y338,2),0)</f>
        <v>0</v>
      </c>
      <c r="GP338">
        <f t="shared" ref="GP338:GP344" si="395">IF(BI338=4,ROUND(O338+X338+Y338,2)+GX338,0)</f>
        <v>0</v>
      </c>
      <c r="GR338">
        <v>0</v>
      </c>
      <c r="GS338">
        <v>3</v>
      </c>
      <c r="GT338">
        <v>0</v>
      </c>
      <c r="GU338" t="s">
        <v>3</v>
      </c>
      <c r="GV338">
        <f t="shared" ref="GV338:GV344" si="396">ROUND((GT338),6)</f>
        <v>0</v>
      </c>
      <c r="GW338">
        <v>1</v>
      </c>
      <c r="GX338">
        <f t="shared" ref="GX338:GX344" si="397">ROUND(HC338*I338,2)</f>
        <v>0</v>
      </c>
      <c r="HA338">
        <v>0</v>
      </c>
      <c r="HB338">
        <v>0</v>
      </c>
      <c r="HC338">
        <f t="shared" ref="HC338:HC344" si="398">GV338*GW338</f>
        <v>0</v>
      </c>
      <c r="HE338" t="s">
        <v>3</v>
      </c>
      <c r="HF338" t="s">
        <v>3</v>
      </c>
      <c r="IK338">
        <v>0</v>
      </c>
    </row>
    <row r="339" spans="1:245">
      <c r="A339">
        <v>18</v>
      </c>
      <c r="B339">
        <v>0</v>
      </c>
      <c r="C339">
        <v>105</v>
      </c>
      <c r="E339" t="s">
        <v>25</v>
      </c>
      <c r="F339" t="s">
        <v>26</v>
      </c>
      <c r="G339" t="s">
        <v>27</v>
      </c>
      <c r="H339" t="s">
        <v>28</v>
      </c>
      <c r="I339">
        <f>I338*J339</f>
        <v>1.034E-2</v>
      </c>
      <c r="J339">
        <v>0.11</v>
      </c>
      <c r="O339">
        <f t="shared" si="365"/>
        <v>0</v>
      </c>
      <c r="P339">
        <f t="shared" si="366"/>
        <v>0</v>
      </c>
      <c r="Q339">
        <f t="shared" si="367"/>
        <v>0</v>
      </c>
      <c r="R339">
        <f t="shared" si="368"/>
        <v>0</v>
      </c>
      <c r="S339">
        <f t="shared" si="369"/>
        <v>0</v>
      </c>
      <c r="T339">
        <f t="shared" si="370"/>
        <v>0</v>
      </c>
      <c r="U339">
        <f t="shared" si="371"/>
        <v>0</v>
      </c>
      <c r="V339">
        <f t="shared" si="372"/>
        <v>0</v>
      </c>
      <c r="W339">
        <f t="shared" si="373"/>
        <v>0</v>
      </c>
      <c r="X339">
        <f t="shared" si="374"/>
        <v>0</v>
      </c>
      <c r="Y339">
        <f t="shared" si="374"/>
        <v>0</v>
      </c>
      <c r="AA339">
        <v>33525518</v>
      </c>
      <c r="AB339">
        <f t="shared" si="375"/>
        <v>0</v>
      </c>
      <c r="AC339">
        <f t="shared" si="376"/>
        <v>0</v>
      </c>
      <c r="AD339">
        <f t="shared" si="377"/>
        <v>0</v>
      </c>
      <c r="AE339">
        <f t="shared" si="378"/>
        <v>0</v>
      </c>
      <c r="AF339">
        <f t="shared" si="378"/>
        <v>0</v>
      </c>
      <c r="AG339">
        <f t="shared" si="379"/>
        <v>0</v>
      </c>
      <c r="AH339">
        <f t="shared" si="380"/>
        <v>0</v>
      </c>
      <c r="AI339">
        <f t="shared" si="380"/>
        <v>0</v>
      </c>
      <c r="AJ339">
        <f t="shared" si="381"/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80</v>
      </c>
      <c r="AU339">
        <v>68</v>
      </c>
      <c r="AV339">
        <v>1</v>
      </c>
      <c r="AW339">
        <v>1</v>
      </c>
      <c r="AZ339">
        <v>1</v>
      </c>
      <c r="BA339">
        <v>1</v>
      </c>
      <c r="BB339">
        <v>1</v>
      </c>
      <c r="BC339">
        <v>1</v>
      </c>
      <c r="BD339" t="s">
        <v>3</v>
      </c>
      <c r="BE339" t="s">
        <v>3</v>
      </c>
      <c r="BF339" t="s">
        <v>3</v>
      </c>
      <c r="BG339" t="s">
        <v>3</v>
      </c>
      <c r="BH339">
        <v>3</v>
      </c>
      <c r="BI339">
        <v>1</v>
      </c>
      <c r="BJ339" t="s">
        <v>29</v>
      </c>
      <c r="BM339">
        <v>57001</v>
      </c>
      <c r="BN339">
        <v>0</v>
      </c>
      <c r="BO339" t="s">
        <v>3</v>
      </c>
      <c r="BP339">
        <v>0</v>
      </c>
      <c r="BQ339">
        <v>6</v>
      </c>
      <c r="BR339">
        <v>0</v>
      </c>
      <c r="BS339">
        <v>1</v>
      </c>
      <c r="BT339">
        <v>1</v>
      </c>
      <c r="BU339">
        <v>1</v>
      </c>
      <c r="BV339">
        <v>1</v>
      </c>
      <c r="BW339">
        <v>1</v>
      </c>
      <c r="BX339">
        <v>1</v>
      </c>
      <c r="BY339" t="s">
        <v>3</v>
      </c>
      <c r="BZ339">
        <v>80</v>
      </c>
      <c r="CA339">
        <v>68</v>
      </c>
      <c r="CE339">
        <v>0</v>
      </c>
      <c r="CF339">
        <v>0</v>
      </c>
      <c r="CG339">
        <v>0</v>
      </c>
      <c r="CM339">
        <v>0</v>
      </c>
      <c r="CN339" t="s">
        <v>3</v>
      </c>
      <c r="CO339">
        <v>0</v>
      </c>
      <c r="CP339">
        <f t="shared" si="382"/>
        <v>0</v>
      </c>
      <c r="CQ339">
        <f t="shared" si="383"/>
        <v>0</v>
      </c>
      <c r="CR339">
        <f t="shared" si="384"/>
        <v>0</v>
      </c>
      <c r="CS339">
        <f t="shared" si="385"/>
        <v>0</v>
      </c>
      <c r="CT339">
        <f t="shared" si="386"/>
        <v>0</v>
      </c>
      <c r="CU339">
        <f t="shared" si="387"/>
        <v>0</v>
      </c>
      <c r="CV339">
        <f t="shared" si="387"/>
        <v>0</v>
      </c>
      <c r="CW339">
        <f t="shared" si="387"/>
        <v>0</v>
      </c>
      <c r="CX339">
        <f t="shared" si="387"/>
        <v>0</v>
      </c>
      <c r="CY339">
        <f t="shared" si="388"/>
        <v>0</v>
      </c>
      <c r="CZ339">
        <f t="shared" si="389"/>
        <v>0</v>
      </c>
      <c r="DC339" t="s">
        <v>3</v>
      </c>
      <c r="DD339" t="s">
        <v>3</v>
      </c>
      <c r="DE339" t="s">
        <v>3</v>
      </c>
      <c r="DF339" t="s">
        <v>3</v>
      </c>
      <c r="DG339" t="s">
        <v>3</v>
      </c>
      <c r="DH339" t="s">
        <v>3</v>
      </c>
      <c r="DI339" t="s">
        <v>3</v>
      </c>
      <c r="DJ339" t="s">
        <v>3</v>
      </c>
      <c r="DK339" t="s">
        <v>3</v>
      </c>
      <c r="DL339" t="s">
        <v>3</v>
      </c>
      <c r="DM339" t="s">
        <v>3</v>
      </c>
      <c r="DN339">
        <v>0</v>
      </c>
      <c r="DO339">
        <v>0</v>
      </c>
      <c r="DP339">
        <v>1</v>
      </c>
      <c r="DQ339">
        <v>1</v>
      </c>
      <c r="DU339">
        <v>1009</v>
      </c>
      <c r="DV339" t="s">
        <v>28</v>
      </c>
      <c r="DW339" t="s">
        <v>28</v>
      </c>
      <c r="DX339">
        <v>1000</v>
      </c>
      <c r="DZ339" t="s">
        <v>3</v>
      </c>
      <c r="EA339" t="s">
        <v>3</v>
      </c>
      <c r="EB339" t="s">
        <v>3</v>
      </c>
      <c r="EC339" t="s">
        <v>3</v>
      </c>
      <c r="EE339">
        <v>36260505</v>
      </c>
      <c r="EF339">
        <v>6</v>
      </c>
      <c r="EG339" t="s">
        <v>22</v>
      </c>
      <c r="EH339">
        <v>0</v>
      </c>
      <c r="EI339" t="s">
        <v>3</v>
      </c>
      <c r="EJ339">
        <v>1</v>
      </c>
      <c r="EK339">
        <v>57001</v>
      </c>
      <c r="EL339" t="s">
        <v>23</v>
      </c>
      <c r="EM339" t="s">
        <v>24</v>
      </c>
      <c r="EO339" t="s">
        <v>3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FQ339">
        <v>0</v>
      </c>
      <c r="FR339">
        <f t="shared" si="390"/>
        <v>0</v>
      </c>
      <c r="FS339">
        <v>0</v>
      </c>
      <c r="FX339">
        <v>80</v>
      </c>
      <c r="FY339">
        <v>68</v>
      </c>
      <c r="GA339" t="s">
        <v>3</v>
      </c>
      <c r="GD339">
        <v>1</v>
      </c>
      <c r="GF339">
        <v>-304821490</v>
      </c>
      <c r="GG339">
        <v>2</v>
      </c>
      <c r="GH339">
        <v>1</v>
      </c>
      <c r="GI339">
        <v>-2</v>
      </c>
      <c r="GJ339">
        <v>0</v>
      </c>
      <c r="GK339">
        <v>0</v>
      </c>
      <c r="GL339">
        <f t="shared" si="391"/>
        <v>0</v>
      </c>
      <c r="GM339">
        <f t="shared" si="392"/>
        <v>0</v>
      </c>
      <c r="GN339">
        <f t="shared" si="393"/>
        <v>0</v>
      </c>
      <c r="GO339">
        <f t="shared" si="394"/>
        <v>0</v>
      </c>
      <c r="GP339">
        <f t="shared" si="395"/>
        <v>0</v>
      </c>
      <c r="GR339">
        <v>0</v>
      </c>
      <c r="GS339">
        <v>3</v>
      </c>
      <c r="GT339">
        <v>0</v>
      </c>
      <c r="GU339" t="s">
        <v>3</v>
      </c>
      <c r="GV339">
        <f t="shared" si="396"/>
        <v>0</v>
      </c>
      <c r="GW339">
        <v>1</v>
      </c>
      <c r="GX339">
        <f t="shared" si="397"/>
        <v>0</v>
      </c>
      <c r="HA339">
        <v>0</v>
      </c>
      <c r="HB339">
        <v>0</v>
      </c>
      <c r="HC339">
        <f t="shared" si="398"/>
        <v>0</v>
      </c>
      <c r="HE339" t="s">
        <v>3</v>
      </c>
      <c r="HF339" t="s">
        <v>3</v>
      </c>
      <c r="IK339">
        <v>0</v>
      </c>
    </row>
    <row r="340" spans="1:245">
      <c r="A340">
        <v>17</v>
      </c>
      <c r="B340">
        <v>0</v>
      </c>
      <c r="C340">
        <f>ROW(SmtRes!A109)</f>
        <v>109</v>
      </c>
      <c r="D340">
        <f>ROW(EtalonRes!A109)</f>
        <v>109</v>
      </c>
      <c r="E340" t="s">
        <v>30</v>
      </c>
      <c r="F340" t="s">
        <v>120</v>
      </c>
      <c r="G340" t="s">
        <v>121</v>
      </c>
      <c r="H340" t="s">
        <v>33</v>
      </c>
      <c r="I340">
        <f>ROUND(6.2/100,9)</f>
        <v>6.2E-2</v>
      </c>
      <c r="J340">
        <v>0</v>
      </c>
      <c r="O340">
        <f t="shared" si="365"/>
        <v>1211.1300000000001</v>
      </c>
      <c r="P340">
        <f t="shared" si="366"/>
        <v>0</v>
      </c>
      <c r="Q340">
        <f t="shared" si="367"/>
        <v>39.770000000000003</v>
      </c>
      <c r="R340">
        <f t="shared" si="368"/>
        <v>38.21</v>
      </c>
      <c r="S340">
        <f t="shared" si="369"/>
        <v>1171.3599999999999</v>
      </c>
      <c r="T340">
        <f t="shared" si="370"/>
        <v>0</v>
      </c>
      <c r="U340">
        <f t="shared" si="371"/>
        <v>4.3319400000000003</v>
      </c>
      <c r="V340">
        <f t="shared" si="372"/>
        <v>8.9279999999999998E-2</v>
      </c>
      <c r="W340">
        <f t="shared" si="373"/>
        <v>0</v>
      </c>
      <c r="X340">
        <f t="shared" si="374"/>
        <v>967.66</v>
      </c>
      <c r="Y340">
        <f t="shared" si="374"/>
        <v>822.51</v>
      </c>
      <c r="AA340">
        <v>33525518</v>
      </c>
      <c r="AB340">
        <f t="shared" si="375"/>
        <v>641</v>
      </c>
      <c r="AC340">
        <f t="shared" si="376"/>
        <v>0</v>
      </c>
      <c r="AD340">
        <f t="shared" si="377"/>
        <v>45.01</v>
      </c>
      <c r="AE340">
        <f t="shared" si="378"/>
        <v>19.440000000000001</v>
      </c>
      <c r="AF340">
        <f t="shared" si="378"/>
        <v>595.99</v>
      </c>
      <c r="AG340">
        <f t="shared" si="379"/>
        <v>0</v>
      </c>
      <c r="AH340">
        <f t="shared" si="380"/>
        <v>69.87</v>
      </c>
      <c r="AI340">
        <f t="shared" si="380"/>
        <v>1.44</v>
      </c>
      <c r="AJ340">
        <f t="shared" si="381"/>
        <v>0</v>
      </c>
      <c r="AK340">
        <v>641</v>
      </c>
      <c r="AL340">
        <v>0</v>
      </c>
      <c r="AM340">
        <v>45.01</v>
      </c>
      <c r="AN340">
        <v>19.440000000000001</v>
      </c>
      <c r="AO340">
        <v>595.99</v>
      </c>
      <c r="AP340">
        <v>0</v>
      </c>
      <c r="AQ340">
        <v>69.87</v>
      </c>
      <c r="AR340">
        <v>1.44</v>
      </c>
      <c r="AS340">
        <v>0</v>
      </c>
      <c r="AT340">
        <v>80</v>
      </c>
      <c r="AU340">
        <v>68</v>
      </c>
      <c r="AV340">
        <v>1</v>
      </c>
      <c r="AW340">
        <v>1</v>
      </c>
      <c r="AZ340">
        <v>1</v>
      </c>
      <c r="BA340">
        <v>31.7</v>
      </c>
      <c r="BB340">
        <v>14.25</v>
      </c>
      <c r="BC340">
        <v>1</v>
      </c>
      <c r="BD340" t="s">
        <v>3</v>
      </c>
      <c r="BE340" t="s">
        <v>3</v>
      </c>
      <c r="BF340" t="s">
        <v>3</v>
      </c>
      <c r="BG340" t="s">
        <v>3</v>
      </c>
      <c r="BH340">
        <v>0</v>
      </c>
      <c r="BI340">
        <v>1</v>
      </c>
      <c r="BJ340" t="s">
        <v>122</v>
      </c>
      <c r="BM340">
        <v>57001</v>
      </c>
      <c r="BN340">
        <v>0</v>
      </c>
      <c r="BO340" t="s">
        <v>120</v>
      </c>
      <c r="BP340">
        <v>1</v>
      </c>
      <c r="BQ340">
        <v>6</v>
      </c>
      <c r="BR340">
        <v>0</v>
      </c>
      <c r="BS340">
        <v>31.7</v>
      </c>
      <c r="BT340">
        <v>1</v>
      </c>
      <c r="BU340">
        <v>1</v>
      </c>
      <c r="BV340">
        <v>1</v>
      </c>
      <c r="BW340">
        <v>1</v>
      </c>
      <c r="BX340">
        <v>1</v>
      </c>
      <c r="BY340" t="s">
        <v>3</v>
      </c>
      <c r="BZ340">
        <v>80</v>
      </c>
      <c r="CA340">
        <v>68</v>
      </c>
      <c r="CE340">
        <v>0</v>
      </c>
      <c r="CF340">
        <v>0</v>
      </c>
      <c r="CG340">
        <v>0</v>
      </c>
      <c r="CM340">
        <v>0</v>
      </c>
      <c r="CN340" t="s">
        <v>3</v>
      </c>
      <c r="CO340">
        <v>0</v>
      </c>
      <c r="CP340">
        <f t="shared" si="382"/>
        <v>1211.1299999999999</v>
      </c>
      <c r="CQ340">
        <f t="shared" si="383"/>
        <v>0</v>
      </c>
      <c r="CR340">
        <f t="shared" si="384"/>
        <v>641.39249999999993</v>
      </c>
      <c r="CS340">
        <f t="shared" si="385"/>
        <v>616.24800000000005</v>
      </c>
      <c r="CT340">
        <f t="shared" si="386"/>
        <v>18892.883000000002</v>
      </c>
      <c r="CU340">
        <f t="shared" si="387"/>
        <v>0</v>
      </c>
      <c r="CV340">
        <f t="shared" si="387"/>
        <v>69.87</v>
      </c>
      <c r="CW340">
        <f t="shared" si="387"/>
        <v>1.44</v>
      </c>
      <c r="CX340">
        <f t="shared" si="387"/>
        <v>0</v>
      </c>
      <c r="CY340">
        <f t="shared" si="388"/>
        <v>967.65599999999995</v>
      </c>
      <c r="CZ340">
        <f t="shared" si="389"/>
        <v>822.50759999999991</v>
      </c>
      <c r="DC340" t="s">
        <v>3</v>
      </c>
      <c r="DD340" t="s">
        <v>3</v>
      </c>
      <c r="DE340" t="s">
        <v>3</v>
      </c>
      <c r="DF340" t="s">
        <v>3</v>
      </c>
      <c r="DG340" t="s">
        <v>3</v>
      </c>
      <c r="DH340" t="s">
        <v>3</v>
      </c>
      <c r="DI340" t="s">
        <v>3</v>
      </c>
      <c r="DJ340" t="s">
        <v>3</v>
      </c>
      <c r="DK340" t="s">
        <v>3</v>
      </c>
      <c r="DL340" t="s">
        <v>3</v>
      </c>
      <c r="DM340" t="s">
        <v>3</v>
      </c>
      <c r="DN340">
        <v>0</v>
      </c>
      <c r="DO340">
        <v>0</v>
      </c>
      <c r="DP340">
        <v>1</v>
      </c>
      <c r="DQ340">
        <v>1</v>
      </c>
      <c r="DU340">
        <v>1013</v>
      </c>
      <c r="DV340" t="s">
        <v>33</v>
      </c>
      <c r="DW340" t="s">
        <v>33</v>
      </c>
      <c r="DX340">
        <v>1</v>
      </c>
      <c r="DZ340" t="s">
        <v>3</v>
      </c>
      <c r="EA340" t="s">
        <v>3</v>
      </c>
      <c r="EB340" t="s">
        <v>3</v>
      </c>
      <c r="EC340" t="s">
        <v>3</v>
      </c>
      <c r="EE340">
        <v>36260505</v>
      </c>
      <c r="EF340">
        <v>6</v>
      </c>
      <c r="EG340" t="s">
        <v>22</v>
      </c>
      <c r="EH340">
        <v>0</v>
      </c>
      <c r="EI340" t="s">
        <v>3</v>
      </c>
      <c r="EJ340">
        <v>1</v>
      </c>
      <c r="EK340">
        <v>57001</v>
      </c>
      <c r="EL340" t="s">
        <v>23</v>
      </c>
      <c r="EM340" t="s">
        <v>24</v>
      </c>
      <c r="EO340" t="s">
        <v>3</v>
      </c>
      <c r="EQ340">
        <v>0</v>
      </c>
      <c r="ER340">
        <v>641</v>
      </c>
      <c r="ES340">
        <v>0</v>
      </c>
      <c r="ET340">
        <v>45.01</v>
      </c>
      <c r="EU340">
        <v>19.440000000000001</v>
      </c>
      <c r="EV340">
        <v>595.99</v>
      </c>
      <c r="EW340">
        <v>69.87</v>
      </c>
      <c r="EX340">
        <v>1.44</v>
      </c>
      <c r="EY340">
        <v>0</v>
      </c>
      <c r="FQ340">
        <v>0</v>
      </c>
      <c r="FR340">
        <f t="shared" si="390"/>
        <v>0</v>
      </c>
      <c r="FS340">
        <v>0</v>
      </c>
      <c r="FX340">
        <v>80</v>
      </c>
      <c r="FY340">
        <v>68</v>
      </c>
      <c r="GA340" t="s">
        <v>3</v>
      </c>
      <c r="GD340">
        <v>1</v>
      </c>
      <c r="GF340">
        <v>1408343215</v>
      </c>
      <c r="GG340">
        <v>2</v>
      </c>
      <c r="GH340">
        <v>1</v>
      </c>
      <c r="GI340">
        <v>2</v>
      </c>
      <c r="GJ340">
        <v>0</v>
      </c>
      <c r="GK340">
        <v>0</v>
      </c>
      <c r="GL340">
        <f t="shared" si="391"/>
        <v>0</v>
      </c>
      <c r="GM340">
        <f t="shared" si="392"/>
        <v>3001.3</v>
      </c>
      <c r="GN340">
        <f t="shared" si="393"/>
        <v>3001.3</v>
      </c>
      <c r="GO340">
        <f t="shared" si="394"/>
        <v>0</v>
      </c>
      <c r="GP340">
        <f t="shared" si="395"/>
        <v>0</v>
      </c>
      <c r="GR340">
        <v>0</v>
      </c>
      <c r="GS340">
        <v>3</v>
      </c>
      <c r="GT340">
        <v>0</v>
      </c>
      <c r="GU340" t="s">
        <v>3</v>
      </c>
      <c r="GV340">
        <f t="shared" si="396"/>
        <v>0</v>
      </c>
      <c r="GW340">
        <v>1</v>
      </c>
      <c r="GX340">
        <f t="shared" si="397"/>
        <v>0</v>
      </c>
      <c r="HA340">
        <v>0</v>
      </c>
      <c r="HB340">
        <v>0</v>
      </c>
      <c r="HC340">
        <f t="shared" si="398"/>
        <v>0</v>
      </c>
      <c r="HE340" t="s">
        <v>3</v>
      </c>
      <c r="HF340" t="s">
        <v>3</v>
      </c>
      <c r="IK340">
        <v>0</v>
      </c>
    </row>
    <row r="341" spans="1:245">
      <c r="A341">
        <v>18</v>
      </c>
      <c r="B341">
        <v>0</v>
      </c>
      <c r="C341">
        <v>109</v>
      </c>
      <c r="E341" t="s">
        <v>35</v>
      </c>
      <c r="F341" t="s">
        <v>26</v>
      </c>
      <c r="G341" t="s">
        <v>27</v>
      </c>
      <c r="H341" t="s">
        <v>28</v>
      </c>
      <c r="I341">
        <f>I340*J341</f>
        <v>0.32240000000000002</v>
      </c>
      <c r="J341">
        <v>5.2</v>
      </c>
      <c r="O341">
        <f t="shared" si="365"/>
        <v>0</v>
      </c>
      <c r="P341">
        <f t="shared" si="366"/>
        <v>0</v>
      </c>
      <c r="Q341">
        <f t="shared" si="367"/>
        <v>0</v>
      </c>
      <c r="R341">
        <f t="shared" si="368"/>
        <v>0</v>
      </c>
      <c r="S341">
        <f t="shared" si="369"/>
        <v>0</v>
      </c>
      <c r="T341">
        <f t="shared" si="370"/>
        <v>0</v>
      </c>
      <c r="U341">
        <f t="shared" si="371"/>
        <v>0</v>
      </c>
      <c r="V341">
        <f t="shared" si="372"/>
        <v>0</v>
      </c>
      <c r="W341">
        <f t="shared" si="373"/>
        <v>0</v>
      </c>
      <c r="X341">
        <f t="shared" si="374"/>
        <v>0</v>
      </c>
      <c r="Y341">
        <f t="shared" si="374"/>
        <v>0</v>
      </c>
      <c r="AA341">
        <v>33525518</v>
      </c>
      <c r="AB341">
        <f t="shared" si="375"/>
        <v>0</v>
      </c>
      <c r="AC341">
        <f t="shared" si="376"/>
        <v>0</v>
      </c>
      <c r="AD341">
        <f t="shared" si="377"/>
        <v>0</v>
      </c>
      <c r="AE341">
        <f t="shared" si="378"/>
        <v>0</v>
      </c>
      <c r="AF341">
        <f t="shared" si="378"/>
        <v>0</v>
      </c>
      <c r="AG341">
        <f t="shared" si="379"/>
        <v>0</v>
      </c>
      <c r="AH341">
        <f t="shared" si="380"/>
        <v>0</v>
      </c>
      <c r="AI341">
        <f t="shared" si="380"/>
        <v>0</v>
      </c>
      <c r="AJ341">
        <f t="shared" si="381"/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80</v>
      </c>
      <c r="AU341">
        <v>68</v>
      </c>
      <c r="AV341">
        <v>1</v>
      </c>
      <c r="AW341">
        <v>1</v>
      </c>
      <c r="AZ341">
        <v>1</v>
      </c>
      <c r="BA341">
        <v>1</v>
      </c>
      <c r="BB341">
        <v>1</v>
      </c>
      <c r="BC341">
        <v>1</v>
      </c>
      <c r="BD341" t="s">
        <v>3</v>
      </c>
      <c r="BE341" t="s">
        <v>3</v>
      </c>
      <c r="BF341" t="s">
        <v>3</v>
      </c>
      <c r="BG341" t="s">
        <v>3</v>
      </c>
      <c r="BH341">
        <v>3</v>
      </c>
      <c r="BI341">
        <v>1</v>
      </c>
      <c r="BJ341" t="s">
        <v>29</v>
      </c>
      <c r="BM341">
        <v>57001</v>
      </c>
      <c r="BN341">
        <v>0</v>
      </c>
      <c r="BO341" t="s">
        <v>3</v>
      </c>
      <c r="BP341">
        <v>0</v>
      </c>
      <c r="BQ341">
        <v>6</v>
      </c>
      <c r="BR341">
        <v>0</v>
      </c>
      <c r="BS341">
        <v>1</v>
      </c>
      <c r="BT341">
        <v>1</v>
      </c>
      <c r="BU341">
        <v>1</v>
      </c>
      <c r="BV341">
        <v>1</v>
      </c>
      <c r="BW341">
        <v>1</v>
      </c>
      <c r="BX341">
        <v>1</v>
      </c>
      <c r="BY341" t="s">
        <v>3</v>
      </c>
      <c r="BZ341">
        <v>80</v>
      </c>
      <c r="CA341">
        <v>68</v>
      </c>
      <c r="CE341">
        <v>0</v>
      </c>
      <c r="CF341">
        <v>0</v>
      </c>
      <c r="CG341">
        <v>0</v>
      </c>
      <c r="CM341">
        <v>0</v>
      </c>
      <c r="CN341" t="s">
        <v>3</v>
      </c>
      <c r="CO341">
        <v>0</v>
      </c>
      <c r="CP341">
        <f t="shared" si="382"/>
        <v>0</v>
      </c>
      <c r="CQ341">
        <f t="shared" si="383"/>
        <v>0</v>
      </c>
      <c r="CR341">
        <f t="shared" si="384"/>
        <v>0</v>
      </c>
      <c r="CS341">
        <f t="shared" si="385"/>
        <v>0</v>
      </c>
      <c r="CT341">
        <f t="shared" si="386"/>
        <v>0</v>
      </c>
      <c r="CU341">
        <f t="shared" si="387"/>
        <v>0</v>
      </c>
      <c r="CV341">
        <f t="shared" si="387"/>
        <v>0</v>
      </c>
      <c r="CW341">
        <f t="shared" si="387"/>
        <v>0</v>
      </c>
      <c r="CX341">
        <f t="shared" si="387"/>
        <v>0</v>
      </c>
      <c r="CY341">
        <f t="shared" si="388"/>
        <v>0</v>
      </c>
      <c r="CZ341">
        <f t="shared" si="389"/>
        <v>0</v>
      </c>
      <c r="DC341" t="s">
        <v>3</v>
      </c>
      <c r="DD341" t="s">
        <v>3</v>
      </c>
      <c r="DE341" t="s">
        <v>3</v>
      </c>
      <c r="DF341" t="s">
        <v>3</v>
      </c>
      <c r="DG341" t="s">
        <v>3</v>
      </c>
      <c r="DH341" t="s">
        <v>3</v>
      </c>
      <c r="DI341" t="s">
        <v>3</v>
      </c>
      <c r="DJ341" t="s">
        <v>3</v>
      </c>
      <c r="DK341" t="s">
        <v>3</v>
      </c>
      <c r="DL341" t="s">
        <v>3</v>
      </c>
      <c r="DM341" t="s">
        <v>3</v>
      </c>
      <c r="DN341">
        <v>0</v>
      </c>
      <c r="DO341">
        <v>0</v>
      </c>
      <c r="DP341">
        <v>1</v>
      </c>
      <c r="DQ341">
        <v>1</v>
      </c>
      <c r="DU341">
        <v>1009</v>
      </c>
      <c r="DV341" t="s">
        <v>28</v>
      </c>
      <c r="DW341" t="s">
        <v>28</v>
      </c>
      <c r="DX341">
        <v>1000</v>
      </c>
      <c r="DZ341" t="s">
        <v>3</v>
      </c>
      <c r="EA341" t="s">
        <v>3</v>
      </c>
      <c r="EB341" t="s">
        <v>3</v>
      </c>
      <c r="EC341" t="s">
        <v>3</v>
      </c>
      <c r="EE341">
        <v>36260505</v>
      </c>
      <c r="EF341">
        <v>6</v>
      </c>
      <c r="EG341" t="s">
        <v>22</v>
      </c>
      <c r="EH341">
        <v>0</v>
      </c>
      <c r="EI341" t="s">
        <v>3</v>
      </c>
      <c r="EJ341">
        <v>1</v>
      </c>
      <c r="EK341">
        <v>57001</v>
      </c>
      <c r="EL341" t="s">
        <v>23</v>
      </c>
      <c r="EM341" t="s">
        <v>24</v>
      </c>
      <c r="EO341" t="s">
        <v>3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FQ341">
        <v>0</v>
      </c>
      <c r="FR341">
        <f t="shared" si="390"/>
        <v>0</v>
      </c>
      <c r="FS341">
        <v>0</v>
      </c>
      <c r="FX341">
        <v>80</v>
      </c>
      <c r="FY341">
        <v>68</v>
      </c>
      <c r="GA341" t="s">
        <v>3</v>
      </c>
      <c r="GD341">
        <v>1</v>
      </c>
      <c r="GF341">
        <v>-304821490</v>
      </c>
      <c r="GG341">
        <v>2</v>
      </c>
      <c r="GH341">
        <v>1</v>
      </c>
      <c r="GI341">
        <v>-2</v>
      </c>
      <c r="GJ341">
        <v>0</v>
      </c>
      <c r="GK341">
        <v>0</v>
      </c>
      <c r="GL341">
        <f t="shared" si="391"/>
        <v>0</v>
      </c>
      <c r="GM341">
        <f t="shared" si="392"/>
        <v>0</v>
      </c>
      <c r="GN341">
        <f t="shared" si="393"/>
        <v>0</v>
      </c>
      <c r="GO341">
        <f t="shared" si="394"/>
        <v>0</v>
      </c>
      <c r="GP341">
        <f t="shared" si="395"/>
        <v>0</v>
      </c>
      <c r="GR341">
        <v>0</v>
      </c>
      <c r="GS341">
        <v>3</v>
      </c>
      <c r="GT341">
        <v>0</v>
      </c>
      <c r="GU341" t="s">
        <v>3</v>
      </c>
      <c r="GV341">
        <f t="shared" si="396"/>
        <v>0</v>
      </c>
      <c r="GW341">
        <v>1</v>
      </c>
      <c r="GX341">
        <f t="shared" si="397"/>
        <v>0</v>
      </c>
      <c r="HA341">
        <v>0</v>
      </c>
      <c r="HB341">
        <v>0</v>
      </c>
      <c r="HC341">
        <f t="shared" si="398"/>
        <v>0</v>
      </c>
      <c r="HE341" t="s">
        <v>3</v>
      </c>
      <c r="HF341" t="s">
        <v>3</v>
      </c>
      <c r="IK341">
        <v>0</v>
      </c>
    </row>
    <row r="342" spans="1:245">
      <c r="A342">
        <v>17</v>
      </c>
      <c r="B342">
        <v>0</v>
      </c>
      <c r="C342">
        <f>ROW(SmtRes!A115)</f>
        <v>115</v>
      </c>
      <c r="D342">
        <f>ROW(EtalonRes!A115)</f>
        <v>115</v>
      </c>
      <c r="E342" t="s">
        <v>36</v>
      </c>
      <c r="F342" t="s">
        <v>43</v>
      </c>
      <c r="G342" t="s">
        <v>44</v>
      </c>
      <c r="H342" t="s">
        <v>45</v>
      </c>
      <c r="I342">
        <f>ROUND(28.38/100,9)</f>
        <v>0.2838</v>
      </c>
      <c r="J342">
        <v>0</v>
      </c>
      <c r="O342">
        <f t="shared" si="365"/>
        <v>13810.36</v>
      </c>
      <c r="P342">
        <f t="shared" si="366"/>
        <v>2082.64</v>
      </c>
      <c r="Q342">
        <f t="shared" si="367"/>
        <v>84.68</v>
      </c>
      <c r="R342">
        <f t="shared" si="368"/>
        <v>81.42</v>
      </c>
      <c r="S342">
        <f t="shared" si="369"/>
        <v>11643.04</v>
      </c>
      <c r="T342">
        <f t="shared" si="370"/>
        <v>0</v>
      </c>
      <c r="U342">
        <f t="shared" si="371"/>
        <v>41.454665999999996</v>
      </c>
      <c r="V342">
        <f t="shared" si="372"/>
        <v>0.19014600000000001</v>
      </c>
      <c r="W342">
        <f t="shared" si="373"/>
        <v>0</v>
      </c>
      <c r="X342">
        <f t="shared" si="374"/>
        <v>9262.32</v>
      </c>
      <c r="Y342">
        <f t="shared" si="374"/>
        <v>5862.23</v>
      </c>
      <c r="AA342">
        <v>33525518</v>
      </c>
      <c r="AB342">
        <f t="shared" si="375"/>
        <v>2366.4699999999998</v>
      </c>
      <c r="AC342">
        <f t="shared" si="376"/>
        <v>1051.3499999999999</v>
      </c>
      <c r="AD342">
        <f t="shared" si="377"/>
        <v>20.94</v>
      </c>
      <c r="AE342">
        <f t="shared" si="378"/>
        <v>9.0500000000000007</v>
      </c>
      <c r="AF342">
        <f t="shared" si="378"/>
        <v>1294.18</v>
      </c>
      <c r="AG342">
        <f t="shared" si="379"/>
        <v>0</v>
      </c>
      <c r="AH342">
        <f t="shared" si="380"/>
        <v>146.07</v>
      </c>
      <c r="AI342">
        <f t="shared" si="380"/>
        <v>0.67</v>
      </c>
      <c r="AJ342">
        <f t="shared" si="381"/>
        <v>0</v>
      </c>
      <c r="AK342">
        <v>2366.4699999999998</v>
      </c>
      <c r="AL342">
        <v>1051.3499999999999</v>
      </c>
      <c r="AM342">
        <v>20.94</v>
      </c>
      <c r="AN342">
        <v>9.0500000000000007</v>
      </c>
      <c r="AO342">
        <v>1294.18</v>
      </c>
      <c r="AP342">
        <v>0</v>
      </c>
      <c r="AQ342">
        <v>146.07</v>
      </c>
      <c r="AR342">
        <v>0.67</v>
      </c>
      <c r="AS342">
        <v>0</v>
      </c>
      <c r="AT342">
        <v>79</v>
      </c>
      <c r="AU342">
        <v>50</v>
      </c>
      <c r="AV342">
        <v>1</v>
      </c>
      <c r="AW342">
        <v>1</v>
      </c>
      <c r="AZ342">
        <v>1</v>
      </c>
      <c r="BA342">
        <v>31.7</v>
      </c>
      <c r="BB342">
        <v>14.25</v>
      </c>
      <c r="BC342">
        <v>6.98</v>
      </c>
      <c r="BD342" t="s">
        <v>3</v>
      </c>
      <c r="BE342" t="s">
        <v>3</v>
      </c>
      <c r="BF342" t="s">
        <v>3</v>
      </c>
      <c r="BG342" t="s">
        <v>3</v>
      </c>
      <c r="BH342">
        <v>0</v>
      </c>
      <c r="BI342">
        <v>1</v>
      </c>
      <c r="BJ342" t="s">
        <v>46</v>
      </c>
      <c r="BM342">
        <v>61001</v>
      </c>
      <c r="BN342">
        <v>0</v>
      </c>
      <c r="BO342" t="s">
        <v>43</v>
      </c>
      <c r="BP342">
        <v>1</v>
      </c>
      <c r="BQ342">
        <v>6</v>
      </c>
      <c r="BR342">
        <v>0</v>
      </c>
      <c r="BS342">
        <v>31.7</v>
      </c>
      <c r="BT342">
        <v>1</v>
      </c>
      <c r="BU342">
        <v>1</v>
      </c>
      <c r="BV342">
        <v>1</v>
      </c>
      <c r="BW342">
        <v>1</v>
      </c>
      <c r="BX342">
        <v>1</v>
      </c>
      <c r="BY342" t="s">
        <v>3</v>
      </c>
      <c r="BZ342">
        <v>79</v>
      </c>
      <c r="CA342">
        <v>50</v>
      </c>
      <c r="CE342">
        <v>0</v>
      </c>
      <c r="CF342">
        <v>0</v>
      </c>
      <c r="CG342">
        <v>0</v>
      </c>
      <c r="CM342">
        <v>0</v>
      </c>
      <c r="CN342" t="s">
        <v>3</v>
      </c>
      <c r="CO342">
        <v>0</v>
      </c>
      <c r="CP342">
        <f t="shared" si="382"/>
        <v>13810.36</v>
      </c>
      <c r="CQ342">
        <f t="shared" si="383"/>
        <v>7338.4229999999998</v>
      </c>
      <c r="CR342">
        <f t="shared" si="384"/>
        <v>298.39500000000004</v>
      </c>
      <c r="CS342">
        <f t="shared" si="385"/>
        <v>286.88499999999999</v>
      </c>
      <c r="CT342">
        <f t="shared" si="386"/>
        <v>41025.506000000001</v>
      </c>
      <c r="CU342">
        <f t="shared" si="387"/>
        <v>0</v>
      </c>
      <c r="CV342">
        <f t="shared" si="387"/>
        <v>146.07</v>
      </c>
      <c r="CW342">
        <f t="shared" si="387"/>
        <v>0.67</v>
      </c>
      <c r="CX342">
        <f t="shared" si="387"/>
        <v>0</v>
      </c>
      <c r="CY342">
        <f t="shared" si="388"/>
        <v>9262.3234000000011</v>
      </c>
      <c r="CZ342">
        <f t="shared" si="389"/>
        <v>5862.23</v>
      </c>
      <c r="DC342" t="s">
        <v>3</v>
      </c>
      <c r="DD342" t="s">
        <v>3</v>
      </c>
      <c r="DE342" t="s">
        <v>3</v>
      </c>
      <c r="DF342" t="s">
        <v>3</v>
      </c>
      <c r="DG342" t="s">
        <v>3</v>
      </c>
      <c r="DH342" t="s">
        <v>3</v>
      </c>
      <c r="DI342" t="s">
        <v>3</v>
      </c>
      <c r="DJ342" t="s">
        <v>3</v>
      </c>
      <c r="DK342" t="s">
        <v>3</v>
      </c>
      <c r="DL342" t="s">
        <v>3</v>
      </c>
      <c r="DM342" t="s">
        <v>3</v>
      </c>
      <c r="DN342">
        <v>0</v>
      </c>
      <c r="DO342">
        <v>0</v>
      </c>
      <c r="DP342">
        <v>1</v>
      </c>
      <c r="DQ342">
        <v>1</v>
      </c>
      <c r="DU342">
        <v>1013</v>
      </c>
      <c r="DV342" t="s">
        <v>45</v>
      </c>
      <c r="DW342" t="s">
        <v>45</v>
      </c>
      <c r="DX342">
        <v>1</v>
      </c>
      <c r="DZ342" t="s">
        <v>3</v>
      </c>
      <c r="EA342" t="s">
        <v>3</v>
      </c>
      <c r="EB342" t="s">
        <v>3</v>
      </c>
      <c r="EC342" t="s">
        <v>3</v>
      </c>
      <c r="EE342">
        <v>36260509</v>
      </c>
      <c r="EF342">
        <v>6</v>
      </c>
      <c r="EG342" t="s">
        <v>22</v>
      </c>
      <c r="EH342">
        <v>0</v>
      </c>
      <c r="EI342" t="s">
        <v>3</v>
      </c>
      <c r="EJ342">
        <v>1</v>
      </c>
      <c r="EK342">
        <v>61001</v>
      </c>
      <c r="EL342" t="s">
        <v>47</v>
      </c>
      <c r="EM342" t="s">
        <v>48</v>
      </c>
      <c r="EO342" t="s">
        <v>3</v>
      </c>
      <c r="EQ342">
        <v>0</v>
      </c>
      <c r="ER342">
        <v>2366.4699999999998</v>
      </c>
      <c r="ES342">
        <v>1051.3499999999999</v>
      </c>
      <c r="ET342">
        <v>20.94</v>
      </c>
      <c r="EU342">
        <v>9.0500000000000007</v>
      </c>
      <c r="EV342">
        <v>1294.18</v>
      </c>
      <c r="EW342">
        <v>146.07</v>
      </c>
      <c r="EX342">
        <v>0.67</v>
      </c>
      <c r="EY342">
        <v>0</v>
      </c>
      <c r="FQ342">
        <v>0</v>
      </c>
      <c r="FR342">
        <f t="shared" si="390"/>
        <v>0</v>
      </c>
      <c r="FS342">
        <v>0</v>
      </c>
      <c r="FX342">
        <v>79</v>
      </c>
      <c r="FY342">
        <v>50</v>
      </c>
      <c r="GA342" t="s">
        <v>3</v>
      </c>
      <c r="GD342">
        <v>1</v>
      </c>
      <c r="GF342">
        <v>478959867</v>
      </c>
      <c r="GG342">
        <v>2</v>
      </c>
      <c r="GH342">
        <v>1</v>
      </c>
      <c r="GI342">
        <v>2</v>
      </c>
      <c r="GJ342">
        <v>0</v>
      </c>
      <c r="GK342">
        <v>0</v>
      </c>
      <c r="GL342">
        <f t="shared" si="391"/>
        <v>0</v>
      </c>
      <c r="GM342">
        <f t="shared" si="392"/>
        <v>28934.91</v>
      </c>
      <c r="GN342">
        <f t="shared" si="393"/>
        <v>28934.91</v>
      </c>
      <c r="GO342">
        <f t="shared" si="394"/>
        <v>0</v>
      </c>
      <c r="GP342">
        <f t="shared" si="395"/>
        <v>0</v>
      </c>
      <c r="GR342">
        <v>0</v>
      </c>
      <c r="GS342">
        <v>3</v>
      </c>
      <c r="GT342">
        <v>0</v>
      </c>
      <c r="GU342" t="s">
        <v>3</v>
      </c>
      <c r="GV342">
        <f t="shared" si="396"/>
        <v>0</v>
      </c>
      <c r="GW342">
        <v>1</v>
      </c>
      <c r="GX342">
        <f t="shared" si="397"/>
        <v>0</v>
      </c>
      <c r="HA342">
        <v>0</v>
      </c>
      <c r="HB342">
        <v>0</v>
      </c>
      <c r="HC342">
        <f t="shared" si="398"/>
        <v>0</v>
      </c>
      <c r="HE342" t="s">
        <v>3</v>
      </c>
      <c r="HF342" t="s">
        <v>3</v>
      </c>
      <c r="IK342">
        <v>0</v>
      </c>
    </row>
    <row r="343" spans="1:245">
      <c r="A343">
        <v>18</v>
      </c>
      <c r="B343">
        <v>0</v>
      </c>
      <c r="C343">
        <v>115</v>
      </c>
      <c r="E343" t="s">
        <v>41</v>
      </c>
      <c r="F343" t="s">
        <v>26</v>
      </c>
      <c r="G343" t="s">
        <v>27</v>
      </c>
      <c r="H343" t="s">
        <v>28</v>
      </c>
      <c r="I343">
        <f>I342*J343</f>
        <v>0.95924399999999999</v>
      </c>
      <c r="J343">
        <v>3.38</v>
      </c>
      <c r="O343">
        <f t="shared" si="365"/>
        <v>0</v>
      </c>
      <c r="P343">
        <f t="shared" si="366"/>
        <v>0</v>
      </c>
      <c r="Q343">
        <f t="shared" si="367"/>
        <v>0</v>
      </c>
      <c r="R343">
        <f t="shared" si="368"/>
        <v>0</v>
      </c>
      <c r="S343">
        <f t="shared" si="369"/>
        <v>0</v>
      </c>
      <c r="T343">
        <f t="shared" si="370"/>
        <v>0</v>
      </c>
      <c r="U343">
        <f t="shared" si="371"/>
        <v>0</v>
      </c>
      <c r="V343">
        <f t="shared" si="372"/>
        <v>0</v>
      </c>
      <c r="W343">
        <f t="shared" si="373"/>
        <v>0</v>
      </c>
      <c r="X343">
        <f t="shared" si="374"/>
        <v>0</v>
      </c>
      <c r="Y343">
        <f t="shared" si="374"/>
        <v>0</v>
      </c>
      <c r="AA343">
        <v>33525518</v>
      </c>
      <c r="AB343">
        <f t="shared" si="375"/>
        <v>0</v>
      </c>
      <c r="AC343">
        <f t="shared" si="376"/>
        <v>0</v>
      </c>
      <c r="AD343">
        <f t="shared" si="377"/>
        <v>0</v>
      </c>
      <c r="AE343">
        <f t="shared" si="378"/>
        <v>0</v>
      </c>
      <c r="AF343">
        <f t="shared" si="378"/>
        <v>0</v>
      </c>
      <c r="AG343">
        <f t="shared" si="379"/>
        <v>0</v>
      </c>
      <c r="AH343">
        <f t="shared" si="380"/>
        <v>0</v>
      </c>
      <c r="AI343">
        <f t="shared" si="380"/>
        <v>0</v>
      </c>
      <c r="AJ343">
        <f t="shared" si="381"/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79</v>
      </c>
      <c r="AU343">
        <v>50</v>
      </c>
      <c r="AV343">
        <v>1</v>
      </c>
      <c r="AW343">
        <v>1</v>
      </c>
      <c r="AZ343">
        <v>1</v>
      </c>
      <c r="BA343">
        <v>1</v>
      </c>
      <c r="BB343">
        <v>1</v>
      </c>
      <c r="BC343">
        <v>1</v>
      </c>
      <c r="BD343" t="s">
        <v>3</v>
      </c>
      <c r="BE343" t="s">
        <v>3</v>
      </c>
      <c r="BF343" t="s">
        <v>3</v>
      </c>
      <c r="BG343" t="s">
        <v>3</v>
      </c>
      <c r="BH343">
        <v>3</v>
      </c>
      <c r="BI343">
        <v>1</v>
      </c>
      <c r="BJ343" t="s">
        <v>29</v>
      </c>
      <c r="BM343">
        <v>61001</v>
      </c>
      <c r="BN343">
        <v>0</v>
      </c>
      <c r="BO343" t="s">
        <v>3</v>
      </c>
      <c r="BP343">
        <v>0</v>
      </c>
      <c r="BQ343">
        <v>6</v>
      </c>
      <c r="BR343">
        <v>0</v>
      </c>
      <c r="BS343">
        <v>1</v>
      </c>
      <c r="BT343">
        <v>1</v>
      </c>
      <c r="BU343">
        <v>1</v>
      </c>
      <c r="BV343">
        <v>1</v>
      </c>
      <c r="BW343">
        <v>1</v>
      </c>
      <c r="BX343">
        <v>1</v>
      </c>
      <c r="BY343" t="s">
        <v>3</v>
      </c>
      <c r="BZ343">
        <v>79</v>
      </c>
      <c r="CA343">
        <v>50</v>
      </c>
      <c r="CE343">
        <v>0</v>
      </c>
      <c r="CF343">
        <v>0</v>
      </c>
      <c r="CG343">
        <v>0</v>
      </c>
      <c r="CM343">
        <v>0</v>
      </c>
      <c r="CN343" t="s">
        <v>3</v>
      </c>
      <c r="CO343">
        <v>0</v>
      </c>
      <c r="CP343">
        <f t="shared" si="382"/>
        <v>0</v>
      </c>
      <c r="CQ343">
        <f t="shared" si="383"/>
        <v>0</v>
      </c>
      <c r="CR343">
        <f t="shared" si="384"/>
        <v>0</v>
      </c>
      <c r="CS343">
        <f t="shared" si="385"/>
        <v>0</v>
      </c>
      <c r="CT343">
        <f t="shared" si="386"/>
        <v>0</v>
      </c>
      <c r="CU343">
        <f t="shared" si="387"/>
        <v>0</v>
      </c>
      <c r="CV343">
        <f t="shared" si="387"/>
        <v>0</v>
      </c>
      <c r="CW343">
        <f t="shared" si="387"/>
        <v>0</v>
      </c>
      <c r="CX343">
        <f t="shared" si="387"/>
        <v>0</v>
      </c>
      <c r="CY343">
        <f t="shared" si="388"/>
        <v>0</v>
      </c>
      <c r="CZ343">
        <f t="shared" si="389"/>
        <v>0</v>
      </c>
      <c r="DC343" t="s">
        <v>3</v>
      </c>
      <c r="DD343" t="s">
        <v>3</v>
      </c>
      <c r="DE343" t="s">
        <v>3</v>
      </c>
      <c r="DF343" t="s">
        <v>3</v>
      </c>
      <c r="DG343" t="s">
        <v>3</v>
      </c>
      <c r="DH343" t="s">
        <v>3</v>
      </c>
      <c r="DI343" t="s">
        <v>3</v>
      </c>
      <c r="DJ343" t="s">
        <v>3</v>
      </c>
      <c r="DK343" t="s">
        <v>3</v>
      </c>
      <c r="DL343" t="s">
        <v>3</v>
      </c>
      <c r="DM343" t="s">
        <v>3</v>
      </c>
      <c r="DN343">
        <v>0</v>
      </c>
      <c r="DO343">
        <v>0</v>
      </c>
      <c r="DP343">
        <v>1</v>
      </c>
      <c r="DQ343">
        <v>1</v>
      </c>
      <c r="DU343">
        <v>1009</v>
      </c>
      <c r="DV343" t="s">
        <v>28</v>
      </c>
      <c r="DW343" t="s">
        <v>28</v>
      </c>
      <c r="DX343">
        <v>1000</v>
      </c>
      <c r="DZ343" t="s">
        <v>3</v>
      </c>
      <c r="EA343" t="s">
        <v>3</v>
      </c>
      <c r="EB343" t="s">
        <v>3</v>
      </c>
      <c r="EC343" t="s">
        <v>3</v>
      </c>
      <c r="EE343">
        <v>36260509</v>
      </c>
      <c r="EF343">
        <v>6</v>
      </c>
      <c r="EG343" t="s">
        <v>22</v>
      </c>
      <c r="EH343">
        <v>0</v>
      </c>
      <c r="EI343" t="s">
        <v>3</v>
      </c>
      <c r="EJ343">
        <v>1</v>
      </c>
      <c r="EK343">
        <v>61001</v>
      </c>
      <c r="EL343" t="s">
        <v>47</v>
      </c>
      <c r="EM343" t="s">
        <v>48</v>
      </c>
      <c r="EO343" t="s">
        <v>3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FQ343">
        <v>0</v>
      </c>
      <c r="FR343">
        <f t="shared" si="390"/>
        <v>0</v>
      </c>
      <c r="FS343">
        <v>0</v>
      </c>
      <c r="FX343">
        <v>79</v>
      </c>
      <c r="FY343">
        <v>50</v>
      </c>
      <c r="GA343" t="s">
        <v>3</v>
      </c>
      <c r="GD343">
        <v>1</v>
      </c>
      <c r="GF343">
        <v>-304821490</v>
      </c>
      <c r="GG343">
        <v>2</v>
      </c>
      <c r="GH343">
        <v>1</v>
      </c>
      <c r="GI343">
        <v>-2</v>
      </c>
      <c r="GJ343">
        <v>0</v>
      </c>
      <c r="GK343">
        <v>0</v>
      </c>
      <c r="GL343">
        <f t="shared" si="391"/>
        <v>0</v>
      </c>
      <c r="GM343">
        <f t="shared" si="392"/>
        <v>0</v>
      </c>
      <c r="GN343">
        <f t="shared" si="393"/>
        <v>0</v>
      </c>
      <c r="GO343">
        <f t="shared" si="394"/>
        <v>0</v>
      </c>
      <c r="GP343">
        <f t="shared" si="395"/>
        <v>0</v>
      </c>
      <c r="GR343">
        <v>0</v>
      </c>
      <c r="GS343">
        <v>3</v>
      </c>
      <c r="GT343">
        <v>0</v>
      </c>
      <c r="GU343" t="s">
        <v>3</v>
      </c>
      <c r="GV343">
        <f t="shared" si="396"/>
        <v>0</v>
      </c>
      <c r="GW343">
        <v>1</v>
      </c>
      <c r="GX343">
        <f t="shared" si="397"/>
        <v>0</v>
      </c>
      <c r="HA343">
        <v>0</v>
      </c>
      <c r="HB343">
        <v>0</v>
      </c>
      <c r="HC343">
        <f t="shared" si="398"/>
        <v>0</v>
      </c>
      <c r="HE343" t="s">
        <v>3</v>
      </c>
      <c r="HF343" t="s">
        <v>3</v>
      </c>
      <c r="IK343">
        <v>0</v>
      </c>
    </row>
    <row r="344" spans="1:245">
      <c r="A344">
        <v>17</v>
      </c>
      <c r="B344">
        <v>0</v>
      </c>
      <c r="C344">
        <f>ROW(SmtRes!A116)</f>
        <v>116</v>
      </c>
      <c r="D344">
        <f>ROW(EtalonRes!A116)</f>
        <v>116</v>
      </c>
      <c r="E344" t="s">
        <v>42</v>
      </c>
      <c r="F344" t="s">
        <v>51</v>
      </c>
      <c r="G344" t="s">
        <v>52</v>
      </c>
      <c r="H344" t="s">
        <v>53</v>
      </c>
      <c r="I344">
        <f>ROUND(6.2/100,9)</f>
        <v>6.2E-2</v>
      </c>
      <c r="J344">
        <v>0</v>
      </c>
      <c r="O344">
        <f t="shared" si="365"/>
        <v>349.84</v>
      </c>
      <c r="P344">
        <f t="shared" si="366"/>
        <v>0</v>
      </c>
      <c r="Q344">
        <f t="shared" si="367"/>
        <v>0</v>
      </c>
      <c r="R344">
        <f t="shared" si="368"/>
        <v>0</v>
      </c>
      <c r="S344">
        <f t="shared" si="369"/>
        <v>349.84</v>
      </c>
      <c r="T344">
        <f t="shared" si="370"/>
        <v>0</v>
      </c>
      <c r="U344">
        <f t="shared" si="371"/>
        <v>1.4148400000000001</v>
      </c>
      <c r="V344">
        <f t="shared" si="372"/>
        <v>0</v>
      </c>
      <c r="W344">
        <f t="shared" si="373"/>
        <v>0</v>
      </c>
      <c r="X344">
        <f t="shared" si="374"/>
        <v>346.34</v>
      </c>
      <c r="Y344">
        <f t="shared" si="374"/>
        <v>209.9</v>
      </c>
      <c r="AA344">
        <v>33525518</v>
      </c>
      <c r="AB344">
        <f t="shared" si="375"/>
        <v>178</v>
      </c>
      <c r="AC344">
        <f t="shared" si="376"/>
        <v>0</v>
      </c>
      <c r="AD344">
        <f t="shared" si="377"/>
        <v>0</v>
      </c>
      <c r="AE344">
        <f t="shared" si="378"/>
        <v>0</v>
      </c>
      <c r="AF344">
        <f t="shared" si="378"/>
        <v>178</v>
      </c>
      <c r="AG344">
        <f t="shared" si="379"/>
        <v>0</v>
      </c>
      <c r="AH344">
        <f t="shared" si="380"/>
        <v>22.82</v>
      </c>
      <c r="AI344">
        <f t="shared" si="380"/>
        <v>0</v>
      </c>
      <c r="AJ344">
        <f t="shared" si="381"/>
        <v>0</v>
      </c>
      <c r="AK344">
        <v>178</v>
      </c>
      <c r="AL344">
        <v>0</v>
      </c>
      <c r="AM344">
        <v>0</v>
      </c>
      <c r="AN344">
        <v>0</v>
      </c>
      <c r="AO344">
        <v>178</v>
      </c>
      <c r="AP344">
        <v>0</v>
      </c>
      <c r="AQ344">
        <v>22.82</v>
      </c>
      <c r="AR344">
        <v>0</v>
      </c>
      <c r="AS344">
        <v>0</v>
      </c>
      <c r="AT344">
        <v>99</v>
      </c>
      <c r="AU344">
        <v>60</v>
      </c>
      <c r="AV344">
        <v>1</v>
      </c>
      <c r="AW344">
        <v>1</v>
      </c>
      <c r="AZ344">
        <v>1</v>
      </c>
      <c r="BA344">
        <v>31.7</v>
      </c>
      <c r="BB344">
        <v>1</v>
      </c>
      <c r="BC344">
        <v>1</v>
      </c>
      <c r="BD344" t="s">
        <v>3</v>
      </c>
      <c r="BE344" t="s">
        <v>3</v>
      </c>
      <c r="BF344" t="s">
        <v>3</v>
      </c>
      <c r="BG344" t="s">
        <v>3</v>
      </c>
      <c r="BH344">
        <v>0</v>
      </c>
      <c r="BI344">
        <v>1</v>
      </c>
      <c r="BJ344" t="s">
        <v>54</v>
      </c>
      <c r="BM344">
        <v>46001</v>
      </c>
      <c r="BN344">
        <v>0</v>
      </c>
      <c r="BO344" t="s">
        <v>51</v>
      </c>
      <c r="BP344">
        <v>1</v>
      </c>
      <c r="BQ344">
        <v>2</v>
      </c>
      <c r="BR344">
        <v>0</v>
      </c>
      <c r="BS344">
        <v>31.7</v>
      </c>
      <c r="BT344">
        <v>1</v>
      </c>
      <c r="BU344">
        <v>1</v>
      </c>
      <c r="BV344">
        <v>1</v>
      </c>
      <c r="BW344">
        <v>1</v>
      </c>
      <c r="BX344">
        <v>1</v>
      </c>
      <c r="BY344" t="s">
        <v>3</v>
      </c>
      <c r="BZ344">
        <v>110</v>
      </c>
      <c r="CA344">
        <v>70</v>
      </c>
      <c r="CE344">
        <v>0</v>
      </c>
      <c r="CF344">
        <v>0</v>
      </c>
      <c r="CG344">
        <v>0</v>
      </c>
      <c r="CM344">
        <v>0</v>
      </c>
      <c r="CN344" t="s">
        <v>3</v>
      </c>
      <c r="CO344">
        <v>0</v>
      </c>
      <c r="CP344">
        <f t="shared" si="382"/>
        <v>349.84</v>
      </c>
      <c r="CQ344">
        <f t="shared" si="383"/>
        <v>0</v>
      </c>
      <c r="CR344">
        <f t="shared" si="384"/>
        <v>0</v>
      </c>
      <c r="CS344">
        <f t="shared" si="385"/>
        <v>0</v>
      </c>
      <c r="CT344">
        <f t="shared" si="386"/>
        <v>5642.5999999999995</v>
      </c>
      <c r="CU344">
        <f t="shared" si="387"/>
        <v>0</v>
      </c>
      <c r="CV344">
        <f t="shared" si="387"/>
        <v>22.82</v>
      </c>
      <c r="CW344">
        <f t="shared" si="387"/>
        <v>0</v>
      </c>
      <c r="CX344">
        <f t="shared" si="387"/>
        <v>0</v>
      </c>
      <c r="CY344">
        <f t="shared" si="388"/>
        <v>346.34159999999997</v>
      </c>
      <c r="CZ344">
        <f t="shared" si="389"/>
        <v>209.90399999999997</v>
      </c>
      <c r="DC344" t="s">
        <v>3</v>
      </c>
      <c r="DD344" t="s">
        <v>3</v>
      </c>
      <c r="DE344" t="s">
        <v>3</v>
      </c>
      <c r="DF344" t="s">
        <v>3</v>
      </c>
      <c r="DG344" t="s">
        <v>3</v>
      </c>
      <c r="DH344" t="s">
        <v>3</v>
      </c>
      <c r="DI344" t="s">
        <v>3</v>
      </c>
      <c r="DJ344" t="s">
        <v>3</v>
      </c>
      <c r="DK344" t="s">
        <v>3</v>
      </c>
      <c r="DL344" t="s">
        <v>3</v>
      </c>
      <c r="DM344" t="s">
        <v>3</v>
      </c>
      <c r="DN344">
        <v>0</v>
      </c>
      <c r="DO344">
        <v>0</v>
      </c>
      <c r="DP344">
        <v>1</v>
      </c>
      <c r="DQ344">
        <v>1</v>
      </c>
      <c r="DU344">
        <v>1005</v>
      </c>
      <c r="DV344" t="s">
        <v>53</v>
      </c>
      <c r="DW344" t="s">
        <v>53</v>
      </c>
      <c r="DX344">
        <v>100</v>
      </c>
      <c r="DZ344" t="s">
        <v>3</v>
      </c>
      <c r="EA344" t="s">
        <v>3</v>
      </c>
      <c r="EB344" t="s">
        <v>3</v>
      </c>
      <c r="EC344" t="s">
        <v>3</v>
      </c>
      <c r="EE344">
        <v>36260494</v>
      </c>
      <c r="EF344">
        <v>2</v>
      </c>
      <c r="EG344" t="s">
        <v>55</v>
      </c>
      <c r="EH344">
        <v>0</v>
      </c>
      <c r="EI344" t="s">
        <v>3</v>
      </c>
      <c r="EJ344">
        <v>1</v>
      </c>
      <c r="EK344">
        <v>46001</v>
      </c>
      <c r="EL344" t="s">
        <v>56</v>
      </c>
      <c r="EM344" t="s">
        <v>57</v>
      </c>
      <c r="EO344" t="s">
        <v>3</v>
      </c>
      <c r="EQ344">
        <v>0</v>
      </c>
      <c r="ER344">
        <v>178</v>
      </c>
      <c r="ES344">
        <v>0</v>
      </c>
      <c r="ET344">
        <v>0</v>
      </c>
      <c r="EU344">
        <v>0</v>
      </c>
      <c r="EV344">
        <v>178</v>
      </c>
      <c r="EW344">
        <v>22.82</v>
      </c>
      <c r="EX344">
        <v>0</v>
      </c>
      <c r="EY344">
        <v>0</v>
      </c>
      <c r="FQ344">
        <v>0</v>
      </c>
      <c r="FR344">
        <f t="shared" si="390"/>
        <v>0</v>
      </c>
      <c r="FS344">
        <v>0</v>
      </c>
      <c r="FT344" t="s">
        <v>58</v>
      </c>
      <c r="FU344" t="s">
        <v>59</v>
      </c>
      <c r="FX344">
        <v>99</v>
      </c>
      <c r="FY344">
        <v>59.5</v>
      </c>
      <c r="GA344" t="s">
        <v>3</v>
      </c>
      <c r="GD344">
        <v>1</v>
      </c>
      <c r="GF344">
        <v>1912073335</v>
      </c>
      <c r="GG344">
        <v>2</v>
      </c>
      <c r="GH344">
        <v>1</v>
      </c>
      <c r="GI344">
        <v>2</v>
      </c>
      <c r="GJ344">
        <v>0</v>
      </c>
      <c r="GK344">
        <v>0</v>
      </c>
      <c r="GL344">
        <f t="shared" si="391"/>
        <v>0</v>
      </c>
      <c r="GM344">
        <f t="shared" si="392"/>
        <v>906.08</v>
      </c>
      <c r="GN344">
        <f t="shared" si="393"/>
        <v>906.08</v>
      </c>
      <c r="GO344">
        <f t="shared" si="394"/>
        <v>0</v>
      </c>
      <c r="GP344">
        <f t="shared" si="395"/>
        <v>0</v>
      </c>
      <c r="GR344">
        <v>0</v>
      </c>
      <c r="GS344">
        <v>0</v>
      </c>
      <c r="GT344">
        <v>0</v>
      </c>
      <c r="GU344" t="s">
        <v>3</v>
      </c>
      <c r="GV344">
        <f t="shared" si="396"/>
        <v>0</v>
      </c>
      <c r="GW344">
        <v>1</v>
      </c>
      <c r="GX344">
        <f t="shared" si="397"/>
        <v>0</v>
      </c>
      <c r="HA344">
        <v>0</v>
      </c>
      <c r="HB344">
        <v>0</v>
      </c>
      <c r="HC344">
        <f t="shared" si="398"/>
        <v>0</v>
      </c>
      <c r="HE344" t="s">
        <v>3</v>
      </c>
      <c r="HF344" t="s">
        <v>3</v>
      </c>
      <c r="IK344">
        <v>0</v>
      </c>
    </row>
    <row r="346" spans="1:245">
      <c r="A346" s="2">
        <v>51</v>
      </c>
      <c r="B346" s="2">
        <f>B334</f>
        <v>0</v>
      </c>
      <c r="C346" s="2">
        <f>A334</f>
        <v>5</v>
      </c>
      <c r="D346" s="2">
        <f>ROW(A334)</f>
        <v>334</v>
      </c>
      <c r="E346" s="2"/>
      <c r="F346" s="2" t="str">
        <f>IF(F334&lt;&gt;"",F334,"")</f>
        <v>Новый подраздел</v>
      </c>
      <c r="G346" s="2" t="str">
        <f>IF(G334&lt;&gt;"",G334,"")</f>
        <v>умывальня 25+26</v>
      </c>
      <c r="H346" s="2">
        <v>0</v>
      </c>
      <c r="I346" s="2"/>
      <c r="J346" s="2"/>
      <c r="K346" s="2"/>
      <c r="L346" s="2"/>
      <c r="M346" s="2"/>
      <c r="N346" s="2"/>
      <c r="O346" s="2">
        <f t="shared" ref="O346:T346" si="399">ROUND(AB346,2)</f>
        <v>15458.97</v>
      </c>
      <c r="P346" s="2">
        <f t="shared" si="399"/>
        <v>2082.64</v>
      </c>
      <c r="Q346" s="2">
        <f t="shared" si="399"/>
        <v>124.45</v>
      </c>
      <c r="R346" s="2">
        <f t="shared" si="399"/>
        <v>119.63</v>
      </c>
      <c r="S346" s="2">
        <f t="shared" si="399"/>
        <v>13251.88</v>
      </c>
      <c r="T346" s="2">
        <f t="shared" si="399"/>
        <v>0</v>
      </c>
      <c r="U346" s="2">
        <f>AH346</f>
        <v>47.555825999999996</v>
      </c>
      <c r="V346" s="2">
        <f>AI346</f>
        <v>0.27942600000000001</v>
      </c>
      <c r="W346" s="2">
        <f>ROUND(AJ346,2)</f>
        <v>0</v>
      </c>
      <c r="X346" s="2">
        <f>ROUND(AK346,2)</f>
        <v>10646.43</v>
      </c>
      <c r="Y346" s="2">
        <f>ROUND(AL346,2)</f>
        <v>6954.24</v>
      </c>
      <c r="Z346" s="2"/>
      <c r="AA346" s="2"/>
      <c r="AB346" s="2">
        <f>ROUND(SUMIF(AA338:AA344,"=33525518",O338:O344),2)</f>
        <v>15458.97</v>
      </c>
      <c r="AC346" s="2">
        <f>ROUND(SUMIF(AA338:AA344,"=33525518",P338:P344),2)</f>
        <v>2082.64</v>
      </c>
      <c r="AD346" s="2">
        <f>ROUND(SUMIF(AA338:AA344,"=33525518",Q338:Q344),2)</f>
        <v>124.45</v>
      </c>
      <c r="AE346" s="2">
        <f>ROUND(SUMIF(AA338:AA344,"=33525518",R338:R344),2)</f>
        <v>119.63</v>
      </c>
      <c r="AF346" s="2">
        <f>ROUND(SUMIF(AA338:AA344,"=33525518",S338:S344),2)</f>
        <v>13251.88</v>
      </c>
      <c r="AG346" s="2">
        <f>ROUND(SUMIF(AA338:AA344,"=33525518",T338:T344),2)</f>
        <v>0</v>
      </c>
      <c r="AH346" s="2">
        <f>SUMIF(AA338:AA344,"=33525518",U338:U344)</f>
        <v>47.555825999999996</v>
      </c>
      <c r="AI346" s="2">
        <f>SUMIF(AA338:AA344,"=33525518",V338:V344)</f>
        <v>0.27942600000000001</v>
      </c>
      <c r="AJ346" s="2">
        <f>ROUND(SUMIF(AA338:AA344,"=33525518",W338:W344),2)</f>
        <v>0</v>
      </c>
      <c r="AK346" s="2">
        <f>ROUND(SUMIF(AA338:AA344,"=33525518",X338:X344),2)</f>
        <v>10646.43</v>
      </c>
      <c r="AL346" s="2">
        <f>ROUND(SUMIF(AA338:AA344,"=33525518",Y338:Y344),2)</f>
        <v>6954.24</v>
      </c>
      <c r="AM346" s="2"/>
      <c r="AN346" s="2"/>
      <c r="AO346" s="2">
        <f t="shared" ref="AO346:BD346" si="400">ROUND(BX346,2)</f>
        <v>0</v>
      </c>
      <c r="AP346" s="2">
        <f t="shared" si="400"/>
        <v>0</v>
      </c>
      <c r="AQ346" s="2">
        <f t="shared" si="400"/>
        <v>0</v>
      </c>
      <c r="AR346" s="2">
        <f t="shared" si="400"/>
        <v>33059.64</v>
      </c>
      <c r="AS346" s="2">
        <f t="shared" si="400"/>
        <v>33059.64</v>
      </c>
      <c r="AT346" s="2">
        <f t="shared" si="400"/>
        <v>0</v>
      </c>
      <c r="AU346" s="2">
        <f t="shared" si="400"/>
        <v>0</v>
      </c>
      <c r="AV346" s="2">
        <f t="shared" si="400"/>
        <v>2082.64</v>
      </c>
      <c r="AW346" s="2">
        <f t="shared" si="400"/>
        <v>2082.64</v>
      </c>
      <c r="AX346" s="2">
        <f t="shared" si="400"/>
        <v>0</v>
      </c>
      <c r="AY346" s="2">
        <f t="shared" si="400"/>
        <v>2082.64</v>
      </c>
      <c r="AZ346" s="2">
        <f t="shared" si="400"/>
        <v>0</v>
      </c>
      <c r="BA346" s="2">
        <f t="shared" si="400"/>
        <v>0</v>
      </c>
      <c r="BB346" s="2">
        <f t="shared" si="400"/>
        <v>0</v>
      </c>
      <c r="BC346" s="2">
        <f t="shared" si="400"/>
        <v>0</v>
      </c>
      <c r="BD346" s="2">
        <f t="shared" si="400"/>
        <v>0</v>
      </c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>
        <f>ROUND(SUMIF(AA338:AA344,"=33525518",FQ338:FQ344),2)</f>
        <v>0</v>
      </c>
      <c r="BY346" s="2">
        <f>ROUND(SUMIF(AA338:AA344,"=33525518",FR338:FR344),2)</f>
        <v>0</v>
      </c>
      <c r="BZ346" s="2">
        <f>ROUND(SUMIF(AA338:AA344,"=33525518",GL338:GL344),2)</f>
        <v>0</v>
      </c>
      <c r="CA346" s="2">
        <f>ROUND(SUMIF(AA338:AA344,"=33525518",GM338:GM344),2)</f>
        <v>33059.64</v>
      </c>
      <c r="CB346" s="2">
        <f>ROUND(SUMIF(AA338:AA344,"=33525518",GN338:GN344),2)</f>
        <v>33059.64</v>
      </c>
      <c r="CC346" s="2">
        <f>ROUND(SUMIF(AA338:AA344,"=33525518",GO338:GO344),2)</f>
        <v>0</v>
      </c>
      <c r="CD346" s="2">
        <f>ROUND(SUMIF(AA338:AA344,"=33525518",GP338:GP344),2)</f>
        <v>0</v>
      </c>
      <c r="CE346" s="2">
        <f>AC346-BX346</f>
        <v>2082.64</v>
      </c>
      <c r="CF346" s="2">
        <f>AC346-BY346</f>
        <v>2082.64</v>
      </c>
      <c r="CG346" s="2">
        <f>BX346-BZ346</f>
        <v>0</v>
      </c>
      <c r="CH346" s="2">
        <f>AC346-BX346-BY346+BZ346</f>
        <v>2082.64</v>
      </c>
      <c r="CI346" s="2">
        <f>BY346-BZ346</f>
        <v>0</v>
      </c>
      <c r="CJ346" s="2">
        <f>ROUND(SUMIF(AA338:AA344,"=33525518",GX338:GX344),2)</f>
        <v>0</v>
      </c>
      <c r="CK346" s="2">
        <f>ROUND(SUMIF(AA338:AA344,"=33525518",GY338:GY344),2)</f>
        <v>0</v>
      </c>
      <c r="CL346" s="2">
        <f>ROUND(SUMIF(AA338:AA344,"=33525518",GZ338:GZ344),2)</f>
        <v>0</v>
      </c>
      <c r="CM346" s="2">
        <f>ROUND(SUMIF(AA338:AA344,"=33525518",HD338:HD344),2)</f>
        <v>0</v>
      </c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>
        <v>0</v>
      </c>
    </row>
    <row r="348" spans="1:245">
      <c r="A348" s="4">
        <v>50</v>
      </c>
      <c r="B348" s="4">
        <v>0</v>
      </c>
      <c r="C348" s="4">
        <v>0</v>
      </c>
      <c r="D348" s="4">
        <v>1</v>
      </c>
      <c r="E348" s="4">
        <v>201</v>
      </c>
      <c r="F348" s="4">
        <f>ROUND(Source!O346,O348)</f>
        <v>15458.97</v>
      </c>
      <c r="G348" s="4" t="s">
        <v>60</v>
      </c>
      <c r="H348" s="4" t="s">
        <v>61</v>
      </c>
      <c r="I348" s="4"/>
      <c r="J348" s="4"/>
      <c r="K348" s="4">
        <v>201</v>
      </c>
      <c r="L348" s="4">
        <v>1</v>
      </c>
      <c r="M348" s="4">
        <v>3</v>
      </c>
      <c r="N348" s="4" t="s">
        <v>3</v>
      </c>
      <c r="O348" s="4">
        <v>2</v>
      </c>
      <c r="P348" s="4"/>
      <c r="Q348" s="4"/>
      <c r="R348" s="4"/>
      <c r="S348" s="4"/>
      <c r="T348" s="4"/>
      <c r="U348" s="4"/>
      <c r="V348" s="4"/>
      <c r="W348" s="4"/>
    </row>
    <row r="349" spans="1:245">
      <c r="A349" s="4">
        <v>50</v>
      </c>
      <c r="B349" s="4">
        <v>0</v>
      </c>
      <c r="C349" s="4">
        <v>0</v>
      </c>
      <c r="D349" s="4">
        <v>1</v>
      </c>
      <c r="E349" s="4">
        <v>202</v>
      </c>
      <c r="F349" s="4">
        <f>ROUND(Source!P346,O349)</f>
        <v>2082.64</v>
      </c>
      <c r="G349" s="4" t="s">
        <v>62</v>
      </c>
      <c r="H349" s="4" t="s">
        <v>63</v>
      </c>
      <c r="I349" s="4"/>
      <c r="J349" s="4"/>
      <c r="K349" s="4">
        <v>202</v>
      </c>
      <c r="L349" s="4">
        <v>2</v>
      </c>
      <c r="M349" s="4">
        <v>3</v>
      </c>
      <c r="N349" s="4" t="s">
        <v>3</v>
      </c>
      <c r="O349" s="4">
        <v>2</v>
      </c>
      <c r="P349" s="4"/>
      <c r="Q349" s="4"/>
      <c r="R349" s="4"/>
      <c r="S349" s="4"/>
      <c r="T349" s="4"/>
      <c r="U349" s="4"/>
      <c r="V349" s="4"/>
      <c r="W349" s="4"/>
    </row>
    <row r="350" spans="1:245">
      <c r="A350" s="4">
        <v>50</v>
      </c>
      <c r="B350" s="4">
        <v>0</v>
      </c>
      <c r="C350" s="4">
        <v>0</v>
      </c>
      <c r="D350" s="4">
        <v>1</v>
      </c>
      <c r="E350" s="4">
        <v>222</v>
      </c>
      <c r="F350" s="4">
        <f>ROUND(Source!AO346,O350)</f>
        <v>0</v>
      </c>
      <c r="G350" s="4" t="s">
        <v>64</v>
      </c>
      <c r="H350" s="4" t="s">
        <v>65</v>
      </c>
      <c r="I350" s="4"/>
      <c r="J350" s="4"/>
      <c r="K350" s="4">
        <v>222</v>
      </c>
      <c r="L350" s="4">
        <v>3</v>
      </c>
      <c r="M350" s="4">
        <v>3</v>
      </c>
      <c r="N350" s="4" t="s">
        <v>3</v>
      </c>
      <c r="O350" s="4">
        <v>2</v>
      </c>
      <c r="P350" s="4"/>
      <c r="Q350" s="4"/>
      <c r="R350" s="4"/>
      <c r="S350" s="4"/>
      <c r="T350" s="4"/>
      <c r="U350" s="4"/>
      <c r="V350" s="4"/>
      <c r="W350" s="4"/>
    </row>
    <row r="351" spans="1:245">
      <c r="A351" s="4">
        <v>50</v>
      </c>
      <c r="B351" s="4">
        <v>0</v>
      </c>
      <c r="C351" s="4">
        <v>0</v>
      </c>
      <c r="D351" s="4">
        <v>1</v>
      </c>
      <c r="E351" s="4">
        <v>225</v>
      </c>
      <c r="F351" s="4">
        <f>ROUND(Source!AV346,O351)</f>
        <v>2082.64</v>
      </c>
      <c r="G351" s="4" t="s">
        <v>66</v>
      </c>
      <c r="H351" s="4" t="s">
        <v>67</v>
      </c>
      <c r="I351" s="4"/>
      <c r="J351" s="4"/>
      <c r="K351" s="4">
        <v>225</v>
      </c>
      <c r="L351" s="4">
        <v>4</v>
      </c>
      <c r="M351" s="4">
        <v>3</v>
      </c>
      <c r="N351" s="4" t="s">
        <v>3</v>
      </c>
      <c r="O351" s="4">
        <v>2</v>
      </c>
      <c r="P351" s="4"/>
      <c r="Q351" s="4"/>
      <c r="R351" s="4"/>
      <c r="S351" s="4"/>
      <c r="T351" s="4"/>
      <c r="U351" s="4"/>
      <c r="V351" s="4"/>
      <c r="W351" s="4"/>
    </row>
    <row r="352" spans="1:245">
      <c r="A352" s="4">
        <v>50</v>
      </c>
      <c r="B352" s="4">
        <v>0</v>
      </c>
      <c r="C352" s="4">
        <v>0</v>
      </c>
      <c r="D352" s="4">
        <v>1</v>
      </c>
      <c r="E352" s="4">
        <v>226</v>
      </c>
      <c r="F352" s="4">
        <f>ROUND(Source!AW346,O352)</f>
        <v>2082.64</v>
      </c>
      <c r="G352" s="4" t="s">
        <v>68</v>
      </c>
      <c r="H352" s="4" t="s">
        <v>69</v>
      </c>
      <c r="I352" s="4"/>
      <c r="J352" s="4"/>
      <c r="K352" s="4">
        <v>226</v>
      </c>
      <c r="L352" s="4">
        <v>5</v>
      </c>
      <c r="M352" s="4">
        <v>3</v>
      </c>
      <c r="N352" s="4" t="s">
        <v>3</v>
      </c>
      <c r="O352" s="4">
        <v>2</v>
      </c>
      <c r="P352" s="4"/>
      <c r="Q352" s="4"/>
      <c r="R352" s="4"/>
      <c r="S352" s="4"/>
      <c r="T352" s="4"/>
      <c r="U352" s="4"/>
      <c r="V352" s="4"/>
      <c r="W352" s="4"/>
    </row>
    <row r="353" spans="1:23">
      <c r="A353" s="4">
        <v>50</v>
      </c>
      <c r="B353" s="4">
        <v>0</v>
      </c>
      <c r="C353" s="4">
        <v>0</v>
      </c>
      <c r="D353" s="4">
        <v>1</v>
      </c>
      <c r="E353" s="4">
        <v>227</v>
      </c>
      <c r="F353" s="4">
        <f>ROUND(Source!AX346,O353)</f>
        <v>0</v>
      </c>
      <c r="G353" s="4" t="s">
        <v>70</v>
      </c>
      <c r="H353" s="4" t="s">
        <v>71</v>
      </c>
      <c r="I353" s="4"/>
      <c r="J353" s="4"/>
      <c r="K353" s="4">
        <v>227</v>
      </c>
      <c r="L353" s="4">
        <v>6</v>
      </c>
      <c r="M353" s="4">
        <v>3</v>
      </c>
      <c r="N353" s="4" t="s">
        <v>3</v>
      </c>
      <c r="O353" s="4">
        <v>2</v>
      </c>
      <c r="P353" s="4"/>
      <c r="Q353" s="4"/>
      <c r="R353" s="4"/>
      <c r="S353" s="4"/>
      <c r="T353" s="4"/>
      <c r="U353" s="4"/>
      <c r="V353" s="4"/>
      <c r="W353" s="4"/>
    </row>
    <row r="354" spans="1:23">
      <c r="A354" s="4">
        <v>50</v>
      </c>
      <c r="B354" s="4">
        <v>0</v>
      </c>
      <c r="C354" s="4">
        <v>0</v>
      </c>
      <c r="D354" s="4">
        <v>1</v>
      </c>
      <c r="E354" s="4">
        <v>228</v>
      </c>
      <c r="F354" s="4">
        <f>ROUND(Source!AY346,O354)</f>
        <v>2082.64</v>
      </c>
      <c r="G354" s="4" t="s">
        <v>72</v>
      </c>
      <c r="H354" s="4" t="s">
        <v>73</v>
      </c>
      <c r="I354" s="4"/>
      <c r="J354" s="4"/>
      <c r="K354" s="4">
        <v>228</v>
      </c>
      <c r="L354" s="4">
        <v>7</v>
      </c>
      <c r="M354" s="4">
        <v>3</v>
      </c>
      <c r="N354" s="4" t="s">
        <v>3</v>
      </c>
      <c r="O354" s="4">
        <v>2</v>
      </c>
      <c r="P354" s="4"/>
      <c r="Q354" s="4"/>
      <c r="R354" s="4"/>
      <c r="S354" s="4"/>
      <c r="T354" s="4"/>
      <c r="U354" s="4"/>
      <c r="V354" s="4"/>
      <c r="W354" s="4"/>
    </row>
    <row r="355" spans="1:23">
      <c r="A355" s="4">
        <v>50</v>
      </c>
      <c r="B355" s="4">
        <v>0</v>
      </c>
      <c r="C355" s="4">
        <v>0</v>
      </c>
      <c r="D355" s="4">
        <v>1</v>
      </c>
      <c r="E355" s="4">
        <v>216</v>
      </c>
      <c r="F355" s="4">
        <f>ROUND(Source!AP346,O355)</f>
        <v>0</v>
      </c>
      <c r="G355" s="4" t="s">
        <v>74</v>
      </c>
      <c r="H355" s="4" t="s">
        <v>75</v>
      </c>
      <c r="I355" s="4"/>
      <c r="J355" s="4"/>
      <c r="K355" s="4">
        <v>216</v>
      </c>
      <c r="L355" s="4">
        <v>8</v>
      </c>
      <c r="M355" s="4">
        <v>3</v>
      </c>
      <c r="N355" s="4" t="s">
        <v>3</v>
      </c>
      <c r="O355" s="4">
        <v>2</v>
      </c>
      <c r="P355" s="4"/>
      <c r="Q355" s="4"/>
      <c r="R355" s="4"/>
      <c r="S355" s="4"/>
      <c r="T355" s="4"/>
      <c r="U355" s="4"/>
      <c r="V355" s="4"/>
      <c r="W355" s="4"/>
    </row>
    <row r="356" spans="1:23">
      <c r="A356" s="4">
        <v>50</v>
      </c>
      <c r="B356" s="4">
        <v>0</v>
      </c>
      <c r="C356" s="4">
        <v>0</v>
      </c>
      <c r="D356" s="4">
        <v>1</v>
      </c>
      <c r="E356" s="4">
        <v>223</v>
      </c>
      <c r="F356" s="4">
        <f>ROUND(Source!AQ346,O356)</f>
        <v>0</v>
      </c>
      <c r="G356" s="4" t="s">
        <v>76</v>
      </c>
      <c r="H356" s="4" t="s">
        <v>77</v>
      </c>
      <c r="I356" s="4"/>
      <c r="J356" s="4"/>
      <c r="K356" s="4">
        <v>223</v>
      </c>
      <c r="L356" s="4">
        <v>9</v>
      </c>
      <c r="M356" s="4">
        <v>3</v>
      </c>
      <c r="N356" s="4" t="s">
        <v>3</v>
      </c>
      <c r="O356" s="4">
        <v>2</v>
      </c>
      <c r="P356" s="4"/>
      <c r="Q356" s="4"/>
      <c r="R356" s="4"/>
      <c r="S356" s="4"/>
      <c r="T356" s="4"/>
      <c r="U356" s="4"/>
      <c r="V356" s="4"/>
      <c r="W356" s="4"/>
    </row>
    <row r="357" spans="1:23">
      <c r="A357" s="4">
        <v>50</v>
      </c>
      <c r="B357" s="4">
        <v>0</v>
      </c>
      <c r="C357" s="4">
        <v>0</v>
      </c>
      <c r="D357" s="4">
        <v>1</v>
      </c>
      <c r="E357" s="4">
        <v>229</v>
      </c>
      <c r="F357" s="4">
        <f>ROUND(Source!AZ346,O357)</f>
        <v>0</v>
      </c>
      <c r="G357" s="4" t="s">
        <v>78</v>
      </c>
      <c r="H357" s="4" t="s">
        <v>79</v>
      </c>
      <c r="I357" s="4"/>
      <c r="J357" s="4"/>
      <c r="K357" s="4">
        <v>229</v>
      </c>
      <c r="L357" s="4">
        <v>10</v>
      </c>
      <c r="M357" s="4">
        <v>3</v>
      </c>
      <c r="N357" s="4" t="s">
        <v>3</v>
      </c>
      <c r="O357" s="4">
        <v>2</v>
      </c>
      <c r="P357" s="4"/>
      <c r="Q357" s="4"/>
      <c r="R357" s="4"/>
      <c r="S357" s="4"/>
      <c r="T357" s="4"/>
      <c r="U357" s="4"/>
      <c r="V357" s="4"/>
      <c r="W357" s="4"/>
    </row>
    <row r="358" spans="1:23">
      <c r="A358" s="4">
        <v>50</v>
      </c>
      <c r="B358" s="4">
        <v>0</v>
      </c>
      <c r="C358" s="4">
        <v>0</v>
      </c>
      <c r="D358" s="4">
        <v>1</v>
      </c>
      <c r="E358" s="4">
        <v>203</v>
      </c>
      <c r="F358" s="4">
        <f>ROUND(Source!Q346,O358)</f>
        <v>124.45</v>
      </c>
      <c r="G358" s="4" t="s">
        <v>80</v>
      </c>
      <c r="H358" s="4" t="s">
        <v>81</v>
      </c>
      <c r="I358" s="4"/>
      <c r="J358" s="4"/>
      <c r="K358" s="4">
        <v>203</v>
      </c>
      <c r="L358" s="4">
        <v>11</v>
      </c>
      <c r="M358" s="4">
        <v>3</v>
      </c>
      <c r="N358" s="4" t="s">
        <v>3</v>
      </c>
      <c r="O358" s="4">
        <v>2</v>
      </c>
      <c r="P358" s="4"/>
      <c r="Q358" s="4"/>
      <c r="R358" s="4"/>
      <c r="S358" s="4"/>
      <c r="T358" s="4"/>
      <c r="U358" s="4"/>
      <c r="V358" s="4"/>
      <c r="W358" s="4"/>
    </row>
    <row r="359" spans="1:23">
      <c r="A359" s="4">
        <v>50</v>
      </c>
      <c r="B359" s="4">
        <v>0</v>
      </c>
      <c r="C359" s="4">
        <v>0</v>
      </c>
      <c r="D359" s="4">
        <v>1</v>
      </c>
      <c r="E359" s="4">
        <v>231</v>
      </c>
      <c r="F359" s="4">
        <f>ROUND(Source!BB346,O359)</f>
        <v>0</v>
      </c>
      <c r="G359" s="4" t="s">
        <v>82</v>
      </c>
      <c r="H359" s="4" t="s">
        <v>83</v>
      </c>
      <c r="I359" s="4"/>
      <c r="J359" s="4"/>
      <c r="K359" s="4">
        <v>231</v>
      </c>
      <c r="L359" s="4">
        <v>12</v>
      </c>
      <c r="M359" s="4">
        <v>3</v>
      </c>
      <c r="N359" s="4" t="s">
        <v>3</v>
      </c>
      <c r="O359" s="4">
        <v>2</v>
      </c>
      <c r="P359" s="4"/>
      <c r="Q359" s="4"/>
      <c r="R359" s="4"/>
      <c r="S359" s="4"/>
      <c r="T359" s="4"/>
      <c r="U359" s="4"/>
      <c r="V359" s="4"/>
      <c r="W359" s="4"/>
    </row>
    <row r="360" spans="1:23">
      <c r="A360" s="4">
        <v>50</v>
      </c>
      <c r="B360" s="4">
        <v>0</v>
      </c>
      <c r="C360" s="4">
        <v>0</v>
      </c>
      <c r="D360" s="4">
        <v>1</v>
      </c>
      <c r="E360" s="4">
        <v>204</v>
      </c>
      <c r="F360" s="4">
        <f>ROUND(Source!R346,O360)</f>
        <v>119.63</v>
      </c>
      <c r="G360" s="4" t="s">
        <v>84</v>
      </c>
      <c r="H360" s="4" t="s">
        <v>85</v>
      </c>
      <c r="I360" s="4"/>
      <c r="J360" s="4"/>
      <c r="K360" s="4">
        <v>204</v>
      </c>
      <c r="L360" s="4">
        <v>13</v>
      </c>
      <c r="M360" s="4">
        <v>3</v>
      </c>
      <c r="N360" s="4" t="s">
        <v>3</v>
      </c>
      <c r="O360" s="4">
        <v>2</v>
      </c>
      <c r="P360" s="4"/>
      <c r="Q360" s="4"/>
      <c r="R360" s="4"/>
      <c r="S360" s="4"/>
      <c r="T360" s="4"/>
      <c r="U360" s="4"/>
      <c r="V360" s="4"/>
      <c r="W360" s="4"/>
    </row>
    <row r="361" spans="1:23">
      <c r="A361" s="4">
        <v>50</v>
      </c>
      <c r="B361" s="4">
        <v>0</v>
      </c>
      <c r="C361" s="4">
        <v>0</v>
      </c>
      <c r="D361" s="4">
        <v>1</v>
      </c>
      <c r="E361" s="4">
        <v>205</v>
      </c>
      <c r="F361" s="4">
        <f>ROUND(Source!S346,O361)</f>
        <v>13251.88</v>
      </c>
      <c r="G361" s="4" t="s">
        <v>86</v>
      </c>
      <c r="H361" s="4" t="s">
        <v>87</v>
      </c>
      <c r="I361" s="4"/>
      <c r="J361" s="4"/>
      <c r="K361" s="4">
        <v>205</v>
      </c>
      <c r="L361" s="4">
        <v>14</v>
      </c>
      <c r="M361" s="4">
        <v>3</v>
      </c>
      <c r="N361" s="4" t="s">
        <v>3</v>
      </c>
      <c r="O361" s="4">
        <v>2</v>
      </c>
      <c r="P361" s="4"/>
      <c r="Q361" s="4"/>
      <c r="R361" s="4"/>
      <c r="S361" s="4"/>
      <c r="T361" s="4"/>
      <c r="U361" s="4"/>
      <c r="V361" s="4"/>
      <c r="W361" s="4"/>
    </row>
    <row r="362" spans="1:23">
      <c r="A362" s="4">
        <v>50</v>
      </c>
      <c r="B362" s="4">
        <v>0</v>
      </c>
      <c r="C362" s="4">
        <v>0</v>
      </c>
      <c r="D362" s="4">
        <v>1</v>
      </c>
      <c r="E362" s="4">
        <v>232</v>
      </c>
      <c r="F362" s="4">
        <f>ROUND(Source!BC346,O362)</f>
        <v>0</v>
      </c>
      <c r="G362" s="4" t="s">
        <v>88</v>
      </c>
      <c r="H362" s="4" t="s">
        <v>89</v>
      </c>
      <c r="I362" s="4"/>
      <c r="J362" s="4"/>
      <c r="K362" s="4">
        <v>232</v>
      </c>
      <c r="L362" s="4">
        <v>15</v>
      </c>
      <c r="M362" s="4">
        <v>3</v>
      </c>
      <c r="N362" s="4" t="s">
        <v>3</v>
      </c>
      <c r="O362" s="4">
        <v>2</v>
      </c>
      <c r="P362" s="4"/>
      <c r="Q362" s="4"/>
      <c r="R362" s="4"/>
      <c r="S362" s="4"/>
      <c r="T362" s="4"/>
      <c r="U362" s="4"/>
      <c r="V362" s="4"/>
      <c r="W362" s="4"/>
    </row>
    <row r="363" spans="1:23">
      <c r="A363" s="4">
        <v>50</v>
      </c>
      <c r="B363" s="4">
        <v>0</v>
      </c>
      <c r="C363" s="4">
        <v>0</v>
      </c>
      <c r="D363" s="4">
        <v>1</v>
      </c>
      <c r="E363" s="4">
        <v>214</v>
      </c>
      <c r="F363" s="4">
        <f>ROUND(Source!AS346,O363)</f>
        <v>33059.64</v>
      </c>
      <c r="G363" s="4" t="s">
        <v>90</v>
      </c>
      <c r="H363" s="4" t="s">
        <v>91</v>
      </c>
      <c r="I363" s="4"/>
      <c r="J363" s="4"/>
      <c r="K363" s="4">
        <v>214</v>
      </c>
      <c r="L363" s="4">
        <v>16</v>
      </c>
      <c r="M363" s="4">
        <v>3</v>
      </c>
      <c r="N363" s="4" t="s">
        <v>3</v>
      </c>
      <c r="O363" s="4">
        <v>2</v>
      </c>
      <c r="P363" s="4"/>
      <c r="Q363" s="4"/>
      <c r="R363" s="4"/>
      <c r="S363" s="4"/>
      <c r="T363" s="4"/>
      <c r="U363" s="4"/>
      <c r="V363" s="4"/>
      <c r="W363" s="4"/>
    </row>
    <row r="364" spans="1:23">
      <c r="A364" s="4">
        <v>50</v>
      </c>
      <c r="B364" s="4">
        <v>0</v>
      </c>
      <c r="C364" s="4">
        <v>0</v>
      </c>
      <c r="D364" s="4">
        <v>1</v>
      </c>
      <c r="E364" s="4">
        <v>215</v>
      </c>
      <c r="F364" s="4">
        <f>ROUND(Source!AT346,O364)</f>
        <v>0</v>
      </c>
      <c r="G364" s="4" t="s">
        <v>92</v>
      </c>
      <c r="H364" s="4" t="s">
        <v>93</v>
      </c>
      <c r="I364" s="4"/>
      <c r="J364" s="4"/>
      <c r="K364" s="4">
        <v>215</v>
      </c>
      <c r="L364" s="4">
        <v>17</v>
      </c>
      <c r="M364" s="4">
        <v>3</v>
      </c>
      <c r="N364" s="4" t="s">
        <v>3</v>
      </c>
      <c r="O364" s="4">
        <v>2</v>
      </c>
      <c r="P364" s="4"/>
      <c r="Q364" s="4"/>
      <c r="R364" s="4"/>
      <c r="S364" s="4"/>
      <c r="T364" s="4"/>
      <c r="U364" s="4"/>
      <c r="V364" s="4"/>
      <c r="W364" s="4"/>
    </row>
    <row r="365" spans="1:23">
      <c r="A365" s="4">
        <v>50</v>
      </c>
      <c r="B365" s="4">
        <v>0</v>
      </c>
      <c r="C365" s="4">
        <v>0</v>
      </c>
      <c r="D365" s="4">
        <v>1</v>
      </c>
      <c r="E365" s="4">
        <v>217</v>
      </c>
      <c r="F365" s="4">
        <f>ROUND(Source!AU346,O365)</f>
        <v>0</v>
      </c>
      <c r="G365" s="4" t="s">
        <v>94</v>
      </c>
      <c r="H365" s="4" t="s">
        <v>95</v>
      </c>
      <c r="I365" s="4"/>
      <c r="J365" s="4"/>
      <c r="K365" s="4">
        <v>217</v>
      </c>
      <c r="L365" s="4">
        <v>18</v>
      </c>
      <c r="M365" s="4">
        <v>3</v>
      </c>
      <c r="N365" s="4" t="s">
        <v>3</v>
      </c>
      <c r="O365" s="4">
        <v>2</v>
      </c>
      <c r="P365" s="4"/>
      <c r="Q365" s="4"/>
      <c r="R365" s="4"/>
      <c r="S365" s="4"/>
      <c r="T365" s="4"/>
      <c r="U365" s="4"/>
      <c r="V365" s="4"/>
      <c r="W365" s="4"/>
    </row>
    <row r="366" spans="1:23">
      <c r="A366" s="4">
        <v>50</v>
      </c>
      <c r="B366" s="4">
        <v>0</v>
      </c>
      <c r="C366" s="4">
        <v>0</v>
      </c>
      <c r="D366" s="4">
        <v>1</v>
      </c>
      <c r="E366" s="4">
        <v>230</v>
      </c>
      <c r="F366" s="4">
        <f>ROUND(Source!BA346,O366)</f>
        <v>0</v>
      </c>
      <c r="G366" s="4" t="s">
        <v>96</v>
      </c>
      <c r="H366" s="4" t="s">
        <v>97</v>
      </c>
      <c r="I366" s="4"/>
      <c r="J366" s="4"/>
      <c r="K366" s="4">
        <v>230</v>
      </c>
      <c r="L366" s="4">
        <v>19</v>
      </c>
      <c r="M366" s="4">
        <v>3</v>
      </c>
      <c r="N366" s="4" t="s">
        <v>3</v>
      </c>
      <c r="O366" s="4">
        <v>2</v>
      </c>
      <c r="P366" s="4"/>
      <c r="Q366" s="4"/>
      <c r="R366" s="4"/>
      <c r="S366" s="4"/>
      <c r="T366" s="4"/>
      <c r="U366" s="4"/>
      <c r="V366" s="4"/>
      <c r="W366" s="4"/>
    </row>
    <row r="367" spans="1:23">
      <c r="A367" s="4">
        <v>50</v>
      </c>
      <c r="B367" s="4">
        <v>0</v>
      </c>
      <c r="C367" s="4">
        <v>0</v>
      </c>
      <c r="D367" s="4">
        <v>1</v>
      </c>
      <c r="E367" s="4">
        <v>206</v>
      </c>
      <c r="F367" s="4">
        <f>ROUND(Source!T346,O367)</f>
        <v>0</v>
      </c>
      <c r="G367" s="4" t="s">
        <v>98</v>
      </c>
      <c r="H367" s="4" t="s">
        <v>99</v>
      </c>
      <c r="I367" s="4"/>
      <c r="J367" s="4"/>
      <c r="K367" s="4">
        <v>206</v>
      </c>
      <c r="L367" s="4">
        <v>20</v>
      </c>
      <c r="M367" s="4">
        <v>3</v>
      </c>
      <c r="N367" s="4" t="s">
        <v>3</v>
      </c>
      <c r="O367" s="4">
        <v>2</v>
      </c>
      <c r="P367" s="4"/>
      <c r="Q367" s="4"/>
      <c r="R367" s="4"/>
      <c r="S367" s="4"/>
      <c r="T367" s="4"/>
      <c r="U367" s="4"/>
      <c r="V367" s="4"/>
      <c r="W367" s="4"/>
    </row>
    <row r="368" spans="1:23">
      <c r="A368" s="4">
        <v>50</v>
      </c>
      <c r="B368" s="4">
        <v>0</v>
      </c>
      <c r="C368" s="4">
        <v>0</v>
      </c>
      <c r="D368" s="4">
        <v>1</v>
      </c>
      <c r="E368" s="4">
        <v>207</v>
      </c>
      <c r="F368" s="4">
        <f>Source!U346</f>
        <v>47.555825999999996</v>
      </c>
      <c r="G368" s="4" t="s">
        <v>100</v>
      </c>
      <c r="H368" s="4" t="s">
        <v>101</v>
      </c>
      <c r="I368" s="4"/>
      <c r="J368" s="4"/>
      <c r="K368" s="4">
        <v>207</v>
      </c>
      <c r="L368" s="4">
        <v>21</v>
      </c>
      <c r="M368" s="4">
        <v>3</v>
      </c>
      <c r="N368" s="4" t="s">
        <v>3</v>
      </c>
      <c r="O368" s="4">
        <v>-1</v>
      </c>
      <c r="P368" s="4"/>
      <c r="Q368" s="4"/>
      <c r="R368" s="4"/>
      <c r="S368" s="4"/>
      <c r="T368" s="4"/>
      <c r="U368" s="4"/>
      <c r="V368" s="4"/>
      <c r="W368" s="4"/>
    </row>
    <row r="369" spans="1:245">
      <c r="A369" s="4">
        <v>50</v>
      </c>
      <c r="B369" s="4">
        <v>0</v>
      </c>
      <c r="C369" s="4">
        <v>0</v>
      </c>
      <c r="D369" s="4">
        <v>1</v>
      </c>
      <c r="E369" s="4">
        <v>208</v>
      </c>
      <c r="F369" s="4">
        <f>Source!V346</f>
        <v>0.27942600000000001</v>
      </c>
      <c r="G369" s="4" t="s">
        <v>102</v>
      </c>
      <c r="H369" s="4" t="s">
        <v>103</v>
      </c>
      <c r="I369" s="4"/>
      <c r="J369" s="4"/>
      <c r="K369" s="4">
        <v>208</v>
      </c>
      <c r="L369" s="4">
        <v>22</v>
      </c>
      <c r="M369" s="4">
        <v>3</v>
      </c>
      <c r="N369" s="4" t="s">
        <v>3</v>
      </c>
      <c r="O369" s="4">
        <v>-1</v>
      </c>
      <c r="P369" s="4"/>
      <c r="Q369" s="4"/>
      <c r="R369" s="4"/>
      <c r="S369" s="4"/>
      <c r="T369" s="4"/>
      <c r="U369" s="4"/>
      <c r="V369" s="4"/>
      <c r="W369" s="4"/>
    </row>
    <row r="370" spans="1:245">
      <c r="A370" s="4">
        <v>50</v>
      </c>
      <c r="B370" s="4">
        <v>0</v>
      </c>
      <c r="C370" s="4">
        <v>0</v>
      </c>
      <c r="D370" s="4">
        <v>1</v>
      </c>
      <c r="E370" s="4">
        <v>209</v>
      </c>
      <c r="F370" s="4">
        <f>ROUND(Source!W346,O370)</f>
        <v>0</v>
      </c>
      <c r="G370" s="4" t="s">
        <v>104</v>
      </c>
      <c r="H370" s="4" t="s">
        <v>105</v>
      </c>
      <c r="I370" s="4"/>
      <c r="J370" s="4"/>
      <c r="K370" s="4">
        <v>209</v>
      </c>
      <c r="L370" s="4">
        <v>23</v>
      </c>
      <c r="M370" s="4">
        <v>3</v>
      </c>
      <c r="N370" s="4" t="s">
        <v>3</v>
      </c>
      <c r="O370" s="4">
        <v>2</v>
      </c>
      <c r="P370" s="4"/>
      <c r="Q370" s="4"/>
      <c r="R370" s="4"/>
      <c r="S370" s="4"/>
      <c r="T370" s="4"/>
      <c r="U370" s="4"/>
      <c r="V370" s="4"/>
      <c r="W370" s="4"/>
    </row>
    <row r="371" spans="1:245">
      <c r="A371" s="4">
        <v>50</v>
      </c>
      <c r="B371" s="4">
        <v>0</v>
      </c>
      <c r="C371" s="4">
        <v>0</v>
      </c>
      <c r="D371" s="4">
        <v>1</v>
      </c>
      <c r="E371" s="4">
        <v>233</v>
      </c>
      <c r="F371" s="4">
        <f>ROUND(Source!BD346,O371)</f>
        <v>0</v>
      </c>
      <c r="G371" s="4" t="s">
        <v>106</v>
      </c>
      <c r="H371" s="4" t="s">
        <v>107</v>
      </c>
      <c r="I371" s="4"/>
      <c r="J371" s="4"/>
      <c r="K371" s="4">
        <v>233</v>
      </c>
      <c r="L371" s="4">
        <v>24</v>
      </c>
      <c r="M371" s="4">
        <v>3</v>
      </c>
      <c r="N371" s="4" t="s">
        <v>3</v>
      </c>
      <c r="O371" s="4">
        <v>2</v>
      </c>
      <c r="P371" s="4"/>
      <c r="Q371" s="4"/>
      <c r="R371" s="4"/>
      <c r="S371" s="4"/>
      <c r="T371" s="4"/>
      <c r="U371" s="4"/>
      <c r="V371" s="4"/>
      <c r="W371" s="4"/>
    </row>
    <row r="372" spans="1:245">
      <c r="A372" s="4">
        <v>50</v>
      </c>
      <c r="B372" s="4">
        <v>0</v>
      </c>
      <c r="C372" s="4">
        <v>0</v>
      </c>
      <c r="D372" s="4">
        <v>1</v>
      </c>
      <c r="E372" s="4">
        <v>210</v>
      </c>
      <c r="F372" s="4">
        <f>ROUND(Source!X346,O372)</f>
        <v>10646.43</v>
      </c>
      <c r="G372" s="4" t="s">
        <v>108</v>
      </c>
      <c r="H372" s="4" t="s">
        <v>109</v>
      </c>
      <c r="I372" s="4"/>
      <c r="J372" s="4"/>
      <c r="K372" s="4">
        <v>210</v>
      </c>
      <c r="L372" s="4">
        <v>25</v>
      </c>
      <c r="M372" s="4">
        <v>3</v>
      </c>
      <c r="N372" s="4" t="s">
        <v>3</v>
      </c>
      <c r="O372" s="4">
        <v>2</v>
      </c>
      <c r="P372" s="4"/>
      <c r="Q372" s="4"/>
      <c r="R372" s="4"/>
      <c r="S372" s="4"/>
      <c r="T372" s="4"/>
      <c r="U372" s="4"/>
      <c r="V372" s="4"/>
      <c r="W372" s="4"/>
    </row>
    <row r="373" spans="1:245">
      <c r="A373" s="4">
        <v>50</v>
      </c>
      <c r="B373" s="4">
        <v>0</v>
      </c>
      <c r="C373" s="4">
        <v>0</v>
      </c>
      <c r="D373" s="4">
        <v>1</v>
      </c>
      <c r="E373" s="4">
        <v>211</v>
      </c>
      <c r="F373" s="4">
        <f>ROUND(Source!Y346,O373)</f>
        <v>6954.24</v>
      </c>
      <c r="G373" s="4" t="s">
        <v>110</v>
      </c>
      <c r="H373" s="4" t="s">
        <v>111</v>
      </c>
      <c r="I373" s="4"/>
      <c r="J373" s="4"/>
      <c r="K373" s="4">
        <v>211</v>
      </c>
      <c r="L373" s="4">
        <v>26</v>
      </c>
      <c r="M373" s="4">
        <v>3</v>
      </c>
      <c r="N373" s="4" t="s">
        <v>3</v>
      </c>
      <c r="O373" s="4">
        <v>2</v>
      </c>
      <c r="P373" s="4"/>
      <c r="Q373" s="4"/>
      <c r="R373" s="4"/>
      <c r="S373" s="4"/>
      <c r="T373" s="4"/>
      <c r="U373" s="4"/>
      <c r="V373" s="4"/>
      <c r="W373" s="4"/>
    </row>
    <row r="374" spans="1:245">
      <c r="A374" s="4">
        <v>50</v>
      </c>
      <c r="B374" s="4">
        <v>0</v>
      </c>
      <c r="C374" s="4">
        <v>0</v>
      </c>
      <c r="D374" s="4">
        <v>1</v>
      </c>
      <c r="E374" s="4">
        <v>224</v>
      </c>
      <c r="F374" s="4">
        <f>ROUND(Source!AR346,O374)</f>
        <v>33059.64</v>
      </c>
      <c r="G374" s="4" t="s">
        <v>112</v>
      </c>
      <c r="H374" s="4" t="s">
        <v>113</v>
      </c>
      <c r="I374" s="4"/>
      <c r="J374" s="4"/>
      <c r="K374" s="4">
        <v>224</v>
      </c>
      <c r="L374" s="4">
        <v>27</v>
      </c>
      <c r="M374" s="4">
        <v>3</v>
      </c>
      <c r="N374" s="4" t="s">
        <v>3</v>
      </c>
      <c r="O374" s="4">
        <v>2</v>
      </c>
      <c r="P374" s="4"/>
      <c r="Q374" s="4"/>
      <c r="R374" s="4"/>
      <c r="S374" s="4"/>
      <c r="T374" s="4"/>
      <c r="U374" s="4"/>
      <c r="V374" s="4"/>
      <c r="W374" s="4"/>
    </row>
    <row r="376" spans="1:245">
      <c r="A376" s="1">
        <v>5</v>
      </c>
      <c r="B376" s="1">
        <v>0</v>
      </c>
      <c r="C376" s="1"/>
      <c r="D376" s="1">
        <f>ROW(A388)</f>
        <v>388</v>
      </c>
      <c r="E376" s="1"/>
      <c r="F376" s="1" t="s">
        <v>15</v>
      </c>
      <c r="G376" s="1" t="s">
        <v>124</v>
      </c>
      <c r="H376" s="1" t="s">
        <v>3</v>
      </c>
      <c r="I376" s="1">
        <v>0</v>
      </c>
      <c r="J376" s="1"/>
      <c r="K376" s="1">
        <v>0</v>
      </c>
      <c r="L376" s="1"/>
      <c r="M376" s="1" t="s">
        <v>3</v>
      </c>
      <c r="N376" s="1"/>
      <c r="O376" s="1"/>
      <c r="P376" s="1"/>
      <c r="Q376" s="1"/>
      <c r="R376" s="1"/>
      <c r="S376" s="1">
        <v>0</v>
      </c>
      <c r="T376" s="1"/>
      <c r="U376" s="1" t="s">
        <v>3</v>
      </c>
      <c r="V376" s="1">
        <v>0</v>
      </c>
      <c r="W376" s="1"/>
      <c r="X376" s="1"/>
      <c r="Y376" s="1"/>
      <c r="Z376" s="1"/>
      <c r="AA376" s="1"/>
      <c r="AB376" s="1" t="s">
        <v>3</v>
      </c>
      <c r="AC376" s="1" t="s">
        <v>3</v>
      </c>
      <c r="AD376" s="1" t="s">
        <v>3</v>
      </c>
      <c r="AE376" s="1" t="s">
        <v>3</v>
      </c>
      <c r="AF376" s="1" t="s">
        <v>3</v>
      </c>
      <c r="AG376" s="1" t="s">
        <v>3</v>
      </c>
      <c r="AH376" s="1"/>
      <c r="AI376" s="1"/>
      <c r="AJ376" s="1"/>
      <c r="AK376" s="1"/>
      <c r="AL376" s="1"/>
      <c r="AM376" s="1"/>
      <c r="AN376" s="1"/>
      <c r="AO376" s="1"/>
      <c r="AP376" s="1" t="s">
        <v>3</v>
      </c>
      <c r="AQ376" s="1" t="s">
        <v>3</v>
      </c>
      <c r="AR376" s="1" t="s">
        <v>3</v>
      </c>
      <c r="AS376" s="1"/>
      <c r="AT376" s="1"/>
      <c r="AU376" s="1"/>
      <c r="AV376" s="1"/>
      <c r="AW376" s="1"/>
      <c r="AX376" s="1"/>
      <c r="AY376" s="1"/>
      <c r="AZ376" s="1" t="s">
        <v>3</v>
      </c>
      <c r="BA376" s="1"/>
      <c r="BB376" s="1" t="s">
        <v>3</v>
      </c>
      <c r="BC376" s="1" t="s">
        <v>3</v>
      </c>
      <c r="BD376" s="1" t="s">
        <v>3</v>
      </c>
      <c r="BE376" s="1" t="s">
        <v>3</v>
      </c>
      <c r="BF376" s="1" t="s">
        <v>3</v>
      </c>
      <c r="BG376" s="1" t="s">
        <v>3</v>
      </c>
      <c r="BH376" s="1" t="s">
        <v>3</v>
      </c>
      <c r="BI376" s="1" t="s">
        <v>3</v>
      </c>
      <c r="BJ376" s="1" t="s">
        <v>3</v>
      </c>
      <c r="BK376" s="1" t="s">
        <v>3</v>
      </c>
      <c r="BL376" s="1" t="s">
        <v>3</v>
      </c>
      <c r="BM376" s="1" t="s">
        <v>3</v>
      </c>
      <c r="BN376" s="1" t="s">
        <v>3</v>
      </c>
      <c r="BO376" s="1" t="s">
        <v>3</v>
      </c>
      <c r="BP376" s="1" t="s">
        <v>3</v>
      </c>
      <c r="BQ376" s="1"/>
      <c r="BR376" s="1"/>
      <c r="BS376" s="1"/>
      <c r="BT376" s="1"/>
      <c r="BU376" s="1"/>
      <c r="BV376" s="1"/>
      <c r="BW376" s="1"/>
      <c r="BX376" s="1">
        <v>0</v>
      </c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>
        <v>0</v>
      </c>
    </row>
    <row r="378" spans="1:245">
      <c r="A378" s="2">
        <v>52</v>
      </c>
      <c r="B378" s="2">
        <f t="shared" ref="B378:G378" si="401">B388</f>
        <v>0</v>
      </c>
      <c r="C378" s="2">
        <f t="shared" si="401"/>
        <v>5</v>
      </c>
      <c r="D378" s="2">
        <f t="shared" si="401"/>
        <v>376</v>
      </c>
      <c r="E378" s="2">
        <f t="shared" si="401"/>
        <v>0</v>
      </c>
      <c r="F378" s="2" t="str">
        <f t="shared" si="401"/>
        <v>Новый подраздел</v>
      </c>
      <c r="G378" s="2" t="str">
        <f t="shared" si="401"/>
        <v>туалет 27</v>
      </c>
      <c r="H378" s="2"/>
      <c r="I378" s="2"/>
      <c r="J378" s="2"/>
      <c r="K378" s="2"/>
      <c r="L378" s="2"/>
      <c r="M378" s="2"/>
      <c r="N378" s="2"/>
      <c r="O378" s="2">
        <f t="shared" ref="O378:AT378" si="402">O388</f>
        <v>17615.36</v>
      </c>
      <c r="P378" s="2">
        <f t="shared" si="402"/>
        <v>2360.04</v>
      </c>
      <c r="Q378" s="2">
        <f t="shared" si="402"/>
        <v>144.06</v>
      </c>
      <c r="R378" s="2">
        <f t="shared" si="402"/>
        <v>138.47999999999999</v>
      </c>
      <c r="S378" s="2">
        <f t="shared" si="402"/>
        <v>15111.26</v>
      </c>
      <c r="T378" s="2">
        <f t="shared" si="402"/>
        <v>0</v>
      </c>
      <c r="U378" s="2">
        <f t="shared" si="402"/>
        <v>54.240394999999999</v>
      </c>
      <c r="V378" s="2">
        <f t="shared" si="402"/>
        <v>0.32347200000000004</v>
      </c>
      <c r="W378" s="2">
        <f t="shared" si="402"/>
        <v>0</v>
      </c>
      <c r="X378" s="2">
        <f t="shared" si="402"/>
        <v>12147.34</v>
      </c>
      <c r="Y378" s="2">
        <f t="shared" si="402"/>
        <v>7944.48</v>
      </c>
      <c r="Z378" s="2">
        <f t="shared" si="402"/>
        <v>0</v>
      </c>
      <c r="AA378" s="2">
        <f t="shared" si="402"/>
        <v>0</v>
      </c>
      <c r="AB378" s="2">
        <f t="shared" si="402"/>
        <v>17615.36</v>
      </c>
      <c r="AC378" s="2">
        <f t="shared" si="402"/>
        <v>2360.04</v>
      </c>
      <c r="AD378" s="2">
        <f t="shared" si="402"/>
        <v>144.06</v>
      </c>
      <c r="AE378" s="2">
        <f t="shared" si="402"/>
        <v>138.47999999999999</v>
      </c>
      <c r="AF378" s="2">
        <f t="shared" si="402"/>
        <v>15111.26</v>
      </c>
      <c r="AG378" s="2">
        <f t="shared" si="402"/>
        <v>0</v>
      </c>
      <c r="AH378" s="2">
        <f t="shared" si="402"/>
        <v>54.240394999999999</v>
      </c>
      <c r="AI378" s="2">
        <f t="shared" si="402"/>
        <v>0.32347200000000004</v>
      </c>
      <c r="AJ378" s="2">
        <f t="shared" si="402"/>
        <v>0</v>
      </c>
      <c r="AK378" s="2">
        <f t="shared" si="402"/>
        <v>12147.34</v>
      </c>
      <c r="AL378" s="2">
        <f t="shared" si="402"/>
        <v>7944.48</v>
      </c>
      <c r="AM378" s="2">
        <f t="shared" si="402"/>
        <v>0</v>
      </c>
      <c r="AN378" s="2">
        <f t="shared" si="402"/>
        <v>0</v>
      </c>
      <c r="AO378" s="2">
        <f t="shared" si="402"/>
        <v>0</v>
      </c>
      <c r="AP378" s="2">
        <f t="shared" si="402"/>
        <v>0</v>
      </c>
      <c r="AQ378" s="2">
        <f t="shared" si="402"/>
        <v>0</v>
      </c>
      <c r="AR378" s="2">
        <f t="shared" si="402"/>
        <v>37707.18</v>
      </c>
      <c r="AS378" s="2">
        <f t="shared" si="402"/>
        <v>37707.18</v>
      </c>
      <c r="AT378" s="2">
        <f t="shared" si="402"/>
        <v>0</v>
      </c>
      <c r="AU378" s="2">
        <f t="shared" ref="AU378:BZ378" si="403">AU388</f>
        <v>0</v>
      </c>
      <c r="AV378" s="2">
        <f t="shared" si="403"/>
        <v>2360.04</v>
      </c>
      <c r="AW378" s="2">
        <f t="shared" si="403"/>
        <v>2360.04</v>
      </c>
      <c r="AX378" s="2">
        <f t="shared" si="403"/>
        <v>0</v>
      </c>
      <c r="AY378" s="2">
        <f t="shared" si="403"/>
        <v>2360.04</v>
      </c>
      <c r="AZ378" s="2">
        <f t="shared" si="403"/>
        <v>0</v>
      </c>
      <c r="BA378" s="2">
        <f t="shared" si="403"/>
        <v>0</v>
      </c>
      <c r="BB378" s="2">
        <f t="shared" si="403"/>
        <v>0</v>
      </c>
      <c r="BC378" s="2">
        <f t="shared" si="403"/>
        <v>0</v>
      </c>
      <c r="BD378" s="2">
        <f t="shared" si="403"/>
        <v>0</v>
      </c>
      <c r="BE378" s="2">
        <f t="shared" si="403"/>
        <v>0</v>
      </c>
      <c r="BF378" s="2">
        <f t="shared" si="403"/>
        <v>0</v>
      </c>
      <c r="BG378" s="2">
        <f t="shared" si="403"/>
        <v>0</v>
      </c>
      <c r="BH378" s="2">
        <f t="shared" si="403"/>
        <v>0</v>
      </c>
      <c r="BI378" s="2">
        <f t="shared" si="403"/>
        <v>0</v>
      </c>
      <c r="BJ378" s="2">
        <f t="shared" si="403"/>
        <v>0</v>
      </c>
      <c r="BK378" s="2">
        <f t="shared" si="403"/>
        <v>0</v>
      </c>
      <c r="BL378" s="2">
        <f t="shared" si="403"/>
        <v>0</v>
      </c>
      <c r="BM378" s="2">
        <f t="shared" si="403"/>
        <v>0</v>
      </c>
      <c r="BN378" s="2">
        <f t="shared" si="403"/>
        <v>0</v>
      </c>
      <c r="BO378" s="2">
        <f t="shared" si="403"/>
        <v>0</v>
      </c>
      <c r="BP378" s="2">
        <f t="shared" si="403"/>
        <v>0</v>
      </c>
      <c r="BQ378" s="2">
        <f t="shared" si="403"/>
        <v>0</v>
      </c>
      <c r="BR378" s="2">
        <f t="shared" si="403"/>
        <v>0</v>
      </c>
      <c r="BS378" s="2">
        <f t="shared" si="403"/>
        <v>0</v>
      </c>
      <c r="BT378" s="2">
        <f t="shared" si="403"/>
        <v>0</v>
      </c>
      <c r="BU378" s="2">
        <f t="shared" si="403"/>
        <v>0</v>
      </c>
      <c r="BV378" s="2">
        <f t="shared" si="403"/>
        <v>0</v>
      </c>
      <c r="BW378" s="2">
        <f t="shared" si="403"/>
        <v>0</v>
      </c>
      <c r="BX378" s="2">
        <f t="shared" si="403"/>
        <v>0</v>
      </c>
      <c r="BY378" s="2">
        <f t="shared" si="403"/>
        <v>0</v>
      </c>
      <c r="BZ378" s="2">
        <f t="shared" si="403"/>
        <v>0</v>
      </c>
      <c r="CA378" s="2">
        <f t="shared" ref="CA378:DF378" si="404">CA388</f>
        <v>37707.18</v>
      </c>
      <c r="CB378" s="2">
        <f t="shared" si="404"/>
        <v>37707.18</v>
      </c>
      <c r="CC378" s="2">
        <f t="shared" si="404"/>
        <v>0</v>
      </c>
      <c r="CD378" s="2">
        <f t="shared" si="404"/>
        <v>0</v>
      </c>
      <c r="CE378" s="2">
        <f t="shared" si="404"/>
        <v>2360.04</v>
      </c>
      <c r="CF378" s="2">
        <f t="shared" si="404"/>
        <v>2360.04</v>
      </c>
      <c r="CG378" s="2">
        <f t="shared" si="404"/>
        <v>0</v>
      </c>
      <c r="CH378" s="2">
        <f t="shared" si="404"/>
        <v>2360.04</v>
      </c>
      <c r="CI378" s="2">
        <f t="shared" si="404"/>
        <v>0</v>
      </c>
      <c r="CJ378" s="2">
        <f t="shared" si="404"/>
        <v>0</v>
      </c>
      <c r="CK378" s="2">
        <f t="shared" si="404"/>
        <v>0</v>
      </c>
      <c r="CL378" s="2">
        <f t="shared" si="404"/>
        <v>0</v>
      </c>
      <c r="CM378" s="2">
        <f t="shared" si="404"/>
        <v>0</v>
      </c>
      <c r="CN378" s="2">
        <f t="shared" si="404"/>
        <v>0</v>
      </c>
      <c r="CO378" s="2">
        <f t="shared" si="404"/>
        <v>0</v>
      </c>
      <c r="CP378" s="2">
        <f t="shared" si="404"/>
        <v>0</v>
      </c>
      <c r="CQ378" s="2">
        <f t="shared" si="404"/>
        <v>0</v>
      </c>
      <c r="CR378" s="2">
        <f t="shared" si="404"/>
        <v>0</v>
      </c>
      <c r="CS378" s="2">
        <f t="shared" si="404"/>
        <v>0</v>
      </c>
      <c r="CT378" s="2">
        <f t="shared" si="404"/>
        <v>0</v>
      </c>
      <c r="CU378" s="2">
        <f t="shared" si="404"/>
        <v>0</v>
      </c>
      <c r="CV378" s="2">
        <f t="shared" si="404"/>
        <v>0</v>
      </c>
      <c r="CW378" s="2">
        <f t="shared" si="404"/>
        <v>0</v>
      </c>
      <c r="CX378" s="2">
        <f t="shared" si="404"/>
        <v>0</v>
      </c>
      <c r="CY378" s="2">
        <f t="shared" si="404"/>
        <v>0</v>
      </c>
      <c r="CZ378" s="2">
        <f t="shared" si="404"/>
        <v>0</v>
      </c>
      <c r="DA378" s="2">
        <f t="shared" si="404"/>
        <v>0</v>
      </c>
      <c r="DB378" s="2">
        <f t="shared" si="404"/>
        <v>0</v>
      </c>
      <c r="DC378" s="2">
        <f t="shared" si="404"/>
        <v>0</v>
      </c>
      <c r="DD378" s="2">
        <f t="shared" si="404"/>
        <v>0</v>
      </c>
      <c r="DE378" s="2">
        <f t="shared" si="404"/>
        <v>0</v>
      </c>
      <c r="DF378" s="2">
        <f t="shared" si="404"/>
        <v>0</v>
      </c>
      <c r="DG378" s="3">
        <f t="shared" ref="DG378:EL378" si="405">DG388</f>
        <v>0</v>
      </c>
      <c r="DH378" s="3">
        <f t="shared" si="405"/>
        <v>0</v>
      </c>
      <c r="DI378" s="3">
        <f t="shared" si="405"/>
        <v>0</v>
      </c>
      <c r="DJ378" s="3">
        <f t="shared" si="405"/>
        <v>0</v>
      </c>
      <c r="DK378" s="3">
        <f t="shared" si="405"/>
        <v>0</v>
      </c>
      <c r="DL378" s="3">
        <f t="shared" si="405"/>
        <v>0</v>
      </c>
      <c r="DM378" s="3">
        <f t="shared" si="405"/>
        <v>0</v>
      </c>
      <c r="DN378" s="3">
        <f t="shared" si="405"/>
        <v>0</v>
      </c>
      <c r="DO378" s="3">
        <f t="shared" si="405"/>
        <v>0</v>
      </c>
      <c r="DP378" s="3">
        <f t="shared" si="405"/>
        <v>0</v>
      </c>
      <c r="DQ378" s="3">
        <f t="shared" si="405"/>
        <v>0</v>
      </c>
      <c r="DR378" s="3">
        <f t="shared" si="405"/>
        <v>0</v>
      </c>
      <c r="DS378" s="3">
        <f t="shared" si="405"/>
        <v>0</v>
      </c>
      <c r="DT378" s="3">
        <f t="shared" si="405"/>
        <v>0</v>
      </c>
      <c r="DU378" s="3">
        <f t="shared" si="405"/>
        <v>0</v>
      </c>
      <c r="DV378" s="3">
        <f t="shared" si="405"/>
        <v>0</v>
      </c>
      <c r="DW378" s="3">
        <f t="shared" si="405"/>
        <v>0</v>
      </c>
      <c r="DX378" s="3">
        <f t="shared" si="405"/>
        <v>0</v>
      </c>
      <c r="DY378" s="3">
        <f t="shared" si="405"/>
        <v>0</v>
      </c>
      <c r="DZ378" s="3">
        <f t="shared" si="405"/>
        <v>0</v>
      </c>
      <c r="EA378" s="3">
        <f t="shared" si="405"/>
        <v>0</v>
      </c>
      <c r="EB378" s="3">
        <f t="shared" si="405"/>
        <v>0</v>
      </c>
      <c r="EC378" s="3">
        <f t="shared" si="405"/>
        <v>0</v>
      </c>
      <c r="ED378" s="3">
        <f t="shared" si="405"/>
        <v>0</v>
      </c>
      <c r="EE378" s="3">
        <f t="shared" si="405"/>
        <v>0</v>
      </c>
      <c r="EF378" s="3">
        <f t="shared" si="405"/>
        <v>0</v>
      </c>
      <c r="EG378" s="3">
        <f t="shared" si="405"/>
        <v>0</v>
      </c>
      <c r="EH378" s="3">
        <f t="shared" si="405"/>
        <v>0</v>
      </c>
      <c r="EI378" s="3">
        <f t="shared" si="405"/>
        <v>0</v>
      </c>
      <c r="EJ378" s="3">
        <f t="shared" si="405"/>
        <v>0</v>
      </c>
      <c r="EK378" s="3">
        <f t="shared" si="405"/>
        <v>0</v>
      </c>
      <c r="EL378" s="3">
        <f t="shared" si="405"/>
        <v>0</v>
      </c>
      <c r="EM378" s="3">
        <f t="shared" ref="EM378:FR378" si="406">EM388</f>
        <v>0</v>
      </c>
      <c r="EN378" s="3">
        <f t="shared" si="406"/>
        <v>0</v>
      </c>
      <c r="EO378" s="3">
        <f t="shared" si="406"/>
        <v>0</v>
      </c>
      <c r="EP378" s="3">
        <f t="shared" si="406"/>
        <v>0</v>
      </c>
      <c r="EQ378" s="3">
        <f t="shared" si="406"/>
        <v>0</v>
      </c>
      <c r="ER378" s="3">
        <f t="shared" si="406"/>
        <v>0</v>
      </c>
      <c r="ES378" s="3">
        <f t="shared" si="406"/>
        <v>0</v>
      </c>
      <c r="ET378" s="3">
        <f t="shared" si="406"/>
        <v>0</v>
      </c>
      <c r="EU378" s="3">
        <f t="shared" si="406"/>
        <v>0</v>
      </c>
      <c r="EV378" s="3">
        <f t="shared" si="406"/>
        <v>0</v>
      </c>
      <c r="EW378" s="3">
        <f t="shared" si="406"/>
        <v>0</v>
      </c>
      <c r="EX378" s="3">
        <f t="shared" si="406"/>
        <v>0</v>
      </c>
      <c r="EY378" s="3">
        <f t="shared" si="406"/>
        <v>0</v>
      </c>
      <c r="EZ378" s="3">
        <f t="shared" si="406"/>
        <v>0</v>
      </c>
      <c r="FA378" s="3">
        <f t="shared" si="406"/>
        <v>0</v>
      </c>
      <c r="FB378" s="3">
        <f t="shared" si="406"/>
        <v>0</v>
      </c>
      <c r="FC378" s="3">
        <f t="shared" si="406"/>
        <v>0</v>
      </c>
      <c r="FD378" s="3">
        <f t="shared" si="406"/>
        <v>0</v>
      </c>
      <c r="FE378" s="3">
        <f t="shared" si="406"/>
        <v>0</v>
      </c>
      <c r="FF378" s="3">
        <f t="shared" si="406"/>
        <v>0</v>
      </c>
      <c r="FG378" s="3">
        <f t="shared" si="406"/>
        <v>0</v>
      </c>
      <c r="FH378" s="3">
        <f t="shared" si="406"/>
        <v>0</v>
      </c>
      <c r="FI378" s="3">
        <f t="shared" si="406"/>
        <v>0</v>
      </c>
      <c r="FJ378" s="3">
        <f t="shared" si="406"/>
        <v>0</v>
      </c>
      <c r="FK378" s="3">
        <f t="shared" si="406"/>
        <v>0</v>
      </c>
      <c r="FL378" s="3">
        <f t="shared" si="406"/>
        <v>0</v>
      </c>
      <c r="FM378" s="3">
        <f t="shared" si="406"/>
        <v>0</v>
      </c>
      <c r="FN378" s="3">
        <f t="shared" si="406"/>
        <v>0</v>
      </c>
      <c r="FO378" s="3">
        <f t="shared" si="406"/>
        <v>0</v>
      </c>
      <c r="FP378" s="3">
        <f t="shared" si="406"/>
        <v>0</v>
      </c>
      <c r="FQ378" s="3">
        <f t="shared" si="406"/>
        <v>0</v>
      </c>
      <c r="FR378" s="3">
        <f t="shared" si="406"/>
        <v>0</v>
      </c>
      <c r="FS378" s="3">
        <f t="shared" ref="FS378:GX378" si="407">FS388</f>
        <v>0</v>
      </c>
      <c r="FT378" s="3">
        <f t="shared" si="407"/>
        <v>0</v>
      </c>
      <c r="FU378" s="3">
        <f t="shared" si="407"/>
        <v>0</v>
      </c>
      <c r="FV378" s="3">
        <f t="shared" si="407"/>
        <v>0</v>
      </c>
      <c r="FW378" s="3">
        <f t="shared" si="407"/>
        <v>0</v>
      </c>
      <c r="FX378" s="3">
        <f t="shared" si="407"/>
        <v>0</v>
      </c>
      <c r="FY378" s="3">
        <f t="shared" si="407"/>
        <v>0</v>
      </c>
      <c r="FZ378" s="3">
        <f t="shared" si="407"/>
        <v>0</v>
      </c>
      <c r="GA378" s="3">
        <f t="shared" si="407"/>
        <v>0</v>
      </c>
      <c r="GB378" s="3">
        <f t="shared" si="407"/>
        <v>0</v>
      </c>
      <c r="GC378" s="3">
        <f t="shared" si="407"/>
        <v>0</v>
      </c>
      <c r="GD378" s="3">
        <f t="shared" si="407"/>
        <v>0</v>
      </c>
      <c r="GE378" s="3">
        <f t="shared" si="407"/>
        <v>0</v>
      </c>
      <c r="GF378" s="3">
        <f t="shared" si="407"/>
        <v>0</v>
      </c>
      <c r="GG378" s="3">
        <f t="shared" si="407"/>
        <v>0</v>
      </c>
      <c r="GH378" s="3">
        <f t="shared" si="407"/>
        <v>0</v>
      </c>
      <c r="GI378" s="3">
        <f t="shared" si="407"/>
        <v>0</v>
      </c>
      <c r="GJ378" s="3">
        <f t="shared" si="407"/>
        <v>0</v>
      </c>
      <c r="GK378" s="3">
        <f t="shared" si="407"/>
        <v>0</v>
      </c>
      <c r="GL378" s="3">
        <f t="shared" si="407"/>
        <v>0</v>
      </c>
      <c r="GM378" s="3">
        <f t="shared" si="407"/>
        <v>0</v>
      </c>
      <c r="GN378" s="3">
        <f t="shared" si="407"/>
        <v>0</v>
      </c>
      <c r="GO378" s="3">
        <f t="shared" si="407"/>
        <v>0</v>
      </c>
      <c r="GP378" s="3">
        <f t="shared" si="407"/>
        <v>0</v>
      </c>
      <c r="GQ378" s="3">
        <f t="shared" si="407"/>
        <v>0</v>
      </c>
      <c r="GR378" s="3">
        <f t="shared" si="407"/>
        <v>0</v>
      </c>
      <c r="GS378" s="3">
        <f t="shared" si="407"/>
        <v>0</v>
      </c>
      <c r="GT378" s="3">
        <f t="shared" si="407"/>
        <v>0</v>
      </c>
      <c r="GU378" s="3">
        <f t="shared" si="407"/>
        <v>0</v>
      </c>
      <c r="GV378" s="3">
        <f t="shared" si="407"/>
        <v>0</v>
      </c>
      <c r="GW378" s="3">
        <f t="shared" si="407"/>
        <v>0</v>
      </c>
      <c r="GX378" s="3">
        <f t="shared" si="407"/>
        <v>0</v>
      </c>
    </row>
    <row r="380" spans="1:245">
      <c r="A380">
        <v>17</v>
      </c>
      <c r="B380">
        <v>0</v>
      </c>
      <c r="C380">
        <f>ROW(SmtRes!A118)</f>
        <v>118</v>
      </c>
      <c r="D380">
        <f>ROW(EtalonRes!A118)</f>
        <v>118</v>
      </c>
      <c r="E380" t="s">
        <v>17</v>
      </c>
      <c r="F380" t="s">
        <v>18</v>
      </c>
      <c r="G380" t="s">
        <v>19</v>
      </c>
      <c r="H380" t="s">
        <v>20</v>
      </c>
      <c r="I380">
        <f>ROUND(8.29/100,9)</f>
        <v>8.2900000000000001E-2</v>
      </c>
      <c r="J380">
        <v>0</v>
      </c>
      <c r="O380">
        <f t="shared" ref="O380:O386" si="408">ROUND(CP380,2)</f>
        <v>77.290000000000006</v>
      </c>
      <c r="P380">
        <f t="shared" ref="P380:P386" si="409">ROUND(CQ380*I380,2)</f>
        <v>0</v>
      </c>
      <c r="Q380">
        <f t="shared" ref="Q380:Q386" si="410">ROUND(CR380*I380,2)</f>
        <v>0</v>
      </c>
      <c r="R380">
        <f t="shared" ref="R380:R386" si="411">ROUND(CS380*I380,2)</f>
        <v>0</v>
      </c>
      <c r="S380">
        <f t="shared" ref="S380:S386" si="412">ROUND(CT380*I380,2)</f>
        <v>77.290000000000006</v>
      </c>
      <c r="T380">
        <f t="shared" ref="T380:T386" si="413">ROUND(CU380*I380,2)</f>
        <v>0</v>
      </c>
      <c r="U380">
        <f t="shared" ref="U380:U386" si="414">CV380*I380</f>
        <v>0.31253300000000001</v>
      </c>
      <c r="V380">
        <f t="shared" ref="V380:V386" si="415">CW380*I380</f>
        <v>0</v>
      </c>
      <c r="W380">
        <f t="shared" ref="W380:W386" si="416">ROUND(CX380*I380,2)</f>
        <v>0</v>
      </c>
      <c r="X380">
        <f t="shared" ref="X380:Y386" si="417">ROUND(CY380,2)</f>
        <v>61.83</v>
      </c>
      <c r="Y380">
        <f t="shared" si="417"/>
        <v>52.56</v>
      </c>
      <c r="AA380">
        <v>33525518</v>
      </c>
      <c r="AB380">
        <f t="shared" ref="AB380:AB386" si="418">ROUND((AC380+AD380+AF380),6)</f>
        <v>29.41</v>
      </c>
      <c r="AC380">
        <f t="shared" ref="AC380:AC386" si="419">ROUND((ES380),6)</f>
        <v>0</v>
      </c>
      <c r="AD380">
        <f t="shared" ref="AD380:AD386" si="420">ROUND((((ET380)-(EU380))+AE380),6)</f>
        <v>0</v>
      </c>
      <c r="AE380">
        <f t="shared" ref="AE380:AF386" si="421">ROUND((EU380),6)</f>
        <v>0</v>
      </c>
      <c r="AF380">
        <f t="shared" si="421"/>
        <v>29.41</v>
      </c>
      <c r="AG380">
        <f t="shared" ref="AG380:AG386" si="422">ROUND((AP380),6)</f>
        <v>0</v>
      </c>
      <c r="AH380">
        <f t="shared" ref="AH380:AI386" si="423">(EW380)</f>
        <v>3.77</v>
      </c>
      <c r="AI380">
        <f t="shared" si="423"/>
        <v>0</v>
      </c>
      <c r="AJ380">
        <f t="shared" ref="AJ380:AJ386" si="424">(AS380)</f>
        <v>0</v>
      </c>
      <c r="AK380">
        <v>29.41</v>
      </c>
      <c r="AL380">
        <v>0</v>
      </c>
      <c r="AM380">
        <v>0</v>
      </c>
      <c r="AN380">
        <v>0</v>
      </c>
      <c r="AO380">
        <v>29.41</v>
      </c>
      <c r="AP380">
        <v>0</v>
      </c>
      <c r="AQ380">
        <v>3.77</v>
      </c>
      <c r="AR380">
        <v>0</v>
      </c>
      <c r="AS380">
        <v>0</v>
      </c>
      <c r="AT380">
        <v>80</v>
      </c>
      <c r="AU380">
        <v>68</v>
      </c>
      <c r="AV380">
        <v>1</v>
      </c>
      <c r="AW380">
        <v>1</v>
      </c>
      <c r="AZ380">
        <v>1</v>
      </c>
      <c r="BA380">
        <v>31.7</v>
      </c>
      <c r="BB380">
        <v>1</v>
      </c>
      <c r="BC380">
        <v>1</v>
      </c>
      <c r="BD380" t="s">
        <v>3</v>
      </c>
      <c r="BE380" t="s">
        <v>3</v>
      </c>
      <c r="BF380" t="s">
        <v>3</v>
      </c>
      <c r="BG380" t="s">
        <v>3</v>
      </c>
      <c r="BH380">
        <v>0</v>
      </c>
      <c r="BI380">
        <v>1</v>
      </c>
      <c r="BJ380" t="s">
        <v>21</v>
      </c>
      <c r="BM380">
        <v>57001</v>
      </c>
      <c r="BN380">
        <v>0</v>
      </c>
      <c r="BO380" t="s">
        <v>18</v>
      </c>
      <c r="BP380">
        <v>1</v>
      </c>
      <c r="BQ380">
        <v>6</v>
      </c>
      <c r="BR380">
        <v>0</v>
      </c>
      <c r="BS380">
        <v>31.7</v>
      </c>
      <c r="BT380">
        <v>1</v>
      </c>
      <c r="BU380">
        <v>1</v>
      </c>
      <c r="BV380">
        <v>1</v>
      </c>
      <c r="BW380">
        <v>1</v>
      </c>
      <c r="BX380">
        <v>1</v>
      </c>
      <c r="BY380" t="s">
        <v>3</v>
      </c>
      <c r="BZ380">
        <v>80</v>
      </c>
      <c r="CA380">
        <v>68</v>
      </c>
      <c r="CE380">
        <v>0</v>
      </c>
      <c r="CF380">
        <v>0</v>
      </c>
      <c r="CG380">
        <v>0</v>
      </c>
      <c r="CM380">
        <v>0</v>
      </c>
      <c r="CN380" t="s">
        <v>3</v>
      </c>
      <c r="CO380">
        <v>0</v>
      </c>
      <c r="CP380">
        <f t="shared" ref="CP380:CP386" si="425">(P380+Q380+S380)</f>
        <v>77.290000000000006</v>
      </c>
      <c r="CQ380">
        <f t="shared" ref="CQ380:CQ386" si="426">AC380*BC380</f>
        <v>0</v>
      </c>
      <c r="CR380">
        <f t="shared" ref="CR380:CR386" si="427">AD380*BB380</f>
        <v>0</v>
      </c>
      <c r="CS380">
        <f t="shared" ref="CS380:CS386" si="428">AE380*BS380</f>
        <v>0</v>
      </c>
      <c r="CT380">
        <f t="shared" ref="CT380:CT386" si="429">AF380*BA380</f>
        <v>932.29700000000003</v>
      </c>
      <c r="CU380">
        <f t="shared" ref="CU380:CX386" si="430">AG380</f>
        <v>0</v>
      </c>
      <c r="CV380">
        <f t="shared" si="430"/>
        <v>3.77</v>
      </c>
      <c r="CW380">
        <f t="shared" si="430"/>
        <v>0</v>
      </c>
      <c r="CX380">
        <f t="shared" si="430"/>
        <v>0</v>
      </c>
      <c r="CY380">
        <f t="shared" ref="CY380:CY386" si="431">(((S380+R380)*AT380)/100)</f>
        <v>61.832000000000008</v>
      </c>
      <c r="CZ380">
        <f t="shared" ref="CZ380:CZ386" si="432">(((S380+R380)*AU380)/100)</f>
        <v>52.557200000000002</v>
      </c>
      <c r="DC380" t="s">
        <v>3</v>
      </c>
      <c r="DD380" t="s">
        <v>3</v>
      </c>
      <c r="DE380" t="s">
        <v>3</v>
      </c>
      <c r="DF380" t="s">
        <v>3</v>
      </c>
      <c r="DG380" t="s">
        <v>3</v>
      </c>
      <c r="DH380" t="s">
        <v>3</v>
      </c>
      <c r="DI380" t="s">
        <v>3</v>
      </c>
      <c r="DJ380" t="s">
        <v>3</v>
      </c>
      <c r="DK380" t="s">
        <v>3</v>
      </c>
      <c r="DL380" t="s">
        <v>3</v>
      </c>
      <c r="DM380" t="s">
        <v>3</v>
      </c>
      <c r="DN380">
        <v>0</v>
      </c>
      <c r="DO380">
        <v>0</v>
      </c>
      <c r="DP380">
        <v>1</v>
      </c>
      <c r="DQ380">
        <v>1</v>
      </c>
      <c r="DU380">
        <v>1013</v>
      </c>
      <c r="DV380" t="s">
        <v>20</v>
      </c>
      <c r="DW380" t="s">
        <v>20</v>
      </c>
      <c r="DX380">
        <v>1</v>
      </c>
      <c r="DZ380" t="s">
        <v>3</v>
      </c>
      <c r="EA380" t="s">
        <v>3</v>
      </c>
      <c r="EB380" t="s">
        <v>3</v>
      </c>
      <c r="EC380" t="s">
        <v>3</v>
      </c>
      <c r="EE380">
        <v>36260505</v>
      </c>
      <c r="EF380">
        <v>6</v>
      </c>
      <c r="EG380" t="s">
        <v>22</v>
      </c>
      <c r="EH380">
        <v>0</v>
      </c>
      <c r="EI380" t="s">
        <v>3</v>
      </c>
      <c r="EJ380">
        <v>1</v>
      </c>
      <c r="EK380">
        <v>57001</v>
      </c>
      <c r="EL380" t="s">
        <v>23</v>
      </c>
      <c r="EM380" t="s">
        <v>24</v>
      </c>
      <c r="EO380" t="s">
        <v>3</v>
      </c>
      <c r="EQ380">
        <v>0</v>
      </c>
      <c r="ER380">
        <v>29.41</v>
      </c>
      <c r="ES380">
        <v>0</v>
      </c>
      <c r="ET380">
        <v>0</v>
      </c>
      <c r="EU380">
        <v>0</v>
      </c>
      <c r="EV380">
        <v>29.41</v>
      </c>
      <c r="EW380">
        <v>3.77</v>
      </c>
      <c r="EX380">
        <v>0</v>
      </c>
      <c r="EY380">
        <v>0</v>
      </c>
      <c r="FQ380">
        <v>0</v>
      </c>
      <c r="FR380">
        <f t="shared" ref="FR380:FR386" si="433">ROUND(IF(AND(BH380=3,BI380=3),P380,0),2)</f>
        <v>0</v>
      </c>
      <c r="FS380">
        <v>0</v>
      </c>
      <c r="FX380">
        <v>80</v>
      </c>
      <c r="FY380">
        <v>68</v>
      </c>
      <c r="GA380" t="s">
        <v>3</v>
      </c>
      <c r="GD380">
        <v>1</v>
      </c>
      <c r="GF380">
        <v>1266291680</v>
      </c>
      <c r="GG380">
        <v>2</v>
      </c>
      <c r="GH380">
        <v>1</v>
      </c>
      <c r="GI380">
        <v>2</v>
      </c>
      <c r="GJ380">
        <v>0</v>
      </c>
      <c r="GK380">
        <v>0</v>
      </c>
      <c r="GL380">
        <f t="shared" ref="GL380:GL386" si="434">ROUND(IF(AND(BH380=3,BI380=3,FS380&lt;&gt;0),P380,0),2)</f>
        <v>0</v>
      </c>
      <c r="GM380">
        <f t="shared" ref="GM380:GM386" si="435">ROUND(O380+X380+Y380,2)+GX380</f>
        <v>191.68</v>
      </c>
      <c r="GN380">
        <f t="shared" ref="GN380:GN386" si="436">IF(OR(BI380=0,BI380=1),ROUND(O380+X380+Y380,2),0)</f>
        <v>191.68</v>
      </c>
      <c r="GO380">
        <f t="shared" ref="GO380:GO386" si="437">IF(BI380=2,ROUND(O380+X380+Y380,2),0)</f>
        <v>0</v>
      </c>
      <c r="GP380">
        <f t="shared" ref="GP380:GP386" si="438">IF(BI380=4,ROUND(O380+X380+Y380,2)+GX380,0)</f>
        <v>0</v>
      </c>
      <c r="GR380">
        <v>0</v>
      </c>
      <c r="GS380">
        <v>3</v>
      </c>
      <c r="GT380">
        <v>0</v>
      </c>
      <c r="GU380" t="s">
        <v>3</v>
      </c>
      <c r="GV380">
        <f t="shared" ref="GV380:GV386" si="439">ROUND((GT380),6)</f>
        <v>0</v>
      </c>
      <c r="GW380">
        <v>1</v>
      </c>
      <c r="GX380">
        <f t="shared" ref="GX380:GX386" si="440">ROUND(HC380*I380,2)</f>
        <v>0</v>
      </c>
      <c r="HA380">
        <v>0</v>
      </c>
      <c r="HB380">
        <v>0</v>
      </c>
      <c r="HC380">
        <f t="shared" ref="HC380:HC386" si="441">GV380*GW380</f>
        <v>0</v>
      </c>
      <c r="HE380" t="s">
        <v>3</v>
      </c>
      <c r="HF380" t="s">
        <v>3</v>
      </c>
      <c r="IK380">
        <v>0</v>
      </c>
    </row>
    <row r="381" spans="1:245">
      <c r="A381">
        <v>18</v>
      </c>
      <c r="B381">
        <v>0</v>
      </c>
      <c r="C381">
        <v>118</v>
      </c>
      <c r="E381" t="s">
        <v>25</v>
      </c>
      <c r="F381" t="s">
        <v>26</v>
      </c>
      <c r="G381" t="s">
        <v>27</v>
      </c>
      <c r="H381" t="s">
        <v>28</v>
      </c>
      <c r="I381">
        <f>I380*J381</f>
        <v>9.1190000000000004E-3</v>
      </c>
      <c r="J381">
        <v>0.11</v>
      </c>
      <c r="O381">
        <f t="shared" si="408"/>
        <v>0</v>
      </c>
      <c r="P381">
        <f t="shared" si="409"/>
        <v>0</v>
      </c>
      <c r="Q381">
        <f t="shared" si="410"/>
        <v>0</v>
      </c>
      <c r="R381">
        <f t="shared" si="411"/>
        <v>0</v>
      </c>
      <c r="S381">
        <f t="shared" si="412"/>
        <v>0</v>
      </c>
      <c r="T381">
        <f t="shared" si="413"/>
        <v>0</v>
      </c>
      <c r="U381">
        <f t="shared" si="414"/>
        <v>0</v>
      </c>
      <c r="V381">
        <f t="shared" si="415"/>
        <v>0</v>
      </c>
      <c r="W381">
        <f t="shared" si="416"/>
        <v>0</v>
      </c>
      <c r="X381">
        <f t="shared" si="417"/>
        <v>0</v>
      </c>
      <c r="Y381">
        <f t="shared" si="417"/>
        <v>0</v>
      </c>
      <c r="AA381">
        <v>33525518</v>
      </c>
      <c r="AB381">
        <f t="shared" si="418"/>
        <v>0</v>
      </c>
      <c r="AC381">
        <f t="shared" si="419"/>
        <v>0</v>
      </c>
      <c r="AD381">
        <f t="shared" si="420"/>
        <v>0</v>
      </c>
      <c r="AE381">
        <f t="shared" si="421"/>
        <v>0</v>
      </c>
      <c r="AF381">
        <f t="shared" si="421"/>
        <v>0</v>
      </c>
      <c r="AG381">
        <f t="shared" si="422"/>
        <v>0</v>
      </c>
      <c r="AH381">
        <f t="shared" si="423"/>
        <v>0</v>
      </c>
      <c r="AI381">
        <f t="shared" si="423"/>
        <v>0</v>
      </c>
      <c r="AJ381">
        <f t="shared" si="424"/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80</v>
      </c>
      <c r="AU381">
        <v>68</v>
      </c>
      <c r="AV381">
        <v>1</v>
      </c>
      <c r="AW381">
        <v>1</v>
      </c>
      <c r="AZ381">
        <v>1</v>
      </c>
      <c r="BA381">
        <v>1</v>
      </c>
      <c r="BB381">
        <v>1</v>
      </c>
      <c r="BC381">
        <v>1</v>
      </c>
      <c r="BD381" t="s">
        <v>3</v>
      </c>
      <c r="BE381" t="s">
        <v>3</v>
      </c>
      <c r="BF381" t="s">
        <v>3</v>
      </c>
      <c r="BG381" t="s">
        <v>3</v>
      </c>
      <c r="BH381">
        <v>3</v>
      </c>
      <c r="BI381">
        <v>1</v>
      </c>
      <c r="BJ381" t="s">
        <v>29</v>
      </c>
      <c r="BM381">
        <v>57001</v>
      </c>
      <c r="BN381">
        <v>0</v>
      </c>
      <c r="BO381" t="s">
        <v>3</v>
      </c>
      <c r="BP381">
        <v>0</v>
      </c>
      <c r="BQ381">
        <v>6</v>
      </c>
      <c r="BR381">
        <v>0</v>
      </c>
      <c r="BS381">
        <v>1</v>
      </c>
      <c r="BT381">
        <v>1</v>
      </c>
      <c r="BU381">
        <v>1</v>
      </c>
      <c r="BV381">
        <v>1</v>
      </c>
      <c r="BW381">
        <v>1</v>
      </c>
      <c r="BX381">
        <v>1</v>
      </c>
      <c r="BY381" t="s">
        <v>3</v>
      </c>
      <c r="BZ381">
        <v>80</v>
      </c>
      <c r="CA381">
        <v>68</v>
      </c>
      <c r="CE381">
        <v>0</v>
      </c>
      <c r="CF381">
        <v>0</v>
      </c>
      <c r="CG381">
        <v>0</v>
      </c>
      <c r="CM381">
        <v>0</v>
      </c>
      <c r="CN381" t="s">
        <v>3</v>
      </c>
      <c r="CO381">
        <v>0</v>
      </c>
      <c r="CP381">
        <f t="shared" si="425"/>
        <v>0</v>
      </c>
      <c r="CQ381">
        <f t="shared" si="426"/>
        <v>0</v>
      </c>
      <c r="CR381">
        <f t="shared" si="427"/>
        <v>0</v>
      </c>
      <c r="CS381">
        <f t="shared" si="428"/>
        <v>0</v>
      </c>
      <c r="CT381">
        <f t="shared" si="429"/>
        <v>0</v>
      </c>
      <c r="CU381">
        <f t="shared" si="430"/>
        <v>0</v>
      </c>
      <c r="CV381">
        <f t="shared" si="430"/>
        <v>0</v>
      </c>
      <c r="CW381">
        <f t="shared" si="430"/>
        <v>0</v>
      </c>
      <c r="CX381">
        <f t="shared" si="430"/>
        <v>0</v>
      </c>
      <c r="CY381">
        <f t="shared" si="431"/>
        <v>0</v>
      </c>
      <c r="CZ381">
        <f t="shared" si="432"/>
        <v>0</v>
      </c>
      <c r="DC381" t="s">
        <v>3</v>
      </c>
      <c r="DD381" t="s">
        <v>3</v>
      </c>
      <c r="DE381" t="s">
        <v>3</v>
      </c>
      <c r="DF381" t="s">
        <v>3</v>
      </c>
      <c r="DG381" t="s">
        <v>3</v>
      </c>
      <c r="DH381" t="s">
        <v>3</v>
      </c>
      <c r="DI381" t="s">
        <v>3</v>
      </c>
      <c r="DJ381" t="s">
        <v>3</v>
      </c>
      <c r="DK381" t="s">
        <v>3</v>
      </c>
      <c r="DL381" t="s">
        <v>3</v>
      </c>
      <c r="DM381" t="s">
        <v>3</v>
      </c>
      <c r="DN381">
        <v>0</v>
      </c>
      <c r="DO381">
        <v>0</v>
      </c>
      <c r="DP381">
        <v>1</v>
      </c>
      <c r="DQ381">
        <v>1</v>
      </c>
      <c r="DU381">
        <v>1009</v>
      </c>
      <c r="DV381" t="s">
        <v>28</v>
      </c>
      <c r="DW381" t="s">
        <v>28</v>
      </c>
      <c r="DX381">
        <v>1000</v>
      </c>
      <c r="DZ381" t="s">
        <v>3</v>
      </c>
      <c r="EA381" t="s">
        <v>3</v>
      </c>
      <c r="EB381" t="s">
        <v>3</v>
      </c>
      <c r="EC381" t="s">
        <v>3</v>
      </c>
      <c r="EE381">
        <v>36260505</v>
      </c>
      <c r="EF381">
        <v>6</v>
      </c>
      <c r="EG381" t="s">
        <v>22</v>
      </c>
      <c r="EH381">
        <v>0</v>
      </c>
      <c r="EI381" t="s">
        <v>3</v>
      </c>
      <c r="EJ381">
        <v>1</v>
      </c>
      <c r="EK381">
        <v>57001</v>
      </c>
      <c r="EL381" t="s">
        <v>23</v>
      </c>
      <c r="EM381" t="s">
        <v>24</v>
      </c>
      <c r="EO381" t="s">
        <v>3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FQ381">
        <v>0</v>
      </c>
      <c r="FR381">
        <f t="shared" si="433"/>
        <v>0</v>
      </c>
      <c r="FS381">
        <v>0</v>
      </c>
      <c r="FX381">
        <v>80</v>
      </c>
      <c r="FY381">
        <v>68</v>
      </c>
      <c r="GA381" t="s">
        <v>3</v>
      </c>
      <c r="GD381">
        <v>1</v>
      </c>
      <c r="GF381">
        <v>-304821490</v>
      </c>
      <c r="GG381">
        <v>2</v>
      </c>
      <c r="GH381">
        <v>1</v>
      </c>
      <c r="GI381">
        <v>-2</v>
      </c>
      <c r="GJ381">
        <v>0</v>
      </c>
      <c r="GK381">
        <v>0</v>
      </c>
      <c r="GL381">
        <f t="shared" si="434"/>
        <v>0</v>
      </c>
      <c r="GM381">
        <f t="shared" si="435"/>
        <v>0</v>
      </c>
      <c r="GN381">
        <f t="shared" si="436"/>
        <v>0</v>
      </c>
      <c r="GO381">
        <f t="shared" si="437"/>
        <v>0</v>
      </c>
      <c r="GP381">
        <f t="shared" si="438"/>
        <v>0</v>
      </c>
      <c r="GR381">
        <v>0</v>
      </c>
      <c r="GS381">
        <v>3</v>
      </c>
      <c r="GT381">
        <v>0</v>
      </c>
      <c r="GU381" t="s">
        <v>3</v>
      </c>
      <c r="GV381">
        <f t="shared" si="439"/>
        <v>0</v>
      </c>
      <c r="GW381">
        <v>1</v>
      </c>
      <c r="GX381">
        <f t="shared" si="440"/>
        <v>0</v>
      </c>
      <c r="HA381">
        <v>0</v>
      </c>
      <c r="HB381">
        <v>0</v>
      </c>
      <c r="HC381">
        <f t="shared" si="441"/>
        <v>0</v>
      </c>
      <c r="HE381" t="s">
        <v>3</v>
      </c>
      <c r="HF381" t="s">
        <v>3</v>
      </c>
      <c r="IK381">
        <v>0</v>
      </c>
    </row>
    <row r="382" spans="1:245">
      <c r="A382">
        <v>17</v>
      </c>
      <c r="B382">
        <v>0</v>
      </c>
      <c r="C382">
        <f>ROW(SmtRes!A122)</f>
        <v>122</v>
      </c>
      <c r="D382">
        <f>ROW(EtalonRes!A122)</f>
        <v>122</v>
      </c>
      <c r="E382" t="s">
        <v>30</v>
      </c>
      <c r="F382" t="s">
        <v>120</v>
      </c>
      <c r="G382" t="s">
        <v>121</v>
      </c>
      <c r="H382" t="s">
        <v>33</v>
      </c>
      <c r="I382">
        <f>ROUND(7.5/100,9)</f>
        <v>7.4999999999999997E-2</v>
      </c>
      <c r="J382">
        <v>0</v>
      </c>
      <c r="O382">
        <f t="shared" si="408"/>
        <v>1465.07</v>
      </c>
      <c r="P382">
        <f t="shared" si="409"/>
        <v>0</v>
      </c>
      <c r="Q382">
        <f t="shared" si="410"/>
        <v>48.1</v>
      </c>
      <c r="R382">
        <f t="shared" si="411"/>
        <v>46.22</v>
      </c>
      <c r="S382">
        <f t="shared" si="412"/>
        <v>1416.97</v>
      </c>
      <c r="T382">
        <f t="shared" si="413"/>
        <v>0</v>
      </c>
      <c r="U382">
        <f t="shared" si="414"/>
        <v>5.2402500000000005</v>
      </c>
      <c r="V382">
        <f t="shared" si="415"/>
        <v>0.108</v>
      </c>
      <c r="W382">
        <f t="shared" si="416"/>
        <v>0</v>
      </c>
      <c r="X382">
        <f t="shared" si="417"/>
        <v>1170.55</v>
      </c>
      <c r="Y382">
        <f t="shared" si="417"/>
        <v>994.97</v>
      </c>
      <c r="AA382">
        <v>33525518</v>
      </c>
      <c r="AB382">
        <f t="shared" si="418"/>
        <v>641</v>
      </c>
      <c r="AC382">
        <f t="shared" si="419"/>
        <v>0</v>
      </c>
      <c r="AD382">
        <f t="shared" si="420"/>
        <v>45.01</v>
      </c>
      <c r="AE382">
        <f t="shared" si="421"/>
        <v>19.440000000000001</v>
      </c>
      <c r="AF382">
        <f t="shared" si="421"/>
        <v>595.99</v>
      </c>
      <c r="AG382">
        <f t="shared" si="422"/>
        <v>0</v>
      </c>
      <c r="AH382">
        <f t="shared" si="423"/>
        <v>69.87</v>
      </c>
      <c r="AI382">
        <f t="shared" si="423"/>
        <v>1.44</v>
      </c>
      <c r="AJ382">
        <f t="shared" si="424"/>
        <v>0</v>
      </c>
      <c r="AK382">
        <v>641</v>
      </c>
      <c r="AL382">
        <v>0</v>
      </c>
      <c r="AM382">
        <v>45.01</v>
      </c>
      <c r="AN382">
        <v>19.440000000000001</v>
      </c>
      <c r="AO382">
        <v>595.99</v>
      </c>
      <c r="AP382">
        <v>0</v>
      </c>
      <c r="AQ382">
        <v>69.87</v>
      </c>
      <c r="AR382">
        <v>1.44</v>
      </c>
      <c r="AS382">
        <v>0</v>
      </c>
      <c r="AT382">
        <v>80</v>
      </c>
      <c r="AU382">
        <v>68</v>
      </c>
      <c r="AV382">
        <v>1</v>
      </c>
      <c r="AW382">
        <v>1</v>
      </c>
      <c r="AZ382">
        <v>1</v>
      </c>
      <c r="BA382">
        <v>31.7</v>
      </c>
      <c r="BB382">
        <v>14.25</v>
      </c>
      <c r="BC382">
        <v>1</v>
      </c>
      <c r="BD382" t="s">
        <v>3</v>
      </c>
      <c r="BE382" t="s">
        <v>3</v>
      </c>
      <c r="BF382" t="s">
        <v>3</v>
      </c>
      <c r="BG382" t="s">
        <v>3</v>
      </c>
      <c r="BH382">
        <v>0</v>
      </c>
      <c r="BI382">
        <v>1</v>
      </c>
      <c r="BJ382" t="s">
        <v>122</v>
      </c>
      <c r="BM382">
        <v>57001</v>
      </c>
      <c r="BN382">
        <v>0</v>
      </c>
      <c r="BO382" t="s">
        <v>120</v>
      </c>
      <c r="BP382">
        <v>1</v>
      </c>
      <c r="BQ382">
        <v>6</v>
      </c>
      <c r="BR382">
        <v>0</v>
      </c>
      <c r="BS382">
        <v>31.7</v>
      </c>
      <c r="BT382">
        <v>1</v>
      </c>
      <c r="BU382">
        <v>1</v>
      </c>
      <c r="BV382">
        <v>1</v>
      </c>
      <c r="BW382">
        <v>1</v>
      </c>
      <c r="BX382">
        <v>1</v>
      </c>
      <c r="BY382" t="s">
        <v>3</v>
      </c>
      <c r="BZ382">
        <v>80</v>
      </c>
      <c r="CA382">
        <v>68</v>
      </c>
      <c r="CE382">
        <v>0</v>
      </c>
      <c r="CF382">
        <v>0</v>
      </c>
      <c r="CG382">
        <v>0</v>
      </c>
      <c r="CM382">
        <v>0</v>
      </c>
      <c r="CN382" t="s">
        <v>3</v>
      </c>
      <c r="CO382">
        <v>0</v>
      </c>
      <c r="CP382">
        <f t="shared" si="425"/>
        <v>1465.07</v>
      </c>
      <c r="CQ382">
        <f t="shared" si="426"/>
        <v>0</v>
      </c>
      <c r="CR382">
        <f t="shared" si="427"/>
        <v>641.39249999999993</v>
      </c>
      <c r="CS382">
        <f t="shared" si="428"/>
        <v>616.24800000000005</v>
      </c>
      <c r="CT382">
        <f t="shared" si="429"/>
        <v>18892.883000000002</v>
      </c>
      <c r="CU382">
        <f t="shared" si="430"/>
        <v>0</v>
      </c>
      <c r="CV382">
        <f t="shared" si="430"/>
        <v>69.87</v>
      </c>
      <c r="CW382">
        <f t="shared" si="430"/>
        <v>1.44</v>
      </c>
      <c r="CX382">
        <f t="shared" si="430"/>
        <v>0</v>
      </c>
      <c r="CY382">
        <f t="shared" si="431"/>
        <v>1170.5520000000001</v>
      </c>
      <c r="CZ382">
        <f t="shared" si="432"/>
        <v>994.9692</v>
      </c>
      <c r="DC382" t="s">
        <v>3</v>
      </c>
      <c r="DD382" t="s">
        <v>3</v>
      </c>
      <c r="DE382" t="s">
        <v>3</v>
      </c>
      <c r="DF382" t="s">
        <v>3</v>
      </c>
      <c r="DG382" t="s">
        <v>3</v>
      </c>
      <c r="DH382" t="s">
        <v>3</v>
      </c>
      <c r="DI382" t="s">
        <v>3</v>
      </c>
      <c r="DJ382" t="s">
        <v>3</v>
      </c>
      <c r="DK382" t="s">
        <v>3</v>
      </c>
      <c r="DL382" t="s">
        <v>3</v>
      </c>
      <c r="DM382" t="s">
        <v>3</v>
      </c>
      <c r="DN382">
        <v>0</v>
      </c>
      <c r="DO382">
        <v>0</v>
      </c>
      <c r="DP382">
        <v>1</v>
      </c>
      <c r="DQ382">
        <v>1</v>
      </c>
      <c r="DU382">
        <v>1013</v>
      </c>
      <c r="DV382" t="s">
        <v>33</v>
      </c>
      <c r="DW382" t="s">
        <v>33</v>
      </c>
      <c r="DX382">
        <v>1</v>
      </c>
      <c r="DZ382" t="s">
        <v>3</v>
      </c>
      <c r="EA382" t="s">
        <v>3</v>
      </c>
      <c r="EB382" t="s">
        <v>3</v>
      </c>
      <c r="EC382" t="s">
        <v>3</v>
      </c>
      <c r="EE382">
        <v>36260505</v>
      </c>
      <c r="EF382">
        <v>6</v>
      </c>
      <c r="EG382" t="s">
        <v>22</v>
      </c>
      <c r="EH382">
        <v>0</v>
      </c>
      <c r="EI382" t="s">
        <v>3</v>
      </c>
      <c r="EJ382">
        <v>1</v>
      </c>
      <c r="EK382">
        <v>57001</v>
      </c>
      <c r="EL382" t="s">
        <v>23</v>
      </c>
      <c r="EM382" t="s">
        <v>24</v>
      </c>
      <c r="EO382" t="s">
        <v>3</v>
      </c>
      <c r="EQ382">
        <v>0</v>
      </c>
      <c r="ER382">
        <v>641</v>
      </c>
      <c r="ES382">
        <v>0</v>
      </c>
      <c r="ET382">
        <v>45.01</v>
      </c>
      <c r="EU382">
        <v>19.440000000000001</v>
      </c>
      <c r="EV382">
        <v>595.99</v>
      </c>
      <c r="EW382">
        <v>69.87</v>
      </c>
      <c r="EX382">
        <v>1.44</v>
      </c>
      <c r="EY382">
        <v>0</v>
      </c>
      <c r="FQ382">
        <v>0</v>
      </c>
      <c r="FR382">
        <f t="shared" si="433"/>
        <v>0</v>
      </c>
      <c r="FS382">
        <v>0</v>
      </c>
      <c r="FX382">
        <v>80</v>
      </c>
      <c r="FY382">
        <v>68</v>
      </c>
      <c r="GA382" t="s">
        <v>3</v>
      </c>
      <c r="GD382">
        <v>1</v>
      </c>
      <c r="GF382">
        <v>1408343215</v>
      </c>
      <c r="GG382">
        <v>2</v>
      </c>
      <c r="GH382">
        <v>1</v>
      </c>
      <c r="GI382">
        <v>2</v>
      </c>
      <c r="GJ382">
        <v>0</v>
      </c>
      <c r="GK382">
        <v>0</v>
      </c>
      <c r="GL382">
        <f t="shared" si="434"/>
        <v>0</v>
      </c>
      <c r="GM382">
        <f t="shared" si="435"/>
        <v>3630.59</v>
      </c>
      <c r="GN382">
        <f t="shared" si="436"/>
        <v>3630.59</v>
      </c>
      <c r="GO382">
        <f t="shared" si="437"/>
        <v>0</v>
      </c>
      <c r="GP382">
        <f t="shared" si="438"/>
        <v>0</v>
      </c>
      <c r="GR382">
        <v>0</v>
      </c>
      <c r="GS382">
        <v>3</v>
      </c>
      <c r="GT382">
        <v>0</v>
      </c>
      <c r="GU382" t="s">
        <v>3</v>
      </c>
      <c r="GV382">
        <f t="shared" si="439"/>
        <v>0</v>
      </c>
      <c r="GW382">
        <v>1</v>
      </c>
      <c r="GX382">
        <f t="shared" si="440"/>
        <v>0</v>
      </c>
      <c r="HA382">
        <v>0</v>
      </c>
      <c r="HB382">
        <v>0</v>
      </c>
      <c r="HC382">
        <f t="shared" si="441"/>
        <v>0</v>
      </c>
      <c r="HE382" t="s">
        <v>3</v>
      </c>
      <c r="HF382" t="s">
        <v>3</v>
      </c>
      <c r="IK382">
        <v>0</v>
      </c>
    </row>
    <row r="383" spans="1:245">
      <c r="A383">
        <v>18</v>
      </c>
      <c r="B383">
        <v>0</v>
      </c>
      <c r="C383">
        <v>122</v>
      </c>
      <c r="E383" t="s">
        <v>35</v>
      </c>
      <c r="F383" t="s">
        <v>26</v>
      </c>
      <c r="G383" t="s">
        <v>27</v>
      </c>
      <c r="H383" t="s">
        <v>28</v>
      </c>
      <c r="I383">
        <f>I382*J383</f>
        <v>0.39</v>
      </c>
      <c r="J383">
        <v>5.2</v>
      </c>
      <c r="O383">
        <f t="shared" si="408"/>
        <v>0</v>
      </c>
      <c r="P383">
        <f t="shared" si="409"/>
        <v>0</v>
      </c>
      <c r="Q383">
        <f t="shared" si="410"/>
        <v>0</v>
      </c>
      <c r="R383">
        <f t="shared" si="411"/>
        <v>0</v>
      </c>
      <c r="S383">
        <f t="shared" si="412"/>
        <v>0</v>
      </c>
      <c r="T383">
        <f t="shared" si="413"/>
        <v>0</v>
      </c>
      <c r="U383">
        <f t="shared" si="414"/>
        <v>0</v>
      </c>
      <c r="V383">
        <f t="shared" si="415"/>
        <v>0</v>
      </c>
      <c r="W383">
        <f t="shared" si="416"/>
        <v>0</v>
      </c>
      <c r="X383">
        <f t="shared" si="417"/>
        <v>0</v>
      </c>
      <c r="Y383">
        <f t="shared" si="417"/>
        <v>0</v>
      </c>
      <c r="AA383">
        <v>33525518</v>
      </c>
      <c r="AB383">
        <f t="shared" si="418"/>
        <v>0</v>
      </c>
      <c r="AC383">
        <f t="shared" si="419"/>
        <v>0</v>
      </c>
      <c r="AD383">
        <f t="shared" si="420"/>
        <v>0</v>
      </c>
      <c r="AE383">
        <f t="shared" si="421"/>
        <v>0</v>
      </c>
      <c r="AF383">
        <f t="shared" si="421"/>
        <v>0</v>
      </c>
      <c r="AG383">
        <f t="shared" si="422"/>
        <v>0</v>
      </c>
      <c r="AH383">
        <f t="shared" si="423"/>
        <v>0</v>
      </c>
      <c r="AI383">
        <f t="shared" si="423"/>
        <v>0</v>
      </c>
      <c r="AJ383">
        <f t="shared" si="424"/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80</v>
      </c>
      <c r="AU383">
        <v>68</v>
      </c>
      <c r="AV383">
        <v>1</v>
      </c>
      <c r="AW383">
        <v>1</v>
      </c>
      <c r="AZ383">
        <v>1</v>
      </c>
      <c r="BA383">
        <v>1</v>
      </c>
      <c r="BB383">
        <v>1</v>
      </c>
      <c r="BC383">
        <v>1</v>
      </c>
      <c r="BD383" t="s">
        <v>3</v>
      </c>
      <c r="BE383" t="s">
        <v>3</v>
      </c>
      <c r="BF383" t="s">
        <v>3</v>
      </c>
      <c r="BG383" t="s">
        <v>3</v>
      </c>
      <c r="BH383">
        <v>3</v>
      </c>
      <c r="BI383">
        <v>1</v>
      </c>
      <c r="BJ383" t="s">
        <v>29</v>
      </c>
      <c r="BM383">
        <v>57001</v>
      </c>
      <c r="BN383">
        <v>0</v>
      </c>
      <c r="BO383" t="s">
        <v>3</v>
      </c>
      <c r="BP383">
        <v>0</v>
      </c>
      <c r="BQ383">
        <v>6</v>
      </c>
      <c r="BR383">
        <v>0</v>
      </c>
      <c r="BS383">
        <v>1</v>
      </c>
      <c r="BT383">
        <v>1</v>
      </c>
      <c r="BU383">
        <v>1</v>
      </c>
      <c r="BV383">
        <v>1</v>
      </c>
      <c r="BW383">
        <v>1</v>
      </c>
      <c r="BX383">
        <v>1</v>
      </c>
      <c r="BY383" t="s">
        <v>3</v>
      </c>
      <c r="BZ383">
        <v>80</v>
      </c>
      <c r="CA383">
        <v>68</v>
      </c>
      <c r="CE383">
        <v>0</v>
      </c>
      <c r="CF383">
        <v>0</v>
      </c>
      <c r="CG383">
        <v>0</v>
      </c>
      <c r="CM383">
        <v>0</v>
      </c>
      <c r="CN383" t="s">
        <v>3</v>
      </c>
      <c r="CO383">
        <v>0</v>
      </c>
      <c r="CP383">
        <f t="shared" si="425"/>
        <v>0</v>
      </c>
      <c r="CQ383">
        <f t="shared" si="426"/>
        <v>0</v>
      </c>
      <c r="CR383">
        <f t="shared" si="427"/>
        <v>0</v>
      </c>
      <c r="CS383">
        <f t="shared" si="428"/>
        <v>0</v>
      </c>
      <c r="CT383">
        <f t="shared" si="429"/>
        <v>0</v>
      </c>
      <c r="CU383">
        <f t="shared" si="430"/>
        <v>0</v>
      </c>
      <c r="CV383">
        <f t="shared" si="430"/>
        <v>0</v>
      </c>
      <c r="CW383">
        <f t="shared" si="430"/>
        <v>0</v>
      </c>
      <c r="CX383">
        <f t="shared" si="430"/>
        <v>0</v>
      </c>
      <c r="CY383">
        <f t="shared" si="431"/>
        <v>0</v>
      </c>
      <c r="CZ383">
        <f t="shared" si="432"/>
        <v>0</v>
      </c>
      <c r="DC383" t="s">
        <v>3</v>
      </c>
      <c r="DD383" t="s">
        <v>3</v>
      </c>
      <c r="DE383" t="s">
        <v>3</v>
      </c>
      <c r="DF383" t="s">
        <v>3</v>
      </c>
      <c r="DG383" t="s">
        <v>3</v>
      </c>
      <c r="DH383" t="s">
        <v>3</v>
      </c>
      <c r="DI383" t="s">
        <v>3</v>
      </c>
      <c r="DJ383" t="s">
        <v>3</v>
      </c>
      <c r="DK383" t="s">
        <v>3</v>
      </c>
      <c r="DL383" t="s">
        <v>3</v>
      </c>
      <c r="DM383" t="s">
        <v>3</v>
      </c>
      <c r="DN383">
        <v>0</v>
      </c>
      <c r="DO383">
        <v>0</v>
      </c>
      <c r="DP383">
        <v>1</v>
      </c>
      <c r="DQ383">
        <v>1</v>
      </c>
      <c r="DU383">
        <v>1009</v>
      </c>
      <c r="DV383" t="s">
        <v>28</v>
      </c>
      <c r="DW383" t="s">
        <v>28</v>
      </c>
      <c r="DX383">
        <v>1000</v>
      </c>
      <c r="DZ383" t="s">
        <v>3</v>
      </c>
      <c r="EA383" t="s">
        <v>3</v>
      </c>
      <c r="EB383" t="s">
        <v>3</v>
      </c>
      <c r="EC383" t="s">
        <v>3</v>
      </c>
      <c r="EE383">
        <v>36260505</v>
      </c>
      <c r="EF383">
        <v>6</v>
      </c>
      <c r="EG383" t="s">
        <v>22</v>
      </c>
      <c r="EH383">
        <v>0</v>
      </c>
      <c r="EI383" t="s">
        <v>3</v>
      </c>
      <c r="EJ383">
        <v>1</v>
      </c>
      <c r="EK383">
        <v>57001</v>
      </c>
      <c r="EL383" t="s">
        <v>23</v>
      </c>
      <c r="EM383" t="s">
        <v>24</v>
      </c>
      <c r="EO383" t="s">
        <v>3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FQ383">
        <v>0</v>
      </c>
      <c r="FR383">
        <f t="shared" si="433"/>
        <v>0</v>
      </c>
      <c r="FS383">
        <v>0</v>
      </c>
      <c r="FX383">
        <v>80</v>
      </c>
      <c r="FY383">
        <v>68</v>
      </c>
      <c r="GA383" t="s">
        <v>3</v>
      </c>
      <c r="GD383">
        <v>1</v>
      </c>
      <c r="GF383">
        <v>-304821490</v>
      </c>
      <c r="GG383">
        <v>2</v>
      </c>
      <c r="GH383">
        <v>1</v>
      </c>
      <c r="GI383">
        <v>-2</v>
      </c>
      <c r="GJ383">
        <v>0</v>
      </c>
      <c r="GK383">
        <v>0</v>
      </c>
      <c r="GL383">
        <f t="shared" si="434"/>
        <v>0</v>
      </c>
      <c r="GM383">
        <f t="shared" si="435"/>
        <v>0</v>
      </c>
      <c r="GN383">
        <f t="shared" si="436"/>
        <v>0</v>
      </c>
      <c r="GO383">
        <f t="shared" si="437"/>
        <v>0</v>
      </c>
      <c r="GP383">
        <f t="shared" si="438"/>
        <v>0</v>
      </c>
      <c r="GR383">
        <v>0</v>
      </c>
      <c r="GS383">
        <v>3</v>
      </c>
      <c r="GT383">
        <v>0</v>
      </c>
      <c r="GU383" t="s">
        <v>3</v>
      </c>
      <c r="GV383">
        <f t="shared" si="439"/>
        <v>0</v>
      </c>
      <c r="GW383">
        <v>1</v>
      </c>
      <c r="GX383">
        <f t="shared" si="440"/>
        <v>0</v>
      </c>
      <c r="HA383">
        <v>0</v>
      </c>
      <c r="HB383">
        <v>0</v>
      </c>
      <c r="HC383">
        <f t="shared" si="441"/>
        <v>0</v>
      </c>
      <c r="HE383" t="s">
        <v>3</v>
      </c>
      <c r="HF383" t="s">
        <v>3</v>
      </c>
      <c r="IK383">
        <v>0</v>
      </c>
    </row>
    <row r="384" spans="1:245">
      <c r="A384">
        <v>17</v>
      </c>
      <c r="B384">
        <v>0</v>
      </c>
      <c r="C384">
        <f>ROW(SmtRes!A128)</f>
        <v>128</v>
      </c>
      <c r="D384">
        <f>ROW(EtalonRes!A128)</f>
        <v>128</v>
      </c>
      <c r="E384" t="s">
        <v>36</v>
      </c>
      <c r="F384" t="s">
        <v>43</v>
      </c>
      <c r="G384" t="s">
        <v>44</v>
      </c>
      <c r="H384" t="s">
        <v>45</v>
      </c>
      <c r="I384">
        <f>ROUND(32.16/100,9)</f>
        <v>0.3216</v>
      </c>
      <c r="J384">
        <v>0</v>
      </c>
      <c r="O384">
        <f t="shared" si="408"/>
        <v>15649.8</v>
      </c>
      <c r="P384">
        <f t="shared" si="409"/>
        <v>2360.04</v>
      </c>
      <c r="Q384">
        <f t="shared" si="410"/>
        <v>95.96</v>
      </c>
      <c r="R384">
        <f t="shared" si="411"/>
        <v>92.26</v>
      </c>
      <c r="S384">
        <f t="shared" si="412"/>
        <v>13193.8</v>
      </c>
      <c r="T384">
        <f t="shared" si="413"/>
        <v>0</v>
      </c>
      <c r="U384">
        <f t="shared" si="414"/>
        <v>46.976112000000001</v>
      </c>
      <c r="V384">
        <f t="shared" si="415"/>
        <v>0.21547200000000002</v>
      </c>
      <c r="W384">
        <f t="shared" si="416"/>
        <v>0</v>
      </c>
      <c r="X384">
        <f t="shared" si="417"/>
        <v>10495.99</v>
      </c>
      <c r="Y384">
        <f t="shared" si="417"/>
        <v>6643.03</v>
      </c>
      <c r="AA384">
        <v>33525518</v>
      </c>
      <c r="AB384">
        <f t="shared" si="418"/>
        <v>2366.4699999999998</v>
      </c>
      <c r="AC384">
        <f t="shared" si="419"/>
        <v>1051.3499999999999</v>
      </c>
      <c r="AD384">
        <f t="shared" si="420"/>
        <v>20.94</v>
      </c>
      <c r="AE384">
        <f t="shared" si="421"/>
        <v>9.0500000000000007</v>
      </c>
      <c r="AF384">
        <f t="shared" si="421"/>
        <v>1294.18</v>
      </c>
      <c r="AG384">
        <f t="shared" si="422"/>
        <v>0</v>
      </c>
      <c r="AH384">
        <f t="shared" si="423"/>
        <v>146.07</v>
      </c>
      <c r="AI384">
        <f t="shared" si="423"/>
        <v>0.67</v>
      </c>
      <c r="AJ384">
        <f t="shared" si="424"/>
        <v>0</v>
      </c>
      <c r="AK384">
        <v>2366.4699999999998</v>
      </c>
      <c r="AL384">
        <v>1051.3499999999999</v>
      </c>
      <c r="AM384">
        <v>20.94</v>
      </c>
      <c r="AN384">
        <v>9.0500000000000007</v>
      </c>
      <c r="AO384">
        <v>1294.18</v>
      </c>
      <c r="AP384">
        <v>0</v>
      </c>
      <c r="AQ384">
        <v>146.07</v>
      </c>
      <c r="AR384">
        <v>0.67</v>
      </c>
      <c r="AS384">
        <v>0</v>
      </c>
      <c r="AT384">
        <v>79</v>
      </c>
      <c r="AU384">
        <v>50</v>
      </c>
      <c r="AV384">
        <v>1</v>
      </c>
      <c r="AW384">
        <v>1</v>
      </c>
      <c r="AZ384">
        <v>1</v>
      </c>
      <c r="BA384">
        <v>31.7</v>
      </c>
      <c r="BB384">
        <v>14.25</v>
      </c>
      <c r="BC384">
        <v>6.98</v>
      </c>
      <c r="BD384" t="s">
        <v>3</v>
      </c>
      <c r="BE384" t="s">
        <v>3</v>
      </c>
      <c r="BF384" t="s">
        <v>3</v>
      </c>
      <c r="BG384" t="s">
        <v>3</v>
      </c>
      <c r="BH384">
        <v>0</v>
      </c>
      <c r="BI384">
        <v>1</v>
      </c>
      <c r="BJ384" t="s">
        <v>46</v>
      </c>
      <c r="BM384">
        <v>61001</v>
      </c>
      <c r="BN384">
        <v>0</v>
      </c>
      <c r="BO384" t="s">
        <v>43</v>
      </c>
      <c r="BP384">
        <v>1</v>
      </c>
      <c r="BQ384">
        <v>6</v>
      </c>
      <c r="BR384">
        <v>0</v>
      </c>
      <c r="BS384">
        <v>31.7</v>
      </c>
      <c r="BT384">
        <v>1</v>
      </c>
      <c r="BU384">
        <v>1</v>
      </c>
      <c r="BV384">
        <v>1</v>
      </c>
      <c r="BW384">
        <v>1</v>
      </c>
      <c r="BX384">
        <v>1</v>
      </c>
      <c r="BY384" t="s">
        <v>3</v>
      </c>
      <c r="BZ384">
        <v>79</v>
      </c>
      <c r="CA384">
        <v>50</v>
      </c>
      <c r="CE384">
        <v>0</v>
      </c>
      <c r="CF384">
        <v>0</v>
      </c>
      <c r="CG384">
        <v>0</v>
      </c>
      <c r="CM384">
        <v>0</v>
      </c>
      <c r="CN384" t="s">
        <v>3</v>
      </c>
      <c r="CO384">
        <v>0</v>
      </c>
      <c r="CP384">
        <f t="shared" si="425"/>
        <v>15649.8</v>
      </c>
      <c r="CQ384">
        <f t="shared" si="426"/>
        <v>7338.4229999999998</v>
      </c>
      <c r="CR384">
        <f t="shared" si="427"/>
        <v>298.39500000000004</v>
      </c>
      <c r="CS384">
        <f t="shared" si="428"/>
        <v>286.88499999999999</v>
      </c>
      <c r="CT384">
        <f t="shared" si="429"/>
        <v>41025.506000000001</v>
      </c>
      <c r="CU384">
        <f t="shared" si="430"/>
        <v>0</v>
      </c>
      <c r="CV384">
        <f t="shared" si="430"/>
        <v>146.07</v>
      </c>
      <c r="CW384">
        <f t="shared" si="430"/>
        <v>0.67</v>
      </c>
      <c r="CX384">
        <f t="shared" si="430"/>
        <v>0</v>
      </c>
      <c r="CY384">
        <f t="shared" si="431"/>
        <v>10495.9874</v>
      </c>
      <c r="CZ384">
        <f t="shared" si="432"/>
        <v>6643.03</v>
      </c>
      <c r="DC384" t="s">
        <v>3</v>
      </c>
      <c r="DD384" t="s">
        <v>3</v>
      </c>
      <c r="DE384" t="s">
        <v>3</v>
      </c>
      <c r="DF384" t="s">
        <v>3</v>
      </c>
      <c r="DG384" t="s">
        <v>3</v>
      </c>
      <c r="DH384" t="s">
        <v>3</v>
      </c>
      <c r="DI384" t="s">
        <v>3</v>
      </c>
      <c r="DJ384" t="s">
        <v>3</v>
      </c>
      <c r="DK384" t="s">
        <v>3</v>
      </c>
      <c r="DL384" t="s">
        <v>3</v>
      </c>
      <c r="DM384" t="s">
        <v>3</v>
      </c>
      <c r="DN384">
        <v>0</v>
      </c>
      <c r="DO384">
        <v>0</v>
      </c>
      <c r="DP384">
        <v>1</v>
      </c>
      <c r="DQ384">
        <v>1</v>
      </c>
      <c r="DU384">
        <v>1013</v>
      </c>
      <c r="DV384" t="s">
        <v>45</v>
      </c>
      <c r="DW384" t="s">
        <v>45</v>
      </c>
      <c r="DX384">
        <v>1</v>
      </c>
      <c r="DZ384" t="s">
        <v>3</v>
      </c>
      <c r="EA384" t="s">
        <v>3</v>
      </c>
      <c r="EB384" t="s">
        <v>3</v>
      </c>
      <c r="EC384" t="s">
        <v>3</v>
      </c>
      <c r="EE384">
        <v>36260509</v>
      </c>
      <c r="EF384">
        <v>6</v>
      </c>
      <c r="EG384" t="s">
        <v>22</v>
      </c>
      <c r="EH384">
        <v>0</v>
      </c>
      <c r="EI384" t="s">
        <v>3</v>
      </c>
      <c r="EJ384">
        <v>1</v>
      </c>
      <c r="EK384">
        <v>61001</v>
      </c>
      <c r="EL384" t="s">
        <v>47</v>
      </c>
      <c r="EM384" t="s">
        <v>48</v>
      </c>
      <c r="EO384" t="s">
        <v>3</v>
      </c>
      <c r="EQ384">
        <v>0</v>
      </c>
      <c r="ER384">
        <v>2366.4699999999998</v>
      </c>
      <c r="ES384">
        <v>1051.3499999999999</v>
      </c>
      <c r="ET384">
        <v>20.94</v>
      </c>
      <c r="EU384">
        <v>9.0500000000000007</v>
      </c>
      <c r="EV384">
        <v>1294.18</v>
      </c>
      <c r="EW384">
        <v>146.07</v>
      </c>
      <c r="EX384">
        <v>0.67</v>
      </c>
      <c r="EY384">
        <v>0</v>
      </c>
      <c r="FQ384">
        <v>0</v>
      </c>
      <c r="FR384">
        <f t="shared" si="433"/>
        <v>0</v>
      </c>
      <c r="FS384">
        <v>0</v>
      </c>
      <c r="FX384">
        <v>79</v>
      </c>
      <c r="FY384">
        <v>50</v>
      </c>
      <c r="GA384" t="s">
        <v>3</v>
      </c>
      <c r="GD384">
        <v>1</v>
      </c>
      <c r="GF384">
        <v>478959867</v>
      </c>
      <c r="GG384">
        <v>2</v>
      </c>
      <c r="GH384">
        <v>1</v>
      </c>
      <c r="GI384">
        <v>2</v>
      </c>
      <c r="GJ384">
        <v>0</v>
      </c>
      <c r="GK384">
        <v>0</v>
      </c>
      <c r="GL384">
        <f t="shared" si="434"/>
        <v>0</v>
      </c>
      <c r="GM384">
        <f t="shared" si="435"/>
        <v>32788.82</v>
      </c>
      <c r="GN384">
        <f t="shared" si="436"/>
        <v>32788.82</v>
      </c>
      <c r="GO384">
        <f t="shared" si="437"/>
        <v>0</v>
      </c>
      <c r="GP384">
        <f t="shared" si="438"/>
        <v>0</v>
      </c>
      <c r="GR384">
        <v>0</v>
      </c>
      <c r="GS384">
        <v>3</v>
      </c>
      <c r="GT384">
        <v>0</v>
      </c>
      <c r="GU384" t="s">
        <v>3</v>
      </c>
      <c r="GV384">
        <f t="shared" si="439"/>
        <v>0</v>
      </c>
      <c r="GW384">
        <v>1</v>
      </c>
      <c r="GX384">
        <f t="shared" si="440"/>
        <v>0</v>
      </c>
      <c r="HA384">
        <v>0</v>
      </c>
      <c r="HB384">
        <v>0</v>
      </c>
      <c r="HC384">
        <f t="shared" si="441"/>
        <v>0</v>
      </c>
      <c r="HE384" t="s">
        <v>3</v>
      </c>
      <c r="HF384" t="s">
        <v>3</v>
      </c>
      <c r="IK384">
        <v>0</v>
      </c>
    </row>
    <row r="385" spans="1:245">
      <c r="A385">
        <v>18</v>
      </c>
      <c r="B385">
        <v>0</v>
      </c>
      <c r="C385">
        <v>128</v>
      </c>
      <c r="E385" t="s">
        <v>41</v>
      </c>
      <c r="F385" t="s">
        <v>26</v>
      </c>
      <c r="G385" t="s">
        <v>27</v>
      </c>
      <c r="H385" t="s">
        <v>28</v>
      </c>
      <c r="I385">
        <f>I384*J385</f>
        <v>1.087008</v>
      </c>
      <c r="J385">
        <v>3.38</v>
      </c>
      <c r="O385">
        <f t="shared" si="408"/>
        <v>0</v>
      </c>
      <c r="P385">
        <f t="shared" si="409"/>
        <v>0</v>
      </c>
      <c r="Q385">
        <f t="shared" si="410"/>
        <v>0</v>
      </c>
      <c r="R385">
        <f t="shared" si="411"/>
        <v>0</v>
      </c>
      <c r="S385">
        <f t="shared" si="412"/>
        <v>0</v>
      </c>
      <c r="T385">
        <f t="shared" si="413"/>
        <v>0</v>
      </c>
      <c r="U385">
        <f t="shared" si="414"/>
        <v>0</v>
      </c>
      <c r="V385">
        <f t="shared" si="415"/>
        <v>0</v>
      </c>
      <c r="W385">
        <f t="shared" si="416"/>
        <v>0</v>
      </c>
      <c r="X385">
        <f t="shared" si="417"/>
        <v>0</v>
      </c>
      <c r="Y385">
        <f t="shared" si="417"/>
        <v>0</v>
      </c>
      <c r="AA385">
        <v>33525518</v>
      </c>
      <c r="AB385">
        <f t="shared" si="418"/>
        <v>0</v>
      </c>
      <c r="AC385">
        <f t="shared" si="419"/>
        <v>0</v>
      </c>
      <c r="AD385">
        <f t="shared" si="420"/>
        <v>0</v>
      </c>
      <c r="AE385">
        <f t="shared" si="421"/>
        <v>0</v>
      </c>
      <c r="AF385">
        <f t="shared" si="421"/>
        <v>0</v>
      </c>
      <c r="AG385">
        <f t="shared" si="422"/>
        <v>0</v>
      </c>
      <c r="AH385">
        <f t="shared" si="423"/>
        <v>0</v>
      </c>
      <c r="AI385">
        <f t="shared" si="423"/>
        <v>0</v>
      </c>
      <c r="AJ385">
        <f t="shared" si="424"/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79</v>
      </c>
      <c r="AU385">
        <v>50</v>
      </c>
      <c r="AV385">
        <v>1</v>
      </c>
      <c r="AW385">
        <v>1</v>
      </c>
      <c r="AZ385">
        <v>1</v>
      </c>
      <c r="BA385">
        <v>1</v>
      </c>
      <c r="BB385">
        <v>1</v>
      </c>
      <c r="BC385">
        <v>1</v>
      </c>
      <c r="BD385" t="s">
        <v>3</v>
      </c>
      <c r="BE385" t="s">
        <v>3</v>
      </c>
      <c r="BF385" t="s">
        <v>3</v>
      </c>
      <c r="BG385" t="s">
        <v>3</v>
      </c>
      <c r="BH385">
        <v>3</v>
      </c>
      <c r="BI385">
        <v>1</v>
      </c>
      <c r="BJ385" t="s">
        <v>29</v>
      </c>
      <c r="BM385">
        <v>61001</v>
      </c>
      <c r="BN385">
        <v>0</v>
      </c>
      <c r="BO385" t="s">
        <v>3</v>
      </c>
      <c r="BP385">
        <v>0</v>
      </c>
      <c r="BQ385">
        <v>6</v>
      </c>
      <c r="BR385">
        <v>0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3</v>
      </c>
      <c r="BZ385">
        <v>79</v>
      </c>
      <c r="CA385">
        <v>50</v>
      </c>
      <c r="CE385">
        <v>0</v>
      </c>
      <c r="CF385">
        <v>0</v>
      </c>
      <c r="CG385">
        <v>0</v>
      </c>
      <c r="CM385">
        <v>0</v>
      </c>
      <c r="CN385" t="s">
        <v>3</v>
      </c>
      <c r="CO385">
        <v>0</v>
      </c>
      <c r="CP385">
        <f t="shared" si="425"/>
        <v>0</v>
      </c>
      <c r="CQ385">
        <f t="shared" si="426"/>
        <v>0</v>
      </c>
      <c r="CR385">
        <f t="shared" si="427"/>
        <v>0</v>
      </c>
      <c r="CS385">
        <f t="shared" si="428"/>
        <v>0</v>
      </c>
      <c r="CT385">
        <f t="shared" si="429"/>
        <v>0</v>
      </c>
      <c r="CU385">
        <f t="shared" si="430"/>
        <v>0</v>
      </c>
      <c r="CV385">
        <f t="shared" si="430"/>
        <v>0</v>
      </c>
      <c r="CW385">
        <f t="shared" si="430"/>
        <v>0</v>
      </c>
      <c r="CX385">
        <f t="shared" si="430"/>
        <v>0</v>
      </c>
      <c r="CY385">
        <f t="shared" si="431"/>
        <v>0</v>
      </c>
      <c r="CZ385">
        <f t="shared" si="432"/>
        <v>0</v>
      </c>
      <c r="DC385" t="s">
        <v>3</v>
      </c>
      <c r="DD385" t="s">
        <v>3</v>
      </c>
      <c r="DE385" t="s">
        <v>3</v>
      </c>
      <c r="DF385" t="s">
        <v>3</v>
      </c>
      <c r="DG385" t="s">
        <v>3</v>
      </c>
      <c r="DH385" t="s">
        <v>3</v>
      </c>
      <c r="DI385" t="s">
        <v>3</v>
      </c>
      <c r="DJ385" t="s">
        <v>3</v>
      </c>
      <c r="DK385" t="s">
        <v>3</v>
      </c>
      <c r="DL385" t="s">
        <v>3</v>
      </c>
      <c r="DM385" t="s">
        <v>3</v>
      </c>
      <c r="DN385">
        <v>0</v>
      </c>
      <c r="DO385">
        <v>0</v>
      </c>
      <c r="DP385">
        <v>1</v>
      </c>
      <c r="DQ385">
        <v>1</v>
      </c>
      <c r="DU385">
        <v>1009</v>
      </c>
      <c r="DV385" t="s">
        <v>28</v>
      </c>
      <c r="DW385" t="s">
        <v>28</v>
      </c>
      <c r="DX385">
        <v>1000</v>
      </c>
      <c r="DZ385" t="s">
        <v>3</v>
      </c>
      <c r="EA385" t="s">
        <v>3</v>
      </c>
      <c r="EB385" t="s">
        <v>3</v>
      </c>
      <c r="EC385" t="s">
        <v>3</v>
      </c>
      <c r="EE385">
        <v>36260509</v>
      </c>
      <c r="EF385">
        <v>6</v>
      </c>
      <c r="EG385" t="s">
        <v>22</v>
      </c>
      <c r="EH385">
        <v>0</v>
      </c>
      <c r="EI385" t="s">
        <v>3</v>
      </c>
      <c r="EJ385">
        <v>1</v>
      </c>
      <c r="EK385">
        <v>61001</v>
      </c>
      <c r="EL385" t="s">
        <v>47</v>
      </c>
      <c r="EM385" t="s">
        <v>48</v>
      </c>
      <c r="EO385" t="s">
        <v>3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FQ385">
        <v>0</v>
      </c>
      <c r="FR385">
        <f t="shared" si="433"/>
        <v>0</v>
      </c>
      <c r="FS385">
        <v>0</v>
      </c>
      <c r="FX385">
        <v>79</v>
      </c>
      <c r="FY385">
        <v>50</v>
      </c>
      <c r="GA385" t="s">
        <v>3</v>
      </c>
      <c r="GD385">
        <v>1</v>
      </c>
      <c r="GF385">
        <v>-304821490</v>
      </c>
      <c r="GG385">
        <v>2</v>
      </c>
      <c r="GH385">
        <v>1</v>
      </c>
      <c r="GI385">
        <v>-2</v>
      </c>
      <c r="GJ385">
        <v>0</v>
      </c>
      <c r="GK385">
        <v>0</v>
      </c>
      <c r="GL385">
        <f t="shared" si="434"/>
        <v>0</v>
      </c>
      <c r="GM385">
        <f t="shared" si="435"/>
        <v>0</v>
      </c>
      <c r="GN385">
        <f t="shared" si="436"/>
        <v>0</v>
      </c>
      <c r="GO385">
        <f t="shared" si="437"/>
        <v>0</v>
      </c>
      <c r="GP385">
        <f t="shared" si="438"/>
        <v>0</v>
      </c>
      <c r="GR385">
        <v>0</v>
      </c>
      <c r="GS385">
        <v>3</v>
      </c>
      <c r="GT385">
        <v>0</v>
      </c>
      <c r="GU385" t="s">
        <v>3</v>
      </c>
      <c r="GV385">
        <f t="shared" si="439"/>
        <v>0</v>
      </c>
      <c r="GW385">
        <v>1</v>
      </c>
      <c r="GX385">
        <f t="shared" si="440"/>
        <v>0</v>
      </c>
      <c r="HA385">
        <v>0</v>
      </c>
      <c r="HB385">
        <v>0</v>
      </c>
      <c r="HC385">
        <f t="shared" si="441"/>
        <v>0</v>
      </c>
      <c r="HE385" t="s">
        <v>3</v>
      </c>
      <c r="HF385" t="s">
        <v>3</v>
      </c>
      <c r="IK385">
        <v>0</v>
      </c>
    </row>
    <row r="386" spans="1:245">
      <c r="A386">
        <v>17</v>
      </c>
      <c r="B386">
        <v>0</v>
      </c>
      <c r="C386">
        <f>ROW(SmtRes!A129)</f>
        <v>129</v>
      </c>
      <c r="D386">
        <f>ROW(EtalonRes!A129)</f>
        <v>129</v>
      </c>
      <c r="E386" t="s">
        <v>42</v>
      </c>
      <c r="F386" t="s">
        <v>51</v>
      </c>
      <c r="G386" t="s">
        <v>52</v>
      </c>
      <c r="H386" t="s">
        <v>53</v>
      </c>
      <c r="I386">
        <f>ROUND(7.5/100,9)</f>
        <v>7.4999999999999997E-2</v>
      </c>
      <c r="J386">
        <v>0</v>
      </c>
      <c r="O386">
        <f t="shared" si="408"/>
        <v>423.2</v>
      </c>
      <c r="P386">
        <f t="shared" si="409"/>
        <v>0</v>
      </c>
      <c r="Q386">
        <f t="shared" si="410"/>
        <v>0</v>
      </c>
      <c r="R386">
        <f t="shared" si="411"/>
        <v>0</v>
      </c>
      <c r="S386">
        <f t="shared" si="412"/>
        <v>423.2</v>
      </c>
      <c r="T386">
        <f t="shared" si="413"/>
        <v>0</v>
      </c>
      <c r="U386">
        <f t="shared" si="414"/>
        <v>1.7115</v>
      </c>
      <c r="V386">
        <f t="shared" si="415"/>
        <v>0</v>
      </c>
      <c r="W386">
        <f t="shared" si="416"/>
        <v>0</v>
      </c>
      <c r="X386">
        <f t="shared" si="417"/>
        <v>418.97</v>
      </c>
      <c r="Y386">
        <f t="shared" si="417"/>
        <v>253.92</v>
      </c>
      <c r="AA386">
        <v>33525518</v>
      </c>
      <c r="AB386">
        <f t="shared" si="418"/>
        <v>178</v>
      </c>
      <c r="AC386">
        <f t="shared" si="419"/>
        <v>0</v>
      </c>
      <c r="AD386">
        <f t="shared" si="420"/>
        <v>0</v>
      </c>
      <c r="AE386">
        <f t="shared" si="421"/>
        <v>0</v>
      </c>
      <c r="AF386">
        <f t="shared" si="421"/>
        <v>178</v>
      </c>
      <c r="AG386">
        <f t="shared" si="422"/>
        <v>0</v>
      </c>
      <c r="AH386">
        <f t="shared" si="423"/>
        <v>22.82</v>
      </c>
      <c r="AI386">
        <f t="shared" si="423"/>
        <v>0</v>
      </c>
      <c r="AJ386">
        <f t="shared" si="424"/>
        <v>0</v>
      </c>
      <c r="AK386">
        <v>178</v>
      </c>
      <c r="AL386">
        <v>0</v>
      </c>
      <c r="AM386">
        <v>0</v>
      </c>
      <c r="AN386">
        <v>0</v>
      </c>
      <c r="AO386">
        <v>178</v>
      </c>
      <c r="AP386">
        <v>0</v>
      </c>
      <c r="AQ386">
        <v>22.82</v>
      </c>
      <c r="AR386">
        <v>0</v>
      </c>
      <c r="AS386">
        <v>0</v>
      </c>
      <c r="AT386">
        <v>99</v>
      </c>
      <c r="AU386">
        <v>60</v>
      </c>
      <c r="AV386">
        <v>1</v>
      </c>
      <c r="AW386">
        <v>1</v>
      </c>
      <c r="AZ386">
        <v>1</v>
      </c>
      <c r="BA386">
        <v>31.7</v>
      </c>
      <c r="BB386">
        <v>1</v>
      </c>
      <c r="BC386">
        <v>1</v>
      </c>
      <c r="BD386" t="s">
        <v>3</v>
      </c>
      <c r="BE386" t="s">
        <v>3</v>
      </c>
      <c r="BF386" t="s">
        <v>3</v>
      </c>
      <c r="BG386" t="s">
        <v>3</v>
      </c>
      <c r="BH386">
        <v>0</v>
      </c>
      <c r="BI386">
        <v>1</v>
      </c>
      <c r="BJ386" t="s">
        <v>54</v>
      </c>
      <c r="BM386">
        <v>46001</v>
      </c>
      <c r="BN386">
        <v>0</v>
      </c>
      <c r="BO386" t="s">
        <v>51</v>
      </c>
      <c r="BP386">
        <v>1</v>
      </c>
      <c r="BQ386">
        <v>2</v>
      </c>
      <c r="BR386">
        <v>0</v>
      </c>
      <c r="BS386">
        <v>31.7</v>
      </c>
      <c r="BT386">
        <v>1</v>
      </c>
      <c r="BU386">
        <v>1</v>
      </c>
      <c r="BV386">
        <v>1</v>
      </c>
      <c r="BW386">
        <v>1</v>
      </c>
      <c r="BX386">
        <v>1</v>
      </c>
      <c r="BY386" t="s">
        <v>3</v>
      </c>
      <c r="BZ386">
        <v>110</v>
      </c>
      <c r="CA386">
        <v>70</v>
      </c>
      <c r="CE386">
        <v>0</v>
      </c>
      <c r="CF386">
        <v>0</v>
      </c>
      <c r="CG386">
        <v>0</v>
      </c>
      <c r="CM386">
        <v>0</v>
      </c>
      <c r="CN386" t="s">
        <v>3</v>
      </c>
      <c r="CO386">
        <v>0</v>
      </c>
      <c r="CP386">
        <f t="shared" si="425"/>
        <v>423.2</v>
      </c>
      <c r="CQ386">
        <f t="shared" si="426"/>
        <v>0</v>
      </c>
      <c r="CR386">
        <f t="shared" si="427"/>
        <v>0</v>
      </c>
      <c r="CS386">
        <f t="shared" si="428"/>
        <v>0</v>
      </c>
      <c r="CT386">
        <f t="shared" si="429"/>
        <v>5642.5999999999995</v>
      </c>
      <c r="CU386">
        <f t="shared" si="430"/>
        <v>0</v>
      </c>
      <c r="CV386">
        <f t="shared" si="430"/>
        <v>22.82</v>
      </c>
      <c r="CW386">
        <f t="shared" si="430"/>
        <v>0</v>
      </c>
      <c r="CX386">
        <f t="shared" si="430"/>
        <v>0</v>
      </c>
      <c r="CY386">
        <f t="shared" si="431"/>
        <v>418.96799999999996</v>
      </c>
      <c r="CZ386">
        <f t="shared" si="432"/>
        <v>253.92</v>
      </c>
      <c r="DC386" t="s">
        <v>3</v>
      </c>
      <c r="DD386" t="s">
        <v>3</v>
      </c>
      <c r="DE386" t="s">
        <v>3</v>
      </c>
      <c r="DF386" t="s">
        <v>3</v>
      </c>
      <c r="DG386" t="s">
        <v>3</v>
      </c>
      <c r="DH386" t="s">
        <v>3</v>
      </c>
      <c r="DI386" t="s">
        <v>3</v>
      </c>
      <c r="DJ386" t="s">
        <v>3</v>
      </c>
      <c r="DK386" t="s">
        <v>3</v>
      </c>
      <c r="DL386" t="s">
        <v>3</v>
      </c>
      <c r="DM386" t="s">
        <v>3</v>
      </c>
      <c r="DN386">
        <v>0</v>
      </c>
      <c r="DO386">
        <v>0</v>
      </c>
      <c r="DP386">
        <v>1</v>
      </c>
      <c r="DQ386">
        <v>1</v>
      </c>
      <c r="DU386">
        <v>1005</v>
      </c>
      <c r="DV386" t="s">
        <v>53</v>
      </c>
      <c r="DW386" t="s">
        <v>53</v>
      </c>
      <c r="DX386">
        <v>100</v>
      </c>
      <c r="DZ386" t="s">
        <v>3</v>
      </c>
      <c r="EA386" t="s">
        <v>3</v>
      </c>
      <c r="EB386" t="s">
        <v>3</v>
      </c>
      <c r="EC386" t="s">
        <v>3</v>
      </c>
      <c r="EE386">
        <v>36260494</v>
      </c>
      <c r="EF386">
        <v>2</v>
      </c>
      <c r="EG386" t="s">
        <v>55</v>
      </c>
      <c r="EH386">
        <v>0</v>
      </c>
      <c r="EI386" t="s">
        <v>3</v>
      </c>
      <c r="EJ386">
        <v>1</v>
      </c>
      <c r="EK386">
        <v>46001</v>
      </c>
      <c r="EL386" t="s">
        <v>56</v>
      </c>
      <c r="EM386" t="s">
        <v>57</v>
      </c>
      <c r="EO386" t="s">
        <v>3</v>
      </c>
      <c r="EQ386">
        <v>0</v>
      </c>
      <c r="ER386">
        <v>178</v>
      </c>
      <c r="ES386">
        <v>0</v>
      </c>
      <c r="ET386">
        <v>0</v>
      </c>
      <c r="EU386">
        <v>0</v>
      </c>
      <c r="EV386">
        <v>178</v>
      </c>
      <c r="EW386">
        <v>22.82</v>
      </c>
      <c r="EX386">
        <v>0</v>
      </c>
      <c r="EY386">
        <v>0</v>
      </c>
      <c r="FQ386">
        <v>0</v>
      </c>
      <c r="FR386">
        <f t="shared" si="433"/>
        <v>0</v>
      </c>
      <c r="FS386">
        <v>0</v>
      </c>
      <c r="FT386" t="s">
        <v>58</v>
      </c>
      <c r="FU386" t="s">
        <v>59</v>
      </c>
      <c r="FX386">
        <v>99</v>
      </c>
      <c r="FY386">
        <v>59.5</v>
      </c>
      <c r="GA386" t="s">
        <v>3</v>
      </c>
      <c r="GD386">
        <v>1</v>
      </c>
      <c r="GF386">
        <v>1912073335</v>
      </c>
      <c r="GG386">
        <v>2</v>
      </c>
      <c r="GH386">
        <v>1</v>
      </c>
      <c r="GI386">
        <v>2</v>
      </c>
      <c r="GJ386">
        <v>0</v>
      </c>
      <c r="GK386">
        <v>0</v>
      </c>
      <c r="GL386">
        <f t="shared" si="434"/>
        <v>0</v>
      </c>
      <c r="GM386">
        <f t="shared" si="435"/>
        <v>1096.0899999999999</v>
      </c>
      <c r="GN386">
        <f t="shared" si="436"/>
        <v>1096.0899999999999</v>
      </c>
      <c r="GO386">
        <f t="shared" si="437"/>
        <v>0</v>
      </c>
      <c r="GP386">
        <f t="shared" si="438"/>
        <v>0</v>
      </c>
      <c r="GR386">
        <v>0</v>
      </c>
      <c r="GS386">
        <v>0</v>
      </c>
      <c r="GT386">
        <v>0</v>
      </c>
      <c r="GU386" t="s">
        <v>3</v>
      </c>
      <c r="GV386">
        <f t="shared" si="439"/>
        <v>0</v>
      </c>
      <c r="GW386">
        <v>1</v>
      </c>
      <c r="GX386">
        <f t="shared" si="440"/>
        <v>0</v>
      </c>
      <c r="HA386">
        <v>0</v>
      </c>
      <c r="HB386">
        <v>0</v>
      </c>
      <c r="HC386">
        <f t="shared" si="441"/>
        <v>0</v>
      </c>
      <c r="HE386" t="s">
        <v>3</v>
      </c>
      <c r="HF386" t="s">
        <v>3</v>
      </c>
      <c r="IK386">
        <v>0</v>
      </c>
    </row>
    <row r="388" spans="1:245">
      <c r="A388" s="2">
        <v>51</v>
      </c>
      <c r="B388" s="2">
        <f>B376</f>
        <v>0</v>
      </c>
      <c r="C388" s="2">
        <f>A376</f>
        <v>5</v>
      </c>
      <c r="D388" s="2">
        <f>ROW(A376)</f>
        <v>376</v>
      </c>
      <c r="E388" s="2"/>
      <c r="F388" s="2" t="str">
        <f>IF(F376&lt;&gt;"",F376,"")</f>
        <v>Новый подраздел</v>
      </c>
      <c r="G388" s="2" t="str">
        <f>IF(G376&lt;&gt;"",G376,"")</f>
        <v>туалет 27</v>
      </c>
      <c r="H388" s="2">
        <v>0</v>
      </c>
      <c r="I388" s="2"/>
      <c r="J388" s="2"/>
      <c r="K388" s="2"/>
      <c r="L388" s="2"/>
      <c r="M388" s="2"/>
      <c r="N388" s="2"/>
      <c r="O388" s="2">
        <f t="shared" ref="O388:T388" si="442">ROUND(AB388,2)</f>
        <v>17615.36</v>
      </c>
      <c r="P388" s="2">
        <f t="shared" si="442"/>
        <v>2360.04</v>
      </c>
      <c r="Q388" s="2">
        <f t="shared" si="442"/>
        <v>144.06</v>
      </c>
      <c r="R388" s="2">
        <f t="shared" si="442"/>
        <v>138.47999999999999</v>
      </c>
      <c r="S388" s="2">
        <f t="shared" si="442"/>
        <v>15111.26</v>
      </c>
      <c r="T388" s="2">
        <f t="shared" si="442"/>
        <v>0</v>
      </c>
      <c r="U388" s="2">
        <f>AH388</f>
        <v>54.240394999999999</v>
      </c>
      <c r="V388" s="2">
        <f>AI388</f>
        <v>0.32347200000000004</v>
      </c>
      <c r="W388" s="2">
        <f>ROUND(AJ388,2)</f>
        <v>0</v>
      </c>
      <c r="X388" s="2">
        <f>ROUND(AK388,2)</f>
        <v>12147.34</v>
      </c>
      <c r="Y388" s="2">
        <f>ROUND(AL388,2)</f>
        <v>7944.48</v>
      </c>
      <c r="Z388" s="2"/>
      <c r="AA388" s="2"/>
      <c r="AB388" s="2">
        <f>ROUND(SUMIF(AA380:AA386,"=33525518",O380:O386),2)</f>
        <v>17615.36</v>
      </c>
      <c r="AC388" s="2">
        <f>ROUND(SUMIF(AA380:AA386,"=33525518",P380:P386),2)</f>
        <v>2360.04</v>
      </c>
      <c r="AD388" s="2">
        <f>ROUND(SUMIF(AA380:AA386,"=33525518",Q380:Q386),2)</f>
        <v>144.06</v>
      </c>
      <c r="AE388" s="2">
        <f>ROUND(SUMIF(AA380:AA386,"=33525518",R380:R386),2)</f>
        <v>138.47999999999999</v>
      </c>
      <c r="AF388" s="2">
        <f>ROUND(SUMIF(AA380:AA386,"=33525518",S380:S386),2)</f>
        <v>15111.26</v>
      </c>
      <c r="AG388" s="2">
        <f>ROUND(SUMIF(AA380:AA386,"=33525518",T380:T386),2)</f>
        <v>0</v>
      </c>
      <c r="AH388" s="2">
        <f>SUMIF(AA380:AA386,"=33525518",U380:U386)</f>
        <v>54.240394999999999</v>
      </c>
      <c r="AI388" s="2">
        <f>SUMIF(AA380:AA386,"=33525518",V380:V386)</f>
        <v>0.32347200000000004</v>
      </c>
      <c r="AJ388" s="2">
        <f>ROUND(SUMIF(AA380:AA386,"=33525518",W380:W386),2)</f>
        <v>0</v>
      </c>
      <c r="AK388" s="2">
        <f>ROUND(SUMIF(AA380:AA386,"=33525518",X380:X386),2)</f>
        <v>12147.34</v>
      </c>
      <c r="AL388" s="2">
        <f>ROUND(SUMIF(AA380:AA386,"=33525518",Y380:Y386),2)</f>
        <v>7944.48</v>
      </c>
      <c r="AM388" s="2"/>
      <c r="AN388" s="2"/>
      <c r="AO388" s="2">
        <f t="shared" ref="AO388:BD388" si="443">ROUND(BX388,2)</f>
        <v>0</v>
      </c>
      <c r="AP388" s="2">
        <f t="shared" si="443"/>
        <v>0</v>
      </c>
      <c r="AQ388" s="2">
        <f t="shared" si="443"/>
        <v>0</v>
      </c>
      <c r="AR388" s="2">
        <f t="shared" si="443"/>
        <v>37707.18</v>
      </c>
      <c r="AS388" s="2">
        <f t="shared" si="443"/>
        <v>37707.18</v>
      </c>
      <c r="AT388" s="2">
        <f t="shared" si="443"/>
        <v>0</v>
      </c>
      <c r="AU388" s="2">
        <f t="shared" si="443"/>
        <v>0</v>
      </c>
      <c r="AV388" s="2">
        <f t="shared" si="443"/>
        <v>2360.04</v>
      </c>
      <c r="AW388" s="2">
        <f t="shared" si="443"/>
        <v>2360.04</v>
      </c>
      <c r="AX388" s="2">
        <f t="shared" si="443"/>
        <v>0</v>
      </c>
      <c r="AY388" s="2">
        <f t="shared" si="443"/>
        <v>2360.04</v>
      </c>
      <c r="AZ388" s="2">
        <f t="shared" si="443"/>
        <v>0</v>
      </c>
      <c r="BA388" s="2">
        <f t="shared" si="443"/>
        <v>0</v>
      </c>
      <c r="BB388" s="2">
        <f t="shared" si="443"/>
        <v>0</v>
      </c>
      <c r="BC388" s="2">
        <f t="shared" si="443"/>
        <v>0</v>
      </c>
      <c r="BD388" s="2">
        <f t="shared" si="443"/>
        <v>0</v>
      </c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>
        <f>ROUND(SUMIF(AA380:AA386,"=33525518",FQ380:FQ386),2)</f>
        <v>0</v>
      </c>
      <c r="BY388" s="2">
        <f>ROUND(SUMIF(AA380:AA386,"=33525518",FR380:FR386),2)</f>
        <v>0</v>
      </c>
      <c r="BZ388" s="2">
        <f>ROUND(SUMIF(AA380:AA386,"=33525518",GL380:GL386),2)</f>
        <v>0</v>
      </c>
      <c r="CA388" s="2">
        <f>ROUND(SUMIF(AA380:AA386,"=33525518",GM380:GM386),2)</f>
        <v>37707.18</v>
      </c>
      <c r="CB388" s="2">
        <f>ROUND(SUMIF(AA380:AA386,"=33525518",GN380:GN386),2)</f>
        <v>37707.18</v>
      </c>
      <c r="CC388" s="2">
        <f>ROUND(SUMIF(AA380:AA386,"=33525518",GO380:GO386),2)</f>
        <v>0</v>
      </c>
      <c r="CD388" s="2">
        <f>ROUND(SUMIF(AA380:AA386,"=33525518",GP380:GP386),2)</f>
        <v>0</v>
      </c>
      <c r="CE388" s="2">
        <f>AC388-BX388</f>
        <v>2360.04</v>
      </c>
      <c r="CF388" s="2">
        <f>AC388-BY388</f>
        <v>2360.04</v>
      </c>
      <c r="CG388" s="2">
        <f>BX388-BZ388</f>
        <v>0</v>
      </c>
      <c r="CH388" s="2">
        <f>AC388-BX388-BY388+BZ388</f>
        <v>2360.04</v>
      </c>
      <c r="CI388" s="2">
        <f>BY388-BZ388</f>
        <v>0</v>
      </c>
      <c r="CJ388" s="2">
        <f>ROUND(SUMIF(AA380:AA386,"=33525518",GX380:GX386),2)</f>
        <v>0</v>
      </c>
      <c r="CK388" s="2">
        <f>ROUND(SUMIF(AA380:AA386,"=33525518",GY380:GY386),2)</f>
        <v>0</v>
      </c>
      <c r="CL388" s="2">
        <f>ROUND(SUMIF(AA380:AA386,"=33525518",GZ380:GZ386),2)</f>
        <v>0</v>
      </c>
      <c r="CM388" s="2">
        <f>ROUND(SUMIF(AA380:AA386,"=33525518",HD380:HD386),2)</f>
        <v>0</v>
      </c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>
        <v>0</v>
      </c>
    </row>
    <row r="390" spans="1:245">
      <c r="A390" s="4">
        <v>50</v>
      </c>
      <c r="B390" s="4">
        <v>0</v>
      </c>
      <c r="C390" s="4">
        <v>0</v>
      </c>
      <c r="D390" s="4">
        <v>1</v>
      </c>
      <c r="E390" s="4">
        <v>201</v>
      </c>
      <c r="F390" s="4">
        <f>ROUND(Source!O388,O390)</f>
        <v>17615.36</v>
      </c>
      <c r="G390" s="4" t="s">
        <v>60</v>
      </c>
      <c r="H390" s="4" t="s">
        <v>61</v>
      </c>
      <c r="I390" s="4"/>
      <c r="J390" s="4"/>
      <c r="K390" s="4">
        <v>201</v>
      </c>
      <c r="L390" s="4">
        <v>1</v>
      </c>
      <c r="M390" s="4">
        <v>3</v>
      </c>
      <c r="N390" s="4" t="s">
        <v>3</v>
      </c>
      <c r="O390" s="4">
        <v>2</v>
      </c>
      <c r="P390" s="4"/>
      <c r="Q390" s="4"/>
      <c r="R390" s="4"/>
      <c r="S390" s="4"/>
      <c r="T390" s="4"/>
      <c r="U390" s="4"/>
      <c r="V390" s="4"/>
      <c r="W390" s="4"/>
    </row>
    <row r="391" spans="1:245">
      <c r="A391" s="4">
        <v>50</v>
      </c>
      <c r="B391" s="4">
        <v>0</v>
      </c>
      <c r="C391" s="4">
        <v>0</v>
      </c>
      <c r="D391" s="4">
        <v>1</v>
      </c>
      <c r="E391" s="4">
        <v>202</v>
      </c>
      <c r="F391" s="4">
        <f>ROUND(Source!P388,O391)</f>
        <v>2360.04</v>
      </c>
      <c r="G391" s="4" t="s">
        <v>62</v>
      </c>
      <c r="H391" s="4" t="s">
        <v>63</v>
      </c>
      <c r="I391" s="4"/>
      <c r="J391" s="4"/>
      <c r="K391" s="4">
        <v>202</v>
      </c>
      <c r="L391" s="4">
        <v>2</v>
      </c>
      <c r="M391" s="4">
        <v>3</v>
      </c>
      <c r="N391" s="4" t="s">
        <v>3</v>
      </c>
      <c r="O391" s="4">
        <v>2</v>
      </c>
      <c r="P391" s="4"/>
      <c r="Q391" s="4"/>
      <c r="R391" s="4"/>
      <c r="S391" s="4"/>
      <c r="T391" s="4"/>
      <c r="U391" s="4"/>
      <c r="V391" s="4"/>
      <c r="W391" s="4"/>
    </row>
    <row r="392" spans="1:245">
      <c r="A392" s="4">
        <v>50</v>
      </c>
      <c r="B392" s="4">
        <v>0</v>
      </c>
      <c r="C392" s="4">
        <v>0</v>
      </c>
      <c r="D392" s="4">
        <v>1</v>
      </c>
      <c r="E392" s="4">
        <v>222</v>
      </c>
      <c r="F392" s="4">
        <f>ROUND(Source!AO388,O392)</f>
        <v>0</v>
      </c>
      <c r="G392" s="4" t="s">
        <v>64</v>
      </c>
      <c r="H392" s="4" t="s">
        <v>65</v>
      </c>
      <c r="I392" s="4"/>
      <c r="J392" s="4"/>
      <c r="K392" s="4">
        <v>222</v>
      </c>
      <c r="L392" s="4">
        <v>3</v>
      </c>
      <c r="M392" s="4">
        <v>3</v>
      </c>
      <c r="N392" s="4" t="s">
        <v>3</v>
      </c>
      <c r="O392" s="4">
        <v>2</v>
      </c>
      <c r="P392" s="4"/>
      <c r="Q392" s="4"/>
      <c r="R392" s="4"/>
      <c r="S392" s="4"/>
      <c r="T392" s="4"/>
      <c r="U392" s="4"/>
      <c r="V392" s="4"/>
      <c r="W392" s="4"/>
    </row>
    <row r="393" spans="1:245">
      <c r="A393" s="4">
        <v>50</v>
      </c>
      <c r="B393" s="4">
        <v>0</v>
      </c>
      <c r="C393" s="4">
        <v>0</v>
      </c>
      <c r="D393" s="4">
        <v>1</v>
      </c>
      <c r="E393" s="4">
        <v>225</v>
      </c>
      <c r="F393" s="4">
        <f>ROUND(Source!AV388,O393)</f>
        <v>2360.04</v>
      </c>
      <c r="G393" s="4" t="s">
        <v>66</v>
      </c>
      <c r="H393" s="4" t="s">
        <v>67</v>
      </c>
      <c r="I393" s="4"/>
      <c r="J393" s="4"/>
      <c r="K393" s="4">
        <v>225</v>
      </c>
      <c r="L393" s="4">
        <v>4</v>
      </c>
      <c r="M393" s="4">
        <v>3</v>
      </c>
      <c r="N393" s="4" t="s">
        <v>3</v>
      </c>
      <c r="O393" s="4">
        <v>2</v>
      </c>
      <c r="P393" s="4"/>
      <c r="Q393" s="4"/>
      <c r="R393" s="4"/>
      <c r="S393" s="4"/>
      <c r="T393" s="4"/>
      <c r="U393" s="4"/>
      <c r="V393" s="4"/>
      <c r="W393" s="4"/>
    </row>
    <row r="394" spans="1:245">
      <c r="A394" s="4">
        <v>50</v>
      </c>
      <c r="B394" s="4">
        <v>0</v>
      </c>
      <c r="C394" s="4">
        <v>0</v>
      </c>
      <c r="D394" s="4">
        <v>1</v>
      </c>
      <c r="E394" s="4">
        <v>226</v>
      </c>
      <c r="F394" s="4">
        <f>ROUND(Source!AW388,O394)</f>
        <v>2360.04</v>
      </c>
      <c r="G394" s="4" t="s">
        <v>68</v>
      </c>
      <c r="H394" s="4" t="s">
        <v>69</v>
      </c>
      <c r="I394" s="4"/>
      <c r="J394" s="4"/>
      <c r="K394" s="4">
        <v>226</v>
      </c>
      <c r="L394" s="4">
        <v>5</v>
      </c>
      <c r="M394" s="4">
        <v>3</v>
      </c>
      <c r="N394" s="4" t="s">
        <v>3</v>
      </c>
      <c r="O394" s="4">
        <v>2</v>
      </c>
      <c r="P394" s="4"/>
      <c r="Q394" s="4"/>
      <c r="R394" s="4"/>
      <c r="S394" s="4"/>
      <c r="T394" s="4"/>
      <c r="U394" s="4"/>
      <c r="V394" s="4"/>
      <c r="W394" s="4"/>
    </row>
    <row r="395" spans="1:245">
      <c r="A395" s="4">
        <v>50</v>
      </c>
      <c r="B395" s="4">
        <v>0</v>
      </c>
      <c r="C395" s="4">
        <v>0</v>
      </c>
      <c r="D395" s="4">
        <v>1</v>
      </c>
      <c r="E395" s="4">
        <v>227</v>
      </c>
      <c r="F395" s="4">
        <f>ROUND(Source!AX388,O395)</f>
        <v>0</v>
      </c>
      <c r="G395" s="4" t="s">
        <v>70</v>
      </c>
      <c r="H395" s="4" t="s">
        <v>71</v>
      </c>
      <c r="I395" s="4"/>
      <c r="J395" s="4"/>
      <c r="K395" s="4">
        <v>227</v>
      </c>
      <c r="L395" s="4">
        <v>6</v>
      </c>
      <c r="M395" s="4">
        <v>3</v>
      </c>
      <c r="N395" s="4" t="s">
        <v>3</v>
      </c>
      <c r="O395" s="4">
        <v>2</v>
      </c>
      <c r="P395" s="4"/>
      <c r="Q395" s="4"/>
      <c r="R395" s="4"/>
      <c r="S395" s="4"/>
      <c r="T395" s="4"/>
      <c r="U395" s="4"/>
      <c r="V395" s="4"/>
      <c r="W395" s="4"/>
    </row>
    <row r="396" spans="1:245">
      <c r="A396" s="4">
        <v>50</v>
      </c>
      <c r="B396" s="4">
        <v>0</v>
      </c>
      <c r="C396" s="4">
        <v>0</v>
      </c>
      <c r="D396" s="4">
        <v>1</v>
      </c>
      <c r="E396" s="4">
        <v>228</v>
      </c>
      <c r="F396" s="4">
        <f>ROUND(Source!AY388,O396)</f>
        <v>2360.04</v>
      </c>
      <c r="G396" s="4" t="s">
        <v>72</v>
      </c>
      <c r="H396" s="4" t="s">
        <v>73</v>
      </c>
      <c r="I396" s="4"/>
      <c r="J396" s="4"/>
      <c r="K396" s="4">
        <v>228</v>
      </c>
      <c r="L396" s="4">
        <v>7</v>
      </c>
      <c r="M396" s="4">
        <v>3</v>
      </c>
      <c r="N396" s="4" t="s">
        <v>3</v>
      </c>
      <c r="O396" s="4">
        <v>2</v>
      </c>
      <c r="P396" s="4"/>
      <c r="Q396" s="4"/>
      <c r="R396" s="4"/>
      <c r="S396" s="4"/>
      <c r="T396" s="4"/>
      <c r="U396" s="4"/>
      <c r="V396" s="4"/>
      <c r="W396" s="4"/>
    </row>
    <row r="397" spans="1:245">
      <c r="A397" s="4">
        <v>50</v>
      </c>
      <c r="B397" s="4">
        <v>0</v>
      </c>
      <c r="C397" s="4">
        <v>0</v>
      </c>
      <c r="D397" s="4">
        <v>1</v>
      </c>
      <c r="E397" s="4">
        <v>216</v>
      </c>
      <c r="F397" s="4">
        <f>ROUND(Source!AP388,O397)</f>
        <v>0</v>
      </c>
      <c r="G397" s="4" t="s">
        <v>74</v>
      </c>
      <c r="H397" s="4" t="s">
        <v>75</v>
      </c>
      <c r="I397" s="4"/>
      <c r="J397" s="4"/>
      <c r="K397" s="4">
        <v>216</v>
      </c>
      <c r="L397" s="4">
        <v>8</v>
      </c>
      <c r="M397" s="4">
        <v>3</v>
      </c>
      <c r="N397" s="4" t="s">
        <v>3</v>
      </c>
      <c r="O397" s="4">
        <v>2</v>
      </c>
      <c r="P397" s="4"/>
      <c r="Q397" s="4"/>
      <c r="R397" s="4"/>
      <c r="S397" s="4"/>
      <c r="T397" s="4"/>
      <c r="U397" s="4"/>
      <c r="V397" s="4"/>
      <c r="W397" s="4"/>
    </row>
    <row r="398" spans="1:245">
      <c r="A398" s="4">
        <v>50</v>
      </c>
      <c r="B398" s="4">
        <v>0</v>
      </c>
      <c r="C398" s="4">
        <v>0</v>
      </c>
      <c r="D398" s="4">
        <v>1</v>
      </c>
      <c r="E398" s="4">
        <v>223</v>
      </c>
      <c r="F398" s="4">
        <f>ROUND(Source!AQ388,O398)</f>
        <v>0</v>
      </c>
      <c r="G398" s="4" t="s">
        <v>76</v>
      </c>
      <c r="H398" s="4" t="s">
        <v>77</v>
      </c>
      <c r="I398" s="4"/>
      <c r="J398" s="4"/>
      <c r="K398" s="4">
        <v>223</v>
      </c>
      <c r="L398" s="4">
        <v>9</v>
      </c>
      <c r="M398" s="4">
        <v>3</v>
      </c>
      <c r="N398" s="4" t="s">
        <v>3</v>
      </c>
      <c r="O398" s="4">
        <v>2</v>
      </c>
      <c r="P398" s="4"/>
      <c r="Q398" s="4"/>
      <c r="R398" s="4"/>
      <c r="S398" s="4"/>
      <c r="T398" s="4"/>
      <c r="U398" s="4"/>
      <c r="V398" s="4"/>
      <c r="W398" s="4"/>
    </row>
    <row r="399" spans="1:245">
      <c r="A399" s="4">
        <v>50</v>
      </c>
      <c r="B399" s="4">
        <v>0</v>
      </c>
      <c r="C399" s="4">
        <v>0</v>
      </c>
      <c r="D399" s="4">
        <v>1</v>
      </c>
      <c r="E399" s="4">
        <v>229</v>
      </c>
      <c r="F399" s="4">
        <f>ROUND(Source!AZ388,O399)</f>
        <v>0</v>
      </c>
      <c r="G399" s="4" t="s">
        <v>78</v>
      </c>
      <c r="H399" s="4" t="s">
        <v>79</v>
      </c>
      <c r="I399" s="4"/>
      <c r="J399" s="4"/>
      <c r="K399" s="4">
        <v>229</v>
      </c>
      <c r="L399" s="4">
        <v>10</v>
      </c>
      <c r="M399" s="4">
        <v>3</v>
      </c>
      <c r="N399" s="4" t="s">
        <v>3</v>
      </c>
      <c r="O399" s="4">
        <v>2</v>
      </c>
      <c r="P399" s="4"/>
      <c r="Q399" s="4"/>
      <c r="R399" s="4"/>
      <c r="S399" s="4"/>
      <c r="T399" s="4"/>
      <c r="U399" s="4"/>
      <c r="V399" s="4"/>
      <c r="W399" s="4"/>
    </row>
    <row r="400" spans="1:245">
      <c r="A400" s="4">
        <v>50</v>
      </c>
      <c r="B400" s="4">
        <v>0</v>
      </c>
      <c r="C400" s="4">
        <v>0</v>
      </c>
      <c r="D400" s="4">
        <v>1</v>
      </c>
      <c r="E400" s="4">
        <v>203</v>
      </c>
      <c r="F400" s="4">
        <f>ROUND(Source!Q388,O400)</f>
        <v>144.06</v>
      </c>
      <c r="G400" s="4" t="s">
        <v>80</v>
      </c>
      <c r="H400" s="4" t="s">
        <v>81</v>
      </c>
      <c r="I400" s="4"/>
      <c r="J400" s="4"/>
      <c r="K400" s="4">
        <v>203</v>
      </c>
      <c r="L400" s="4">
        <v>11</v>
      </c>
      <c r="M400" s="4">
        <v>3</v>
      </c>
      <c r="N400" s="4" t="s">
        <v>3</v>
      </c>
      <c r="O400" s="4">
        <v>2</v>
      </c>
      <c r="P400" s="4"/>
      <c r="Q400" s="4"/>
      <c r="R400" s="4"/>
      <c r="S400" s="4"/>
      <c r="T400" s="4"/>
      <c r="U400" s="4"/>
      <c r="V400" s="4"/>
      <c r="W400" s="4"/>
    </row>
    <row r="401" spans="1:23">
      <c r="A401" s="4">
        <v>50</v>
      </c>
      <c r="B401" s="4">
        <v>0</v>
      </c>
      <c r="C401" s="4">
        <v>0</v>
      </c>
      <c r="D401" s="4">
        <v>1</v>
      </c>
      <c r="E401" s="4">
        <v>231</v>
      </c>
      <c r="F401" s="4">
        <f>ROUND(Source!BB388,O401)</f>
        <v>0</v>
      </c>
      <c r="G401" s="4" t="s">
        <v>82</v>
      </c>
      <c r="H401" s="4" t="s">
        <v>83</v>
      </c>
      <c r="I401" s="4"/>
      <c r="J401" s="4"/>
      <c r="K401" s="4">
        <v>231</v>
      </c>
      <c r="L401" s="4">
        <v>12</v>
      </c>
      <c r="M401" s="4">
        <v>3</v>
      </c>
      <c r="N401" s="4" t="s">
        <v>3</v>
      </c>
      <c r="O401" s="4">
        <v>2</v>
      </c>
      <c r="P401" s="4"/>
      <c r="Q401" s="4"/>
      <c r="R401" s="4"/>
      <c r="S401" s="4"/>
      <c r="T401" s="4"/>
      <c r="U401" s="4"/>
      <c r="V401" s="4"/>
      <c r="W401" s="4"/>
    </row>
    <row r="402" spans="1:23">
      <c r="A402" s="4">
        <v>50</v>
      </c>
      <c r="B402" s="4">
        <v>0</v>
      </c>
      <c r="C402" s="4">
        <v>0</v>
      </c>
      <c r="D402" s="4">
        <v>1</v>
      </c>
      <c r="E402" s="4">
        <v>204</v>
      </c>
      <c r="F402" s="4">
        <f>ROUND(Source!R388,O402)</f>
        <v>138.47999999999999</v>
      </c>
      <c r="G402" s="4" t="s">
        <v>84</v>
      </c>
      <c r="H402" s="4" t="s">
        <v>85</v>
      </c>
      <c r="I402" s="4"/>
      <c r="J402" s="4"/>
      <c r="K402" s="4">
        <v>204</v>
      </c>
      <c r="L402" s="4">
        <v>13</v>
      </c>
      <c r="M402" s="4">
        <v>3</v>
      </c>
      <c r="N402" s="4" t="s">
        <v>3</v>
      </c>
      <c r="O402" s="4">
        <v>2</v>
      </c>
      <c r="P402" s="4"/>
      <c r="Q402" s="4"/>
      <c r="R402" s="4"/>
      <c r="S402" s="4"/>
      <c r="T402" s="4"/>
      <c r="U402" s="4"/>
      <c r="V402" s="4"/>
      <c r="W402" s="4"/>
    </row>
    <row r="403" spans="1:23">
      <c r="A403" s="4">
        <v>50</v>
      </c>
      <c r="B403" s="4">
        <v>0</v>
      </c>
      <c r="C403" s="4">
        <v>0</v>
      </c>
      <c r="D403" s="4">
        <v>1</v>
      </c>
      <c r="E403" s="4">
        <v>205</v>
      </c>
      <c r="F403" s="4">
        <f>ROUND(Source!S388,O403)</f>
        <v>15111.26</v>
      </c>
      <c r="G403" s="4" t="s">
        <v>86</v>
      </c>
      <c r="H403" s="4" t="s">
        <v>87</v>
      </c>
      <c r="I403" s="4"/>
      <c r="J403" s="4"/>
      <c r="K403" s="4">
        <v>205</v>
      </c>
      <c r="L403" s="4">
        <v>14</v>
      </c>
      <c r="M403" s="4">
        <v>3</v>
      </c>
      <c r="N403" s="4" t="s">
        <v>3</v>
      </c>
      <c r="O403" s="4">
        <v>2</v>
      </c>
      <c r="P403" s="4"/>
      <c r="Q403" s="4"/>
      <c r="R403" s="4"/>
      <c r="S403" s="4"/>
      <c r="T403" s="4"/>
      <c r="U403" s="4"/>
      <c r="V403" s="4"/>
      <c r="W403" s="4"/>
    </row>
    <row r="404" spans="1:23">
      <c r="A404" s="4">
        <v>50</v>
      </c>
      <c r="B404" s="4">
        <v>0</v>
      </c>
      <c r="C404" s="4">
        <v>0</v>
      </c>
      <c r="D404" s="4">
        <v>1</v>
      </c>
      <c r="E404" s="4">
        <v>232</v>
      </c>
      <c r="F404" s="4">
        <f>ROUND(Source!BC388,O404)</f>
        <v>0</v>
      </c>
      <c r="G404" s="4" t="s">
        <v>88</v>
      </c>
      <c r="H404" s="4" t="s">
        <v>89</v>
      </c>
      <c r="I404" s="4"/>
      <c r="J404" s="4"/>
      <c r="K404" s="4">
        <v>232</v>
      </c>
      <c r="L404" s="4">
        <v>15</v>
      </c>
      <c r="M404" s="4">
        <v>3</v>
      </c>
      <c r="N404" s="4" t="s">
        <v>3</v>
      </c>
      <c r="O404" s="4">
        <v>2</v>
      </c>
      <c r="P404" s="4"/>
      <c r="Q404" s="4"/>
      <c r="R404" s="4"/>
      <c r="S404" s="4"/>
      <c r="T404" s="4"/>
      <c r="U404" s="4"/>
      <c r="V404" s="4"/>
      <c r="W404" s="4"/>
    </row>
    <row r="405" spans="1:23">
      <c r="A405" s="4">
        <v>50</v>
      </c>
      <c r="B405" s="4">
        <v>0</v>
      </c>
      <c r="C405" s="4">
        <v>0</v>
      </c>
      <c r="D405" s="4">
        <v>1</v>
      </c>
      <c r="E405" s="4">
        <v>214</v>
      </c>
      <c r="F405" s="4">
        <f>ROUND(Source!AS388,O405)</f>
        <v>37707.18</v>
      </c>
      <c r="G405" s="4" t="s">
        <v>90</v>
      </c>
      <c r="H405" s="4" t="s">
        <v>91</v>
      </c>
      <c r="I405" s="4"/>
      <c r="J405" s="4"/>
      <c r="K405" s="4">
        <v>214</v>
      </c>
      <c r="L405" s="4">
        <v>16</v>
      </c>
      <c r="M405" s="4">
        <v>3</v>
      </c>
      <c r="N405" s="4" t="s">
        <v>3</v>
      </c>
      <c r="O405" s="4">
        <v>2</v>
      </c>
      <c r="P405" s="4"/>
      <c r="Q405" s="4"/>
      <c r="R405" s="4"/>
      <c r="S405" s="4"/>
      <c r="T405" s="4"/>
      <c r="U405" s="4"/>
      <c r="V405" s="4"/>
      <c r="W405" s="4"/>
    </row>
    <row r="406" spans="1:23">
      <c r="A406" s="4">
        <v>50</v>
      </c>
      <c r="B406" s="4">
        <v>0</v>
      </c>
      <c r="C406" s="4">
        <v>0</v>
      </c>
      <c r="D406" s="4">
        <v>1</v>
      </c>
      <c r="E406" s="4">
        <v>215</v>
      </c>
      <c r="F406" s="4">
        <f>ROUND(Source!AT388,O406)</f>
        <v>0</v>
      </c>
      <c r="G406" s="4" t="s">
        <v>92</v>
      </c>
      <c r="H406" s="4" t="s">
        <v>93</v>
      </c>
      <c r="I406" s="4"/>
      <c r="J406" s="4"/>
      <c r="K406" s="4">
        <v>215</v>
      </c>
      <c r="L406" s="4">
        <v>17</v>
      </c>
      <c r="M406" s="4">
        <v>3</v>
      </c>
      <c r="N406" s="4" t="s">
        <v>3</v>
      </c>
      <c r="O406" s="4">
        <v>2</v>
      </c>
      <c r="P406" s="4"/>
      <c r="Q406" s="4"/>
      <c r="R406" s="4"/>
      <c r="S406" s="4"/>
      <c r="T406" s="4"/>
      <c r="U406" s="4"/>
      <c r="V406" s="4"/>
      <c r="W406" s="4"/>
    </row>
    <row r="407" spans="1:23">
      <c r="A407" s="4">
        <v>50</v>
      </c>
      <c r="B407" s="4">
        <v>0</v>
      </c>
      <c r="C407" s="4">
        <v>0</v>
      </c>
      <c r="D407" s="4">
        <v>1</v>
      </c>
      <c r="E407" s="4">
        <v>217</v>
      </c>
      <c r="F407" s="4">
        <f>ROUND(Source!AU388,O407)</f>
        <v>0</v>
      </c>
      <c r="G407" s="4" t="s">
        <v>94</v>
      </c>
      <c r="H407" s="4" t="s">
        <v>95</v>
      </c>
      <c r="I407" s="4"/>
      <c r="J407" s="4"/>
      <c r="K407" s="4">
        <v>217</v>
      </c>
      <c r="L407" s="4">
        <v>18</v>
      </c>
      <c r="M407" s="4">
        <v>3</v>
      </c>
      <c r="N407" s="4" t="s">
        <v>3</v>
      </c>
      <c r="O407" s="4">
        <v>2</v>
      </c>
      <c r="P407" s="4"/>
      <c r="Q407" s="4"/>
      <c r="R407" s="4"/>
      <c r="S407" s="4"/>
      <c r="T407" s="4"/>
      <c r="U407" s="4"/>
      <c r="V407" s="4"/>
      <c r="W407" s="4"/>
    </row>
    <row r="408" spans="1:23">
      <c r="A408" s="4">
        <v>50</v>
      </c>
      <c r="B408" s="4">
        <v>0</v>
      </c>
      <c r="C408" s="4">
        <v>0</v>
      </c>
      <c r="D408" s="4">
        <v>1</v>
      </c>
      <c r="E408" s="4">
        <v>230</v>
      </c>
      <c r="F408" s="4">
        <f>ROUND(Source!BA388,O408)</f>
        <v>0</v>
      </c>
      <c r="G408" s="4" t="s">
        <v>96</v>
      </c>
      <c r="H408" s="4" t="s">
        <v>97</v>
      </c>
      <c r="I408" s="4"/>
      <c r="J408" s="4"/>
      <c r="K408" s="4">
        <v>230</v>
      </c>
      <c r="L408" s="4">
        <v>19</v>
      </c>
      <c r="M408" s="4">
        <v>3</v>
      </c>
      <c r="N408" s="4" t="s">
        <v>3</v>
      </c>
      <c r="O408" s="4">
        <v>2</v>
      </c>
      <c r="P408" s="4"/>
      <c r="Q408" s="4"/>
      <c r="R408" s="4"/>
      <c r="S408" s="4"/>
      <c r="T408" s="4"/>
      <c r="U408" s="4"/>
      <c r="V408" s="4"/>
      <c r="W408" s="4"/>
    </row>
    <row r="409" spans="1:23">
      <c r="A409" s="4">
        <v>50</v>
      </c>
      <c r="B409" s="4">
        <v>0</v>
      </c>
      <c r="C409" s="4">
        <v>0</v>
      </c>
      <c r="D409" s="4">
        <v>1</v>
      </c>
      <c r="E409" s="4">
        <v>206</v>
      </c>
      <c r="F409" s="4">
        <f>ROUND(Source!T388,O409)</f>
        <v>0</v>
      </c>
      <c r="G409" s="4" t="s">
        <v>98</v>
      </c>
      <c r="H409" s="4" t="s">
        <v>99</v>
      </c>
      <c r="I409" s="4"/>
      <c r="J409" s="4"/>
      <c r="K409" s="4">
        <v>206</v>
      </c>
      <c r="L409" s="4">
        <v>20</v>
      </c>
      <c r="M409" s="4">
        <v>3</v>
      </c>
      <c r="N409" s="4" t="s">
        <v>3</v>
      </c>
      <c r="O409" s="4">
        <v>2</v>
      </c>
      <c r="P409" s="4"/>
      <c r="Q409" s="4"/>
      <c r="R409" s="4"/>
      <c r="S409" s="4"/>
      <c r="T409" s="4"/>
      <c r="U409" s="4"/>
      <c r="V409" s="4"/>
      <c r="W409" s="4"/>
    </row>
    <row r="410" spans="1:23">
      <c r="A410" s="4">
        <v>50</v>
      </c>
      <c r="B410" s="4">
        <v>0</v>
      </c>
      <c r="C410" s="4">
        <v>0</v>
      </c>
      <c r="D410" s="4">
        <v>1</v>
      </c>
      <c r="E410" s="4">
        <v>207</v>
      </c>
      <c r="F410" s="4">
        <f>Source!U388</f>
        <v>54.240394999999999</v>
      </c>
      <c r="G410" s="4" t="s">
        <v>100</v>
      </c>
      <c r="H410" s="4" t="s">
        <v>101</v>
      </c>
      <c r="I410" s="4"/>
      <c r="J410" s="4"/>
      <c r="K410" s="4">
        <v>207</v>
      </c>
      <c r="L410" s="4">
        <v>21</v>
      </c>
      <c r="M410" s="4">
        <v>3</v>
      </c>
      <c r="N410" s="4" t="s">
        <v>3</v>
      </c>
      <c r="O410" s="4">
        <v>-1</v>
      </c>
      <c r="P410" s="4"/>
      <c r="Q410" s="4"/>
      <c r="R410" s="4"/>
      <c r="S410" s="4"/>
      <c r="T410" s="4"/>
      <c r="U410" s="4"/>
      <c r="V410" s="4"/>
      <c r="W410" s="4"/>
    </row>
    <row r="411" spans="1:23">
      <c r="A411" s="4">
        <v>50</v>
      </c>
      <c r="B411" s="4">
        <v>0</v>
      </c>
      <c r="C411" s="4">
        <v>0</v>
      </c>
      <c r="D411" s="4">
        <v>1</v>
      </c>
      <c r="E411" s="4">
        <v>208</v>
      </c>
      <c r="F411" s="4">
        <f>Source!V388</f>
        <v>0.32347200000000004</v>
      </c>
      <c r="G411" s="4" t="s">
        <v>102</v>
      </c>
      <c r="H411" s="4" t="s">
        <v>103</v>
      </c>
      <c r="I411" s="4"/>
      <c r="J411" s="4"/>
      <c r="K411" s="4">
        <v>208</v>
      </c>
      <c r="L411" s="4">
        <v>22</v>
      </c>
      <c r="M411" s="4">
        <v>3</v>
      </c>
      <c r="N411" s="4" t="s">
        <v>3</v>
      </c>
      <c r="O411" s="4">
        <v>-1</v>
      </c>
      <c r="P411" s="4"/>
      <c r="Q411" s="4"/>
      <c r="R411" s="4"/>
      <c r="S411" s="4"/>
      <c r="T411" s="4"/>
      <c r="U411" s="4"/>
      <c r="V411" s="4"/>
      <c r="W411" s="4"/>
    </row>
    <row r="412" spans="1:23">
      <c r="A412" s="4">
        <v>50</v>
      </c>
      <c r="B412" s="4">
        <v>0</v>
      </c>
      <c r="C412" s="4">
        <v>0</v>
      </c>
      <c r="D412" s="4">
        <v>1</v>
      </c>
      <c r="E412" s="4">
        <v>209</v>
      </c>
      <c r="F412" s="4">
        <f>ROUND(Source!W388,O412)</f>
        <v>0</v>
      </c>
      <c r="G412" s="4" t="s">
        <v>104</v>
      </c>
      <c r="H412" s="4" t="s">
        <v>105</v>
      </c>
      <c r="I412" s="4"/>
      <c r="J412" s="4"/>
      <c r="K412" s="4">
        <v>209</v>
      </c>
      <c r="L412" s="4">
        <v>23</v>
      </c>
      <c r="M412" s="4">
        <v>3</v>
      </c>
      <c r="N412" s="4" t="s">
        <v>3</v>
      </c>
      <c r="O412" s="4">
        <v>2</v>
      </c>
      <c r="P412" s="4"/>
      <c r="Q412" s="4"/>
      <c r="R412" s="4"/>
      <c r="S412" s="4"/>
      <c r="T412" s="4"/>
      <c r="U412" s="4"/>
      <c r="V412" s="4"/>
      <c r="W412" s="4"/>
    </row>
    <row r="413" spans="1:23">
      <c r="A413" s="4">
        <v>50</v>
      </c>
      <c r="B413" s="4">
        <v>0</v>
      </c>
      <c r="C413" s="4">
        <v>0</v>
      </c>
      <c r="D413" s="4">
        <v>1</v>
      </c>
      <c r="E413" s="4">
        <v>233</v>
      </c>
      <c r="F413" s="4">
        <f>ROUND(Source!BD388,O413)</f>
        <v>0</v>
      </c>
      <c r="G413" s="4" t="s">
        <v>106</v>
      </c>
      <c r="H413" s="4" t="s">
        <v>107</v>
      </c>
      <c r="I413" s="4"/>
      <c r="J413" s="4"/>
      <c r="K413" s="4">
        <v>233</v>
      </c>
      <c r="L413" s="4">
        <v>24</v>
      </c>
      <c r="M413" s="4">
        <v>3</v>
      </c>
      <c r="N413" s="4" t="s">
        <v>3</v>
      </c>
      <c r="O413" s="4">
        <v>2</v>
      </c>
      <c r="P413" s="4"/>
      <c r="Q413" s="4"/>
      <c r="R413" s="4"/>
      <c r="S413" s="4"/>
      <c r="T413" s="4"/>
      <c r="U413" s="4"/>
      <c r="V413" s="4"/>
      <c r="W413" s="4"/>
    </row>
    <row r="414" spans="1:23">
      <c r="A414" s="4">
        <v>50</v>
      </c>
      <c r="B414" s="4">
        <v>0</v>
      </c>
      <c r="C414" s="4">
        <v>0</v>
      </c>
      <c r="D414" s="4">
        <v>1</v>
      </c>
      <c r="E414" s="4">
        <v>210</v>
      </c>
      <c r="F414" s="4">
        <f>ROUND(Source!X388,O414)</f>
        <v>12147.34</v>
      </c>
      <c r="G414" s="4" t="s">
        <v>108</v>
      </c>
      <c r="H414" s="4" t="s">
        <v>109</v>
      </c>
      <c r="I414" s="4"/>
      <c r="J414" s="4"/>
      <c r="K414" s="4">
        <v>210</v>
      </c>
      <c r="L414" s="4">
        <v>25</v>
      </c>
      <c r="M414" s="4">
        <v>3</v>
      </c>
      <c r="N414" s="4" t="s">
        <v>3</v>
      </c>
      <c r="O414" s="4">
        <v>2</v>
      </c>
      <c r="P414" s="4"/>
      <c r="Q414" s="4"/>
      <c r="R414" s="4"/>
      <c r="S414" s="4"/>
      <c r="T414" s="4"/>
      <c r="U414" s="4"/>
      <c r="V414" s="4"/>
      <c r="W414" s="4"/>
    </row>
    <row r="415" spans="1:23">
      <c r="A415" s="4">
        <v>50</v>
      </c>
      <c r="B415" s="4">
        <v>0</v>
      </c>
      <c r="C415" s="4">
        <v>0</v>
      </c>
      <c r="D415" s="4">
        <v>1</v>
      </c>
      <c r="E415" s="4">
        <v>211</v>
      </c>
      <c r="F415" s="4">
        <f>ROUND(Source!Y388,O415)</f>
        <v>7944.48</v>
      </c>
      <c r="G415" s="4" t="s">
        <v>110</v>
      </c>
      <c r="H415" s="4" t="s">
        <v>111</v>
      </c>
      <c r="I415" s="4"/>
      <c r="J415" s="4"/>
      <c r="K415" s="4">
        <v>211</v>
      </c>
      <c r="L415" s="4">
        <v>26</v>
      </c>
      <c r="M415" s="4">
        <v>3</v>
      </c>
      <c r="N415" s="4" t="s">
        <v>3</v>
      </c>
      <c r="O415" s="4">
        <v>2</v>
      </c>
      <c r="P415" s="4"/>
      <c r="Q415" s="4"/>
      <c r="R415" s="4"/>
      <c r="S415" s="4"/>
      <c r="T415" s="4"/>
      <c r="U415" s="4"/>
      <c r="V415" s="4"/>
      <c r="W415" s="4"/>
    </row>
    <row r="416" spans="1:23">
      <c r="A416" s="4">
        <v>50</v>
      </c>
      <c r="B416" s="4">
        <v>0</v>
      </c>
      <c r="C416" s="4">
        <v>0</v>
      </c>
      <c r="D416" s="4">
        <v>1</v>
      </c>
      <c r="E416" s="4">
        <v>224</v>
      </c>
      <c r="F416" s="4">
        <f>ROUND(Source!AR388,O416)</f>
        <v>37707.18</v>
      </c>
      <c r="G416" s="4" t="s">
        <v>112</v>
      </c>
      <c r="H416" s="4" t="s">
        <v>113</v>
      </c>
      <c r="I416" s="4"/>
      <c r="J416" s="4"/>
      <c r="K416" s="4">
        <v>224</v>
      </c>
      <c r="L416" s="4">
        <v>27</v>
      </c>
      <c r="M416" s="4">
        <v>3</v>
      </c>
      <c r="N416" s="4" t="s">
        <v>3</v>
      </c>
      <c r="O416" s="4">
        <v>2</v>
      </c>
      <c r="P416" s="4"/>
      <c r="Q416" s="4"/>
      <c r="R416" s="4"/>
      <c r="S416" s="4"/>
      <c r="T416" s="4"/>
      <c r="U416" s="4"/>
      <c r="V416" s="4"/>
      <c r="W416" s="4"/>
    </row>
    <row r="418" spans="1:245">
      <c r="A418" s="1">
        <v>5</v>
      </c>
      <c r="B418" s="1">
        <v>0</v>
      </c>
      <c r="C418" s="1"/>
      <c r="D418" s="1">
        <f>ROW(A432)</f>
        <v>432</v>
      </c>
      <c r="E418" s="1"/>
      <c r="F418" s="1" t="s">
        <v>15</v>
      </c>
      <c r="G418" s="1" t="s">
        <v>125</v>
      </c>
      <c r="H418" s="1" t="s">
        <v>3</v>
      </c>
      <c r="I418" s="1">
        <v>0</v>
      </c>
      <c r="J418" s="1"/>
      <c r="K418" s="1">
        <v>0</v>
      </c>
      <c r="L418" s="1"/>
      <c r="M418" s="1" t="s">
        <v>3</v>
      </c>
      <c r="N418" s="1"/>
      <c r="O418" s="1"/>
      <c r="P418" s="1"/>
      <c r="Q418" s="1"/>
      <c r="R418" s="1"/>
      <c r="S418" s="1">
        <v>0</v>
      </c>
      <c r="T418" s="1"/>
      <c r="U418" s="1" t="s">
        <v>3</v>
      </c>
      <c r="V418" s="1">
        <v>0</v>
      </c>
      <c r="W418" s="1"/>
      <c r="X418" s="1"/>
      <c r="Y418" s="1"/>
      <c r="Z418" s="1"/>
      <c r="AA418" s="1"/>
      <c r="AB418" s="1" t="s">
        <v>3</v>
      </c>
      <c r="AC418" s="1" t="s">
        <v>3</v>
      </c>
      <c r="AD418" s="1" t="s">
        <v>3</v>
      </c>
      <c r="AE418" s="1" t="s">
        <v>3</v>
      </c>
      <c r="AF418" s="1" t="s">
        <v>3</v>
      </c>
      <c r="AG418" s="1" t="s">
        <v>3</v>
      </c>
      <c r="AH418" s="1"/>
      <c r="AI418" s="1"/>
      <c r="AJ418" s="1"/>
      <c r="AK418" s="1"/>
      <c r="AL418" s="1"/>
      <c r="AM418" s="1"/>
      <c r="AN418" s="1"/>
      <c r="AO418" s="1"/>
      <c r="AP418" s="1" t="s">
        <v>3</v>
      </c>
      <c r="AQ418" s="1" t="s">
        <v>3</v>
      </c>
      <c r="AR418" s="1" t="s">
        <v>3</v>
      </c>
      <c r="AS418" s="1"/>
      <c r="AT418" s="1"/>
      <c r="AU418" s="1"/>
      <c r="AV418" s="1"/>
      <c r="AW418" s="1"/>
      <c r="AX418" s="1"/>
      <c r="AY418" s="1"/>
      <c r="AZ418" s="1" t="s">
        <v>3</v>
      </c>
      <c r="BA418" s="1"/>
      <c r="BB418" s="1" t="s">
        <v>3</v>
      </c>
      <c r="BC418" s="1" t="s">
        <v>3</v>
      </c>
      <c r="BD418" s="1" t="s">
        <v>3</v>
      </c>
      <c r="BE418" s="1" t="s">
        <v>3</v>
      </c>
      <c r="BF418" s="1" t="s">
        <v>3</v>
      </c>
      <c r="BG418" s="1" t="s">
        <v>3</v>
      </c>
      <c r="BH418" s="1" t="s">
        <v>3</v>
      </c>
      <c r="BI418" s="1" t="s">
        <v>3</v>
      </c>
      <c r="BJ418" s="1" t="s">
        <v>3</v>
      </c>
      <c r="BK418" s="1" t="s">
        <v>3</v>
      </c>
      <c r="BL418" s="1" t="s">
        <v>3</v>
      </c>
      <c r="BM418" s="1" t="s">
        <v>3</v>
      </c>
      <c r="BN418" s="1" t="s">
        <v>3</v>
      </c>
      <c r="BO418" s="1" t="s">
        <v>3</v>
      </c>
      <c r="BP418" s="1" t="s">
        <v>3</v>
      </c>
      <c r="BQ418" s="1"/>
      <c r="BR418" s="1"/>
      <c r="BS418" s="1"/>
      <c r="BT418" s="1"/>
      <c r="BU418" s="1"/>
      <c r="BV418" s="1"/>
      <c r="BW418" s="1"/>
      <c r="BX418" s="1">
        <v>0</v>
      </c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>
        <v>0</v>
      </c>
    </row>
    <row r="420" spans="1:245">
      <c r="A420" s="2">
        <v>52</v>
      </c>
      <c r="B420" s="2">
        <f t="shared" ref="B420:G420" si="444">B432</f>
        <v>0</v>
      </c>
      <c r="C420" s="2">
        <f t="shared" si="444"/>
        <v>5</v>
      </c>
      <c r="D420" s="2">
        <f t="shared" si="444"/>
        <v>418</v>
      </c>
      <c r="E420" s="2">
        <f t="shared" si="444"/>
        <v>0</v>
      </c>
      <c r="F420" s="2" t="str">
        <f t="shared" si="444"/>
        <v>Новый подраздел</v>
      </c>
      <c r="G420" s="2" t="str">
        <f t="shared" si="444"/>
        <v>коридор 28</v>
      </c>
      <c r="H420" s="2"/>
      <c r="I420" s="2"/>
      <c r="J420" s="2"/>
      <c r="K420" s="2"/>
      <c r="L420" s="2"/>
      <c r="M420" s="2"/>
      <c r="N420" s="2"/>
      <c r="O420" s="2">
        <f t="shared" ref="O420:AT420" si="445">O432</f>
        <v>14200.15</v>
      </c>
      <c r="P420" s="2">
        <f t="shared" si="445"/>
        <v>1997.52</v>
      </c>
      <c r="Q420" s="2">
        <f t="shared" si="445"/>
        <v>85.85</v>
      </c>
      <c r="R420" s="2">
        <f t="shared" si="445"/>
        <v>82.55</v>
      </c>
      <c r="S420" s="2">
        <f t="shared" si="445"/>
        <v>12116.78</v>
      </c>
      <c r="T420" s="2">
        <f t="shared" si="445"/>
        <v>0</v>
      </c>
      <c r="U420" s="2">
        <f t="shared" si="445"/>
        <v>43.600753999999995</v>
      </c>
      <c r="V420" s="2">
        <f t="shared" si="445"/>
        <v>0.192774</v>
      </c>
      <c r="W420" s="2">
        <f t="shared" si="445"/>
        <v>0</v>
      </c>
      <c r="X420" s="2">
        <f t="shared" si="445"/>
        <v>9732.7800000000007</v>
      </c>
      <c r="Y420" s="2">
        <f t="shared" si="445"/>
        <v>6235.31</v>
      </c>
      <c r="Z420" s="2">
        <f t="shared" si="445"/>
        <v>0</v>
      </c>
      <c r="AA420" s="2">
        <f t="shared" si="445"/>
        <v>0</v>
      </c>
      <c r="AB420" s="2">
        <f t="shared" si="445"/>
        <v>14200.15</v>
      </c>
      <c r="AC420" s="2">
        <f t="shared" si="445"/>
        <v>1997.52</v>
      </c>
      <c r="AD420" s="2">
        <f t="shared" si="445"/>
        <v>85.85</v>
      </c>
      <c r="AE420" s="2">
        <f t="shared" si="445"/>
        <v>82.55</v>
      </c>
      <c r="AF420" s="2">
        <f t="shared" si="445"/>
        <v>12116.78</v>
      </c>
      <c r="AG420" s="2">
        <f t="shared" si="445"/>
        <v>0</v>
      </c>
      <c r="AH420" s="2">
        <f t="shared" si="445"/>
        <v>43.600753999999995</v>
      </c>
      <c r="AI420" s="2">
        <f t="shared" si="445"/>
        <v>0.192774</v>
      </c>
      <c r="AJ420" s="2">
        <f t="shared" si="445"/>
        <v>0</v>
      </c>
      <c r="AK420" s="2">
        <f t="shared" si="445"/>
        <v>9732.7800000000007</v>
      </c>
      <c r="AL420" s="2">
        <f t="shared" si="445"/>
        <v>6235.31</v>
      </c>
      <c r="AM420" s="2">
        <f t="shared" si="445"/>
        <v>0</v>
      </c>
      <c r="AN420" s="2">
        <f t="shared" si="445"/>
        <v>0</v>
      </c>
      <c r="AO420" s="2">
        <f t="shared" si="445"/>
        <v>0</v>
      </c>
      <c r="AP420" s="2">
        <f t="shared" si="445"/>
        <v>0</v>
      </c>
      <c r="AQ420" s="2">
        <f t="shared" si="445"/>
        <v>0</v>
      </c>
      <c r="AR420" s="2">
        <f t="shared" si="445"/>
        <v>30168.240000000002</v>
      </c>
      <c r="AS420" s="2">
        <f t="shared" si="445"/>
        <v>30168.240000000002</v>
      </c>
      <c r="AT420" s="2">
        <f t="shared" si="445"/>
        <v>0</v>
      </c>
      <c r="AU420" s="2">
        <f t="shared" ref="AU420:BZ420" si="446">AU432</f>
        <v>0</v>
      </c>
      <c r="AV420" s="2">
        <f t="shared" si="446"/>
        <v>1997.52</v>
      </c>
      <c r="AW420" s="2">
        <f t="shared" si="446"/>
        <v>1997.52</v>
      </c>
      <c r="AX420" s="2">
        <f t="shared" si="446"/>
        <v>0</v>
      </c>
      <c r="AY420" s="2">
        <f t="shared" si="446"/>
        <v>1997.52</v>
      </c>
      <c r="AZ420" s="2">
        <f t="shared" si="446"/>
        <v>0</v>
      </c>
      <c r="BA420" s="2">
        <f t="shared" si="446"/>
        <v>0</v>
      </c>
      <c r="BB420" s="2">
        <f t="shared" si="446"/>
        <v>0</v>
      </c>
      <c r="BC420" s="2">
        <f t="shared" si="446"/>
        <v>0</v>
      </c>
      <c r="BD420" s="2">
        <f t="shared" si="446"/>
        <v>0</v>
      </c>
      <c r="BE420" s="2">
        <f t="shared" si="446"/>
        <v>0</v>
      </c>
      <c r="BF420" s="2">
        <f t="shared" si="446"/>
        <v>0</v>
      </c>
      <c r="BG420" s="2">
        <f t="shared" si="446"/>
        <v>0</v>
      </c>
      <c r="BH420" s="2">
        <f t="shared" si="446"/>
        <v>0</v>
      </c>
      <c r="BI420" s="2">
        <f t="shared" si="446"/>
        <v>0</v>
      </c>
      <c r="BJ420" s="2">
        <f t="shared" si="446"/>
        <v>0</v>
      </c>
      <c r="BK420" s="2">
        <f t="shared" si="446"/>
        <v>0</v>
      </c>
      <c r="BL420" s="2">
        <f t="shared" si="446"/>
        <v>0</v>
      </c>
      <c r="BM420" s="2">
        <f t="shared" si="446"/>
        <v>0</v>
      </c>
      <c r="BN420" s="2">
        <f t="shared" si="446"/>
        <v>0</v>
      </c>
      <c r="BO420" s="2">
        <f t="shared" si="446"/>
        <v>0</v>
      </c>
      <c r="BP420" s="2">
        <f t="shared" si="446"/>
        <v>0</v>
      </c>
      <c r="BQ420" s="2">
        <f t="shared" si="446"/>
        <v>0</v>
      </c>
      <c r="BR420" s="2">
        <f t="shared" si="446"/>
        <v>0</v>
      </c>
      <c r="BS420" s="2">
        <f t="shared" si="446"/>
        <v>0</v>
      </c>
      <c r="BT420" s="2">
        <f t="shared" si="446"/>
        <v>0</v>
      </c>
      <c r="BU420" s="2">
        <f t="shared" si="446"/>
        <v>0</v>
      </c>
      <c r="BV420" s="2">
        <f t="shared" si="446"/>
        <v>0</v>
      </c>
      <c r="BW420" s="2">
        <f t="shared" si="446"/>
        <v>0</v>
      </c>
      <c r="BX420" s="2">
        <f t="shared" si="446"/>
        <v>0</v>
      </c>
      <c r="BY420" s="2">
        <f t="shared" si="446"/>
        <v>0</v>
      </c>
      <c r="BZ420" s="2">
        <f t="shared" si="446"/>
        <v>0</v>
      </c>
      <c r="CA420" s="2">
        <f t="shared" ref="CA420:DF420" si="447">CA432</f>
        <v>30168.240000000002</v>
      </c>
      <c r="CB420" s="2">
        <f t="shared" si="447"/>
        <v>30168.240000000002</v>
      </c>
      <c r="CC420" s="2">
        <f t="shared" si="447"/>
        <v>0</v>
      </c>
      <c r="CD420" s="2">
        <f t="shared" si="447"/>
        <v>0</v>
      </c>
      <c r="CE420" s="2">
        <f t="shared" si="447"/>
        <v>1997.52</v>
      </c>
      <c r="CF420" s="2">
        <f t="shared" si="447"/>
        <v>1997.52</v>
      </c>
      <c r="CG420" s="2">
        <f t="shared" si="447"/>
        <v>0</v>
      </c>
      <c r="CH420" s="2">
        <f t="shared" si="447"/>
        <v>1997.52</v>
      </c>
      <c r="CI420" s="2">
        <f t="shared" si="447"/>
        <v>0</v>
      </c>
      <c r="CJ420" s="2">
        <f t="shared" si="447"/>
        <v>0</v>
      </c>
      <c r="CK420" s="2">
        <f t="shared" si="447"/>
        <v>0</v>
      </c>
      <c r="CL420" s="2">
        <f t="shared" si="447"/>
        <v>0</v>
      </c>
      <c r="CM420" s="2">
        <f t="shared" si="447"/>
        <v>0</v>
      </c>
      <c r="CN420" s="2">
        <f t="shared" si="447"/>
        <v>0</v>
      </c>
      <c r="CO420" s="2">
        <f t="shared" si="447"/>
        <v>0</v>
      </c>
      <c r="CP420" s="2">
        <f t="shared" si="447"/>
        <v>0</v>
      </c>
      <c r="CQ420" s="2">
        <f t="shared" si="447"/>
        <v>0</v>
      </c>
      <c r="CR420" s="2">
        <f t="shared" si="447"/>
        <v>0</v>
      </c>
      <c r="CS420" s="2">
        <f t="shared" si="447"/>
        <v>0</v>
      </c>
      <c r="CT420" s="2">
        <f t="shared" si="447"/>
        <v>0</v>
      </c>
      <c r="CU420" s="2">
        <f t="shared" si="447"/>
        <v>0</v>
      </c>
      <c r="CV420" s="2">
        <f t="shared" si="447"/>
        <v>0</v>
      </c>
      <c r="CW420" s="2">
        <f t="shared" si="447"/>
        <v>0</v>
      </c>
      <c r="CX420" s="2">
        <f t="shared" si="447"/>
        <v>0</v>
      </c>
      <c r="CY420" s="2">
        <f t="shared" si="447"/>
        <v>0</v>
      </c>
      <c r="CZ420" s="2">
        <f t="shared" si="447"/>
        <v>0</v>
      </c>
      <c r="DA420" s="2">
        <f t="shared" si="447"/>
        <v>0</v>
      </c>
      <c r="DB420" s="2">
        <f t="shared" si="447"/>
        <v>0</v>
      </c>
      <c r="DC420" s="2">
        <f t="shared" si="447"/>
        <v>0</v>
      </c>
      <c r="DD420" s="2">
        <f t="shared" si="447"/>
        <v>0</v>
      </c>
      <c r="DE420" s="2">
        <f t="shared" si="447"/>
        <v>0</v>
      </c>
      <c r="DF420" s="2">
        <f t="shared" si="447"/>
        <v>0</v>
      </c>
      <c r="DG420" s="3">
        <f t="shared" ref="DG420:EL420" si="448">DG432</f>
        <v>0</v>
      </c>
      <c r="DH420" s="3">
        <f t="shared" si="448"/>
        <v>0</v>
      </c>
      <c r="DI420" s="3">
        <f t="shared" si="448"/>
        <v>0</v>
      </c>
      <c r="DJ420" s="3">
        <f t="shared" si="448"/>
        <v>0</v>
      </c>
      <c r="DK420" s="3">
        <f t="shared" si="448"/>
        <v>0</v>
      </c>
      <c r="DL420" s="3">
        <f t="shared" si="448"/>
        <v>0</v>
      </c>
      <c r="DM420" s="3">
        <f t="shared" si="448"/>
        <v>0</v>
      </c>
      <c r="DN420" s="3">
        <f t="shared" si="448"/>
        <v>0</v>
      </c>
      <c r="DO420" s="3">
        <f t="shared" si="448"/>
        <v>0</v>
      </c>
      <c r="DP420" s="3">
        <f t="shared" si="448"/>
        <v>0</v>
      </c>
      <c r="DQ420" s="3">
        <f t="shared" si="448"/>
        <v>0</v>
      </c>
      <c r="DR420" s="3">
        <f t="shared" si="448"/>
        <v>0</v>
      </c>
      <c r="DS420" s="3">
        <f t="shared" si="448"/>
        <v>0</v>
      </c>
      <c r="DT420" s="3">
        <f t="shared" si="448"/>
        <v>0</v>
      </c>
      <c r="DU420" s="3">
        <f t="shared" si="448"/>
        <v>0</v>
      </c>
      <c r="DV420" s="3">
        <f t="shared" si="448"/>
        <v>0</v>
      </c>
      <c r="DW420" s="3">
        <f t="shared" si="448"/>
        <v>0</v>
      </c>
      <c r="DX420" s="3">
        <f t="shared" si="448"/>
        <v>0</v>
      </c>
      <c r="DY420" s="3">
        <f t="shared" si="448"/>
        <v>0</v>
      </c>
      <c r="DZ420" s="3">
        <f t="shared" si="448"/>
        <v>0</v>
      </c>
      <c r="EA420" s="3">
        <f t="shared" si="448"/>
        <v>0</v>
      </c>
      <c r="EB420" s="3">
        <f t="shared" si="448"/>
        <v>0</v>
      </c>
      <c r="EC420" s="3">
        <f t="shared" si="448"/>
        <v>0</v>
      </c>
      <c r="ED420" s="3">
        <f t="shared" si="448"/>
        <v>0</v>
      </c>
      <c r="EE420" s="3">
        <f t="shared" si="448"/>
        <v>0</v>
      </c>
      <c r="EF420" s="3">
        <f t="shared" si="448"/>
        <v>0</v>
      </c>
      <c r="EG420" s="3">
        <f t="shared" si="448"/>
        <v>0</v>
      </c>
      <c r="EH420" s="3">
        <f t="shared" si="448"/>
        <v>0</v>
      </c>
      <c r="EI420" s="3">
        <f t="shared" si="448"/>
        <v>0</v>
      </c>
      <c r="EJ420" s="3">
        <f t="shared" si="448"/>
        <v>0</v>
      </c>
      <c r="EK420" s="3">
        <f t="shared" si="448"/>
        <v>0</v>
      </c>
      <c r="EL420" s="3">
        <f t="shared" si="448"/>
        <v>0</v>
      </c>
      <c r="EM420" s="3">
        <f t="shared" ref="EM420:FR420" si="449">EM432</f>
        <v>0</v>
      </c>
      <c r="EN420" s="3">
        <f t="shared" si="449"/>
        <v>0</v>
      </c>
      <c r="EO420" s="3">
        <f t="shared" si="449"/>
        <v>0</v>
      </c>
      <c r="EP420" s="3">
        <f t="shared" si="449"/>
        <v>0</v>
      </c>
      <c r="EQ420" s="3">
        <f t="shared" si="449"/>
        <v>0</v>
      </c>
      <c r="ER420" s="3">
        <f t="shared" si="449"/>
        <v>0</v>
      </c>
      <c r="ES420" s="3">
        <f t="shared" si="449"/>
        <v>0</v>
      </c>
      <c r="ET420" s="3">
        <f t="shared" si="449"/>
        <v>0</v>
      </c>
      <c r="EU420" s="3">
        <f t="shared" si="449"/>
        <v>0</v>
      </c>
      <c r="EV420" s="3">
        <f t="shared" si="449"/>
        <v>0</v>
      </c>
      <c r="EW420" s="3">
        <f t="shared" si="449"/>
        <v>0</v>
      </c>
      <c r="EX420" s="3">
        <f t="shared" si="449"/>
        <v>0</v>
      </c>
      <c r="EY420" s="3">
        <f t="shared" si="449"/>
        <v>0</v>
      </c>
      <c r="EZ420" s="3">
        <f t="shared" si="449"/>
        <v>0</v>
      </c>
      <c r="FA420" s="3">
        <f t="shared" si="449"/>
        <v>0</v>
      </c>
      <c r="FB420" s="3">
        <f t="shared" si="449"/>
        <v>0</v>
      </c>
      <c r="FC420" s="3">
        <f t="shared" si="449"/>
        <v>0</v>
      </c>
      <c r="FD420" s="3">
        <f t="shared" si="449"/>
        <v>0</v>
      </c>
      <c r="FE420" s="3">
        <f t="shared" si="449"/>
        <v>0</v>
      </c>
      <c r="FF420" s="3">
        <f t="shared" si="449"/>
        <v>0</v>
      </c>
      <c r="FG420" s="3">
        <f t="shared" si="449"/>
        <v>0</v>
      </c>
      <c r="FH420" s="3">
        <f t="shared" si="449"/>
        <v>0</v>
      </c>
      <c r="FI420" s="3">
        <f t="shared" si="449"/>
        <v>0</v>
      </c>
      <c r="FJ420" s="3">
        <f t="shared" si="449"/>
        <v>0</v>
      </c>
      <c r="FK420" s="3">
        <f t="shared" si="449"/>
        <v>0</v>
      </c>
      <c r="FL420" s="3">
        <f t="shared" si="449"/>
        <v>0</v>
      </c>
      <c r="FM420" s="3">
        <f t="shared" si="449"/>
        <v>0</v>
      </c>
      <c r="FN420" s="3">
        <f t="shared" si="449"/>
        <v>0</v>
      </c>
      <c r="FO420" s="3">
        <f t="shared" si="449"/>
        <v>0</v>
      </c>
      <c r="FP420" s="3">
        <f t="shared" si="449"/>
        <v>0</v>
      </c>
      <c r="FQ420" s="3">
        <f t="shared" si="449"/>
        <v>0</v>
      </c>
      <c r="FR420" s="3">
        <f t="shared" si="449"/>
        <v>0</v>
      </c>
      <c r="FS420" s="3">
        <f t="shared" ref="FS420:GX420" si="450">FS432</f>
        <v>0</v>
      </c>
      <c r="FT420" s="3">
        <f t="shared" si="450"/>
        <v>0</v>
      </c>
      <c r="FU420" s="3">
        <f t="shared" si="450"/>
        <v>0</v>
      </c>
      <c r="FV420" s="3">
        <f t="shared" si="450"/>
        <v>0</v>
      </c>
      <c r="FW420" s="3">
        <f t="shared" si="450"/>
        <v>0</v>
      </c>
      <c r="FX420" s="3">
        <f t="shared" si="450"/>
        <v>0</v>
      </c>
      <c r="FY420" s="3">
        <f t="shared" si="450"/>
        <v>0</v>
      </c>
      <c r="FZ420" s="3">
        <f t="shared" si="450"/>
        <v>0</v>
      </c>
      <c r="GA420" s="3">
        <f t="shared" si="450"/>
        <v>0</v>
      </c>
      <c r="GB420" s="3">
        <f t="shared" si="450"/>
        <v>0</v>
      </c>
      <c r="GC420" s="3">
        <f t="shared" si="450"/>
        <v>0</v>
      </c>
      <c r="GD420" s="3">
        <f t="shared" si="450"/>
        <v>0</v>
      </c>
      <c r="GE420" s="3">
        <f t="shared" si="450"/>
        <v>0</v>
      </c>
      <c r="GF420" s="3">
        <f t="shared" si="450"/>
        <v>0</v>
      </c>
      <c r="GG420" s="3">
        <f t="shared" si="450"/>
        <v>0</v>
      </c>
      <c r="GH420" s="3">
        <f t="shared" si="450"/>
        <v>0</v>
      </c>
      <c r="GI420" s="3">
        <f t="shared" si="450"/>
        <v>0</v>
      </c>
      <c r="GJ420" s="3">
        <f t="shared" si="450"/>
        <v>0</v>
      </c>
      <c r="GK420" s="3">
        <f t="shared" si="450"/>
        <v>0</v>
      </c>
      <c r="GL420" s="3">
        <f t="shared" si="450"/>
        <v>0</v>
      </c>
      <c r="GM420" s="3">
        <f t="shared" si="450"/>
        <v>0</v>
      </c>
      <c r="GN420" s="3">
        <f t="shared" si="450"/>
        <v>0</v>
      </c>
      <c r="GO420" s="3">
        <f t="shared" si="450"/>
        <v>0</v>
      </c>
      <c r="GP420" s="3">
        <f t="shared" si="450"/>
        <v>0</v>
      </c>
      <c r="GQ420" s="3">
        <f t="shared" si="450"/>
        <v>0</v>
      </c>
      <c r="GR420" s="3">
        <f t="shared" si="450"/>
        <v>0</v>
      </c>
      <c r="GS420" s="3">
        <f t="shared" si="450"/>
        <v>0</v>
      </c>
      <c r="GT420" s="3">
        <f t="shared" si="450"/>
        <v>0</v>
      </c>
      <c r="GU420" s="3">
        <f t="shared" si="450"/>
        <v>0</v>
      </c>
      <c r="GV420" s="3">
        <f t="shared" si="450"/>
        <v>0</v>
      </c>
      <c r="GW420" s="3">
        <f t="shared" si="450"/>
        <v>0</v>
      </c>
      <c r="GX420" s="3">
        <f t="shared" si="450"/>
        <v>0</v>
      </c>
    </row>
    <row r="422" spans="1:245">
      <c r="A422">
        <v>17</v>
      </c>
      <c r="B422">
        <v>0</v>
      </c>
      <c r="C422">
        <f>ROW(SmtRes!A131)</f>
        <v>131</v>
      </c>
      <c r="D422">
        <f>ROW(EtalonRes!A131)</f>
        <v>131</v>
      </c>
      <c r="E422" t="s">
        <v>17</v>
      </c>
      <c r="F422" t="s">
        <v>18</v>
      </c>
      <c r="G422" t="s">
        <v>19</v>
      </c>
      <c r="H422" t="s">
        <v>20</v>
      </c>
      <c r="I422">
        <f>ROUND(13/100,9)</f>
        <v>0.13</v>
      </c>
      <c r="J422">
        <v>0</v>
      </c>
      <c r="O422">
        <f t="shared" ref="O422:O430" si="451">ROUND(CP422,2)</f>
        <v>121.2</v>
      </c>
      <c r="P422">
        <f t="shared" ref="P422:P430" si="452">ROUND(CQ422*I422,2)</f>
        <v>0</v>
      </c>
      <c r="Q422">
        <f t="shared" ref="Q422:Q430" si="453">ROUND(CR422*I422,2)</f>
        <v>0</v>
      </c>
      <c r="R422">
        <f t="shared" ref="R422:R430" si="454">ROUND(CS422*I422,2)</f>
        <v>0</v>
      </c>
      <c r="S422">
        <f t="shared" ref="S422:S430" si="455">ROUND(CT422*I422,2)</f>
        <v>121.2</v>
      </c>
      <c r="T422">
        <f t="shared" ref="T422:T430" si="456">ROUND(CU422*I422,2)</f>
        <v>0</v>
      </c>
      <c r="U422">
        <f t="shared" ref="U422:U430" si="457">CV422*I422</f>
        <v>0.49010000000000004</v>
      </c>
      <c r="V422">
        <f t="shared" ref="V422:V430" si="458">CW422*I422</f>
        <v>0</v>
      </c>
      <c r="W422">
        <f t="shared" ref="W422:W430" si="459">ROUND(CX422*I422,2)</f>
        <v>0</v>
      </c>
      <c r="X422">
        <f t="shared" ref="X422:X430" si="460">ROUND(CY422,2)</f>
        <v>96.96</v>
      </c>
      <c r="Y422">
        <f t="shared" ref="Y422:Y430" si="461">ROUND(CZ422,2)</f>
        <v>82.42</v>
      </c>
      <c r="AA422">
        <v>33525518</v>
      </c>
      <c r="AB422">
        <f t="shared" ref="AB422:AB430" si="462">ROUND((AC422+AD422+AF422),6)</f>
        <v>29.41</v>
      </c>
      <c r="AC422">
        <f t="shared" ref="AC422:AC430" si="463">ROUND((ES422),6)</f>
        <v>0</v>
      </c>
      <c r="AD422">
        <f t="shared" ref="AD422:AD430" si="464">ROUND((((ET422)-(EU422))+AE422),6)</f>
        <v>0</v>
      </c>
      <c r="AE422">
        <f t="shared" ref="AE422:AE430" si="465">ROUND((EU422),6)</f>
        <v>0</v>
      </c>
      <c r="AF422">
        <f t="shared" ref="AF422:AF430" si="466">ROUND((EV422),6)</f>
        <v>29.41</v>
      </c>
      <c r="AG422">
        <f t="shared" ref="AG422:AG430" si="467">ROUND((AP422),6)</f>
        <v>0</v>
      </c>
      <c r="AH422">
        <f t="shared" ref="AH422:AH430" si="468">(EW422)</f>
        <v>3.77</v>
      </c>
      <c r="AI422">
        <f t="shared" ref="AI422:AI430" si="469">(EX422)</f>
        <v>0</v>
      </c>
      <c r="AJ422">
        <f t="shared" ref="AJ422:AJ430" si="470">(AS422)</f>
        <v>0</v>
      </c>
      <c r="AK422">
        <v>29.41</v>
      </c>
      <c r="AL422">
        <v>0</v>
      </c>
      <c r="AM422">
        <v>0</v>
      </c>
      <c r="AN422">
        <v>0</v>
      </c>
      <c r="AO422">
        <v>29.41</v>
      </c>
      <c r="AP422">
        <v>0</v>
      </c>
      <c r="AQ422">
        <v>3.77</v>
      </c>
      <c r="AR422">
        <v>0</v>
      </c>
      <c r="AS422">
        <v>0</v>
      </c>
      <c r="AT422">
        <v>80</v>
      </c>
      <c r="AU422">
        <v>68</v>
      </c>
      <c r="AV422">
        <v>1</v>
      </c>
      <c r="AW422">
        <v>1</v>
      </c>
      <c r="AZ422">
        <v>1</v>
      </c>
      <c r="BA422">
        <v>31.7</v>
      </c>
      <c r="BB422">
        <v>1</v>
      </c>
      <c r="BC422">
        <v>1</v>
      </c>
      <c r="BD422" t="s">
        <v>3</v>
      </c>
      <c r="BE422" t="s">
        <v>3</v>
      </c>
      <c r="BF422" t="s">
        <v>3</v>
      </c>
      <c r="BG422" t="s">
        <v>3</v>
      </c>
      <c r="BH422">
        <v>0</v>
      </c>
      <c r="BI422">
        <v>1</v>
      </c>
      <c r="BJ422" t="s">
        <v>21</v>
      </c>
      <c r="BM422">
        <v>57001</v>
      </c>
      <c r="BN422">
        <v>0</v>
      </c>
      <c r="BO422" t="s">
        <v>18</v>
      </c>
      <c r="BP422">
        <v>1</v>
      </c>
      <c r="BQ422">
        <v>6</v>
      </c>
      <c r="BR422">
        <v>0</v>
      </c>
      <c r="BS422">
        <v>31.7</v>
      </c>
      <c r="BT422">
        <v>1</v>
      </c>
      <c r="BU422">
        <v>1</v>
      </c>
      <c r="BV422">
        <v>1</v>
      </c>
      <c r="BW422">
        <v>1</v>
      </c>
      <c r="BX422">
        <v>1</v>
      </c>
      <c r="BY422" t="s">
        <v>3</v>
      </c>
      <c r="BZ422">
        <v>80</v>
      </c>
      <c r="CA422">
        <v>68</v>
      </c>
      <c r="CE422">
        <v>0</v>
      </c>
      <c r="CF422">
        <v>0</v>
      </c>
      <c r="CG422">
        <v>0</v>
      </c>
      <c r="CM422">
        <v>0</v>
      </c>
      <c r="CN422" t="s">
        <v>3</v>
      </c>
      <c r="CO422">
        <v>0</v>
      </c>
      <c r="CP422">
        <f t="shared" ref="CP422:CP430" si="471">(P422+Q422+S422)</f>
        <v>121.2</v>
      </c>
      <c r="CQ422">
        <f t="shared" ref="CQ422:CQ430" si="472">AC422*BC422</f>
        <v>0</v>
      </c>
      <c r="CR422">
        <f t="shared" ref="CR422:CR430" si="473">AD422*BB422</f>
        <v>0</v>
      </c>
      <c r="CS422">
        <f t="shared" ref="CS422:CS430" si="474">AE422*BS422</f>
        <v>0</v>
      </c>
      <c r="CT422">
        <f t="shared" ref="CT422:CT430" si="475">AF422*BA422</f>
        <v>932.29700000000003</v>
      </c>
      <c r="CU422">
        <f t="shared" ref="CU422:CU430" si="476">AG422</f>
        <v>0</v>
      </c>
      <c r="CV422">
        <f t="shared" ref="CV422:CV430" si="477">AH422</f>
        <v>3.77</v>
      </c>
      <c r="CW422">
        <f t="shared" ref="CW422:CW430" si="478">AI422</f>
        <v>0</v>
      </c>
      <c r="CX422">
        <f t="shared" ref="CX422:CX430" si="479">AJ422</f>
        <v>0</v>
      </c>
      <c r="CY422">
        <f t="shared" ref="CY422:CY430" si="480">(((S422+R422)*AT422)/100)</f>
        <v>96.96</v>
      </c>
      <c r="CZ422">
        <f t="shared" ref="CZ422:CZ430" si="481">(((S422+R422)*AU422)/100)</f>
        <v>82.415999999999997</v>
      </c>
      <c r="DC422" t="s">
        <v>3</v>
      </c>
      <c r="DD422" t="s">
        <v>3</v>
      </c>
      <c r="DE422" t="s">
        <v>3</v>
      </c>
      <c r="DF422" t="s">
        <v>3</v>
      </c>
      <c r="DG422" t="s">
        <v>3</v>
      </c>
      <c r="DH422" t="s">
        <v>3</v>
      </c>
      <c r="DI422" t="s">
        <v>3</v>
      </c>
      <c r="DJ422" t="s">
        <v>3</v>
      </c>
      <c r="DK422" t="s">
        <v>3</v>
      </c>
      <c r="DL422" t="s">
        <v>3</v>
      </c>
      <c r="DM422" t="s">
        <v>3</v>
      </c>
      <c r="DN422">
        <v>0</v>
      </c>
      <c r="DO422">
        <v>0</v>
      </c>
      <c r="DP422">
        <v>1</v>
      </c>
      <c r="DQ422">
        <v>1</v>
      </c>
      <c r="DU422">
        <v>1013</v>
      </c>
      <c r="DV422" t="s">
        <v>20</v>
      </c>
      <c r="DW422" t="s">
        <v>20</v>
      </c>
      <c r="DX422">
        <v>1</v>
      </c>
      <c r="DZ422" t="s">
        <v>3</v>
      </c>
      <c r="EA422" t="s">
        <v>3</v>
      </c>
      <c r="EB422" t="s">
        <v>3</v>
      </c>
      <c r="EC422" t="s">
        <v>3</v>
      </c>
      <c r="EE422">
        <v>36260505</v>
      </c>
      <c r="EF422">
        <v>6</v>
      </c>
      <c r="EG422" t="s">
        <v>22</v>
      </c>
      <c r="EH422">
        <v>0</v>
      </c>
      <c r="EI422" t="s">
        <v>3</v>
      </c>
      <c r="EJ422">
        <v>1</v>
      </c>
      <c r="EK422">
        <v>57001</v>
      </c>
      <c r="EL422" t="s">
        <v>23</v>
      </c>
      <c r="EM422" t="s">
        <v>24</v>
      </c>
      <c r="EO422" t="s">
        <v>3</v>
      </c>
      <c r="EQ422">
        <v>0</v>
      </c>
      <c r="ER422">
        <v>29.41</v>
      </c>
      <c r="ES422">
        <v>0</v>
      </c>
      <c r="ET422">
        <v>0</v>
      </c>
      <c r="EU422">
        <v>0</v>
      </c>
      <c r="EV422">
        <v>29.41</v>
      </c>
      <c r="EW422">
        <v>3.77</v>
      </c>
      <c r="EX422">
        <v>0</v>
      </c>
      <c r="EY422">
        <v>0</v>
      </c>
      <c r="FQ422">
        <v>0</v>
      </c>
      <c r="FR422">
        <f t="shared" ref="FR422:FR430" si="482">ROUND(IF(AND(BH422=3,BI422=3),P422,0),2)</f>
        <v>0</v>
      </c>
      <c r="FS422">
        <v>0</v>
      </c>
      <c r="FX422">
        <v>80</v>
      </c>
      <c r="FY422">
        <v>68</v>
      </c>
      <c r="GA422" t="s">
        <v>3</v>
      </c>
      <c r="GD422">
        <v>1</v>
      </c>
      <c r="GF422">
        <v>1266291680</v>
      </c>
      <c r="GG422">
        <v>2</v>
      </c>
      <c r="GH422">
        <v>1</v>
      </c>
      <c r="GI422">
        <v>2</v>
      </c>
      <c r="GJ422">
        <v>0</v>
      </c>
      <c r="GK422">
        <v>0</v>
      </c>
      <c r="GL422">
        <f t="shared" ref="GL422:GL430" si="483">ROUND(IF(AND(BH422=3,BI422=3,FS422&lt;&gt;0),P422,0),2)</f>
        <v>0</v>
      </c>
      <c r="GM422">
        <f t="shared" ref="GM422:GM430" si="484">ROUND(O422+X422+Y422,2)+GX422</f>
        <v>300.58</v>
      </c>
      <c r="GN422">
        <f t="shared" ref="GN422:GN430" si="485">IF(OR(BI422=0,BI422=1),ROUND(O422+X422+Y422,2),0)</f>
        <v>300.58</v>
      </c>
      <c r="GO422">
        <f t="shared" ref="GO422:GO430" si="486">IF(BI422=2,ROUND(O422+X422+Y422,2),0)</f>
        <v>0</v>
      </c>
      <c r="GP422">
        <f t="shared" ref="GP422:GP430" si="487">IF(BI422=4,ROUND(O422+X422+Y422,2)+GX422,0)</f>
        <v>0</v>
      </c>
      <c r="GR422">
        <v>0</v>
      </c>
      <c r="GS422">
        <v>3</v>
      </c>
      <c r="GT422">
        <v>0</v>
      </c>
      <c r="GU422" t="s">
        <v>3</v>
      </c>
      <c r="GV422">
        <f t="shared" ref="GV422:GV430" si="488">ROUND((GT422),6)</f>
        <v>0</v>
      </c>
      <c r="GW422">
        <v>1</v>
      </c>
      <c r="GX422">
        <f t="shared" ref="GX422:GX430" si="489">ROUND(HC422*I422,2)</f>
        <v>0</v>
      </c>
      <c r="HA422">
        <v>0</v>
      </c>
      <c r="HB422">
        <v>0</v>
      </c>
      <c r="HC422">
        <f t="shared" ref="HC422:HC430" si="490">GV422*GW422</f>
        <v>0</v>
      </c>
      <c r="HE422" t="s">
        <v>3</v>
      </c>
      <c r="HF422" t="s">
        <v>3</v>
      </c>
      <c r="IK422">
        <v>0</v>
      </c>
    </row>
    <row r="423" spans="1:245">
      <c r="A423">
        <v>18</v>
      </c>
      <c r="B423">
        <v>0</v>
      </c>
      <c r="C423">
        <v>131</v>
      </c>
      <c r="E423" t="s">
        <v>25</v>
      </c>
      <c r="F423" t="s">
        <v>26</v>
      </c>
      <c r="G423" t="s">
        <v>27</v>
      </c>
      <c r="H423" t="s">
        <v>28</v>
      </c>
      <c r="I423">
        <f>I422*J423</f>
        <v>1.43E-2</v>
      </c>
      <c r="J423">
        <v>0.11</v>
      </c>
      <c r="O423">
        <f t="shared" si="451"/>
        <v>0</v>
      </c>
      <c r="P423">
        <f t="shared" si="452"/>
        <v>0</v>
      </c>
      <c r="Q423">
        <f t="shared" si="453"/>
        <v>0</v>
      </c>
      <c r="R423">
        <f t="shared" si="454"/>
        <v>0</v>
      </c>
      <c r="S423">
        <f t="shared" si="455"/>
        <v>0</v>
      </c>
      <c r="T423">
        <f t="shared" si="456"/>
        <v>0</v>
      </c>
      <c r="U423">
        <f t="shared" si="457"/>
        <v>0</v>
      </c>
      <c r="V423">
        <f t="shared" si="458"/>
        <v>0</v>
      </c>
      <c r="W423">
        <f t="shared" si="459"/>
        <v>0</v>
      </c>
      <c r="X423">
        <f t="shared" si="460"/>
        <v>0</v>
      </c>
      <c r="Y423">
        <f t="shared" si="461"/>
        <v>0</v>
      </c>
      <c r="AA423">
        <v>33525518</v>
      </c>
      <c r="AB423">
        <f t="shared" si="462"/>
        <v>0</v>
      </c>
      <c r="AC423">
        <f t="shared" si="463"/>
        <v>0</v>
      </c>
      <c r="AD423">
        <f t="shared" si="464"/>
        <v>0</v>
      </c>
      <c r="AE423">
        <f t="shared" si="465"/>
        <v>0</v>
      </c>
      <c r="AF423">
        <f t="shared" si="466"/>
        <v>0</v>
      </c>
      <c r="AG423">
        <f t="shared" si="467"/>
        <v>0</v>
      </c>
      <c r="AH423">
        <f t="shared" si="468"/>
        <v>0</v>
      </c>
      <c r="AI423">
        <f t="shared" si="469"/>
        <v>0</v>
      </c>
      <c r="AJ423">
        <f t="shared" si="470"/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80</v>
      </c>
      <c r="AU423">
        <v>68</v>
      </c>
      <c r="AV423">
        <v>1</v>
      </c>
      <c r="AW423">
        <v>1</v>
      </c>
      <c r="AZ423">
        <v>1</v>
      </c>
      <c r="BA423">
        <v>1</v>
      </c>
      <c r="BB423">
        <v>1</v>
      </c>
      <c r="BC423">
        <v>1</v>
      </c>
      <c r="BD423" t="s">
        <v>3</v>
      </c>
      <c r="BE423" t="s">
        <v>3</v>
      </c>
      <c r="BF423" t="s">
        <v>3</v>
      </c>
      <c r="BG423" t="s">
        <v>3</v>
      </c>
      <c r="BH423">
        <v>3</v>
      </c>
      <c r="BI423">
        <v>1</v>
      </c>
      <c r="BJ423" t="s">
        <v>29</v>
      </c>
      <c r="BM423">
        <v>57001</v>
      </c>
      <c r="BN423">
        <v>0</v>
      </c>
      <c r="BO423" t="s">
        <v>3</v>
      </c>
      <c r="BP423">
        <v>0</v>
      </c>
      <c r="BQ423">
        <v>6</v>
      </c>
      <c r="BR423">
        <v>0</v>
      </c>
      <c r="BS423">
        <v>1</v>
      </c>
      <c r="BT423">
        <v>1</v>
      </c>
      <c r="BU423">
        <v>1</v>
      </c>
      <c r="BV423">
        <v>1</v>
      </c>
      <c r="BW423">
        <v>1</v>
      </c>
      <c r="BX423">
        <v>1</v>
      </c>
      <c r="BY423" t="s">
        <v>3</v>
      </c>
      <c r="BZ423">
        <v>80</v>
      </c>
      <c r="CA423">
        <v>68</v>
      </c>
      <c r="CE423">
        <v>0</v>
      </c>
      <c r="CF423">
        <v>0</v>
      </c>
      <c r="CG423">
        <v>0</v>
      </c>
      <c r="CM423">
        <v>0</v>
      </c>
      <c r="CN423" t="s">
        <v>3</v>
      </c>
      <c r="CO423">
        <v>0</v>
      </c>
      <c r="CP423">
        <f t="shared" si="471"/>
        <v>0</v>
      </c>
      <c r="CQ423">
        <f t="shared" si="472"/>
        <v>0</v>
      </c>
      <c r="CR423">
        <f t="shared" si="473"/>
        <v>0</v>
      </c>
      <c r="CS423">
        <f t="shared" si="474"/>
        <v>0</v>
      </c>
      <c r="CT423">
        <f t="shared" si="475"/>
        <v>0</v>
      </c>
      <c r="CU423">
        <f t="shared" si="476"/>
        <v>0</v>
      </c>
      <c r="CV423">
        <f t="shared" si="477"/>
        <v>0</v>
      </c>
      <c r="CW423">
        <f t="shared" si="478"/>
        <v>0</v>
      </c>
      <c r="CX423">
        <f t="shared" si="479"/>
        <v>0</v>
      </c>
      <c r="CY423">
        <f t="shared" si="480"/>
        <v>0</v>
      </c>
      <c r="CZ423">
        <f t="shared" si="481"/>
        <v>0</v>
      </c>
      <c r="DC423" t="s">
        <v>3</v>
      </c>
      <c r="DD423" t="s">
        <v>3</v>
      </c>
      <c r="DE423" t="s">
        <v>3</v>
      </c>
      <c r="DF423" t="s">
        <v>3</v>
      </c>
      <c r="DG423" t="s">
        <v>3</v>
      </c>
      <c r="DH423" t="s">
        <v>3</v>
      </c>
      <c r="DI423" t="s">
        <v>3</v>
      </c>
      <c r="DJ423" t="s">
        <v>3</v>
      </c>
      <c r="DK423" t="s">
        <v>3</v>
      </c>
      <c r="DL423" t="s">
        <v>3</v>
      </c>
      <c r="DM423" t="s">
        <v>3</v>
      </c>
      <c r="DN423">
        <v>0</v>
      </c>
      <c r="DO423">
        <v>0</v>
      </c>
      <c r="DP423">
        <v>1</v>
      </c>
      <c r="DQ423">
        <v>1</v>
      </c>
      <c r="DU423">
        <v>1009</v>
      </c>
      <c r="DV423" t="s">
        <v>28</v>
      </c>
      <c r="DW423" t="s">
        <v>28</v>
      </c>
      <c r="DX423">
        <v>1000</v>
      </c>
      <c r="DZ423" t="s">
        <v>3</v>
      </c>
      <c r="EA423" t="s">
        <v>3</v>
      </c>
      <c r="EB423" t="s">
        <v>3</v>
      </c>
      <c r="EC423" t="s">
        <v>3</v>
      </c>
      <c r="EE423">
        <v>36260505</v>
      </c>
      <c r="EF423">
        <v>6</v>
      </c>
      <c r="EG423" t="s">
        <v>22</v>
      </c>
      <c r="EH423">
        <v>0</v>
      </c>
      <c r="EI423" t="s">
        <v>3</v>
      </c>
      <c r="EJ423">
        <v>1</v>
      </c>
      <c r="EK423">
        <v>57001</v>
      </c>
      <c r="EL423" t="s">
        <v>23</v>
      </c>
      <c r="EM423" t="s">
        <v>24</v>
      </c>
      <c r="EO423" t="s">
        <v>3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FQ423">
        <v>0</v>
      </c>
      <c r="FR423">
        <f t="shared" si="482"/>
        <v>0</v>
      </c>
      <c r="FS423">
        <v>0</v>
      </c>
      <c r="FX423">
        <v>80</v>
      </c>
      <c r="FY423">
        <v>68</v>
      </c>
      <c r="GA423" t="s">
        <v>3</v>
      </c>
      <c r="GD423">
        <v>1</v>
      </c>
      <c r="GF423">
        <v>-304821490</v>
      </c>
      <c r="GG423">
        <v>2</v>
      </c>
      <c r="GH423">
        <v>1</v>
      </c>
      <c r="GI423">
        <v>-2</v>
      </c>
      <c r="GJ423">
        <v>0</v>
      </c>
      <c r="GK423">
        <v>0</v>
      </c>
      <c r="GL423">
        <f t="shared" si="483"/>
        <v>0</v>
      </c>
      <c r="GM423">
        <f t="shared" si="484"/>
        <v>0</v>
      </c>
      <c r="GN423">
        <f t="shared" si="485"/>
        <v>0</v>
      </c>
      <c r="GO423">
        <f t="shared" si="486"/>
        <v>0</v>
      </c>
      <c r="GP423">
        <f t="shared" si="487"/>
        <v>0</v>
      </c>
      <c r="GR423">
        <v>0</v>
      </c>
      <c r="GS423">
        <v>3</v>
      </c>
      <c r="GT423">
        <v>0</v>
      </c>
      <c r="GU423" t="s">
        <v>3</v>
      </c>
      <c r="GV423">
        <f t="shared" si="488"/>
        <v>0</v>
      </c>
      <c r="GW423">
        <v>1</v>
      </c>
      <c r="GX423">
        <f t="shared" si="489"/>
        <v>0</v>
      </c>
      <c r="HA423">
        <v>0</v>
      </c>
      <c r="HB423">
        <v>0</v>
      </c>
      <c r="HC423">
        <f t="shared" si="490"/>
        <v>0</v>
      </c>
      <c r="HE423" t="s">
        <v>3</v>
      </c>
      <c r="HF423" t="s">
        <v>3</v>
      </c>
      <c r="IK423">
        <v>0</v>
      </c>
    </row>
    <row r="424" spans="1:245">
      <c r="A424">
        <v>17</v>
      </c>
      <c r="B424">
        <v>0</v>
      </c>
      <c r="C424">
        <f>ROW(SmtRes!A135)</f>
        <v>135</v>
      </c>
      <c r="D424">
        <f>ROW(EtalonRes!A135)</f>
        <v>135</v>
      </c>
      <c r="E424" t="s">
        <v>30</v>
      </c>
      <c r="F424" t="s">
        <v>31</v>
      </c>
      <c r="G424" t="s">
        <v>32</v>
      </c>
      <c r="H424" t="s">
        <v>33</v>
      </c>
      <c r="I424">
        <f>ROUND(8/100,9)</f>
        <v>0.08</v>
      </c>
      <c r="J424">
        <v>0</v>
      </c>
      <c r="O424">
        <f t="shared" si="451"/>
        <v>229.93</v>
      </c>
      <c r="P424">
        <f t="shared" si="452"/>
        <v>0</v>
      </c>
      <c r="Q424">
        <f t="shared" si="453"/>
        <v>4.63</v>
      </c>
      <c r="R424">
        <f t="shared" si="454"/>
        <v>4.46</v>
      </c>
      <c r="S424">
        <f t="shared" si="455"/>
        <v>225.3</v>
      </c>
      <c r="T424">
        <f t="shared" si="456"/>
        <v>0</v>
      </c>
      <c r="U424">
        <f t="shared" si="457"/>
        <v>0.91120000000000001</v>
      </c>
      <c r="V424">
        <f t="shared" si="458"/>
        <v>1.0400000000000001E-2</v>
      </c>
      <c r="W424">
        <f t="shared" si="459"/>
        <v>0</v>
      </c>
      <c r="X424">
        <f t="shared" si="460"/>
        <v>183.81</v>
      </c>
      <c r="Y424">
        <f t="shared" si="461"/>
        <v>156.24</v>
      </c>
      <c r="AA424">
        <v>33525518</v>
      </c>
      <c r="AB424">
        <f t="shared" si="462"/>
        <v>92.9</v>
      </c>
      <c r="AC424">
        <f t="shared" si="463"/>
        <v>0</v>
      </c>
      <c r="AD424">
        <f t="shared" si="464"/>
        <v>4.0599999999999996</v>
      </c>
      <c r="AE424">
        <f t="shared" si="465"/>
        <v>1.76</v>
      </c>
      <c r="AF424">
        <f t="shared" si="466"/>
        <v>88.84</v>
      </c>
      <c r="AG424">
        <f t="shared" si="467"/>
        <v>0</v>
      </c>
      <c r="AH424">
        <f t="shared" si="468"/>
        <v>11.39</v>
      </c>
      <c r="AI424">
        <f t="shared" si="469"/>
        <v>0.13</v>
      </c>
      <c r="AJ424">
        <f t="shared" si="470"/>
        <v>0</v>
      </c>
      <c r="AK424">
        <v>92.9</v>
      </c>
      <c r="AL424">
        <v>0</v>
      </c>
      <c r="AM424">
        <v>4.0599999999999996</v>
      </c>
      <c r="AN424">
        <v>1.76</v>
      </c>
      <c r="AO424">
        <v>88.84</v>
      </c>
      <c r="AP424">
        <v>0</v>
      </c>
      <c r="AQ424">
        <v>11.39</v>
      </c>
      <c r="AR424">
        <v>0.13</v>
      </c>
      <c r="AS424">
        <v>0</v>
      </c>
      <c r="AT424">
        <v>80</v>
      </c>
      <c r="AU424">
        <v>68</v>
      </c>
      <c r="AV424">
        <v>1</v>
      </c>
      <c r="AW424">
        <v>1</v>
      </c>
      <c r="AZ424">
        <v>1</v>
      </c>
      <c r="BA424">
        <v>31.7</v>
      </c>
      <c r="BB424">
        <v>14.26</v>
      </c>
      <c r="BC424">
        <v>1</v>
      </c>
      <c r="BD424" t="s">
        <v>3</v>
      </c>
      <c r="BE424" t="s">
        <v>3</v>
      </c>
      <c r="BF424" t="s">
        <v>3</v>
      </c>
      <c r="BG424" t="s">
        <v>3</v>
      </c>
      <c r="BH424">
        <v>0</v>
      </c>
      <c r="BI424">
        <v>1</v>
      </c>
      <c r="BJ424" t="s">
        <v>34</v>
      </c>
      <c r="BM424">
        <v>57001</v>
      </c>
      <c r="BN424">
        <v>0</v>
      </c>
      <c r="BO424" t="s">
        <v>31</v>
      </c>
      <c r="BP424">
        <v>1</v>
      </c>
      <c r="BQ424">
        <v>6</v>
      </c>
      <c r="BR424">
        <v>0</v>
      </c>
      <c r="BS424">
        <v>31.7</v>
      </c>
      <c r="BT424">
        <v>1</v>
      </c>
      <c r="BU424">
        <v>1</v>
      </c>
      <c r="BV424">
        <v>1</v>
      </c>
      <c r="BW424">
        <v>1</v>
      </c>
      <c r="BX424">
        <v>1</v>
      </c>
      <c r="BY424" t="s">
        <v>3</v>
      </c>
      <c r="BZ424">
        <v>80</v>
      </c>
      <c r="CA424">
        <v>68</v>
      </c>
      <c r="CE424">
        <v>0</v>
      </c>
      <c r="CF424">
        <v>0</v>
      </c>
      <c r="CG424">
        <v>0</v>
      </c>
      <c r="CM424">
        <v>0</v>
      </c>
      <c r="CN424" t="s">
        <v>3</v>
      </c>
      <c r="CO424">
        <v>0</v>
      </c>
      <c r="CP424">
        <f t="shared" si="471"/>
        <v>229.93</v>
      </c>
      <c r="CQ424">
        <f t="shared" si="472"/>
        <v>0</v>
      </c>
      <c r="CR424">
        <f t="shared" si="473"/>
        <v>57.895599999999995</v>
      </c>
      <c r="CS424">
        <f t="shared" si="474"/>
        <v>55.792000000000002</v>
      </c>
      <c r="CT424">
        <f t="shared" si="475"/>
        <v>2816.2280000000001</v>
      </c>
      <c r="CU424">
        <f t="shared" si="476"/>
        <v>0</v>
      </c>
      <c r="CV424">
        <f t="shared" si="477"/>
        <v>11.39</v>
      </c>
      <c r="CW424">
        <f t="shared" si="478"/>
        <v>0.13</v>
      </c>
      <c r="CX424">
        <f t="shared" si="479"/>
        <v>0</v>
      </c>
      <c r="CY424">
        <f t="shared" si="480"/>
        <v>183.80800000000002</v>
      </c>
      <c r="CZ424">
        <f t="shared" si="481"/>
        <v>156.23680000000002</v>
      </c>
      <c r="DC424" t="s">
        <v>3</v>
      </c>
      <c r="DD424" t="s">
        <v>3</v>
      </c>
      <c r="DE424" t="s">
        <v>3</v>
      </c>
      <c r="DF424" t="s">
        <v>3</v>
      </c>
      <c r="DG424" t="s">
        <v>3</v>
      </c>
      <c r="DH424" t="s">
        <v>3</v>
      </c>
      <c r="DI424" t="s">
        <v>3</v>
      </c>
      <c r="DJ424" t="s">
        <v>3</v>
      </c>
      <c r="DK424" t="s">
        <v>3</v>
      </c>
      <c r="DL424" t="s">
        <v>3</v>
      </c>
      <c r="DM424" t="s">
        <v>3</v>
      </c>
      <c r="DN424">
        <v>0</v>
      </c>
      <c r="DO424">
        <v>0</v>
      </c>
      <c r="DP424">
        <v>1</v>
      </c>
      <c r="DQ424">
        <v>1</v>
      </c>
      <c r="DU424">
        <v>1013</v>
      </c>
      <c r="DV424" t="s">
        <v>33</v>
      </c>
      <c r="DW424" t="s">
        <v>33</v>
      </c>
      <c r="DX424">
        <v>1</v>
      </c>
      <c r="DZ424" t="s">
        <v>3</v>
      </c>
      <c r="EA424" t="s">
        <v>3</v>
      </c>
      <c r="EB424" t="s">
        <v>3</v>
      </c>
      <c r="EC424" t="s">
        <v>3</v>
      </c>
      <c r="EE424">
        <v>36260505</v>
      </c>
      <c r="EF424">
        <v>6</v>
      </c>
      <c r="EG424" t="s">
        <v>22</v>
      </c>
      <c r="EH424">
        <v>0</v>
      </c>
      <c r="EI424" t="s">
        <v>3</v>
      </c>
      <c r="EJ424">
        <v>1</v>
      </c>
      <c r="EK424">
        <v>57001</v>
      </c>
      <c r="EL424" t="s">
        <v>23</v>
      </c>
      <c r="EM424" t="s">
        <v>24</v>
      </c>
      <c r="EO424" t="s">
        <v>3</v>
      </c>
      <c r="EQ424">
        <v>0</v>
      </c>
      <c r="ER424">
        <v>92.9</v>
      </c>
      <c r="ES424">
        <v>0</v>
      </c>
      <c r="ET424">
        <v>4.0599999999999996</v>
      </c>
      <c r="EU424">
        <v>1.76</v>
      </c>
      <c r="EV424">
        <v>88.84</v>
      </c>
      <c r="EW424">
        <v>11.39</v>
      </c>
      <c r="EX424">
        <v>0.13</v>
      </c>
      <c r="EY424">
        <v>0</v>
      </c>
      <c r="FQ424">
        <v>0</v>
      </c>
      <c r="FR424">
        <f t="shared" si="482"/>
        <v>0</v>
      </c>
      <c r="FS424">
        <v>0</v>
      </c>
      <c r="FX424">
        <v>80</v>
      </c>
      <c r="FY424">
        <v>68</v>
      </c>
      <c r="GA424" t="s">
        <v>3</v>
      </c>
      <c r="GD424">
        <v>1</v>
      </c>
      <c r="GF424">
        <v>-1629810845</v>
      </c>
      <c r="GG424">
        <v>2</v>
      </c>
      <c r="GH424">
        <v>1</v>
      </c>
      <c r="GI424">
        <v>2</v>
      </c>
      <c r="GJ424">
        <v>0</v>
      </c>
      <c r="GK424">
        <v>0</v>
      </c>
      <c r="GL424">
        <f t="shared" si="483"/>
        <v>0</v>
      </c>
      <c r="GM424">
        <f t="shared" si="484"/>
        <v>569.98</v>
      </c>
      <c r="GN424">
        <f t="shared" si="485"/>
        <v>569.98</v>
      </c>
      <c r="GO424">
        <f t="shared" si="486"/>
        <v>0</v>
      </c>
      <c r="GP424">
        <f t="shared" si="487"/>
        <v>0</v>
      </c>
      <c r="GR424">
        <v>0</v>
      </c>
      <c r="GS424">
        <v>3</v>
      </c>
      <c r="GT424">
        <v>0</v>
      </c>
      <c r="GU424" t="s">
        <v>3</v>
      </c>
      <c r="GV424">
        <f t="shared" si="488"/>
        <v>0</v>
      </c>
      <c r="GW424">
        <v>1</v>
      </c>
      <c r="GX424">
        <f t="shared" si="489"/>
        <v>0</v>
      </c>
      <c r="HA424">
        <v>0</v>
      </c>
      <c r="HB424">
        <v>0</v>
      </c>
      <c r="HC424">
        <f t="shared" si="490"/>
        <v>0</v>
      </c>
      <c r="HE424" t="s">
        <v>3</v>
      </c>
      <c r="HF424" t="s">
        <v>3</v>
      </c>
      <c r="IK424">
        <v>0</v>
      </c>
    </row>
    <row r="425" spans="1:245">
      <c r="A425">
        <v>18</v>
      </c>
      <c r="B425">
        <v>0</v>
      </c>
      <c r="C425">
        <v>135</v>
      </c>
      <c r="E425" t="s">
        <v>35</v>
      </c>
      <c r="F425" t="s">
        <v>26</v>
      </c>
      <c r="G425" t="s">
        <v>27</v>
      </c>
      <c r="H425" t="s">
        <v>28</v>
      </c>
      <c r="I425">
        <f>I424*J425</f>
        <v>3.7600000000000001E-2</v>
      </c>
      <c r="J425">
        <v>0.47000000000000003</v>
      </c>
      <c r="O425">
        <f t="shared" si="451"/>
        <v>0</v>
      </c>
      <c r="P425">
        <f t="shared" si="452"/>
        <v>0</v>
      </c>
      <c r="Q425">
        <f t="shared" si="453"/>
        <v>0</v>
      </c>
      <c r="R425">
        <f t="shared" si="454"/>
        <v>0</v>
      </c>
      <c r="S425">
        <f t="shared" si="455"/>
        <v>0</v>
      </c>
      <c r="T425">
        <f t="shared" si="456"/>
        <v>0</v>
      </c>
      <c r="U425">
        <f t="shared" si="457"/>
        <v>0</v>
      </c>
      <c r="V425">
        <f t="shared" si="458"/>
        <v>0</v>
      </c>
      <c r="W425">
        <f t="shared" si="459"/>
        <v>0</v>
      </c>
      <c r="X425">
        <f t="shared" si="460"/>
        <v>0</v>
      </c>
      <c r="Y425">
        <f t="shared" si="461"/>
        <v>0</v>
      </c>
      <c r="AA425">
        <v>33525518</v>
      </c>
      <c r="AB425">
        <f t="shared" si="462"/>
        <v>0</v>
      </c>
      <c r="AC425">
        <f t="shared" si="463"/>
        <v>0</v>
      </c>
      <c r="AD425">
        <f t="shared" si="464"/>
        <v>0</v>
      </c>
      <c r="AE425">
        <f t="shared" si="465"/>
        <v>0</v>
      </c>
      <c r="AF425">
        <f t="shared" si="466"/>
        <v>0</v>
      </c>
      <c r="AG425">
        <f t="shared" si="467"/>
        <v>0</v>
      </c>
      <c r="AH425">
        <f t="shared" si="468"/>
        <v>0</v>
      </c>
      <c r="AI425">
        <f t="shared" si="469"/>
        <v>0</v>
      </c>
      <c r="AJ425">
        <f t="shared" si="470"/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80</v>
      </c>
      <c r="AU425">
        <v>68</v>
      </c>
      <c r="AV425">
        <v>1</v>
      </c>
      <c r="AW425">
        <v>1</v>
      </c>
      <c r="AZ425">
        <v>1</v>
      </c>
      <c r="BA425">
        <v>1</v>
      </c>
      <c r="BB425">
        <v>1</v>
      </c>
      <c r="BC425">
        <v>1</v>
      </c>
      <c r="BD425" t="s">
        <v>3</v>
      </c>
      <c r="BE425" t="s">
        <v>3</v>
      </c>
      <c r="BF425" t="s">
        <v>3</v>
      </c>
      <c r="BG425" t="s">
        <v>3</v>
      </c>
      <c r="BH425">
        <v>3</v>
      </c>
      <c r="BI425">
        <v>1</v>
      </c>
      <c r="BJ425" t="s">
        <v>29</v>
      </c>
      <c r="BM425">
        <v>57001</v>
      </c>
      <c r="BN425">
        <v>0</v>
      </c>
      <c r="BO425" t="s">
        <v>3</v>
      </c>
      <c r="BP425">
        <v>0</v>
      </c>
      <c r="BQ425">
        <v>6</v>
      </c>
      <c r="BR425">
        <v>0</v>
      </c>
      <c r="BS425">
        <v>1</v>
      </c>
      <c r="BT425">
        <v>1</v>
      </c>
      <c r="BU425">
        <v>1</v>
      </c>
      <c r="BV425">
        <v>1</v>
      </c>
      <c r="BW425">
        <v>1</v>
      </c>
      <c r="BX425">
        <v>1</v>
      </c>
      <c r="BY425" t="s">
        <v>3</v>
      </c>
      <c r="BZ425">
        <v>80</v>
      </c>
      <c r="CA425">
        <v>68</v>
      </c>
      <c r="CE425">
        <v>0</v>
      </c>
      <c r="CF425">
        <v>0</v>
      </c>
      <c r="CG425">
        <v>0</v>
      </c>
      <c r="CM425">
        <v>0</v>
      </c>
      <c r="CN425" t="s">
        <v>3</v>
      </c>
      <c r="CO425">
        <v>0</v>
      </c>
      <c r="CP425">
        <f t="shared" si="471"/>
        <v>0</v>
      </c>
      <c r="CQ425">
        <f t="shared" si="472"/>
        <v>0</v>
      </c>
      <c r="CR425">
        <f t="shared" si="473"/>
        <v>0</v>
      </c>
      <c r="CS425">
        <f t="shared" si="474"/>
        <v>0</v>
      </c>
      <c r="CT425">
        <f t="shared" si="475"/>
        <v>0</v>
      </c>
      <c r="CU425">
        <f t="shared" si="476"/>
        <v>0</v>
      </c>
      <c r="CV425">
        <f t="shared" si="477"/>
        <v>0</v>
      </c>
      <c r="CW425">
        <f t="shared" si="478"/>
        <v>0</v>
      </c>
      <c r="CX425">
        <f t="shared" si="479"/>
        <v>0</v>
      </c>
      <c r="CY425">
        <f t="shared" si="480"/>
        <v>0</v>
      </c>
      <c r="CZ425">
        <f t="shared" si="481"/>
        <v>0</v>
      </c>
      <c r="DC425" t="s">
        <v>3</v>
      </c>
      <c r="DD425" t="s">
        <v>3</v>
      </c>
      <c r="DE425" t="s">
        <v>3</v>
      </c>
      <c r="DF425" t="s">
        <v>3</v>
      </c>
      <c r="DG425" t="s">
        <v>3</v>
      </c>
      <c r="DH425" t="s">
        <v>3</v>
      </c>
      <c r="DI425" t="s">
        <v>3</v>
      </c>
      <c r="DJ425" t="s">
        <v>3</v>
      </c>
      <c r="DK425" t="s">
        <v>3</v>
      </c>
      <c r="DL425" t="s">
        <v>3</v>
      </c>
      <c r="DM425" t="s">
        <v>3</v>
      </c>
      <c r="DN425">
        <v>0</v>
      </c>
      <c r="DO425">
        <v>0</v>
      </c>
      <c r="DP425">
        <v>1</v>
      </c>
      <c r="DQ425">
        <v>1</v>
      </c>
      <c r="DU425">
        <v>1009</v>
      </c>
      <c r="DV425" t="s">
        <v>28</v>
      </c>
      <c r="DW425" t="s">
        <v>28</v>
      </c>
      <c r="DX425">
        <v>1000</v>
      </c>
      <c r="DZ425" t="s">
        <v>3</v>
      </c>
      <c r="EA425" t="s">
        <v>3</v>
      </c>
      <c r="EB425" t="s">
        <v>3</v>
      </c>
      <c r="EC425" t="s">
        <v>3</v>
      </c>
      <c r="EE425">
        <v>36260505</v>
      </c>
      <c r="EF425">
        <v>6</v>
      </c>
      <c r="EG425" t="s">
        <v>22</v>
      </c>
      <c r="EH425">
        <v>0</v>
      </c>
      <c r="EI425" t="s">
        <v>3</v>
      </c>
      <c r="EJ425">
        <v>1</v>
      </c>
      <c r="EK425">
        <v>57001</v>
      </c>
      <c r="EL425" t="s">
        <v>23</v>
      </c>
      <c r="EM425" t="s">
        <v>24</v>
      </c>
      <c r="EO425" t="s">
        <v>3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FQ425">
        <v>0</v>
      </c>
      <c r="FR425">
        <f t="shared" si="482"/>
        <v>0</v>
      </c>
      <c r="FS425">
        <v>0</v>
      </c>
      <c r="FX425">
        <v>80</v>
      </c>
      <c r="FY425">
        <v>68</v>
      </c>
      <c r="GA425" t="s">
        <v>3</v>
      </c>
      <c r="GD425">
        <v>1</v>
      </c>
      <c r="GF425">
        <v>-304821490</v>
      </c>
      <c r="GG425">
        <v>2</v>
      </c>
      <c r="GH425">
        <v>1</v>
      </c>
      <c r="GI425">
        <v>-2</v>
      </c>
      <c r="GJ425">
        <v>0</v>
      </c>
      <c r="GK425">
        <v>0</v>
      </c>
      <c r="GL425">
        <f t="shared" si="483"/>
        <v>0</v>
      </c>
      <c r="GM425">
        <f t="shared" si="484"/>
        <v>0</v>
      </c>
      <c r="GN425">
        <f t="shared" si="485"/>
        <v>0</v>
      </c>
      <c r="GO425">
        <f t="shared" si="486"/>
        <v>0</v>
      </c>
      <c r="GP425">
        <f t="shared" si="487"/>
        <v>0</v>
      </c>
      <c r="GR425">
        <v>0</v>
      </c>
      <c r="GS425">
        <v>3</v>
      </c>
      <c r="GT425">
        <v>0</v>
      </c>
      <c r="GU425" t="s">
        <v>3</v>
      </c>
      <c r="GV425">
        <f t="shared" si="488"/>
        <v>0</v>
      </c>
      <c r="GW425">
        <v>1</v>
      </c>
      <c r="GX425">
        <f t="shared" si="489"/>
        <v>0</v>
      </c>
      <c r="HA425">
        <v>0</v>
      </c>
      <c r="HB425">
        <v>0</v>
      </c>
      <c r="HC425">
        <f t="shared" si="490"/>
        <v>0</v>
      </c>
      <c r="HE425" t="s">
        <v>3</v>
      </c>
      <c r="HF425" t="s">
        <v>3</v>
      </c>
      <c r="IK425">
        <v>0</v>
      </c>
    </row>
    <row r="426" spans="1:245">
      <c r="A426">
        <v>17</v>
      </c>
      <c r="B426">
        <v>0</v>
      </c>
      <c r="C426">
        <f>ROW(SmtRes!A137)</f>
        <v>137</v>
      </c>
      <c r="D426">
        <f>ROW(EtalonRes!A137)</f>
        <v>137</v>
      </c>
      <c r="E426" t="s">
        <v>36</v>
      </c>
      <c r="F426" t="s">
        <v>37</v>
      </c>
      <c r="G426" t="s">
        <v>38</v>
      </c>
      <c r="H426" t="s">
        <v>39</v>
      </c>
      <c r="I426">
        <f>ROUND(8/100,9)</f>
        <v>0.08</v>
      </c>
      <c r="J426">
        <v>0</v>
      </c>
      <c r="O426">
        <f t="shared" si="451"/>
        <v>151.72999999999999</v>
      </c>
      <c r="P426">
        <f t="shared" si="452"/>
        <v>0</v>
      </c>
      <c r="Q426">
        <f t="shared" si="453"/>
        <v>0</v>
      </c>
      <c r="R426">
        <f t="shared" si="454"/>
        <v>0</v>
      </c>
      <c r="S426">
        <f t="shared" si="455"/>
        <v>151.72999999999999</v>
      </c>
      <c r="T426">
        <f t="shared" si="456"/>
        <v>0</v>
      </c>
      <c r="U426">
        <f t="shared" si="457"/>
        <v>0.61360000000000003</v>
      </c>
      <c r="V426">
        <f t="shared" si="458"/>
        <v>0</v>
      </c>
      <c r="W426">
        <f t="shared" si="459"/>
        <v>0</v>
      </c>
      <c r="X426">
        <f t="shared" si="460"/>
        <v>121.38</v>
      </c>
      <c r="Y426">
        <f t="shared" si="461"/>
        <v>103.18</v>
      </c>
      <c r="AA426">
        <v>33525518</v>
      </c>
      <c r="AB426">
        <f t="shared" si="462"/>
        <v>59.83</v>
      </c>
      <c r="AC426">
        <f t="shared" si="463"/>
        <v>0</v>
      </c>
      <c r="AD426">
        <f t="shared" si="464"/>
        <v>0</v>
      </c>
      <c r="AE426">
        <f t="shared" si="465"/>
        <v>0</v>
      </c>
      <c r="AF426">
        <f t="shared" si="466"/>
        <v>59.83</v>
      </c>
      <c r="AG426">
        <f t="shared" si="467"/>
        <v>0</v>
      </c>
      <c r="AH426">
        <f t="shared" si="468"/>
        <v>7.67</v>
      </c>
      <c r="AI426">
        <f t="shared" si="469"/>
        <v>0</v>
      </c>
      <c r="AJ426">
        <f t="shared" si="470"/>
        <v>0</v>
      </c>
      <c r="AK426">
        <v>59.83</v>
      </c>
      <c r="AL426">
        <v>0</v>
      </c>
      <c r="AM426">
        <v>0</v>
      </c>
      <c r="AN426">
        <v>0</v>
      </c>
      <c r="AO426">
        <v>59.83</v>
      </c>
      <c r="AP426">
        <v>0</v>
      </c>
      <c r="AQ426">
        <v>7.67</v>
      </c>
      <c r="AR426">
        <v>0</v>
      </c>
      <c r="AS426">
        <v>0</v>
      </c>
      <c r="AT426">
        <v>80</v>
      </c>
      <c r="AU426">
        <v>68</v>
      </c>
      <c r="AV426">
        <v>1</v>
      </c>
      <c r="AW426">
        <v>1</v>
      </c>
      <c r="AZ426">
        <v>1</v>
      </c>
      <c r="BA426">
        <v>31.7</v>
      </c>
      <c r="BB426">
        <v>1</v>
      </c>
      <c r="BC426">
        <v>1</v>
      </c>
      <c r="BD426" t="s">
        <v>3</v>
      </c>
      <c r="BE426" t="s">
        <v>3</v>
      </c>
      <c r="BF426" t="s">
        <v>3</v>
      </c>
      <c r="BG426" t="s">
        <v>3</v>
      </c>
      <c r="BH426">
        <v>0</v>
      </c>
      <c r="BI426">
        <v>1</v>
      </c>
      <c r="BJ426" t="s">
        <v>40</v>
      </c>
      <c r="BM426">
        <v>57001</v>
      </c>
      <c r="BN426">
        <v>0</v>
      </c>
      <c r="BO426" t="s">
        <v>37</v>
      </c>
      <c r="BP426">
        <v>1</v>
      </c>
      <c r="BQ426">
        <v>6</v>
      </c>
      <c r="BR426">
        <v>0</v>
      </c>
      <c r="BS426">
        <v>31.7</v>
      </c>
      <c r="BT426">
        <v>1</v>
      </c>
      <c r="BU426">
        <v>1</v>
      </c>
      <c r="BV426">
        <v>1</v>
      </c>
      <c r="BW426">
        <v>1</v>
      </c>
      <c r="BX426">
        <v>1</v>
      </c>
      <c r="BY426" t="s">
        <v>3</v>
      </c>
      <c r="BZ426">
        <v>80</v>
      </c>
      <c r="CA426">
        <v>68</v>
      </c>
      <c r="CE426">
        <v>0</v>
      </c>
      <c r="CF426">
        <v>0</v>
      </c>
      <c r="CG426">
        <v>0</v>
      </c>
      <c r="CM426">
        <v>0</v>
      </c>
      <c r="CN426" t="s">
        <v>3</v>
      </c>
      <c r="CO426">
        <v>0</v>
      </c>
      <c r="CP426">
        <f t="shared" si="471"/>
        <v>151.72999999999999</v>
      </c>
      <c r="CQ426">
        <f t="shared" si="472"/>
        <v>0</v>
      </c>
      <c r="CR426">
        <f t="shared" si="473"/>
        <v>0</v>
      </c>
      <c r="CS426">
        <f t="shared" si="474"/>
        <v>0</v>
      </c>
      <c r="CT426">
        <f t="shared" si="475"/>
        <v>1896.6109999999999</v>
      </c>
      <c r="CU426">
        <f t="shared" si="476"/>
        <v>0</v>
      </c>
      <c r="CV426">
        <f t="shared" si="477"/>
        <v>7.67</v>
      </c>
      <c r="CW426">
        <f t="shared" si="478"/>
        <v>0</v>
      </c>
      <c r="CX426">
        <f t="shared" si="479"/>
        <v>0</v>
      </c>
      <c r="CY426">
        <f t="shared" si="480"/>
        <v>121.384</v>
      </c>
      <c r="CZ426">
        <f t="shared" si="481"/>
        <v>103.1764</v>
      </c>
      <c r="DC426" t="s">
        <v>3</v>
      </c>
      <c r="DD426" t="s">
        <v>3</v>
      </c>
      <c r="DE426" t="s">
        <v>3</v>
      </c>
      <c r="DF426" t="s">
        <v>3</v>
      </c>
      <c r="DG426" t="s">
        <v>3</v>
      </c>
      <c r="DH426" t="s">
        <v>3</v>
      </c>
      <c r="DI426" t="s">
        <v>3</v>
      </c>
      <c r="DJ426" t="s">
        <v>3</v>
      </c>
      <c r="DK426" t="s">
        <v>3</v>
      </c>
      <c r="DL426" t="s">
        <v>3</v>
      </c>
      <c r="DM426" t="s">
        <v>3</v>
      </c>
      <c r="DN426">
        <v>0</v>
      </c>
      <c r="DO426">
        <v>0</v>
      </c>
      <c r="DP426">
        <v>1</v>
      </c>
      <c r="DQ426">
        <v>1</v>
      </c>
      <c r="DU426">
        <v>1013</v>
      </c>
      <c r="DV426" t="s">
        <v>39</v>
      </c>
      <c r="DW426" t="s">
        <v>39</v>
      </c>
      <c r="DX426">
        <v>1</v>
      </c>
      <c r="DZ426" t="s">
        <v>3</v>
      </c>
      <c r="EA426" t="s">
        <v>3</v>
      </c>
      <c r="EB426" t="s">
        <v>3</v>
      </c>
      <c r="EC426" t="s">
        <v>3</v>
      </c>
      <c r="EE426">
        <v>36260505</v>
      </c>
      <c r="EF426">
        <v>6</v>
      </c>
      <c r="EG426" t="s">
        <v>22</v>
      </c>
      <c r="EH426">
        <v>0</v>
      </c>
      <c r="EI426" t="s">
        <v>3</v>
      </c>
      <c r="EJ426">
        <v>1</v>
      </c>
      <c r="EK426">
        <v>57001</v>
      </c>
      <c r="EL426" t="s">
        <v>23</v>
      </c>
      <c r="EM426" t="s">
        <v>24</v>
      </c>
      <c r="EO426" t="s">
        <v>3</v>
      </c>
      <c r="EQ426">
        <v>0</v>
      </c>
      <c r="ER426">
        <v>59.83</v>
      </c>
      <c r="ES426">
        <v>0</v>
      </c>
      <c r="ET426">
        <v>0</v>
      </c>
      <c r="EU426">
        <v>0</v>
      </c>
      <c r="EV426">
        <v>59.83</v>
      </c>
      <c r="EW426">
        <v>7.67</v>
      </c>
      <c r="EX426">
        <v>0</v>
      </c>
      <c r="EY426">
        <v>0</v>
      </c>
      <c r="FQ426">
        <v>0</v>
      </c>
      <c r="FR426">
        <f t="shared" si="482"/>
        <v>0</v>
      </c>
      <c r="FS426">
        <v>0</v>
      </c>
      <c r="FX426">
        <v>80</v>
      </c>
      <c r="FY426">
        <v>68</v>
      </c>
      <c r="GA426" t="s">
        <v>3</v>
      </c>
      <c r="GD426">
        <v>1</v>
      </c>
      <c r="GF426">
        <v>1095792533</v>
      </c>
      <c r="GG426">
        <v>2</v>
      </c>
      <c r="GH426">
        <v>1</v>
      </c>
      <c r="GI426">
        <v>2</v>
      </c>
      <c r="GJ426">
        <v>0</v>
      </c>
      <c r="GK426">
        <v>0</v>
      </c>
      <c r="GL426">
        <f t="shared" si="483"/>
        <v>0</v>
      </c>
      <c r="GM426">
        <f t="shared" si="484"/>
        <v>376.29</v>
      </c>
      <c r="GN426">
        <f t="shared" si="485"/>
        <v>376.29</v>
      </c>
      <c r="GO426">
        <f t="shared" si="486"/>
        <v>0</v>
      </c>
      <c r="GP426">
        <f t="shared" si="487"/>
        <v>0</v>
      </c>
      <c r="GR426">
        <v>0</v>
      </c>
      <c r="GS426">
        <v>3</v>
      </c>
      <c r="GT426">
        <v>0</v>
      </c>
      <c r="GU426" t="s">
        <v>3</v>
      </c>
      <c r="GV426">
        <f t="shared" si="488"/>
        <v>0</v>
      </c>
      <c r="GW426">
        <v>1</v>
      </c>
      <c r="GX426">
        <f t="shared" si="489"/>
        <v>0</v>
      </c>
      <c r="HA426">
        <v>0</v>
      </c>
      <c r="HB426">
        <v>0</v>
      </c>
      <c r="HC426">
        <f t="shared" si="490"/>
        <v>0</v>
      </c>
      <c r="HE426" t="s">
        <v>3</v>
      </c>
      <c r="HF426" t="s">
        <v>3</v>
      </c>
      <c r="IK426">
        <v>0</v>
      </c>
    </row>
    <row r="427" spans="1:245">
      <c r="A427">
        <v>18</v>
      </c>
      <c r="B427">
        <v>0</v>
      </c>
      <c r="C427">
        <v>137</v>
      </c>
      <c r="E427" t="s">
        <v>41</v>
      </c>
      <c r="F427" t="s">
        <v>26</v>
      </c>
      <c r="G427" t="s">
        <v>27</v>
      </c>
      <c r="H427" t="s">
        <v>28</v>
      </c>
      <c r="I427">
        <f>I426*J427</f>
        <v>5.5999999999999994E-2</v>
      </c>
      <c r="J427">
        <v>0.7</v>
      </c>
      <c r="O427">
        <f t="shared" si="451"/>
        <v>0</v>
      </c>
      <c r="P427">
        <f t="shared" si="452"/>
        <v>0</v>
      </c>
      <c r="Q427">
        <f t="shared" si="453"/>
        <v>0</v>
      </c>
      <c r="R427">
        <f t="shared" si="454"/>
        <v>0</v>
      </c>
      <c r="S427">
        <f t="shared" si="455"/>
        <v>0</v>
      </c>
      <c r="T427">
        <f t="shared" si="456"/>
        <v>0</v>
      </c>
      <c r="U427">
        <f t="shared" si="457"/>
        <v>0</v>
      </c>
      <c r="V427">
        <f t="shared" si="458"/>
        <v>0</v>
      </c>
      <c r="W427">
        <f t="shared" si="459"/>
        <v>0</v>
      </c>
      <c r="X427">
        <f t="shared" si="460"/>
        <v>0</v>
      </c>
      <c r="Y427">
        <f t="shared" si="461"/>
        <v>0</v>
      </c>
      <c r="AA427">
        <v>33525518</v>
      </c>
      <c r="AB427">
        <f t="shared" si="462"/>
        <v>0</v>
      </c>
      <c r="AC427">
        <f t="shared" si="463"/>
        <v>0</v>
      </c>
      <c r="AD427">
        <f t="shared" si="464"/>
        <v>0</v>
      </c>
      <c r="AE427">
        <f t="shared" si="465"/>
        <v>0</v>
      </c>
      <c r="AF427">
        <f t="shared" si="466"/>
        <v>0</v>
      </c>
      <c r="AG427">
        <f t="shared" si="467"/>
        <v>0</v>
      </c>
      <c r="AH427">
        <f t="shared" si="468"/>
        <v>0</v>
      </c>
      <c r="AI427">
        <f t="shared" si="469"/>
        <v>0</v>
      </c>
      <c r="AJ427">
        <f t="shared" si="470"/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80</v>
      </c>
      <c r="AU427">
        <v>68</v>
      </c>
      <c r="AV427">
        <v>1</v>
      </c>
      <c r="AW427">
        <v>1</v>
      </c>
      <c r="AZ427">
        <v>1</v>
      </c>
      <c r="BA427">
        <v>1</v>
      </c>
      <c r="BB427">
        <v>1</v>
      </c>
      <c r="BC427">
        <v>1</v>
      </c>
      <c r="BD427" t="s">
        <v>3</v>
      </c>
      <c r="BE427" t="s">
        <v>3</v>
      </c>
      <c r="BF427" t="s">
        <v>3</v>
      </c>
      <c r="BG427" t="s">
        <v>3</v>
      </c>
      <c r="BH427">
        <v>3</v>
      </c>
      <c r="BI427">
        <v>1</v>
      </c>
      <c r="BJ427" t="s">
        <v>29</v>
      </c>
      <c r="BM427">
        <v>57001</v>
      </c>
      <c r="BN427">
        <v>0</v>
      </c>
      <c r="BO427" t="s">
        <v>3</v>
      </c>
      <c r="BP427">
        <v>0</v>
      </c>
      <c r="BQ427">
        <v>6</v>
      </c>
      <c r="BR427">
        <v>0</v>
      </c>
      <c r="BS427">
        <v>1</v>
      </c>
      <c r="BT427">
        <v>1</v>
      </c>
      <c r="BU427">
        <v>1</v>
      </c>
      <c r="BV427">
        <v>1</v>
      </c>
      <c r="BW427">
        <v>1</v>
      </c>
      <c r="BX427">
        <v>1</v>
      </c>
      <c r="BY427" t="s">
        <v>3</v>
      </c>
      <c r="BZ427">
        <v>80</v>
      </c>
      <c r="CA427">
        <v>68</v>
      </c>
      <c r="CE427">
        <v>0</v>
      </c>
      <c r="CF427">
        <v>0</v>
      </c>
      <c r="CG427">
        <v>0</v>
      </c>
      <c r="CM427">
        <v>0</v>
      </c>
      <c r="CN427" t="s">
        <v>3</v>
      </c>
      <c r="CO427">
        <v>0</v>
      </c>
      <c r="CP427">
        <f t="shared" si="471"/>
        <v>0</v>
      </c>
      <c r="CQ427">
        <f t="shared" si="472"/>
        <v>0</v>
      </c>
      <c r="CR427">
        <f t="shared" si="473"/>
        <v>0</v>
      </c>
      <c r="CS427">
        <f t="shared" si="474"/>
        <v>0</v>
      </c>
      <c r="CT427">
        <f t="shared" si="475"/>
        <v>0</v>
      </c>
      <c r="CU427">
        <f t="shared" si="476"/>
        <v>0</v>
      </c>
      <c r="CV427">
        <f t="shared" si="477"/>
        <v>0</v>
      </c>
      <c r="CW427">
        <f t="shared" si="478"/>
        <v>0</v>
      </c>
      <c r="CX427">
        <f t="shared" si="479"/>
        <v>0</v>
      </c>
      <c r="CY427">
        <f t="shared" si="480"/>
        <v>0</v>
      </c>
      <c r="CZ427">
        <f t="shared" si="481"/>
        <v>0</v>
      </c>
      <c r="DC427" t="s">
        <v>3</v>
      </c>
      <c r="DD427" t="s">
        <v>3</v>
      </c>
      <c r="DE427" t="s">
        <v>3</v>
      </c>
      <c r="DF427" t="s">
        <v>3</v>
      </c>
      <c r="DG427" t="s">
        <v>3</v>
      </c>
      <c r="DH427" t="s">
        <v>3</v>
      </c>
      <c r="DI427" t="s">
        <v>3</v>
      </c>
      <c r="DJ427" t="s">
        <v>3</v>
      </c>
      <c r="DK427" t="s">
        <v>3</v>
      </c>
      <c r="DL427" t="s">
        <v>3</v>
      </c>
      <c r="DM427" t="s">
        <v>3</v>
      </c>
      <c r="DN427">
        <v>0</v>
      </c>
      <c r="DO427">
        <v>0</v>
      </c>
      <c r="DP427">
        <v>1</v>
      </c>
      <c r="DQ427">
        <v>1</v>
      </c>
      <c r="DU427">
        <v>1009</v>
      </c>
      <c r="DV427" t="s">
        <v>28</v>
      </c>
      <c r="DW427" t="s">
        <v>28</v>
      </c>
      <c r="DX427">
        <v>1000</v>
      </c>
      <c r="DZ427" t="s">
        <v>3</v>
      </c>
      <c r="EA427" t="s">
        <v>3</v>
      </c>
      <c r="EB427" t="s">
        <v>3</v>
      </c>
      <c r="EC427" t="s">
        <v>3</v>
      </c>
      <c r="EE427">
        <v>36260505</v>
      </c>
      <c r="EF427">
        <v>6</v>
      </c>
      <c r="EG427" t="s">
        <v>22</v>
      </c>
      <c r="EH427">
        <v>0</v>
      </c>
      <c r="EI427" t="s">
        <v>3</v>
      </c>
      <c r="EJ427">
        <v>1</v>
      </c>
      <c r="EK427">
        <v>57001</v>
      </c>
      <c r="EL427" t="s">
        <v>23</v>
      </c>
      <c r="EM427" t="s">
        <v>24</v>
      </c>
      <c r="EO427" t="s">
        <v>3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FQ427">
        <v>0</v>
      </c>
      <c r="FR427">
        <f t="shared" si="482"/>
        <v>0</v>
      </c>
      <c r="FS427">
        <v>0</v>
      </c>
      <c r="FX427">
        <v>80</v>
      </c>
      <c r="FY427">
        <v>68</v>
      </c>
      <c r="GA427" t="s">
        <v>3</v>
      </c>
      <c r="GD427">
        <v>1</v>
      </c>
      <c r="GF427">
        <v>-304821490</v>
      </c>
      <c r="GG427">
        <v>2</v>
      </c>
      <c r="GH427">
        <v>1</v>
      </c>
      <c r="GI427">
        <v>-2</v>
      </c>
      <c r="GJ427">
        <v>0</v>
      </c>
      <c r="GK427">
        <v>0</v>
      </c>
      <c r="GL427">
        <f t="shared" si="483"/>
        <v>0</v>
      </c>
      <c r="GM427">
        <f t="shared" si="484"/>
        <v>0</v>
      </c>
      <c r="GN427">
        <f t="shared" si="485"/>
        <v>0</v>
      </c>
      <c r="GO427">
        <f t="shared" si="486"/>
        <v>0</v>
      </c>
      <c r="GP427">
        <f t="shared" si="487"/>
        <v>0</v>
      </c>
      <c r="GR427">
        <v>0</v>
      </c>
      <c r="GS427">
        <v>3</v>
      </c>
      <c r="GT427">
        <v>0</v>
      </c>
      <c r="GU427" t="s">
        <v>3</v>
      </c>
      <c r="GV427">
        <f t="shared" si="488"/>
        <v>0</v>
      </c>
      <c r="GW427">
        <v>1</v>
      </c>
      <c r="GX427">
        <f t="shared" si="489"/>
        <v>0</v>
      </c>
      <c r="HA427">
        <v>0</v>
      </c>
      <c r="HB427">
        <v>0</v>
      </c>
      <c r="HC427">
        <f t="shared" si="490"/>
        <v>0</v>
      </c>
      <c r="HE427" t="s">
        <v>3</v>
      </c>
      <c r="HF427" t="s">
        <v>3</v>
      </c>
      <c r="IK427">
        <v>0</v>
      </c>
    </row>
    <row r="428" spans="1:245">
      <c r="A428">
        <v>17</v>
      </c>
      <c r="B428">
        <v>0</v>
      </c>
      <c r="C428">
        <f>ROW(SmtRes!A143)</f>
        <v>143</v>
      </c>
      <c r="D428">
        <f>ROW(EtalonRes!A143)</f>
        <v>143</v>
      </c>
      <c r="E428" t="s">
        <v>42</v>
      </c>
      <c r="F428" t="s">
        <v>43</v>
      </c>
      <c r="G428" t="s">
        <v>44</v>
      </c>
      <c r="H428" t="s">
        <v>45</v>
      </c>
      <c r="I428">
        <f>ROUND(27.22/100,9)</f>
        <v>0.2722</v>
      </c>
      <c r="J428">
        <v>0</v>
      </c>
      <c r="O428">
        <f t="shared" si="451"/>
        <v>13245.88</v>
      </c>
      <c r="P428">
        <f t="shared" si="452"/>
        <v>1997.52</v>
      </c>
      <c r="Q428">
        <f t="shared" si="453"/>
        <v>81.22</v>
      </c>
      <c r="R428">
        <f t="shared" si="454"/>
        <v>78.09</v>
      </c>
      <c r="S428">
        <f t="shared" si="455"/>
        <v>11167.14</v>
      </c>
      <c r="T428">
        <f t="shared" si="456"/>
        <v>0</v>
      </c>
      <c r="U428">
        <f t="shared" si="457"/>
        <v>39.760253999999996</v>
      </c>
      <c r="V428">
        <f t="shared" si="458"/>
        <v>0.18237400000000001</v>
      </c>
      <c r="W428">
        <f t="shared" si="459"/>
        <v>0</v>
      </c>
      <c r="X428">
        <f t="shared" si="460"/>
        <v>8883.73</v>
      </c>
      <c r="Y428">
        <f t="shared" si="461"/>
        <v>5622.62</v>
      </c>
      <c r="AA428">
        <v>33525518</v>
      </c>
      <c r="AB428">
        <f t="shared" si="462"/>
        <v>2366.4699999999998</v>
      </c>
      <c r="AC428">
        <f t="shared" si="463"/>
        <v>1051.3499999999999</v>
      </c>
      <c r="AD428">
        <f t="shared" si="464"/>
        <v>20.94</v>
      </c>
      <c r="AE428">
        <f t="shared" si="465"/>
        <v>9.0500000000000007</v>
      </c>
      <c r="AF428">
        <f t="shared" si="466"/>
        <v>1294.18</v>
      </c>
      <c r="AG428">
        <f t="shared" si="467"/>
        <v>0</v>
      </c>
      <c r="AH428">
        <f t="shared" si="468"/>
        <v>146.07</v>
      </c>
      <c r="AI428">
        <f t="shared" si="469"/>
        <v>0.67</v>
      </c>
      <c r="AJ428">
        <f t="shared" si="470"/>
        <v>0</v>
      </c>
      <c r="AK428">
        <v>2366.4699999999998</v>
      </c>
      <c r="AL428">
        <v>1051.3499999999999</v>
      </c>
      <c r="AM428">
        <v>20.94</v>
      </c>
      <c r="AN428">
        <v>9.0500000000000007</v>
      </c>
      <c r="AO428">
        <v>1294.18</v>
      </c>
      <c r="AP428">
        <v>0</v>
      </c>
      <c r="AQ428">
        <v>146.07</v>
      </c>
      <c r="AR428">
        <v>0.67</v>
      </c>
      <c r="AS428">
        <v>0</v>
      </c>
      <c r="AT428">
        <v>79</v>
      </c>
      <c r="AU428">
        <v>50</v>
      </c>
      <c r="AV428">
        <v>1</v>
      </c>
      <c r="AW428">
        <v>1</v>
      </c>
      <c r="AZ428">
        <v>1</v>
      </c>
      <c r="BA428">
        <v>31.7</v>
      </c>
      <c r="BB428">
        <v>14.25</v>
      </c>
      <c r="BC428">
        <v>6.98</v>
      </c>
      <c r="BD428" t="s">
        <v>3</v>
      </c>
      <c r="BE428" t="s">
        <v>3</v>
      </c>
      <c r="BF428" t="s">
        <v>3</v>
      </c>
      <c r="BG428" t="s">
        <v>3</v>
      </c>
      <c r="BH428">
        <v>0</v>
      </c>
      <c r="BI428">
        <v>1</v>
      </c>
      <c r="BJ428" t="s">
        <v>46</v>
      </c>
      <c r="BM428">
        <v>61001</v>
      </c>
      <c r="BN428">
        <v>0</v>
      </c>
      <c r="BO428" t="s">
        <v>43</v>
      </c>
      <c r="BP428">
        <v>1</v>
      </c>
      <c r="BQ428">
        <v>6</v>
      </c>
      <c r="BR428">
        <v>0</v>
      </c>
      <c r="BS428">
        <v>31.7</v>
      </c>
      <c r="BT428">
        <v>1</v>
      </c>
      <c r="BU428">
        <v>1</v>
      </c>
      <c r="BV428">
        <v>1</v>
      </c>
      <c r="BW428">
        <v>1</v>
      </c>
      <c r="BX428">
        <v>1</v>
      </c>
      <c r="BY428" t="s">
        <v>3</v>
      </c>
      <c r="BZ428">
        <v>79</v>
      </c>
      <c r="CA428">
        <v>50</v>
      </c>
      <c r="CE428">
        <v>0</v>
      </c>
      <c r="CF428">
        <v>0</v>
      </c>
      <c r="CG428">
        <v>0</v>
      </c>
      <c r="CM428">
        <v>0</v>
      </c>
      <c r="CN428" t="s">
        <v>3</v>
      </c>
      <c r="CO428">
        <v>0</v>
      </c>
      <c r="CP428">
        <f t="shared" si="471"/>
        <v>13245.88</v>
      </c>
      <c r="CQ428">
        <f t="shared" si="472"/>
        <v>7338.4229999999998</v>
      </c>
      <c r="CR428">
        <f t="shared" si="473"/>
        <v>298.39500000000004</v>
      </c>
      <c r="CS428">
        <f t="shared" si="474"/>
        <v>286.88499999999999</v>
      </c>
      <c r="CT428">
        <f t="shared" si="475"/>
        <v>41025.506000000001</v>
      </c>
      <c r="CU428">
        <f t="shared" si="476"/>
        <v>0</v>
      </c>
      <c r="CV428">
        <f t="shared" si="477"/>
        <v>146.07</v>
      </c>
      <c r="CW428">
        <f t="shared" si="478"/>
        <v>0.67</v>
      </c>
      <c r="CX428">
        <f t="shared" si="479"/>
        <v>0</v>
      </c>
      <c r="CY428">
        <f t="shared" si="480"/>
        <v>8883.7316999999985</v>
      </c>
      <c r="CZ428">
        <f t="shared" si="481"/>
        <v>5622.6149999999998</v>
      </c>
      <c r="DC428" t="s">
        <v>3</v>
      </c>
      <c r="DD428" t="s">
        <v>3</v>
      </c>
      <c r="DE428" t="s">
        <v>3</v>
      </c>
      <c r="DF428" t="s">
        <v>3</v>
      </c>
      <c r="DG428" t="s">
        <v>3</v>
      </c>
      <c r="DH428" t="s">
        <v>3</v>
      </c>
      <c r="DI428" t="s">
        <v>3</v>
      </c>
      <c r="DJ428" t="s">
        <v>3</v>
      </c>
      <c r="DK428" t="s">
        <v>3</v>
      </c>
      <c r="DL428" t="s">
        <v>3</v>
      </c>
      <c r="DM428" t="s">
        <v>3</v>
      </c>
      <c r="DN428">
        <v>0</v>
      </c>
      <c r="DO428">
        <v>0</v>
      </c>
      <c r="DP428">
        <v>1</v>
      </c>
      <c r="DQ428">
        <v>1</v>
      </c>
      <c r="DU428">
        <v>1013</v>
      </c>
      <c r="DV428" t="s">
        <v>45</v>
      </c>
      <c r="DW428" t="s">
        <v>45</v>
      </c>
      <c r="DX428">
        <v>1</v>
      </c>
      <c r="DZ428" t="s">
        <v>3</v>
      </c>
      <c r="EA428" t="s">
        <v>3</v>
      </c>
      <c r="EB428" t="s">
        <v>3</v>
      </c>
      <c r="EC428" t="s">
        <v>3</v>
      </c>
      <c r="EE428">
        <v>36260509</v>
      </c>
      <c r="EF428">
        <v>6</v>
      </c>
      <c r="EG428" t="s">
        <v>22</v>
      </c>
      <c r="EH428">
        <v>0</v>
      </c>
      <c r="EI428" t="s">
        <v>3</v>
      </c>
      <c r="EJ428">
        <v>1</v>
      </c>
      <c r="EK428">
        <v>61001</v>
      </c>
      <c r="EL428" t="s">
        <v>47</v>
      </c>
      <c r="EM428" t="s">
        <v>48</v>
      </c>
      <c r="EO428" t="s">
        <v>3</v>
      </c>
      <c r="EQ428">
        <v>0</v>
      </c>
      <c r="ER428">
        <v>2366.4699999999998</v>
      </c>
      <c r="ES428">
        <v>1051.3499999999999</v>
      </c>
      <c r="ET428">
        <v>20.94</v>
      </c>
      <c r="EU428">
        <v>9.0500000000000007</v>
      </c>
      <c r="EV428">
        <v>1294.18</v>
      </c>
      <c r="EW428">
        <v>146.07</v>
      </c>
      <c r="EX428">
        <v>0.67</v>
      </c>
      <c r="EY428">
        <v>0</v>
      </c>
      <c r="FQ428">
        <v>0</v>
      </c>
      <c r="FR428">
        <f t="shared" si="482"/>
        <v>0</v>
      </c>
      <c r="FS428">
        <v>0</v>
      </c>
      <c r="FX428">
        <v>79</v>
      </c>
      <c r="FY428">
        <v>50</v>
      </c>
      <c r="GA428" t="s">
        <v>3</v>
      </c>
      <c r="GD428">
        <v>1</v>
      </c>
      <c r="GF428">
        <v>478959867</v>
      </c>
      <c r="GG428">
        <v>2</v>
      </c>
      <c r="GH428">
        <v>1</v>
      </c>
      <c r="GI428">
        <v>2</v>
      </c>
      <c r="GJ428">
        <v>0</v>
      </c>
      <c r="GK428">
        <v>0</v>
      </c>
      <c r="GL428">
        <f t="shared" si="483"/>
        <v>0</v>
      </c>
      <c r="GM428">
        <f t="shared" si="484"/>
        <v>27752.23</v>
      </c>
      <c r="GN428">
        <f t="shared" si="485"/>
        <v>27752.23</v>
      </c>
      <c r="GO428">
        <f t="shared" si="486"/>
        <v>0</v>
      </c>
      <c r="GP428">
        <f t="shared" si="487"/>
        <v>0</v>
      </c>
      <c r="GR428">
        <v>0</v>
      </c>
      <c r="GS428">
        <v>3</v>
      </c>
      <c r="GT428">
        <v>0</v>
      </c>
      <c r="GU428" t="s">
        <v>3</v>
      </c>
      <c r="GV428">
        <f t="shared" si="488"/>
        <v>0</v>
      </c>
      <c r="GW428">
        <v>1</v>
      </c>
      <c r="GX428">
        <f t="shared" si="489"/>
        <v>0</v>
      </c>
      <c r="HA428">
        <v>0</v>
      </c>
      <c r="HB428">
        <v>0</v>
      </c>
      <c r="HC428">
        <f t="shared" si="490"/>
        <v>0</v>
      </c>
      <c r="HE428" t="s">
        <v>3</v>
      </c>
      <c r="HF428" t="s">
        <v>3</v>
      </c>
      <c r="IK428">
        <v>0</v>
      </c>
    </row>
    <row r="429" spans="1:245">
      <c r="A429">
        <v>18</v>
      </c>
      <c r="B429">
        <v>0</v>
      </c>
      <c r="C429">
        <v>143</v>
      </c>
      <c r="E429" t="s">
        <v>49</v>
      </c>
      <c r="F429" t="s">
        <v>26</v>
      </c>
      <c r="G429" t="s">
        <v>27</v>
      </c>
      <c r="H429" t="s">
        <v>28</v>
      </c>
      <c r="I429">
        <f>I428*J429</f>
        <v>0.92003599999999996</v>
      </c>
      <c r="J429">
        <v>3.38</v>
      </c>
      <c r="O429">
        <f t="shared" si="451"/>
        <v>0</v>
      </c>
      <c r="P429">
        <f t="shared" si="452"/>
        <v>0</v>
      </c>
      <c r="Q429">
        <f t="shared" si="453"/>
        <v>0</v>
      </c>
      <c r="R429">
        <f t="shared" si="454"/>
        <v>0</v>
      </c>
      <c r="S429">
        <f t="shared" si="455"/>
        <v>0</v>
      </c>
      <c r="T429">
        <f t="shared" si="456"/>
        <v>0</v>
      </c>
      <c r="U429">
        <f t="shared" si="457"/>
        <v>0</v>
      </c>
      <c r="V429">
        <f t="shared" si="458"/>
        <v>0</v>
      </c>
      <c r="W429">
        <f t="shared" si="459"/>
        <v>0</v>
      </c>
      <c r="X429">
        <f t="shared" si="460"/>
        <v>0</v>
      </c>
      <c r="Y429">
        <f t="shared" si="461"/>
        <v>0</v>
      </c>
      <c r="AA429">
        <v>33525518</v>
      </c>
      <c r="AB429">
        <f t="shared" si="462"/>
        <v>0</v>
      </c>
      <c r="AC429">
        <f t="shared" si="463"/>
        <v>0</v>
      </c>
      <c r="AD429">
        <f t="shared" si="464"/>
        <v>0</v>
      </c>
      <c r="AE429">
        <f t="shared" si="465"/>
        <v>0</v>
      </c>
      <c r="AF429">
        <f t="shared" si="466"/>
        <v>0</v>
      </c>
      <c r="AG429">
        <f t="shared" si="467"/>
        <v>0</v>
      </c>
      <c r="AH429">
        <f t="shared" si="468"/>
        <v>0</v>
      </c>
      <c r="AI429">
        <f t="shared" si="469"/>
        <v>0</v>
      </c>
      <c r="AJ429">
        <f t="shared" si="470"/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79</v>
      </c>
      <c r="AU429">
        <v>50</v>
      </c>
      <c r="AV429">
        <v>1</v>
      </c>
      <c r="AW429">
        <v>1</v>
      </c>
      <c r="AZ429">
        <v>1</v>
      </c>
      <c r="BA429">
        <v>1</v>
      </c>
      <c r="BB429">
        <v>1</v>
      </c>
      <c r="BC429">
        <v>1</v>
      </c>
      <c r="BD429" t="s">
        <v>3</v>
      </c>
      <c r="BE429" t="s">
        <v>3</v>
      </c>
      <c r="BF429" t="s">
        <v>3</v>
      </c>
      <c r="BG429" t="s">
        <v>3</v>
      </c>
      <c r="BH429">
        <v>3</v>
      </c>
      <c r="BI429">
        <v>1</v>
      </c>
      <c r="BJ429" t="s">
        <v>29</v>
      </c>
      <c r="BM429">
        <v>61001</v>
      </c>
      <c r="BN429">
        <v>0</v>
      </c>
      <c r="BO429" t="s">
        <v>3</v>
      </c>
      <c r="BP429">
        <v>0</v>
      </c>
      <c r="BQ429">
        <v>6</v>
      </c>
      <c r="BR429">
        <v>0</v>
      </c>
      <c r="BS429">
        <v>1</v>
      </c>
      <c r="BT429">
        <v>1</v>
      </c>
      <c r="BU429">
        <v>1</v>
      </c>
      <c r="BV429">
        <v>1</v>
      </c>
      <c r="BW429">
        <v>1</v>
      </c>
      <c r="BX429">
        <v>1</v>
      </c>
      <c r="BY429" t="s">
        <v>3</v>
      </c>
      <c r="BZ429">
        <v>79</v>
      </c>
      <c r="CA429">
        <v>50</v>
      </c>
      <c r="CE429">
        <v>0</v>
      </c>
      <c r="CF429">
        <v>0</v>
      </c>
      <c r="CG429">
        <v>0</v>
      </c>
      <c r="CM429">
        <v>0</v>
      </c>
      <c r="CN429" t="s">
        <v>3</v>
      </c>
      <c r="CO429">
        <v>0</v>
      </c>
      <c r="CP429">
        <f t="shared" si="471"/>
        <v>0</v>
      </c>
      <c r="CQ429">
        <f t="shared" si="472"/>
        <v>0</v>
      </c>
      <c r="CR429">
        <f t="shared" si="473"/>
        <v>0</v>
      </c>
      <c r="CS429">
        <f t="shared" si="474"/>
        <v>0</v>
      </c>
      <c r="CT429">
        <f t="shared" si="475"/>
        <v>0</v>
      </c>
      <c r="CU429">
        <f t="shared" si="476"/>
        <v>0</v>
      </c>
      <c r="CV429">
        <f t="shared" si="477"/>
        <v>0</v>
      </c>
      <c r="CW429">
        <f t="shared" si="478"/>
        <v>0</v>
      </c>
      <c r="CX429">
        <f t="shared" si="479"/>
        <v>0</v>
      </c>
      <c r="CY429">
        <f t="shared" si="480"/>
        <v>0</v>
      </c>
      <c r="CZ429">
        <f t="shared" si="481"/>
        <v>0</v>
      </c>
      <c r="DC429" t="s">
        <v>3</v>
      </c>
      <c r="DD429" t="s">
        <v>3</v>
      </c>
      <c r="DE429" t="s">
        <v>3</v>
      </c>
      <c r="DF429" t="s">
        <v>3</v>
      </c>
      <c r="DG429" t="s">
        <v>3</v>
      </c>
      <c r="DH429" t="s">
        <v>3</v>
      </c>
      <c r="DI429" t="s">
        <v>3</v>
      </c>
      <c r="DJ429" t="s">
        <v>3</v>
      </c>
      <c r="DK429" t="s">
        <v>3</v>
      </c>
      <c r="DL429" t="s">
        <v>3</v>
      </c>
      <c r="DM429" t="s">
        <v>3</v>
      </c>
      <c r="DN429">
        <v>0</v>
      </c>
      <c r="DO429">
        <v>0</v>
      </c>
      <c r="DP429">
        <v>1</v>
      </c>
      <c r="DQ429">
        <v>1</v>
      </c>
      <c r="DU429">
        <v>1009</v>
      </c>
      <c r="DV429" t="s">
        <v>28</v>
      </c>
      <c r="DW429" t="s">
        <v>28</v>
      </c>
      <c r="DX429">
        <v>1000</v>
      </c>
      <c r="DZ429" t="s">
        <v>3</v>
      </c>
      <c r="EA429" t="s">
        <v>3</v>
      </c>
      <c r="EB429" t="s">
        <v>3</v>
      </c>
      <c r="EC429" t="s">
        <v>3</v>
      </c>
      <c r="EE429">
        <v>36260509</v>
      </c>
      <c r="EF429">
        <v>6</v>
      </c>
      <c r="EG429" t="s">
        <v>22</v>
      </c>
      <c r="EH429">
        <v>0</v>
      </c>
      <c r="EI429" t="s">
        <v>3</v>
      </c>
      <c r="EJ429">
        <v>1</v>
      </c>
      <c r="EK429">
        <v>61001</v>
      </c>
      <c r="EL429" t="s">
        <v>47</v>
      </c>
      <c r="EM429" t="s">
        <v>48</v>
      </c>
      <c r="EO429" t="s">
        <v>3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FQ429">
        <v>0</v>
      </c>
      <c r="FR429">
        <f t="shared" si="482"/>
        <v>0</v>
      </c>
      <c r="FS429">
        <v>0</v>
      </c>
      <c r="FX429">
        <v>79</v>
      </c>
      <c r="FY429">
        <v>50</v>
      </c>
      <c r="GA429" t="s">
        <v>3</v>
      </c>
      <c r="GD429">
        <v>1</v>
      </c>
      <c r="GF429">
        <v>-304821490</v>
      </c>
      <c r="GG429">
        <v>2</v>
      </c>
      <c r="GH429">
        <v>1</v>
      </c>
      <c r="GI429">
        <v>-2</v>
      </c>
      <c r="GJ429">
        <v>0</v>
      </c>
      <c r="GK429">
        <v>0</v>
      </c>
      <c r="GL429">
        <f t="shared" si="483"/>
        <v>0</v>
      </c>
      <c r="GM429">
        <f t="shared" si="484"/>
        <v>0</v>
      </c>
      <c r="GN429">
        <f t="shared" si="485"/>
        <v>0</v>
      </c>
      <c r="GO429">
        <f t="shared" si="486"/>
        <v>0</v>
      </c>
      <c r="GP429">
        <f t="shared" si="487"/>
        <v>0</v>
      </c>
      <c r="GR429">
        <v>0</v>
      </c>
      <c r="GS429">
        <v>3</v>
      </c>
      <c r="GT429">
        <v>0</v>
      </c>
      <c r="GU429" t="s">
        <v>3</v>
      </c>
      <c r="GV429">
        <f t="shared" si="488"/>
        <v>0</v>
      </c>
      <c r="GW429">
        <v>1</v>
      </c>
      <c r="GX429">
        <f t="shared" si="489"/>
        <v>0</v>
      </c>
      <c r="HA429">
        <v>0</v>
      </c>
      <c r="HB429">
        <v>0</v>
      </c>
      <c r="HC429">
        <f t="shared" si="490"/>
        <v>0</v>
      </c>
      <c r="HE429" t="s">
        <v>3</v>
      </c>
      <c r="HF429" t="s">
        <v>3</v>
      </c>
      <c r="IK429">
        <v>0</v>
      </c>
    </row>
    <row r="430" spans="1:245">
      <c r="A430">
        <v>17</v>
      </c>
      <c r="B430">
        <v>0</v>
      </c>
      <c r="C430">
        <f>ROW(SmtRes!A144)</f>
        <v>144</v>
      </c>
      <c r="D430">
        <f>ROW(EtalonRes!A144)</f>
        <v>144</v>
      </c>
      <c r="E430" t="s">
        <v>50</v>
      </c>
      <c r="F430" t="s">
        <v>51</v>
      </c>
      <c r="G430" t="s">
        <v>52</v>
      </c>
      <c r="H430" t="s">
        <v>53</v>
      </c>
      <c r="I430">
        <f>ROUND(8/100,9)</f>
        <v>0.08</v>
      </c>
      <c r="J430">
        <v>0</v>
      </c>
      <c r="O430">
        <f t="shared" si="451"/>
        <v>451.41</v>
      </c>
      <c r="P430">
        <f t="shared" si="452"/>
        <v>0</v>
      </c>
      <c r="Q430">
        <f t="shared" si="453"/>
        <v>0</v>
      </c>
      <c r="R430">
        <f t="shared" si="454"/>
        <v>0</v>
      </c>
      <c r="S430">
        <f t="shared" si="455"/>
        <v>451.41</v>
      </c>
      <c r="T430">
        <f t="shared" si="456"/>
        <v>0</v>
      </c>
      <c r="U430">
        <f t="shared" si="457"/>
        <v>1.8256000000000001</v>
      </c>
      <c r="V430">
        <f t="shared" si="458"/>
        <v>0</v>
      </c>
      <c r="W430">
        <f t="shared" si="459"/>
        <v>0</v>
      </c>
      <c r="X430">
        <f t="shared" si="460"/>
        <v>446.9</v>
      </c>
      <c r="Y430">
        <f t="shared" si="461"/>
        <v>270.85000000000002</v>
      </c>
      <c r="AA430">
        <v>33525518</v>
      </c>
      <c r="AB430">
        <f t="shared" si="462"/>
        <v>178</v>
      </c>
      <c r="AC430">
        <f t="shared" si="463"/>
        <v>0</v>
      </c>
      <c r="AD430">
        <f t="shared" si="464"/>
        <v>0</v>
      </c>
      <c r="AE430">
        <f t="shared" si="465"/>
        <v>0</v>
      </c>
      <c r="AF430">
        <f t="shared" si="466"/>
        <v>178</v>
      </c>
      <c r="AG430">
        <f t="shared" si="467"/>
        <v>0</v>
      </c>
      <c r="AH430">
        <f t="shared" si="468"/>
        <v>22.82</v>
      </c>
      <c r="AI430">
        <f t="shared" si="469"/>
        <v>0</v>
      </c>
      <c r="AJ430">
        <f t="shared" si="470"/>
        <v>0</v>
      </c>
      <c r="AK430">
        <v>178</v>
      </c>
      <c r="AL430">
        <v>0</v>
      </c>
      <c r="AM430">
        <v>0</v>
      </c>
      <c r="AN430">
        <v>0</v>
      </c>
      <c r="AO430">
        <v>178</v>
      </c>
      <c r="AP430">
        <v>0</v>
      </c>
      <c r="AQ430">
        <v>22.82</v>
      </c>
      <c r="AR430">
        <v>0</v>
      </c>
      <c r="AS430">
        <v>0</v>
      </c>
      <c r="AT430">
        <v>99</v>
      </c>
      <c r="AU430">
        <v>60</v>
      </c>
      <c r="AV430">
        <v>1</v>
      </c>
      <c r="AW430">
        <v>1</v>
      </c>
      <c r="AZ430">
        <v>1</v>
      </c>
      <c r="BA430">
        <v>31.7</v>
      </c>
      <c r="BB430">
        <v>1</v>
      </c>
      <c r="BC430">
        <v>1</v>
      </c>
      <c r="BD430" t="s">
        <v>3</v>
      </c>
      <c r="BE430" t="s">
        <v>3</v>
      </c>
      <c r="BF430" t="s">
        <v>3</v>
      </c>
      <c r="BG430" t="s">
        <v>3</v>
      </c>
      <c r="BH430">
        <v>0</v>
      </c>
      <c r="BI430">
        <v>1</v>
      </c>
      <c r="BJ430" t="s">
        <v>54</v>
      </c>
      <c r="BM430">
        <v>46001</v>
      </c>
      <c r="BN430">
        <v>0</v>
      </c>
      <c r="BO430" t="s">
        <v>51</v>
      </c>
      <c r="BP430">
        <v>1</v>
      </c>
      <c r="BQ430">
        <v>2</v>
      </c>
      <c r="BR430">
        <v>0</v>
      </c>
      <c r="BS430">
        <v>31.7</v>
      </c>
      <c r="BT430">
        <v>1</v>
      </c>
      <c r="BU430">
        <v>1</v>
      </c>
      <c r="BV430">
        <v>1</v>
      </c>
      <c r="BW430">
        <v>1</v>
      </c>
      <c r="BX430">
        <v>1</v>
      </c>
      <c r="BY430" t="s">
        <v>3</v>
      </c>
      <c r="BZ430">
        <v>110</v>
      </c>
      <c r="CA430">
        <v>70</v>
      </c>
      <c r="CE430">
        <v>0</v>
      </c>
      <c r="CF430">
        <v>0</v>
      </c>
      <c r="CG430">
        <v>0</v>
      </c>
      <c r="CM430">
        <v>0</v>
      </c>
      <c r="CN430" t="s">
        <v>3</v>
      </c>
      <c r="CO430">
        <v>0</v>
      </c>
      <c r="CP430">
        <f t="shared" si="471"/>
        <v>451.41</v>
      </c>
      <c r="CQ430">
        <f t="shared" si="472"/>
        <v>0</v>
      </c>
      <c r="CR430">
        <f t="shared" si="473"/>
        <v>0</v>
      </c>
      <c r="CS430">
        <f t="shared" si="474"/>
        <v>0</v>
      </c>
      <c r="CT430">
        <f t="shared" si="475"/>
        <v>5642.5999999999995</v>
      </c>
      <c r="CU430">
        <f t="shared" si="476"/>
        <v>0</v>
      </c>
      <c r="CV430">
        <f t="shared" si="477"/>
        <v>22.82</v>
      </c>
      <c r="CW430">
        <f t="shared" si="478"/>
        <v>0</v>
      </c>
      <c r="CX430">
        <f t="shared" si="479"/>
        <v>0</v>
      </c>
      <c r="CY430">
        <f t="shared" si="480"/>
        <v>446.89590000000004</v>
      </c>
      <c r="CZ430">
        <f t="shared" si="481"/>
        <v>270.846</v>
      </c>
      <c r="DC430" t="s">
        <v>3</v>
      </c>
      <c r="DD430" t="s">
        <v>3</v>
      </c>
      <c r="DE430" t="s">
        <v>3</v>
      </c>
      <c r="DF430" t="s">
        <v>3</v>
      </c>
      <c r="DG430" t="s">
        <v>3</v>
      </c>
      <c r="DH430" t="s">
        <v>3</v>
      </c>
      <c r="DI430" t="s">
        <v>3</v>
      </c>
      <c r="DJ430" t="s">
        <v>3</v>
      </c>
      <c r="DK430" t="s">
        <v>3</v>
      </c>
      <c r="DL430" t="s">
        <v>3</v>
      </c>
      <c r="DM430" t="s">
        <v>3</v>
      </c>
      <c r="DN430">
        <v>0</v>
      </c>
      <c r="DO430">
        <v>0</v>
      </c>
      <c r="DP430">
        <v>1</v>
      </c>
      <c r="DQ430">
        <v>1</v>
      </c>
      <c r="DU430">
        <v>1005</v>
      </c>
      <c r="DV430" t="s">
        <v>53</v>
      </c>
      <c r="DW430" t="s">
        <v>53</v>
      </c>
      <c r="DX430">
        <v>100</v>
      </c>
      <c r="DZ430" t="s">
        <v>3</v>
      </c>
      <c r="EA430" t="s">
        <v>3</v>
      </c>
      <c r="EB430" t="s">
        <v>3</v>
      </c>
      <c r="EC430" t="s">
        <v>3</v>
      </c>
      <c r="EE430">
        <v>36260494</v>
      </c>
      <c r="EF430">
        <v>2</v>
      </c>
      <c r="EG430" t="s">
        <v>55</v>
      </c>
      <c r="EH430">
        <v>0</v>
      </c>
      <c r="EI430" t="s">
        <v>3</v>
      </c>
      <c r="EJ430">
        <v>1</v>
      </c>
      <c r="EK430">
        <v>46001</v>
      </c>
      <c r="EL430" t="s">
        <v>56</v>
      </c>
      <c r="EM430" t="s">
        <v>57</v>
      </c>
      <c r="EO430" t="s">
        <v>3</v>
      </c>
      <c r="EQ430">
        <v>0</v>
      </c>
      <c r="ER430">
        <v>178</v>
      </c>
      <c r="ES430">
        <v>0</v>
      </c>
      <c r="ET430">
        <v>0</v>
      </c>
      <c r="EU430">
        <v>0</v>
      </c>
      <c r="EV430">
        <v>178</v>
      </c>
      <c r="EW430">
        <v>22.82</v>
      </c>
      <c r="EX430">
        <v>0</v>
      </c>
      <c r="EY430">
        <v>0</v>
      </c>
      <c r="FQ430">
        <v>0</v>
      </c>
      <c r="FR430">
        <f t="shared" si="482"/>
        <v>0</v>
      </c>
      <c r="FS430">
        <v>0</v>
      </c>
      <c r="FT430" t="s">
        <v>58</v>
      </c>
      <c r="FU430" t="s">
        <v>59</v>
      </c>
      <c r="FX430">
        <v>99</v>
      </c>
      <c r="FY430">
        <v>59.5</v>
      </c>
      <c r="GA430" t="s">
        <v>3</v>
      </c>
      <c r="GD430">
        <v>1</v>
      </c>
      <c r="GF430">
        <v>1912073335</v>
      </c>
      <c r="GG430">
        <v>2</v>
      </c>
      <c r="GH430">
        <v>1</v>
      </c>
      <c r="GI430">
        <v>2</v>
      </c>
      <c r="GJ430">
        <v>0</v>
      </c>
      <c r="GK430">
        <v>0</v>
      </c>
      <c r="GL430">
        <f t="shared" si="483"/>
        <v>0</v>
      </c>
      <c r="GM430">
        <f t="shared" si="484"/>
        <v>1169.1600000000001</v>
      </c>
      <c r="GN430">
        <f t="shared" si="485"/>
        <v>1169.1600000000001</v>
      </c>
      <c r="GO430">
        <f t="shared" si="486"/>
        <v>0</v>
      </c>
      <c r="GP430">
        <f t="shared" si="487"/>
        <v>0</v>
      </c>
      <c r="GR430">
        <v>0</v>
      </c>
      <c r="GS430">
        <v>0</v>
      </c>
      <c r="GT430">
        <v>0</v>
      </c>
      <c r="GU430" t="s">
        <v>3</v>
      </c>
      <c r="GV430">
        <f t="shared" si="488"/>
        <v>0</v>
      </c>
      <c r="GW430">
        <v>1</v>
      </c>
      <c r="GX430">
        <f t="shared" si="489"/>
        <v>0</v>
      </c>
      <c r="HA430">
        <v>0</v>
      </c>
      <c r="HB430">
        <v>0</v>
      </c>
      <c r="HC430">
        <f t="shared" si="490"/>
        <v>0</v>
      </c>
      <c r="HE430" t="s">
        <v>3</v>
      </c>
      <c r="HF430" t="s">
        <v>3</v>
      </c>
      <c r="IK430">
        <v>0</v>
      </c>
    </row>
    <row r="432" spans="1:245">
      <c r="A432" s="2">
        <v>51</v>
      </c>
      <c r="B432" s="2">
        <f>B418</f>
        <v>0</v>
      </c>
      <c r="C432" s="2">
        <f>A418</f>
        <v>5</v>
      </c>
      <c r="D432" s="2">
        <f>ROW(A418)</f>
        <v>418</v>
      </c>
      <c r="E432" s="2"/>
      <c r="F432" s="2" t="str">
        <f>IF(F418&lt;&gt;"",F418,"")</f>
        <v>Новый подраздел</v>
      </c>
      <c r="G432" s="2" t="str">
        <f>IF(G418&lt;&gt;"",G418,"")</f>
        <v>коридор 28</v>
      </c>
      <c r="H432" s="2">
        <v>0</v>
      </c>
      <c r="I432" s="2"/>
      <c r="J432" s="2"/>
      <c r="K432" s="2"/>
      <c r="L432" s="2"/>
      <c r="M432" s="2"/>
      <c r="N432" s="2"/>
      <c r="O432" s="2">
        <f t="shared" ref="O432:T432" si="491">ROUND(AB432,2)</f>
        <v>14200.15</v>
      </c>
      <c r="P432" s="2">
        <f t="shared" si="491"/>
        <v>1997.52</v>
      </c>
      <c r="Q432" s="2">
        <f t="shared" si="491"/>
        <v>85.85</v>
      </c>
      <c r="R432" s="2">
        <f t="shared" si="491"/>
        <v>82.55</v>
      </c>
      <c r="S432" s="2">
        <f t="shared" si="491"/>
        <v>12116.78</v>
      </c>
      <c r="T432" s="2">
        <f t="shared" si="491"/>
        <v>0</v>
      </c>
      <c r="U432" s="2">
        <f>AH432</f>
        <v>43.600753999999995</v>
      </c>
      <c r="V432" s="2">
        <f>AI432</f>
        <v>0.192774</v>
      </c>
      <c r="W432" s="2">
        <f>ROUND(AJ432,2)</f>
        <v>0</v>
      </c>
      <c r="X432" s="2">
        <f>ROUND(AK432,2)</f>
        <v>9732.7800000000007</v>
      </c>
      <c r="Y432" s="2">
        <f>ROUND(AL432,2)</f>
        <v>6235.31</v>
      </c>
      <c r="Z432" s="2"/>
      <c r="AA432" s="2"/>
      <c r="AB432" s="2">
        <f>ROUND(SUMIF(AA422:AA430,"=33525518",O422:O430),2)</f>
        <v>14200.15</v>
      </c>
      <c r="AC432" s="2">
        <f>ROUND(SUMIF(AA422:AA430,"=33525518",P422:P430),2)</f>
        <v>1997.52</v>
      </c>
      <c r="AD432" s="2">
        <f>ROUND(SUMIF(AA422:AA430,"=33525518",Q422:Q430),2)</f>
        <v>85.85</v>
      </c>
      <c r="AE432" s="2">
        <f>ROUND(SUMIF(AA422:AA430,"=33525518",R422:R430),2)</f>
        <v>82.55</v>
      </c>
      <c r="AF432" s="2">
        <f>ROUND(SUMIF(AA422:AA430,"=33525518",S422:S430),2)</f>
        <v>12116.78</v>
      </c>
      <c r="AG432" s="2">
        <f>ROUND(SUMIF(AA422:AA430,"=33525518",T422:T430),2)</f>
        <v>0</v>
      </c>
      <c r="AH432" s="2">
        <f>SUMIF(AA422:AA430,"=33525518",U422:U430)</f>
        <v>43.600753999999995</v>
      </c>
      <c r="AI432" s="2">
        <f>SUMIF(AA422:AA430,"=33525518",V422:V430)</f>
        <v>0.192774</v>
      </c>
      <c r="AJ432" s="2">
        <f>ROUND(SUMIF(AA422:AA430,"=33525518",W422:W430),2)</f>
        <v>0</v>
      </c>
      <c r="AK432" s="2">
        <f>ROUND(SUMIF(AA422:AA430,"=33525518",X422:X430),2)</f>
        <v>9732.7800000000007</v>
      </c>
      <c r="AL432" s="2">
        <f>ROUND(SUMIF(AA422:AA430,"=33525518",Y422:Y430),2)</f>
        <v>6235.31</v>
      </c>
      <c r="AM432" s="2"/>
      <c r="AN432" s="2"/>
      <c r="AO432" s="2">
        <f t="shared" ref="AO432:BD432" si="492">ROUND(BX432,2)</f>
        <v>0</v>
      </c>
      <c r="AP432" s="2">
        <f t="shared" si="492"/>
        <v>0</v>
      </c>
      <c r="AQ432" s="2">
        <f t="shared" si="492"/>
        <v>0</v>
      </c>
      <c r="AR432" s="2">
        <f t="shared" si="492"/>
        <v>30168.240000000002</v>
      </c>
      <c r="AS432" s="2">
        <f t="shared" si="492"/>
        <v>30168.240000000002</v>
      </c>
      <c r="AT432" s="2">
        <f t="shared" si="492"/>
        <v>0</v>
      </c>
      <c r="AU432" s="2">
        <f t="shared" si="492"/>
        <v>0</v>
      </c>
      <c r="AV432" s="2">
        <f t="shared" si="492"/>
        <v>1997.52</v>
      </c>
      <c r="AW432" s="2">
        <f t="shared" si="492"/>
        <v>1997.52</v>
      </c>
      <c r="AX432" s="2">
        <f t="shared" si="492"/>
        <v>0</v>
      </c>
      <c r="AY432" s="2">
        <f t="shared" si="492"/>
        <v>1997.52</v>
      </c>
      <c r="AZ432" s="2">
        <f t="shared" si="492"/>
        <v>0</v>
      </c>
      <c r="BA432" s="2">
        <f t="shared" si="492"/>
        <v>0</v>
      </c>
      <c r="BB432" s="2">
        <f t="shared" si="492"/>
        <v>0</v>
      </c>
      <c r="BC432" s="2">
        <f t="shared" si="492"/>
        <v>0</v>
      </c>
      <c r="BD432" s="2">
        <f t="shared" si="492"/>
        <v>0</v>
      </c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>
        <f>ROUND(SUMIF(AA422:AA430,"=33525518",FQ422:FQ430),2)</f>
        <v>0</v>
      </c>
      <c r="BY432" s="2">
        <f>ROUND(SUMIF(AA422:AA430,"=33525518",FR422:FR430),2)</f>
        <v>0</v>
      </c>
      <c r="BZ432" s="2">
        <f>ROUND(SUMIF(AA422:AA430,"=33525518",GL422:GL430),2)</f>
        <v>0</v>
      </c>
      <c r="CA432" s="2">
        <f>ROUND(SUMIF(AA422:AA430,"=33525518",GM422:GM430),2)</f>
        <v>30168.240000000002</v>
      </c>
      <c r="CB432" s="2">
        <f>ROUND(SUMIF(AA422:AA430,"=33525518",GN422:GN430),2)</f>
        <v>30168.240000000002</v>
      </c>
      <c r="CC432" s="2">
        <f>ROUND(SUMIF(AA422:AA430,"=33525518",GO422:GO430),2)</f>
        <v>0</v>
      </c>
      <c r="CD432" s="2">
        <f>ROUND(SUMIF(AA422:AA430,"=33525518",GP422:GP430),2)</f>
        <v>0</v>
      </c>
      <c r="CE432" s="2">
        <f>AC432-BX432</f>
        <v>1997.52</v>
      </c>
      <c r="CF432" s="2">
        <f>AC432-BY432</f>
        <v>1997.52</v>
      </c>
      <c r="CG432" s="2">
        <f>BX432-BZ432</f>
        <v>0</v>
      </c>
      <c r="CH432" s="2">
        <f>AC432-BX432-BY432+BZ432</f>
        <v>1997.52</v>
      </c>
      <c r="CI432" s="2">
        <f>BY432-BZ432</f>
        <v>0</v>
      </c>
      <c r="CJ432" s="2">
        <f>ROUND(SUMIF(AA422:AA430,"=33525518",GX422:GX430),2)</f>
        <v>0</v>
      </c>
      <c r="CK432" s="2">
        <f>ROUND(SUMIF(AA422:AA430,"=33525518",GY422:GY430),2)</f>
        <v>0</v>
      </c>
      <c r="CL432" s="2">
        <f>ROUND(SUMIF(AA422:AA430,"=33525518",GZ422:GZ430),2)</f>
        <v>0</v>
      </c>
      <c r="CM432" s="2">
        <f>ROUND(SUMIF(AA422:AA430,"=33525518",HD422:HD430),2)</f>
        <v>0</v>
      </c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>
        <v>0</v>
      </c>
    </row>
    <row r="434" spans="1:23">
      <c r="A434" s="4">
        <v>50</v>
      </c>
      <c r="B434" s="4">
        <v>0</v>
      </c>
      <c r="C434" s="4">
        <v>0</v>
      </c>
      <c r="D434" s="4">
        <v>1</v>
      </c>
      <c r="E434" s="4">
        <v>201</v>
      </c>
      <c r="F434" s="4">
        <f>ROUND(Source!O432,O434)</f>
        <v>14200.15</v>
      </c>
      <c r="G434" s="4" t="s">
        <v>60</v>
      </c>
      <c r="H434" s="4" t="s">
        <v>61</v>
      </c>
      <c r="I434" s="4"/>
      <c r="J434" s="4"/>
      <c r="K434" s="4">
        <v>201</v>
      </c>
      <c r="L434" s="4">
        <v>1</v>
      </c>
      <c r="M434" s="4">
        <v>3</v>
      </c>
      <c r="N434" s="4" t="s">
        <v>3</v>
      </c>
      <c r="O434" s="4">
        <v>2</v>
      </c>
      <c r="P434" s="4"/>
      <c r="Q434" s="4"/>
      <c r="R434" s="4"/>
      <c r="S434" s="4"/>
      <c r="T434" s="4"/>
      <c r="U434" s="4"/>
      <c r="V434" s="4"/>
      <c r="W434" s="4"/>
    </row>
    <row r="435" spans="1:23">
      <c r="A435" s="4">
        <v>50</v>
      </c>
      <c r="B435" s="4">
        <v>0</v>
      </c>
      <c r="C435" s="4">
        <v>0</v>
      </c>
      <c r="D435" s="4">
        <v>1</v>
      </c>
      <c r="E435" s="4">
        <v>202</v>
      </c>
      <c r="F435" s="4">
        <f>ROUND(Source!P432,O435)</f>
        <v>1997.52</v>
      </c>
      <c r="G435" s="4" t="s">
        <v>62</v>
      </c>
      <c r="H435" s="4" t="s">
        <v>63</v>
      </c>
      <c r="I435" s="4"/>
      <c r="J435" s="4"/>
      <c r="K435" s="4">
        <v>202</v>
      </c>
      <c r="L435" s="4">
        <v>2</v>
      </c>
      <c r="M435" s="4">
        <v>3</v>
      </c>
      <c r="N435" s="4" t="s">
        <v>3</v>
      </c>
      <c r="O435" s="4">
        <v>2</v>
      </c>
      <c r="P435" s="4"/>
      <c r="Q435" s="4"/>
      <c r="R435" s="4"/>
      <c r="S435" s="4"/>
      <c r="T435" s="4"/>
      <c r="U435" s="4"/>
      <c r="V435" s="4"/>
      <c r="W435" s="4"/>
    </row>
    <row r="436" spans="1:23">
      <c r="A436" s="4">
        <v>50</v>
      </c>
      <c r="B436" s="4">
        <v>0</v>
      </c>
      <c r="C436" s="4">
        <v>0</v>
      </c>
      <c r="D436" s="4">
        <v>1</v>
      </c>
      <c r="E436" s="4">
        <v>222</v>
      </c>
      <c r="F436" s="4">
        <f>ROUND(Source!AO432,O436)</f>
        <v>0</v>
      </c>
      <c r="G436" s="4" t="s">
        <v>64</v>
      </c>
      <c r="H436" s="4" t="s">
        <v>65</v>
      </c>
      <c r="I436" s="4"/>
      <c r="J436" s="4"/>
      <c r="K436" s="4">
        <v>222</v>
      </c>
      <c r="L436" s="4">
        <v>3</v>
      </c>
      <c r="M436" s="4">
        <v>3</v>
      </c>
      <c r="N436" s="4" t="s">
        <v>3</v>
      </c>
      <c r="O436" s="4">
        <v>2</v>
      </c>
      <c r="P436" s="4"/>
      <c r="Q436" s="4"/>
      <c r="R436" s="4"/>
      <c r="S436" s="4"/>
      <c r="T436" s="4"/>
      <c r="U436" s="4"/>
      <c r="V436" s="4"/>
      <c r="W436" s="4"/>
    </row>
    <row r="437" spans="1:23">
      <c r="A437" s="4">
        <v>50</v>
      </c>
      <c r="B437" s="4">
        <v>0</v>
      </c>
      <c r="C437" s="4">
        <v>0</v>
      </c>
      <c r="D437" s="4">
        <v>1</v>
      </c>
      <c r="E437" s="4">
        <v>225</v>
      </c>
      <c r="F437" s="4">
        <f>ROUND(Source!AV432,O437)</f>
        <v>1997.52</v>
      </c>
      <c r="G437" s="4" t="s">
        <v>66</v>
      </c>
      <c r="H437" s="4" t="s">
        <v>67</v>
      </c>
      <c r="I437" s="4"/>
      <c r="J437" s="4"/>
      <c r="K437" s="4">
        <v>225</v>
      </c>
      <c r="L437" s="4">
        <v>4</v>
      </c>
      <c r="M437" s="4">
        <v>3</v>
      </c>
      <c r="N437" s="4" t="s">
        <v>3</v>
      </c>
      <c r="O437" s="4">
        <v>2</v>
      </c>
      <c r="P437" s="4"/>
      <c r="Q437" s="4"/>
      <c r="R437" s="4"/>
      <c r="S437" s="4"/>
      <c r="T437" s="4"/>
      <c r="U437" s="4"/>
      <c r="V437" s="4"/>
      <c r="W437" s="4"/>
    </row>
    <row r="438" spans="1:23">
      <c r="A438" s="4">
        <v>50</v>
      </c>
      <c r="B438" s="4">
        <v>0</v>
      </c>
      <c r="C438" s="4">
        <v>0</v>
      </c>
      <c r="D438" s="4">
        <v>1</v>
      </c>
      <c r="E438" s="4">
        <v>226</v>
      </c>
      <c r="F438" s="4">
        <f>ROUND(Source!AW432,O438)</f>
        <v>1997.52</v>
      </c>
      <c r="G438" s="4" t="s">
        <v>68</v>
      </c>
      <c r="H438" s="4" t="s">
        <v>69</v>
      </c>
      <c r="I438" s="4"/>
      <c r="J438" s="4"/>
      <c r="K438" s="4">
        <v>226</v>
      </c>
      <c r="L438" s="4">
        <v>5</v>
      </c>
      <c r="M438" s="4">
        <v>3</v>
      </c>
      <c r="N438" s="4" t="s">
        <v>3</v>
      </c>
      <c r="O438" s="4">
        <v>2</v>
      </c>
      <c r="P438" s="4"/>
      <c r="Q438" s="4"/>
      <c r="R438" s="4"/>
      <c r="S438" s="4"/>
      <c r="T438" s="4"/>
      <c r="U438" s="4"/>
      <c r="V438" s="4"/>
      <c r="W438" s="4"/>
    </row>
    <row r="439" spans="1:23">
      <c r="A439" s="4">
        <v>50</v>
      </c>
      <c r="B439" s="4">
        <v>0</v>
      </c>
      <c r="C439" s="4">
        <v>0</v>
      </c>
      <c r="D439" s="4">
        <v>1</v>
      </c>
      <c r="E439" s="4">
        <v>227</v>
      </c>
      <c r="F439" s="4">
        <f>ROUND(Source!AX432,O439)</f>
        <v>0</v>
      </c>
      <c r="G439" s="4" t="s">
        <v>70</v>
      </c>
      <c r="H439" s="4" t="s">
        <v>71</v>
      </c>
      <c r="I439" s="4"/>
      <c r="J439" s="4"/>
      <c r="K439" s="4">
        <v>227</v>
      </c>
      <c r="L439" s="4">
        <v>6</v>
      </c>
      <c r="M439" s="4">
        <v>3</v>
      </c>
      <c r="N439" s="4" t="s">
        <v>3</v>
      </c>
      <c r="O439" s="4">
        <v>2</v>
      </c>
      <c r="P439" s="4"/>
      <c r="Q439" s="4"/>
      <c r="R439" s="4"/>
      <c r="S439" s="4"/>
      <c r="T439" s="4"/>
      <c r="U439" s="4"/>
      <c r="V439" s="4"/>
      <c r="W439" s="4"/>
    </row>
    <row r="440" spans="1:23">
      <c r="A440" s="4">
        <v>50</v>
      </c>
      <c r="B440" s="4">
        <v>0</v>
      </c>
      <c r="C440" s="4">
        <v>0</v>
      </c>
      <c r="D440" s="4">
        <v>1</v>
      </c>
      <c r="E440" s="4">
        <v>228</v>
      </c>
      <c r="F440" s="4">
        <f>ROUND(Source!AY432,O440)</f>
        <v>1997.52</v>
      </c>
      <c r="G440" s="4" t="s">
        <v>72</v>
      </c>
      <c r="H440" s="4" t="s">
        <v>73</v>
      </c>
      <c r="I440" s="4"/>
      <c r="J440" s="4"/>
      <c r="K440" s="4">
        <v>228</v>
      </c>
      <c r="L440" s="4">
        <v>7</v>
      </c>
      <c r="M440" s="4">
        <v>3</v>
      </c>
      <c r="N440" s="4" t="s">
        <v>3</v>
      </c>
      <c r="O440" s="4">
        <v>2</v>
      </c>
      <c r="P440" s="4"/>
      <c r="Q440" s="4"/>
      <c r="R440" s="4"/>
      <c r="S440" s="4"/>
      <c r="T440" s="4"/>
      <c r="U440" s="4"/>
      <c r="V440" s="4"/>
      <c r="W440" s="4"/>
    </row>
    <row r="441" spans="1:23">
      <c r="A441" s="4">
        <v>50</v>
      </c>
      <c r="B441" s="4">
        <v>0</v>
      </c>
      <c r="C441" s="4">
        <v>0</v>
      </c>
      <c r="D441" s="4">
        <v>1</v>
      </c>
      <c r="E441" s="4">
        <v>216</v>
      </c>
      <c r="F441" s="4">
        <f>ROUND(Source!AP432,O441)</f>
        <v>0</v>
      </c>
      <c r="G441" s="4" t="s">
        <v>74</v>
      </c>
      <c r="H441" s="4" t="s">
        <v>75</v>
      </c>
      <c r="I441" s="4"/>
      <c r="J441" s="4"/>
      <c r="K441" s="4">
        <v>216</v>
      </c>
      <c r="L441" s="4">
        <v>8</v>
      </c>
      <c r="M441" s="4">
        <v>3</v>
      </c>
      <c r="N441" s="4" t="s">
        <v>3</v>
      </c>
      <c r="O441" s="4">
        <v>2</v>
      </c>
      <c r="P441" s="4"/>
      <c r="Q441" s="4"/>
      <c r="R441" s="4"/>
      <c r="S441" s="4"/>
      <c r="T441" s="4"/>
      <c r="U441" s="4"/>
      <c r="V441" s="4"/>
      <c r="W441" s="4"/>
    </row>
    <row r="442" spans="1:23">
      <c r="A442" s="4">
        <v>50</v>
      </c>
      <c r="B442" s="4">
        <v>0</v>
      </c>
      <c r="C442" s="4">
        <v>0</v>
      </c>
      <c r="D442" s="4">
        <v>1</v>
      </c>
      <c r="E442" s="4">
        <v>223</v>
      </c>
      <c r="F442" s="4">
        <f>ROUND(Source!AQ432,O442)</f>
        <v>0</v>
      </c>
      <c r="G442" s="4" t="s">
        <v>76</v>
      </c>
      <c r="H442" s="4" t="s">
        <v>77</v>
      </c>
      <c r="I442" s="4"/>
      <c r="J442" s="4"/>
      <c r="K442" s="4">
        <v>223</v>
      </c>
      <c r="L442" s="4">
        <v>9</v>
      </c>
      <c r="M442" s="4">
        <v>3</v>
      </c>
      <c r="N442" s="4" t="s">
        <v>3</v>
      </c>
      <c r="O442" s="4">
        <v>2</v>
      </c>
      <c r="P442" s="4"/>
      <c r="Q442" s="4"/>
      <c r="R442" s="4"/>
      <c r="S442" s="4"/>
      <c r="T442" s="4"/>
      <c r="U442" s="4"/>
      <c r="V442" s="4"/>
      <c r="W442" s="4"/>
    </row>
    <row r="443" spans="1:23">
      <c r="A443" s="4">
        <v>50</v>
      </c>
      <c r="B443" s="4">
        <v>0</v>
      </c>
      <c r="C443" s="4">
        <v>0</v>
      </c>
      <c r="D443" s="4">
        <v>1</v>
      </c>
      <c r="E443" s="4">
        <v>229</v>
      </c>
      <c r="F443" s="4">
        <f>ROUND(Source!AZ432,O443)</f>
        <v>0</v>
      </c>
      <c r="G443" s="4" t="s">
        <v>78</v>
      </c>
      <c r="H443" s="4" t="s">
        <v>79</v>
      </c>
      <c r="I443" s="4"/>
      <c r="J443" s="4"/>
      <c r="K443" s="4">
        <v>229</v>
      </c>
      <c r="L443" s="4">
        <v>10</v>
      </c>
      <c r="M443" s="4">
        <v>3</v>
      </c>
      <c r="N443" s="4" t="s">
        <v>3</v>
      </c>
      <c r="O443" s="4">
        <v>2</v>
      </c>
      <c r="P443" s="4"/>
      <c r="Q443" s="4"/>
      <c r="R443" s="4"/>
      <c r="S443" s="4"/>
      <c r="T443" s="4"/>
      <c r="U443" s="4"/>
      <c r="V443" s="4"/>
      <c r="W443" s="4"/>
    </row>
    <row r="444" spans="1:23">
      <c r="A444" s="4">
        <v>50</v>
      </c>
      <c r="B444" s="4">
        <v>0</v>
      </c>
      <c r="C444" s="4">
        <v>0</v>
      </c>
      <c r="D444" s="4">
        <v>1</v>
      </c>
      <c r="E444" s="4">
        <v>203</v>
      </c>
      <c r="F444" s="4">
        <f>ROUND(Source!Q432,O444)</f>
        <v>85.85</v>
      </c>
      <c r="G444" s="4" t="s">
        <v>80</v>
      </c>
      <c r="H444" s="4" t="s">
        <v>81</v>
      </c>
      <c r="I444" s="4"/>
      <c r="J444" s="4"/>
      <c r="K444" s="4">
        <v>203</v>
      </c>
      <c r="L444" s="4">
        <v>11</v>
      </c>
      <c r="M444" s="4">
        <v>3</v>
      </c>
      <c r="N444" s="4" t="s">
        <v>3</v>
      </c>
      <c r="O444" s="4">
        <v>2</v>
      </c>
      <c r="P444" s="4"/>
      <c r="Q444" s="4"/>
      <c r="R444" s="4"/>
      <c r="S444" s="4"/>
      <c r="T444" s="4"/>
      <c r="U444" s="4"/>
      <c r="V444" s="4"/>
      <c r="W444" s="4"/>
    </row>
    <row r="445" spans="1:23">
      <c r="A445" s="4">
        <v>50</v>
      </c>
      <c r="B445" s="4">
        <v>0</v>
      </c>
      <c r="C445" s="4">
        <v>0</v>
      </c>
      <c r="D445" s="4">
        <v>1</v>
      </c>
      <c r="E445" s="4">
        <v>231</v>
      </c>
      <c r="F445" s="4">
        <f>ROUND(Source!BB432,O445)</f>
        <v>0</v>
      </c>
      <c r="G445" s="4" t="s">
        <v>82</v>
      </c>
      <c r="H445" s="4" t="s">
        <v>83</v>
      </c>
      <c r="I445" s="4"/>
      <c r="J445" s="4"/>
      <c r="K445" s="4">
        <v>231</v>
      </c>
      <c r="L445" s="4">
        <v>12</v>
      </c>
      <c r="M445" s="4">
        <v>3</v>
      </c>
      <c r="N445" s="4" t="s">
        <v>3</v>
      </c>
      <c r="O445" s="4">
        <v>2</v>
      </c>
      <c r="P445" s="4"/>
      <c r="Q445" s="4"/>
      <c r="R445" s="4"/>
      <c r="S445" s="4"/>
      <c r="T445" s="4"/>
      <c r="U445" s="4"/>
      <c r="V445" s="4"/>
      <c r="W445" s="4"/>
    </row>
    <row r="446" spans="1:23">
      <c r="A446" s="4">
        <v>50</v>
      </c>
      <c r="B446" s="4">
        <v>0</v>
      </c>
      <c r="C446" s="4">
        <v>0</v>
      </c>
      <c r="D446" s="4">
        <v>1</v>
      </c>
      <c r="E446" s="4">
        <v>204</v>
      </c>
      <c r="F446" s="4">
        <f>ROUND(Source!R432,O446)</f>
        <v>82.55</v>
      </c>
      <c r="G446" s="4" t="s">
        <v>84</v>
      </c>
      <c r="H446" s="4" t="s">
        <v>85</v>
      </c>
      <c r="I446" s="4"/>
      <c r="J446" s="4"/>
      <c r="K446" s="4">
        <v>204</v>
      </c>
      <c r="L446" s="4">
        <v>13</v>
      </c>
      <c r="M446" s="4">
        <v>3</v>
      </c>
      <c r="N446" s="4" t="s">
        <v>3</v>
      </c>
      <c r="O446" s="4">
        <v>2</v>
      </c>
      <c r="P446" s="4"/>
      <c r="Q446" s="4"/>
      <c r="R446" s="4"/>
      <c r="S446" s="4"/>
      <c r="T446" s="4"/>
      <c r="U446" s="4"/>
      <c r="V446" s="4"/>
      <c r="W446" s="4"/>
    </row>
    <row r="447" spans="1:23">
      <c r="A447" s="4">
        <v>50</v>
      </c>
      <c r="B447" s="4">
        <v>0</v>
      </c>
      <c r="C447" s="4">
        <v>0</v>
      </c>
      <c r="D447" s="4">
        <v>1</v>
      </c>
      <c r="E447" s="4">
        <v>205</v>
      </c>
      <c r="F447" s="4">
        <f>ROUND(Source!S432,O447)</f>
        <v>12116.78</v>
      </c>
      <c r="G447" s="4" t="s">
        <v>86</v>
      </c>
      <c r="H447" s="4" t="s">
        <v>87</v>
      </c>
      <c r="I447" s="4"/>
      <c r="J447" s="4"/>
      <c r="K447" s="4">
        <v>205</v>
      </c>
      <c r="L447" s="4">
        <v>14</v>
      </c>
      <c r="M447" s="4">
        <v>3</v>
      </c>
      <c r="N447" s="4" t="s">
        <v>3</v>
      </c>
      <c r="O447" s="4">
        <v>2</v>
      </c>
      <c r="P447" s="4"/>
      <c r="Q447" s="4"/>
      <c r="R447" s="4"/>
      <c r="S447" s="4"/>
      <c r="T447" s="4"/>
      <c r="U447" s="4"/>
      <c r="V447" s="4"/>
      <c r="W447" s="4"/>
    </row>
    <row r="448" spans="1:23">
      <c r="A448" s="4">
        <v>50</v>
      </c>
      <c r="B448" s="4">
        <v>0</v>
      </c>
      <c r="C448" s="4">
        <v>0</v>
      </c>
      <c r="D448" s="4">
        <v>1</v>
      </c>
      <c r="E448" s="4">
        <v>232</v>
      </c>
      <c r="F448" s="4">
        <f>ROUND(Source!BC432,O448)</f>
        <v>0</v>
      </c>
      <c r="G448" s="4" t="s">
        <v>88</v>
      </c>
      <c r="H448" s="4" t="s">
        <v>89</v>
      </c>
      <c r="I448" s="4"/>
      <c r="J448" s="4"/>
      <c r="K448" s="4">
        <v>232</v>
      </c>
      <c r="L448" s="4">
        <v>15</v>
      </c>
      <c r="M448" s="4">
        <v>3</v>
      </c>
      <c r="N448" s="4" t="s">
        <v>3</v>
      </c>
      <c r="O448" s="4">
        <v>2</v>
      </c>
      <c r="P448" s="4"/>
      <c r="Q448" s="4"/>
      <c r="R448" s="4"/>
      <c r="S448" s="4"/>
      <c r="T448" s="4"/>
      <c r="U448" s="4"/>
      <c r="V448" s="4"/>
      <c r="W448" s="4"/>
    </row>
    <row r="449" spans="1:206">
      <c r="A449" s="4">
        <v>50</v>
      </c>
      <c r="B449" s="4">
        <v>0</v>
      </c>
      <c r="C449" s="4">
        <v>0</v>
      </c>
      <c r="D449" s="4">
        <v>1</v>
      </c>
      <c r="E449" s="4">
        <v>214</v>
      </c>
      <c r="F449" s="4">
        <f>ROUND(Source!AS432,O449)</f>
        <v>30168.240000000002</v>
      </c>
      <c r="G449" s="4" t="s">
        <v>90</v>
      </c>
      <c r="H449" s="4" t="s">
        <v>91</v>
      </c>
      <c r="I449" s="4"/>
      <c r="J449" s="4"/>
      <c r="K449" s="4">
        <v>214</v>
      </c>
      <c r="L449" s="4">
        <v>16</v>
      </c>
      <c r="M449" s="4">
        <v>3</v>
      </c>
      <c r="N449" s="4" t="s">
        <v>3</v>
      </c>
      <c r="O449" s="4">
        <v>2</v>
      </c>
      <c r="P449" s="4"/>
      <c r="Q449" s="4"/>
      <c r="R449" s="4"/>
      <c r="S449" s="4"/>
      <c r="T449" s="4"/>
      <c r="U449" s="4"/>
      <c r="V449" s="4"/>
      <c r="W449" s="4"/>
    </row>
    <row r="450" spans="1:206">
      <c r="A450" s="4">
        <v>50</v>
      </c>
      <c r="B450" s="4">
        <v>0</v>
      </c>
      <c r="C450" s="4">
        <v>0</v>
      </c>
      <c r="D450" s="4">
        <v>1</v>
      </c>
      <c r="E450" s="4">
        <v>215</v>
      </c>
      <c r="F450" s="4">
        <f>ROUND(Source!AT432,O450)</f>
        <v>0</v>
      </c>
      <c r="G450" s="4" t="s">
        <v>92</v>
      </c>
      <c r="H450" s="4" t="s">
        <v>93</v>
      </c>
      <c r="I450" s="4"/>
      <c r="J450" s="4"/>
      <c r="K450" s="4">
        <v>215</v>
      </c>
      <c r="L450" s="4">
        <v>17</v>
      </c>
      <c r="M450" s="4">
        <v>3</v>
      </c>
      <c r="N450" s="4" t="s">
        <v>3</v>
      </c>
      <c r="O450" s="4">
        <v>2</v>
      </c>
      <c r="P450" s="4"/>
      <c r="Q450" s="4"/>
      <c r="R450" s="4"/>
      <c r="S450" s="4"/>
      <c r="T450" s="4"/>
      <c r="U450" s="4"/>
      <c r="V450" s="4"/>
      <c r="W450" s="4"/>
    </row>
    <row r="451" spans="1:206">
      <c r="A451" s="4">
        <v>50</v>
      </c>
      <c r="B451" s="4">
        <v>0</v>
      </c>
      <c r="C451" s="4">
        <v>0</v>
      </c>
      <c r="D451" s="4">
        <v>1</v>
      </c>
      <c r="E451" s="4">
        <v>217</v>
      </c>
      <c r="F451" s="4">
        <f>ROUND(Source!AU432,O451)</f>
        <v>0</v>
      </c>
      <c r="G451" s="4" t="s">
        <v>94</v>
      </c>
      <c r="H451" s="4" t="s">
        <v>95</v>
      </c>
      <c r="I451" s="4"/>
      <c r="J451" s="4"/>
      <c r="K451" s="4">
        <v>217</v>
      </c>
      <c r="L451" s="4">
        <v>18</v>
      </c>
      <c r="M451" s="4">
        <v>3</v>
      </c>
      <c r="N451" s="4" t="s">
        <v>3</v>
      </c>
      <c r="O451" s="4">
        <v>2</v>
      </c>
      <c r="P451" s="4"/>
      <c r="Q451" s="4"/>
      <c r="R451" s="4"/>
      <c r="S451" s="4"/>
      <c r="T451" s="4"/>
      <c r="U451" s="4"/>
      <c r="V451" s="4"/>
      <c r="W451" s="4"/>
    </row>
    <row r="452" spans="1:206">
      <c r="A452" s="4">
        <v>50</v>
      </c>
      <c r="B452" s="4">
        <v>0</v>
      </c>
      <c r="C452" s="4">
        <v>0</v>
      </c>
      <c r="D452" s="4">
        <v>1</v>
      </c>
      <c r="E452" s="4">
        <v>230</v>
      </c>
      <c r="F452" s="4">
        <f>ROUND(Source!BA432,O452)</f>
        <v>0</v>
      </c>
      <c r="G452" s="4" t="s">
        <v>96</v>
      </c>
      <c r="H452" s="4" t="s">
        <v>97</v>
      </c>
      <c r="I452" s="4"/>
      <c r="J452" s="4"/>
      <c r="K452" s="4">
        <v>230</v>
      </c>
      <c r="L452" s="4">
        <v>19</v>
      </c>
      <c r="M452" s="4">
        <v>3</v>
      </c>
      <c r="N452" s="4" t="s">
        <v>3</v>
      </c>
      <c r="O452" s="4">
        <v>2</v>
      </c>
      <c r="P452" s="4"/>
      <c r="Q452" s="4"/>
      <c r="R452" s="4"/>
      <c r="S452" s="4"/>
      <c r="T452" s="4"/>
      <c r="U452" s="4"/>
      <c r="V452" s="4"/>
      <c r="W452" s="4"/>
    </row>
    <row r="453" spans="1:206">
      <c r="A453" s="4">
        <v>50</v>
      </c>
      <c r="B453" s="4">
        <v>0</v>
      </c>
      <c r="C453" s="4">
        <v>0</v>
      </c>
      <c r="D453" s="4">
        <v>1</v>
      </c>
      <c r="E453" s="4">
        <v>206</v>
      </c>
      <c r="F453" s="4">
        <f>ROUND(Source!T432,O453)</f>
        <v>0</v>
      </c>
      <c r="G453" s="4" t="s">
        <v>98</v>
      </c>
      <c r="H453" s="4" t="s">
        <v>99</v>
      </c>
      <c r="I453" s="4"/>
      <c r="J453" s="4"/>
      <c r="K453" s="4">
        <v>206</v>
      </c>
      <c r="L453" s="4">
        <v>20</v>
      </c>
      <c r="M453" s="4">
        <v>3</v>
      </c>
      <c r="N453" s="4" t="s">
        <v>3</v>
      </c>
      <c r="O453" s="4">
        <v>2</v>
      </c>
      <c r="P453" s="4"/>
      <c r="Q453" s="4"/>
      <c r="R453" s="4"/>
      <c r="S453" s="4"/>
      <c r="T453" s="4"/>
      <c r="U453" s="4"/>
      <c r="V453" s="4"/>
      <c r="W453" s="4"/>
    </row>
    <row r="454" spans="1:206">
      <c r="A454" s="4">
        <v>50</v>
      </c>
      <c r="B454" s="4">
        <v>0</v>
      </c>
      <c r="C454" s="4">
        <v>0</v>
      </c>
      <c r="D454" s="4">
        <v>1</v>
      </c>
      <c r="E454" s="4">
        <v>207</v>
      </c>
      <c r="F454" s="4">
        <f>Source!U432</f>
        <v>43.600753999999995</v>
      </c>
      <c r="G454" s="4" t="s">
        <v>100</v>
      </c>
      <c r="H454" s="4" t="s">
        <v>101</v>
      </c>
      <c r="I454" s="4"/>
      <c r="J454" s="4"/>
      <c r="K454" s="4">
        <v>207</v>
      </c>
      <c r="L454" s="4">
        <v>21</v>
      </c>
      <c r="M454" s="4">
        <v>3</v>
      </c>
      <c r="N454" s="4" t="s">
        <v>3</v>
      </c>
      <c r="O454" s="4">
        <v>-1</v>
      </c>
      <c r="P454" s="4"/>
      <c r="Q454" s="4"/>
      <c r="R454" s="4"/>
      <c r="S454" s="4"/>
      <c r="T454" s="4"/>
      <c r="U454" s="4"/>
      <c r="V454" s="4"/>
      <c r="W454" s="4"/>
    </row>
    <row r="455" spans="1:206">
      <c r="A455" s="4">
        <v>50</v>
      </c>
      <c r="B455" s="4">
        <v>0</v>
      </c>
      <c r="C455" s="4">
        <v>0</v>
      </c>
      <c r="D455" s="4">
        <v>1</v>
      </c>
      <c r="E455" s="4">
        <v>208</v>
      </c>
      <c r="F455" s="4">
        <f>Source!V432</f>
        <v>0.192774</v>
      </c>
      <c r="G455" s="4" t="s">
        <v>102</v>
      </c>
      <c r="H455" s="4" t="s">
        <v>103</v>
      </c>
      <c r="I455" s="4"/>
      <c r="J455" s="4"/>
      <c r="K455" s="4">
        <v>208</v>
      </c>
      <c r="L455" s="4">
        <v>22</v>
      </c>
      <c r="M455" s="4">
        <v>3</v>
      </c>
      <c r="N455" s="4" t="s">
        <v>3</v>
      </c>
      <c r="O455" s="4">
        <v>-1</v>
      </c>
      <c r="P455" s="4"/>
      <c r="Q455" s="4"/>
      <c r="R455" s="4"/>
      <c r="S455" s="4"/>
      <c r="T455" s="4"/>
      <c r="U455" s="4"/>
      <c r="V455" s="4"/>
      <c r="W455" s="4"/>
    </row>
    <row r="456" spans="1:206">
      <c r="A456" s="4">
        <v>50</v>
      </c>
      <c r="B456" s="4">
        <v>0</v>
      </c>
      <c r="C456" s="4">
        <v>0</v>
      </c>
      <c r="D456" s="4">
        <v>1</v>
      </c>
      <c r="E456" s="4">
        <v>209</v>
      </c>
      <c r="F456" s="4">
        <f>ROUND(Source!W432,O456)</f>
        <v>0</v>
      </c>
      <c r="G456" s="4" t="s">
        <v>104</v>
      </c>
      <c r="H456" s="4" t="s">
        <v>105</v>
      </c>
      <c r="I456" s="4"/>
      <c r="J456" s="4"/>
      <c r="K456" s="4">
        <v>209</v>
      </c>
      <c r="L456" s="4">
        <v>23</v>
      </c>
      <c r="M456" s="4">
        <v>3</v>
      </c>
      <c r="N456" s="4" t="s">
        <v>3</v>
      </c>
      <c r="O456" s="4">
        <v>2</v>
      </c>
      <c r="P456" s="4"/>
      <c r="Q456" s="4"/>
      <c r="R456" s="4"/>
      <c r="S456" s="4"/>
      <c r="T456" s="4"/>
      <c r="U456" s="4"/>
      <c r="V456" s="4"/>
      <c r="W456" s="4"/>
    </row>
    <row r="457" spans="1:206">
      <c r="A457" s="4">
        <v>50</v>
      </c>
      <c r="B457" s="4">
        <v>0</v>
      </c>
      <c r="C457" s="4">
        <v>0</v>
      </c>
      <c r="D457" s="4">
        <v>1</v>
      </c>
      <c r="E457" s="4">
        <v>233</v>
      </c>
      <c r="F457" s="4">
        <f>ROUND(Source!BD432,O457)</f>
        <v>0</v>
      </c>
      <c r="G457" s="4" t="s">
        <v>106</v>
      </c>
      <c r="H457" s="4" t="s">
        <v>107</v>
      </c>
      <c r="I457" s="4"/>
      <c r="J457" s="4"/>
      <c r="K457" s="4">
        <v>233</v>
      </c>
      <c r="L457" s="4">
        <v>24</v>
      </c>
      <c r="M457" s="4">
        <v>3</v>
      </c>
      <c r="N457" s="4" t="s">
        <v>3</v>
      </c>
      <c r="O457" s="4">
        <v>2</v>
      </c>
      <c r="P457" s="4"/>
      <c r="Q457" s="4"/>
      <c r="R457" s="4"/>
      <c r="S457" s="4"/>
      <c r="T457" s="4"/>
      <c r="U457" s="4"/>
      <c r="V457" s="4"/>
      <c r="W457" s="4"/>
    </row>
    <row r="458" spans="1:206">
      <c r="A458" s="4">
        <v>50</v>
      </c>
      <c r="B458" s="4">
        <v>0</v>
      </c>
      <c r="C458" s="4">
        <v>0</v>
      </c>
      <c r="D458" s="4">
        <v>1</v>
      </c>
      <c r="E458" s="4">
        <v>210</v>
      </c>
      <c r="F458" s="4">
        <f>ROUND(Source!X432,O458)</f>
        <v>9732.7800000000007</v>
      </c>
      <c r="G458" s="4" t="s">
        <v>108</v>
      </c>
      <c r="H458" s="4" t="s">
        <v>109</v>
      </c>
      <c r="I458" s="4"/>
      <c r="J458" s="4"/>
      <c r="K458" s="4">
        <v>210</v>
      </c>
      <c r="L458" s="4">
        <v>25</v>
      </c>
      <c r="M458" s="4">
        <v>3</v>
      </c>
      <c r="N458" s="4" t="s">
        <v>3</v>
      </c>
      <c r="O458" s="4">
        <v>2</v>
      </c>
      <c r="P458" s="4"/>
      <c r="Q458" s="4"/>
      <c r="R458" s="4"/>
      <c r="S458" s="4"/>
      <c r="T458" s="4"/>
      <c r="U458" s="4"/>
      <c r="V458" s="4"/>
      <c r="W458" s="4"/>
    </row>
    <row r="459" spans="1:206">
      <c r="A459" s="4">
        <v>50</v>
      </c>
      <c r="B459" s="4">
        <v>0</v>
      </c>
      <c r="C459" s="4">
        <v>0</v>
      </c>
      <c r="D459" s="4">
        <v>1</v>
      </c>
      <c r="E459" s="4">
        <v>211</v>
      </c>
      <c r="F459" s="4">
        <f>ROUND(Source!Y432,O459)</f>
        <v>6235.31</v>
      </c>
      <c r="G459" s="4" t="s">
        <v>110</v>
      </c>
      <c r="H459" s="4" t="s">
        <v>111</v>
      </c>
      <c r="I459" s="4"/>
      <c r="J459" s="4"/>
      <c r="K459" s="4">
        <v>211</v>
      </c>
      <c r="L459" s="4">
        <v>26</v>
      </c>
      <c r="M459" s="4">
        <v>3</v>
      </c>
      <c r="N459" s="4" t="s">
        <v>3</v>
      </c>
      <c r="O459" s="4">
        <v>2</v>
      </c>
      <c r="P459" s="4"/>
      <c r="Q459" s="4"/>
      <c r="R459" s="4"/>
      <c r="S459" s="4"/>
      <c r="T459" s="4"/>
      <c r="U459" s="4"/>
      <c r="V459" s="4"/>
      <c r="W459" s="4"/>
    </row>
    <row r="460" spans="1:206">
      <c r="A460" s="4">
        <v>50</v>
      </c>
      <c r="B460" s="4">
        <v>0</v>
      </c>
      <c r="C460" s="4">
        <v>0</v>
      </c>
      <c r="D460" s="4">
        <v>1</v>
      </c>
      <c r="E460" s="4">
        <v>224</v>
      </c>
      <c r="F460" s="4">
        <f>ROUND(Source!AR432,O460)</f>
        <v>30168.240000000002</v>
      </c>
      <c r="G460" s="4" t="s">
        <v>112</v>
      </c>
      <c r="H460" s="4" t="s">
        <v>113</v>
      </c>
      <c r="I460" s="4"/>
      <c r="J460" s="4"/>
      <c r="K460" s="4">
        <v>224</v>
      </c>
      <c r="L460" s="4">
        <v>27</v>
      </c>
      <c r="M460" s="4">
        <v>3</v>
      </c>
      <c r="N460" s="4" t="s">
        <v>3</v>
      </c>
      <c r="O460" s="4">
        <v>2</v>
      </c>
      <c r="P460" s="4"/>
      <c r="Q460" s="4"/>
      <c r="R460" s="4"/>
      <c r="S460" s="4"/>
      <c r="T460" s="4"/>
      <c r="U460" s="4"/>
      <c r="V460" s="4"/>
      <c r="W460" s="4"/>
    </row>
    <row r="462" spans="1:206">
      <c r="A462" s="1">
        <v>5</v>
      </c>
      <c r="B462" s="1">
        <v>0</v>
      </c>
      <c r="C462" s="1"/>
      <c r="D462" s="1">
        <f>ROW(A476)</f>
        <v>476</v>
      </c>
      <c r="E462" s="1"/>
      <c r="F462" s="1" t="s">
        <v>15</v>
      </c>
      <c r="G462" s="1" t="s">
        <v>126</v>
      </c>
      <c r="H462" s="1" t="s">
        <v>3</v>
      </c>
      <c r="I462" s="1">
        <v>0</v>
      </c>
      <c r="J462" s="1"/>
      <c r="K462" s="1">
        <v>0</v>
      </c>
      <c r="L462" s="1"/>
      <c r="M462" s="1" t="s">
        <v>3</v>
      </c>
      <c r="N462" s="1"/>
      <c r="O462" s="1"/>
      <c r="P462" s="1"/>
      <c r="Q462" s="1"/>
      <c r="R462" s="1"/>
      <c r="S462" s="1">
        <v>0</v>
      </c>
      <c r="T462" s="1"/>
      <c r="U462" s="1" t="s">
        <v>3</v>
      </c>
      <c r="V462" s="1">
        <v>0</v>
      </c>
      <c r="W462" s="1"/>
      <c r="X462" s="1"/>
      <c r="Y462" s="1"/>
      <c r="Z462" s="1"/>
      <c r="AA462" s="1"/>
      <c r="AB462" s="1" t="s">
        <v>3</v>
      </c>
      <c r="AC462" s="1" t="s">
        <v>3</v>
      </c>
      <c r="AD462" s="1" t="s">
        <v>3</v>
      </c>
      <c r="AE462" s="1" t="s">
        <v>3</v>
      </c>
      <c r="AF462" s="1" t="s">
        <v>3</v>
      </c>
      <c r="AG462" s="1" t="s">
        <v>3</v>
      </c>
      <c r="AH462" s="1"/>
      <c r="AI462" s="1"/>
      <c r="AJ462" s="1"/>
      <c r="AK462" s="1"/>
      <c r="AL462" s="1"/>
      <c r="AM462" s="1"/>
      <c r="AN462" s="1"/>
      <c r="AO462" s="1"/>
      <c r="AP462" s="1" t="s">
        <v>3</v>
      </c>
      <c r="AQ462" s="1" t="s">
        <v>3</v>
      </c>
      <c r="AR462" s="1" t="s">
        <v>3</v>
      </c>
      <c r="AS462" s="1"/>
      <c r="AT462" s="1"/>
      <c r="AU462" s="1"/>
      <c r="AV462" s="1"/>
      <c r="AW462" s="1"/>
      <c r="AX462" s="1"/>
      <c r="AY462" s="1"/>
      <c r="AZ462" s="1" t="s">
        <v>3</v>
      </c>
      <c r="BA462" s="1"/>
      <c r="BB462" s="1" t="s">
        <v>3</v>
      </c>
      <c r="BC462" s="1" t="s">
        <v>3</v>
      </c>
      <c r="BD462" s="1" t="s">
        <v>3</v>
      </c>
      <c r="BE462" s="1" t="s">
        <v>3</v>
      </c>
      <c r="BF462" s="1" t="s">
        <v>3</v>
      </c>
      <c r="BG462" s="1" t="s">
        <v>3</v>
      </c>
      <c r="BH462" s="1" t="s">
        <v>3</v>
      </c>
      <c r="BI462" s="1" t="s">
        <v>3</v>
      </c>
      <c r="BJ462" s="1" t="s">
        <v>3</v>
      </c>
      <c r="BK462" s="1" t="s">
        <v>3</v>
      </c>
      <c r="BL462" s="1" t="s">
        <v>3</v>
      </c>
      <c r="BM462" s="1" t="s">
        <v>3</v>
      </c>
      <c r="BN462" s="1" t="s">
        <v>3</v>
      </c>
      <c r="BO462" s="1" t="s">
        <v>3</v>
      </c>
      <c r="BP462" s="1" t="s">
        <v>3</v>
      </c>
      <c r="BQ462" s="1"/>
      <c r="BR462" s="1"/>
      <c r="BS462" s="1"/>
      <c r="BT462" s="1"/>
      <c r="BU462" s="1"/>
      <c r="BV462" s="1"/>
      <c r="BW462" s="1"/>
      <c r="BX462" s="1">
        <v>0</v>
      </c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>
        <v>0</v>
      </c>
    </row>
    <row r="464" spans="1:206">
      <c r="A464" s="2">
        <v>52</v>
      </c>
      <c r="B464" s="2">
        <f t="shared" ref="B464:G464" si="493">B476</f>
        <v>0</v>
      </c>
      <c r="C464" s="2">
        <f t="shared" si="493"/>
        <v>5</v>
      </c>
      <c r="D464" s="2">
        <f t="shared" si="493"/>
        <v>462</v>
      </c>
      <c r="E464" s="2">
        <f t="shared" si="493"/>
        <v>0</v>
      </c>
      <c r="F464" s="2" t="str">
        <f t="shared" si="493"/>
        <v>Новый подраздел</v>
      </c>
      <c r="G464" s="2" t="str">
        <f t="shared" si="493"/>
        <v>коридор 29</v>
      </c>
      <c r="H464" s="2"/>
      <c r="I464" s="2"/>
      <c r="J464" s="2"/>
      <c r="K464" s="2"/>
      <c r="L464" s="2"/>
      <c r="M464" s="2"/>
      <c r="N464" s="2"/>
      <c r="O464" s="2">
        <f t="shared" ref="O464:AT464" si="494">O476</f>
        <v>20170.21</v>
      </c>
      <c r="P464" s="2">
        <f t="shared" si="494"/>
        <v>2813.55</v>
      </c>
      <c r="Q464" s="2">
        <f t="shared" si="494"/>
        <v>122</v>
      </c>
      <c r="R464" s="2">
        <f t="shared" si="494"/>
        <v>117.31</v>
      </c>
      <c r="S464" s="2">
        <f t="shared" si="494"/>
        <v>17234.66</v>
      </c>
      <c r="T464" s="2">
        <f t="shared" si="494"/>
        <v>0</v>
      </c>
      <c r="U464" s="2">
        <f t="shared" si="494"/>
        <v>62.091669000000003</v>
      </c>
      <c r="V464" s="2">
        <f t="shared" si="494"/>
        <v>0.27393400000000007</v>
      </c>
      <c r="W464" s="2">
        <f t="shared" si="494"/>
        <v>0</v>
      </c>
      <c r="X464" s="2">
        <f t="shared" si="494"/>
        <v>13863.84</v>
      </c>
      <c r="Y464" s="2">
        <f t="shared" si="494"/>
        <v>8889.07</v>
      </c>
      <c r="Z464" s="2">
        <f t="shared" si="494"/>
        <v>0</v>
      </c>
      <c r="AA464" s="2">
        <f t="shared" si="494"/>
        <v>0</v>
      </c>
      <c r="AB464" s="2">
        <f t="shared" si="494"/>
        <v>20170.21</v>
      </c>
      <c r="AC464" s="2">
        <f t="shared" si="494"/>
        <v>2813.55</v>
      </c>
      <c r="AD464" s="2">
        <f t="shared" si="494"/>
        <v>122</v>
      </c>
      <c r="AE464" s="2">
        <f t="shared" si="494"/>
        <v>117.31</v>
      </c>
      <c r="AF464" s="2">
        <f t="shared" si="494"/>
        <v>17234.66</v>
      </c>
      <c r="AG464" s="2">
        <f t="shared" si="494"/>
        <v>0</v>
      </c>
      <c r="AH464" s="2">
        <f t="shared" si="494"/>
        <v>62.091669000000003</v>
      </c>
      <c r="AI464" s="2">
        <f t="shared" si="494"/>
        <v>0.27393400000000007</v>
      </c>
      <c r="AJ464" s="2">
        <f t="shared" si="494"/>
        <v>0</v>
      </c>
      <c r="AK464" s="2">
        <f t="shared" si="494"/>
        <v>13863.84</v>
      </c>
      <c r="AL464" s="2">
        <f t="shared" si="494"/>
        <v>8889.07</v>
      </c>
      <c r="AM464" s="2">
        <f t="shared" si="494"/>
        <v>0</v>
      </c>
      <c r="AN464" s="2">
        <f t="shared" si="494"/>
        <v>0</v>
      </c>
      <c r="AO464" s="2">
        <f t="shared" si="494"/>
        <v>0</v>
      </c>
      <c r="AP464" s="2">
        <f t="shared" si="494"/>
        <v>0</v>
      </c>
      <c r="AQ464" s="2">
        <f t="shared" si="494"/>
        <v>0</v>
      </c>
      <c r="AR464" s="2">
        <f t="shared" si="494"/>
        <v>42923.12</v>
      </c>
      <c r="AS464" s="2">
        <f t="shared" si="494"/>
        <v>42923.12</v>
      </c>
      <c r="AT464" s="2">
        <f t="shared" si="494"/>
        <v>0</v>
      </c>
      <c r="AU464" s="2">
        <f t="shared" ref="AU464:BZ464" si="495">AU476</f>
        <v>0</v>
      </c>
      <c r="AV464" s="2">
        <f t="shared" si="495"/>
        <v>2813.55</v>
      </c>
      <c r="AW464" s="2">
        <f t="shared" si="495"/>
        <v>2813.55</v>
      </c>
      <c r="AX464" s="2">
        <f t="shared" si="495"/>
        <v>0</v>
      </c>
      <c r="AY464" s="2">
        <f t="shared" si="495"/>
        <v>2813.55</v>
      </c>
      <c r="AZ464" s="2">
        <f t="shared" si="495"/>
        <v>0</v>
      </c>
      <c r="BA464" s="2">
        <f t="shared" si="495"/>
        <v>0</v>
      </c>
      <c r="BB464" s="2">
        <f t="shared" si="495"/>
        <v>0</v>
      </c>
      <c r="BC464" s="2">
        <f t="shared" si="495"/>
        <v>0</v>
      </c>
      <c r="BD464" s="2">
        <f t="shared" si="495"/>
        <v>0</v>
      </c>
      <c r="BE464" s="2">
        <f t="shared" si="495"/>
        <v>0</v>
      </c>
      <c r="BF464" s="2">
        <f t="shared" si="495"/>
        <v>0</v>
      </c>
      <c r="BG464" s="2">
        <f t="shared" si="495"/>
        <v>0</v>
      </c>
      <c r="BH464" s="2">
        <f t="shared" si="495"/>
        <v>0</v>
      </c>
      <c r="BI464" s="2">
        <f t="shared" si="495"/>
        <v>0</v>
      </c>
      <c r="BJ464" s="2">
        <f t="shared" si="495"/>
        <v>0</v>
      </c>
      <c r="BK464" s="2">
        <f t="shared" si="495"/>
        <v>0</v>
      </c>
      <c r="BL464" s="2">
        <f t="shared" si="495"/>
        <v>0</v>
      </c>
      <c r="BM464" s="2">
        <f t="shared" si="495"/>
        <v>0</v>
      </c>
      <c r="BN464" s="2">
        <f t="shared" si="495"/>
        <v>0</v>
      </c>
      <c r="BO464" s="2">
        <f t="shared" si="495"/>
        <v>0</v>
      </c>
      <c r="BP464" s="2">
        <f t="shared" si="495"/>
        <v>0</v>
      </c>
      <c r="BQ464" s="2">
        <f t="shared" si="495"/>
        <v>0</v>
      </c>
      <c r="BR464" s="2">
        <f t="shared" si="495"/>
        <v>0</v>
      </c>
      <c r="BS464" s="2">
        <f t="shared" si="495"/>
        <v>0</v>
      </c>
      <c r="BT464" s="2">
        <f t="shared" si="495"/>
        <v>0</v>
      </c>
      <c r="BU464" s="2">
        <f t="shared" si="495"/>
        <v>0</v>
      </c>
      <c r="BV464" s="2">
        <f t="shared" si="495"/>
        <v>0</v>
      </c>
      <c r="BW464" s="2">
        <f t="shared" si="495"/>
        <v>0</v>
      </c>
      <c r="BX464" s="2">
        <f t="shared" si="495"/>
        <v>0</v>
      </c>
      <c r="BY464" s="2">
        <f t="shared" si="495"/>
        <v>0</v>
      </c>
      <c r="BZ464" s="2">
        <f t="shared" si="495"/>
        <v>0</v>
      </c>
      <c r="CA464" s="2">
        <f t="shared" ref="CA464:DF464" si="496">CA476</f>
        <v>42923.12</v>
      </c>
      <c r="CB464" s="2">
        <f t="shared" si="496"/>
        <v>42923.12</v>
      </c>
      <c r="CC464" s="2">
        <f t="shared" si="496"/>
        <v>0</v>
      </c>
      <c r="CD464" s="2">
        <f t="shared" si="496"/>
        <v>0</v>
      </c>
      <c r="CE464" s="2">
        <f t="shared" si="496"/>
        <v>2813.55</v>
      </c>
      <c r="CF464" s="2">
        <f t="shared" si="496"/>
        <v>2813.55</v>
      </c>
      <c r="CG464" s="2">
        <f t="shared" si="496"/>
        <v>0</v>
      </c>
      <c r="CH464" s="2">
        <f t="shared" si="496"/>
        <v>2813.55</v>
      </c>
      <c r="CI464" s="2">
        <f t="shared" si="496"/>
        <v>0</v>
      </c>
      <c r="CJ464" s="2">
        <f t="shared" si="496"/>
        <v>0</v>
      </c>
      <c r="CK464" s="2">
        <f t="shared" si="496"/>
        <v>0</v>
      </c>
      <c r="CL464" s="2">
        <f t="shared" si="496"/>
        <v>0</v>
      </c>
      <c r="CM464" s="2">
        <f t="shared" si="496"/>
        <v>0</v>
      </c>
      <c r="CN464" s="2">
        <f t="shared" si="496"/>
        <v>0</v>
      </c>
      <c r="CO464" s="2">
        <f t="shared" si="496"/>
        <v>0</v>
      </c>
      <c r="CP464" s="2">
        <f t="shared" si="496"/>
        <v>0</v>
      </c>
      <c r="CQ464" s="2">
        <f t="shared" si="496"/>
        <v>0</v>
      </c>
      <c r="CR464" s="2">
        <f t="shared" si="496"/>
        <v>0</v>
      </c>
      <c r="CS464" s="2">
        <f t="shared" si="496"/>
        <v>0</v>
      </c>
      <c r="CT464" s="2">
        <f t="shared" si="496"/>
        <v>0</v>
      </c>
      <c r="CU464" s="2">
        <f t="shared" si="496"/>
        <v>0</v>
      </c>
      <c r="CV464" s="2">
        <f t="shared" si="496"/>
        <v>0</v>
      </c>
      <c r="CW464" s="2">
        <f t="shared" si="496"/>
        <v>0</v>
      </c>
      <c r="CX464" s="2">
        <f t="shared" si="496"/>
        <v>0</v>
      </c>
      <c r="CY464" s="2">
        <f t="shared" si="496"/>
        <v>0</v>
      </c>
      <c r="CZ464" s="2">
        <f t="shared" si="496"/>
        <v>0</v>
      </c>
      <c r="DA464" s="2">
        <f t="shared" si="496"/>
        <v>0</v>
      </c>
      <c r="DB464" s="2">
        <f t="shared" si="496"/>
        <v>0</v>
      </c>
      <c r="DC464" s="2">
        <f t="shared" si="496"/>
        <v>0</v>
      </c>
      <c r="DD464" s="2">
        <f t="shared" si="496"/>
        <v>0</v>
      </c>
      <c r="DE464" s="2">
        <f t="shared" si="496"/>
        <v>0</v>
      </c>
      <c r="DF464" s="2">
        <f t="shared" si="496"/>
        <v>0</v>
      </c>
      <c r="DG464" s="3">
        <f t="shared" ref="DG464:EL464" si="497">DG476</f>
        <v>0</v>
      </c>
      <c r="DH464" s="3">
        <f t="shared" si="497"/>
        <v>0</v>
      </c>
      <c r="DI464" s="3">
        <f t="shared" si="497"/>
        <v>0</v>
      </c>
      <c r="DJ464" s="3">
        <f t="shared" si="497"/>
        <v>0</v>
      </c>
      <c r="DK464" s="3">
        <f t="shared" si="497"/>
        <v>0</v>
      </c>
      <c r="DL464" s="3">
        <f t="shared" si="497"/>
        <v>0</v>
      </c>
      <c r="DM464" s="3">
        <f t="shared" si="497"/>
        <v>0</v>
      </c>
      <c r="DN464" s="3">
        <f t="shared" si="497"/>
        <v>0</v>
      </c>
      <c r="DO464" s="3">
        <f t="shared" si="497"/>
        <v>0</v>
      </c>
      <c r="DP464" s="3">
        <f t="shared" si="497"/>
        <v>0</v>
      </c>
      <c r="DQ464" s="3">
        <f t="shared" si="497"/>
        <v>0</v>
      </c>
      <c r="DR464" s="3">
        <f t="shared" si="497"/>
        <v>0</v>
      </c>
      <c r="DS464" s="3">
        <f t="shared" si="497"/>
        <v>0</v>
      </c>
      <c r="DT464" s="3">
        <f t="shared" si="497"/>
        <v>0</v>
      </c>
      <c r="DU464" s="3">
        <f t="shared" si="497"/>
        <v>0</v>
      </c>
      <c r="DV464" s="3">
        <f t="shared" si="497"/>
        <v>0</v>
      </c>
      <c r="DW464" s="3">
        <f t="shared" si="497"/>
        <v>0</v>
      </c>
      <c r="DX464" s="3">
        <f t="shared" si="497"/>
        <v>0</v>
      </c>
      <c r="DY464" s="3">
        <f t="shared" si="497"/>
        <v>0</v>
      </c>
      <c r="DZ464" s="3">
        <f t="shared" si="497"/>
        <v>0</v>
      </c>
      <c r="EA464" s="3">
        <f t="shared" si="497"/>
        <v>0</v>
      </c>
      <c r="EB464" s="3">
        <f t="shared" si="497"/>
        <v>0</v>
      </c>
      <c r="EC464" s="3">
        <f t="shared" si="497"/>
        <v>0</v>
      </c>
      <c r="ED464" s="3">
        <f t="shared" si="497"/>
        <v>0</v>
      </c>
      <c r="EE464" s="3">
        <f t="shared" si="497"/>
        <v>0</v>
      </c>
      <c r="EF464" s="3">
        <f t="shared" si="497"/>
        <v>0</v>
      </c>
      <c r="EG464" s="3">
        <f t="shared" si="497"/>
        <v>0</v>
      </c>
      <c r="EH464" s="3">
        <f t="shared" si="497"/>
        <v>0</v>
      </c>
      <c r="EI464" s="3">
        <f t="shared" si="497"/>
        <v>0</v>
      </c>
      <c r="EJ464" s="3">
        <f t="shared" si="497"/>
        <v>0</v>
      </c>
      <c r="EK464" s="3">
        <f t="shared" si="497"/>
        <v>0</v>
      </c>
      <c r="EL464" s="3">
        <f t="shared" si="497"/>
        <v>0</v>
      </c>
      <c r="EM464" s="3">
        <f t="shared" ref="EM464:FR464" si="498">EM476</f>
        <v>0</v>
      </c>
      <c r="EN464" s="3">
        <f t="shared" si="498"/>
        <v>0</v>
      </c>
      <c r="EO464" s="3">
        <f t="shared" si="498"/>
        <v>0</v>
      </c>
      <c r="EP464" s="3">
        <f t="shared" si="498"/>
        <v>0</v>
      </c>
      <c r="EQ464" s="3">
        <f t="shared" si="498"/>
        <v>0</v>
      </c>
      <c r="ER464" s="3">
        <f t="shared" si="498"/>
        <v>0</v>
      </c>
      <c r="ES464" s="3">
        <f t="shared" si="498"/>
        <v>0</v>
      </c>
      <c r="ET464" s="3">
        <f t="shared" si="498"/>
        <v>0</v>
      </c>
      <c r="EU464" s="3">
        <f t="shared" si="498"/>
        <v>0</v>
      </c>
      <c r="EV464" s="3">
        <f t="shared" si="498"/>
        <v>0</v>
      </c>
      <c r="EW464" s="3">
        <f t="shared" si="498"/>
        <v>0</v>
      </c>
      <c r="EX464" s="3">
        <f t="shared" si="498"/>
        <v>0</v>
      </c>
      <c r="EY464" s="3">
        <f t="shared" si="498"/>
        <v>0</v>
      </c>
      <c r="EZ464" s="3">
        <f t="shared" si="498"/>
        <v>0</v>
      </c>
      <c r="FA464" s="3">
        <f t="shared" si="498"/>
        <v>0</v>
      </c>
      <c r="FB464" s="3">
        <f t="shared" si="498"/>
        <v>0</v>
      </c>
      <c r="FC464" s="3">
        <f t="shared" si="498"/>
        <v>0</v>
      </c>
      <c r="FD464" s="3">
        <f t="shared" si="498"/>
        <v>0</v>
      </c>
      <c r="FE464" s="3">
        <f t="shared" si="498"/>
        <v>0</v>
      </c>
      <c r="FF464" s="3">
        <f t="shared" si="498"/>
        <v>0</v>
      </c>
      <c r="FG464" s="3">
        <f t="shared" si="498"/>
        <v>0</v>
      </c>
      <c r="FH464" s="3">
        <f t="shared" si="498"/>
        <v>0</v>
      </c>
      <c r="FI464" s="3">
        <f t="shared" si="498"/>
        <v>0</v>
      </c>
      <c r="FJ464" s="3">
        <f t="shared" si="498"/>
        <v>0</v>
      </c>
      <c r="FK464" s="3">
        <f t="shared" si="498"/>
        <v>0</v>
      </c>
      <c r="FL464" s="3">
        <f t="shared" si="498"/>
        <v>0</v>
      </c>
      <c r="FM464" s="3">
        <f t="shared" si="498"/>
        <v>0</v>
      </c>
      <c r="FN464" s="3">
        <f t="shared" si="498"/>
        <v>0</v>
      </c>
      <c r="FO464" s="3">
        <f t="shared" si="498"/>
        <v>0</v>
      </c>
      <c r="FP464" s="3">
        <f t="shared" si="498"/>
        <v>0</v>
      </c>
      <c r="FQ464" s="3">
        <f t="shared" si="498"/>
        <v>0</v>
      </c>
      <c r="FR464" s="3">
        <f t="shared" si="498"/>
        <v>0</v>
      </c>
      <c r="FS464" s="3">
        <f t="shared" ref="FS464:GX464" si="499">FS476</f>
        <v>0</v>
      </c>
      <c r="FT464" s="3">
        <f t="shared" si="499"/>
        <v>0</v>
      </c>
      <c r="FU464" s="3">
        <f t="shared" si="499"/>
        <v>0</v>
      </c>
      <c r="FV464" s="3">
        <f t="shared" si="499"/>
        <v>0</v>
      </c>
      <c r="FW464" s="3">
        <f t="shared" si="499"/>
        <v>0</v>
      </c>
      <c r="FX464" s="3">
        <f t="shared" si="499"/>
        <v>0</v>
      </c>
      <c r="FY464" s="3">
        <f t="shared" si="499"/>
        <v>0</v>
      </c>
      <c r="FZ464" s="3">
        <f t="shared" si="499"/>
        <v>0</v>
      </c>
      <c r="GA464" s="3">
        <f t="shared" si="499"/>
        <v>0</v>
      </c>
      <c r="GB464" s="3">
        <f t="shared" si="499"/>
        <v>0</v>
      </c>
      <c r="GC464" s="3">
        <f t="shared" si="499"/>
        <v>0</v>
      </c>
      <c r="GD464" s="3">
        <f t="shared" si="499"/>
        <v>0</v>
      </c>
      <c r="GE464" s="3">
        <f t="shared" si="499"/>
        <v>0</v>
      </c>
      <c r="GF464" s="3">
        <f t="shared" si="499"/>
        <v>0</v>
      </c>
      <c r="GG464" s="3">
        <f t="shared" si="499"/>
        <v>0</v>
      </c>
      <c r="GH464" s="3">
        <f t="shared" si="499"/>
        <v>0</v>
      </c>
      <c r="GI464" s="3">
        <f t="shared" si="499"/>
        <v>0</v>
      </c>
      <c r="GJ464" s="3">
        <f t="shared" si="499"/>
        <v>0</v>
      </c>
      <c r="GK464" s="3">
        <f t="shared" si="499"/>
        <v>0</v>
      </c>
      <c r="GL464" s="3">
        <f t="shared" si="499"/>
        <v>0</v>
      </c>
      <c r="GM464" s="3">
        <f t="shared" si="499"/>
        <v>0</v>
      </c>
      <c r="GN464" s="3">
        <f t="shared" si="499"/>
        <v>0</v>
      </c>
      <c r="GO464" s="3">
        <f t="shared" si="499"/>
        <v>0</v>
      </c>
      <c r="GP464" s="3">
        <f t="shared" si="499"/>
        <v>0</v>
      </c>
      <c r="GQ464" s="3">
        <f t="shared" si="499"/>
        <v>0</v>
      </c>
      <c r="GR464" s="3">
        <f t="shared" si="499"/>
        <v>0</v>
      </c>
      <c r="GS464" s="3">
        <f t="shared" si="499"/>
        <v>0</v>
      </c>
      <c r="GT464" s="3">
        <f t="shared" si="499"/>
        <v>0</v>
      </c>
      <c r="GU464" s="3">
        <f t="shared" si="499"/>
        <v>0</v>
      </c>
      <c r="GV464" s="3">
        <f t="shared" si="499"/>
        <v>0</v>
      </c>
      <c r="GW464" s="3">
        <f t="shared" si="499"/>
        <v>0</v>
      </c>
      <c r="GX464" s="3">
        <f t="shared" si="499"/>
        <v>0</v>
      </c>
    </row>
    <row r="466" spans="1:245">
      <c r="A466">
        <v>17</v>
      </c>
      <c r="B466">
        <v>0</v>
      </c>
      <c r="C466">
        <f>ROW(SmtRes!A146)</f>
        <v>146</v>
      </c>
      <c r="D466">
        <f>ROW(EtalonRes!A146)</f>
        <v>146</v>
      </c>
      <c r="E466" t="s">
        <v>17</v>
      </c>
      <c r="F466" t="s">
        <v>18</v>
      </c>
      <c r="G466" t="s">
        <v>19</v>
      </c>
      <c r="H466" t="s">
        <v>20</v>
      </c>
      <c r="I466">
        <f>ROUND(15.75/100,9)</f>
        <v>0.1575</v>
      </c>
      <c r="J466">
        <v>0</v>
      </c>
      <c r="O466">
        <f t="shared" ref="O466:O474" si="500">ROUND(CP466,2)</f>
        <v>146.84</v>
      </c>
      <c r="P466">
        <f t="shared" ref="P466:P474" si="501">ROUND(CQ466*I466,2)</f>
        <v>0</v>
      </c>
      <c r="Q466">
        <f t="shared" ref="Q466:Q474" si="502">ROUND(CR466*I466,2)</f>
        <v>0</v>
      </c>
      <c r="R466">
        <f t="shared" ref="R466:R474" si="503">ROUND(CS466*I466,2)</f>
        <v>0</v>
      </c>
      <c r="S466">
        <f t="shared" ref="S466:S474" si="504">ROUND(CT466*I466,2)</f>
        <v>146.84</v>
      </c>
      <c r="T466">
        <f t="shared" ref="T466:T474" si="505">ROUND(CU466*I466,2)</f>
        <v>0</v>
      </c>
      <c r="U466">
        <f t="shared" ref="U466:U474" si="506">CV466*I466</f>
        <v>0.59377500000000005</v>
      </c>
      <c r="V466">
        <f t="shared" ref="V466:V474" si="507">CW466*I466</f>
        <v>0</v>
      </c>
      <c r="W466">
        <f t="shared" ref="W466:W474" si="508">ROUND(CX466*I466,2)</f>
        <v>0</v>
      </c>
      <c r="X466">
        <f t="shared" ref="X466:X474" si="509">ROUND(CY466,2)</f>
        <v>117.47</v>
      </c>
      <c r="Y466">
        <f t="shared" ref="Y466:Y474" si="510">ROUND(CZ466,2)</f>
        <v>99.85</v>
      </c>
      <c r="AA466">
        <v>33525518</v>
      </c>
      <c r="AB466">
        <f t="shared" ref="AB466:AB474" si="511">ROUND((AC466+AD466+AF466),6)</f>
        <v>29.41</v>
      </c>
      <c r="AC466">
        <f t="shared" ref="AC466:AC474" si="512">ROUND((ES466),6)</f>
        <v>0</v>
      </c>
      <c r="AD466">
        <f t="shared" ref="AD466:AD474" si="513">ROUND((((ET466)-(EU466))+AE466),6)</f>
        <v>0</v>
      </c>
      <c r="AE466">
        <f t="shared" ref="AE466:AE474" si="514">ROUND((EU466),6)</f>
        <v>0</v>
      </c>
      <c r="AF466">
        <f t="shared" ref="AF466:AF474" si="515">ROUND((EV466),6)</f>
        <v>29.41</v>
      </c>
      <c r="AG466">
        <f t="shared" ref="AG466:AG474" si="516">ROUND((AP466),6)</f>
        <v>0</v>
      </c>
      <c r="AH466">
        <f t="shared" ref="AH466:AH474" si="517">(EW466)</f>
        <v>3.77</v>
      </c>
      <c r="AI466">
        <f t="shared" ref="AI466:AI474" si="518">(EX466)</f>
        <v>0</v>
      </c>
      <c r="AJ466">
        <f t="shared" ref="AJ466:AJ474" si="519">(AS466)</f>
        <v>0</v>
      </c>
      <c r="AK466">
        <v>29.41</v>
      </c>
      <c r="AL466">
        <v>0</v>
      </c>
      <c r="AM466">
        <v>0</v>
      </c>
      <c r="AN466">
        <v>0</v>
      </c>
      <c r="AO466">
        <v>29.41</v>
      </c>
      <c r="AP466">
        <v>0</v>
      </c>
      <c r="AQ466">
        <v>3.77</v>
      </c>
      <c r="AR466">
        <v>0</v>
      </c>
      <c r="AS466">
        <v>0</v>
      </c>
      <c r="AT466">
        <v>80</v>
      </c>
      <c r="AU466">
        <v>68</v>
      </c>
      <c r="AV466">
        <v>1</v>
      </c>
      <c r="AW466">
        <v>1</v>
      </c>
      <c r="AZ466">
        <v>1</v>
      </c>
      <c r="BA466">
        <v>31.7</v>
      </c>
      <c r="BB466">
        <v>1</v>
      </c>
      <c r="BC466">
        <v>1</v>
      </c>
      <c r="BD466" t="s">
        <v>3</v>
      </c>
      <c r="BE466" t="s">
        <v>3</v>
      </c>
      <c r="BF466" t="s">
        <v>3</v>
      </c>
      <c r="BG466" t="s">
        <v>3</v>
      </c>
      <c r="BH466">
        <v>0</v>
      </c>
      <c r="BI466">
        <v>1</v>
      </c>
      <c r="BJ466" t="s">
        <v>21</v>
      </c>
      <c r="BM466">
        <v>57001</v>
      </c>
      <c r="BN466">
        <v>0</v>
      </c>
      <c r="BO466" t="s">
        <v>18</v>
      </c>
      <c r="BP466">
        <v>1</v>
      </c>
      <c r="BQ466">
        <v>6</v>
      </c>
      <c r="BR466">
        <v>0</v>
      </c>
      <c r="BS466">
        <v>31.7</v>
      </c>
      <c r="BT466">
        <v>1</v>
      </c>
      <c r="BU466">
        <v>1</v>
      </c>
      <c r="BV466">
        <v>1</v>
      </c>
      <c r="BW466">
        <v>1</v>
      </c>
      <c r="BX466">
        <v>1</v>
      </c>
      <c r="BY466" t="s">
        <v>3</v>
      </c>
      <c r="BZ466">
        <v>80</v>
      </c>
      <c r="CA466">
        <v>68</v>
      </c>
      <c r="CE466">
        <v>0</v>
      </c>
      <c r="CF466">
        <v>0</v>
      </c>
      <c r="CG466">
        <v>0</v>
      </c>
      <c r="CM466">
        <v>0</v>
      </c>
      <c r="CN466" t="s">
        <v>3</v>
      </c>
      <c r="CO466">
        <v>0</v>
      </c>
      <c r="CP466">
        <f t="shared" ref="CP466:CP474" si="520">(P466+Q466+S466)</f>
        <v>146.84</v>
      </c>
      <c r="CQ466">
        <f t="shared" ref="CQ466:CQ474" si="521">AC466*BC466</f>
        <v>0</v>
      </c>
      <c r="CR466">
        <f t="shared" ref="CR466:CR474" si="522">AD466*BB466</f>
        <v>0</v>
      </c>
      <c r="CS466">
        <f t="shared" ref="CS466:CS474" si="523">AE466*BS466</f>
        <v>0</v>
      </c>
      <c r="CT466">
        <f t="shared" ref="CT466:CT474" si="524">AF466*BA466</f>
        <v>932.29700000000003</v>
      </c>
      <c r="CU466">
        <f t="shared" ref="CU466:CU474" si="525">AG466</f>
        <v>0</v>
      </c>
      <c r="CV466">
        <f t="shared" ref="CV466:CV474" si="526">AH466</f>
        <v>3.77</v>
      </c>
      <c r="CW466">
        <f t="shared" ref="CW466:CW474" si="527">AI466</f>
        <v>0</v>
      </c>
      <c r="CX466">
        <f t="shared" ref="CX466:CX474" si="528">AJ466</f>
        <v>0</v>
      </c>
      <c r="CY466">
        <f t="shared" ref="CY466:CY474" si="529">(((S466+R466)*AT466)/100)</f>
        <v>117.47200000000001</v>
      </c>
      <c r="CZ466">
        <f t="shared" ref="CZ466:CZ474" si="530">(((S466+R466)*AU466)/100)</f>
        <v>99.851200000000006</v>
      </c>
      <c r="DC466" t="s">
        <v>3</v>
      </c>
      <c r="DD466" t="s">
        <v>3</v>
      </c>
      <c r="DE466" t="s">
        <v>3</v>
      </c>
      <c r="DF466" t="s">
        <v>3</v>
      </c>
      <c r="DG466" t="s">
        <v>3</v>
      </c>
      <c r="DH466" t="s">
        <v>3</v>
      </c>
      <c r="DI466" t="s">
        <v>3</v>
      </c>
      <c r="DJ466" t="s">
        <v>3</v>
      </c>
      <c r="DK466" t="s">
        <v>3</v>
      </c>
      <c r="DL466" t="s">
        <v>3</v>
      </c>
      <c r="DM466" t="s">
        <v>3</v>
      </c>
      <c r="DN466">
        <v>0</v>
      </c>
      <c r="DO466">
        <v>0</v>
      </c>
      <c r="DP466">
        <v>1</v>
      </c>
      <c r="DQ466">
        <v>1</v>
      </c>
      <c r="DU466">
        <v>1013</v>
      </c>
      <c r="DV466" t="s">
        <v>20</v>
      </c>
      <c r="DW466" t="s">
        <v>20</v>
      </c>
      <c r="DX466">
        <v>1</v>
      </c>
      <c r="DZ466" t="s">
        <v>3</v>
      </c>
      <c r="EA466" t="s">
        <v>3</v>
      </c>
      <c r="EB466" t="s">
        <v>3</v>
      </c>
      <c r="EC466" t="s">
        <v>3</v>
      </c>
      <c r="EE466">
        <v>36260505</v>
      </c>
      <c r="EF466">
        <v>6</v>
      </c>
      <c r="EG466" t="s">
        <v>22</v>
      </c>
      <c r="EH466">
        <v>0</v>
      </c>
      <c r="EI466" t="s">
        <v>3</v>
      </c>
      <c r="EJ466">
        <v>1</v>
      </c>
      <c r="EK466">
        <v>57001</v>
      </c>
      <c r="EL466" t="s">
        <v>23</v>
      </c>
      <c r="EM466" t="s">
        <v>24</v>
      </c>
      <c r="EO466" t="s">
        <v>3</v>
      </c>
      <c r="EQ466">
        <v>0</v>
      </c>
      <c r="ER466">
        <v>29.41</v>
      </c>
      <c r="ES466">
        <v>0</v>
      </c>
      <c r="ET466">
        <v>0</v>
      </c>
      <c r="EU466">
        <v>0</v>
      </c>
      <c r="EV466">
        <v>29.41</v>
      </c>
      <c r="EW466">
        <v>3.77</v>
      </c>
      <c r="EX466">
        <v>0</v>
      </c>
      <c r="EY466">
        <v>0</v>
      </c>
      <c r="FQ466">
        <v>0</v>
      </c>
      <c r="FR466">
        <f t="shared" ref="FR466:FR474" si="531">ROUND(IF(AND(BH466=3,BI466=3),P466,0),2)</f>
        <v>0</v>
      </c>
      <c r="FS466">
        <v>0</v>
      </c>
      <c r="FX466">
        <v>80</v>
      </c>
      <c r="FY466">
        <v>68</v>
      </c>
      <c r="GA466" t="s">
        <v>3</v>
      </c>
      <c r="GD466">
        <v>1</v>
      </c>
      <c r="GF466">
        <v>1266291680</v>
      </c>
      <c r="GG466">
        <v>2</v>
      </c>
      <c r="GH466">
        <v>1</v>
      </c>
      <c r="GI466">
        <v>2</v>
      </c>
      <c r="GJ466">
        <v>0</v>
      </c>
      <c r="GK466">
        <v>0</v>
      </c>
      <c r="GL466">
        <f t="shared" ref="GL466:GL474" si="532">ROUND(IF(AND(BH466=3,BI466=3,FS466&lt;&gt;0),P466,0),2)</f>
        <v>0</v>
      </c>
      <c r="GM466">
        <f t="shared" ref="GM466:GM474" si="533">ROUND(O466+X466+Y466,2)+GX466</f>
        <v>364.16</v>
      </c>
      <c r="GN466">
        <f t="shared" ref="GN466:GN474" si="534">IF(OR(BI466=0,BI466=1),ROUND(O466+X466+Y466,2),0)</f>
        <v>364.16</v>
      </c>
      <c r="GO466">
        <f t="shared" ref="GO466:GO474" si="535">IF(BI466=2,ROUND(O466+X466+Y466,2),0)</f>
        <v>0</v>
      </c>
      <c r="GP466">
        <f t="shared" ref="GP466:GP474" si="536">IF(BI466=4,ROUND(O466+X466+Y466,2)+GX466,0)</f>
        <v>0</v>
      </c>
      <c r="GR466">
        <v>0</v>
      </c>
      <c r="GS466">
        <v>3</v>
      </c>
      <c r="GT466">
        <v>0</v>
      </c>
      <c r="GU466" t="s">
        <v>3</v>
      </c>
      <c r="GV466">
        <f t="shared" ref="GV466:GV474" si="537">ROUND((GT466),6)</f>
        <v>0</v>
      </c>
      <c r="GW466">
        <v>1</v>
      </c>
      <c r="GX466">
        <f t="shared" ref="GX466:GX474" si="538">ROUND(HC466*I466,2)</f>
        <v>0</v>
      </c>
      <c r="HA466">
        <v>0</v>
      </c>
      <c r="HB466">
        <v>0</v>
      </c>
      <c r="HC466">
        <f t="shared" ref="HC466:HC474" si="539">GV466*GW466</f>
        <v>0</v>
      </c>
      <c r="HE466" t="s">
        <v>3</v>
      </c>
      <c r="HF466" t="s">
        <v>3</v>
      </c>
      <c r="IK466">
        <v>0</v>
      </c>
    </row>
    <row r="467" spans="1:245">
      <c r="A467">
        <v>18</v>
      </c>
      <c r="B467">
        <v>0</v>
      </c>
      <c r="C467">
        <v>146</v>
      </c>
      <c r="E467" t="s">
        <v>25</v>
      </c>
      <c r="F467" t="s">
        <v>26</v>
      </c>
      <c r="G467" t="s">
        <v>27</v>
      </c>
      <c r="H467" t="s">
        <v>28</v>
      </c>
      <c r="I467">
        <f>I466*J467</f>
        <v>1.7325E-2</v>
      </c>
      <c r="J467">
        <v>0.11</v>
      </c>
      <c r="O467">
        <f t="shared" si="500"/>
        <v>0</v>
      </c>
      <c r="P467">
        <f t="shared" si="501"/>
        <v>0</v>
      </c>
      <c r="Q467">
        <f t="shared" si="502"/>
        <v>0</v>
      </c>
      <c r="R467">
        <f t="shared" si="503"/>
        <v>0</v>
      </c>
      <c r="S467">
        <f t="shared" si="504"/>
        <v>0</v>
      </c>
      <c r="T467">
        <f t="shared" si="505"/>
        <v>0</v>
      </c>
      <c r="U467">
        <f t="shared" si="506"/>
        <v>0</v>
      </c>
      <c r="V467">
        <f t="shared" si="507"/>
        <v>0</v>
      </c>
      <c r="W467">
        <f t="shared" si="508"/>
        <v>0</v>
      </c>
      <c r="X467">
        <f t="shared" si="509"/>
        <v>0</v>
      </c>
      <c r="Y467">
        <f t="shared" si="510"/>
        <v>0</v>
      </c>
      <c r="AA467">
        <v>33525518</v>
      </c>
      <c r="AB467">
        <f t="shared" si="511"/>
        <v>0</v>
      </c>
      <c r="AC467">
        <f t="shared" si="512"/>
        <v>0</v>
      </c>
      <c r="AD467">
        <f t="shared" si="513"/>
        <v>0</v>
      </c>
      <c r="AE467">
        <f t="shared" si="514"/>
        <v>0</v>
      </c>
      <c r="AF467">
        <f t="shared" si="515"/>
        <v>0</v>
      </c>
      <c r="AG467">
        <f t="shared" si="516"/>
        <v>0</v>
      </c>
      <c r="AH467">
        <f t="shared" si="517"/>
        <v>0</v>
      </c>
      <c r="AI467">
        <f t="shared" si="518"/>
        <v>0</v>
      </c>
      <c r="AJ467">
        <f t="shared" si="519"/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80</v>
      </c>
      <c r="AU467">
        <v>68</v>
      </c>
      <c r="AV467">
        <v>1</v>
      </c>
      <c r="AW467">
        <v>1</v>
      </c>
      <c r="AZ467">
        <v>1</v>
      </c>
      <c r="BA467">
        <v>1</v>
      </c>
      <c r="BB467">
        <v>1</v>
      </c>
      <c r="BC467">
        <v>1</v>
      </c>
      <c r="BD467" t="s">
        <v>3</v>
      </c>
      <c r="BE467" t="s">
        <v>3</v>
      </c>
      <c r="BF467" t="s">
        <v>3</v>
      </c>
      <c r="BG467" t="s">
        <v>3</v>
      </c>
      <c r="BH467">
        <v>3</v>
      </c>
      <c r="BI467">
        <v>1</v>
      </c>
      <c r="BJ467" t="s">
        <v>29</v>
      </c>
      <c r="BM467">
        <v>57001</v>
      </c>
      <c r="BN467">
        <v>0</v>
      </c>
      <c r="BO467" t="s">
        <v>3</v>
      </c>
      <c r="BP467">
        <v>0</v>
      </c>
      <c r="BQ467">
        <v>6</v>
      </c>
      <c r="BR467">
        <v>0</v>
      </c>
      <c r="BS467">
        <v>1</v>
      </c>
      <c r="BT467">
        <v>1</v>
      </c>
      <c r="BU467">
        <v>1</v>
      </c>
      <c r="BV467">
        <v>1</v>
      </c>
      <c r="BW467">
        <v>1</v>
      </c>
      <c r="BX467">
        <v>1</v>
      </c>
      <c r="BY467" t="s">
        <v>3</v>
      </c>
      <c r="BZ467">
        <v>80</v>
      </c>
      <c r="CA467">
        <v>68</v>
      </c>
      <c r="CE467">
        <v>0</v>
      </c>
      <c r="CF467">
        <v>0</v>
      </c>
      <c r="CG467">
        <v>0</v>
      </c>
      <c r="CM467">
        <v>0</v>
      </c>
      <c r="CN467" t="s">
        <v>3</v>
      </c>
      <c r="CO467">
        <v>0</v>
      </c>
      <c r="CP467">
        <f t="shared" si="520"/>
        <v>0</v>
      </c>
      <c r="CQ467">
        <f t="shared" si="521"/>
        <v>0</v>
      </c>
      <c r="CR467">
        <f t="shared" si="522"/>
        <v>0</v>
      </c>
      <c r="CS467">
        <f t="shared" si="523"/>
        <v>0</v>
      </c>
      <c r="CT467">
        <f t="shared" si="524"/>
        <v>0</v>
      </c>
      <c r="CU467">
        <f t="shared" si="525"/>
        <v>0</v>
      </c>
      <c r="CV467">
        <f t="shared" si="526"/>
        <v>0</v>
      </c>
      <c r="CW467">
        <f t="shared" si="527"/>
        <v>0</v>
      </c>
      <c r="CX467">
        <f t="shared" si="528"/>
        <v>0</v>
      </c>
      <c r="CY467">
        <f t="shared" si="529"/>
        <v>0</v>
      </c>
      <c r="CZ467">
        <f t="shared" si="530"/>
        <v>0</v>
      </c>
      <c r="DC467" t="s">
        <v>3</v>
      </c>
      <c r="DD467" t="s">
        <v>3</v>
      </c>
      <c r="DE467" t="s">
        <v>3</v>
      </c>
      <c r="DF467" t="s">
        <v>3</v>
      </c>
      <c r="DG467" t="s">
        <v>3</v>
      </c>
      <c r="DH467" t="s">
        <v>3</v>
      </c>
      <c r="DI467" t="s">
        <v>3</v>
      </c>
      <c r="DJ467" t="s">
        <v>3</v>
      </c>
      <c r="DK467" t="s">
        <v>3</v>
      </c>
      <c r="DL467" t="s">
        <v>3</v>
      </c>
      <c r="DM467" t="s">
        <v>3</v>
      </c>
      <c r="DN467">
        <v>0</v>
      </c>
      <c r="DO467">
        <v>0</v>
      </c>
      <c r="DP467">
        <v>1</v>
      </c>
      <c r="DQ467">
        <v>1</v>
      </c>
      <c r="DU467">
        <v>1009</v>
      </c>
      <c r="DV467" t="s">
        <v>28</v>
      </c>
      <c r="DW467" t="s">
        <v>28</v>
      </c>
      <c r="DX467">
        <v>1000</v>
      </c>
      <c r="DZ467" t="s">
        <v>3</v>
      </c>
      <c r="EA467" t="s">
        <v>3</v>
      </c>
      <c r="EB467" t="s">
        <v>3</v>
      </c>
      <c r="EC467" t="s">
        <v>3</v>
      </c>
      <c r="EE467">
        <v>36260505</v>
      </c>
      <c r="EF467">
        <v>6</v>
      </c>
      <c r="EG467" t="s">
        <v>22</v>
      </c>
      <c r="EH467">
        <v>0</v>
      </c>
      <c r="EI467" t="s">
        <v>3</v>
      </c>
      <c r="EJ467">
        <v>1</v>
      </c>
      <c r="EK467">
        <v>57001</v>
      </c>
      <c r="EL467" t="s">
        <v>23</v>
      </c>
      <c r="EM467" t="s">
        <v>24</v>
      </c>
      <c r="EO467" t="s">
        <v>3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FQ467">
        <v>0</v>
      </c>
      <c r="FR467">
        <f t="shared" si="531"/>
        <v>0</v>
      </c>
      <c r="FS467">
        <v>0</v>
      </c>
      <c r="FX467">
        <v>80</v>
      </c>
      <c r="FY467">
        <v>68</v>
      </c>
      <c r="GA467" t="s">
        <v>3</v>
      </c>
      <c r="GD467">
        <v>1</v>
      </c>
      <c r="GF467">
        <v>-304821490</v>
      </c>
      <c r="GG467">
        <v>2</v>
      </c>
      <c r="GH467">
        <v>1</v>
      </c>
      <c r="GI467">
        <v>-2</v>
      </c>
      <c r="GJ467">
        <v>0</v>
      </c>
      <c r="GK467">
        <v>0</v>
      </c>
      <c r="GL467">
        <f t="shared" si="532"/>
        <v>0</v>
      </c>
      <c r="GM467">
        <f t="shared" si="533"/>
        <v>0</v>
      </c>
      <c r="GN467">
        <f t="shared" si="534"/>
        <v>0</v>
      </c>
      <c r="GO467">
        <f t="shared" si="535"/>
        <v>0</v>
      </c>
      <c r="GP467">
        <f t="shared" si="536"/>
        <v>0</v>
      </c>
      <c r="GR467">
        <v>0</v>
      </c>
      <c r="GS467">
        <v>3</v>
      </c>
      <c r="GT467">
        <v>0</v>
      </c>
      <c r="GU467" t="s">
        <v>3</v>
      </c>
      <c r="GV467">
        <f t="shared" si="537"/>
        <v>0</v>
      </c>
      <c r="GW467">
        <v>1</v>
      </c>
      <c r="GX467">
        <f t="shared" si="538"/>
        <v>0</v>
      </c>
      <c r="HA467">
        <v>0</v>
      </c>
      <c r="HB467">
        <v>0</v>
      </c>
      <c r="HC467">
        <f t="shared" si="539"/>
        <v>0</v>
      </c>
      <c r="HE467" t="s">
        <v>3</v>
      </c>
      <c r="HF467" t="s">
        <v>3</v>
      </c>
      <c r="IK467">
        <v>0</v>
      </c>
    </row>
    <row r="468" spans="1:245">
      <c r="A468">
        <v>17</v>
      </c>
      <c r="B468">
        <v>0</v>
      </c>
      <c r="C468">
        <f>ROW(SmtRes!A150)</f>
        <v>150</v>
      </c>
      <c r="D468">
        <f>ROW(EtalonRes!A150)</f>
        <v>150</v>
      </c>
      <c r="E468" t="s">
        <v>30</v>
      </c>
      <c r="F468" t="s">
        <v>31</v>
      </c>
      <c r="G468" t="s">
        <v>32</v>
      </c>
      <c r="H468" t="s">
        <v>33</v>
      </c>
      <c r="I468">
        <f>ROUND(13.12/100,9)</f>
        <v>0.13120000000000001</v>
      </c>
      <c r="J468">
        <v>0</v>
      </c>
      <c r="O468">
        <f t="shared" si="500"/>
        <v>377.09</v>
      </c>
      <c r="P468">
        <f t="shared" si="501"/>
        <v>0</v>
      </c>
      <c r="Q468">
        <f t="shared" si="502"/>
        <v>7.6</v>
      </c>
      <c r="R468">
        <f t="shared" si="503"/>
        <v>7.32</v>
      </c>
      <c r="S468">
        <f t="shared" si="504"/>
        <v>369.49</v>
      </c>
      <c r="T468">
        <f t="shared" si="505"/>
        <v>0</v>
      </c>
      <c r="U468">
        <f t="shared" si="506"/>
        <v>1.4943680000000001</v>
      </c>
      <c r="V468">
        <f t="shared" si="507"/>
        <v>1.7056000000000002E-2</v>
      </c>
      <c r="W468">
        <f t="shared" si="508"/>
        <v>0</v>
      </c>
      <c r="X468">
        <f t="shared" si="509"/>
        <v>301.45</v>
      </c>
      <c r="Y468">
        <f t="shared" si="510"/>
        <v>256.23</v>
      </c>
      <c r="AA468">
        <v>33525518</v>
      </c>
      <c r="AB468">
        <f t="shared" si="511"/>
        <v>92.9</v>
      </c>
      <c r="AC468">
        <f t="shared" si="512"/>
        <v>0</v>
      </c>
      <c r="AD468">
        <f t="shared" si="513"/>
        <v>4.0599999999999996</v>
      </c>
      <c r="AE468">
        <f t="shared" si="514"/>
        <v>1.76</v>
      </c>
      <c r="AF468">
        <f t="shared" si="515"/>
        <v>88.84</v>
      </c>
      <c r="AG468">
        <f t="shared" si="516"/>
        <v>0</v>
      </c>
      <c r="AH468">
        <f t="shared" si="517"/>
        <v>11.39</v>
      </c>
      <c r="AI468">
        <f t="shared" si="518"/>
        <v>0.13</v>
      </c>
      <c r="AJ468">
        <f t="shared" si="519"/>
        <v>0</v>
      </c>
      <c r="AK468">
        <v>92.9</v>
      </c>
      <c r="AL468">
        <v>0</v>
      </c>
      <c r="AM468">
        <v>4.0599999999999996</v>
      </c>
      <c r="AN468">
        <v>1.76</v>
      </c>
      <c r="AO468">
        <v>88.84</v>
      </c>
      <c r="AP468">
        <v>0</v>
      </c>
      <c r="AQ468">
        <v>11.39</v>
      </c>
      <c r="AR468">
        <v>0.13</v>
      </c>
      <c r="AS468">
        <v>0</v>
      </c>
      <c r="AT468">
        <v>80</v>
      </c>
      <c r="AU468">
        <v>68</v>
      </c>
      <c r="AV468">
        <v>1</v>
      </c>
      <c r="AW468">
        <v>1</v>
      </c>
      <c r="AZ468">
        <v>1</v>
      </c>
      <c r="BA468">
        <v>31.7</v>
      </c>
      <c r="BB468">
        <v>14.26</v>
      </c>
      <c r="BC468">
        <v>1</v>
      </c>
      <c r="BD468" t="s">
        <v>3</v>
      </c>
      <c r="BE468" t="s">
        <v>3</v>
      </c>
      <c r="BF468" t="s">
        <v>3</v>
      </c>
      <c r="BG468" t="s">
        <v>3</v>
      </c>
      <c r="BH468">
        <v>0</v>
      </c>
      <c r="BI468">
        <v>1</v>
      </c>
      <c r="BJ468" t="s">
        <v>34</v>
      </c>
      <c r="BM468">
        <v>57001</v>
      </c>
      <c r="BN468">
        <v>0</v>
      </c>
      <c r="BO468" t="s">
        <v>31</v>
      </c>
      <c r="BP468">
        <v>1</v>
      </c>
      <c r="BQ468">
        <v>6</v>
      </c>
      <c r="BR468">
        <v>0</v>
      </c>
      <c r="BS468">
        <v>31.7</v>
      </c>
      <c r="BT468">
        <v>1</v>
      </c>
      <c r="BU468">
        <v>1</v>
      </c>
      <c r="BV468">
        <v>1</v>
      </c>
      <c r="BW468">
        <v>1</v>
      </c>
      <c r="BX468">
        <v>1</v>
      </c>
      <c r="BY468" t="s">
        <v>3</v>
      </c>
      <c r="BZ468">
        <v>80</v>
      </c>
      <c r="CA468">
        <v>68</v>
      </c>
      <c r="CE468">
        <v>0</v>
      </c>
      <c r="CF468">
        <v>0</v>
      </c>
      <c r="CG468">
        <v>0</v>
      </c>
      <c r="CM468">
        <v>0</v>
      </c>
      <c r="CN468" t="s">
        <v>3</v>
      </c>
      <c r="CO468">
        <v>0</v>
      </c>
      <c r="CP468">
        <f t="shared" si="520"/>
        <v>377.09000000000003</v>
      </c>
      <c r="CQ468">
        <f t="shared" si="521"/>
        <v>0</v>
      </c>
      <c r="CR468">
        <f t="shared" si="522"/>
        <v>57.895599999999995</v>
      </c>
      <c r="CS468">
        <f t="shared" si="523"/>
        <v>55.792000000000002</v>
      </c>
      <c r="CT468">
        <f t="shared" si="524"/>
        <v>2816.2280000000001</v>
      </c>
      <c r="CU468">
        <f t="shared" si="525"/>
        <v>0</v>
      </c>
      <c r="CV468">
        <f t="shared" si="526"/>
        <v>11.39</v>
      </c>
      <c r="CW468">
        <f t="shared" si="527"/>
        <v>0.13</v>
      </c>
      <c r="CX468">
        <f t="shared" si="528"/>
        <v>0</v>
      </c>
      <c r="CY468">
        <f t="shared" si="529"/>
        <v>301.44799999999998</v>
      </c>
      <c r="CZ468">
        <f t="shared" si="530"/>
        <v>256.23080000000004</v>
      </c>
      <c r="DC468" t="s">
        <v>3</v>
      </c>
      <c r="DD468" t="s">
        <v>3</v>
      </c>
      <c r="DE468" t="s">
        <v>3</v>
      </c>
      <c r="DF468" t="s">
        <v>3</v>
      </c>
      <c r="DG468" t="s">
        <v>3</v>
      </c>
      <c r="DH468" t="s">
        <v>3</v>
      </c>
      <c r="DI468" t="s">
        <v>3</v>
      </c>
      <c r="DJ468" t="s">
        <v>3</v>
      </c>
      <c r="DK468" t="s">
        <v>3</v>
      </c>
      <c r="DL468" t="s">
        <v>3</v>
      </c>
      <c r="DM468" t="s">
        <v>3</v>
      </c>
      <c r="DN468">
        <v>0</v>
      </c>
      <c r="DO468">
        <v>0</v>
      </c>
      <c r="DP468">
        <v>1</v>
      </c>
      <c r="DQ468">
        <v>1</v>
      </c>
      <c r="DU468">
        <v>1013</v>
      </c>
      <c r="DV468" t="s">
        <v>33</v>
      </c>
      <c r="DW468" t="s">
        <v>33</v>
      </c>
      <c r="DX468">
        <v>1</v>
      </c>
      <c r="DZ468" t="s">
        <v>3</v>
      </c>
      <c r="EA468" t="s">
        <v>3</v>
      </c>
      <c r="EB468" t="s">
        <v>3</v>
      </c>
      <c r="EC468" t="s">
        <v>3</v>
      </c>
      <c r="EE468">
        <v>36260505</v>
      </c>
      <c r="EF468">
        <v>6</v>
      </c>
      <c r="EG468" t="s">
        <v>22</v>
      </c>
      <c r="EH468">
        <v>0</v>
      </c>
      <c r="EI468" t="s">
        <v>3</v>
      </c>
      <c r="EJ468">
        <v>1</v>
      </c>
      <c r="EK468">
        <v>57001</v>
      </c>
      <c r="EL468" t="s">
        <v>23</v>
      </c>
      <c r="EM468" t="s">
        <v>24</v>
      </c>
      <c r="EO468" t="s">
        <v>3</v>
      </c>
      <c r="EQ468">
        <v>0</v>
      </c>
      <c r="ER468">
        <v>92.9</v>
      </c>
      <c r="ES468">
        <v>0</v>
      </c>
      <c r="ET468">
        <v>4.0599999999999996</v>
      </c>
      <c r="EU468">
        <v>1.76</v>
      </c>
      <c r="EV468">
        <v>88.84</v>
      </c>
      <c r="EW468">
        <v>11.39</v>
      </c>
      <c r="EX468">
        <v>0.13</v>
      </c>
      <c r="EY468">
        <v>0</v>
      </c>
      <c r="FQ468">
        <v>0</v>
      </c>
      <c r="FR468">
        <f t="shared" si="531"/>
        <v>0</v>
      </c>
      <c r="FS468">
        <v>0</v>
      </c>
      <c r="FX468">
        <v>80</v>
      </c>
      <c r="FY468">
        <v>68</v>
      </c>
      <c r="GA468" t="s">
        <v>3</v>
      </c>
      <c r="GD468">
        <v>1</v>
      </c>
      <c r="GF468">
        <v>-1629810845</v>
      </c>
      <c r="GG468">
        <v>2</v>
      </c>
      <c r="GH468">
        <v>1</v>
      </c>
      <c r="GI468">
        <v>2</v>
      </c>
      <c r="GJ468">
        <v>0</v>
      </c>
      <c r="GK468">
        <v>0</v>
      </c>
      <c r="GL468">
        <f t="shared" si="532"/>
        <v>0</v>
      </c>
      <c r="GM468">
        <f t="shared" si="533"/>
        <v>934.77</v>
      </c>
      <c r="GN468">
        <f t="shared" si="534"/>
        <v>934.77</v>
      </c>
      <c r="GO468">
        <f t="shared" si="535"/>
        <v>0</v>
      </c>
      <c r="GP468">
        <f t="shared" si="536"/>
        <v>0</v>
      </c>
      <c r="GR468">
        <v>0</v>
      </c>
      <c r="GS468">
        <v>3</v>
      </c>
      <c r="GT468">
        <v>0</v>
      </c>
      <c r="GU468" t="s">
        <v>3</v>
      </c>
      <c r="GV468">
        <f t="shared" si="537"/>
        <v>0</v>
      </c>
      <c r="GW468">
        <v>1</v>
      </c>
      <c r="GX468">
        <f t="shared" si="538"/>
        <v>0</v>
      </c>
      <c r="HA468">
        <v>0</v>
      </c>
      <c r="HB468">
        <v>0</v>
      </c>
      <c r="HC468">
        <f t="shared" si="539"/>
        <v>0</v>
      </c>
      <c r="HE468" t="s">
        <v>3</v>
      </c>
      <c r="HF468" t="s">
        <v>3</v>
      </c>
      <c r="IK468">
        <v>0</v>
      </c>
    </row>
    <row r="469" spans="1:245">
      <c r="A469">
        <v>18</v>
      </c>
      <c r="B469">
        <v>0</v>
      </c>
      <c r="C469">
        <v>150</v>
      </c>
      <c r="E469" t="s">
        <v>35</v>
      </c>
      <c r="F469" t="s">
        <v>26</v>
      </c>
      <c r="G469" t="s">
        <v>27</v>
      </c>
      <c r="H469" t="s">
        <v>28</v>
      </c>
      <c r="I469">
        <f>I468*J469</f>
        <v>6.1663999999999997E-2</v>
      </c>
      <c r="J469">
        <v>0.46999999999999992</v>
      </c>
      <c r="O469">
        <f t="shared" si="500"/>
        <v>0</v>
      </c>
      <c r="P469">
        <f t="shared" si="501"/>
        <v>0</v>
      </c>
      <c r="Q469">
        <f t="shared" si="502"/>
        <v>0</v>
      </c>
      <c r="R469">
        <f t="shared" si="503"/>
        <v>0</v>
      </c>
      <c r="S469">
        <f t="shared" si="504"/>
        <v>0</v>
      </c>
      <c r="T469">
        <f t="shared" si="505"/>
        <v>0</v>
      </c>
      <c r="U469">
        <f t="shared" si="506"/>
        <v>0</v>
      </c>
      <c r="V469">
        <f t="shared" si="507"/>
        <v>0</v>
      </c>
      <c r="W469">
        <f t="shared" si="508"/>
        <v>0</v>
      </c>
      <c r="X469">
        <f t="shared" si="509"/>
        <v>0</v>
      </c>
      <c r="Y469">
        <f t="shared" si="510"/>
        <v>0</v>
      </c>
      <c r="AA469">
        <v>33525518</v>
      </c>
      <c r="AB469">
        <f t="shared" si="511"/>
        <v>0</v>
      </c>
      <c r="AC469">
        <f t="shared" si="512"/>
        <v>0</v>
      </c>
      <c r="AD469">
        <f t="shared" si="513"/>
        <v>0</v>
      </c>
      <c r="AE469">
        <f t="shared" si="514"/>
        <v>0</v>
      </c>
      <c r="AF469">
        <f t="shared" si="515"/>
        <v>0</v>
      </c>
      <c r="AG469">
        <f t="shared" si="516"/>
        <v>0</v>
      </c>
      <c r="AH469">
        <f t="shared" si="517"/>
        <v>0</v>
      </c>
      <c r="AI469">
        <f t="shared" si="518"/>
        <v>0</v>
      </c>
      <c r="AJ469">
        <f t="shared" si="519"/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80</v>
      </c>
      <c r="AU469">
        <v>68</v>
      </c>
      <c r="AV469">
        <v>1</v>
      </c>
      <c r="AW469">
        <v>1</v>
      </c>
      <c r="AZ469">
        <v>1</v>
      </c>
      <c r="BA469">
        <v>1</v>
      </c>
      <c r="BB469">
        <v>1</v>
      </c>
      <c r="BC469">
        <v>1</v>
      </c>
      <c r="BD469" t="s">
        <v>3</v>
      </c>
      <c r="BE469" t="s">
        <v>3</v>
      </c>
      <c r="BF469" t="s">
        <v>3</v>
      </c>
      <c r="BG469" t="s">
        <v>3</v>
      </c>
      <c r="BH469">
        <v>3</v>
      </c>
      <c r="BI469">
        <v>1</v>
      </c>
      <c r="BJ469" t="s">
        <v>29</v>
      </c>
      <c r="BM469">
        <v>57001</v>
      </c>
      <c r="BN469">
        <v>0</v>
      </c>
      <c r="BO469" t="s">
        <v>3</v>
      </c>
      <c r="BP469">
        <v>0</v>
      </c>
      <c r="BQ469">
        <v>6</v>
      </c>
      <c r="BR469">
        <v>0</v>
      </c>
      <c r="BS469">
        <v>1</v>
      </c>
      <c r="BT469">
        <v>1</v>
      </c>
      <c r="BU469">
        <v>1</v>
      </c>
      <c r="BV469">
        <v>1</v>
      </c>
      <c r="BW469">
        <v>1</v>
      </c>
      <c r="BX469">
        <v>1</v>
      </c>
      <c r="BY469" t="s">
        <v>3</v>
      </c>
      <c r="BZ469">
        <v>80</v>
      </c>
      <c r="CA469">
        <v>68</v>
      </c>
      <c r="CE469">
        <v>0</v>
      </c>
      <c r="CF469">
        <v>0</v>
      </c>
      <c r="CG469">
        <v>0</v>
      </c>
      <c r="CM469">
        <v>0</v>
      </c>
      <c r="CN469" t="s">
        <v>3</v>
      </c>
      <c r="CO469">
        <v>0</v>
      </c>
      <c r="CP469">
        <f t="shared" si="520"/>
        <v>0</v>
      </c>
      <c r="CQ469">
        <f t="shared" si="521"/>
        <v>0</v>
      </c>
      <c r="CR469">
        <f t="shared" si="522"/>
        <v>0</v>
      </c>
      <c r="CS469">
        <f t="shared" si="523"/>
        <v>0</v>
      </c>
      <c r="CT469">
        <f t="shared" si="524"/>
        <v>0</v>
      </c>
      <c r="CU469">
        <f t="shared" si="525"/>
        <v>0</v>
      </c>
      <c r="CV469">
        <f t="shared" si="526"/>
        <v>0</v>
      </c>
      <c r="CW469">
        <f t="shared" si="527"/>
        <v>0</v>
      </c>
      <c r="CX469">
        <f t="shared" si="528"/>
        <v>0</v>
      </c>
      <c r="CY469">
        <f t="shared" si="529"/>
        <v>0</v>
      </c>
      <c r="CZ469">
        <f t="shared" si="530"/>
        <v>0</v>
      </c>
      <c r="DC469" t="s">
        <v>3</v>
      </c>
      <c r="DD469" t="s">
        <v>3</v>
      </c>
      <c r="DE469" t="s">
        <v>3</v>
      </c>
      <c r="DF469" t="s">
        <v>3</v>
      </c>
      <c r="DG469" t="s">
        <v>3</v>
      </c>
      <c r="DH469" t="s">
        <v>3</v>
      </c>
      <c r="DI469" t="s">
        <v>3</v>
      </c>
      <c r="DJ469" t="s">
        <v>3</v>
      </c>
      <c r="DK469" t="s">
        <v>3</v>
      </c>
      <c r="DL469" t="s">
        <v>3</v>
      </c>
      <c r="DM469" t="s">
        <v>3</v>
      </c>
      <c r="DN469">
        <v>0</v>
      </c>
      <c r="DO469">
        <v>0</v>
      </c>
      <c r="DP469">
        <v>1</v>
      </c>
      <c r="DQ469">
        <v>1</v>
      </c>
      <c r="DU469">
        <v>1009</v>
      </c>
      <c r="DV469" t="s">
        <v>28</v>
      </c>
      <c r="DW469" t="s">
        <v>28</v>
      </c>
      <c r="DX469">
        <v>1000</v>
      </c>
      <c r="DZ469" t="s">
        <v>3</v>
      </c>
      <c r="EA469" t="s">
        <v>3</v>
      </c>
      <c r="EB469" t="s">
        <v>3</v>
      </c>
      <c r="EC469" t="s">
        <v>3</v>
      </c>
      <c r="EE469">
        <v>36260505</v>
      </c>
      <c r="EF469">
        <v>6</v>
      </c>
      <c r="EG469" t="s">
        <v>22</v>
      </c>
      <c r="EH469">
        <v>0</v>
      </c>
      <c r="EI469" t="s">
        <v>3</v>
      </c>
      <c r="EJ469">
        <v>1</v>
      </c>
      <c r="EK469">
        <v>57001</v>
      </c>
      <c r="EL469" t="s">
        <v>23</v>
      </c>
      <c r="EM469" t="s">
        <v>24</v>
      </c>
      <c r="EO469" t="s">
        <v>3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FQ469">
        <v>0</v>
      </c>
      <c r="FR469">
        <f t="shared" si="531"/>
        <v>0</v>
      </c>
      <c r="FS469">
        <v>0</v>
      </c>
      <c r="FX469">
        <v>80</v>
      </c>
      <c r="FY469">
        <v>68</v>
      </c>
      <c r="GA469" t="s">
        <v>3</v>
      </c>
      <c r="GD469">
        <v>1</v>
      </c>
      <c r="GF469">
        <v>-304821490</v>
      </c>
      <c r="GG469">
        <v>2</v>
      </c>
      <c r="GH469">
        <v>1</v>
      </c>
      <c r="GI469">
        <v>-2</v>
      </c>
      <c r="GJ469">
        <v>0</v>
      </c>
      <c r="GK469">
        <v>0</v>
      </c>
      <c r="GL469">
        <f t="shared" si="532"/>
        <v>0</v>
      </c>
      <c r="GM469">
        <f t="shared" si="533"/>
        <v>0</v>
      </c>
      <c r="GN469">
        <f t="shared" si="534"/>
        <v>0</v>
      </c>
      <c r="GO469">
        <f t="shared" si="535"/>
        <v>0</v>
      </c>
      <c r="GP469">
        <f t="shared" si="536"/>
        <v>0</v>
      </c>
      <c r="GR469">
        <v>0</v>
      </c>
      <c r="GS469">
        <v>3</v>
      </c>
      <c r="GT469">
        <v>0</v>
      </c>
      <c r="GU469" t="s">
        <v>3</v>
      </c>
      <c r="GV469">
        <f t="shared" si="537"/>
        <v>0</v>
      </c>
      <c r="GW469">
        <v>1</v>
      </c>
      <c r="GX469">
        <f t="shared" si="538"/>
        <v>0</v>
      </c>
      <c r="HA469">
        <v>0</v>
      </c>
      <c r="HB469">
        <v>0</v>
      </c>
      <c r="HC469">
        <f t="shared" si="539"/>
        <v>0</v>
      </c>
      <c r="HE469" t="s">
        <v>3</v>
      </c>
      <c r="HF469" t="s">
        <v>3</v>
      </c>
      <c r="IK469">
        <v>0</v>
      </c>
    </row>
    <row r="470" spans="1:245">
      <c r="A470">
        <v>17</v>
      </c>
      <c r="B470">
        <v>0</v>
      </c>
      <c r="C470">
        <f>ROW(SmtRes!A152)</f>
        <v>152</v>
      </c>
      <c r="D470">
        <f>ROW(EtalonRes!A152)</f>
        <v>152</v>
      </c>
      <c r="E470" t="s">
        <v>36</v>
      </c>
      <c r="F470" t="s">
        <v>37</v>
      </c>
      <c r="G470" t="s">
        <v>38</v>
      </c>
      <c r="H470" t="s">
        <v>39</v>
      </c>
      <c r="I470">
        <f>ROUND(13.12/100,9)</f>
        <v>0.13120000000000001</v>
      </c>
      <c r="J470">
        <v>0</v>
      </c>
      <c r="O470">
        <f t="shared" si="500"/>
        <v>248.84</v>
      </c>
      <c r="P470">
        <f t="shared" si="501"/>
        <v>0</v>
      </c>
      <c r="Q470">
        <f t="shared" si="502"/>
        <v>0</v>
      </c>
      <c r="R470">
        <f t="shared" si="503"/>
        <v>0</v>
      </c>
      <c r="S470">
        <f t="shared" si="504"/>
        <v>248.84</v>
      </c>
      <c r="T470">
        <f t="shared" si="505"/>
        <v>0</v>
      </c>
      <c r="U470">
        <f t="shared" si="506"/>
        <v>1.0063040000000001</v>
      </c>
      <c r="V470">
        <f t="shared" si="507"/>
        <v>0</v>
      </c>
      <c r="W470">
        <f t="shared" si="508"/>
        <v>0</v>
      </c>
      <c r="X470">
        <f t="shared" si="509"/>
        <v>199.07</v>
      </c>
      <c r="Y470">
        <f t="shared" si="510"/>
        <v>169.21</v>
      </c>
      <c r="AA470">
        <v>33525518</v>
      </c>
      <c r="AB470">
        <f t="shared" si="511"/>
        <v>59.83</v>
      </c>
      <c r="AC470">
        <f t="shared" si="512"/>
        <v>0</v>
      </c>
      <c r="AD470">
        <f t="shared" si="513"/>
        <v>0</v>
      </c>
      <c r="AE470">
        <f t="shared" si="514"/>
        <v>0</v>
      </c>
      <c r="AF470">
        <f t="shared" si="515"/>
        <v>59.83</v>
      </c>
      <c r="AG470">
        <f t="shared" si="516"/>
        <v>0</v>
      </c>
      <c r="AH470">
        <f t="shared" si="517"/>
        <v>7.67</v>
      </c>
      <c r="AI470">
        <f t="shared" si="518"/>
        <v>0</v>
      </c>
      <c r="AJ470">
        <f t="shared" si="519"/>
        <v>0</v>
      </c>
      <c r="AK470">
        <v>59.83</v>
      </c>
      <c r="AL470">
        <v>0</v>
      </c>
      <c r="AM470">
        <v>0</v>
      </c>
      <c r="AN470">
        <v>0</v>
      </c>
      <c r="AO470">
        <v>59.83</v>
      </c>
      <c r="AP470">
        <v>0</v>
      </c>
      <c r="AQ470">
        <v>7.67</v>
      </c>
      <c r="AR470">
        <v>0</v>
      </c>
      <c r="AS470">
        <v>0</v>
      </c>
      <c r="AT470">
        <v>80</v>
      </c>
      <c r="AU470">
        <v>68</v>
      </c>
      <c r="AV470">
        <v>1</v>
      </c>
      <c r="AW470">
        <v>1</v>
      </c>
      <c r="AZ470">
        <v>1</v>
      </c>
      <c r="BA470">
        <v>31.7</v>
      </c>
      <c r="BB470">
        <v>1</v>
      </c>
      <c r="BC470">
        <v>1</v>
      </c>
      <c r="BD470" t="s">
        <v>3</v>
      </c>
      <c r="BE470" t="s">
        <v>3</v>
      </c>
      <c r="BF470" t="s">
        <v>3</v>
      </c>
      <c r="BG470" t="s">
        <v>3</v>
      </c>
      <c r="BH470">
        <v>0</v>
      </c>
      <c r="BI470">
        <v>1</v>
      </c>
      <c r="BJ470" t="s">
        <v>40</v>
      </c>
      <c r="BM470">
        <v>57001</v>
      </c>
      <c r="BN470">
        <v>0</v>
      </c>
      <c r="BO470" t="s">
        <v>37</v>
      </c>
      <c r="BP470">
        <v>1</v>
      </c>
      <c r="BQ470">
        <v>6</v>
      </c>
      <c r="BR470">
        <v>0</v>
      </c>
      <c r="BS470">
        <v>31.7</v>
      </c>
      <c r="BT470">
        <v>1</v>
      </c>
      <c r="BU470">
        <v>1</v>
      </c>
      <c r="BV470">
        <v>1</v>
      </c>
      <c r="BW470">
        <v>1</v>
      </c>
      <c r="BX470">
        <v>1</v>
      </c>
      <c r="BY470" t="s">
        <v>3</v>
      </c>
      <c r="BZ470">
        <v>80</v>
      </c>
      <c r="CA470">
        <v>68</v>
      </c>
      <c r="CE470">
        <v>0</v>
      </c>
      <c r="CF470">
        <v>0</v>
      </c>
      <c r="CG470">
        <v>0</v>
      </c>
      <c r="CM470">
        <v>0</v>
      </c>
      <c r="CN470" t="s">
        <v>3</v>
      </c>
      <c r="CO470">
        <v>0</v>
      </c>
      <c r="CP470">
        <f t="shared" si="520"/>
        <v>248.84</v>
      </c>
      <c r="CQ470">
        <f t="shared" si="521"/>
        <v>0</v>
      </c>
      <c r="CR470">
        <f t="shared" si="522"/>
        <v>0</v>
      </c>
      <c r="CS470">
        <f t="shared" si="523"/>
        <v>0</v>
      </c>
      <c r="CT470">
        <f t="shared" si="524"/>
        <v>1896.6109999999999</v>
      </c>
      <c r="CU470">
        <f t="shared" si="525"/>
        <v>0</v>
      </c>
      <c r="CV470">
        <f t="shared" si="526"/>
        <v>7.67</v>
      </c>
      <c r="CW470">
        <f t="shared" si="527"/>
        <v>0</v>
      </c>
      <c r="CX470">
        <f t="shared" si="528"/>
        <v>0</v>
      </c>
      <c r="CY470">
        <f t="shared" si="529"/>
        <v>199.072</v>
      </c>
      <c r="CZ470">
        <f t="shared" si="530"/>
        <v>169.21119999999999</v>
      </c>
      <c r="DC470" t="s">
        <v>3</v>
      </c>
      <c r="DD470" t="s">
        <v>3</v>
      </c>
      <c r="DE470" t="s">
        <v>3</v>
      </c>
      <c r="DF470" t="s">
        <v>3</v>
      </c>
      <c r="DG470" t="s">
        <v>3</v>
      </c>
      <c r="DH470" t="s">
        <v>3</v>
      </c>
      <c r="DI470" t="s">
        <v>3</v>
      </c>
      <c r="DJ470" t="s">
        <v>3</v>
      </c>
      <c r="DK470" t="s">
        <v>3</v>
      </c>
      <c r="DL470" t="s">
        <v>3</v>
      </c>
      <c r="DM470" t="s">
        <v>3</v>
      </c>
      <c r="DN470">
        <v>0</v>
      </c>
      <c r="DO470">
        <v>0</v>
      </c>
      <c r="DP470">
        <v>1</v>
      </c>
      <c r="DQ470">
        <v>1</v>
      </c>
      <c r="DU470">
        <v>1013</v>
      </c>
      <c r="DV470" t="s">
        <v>39</v>
      </c>
      <c r="DW470" t="s">
        <v>39</v>
      </c>
      <c r="DX470">
        <v>1</v>
      </c>
      <c r="DZ470" t="s">
        <v>3</v>
      </c>
      <c r="EA470" t="s">
        <v>3</v>
      </c>
      <c r="EB470" t="s">
        <v>3</v>
      </c>
      <c r="EC470" t="s">
        <v>3</v>
      </c>
      <c r="EE470">
        <v>36260505</v>
      </c>
      <c r="EF470">
        <v>6</v>
      </c>
      <c r="EG470" t="s">
        <v>22</v>
      </c>
      <c r="EH470">
        <v>0</v>
      </c>
      <c r="EI470" t="s">
        <v>3</v>
      </c>
      <c r="EJ470">
        <v>1</v>
      </c>
      <c r="EK470">
        <v>57001</v>
      </c>
      <c r="EL470" t="s">
        <v>23</v>
      </c>
      <c r="EM470" t="s">
        <v>24</v>
      </c>
      <c r="EO470" t="s">
        <v>3</v>
      </c>
      <c r="EQ470">
        <v>0</v>
      </c>
      <c r="ER470">
        <v>59.83</v>
      </c>
      <c r="ES470">
        <v>0</v>
      </c>
      <c r="ET470">
        <v>0</v>
      </c>
      <c r="EU470">
        <v>0</v>
      </c>
      <c r="EV470">
        <v>59.83</v>
      </c>
      <c r="EW470">
        <v>7.67</v>
      </c>
      <c r="EX470">
        <v>0</v>
      </c>
      <c r="EY470">
        <v>0</v>
      </c>
      <c r="FQ470">
        <v>0</v>
      </c>
      <c r="FR470">
        <f t="shared" si="531"/>
        <v>0</v>
      </c>
      <c r="FS470">
        <v>0</v>
      </c>
      <c r="FX470">
        <v>80</v>
      </c>
      <c r="FY470">
        <v>68</v>
      </c>
      <c r="GA470" t="s">
        <v>3</v>
      </c>
      <c r="GD470">
        <v>1</v>
      </c>
      <c r="GF470">
        <v>1095792533</v>
      </c>
      <c r="GG470">
        <v>2</v>
      </c>
      <c r="GH470">
        <v>1</v>
      </c>
      <c r="GI470">
        <v>2</v>
      </c>
      <c r="GJ470">
        <v>0</v>
      </c>
      <c r="GK470">
        <v>0</v>
      </c>
      <c r="GL470">
        <f t="shared" si="532"/>
        <v>0</v>
      </c>
      <c r="GM470">
        <f t="shared" si="533"/>
        <v>617.12</v>
      </c>
      <c r="GN470">
        <f t="shared" si="534"/>
        <v>617.12</v>
      </c>
      <c r="GO470">
        <f t="shared" si="535"/>
        <v>0</v>
      </c>
      <c r="GP470">
        <f t="shared" si="536"/>
        <v>0</v>
      </c>
      <c r="GR470">
        <v>0</v>
      </c>
      <c r="GS470">
        <v>3</v>
      </c>
      <c r="GT470">
        <v>0</v>
      </c>
      <c r="GU470" t="s">
        <v>3</v>
      </c>
      <c r="GV470">
        <f t="shared" si="537"/>
        <v>0</v>
      </c>
      <c r="GW470">
        <v>1</v>
      </c>
      <c r="GX470">
        <f t="shared" si="538"/>
        <v>0</v>
      </c>
      <c r="HA470">
        <v>0</v>
      </c>
      <c r="HB470">
        <v>0</v>
      </c>
      <c r="HC470">
        <f t="shared" si="539"/>
        <v>0</v>
      </c>
      <c r="HE470" t="s">
        <v>3</v>
      </c>
      <c r="HF470" t="s">
        <v>3</v>
      </c>
      <c r="IK470">
        <v>0</v>
      </c>
    </row>
    <row r="471" spans="1:245">
      <c r="A471">
        <v>18</v>
      </c>
      <c r="B471">
        <v>0</v>
      </c>
      <c r="C471">
        <v>152</v>
      </c>
      <c r="E471" t="s">
        <v>41</v>
      </c>
      <c r="F471" t="s">
        <v>26</v>
      </c>
      <c r="G471" t="s">
        <v>27</v>
      </c>
      <c r="H471" t="s">
        <v>28</v>
      </c>
      <c r="I471">
        <f>I470*J471</f>
        <v>9.1840000000000005E-2</v>
      </c>
      <c r="J471">
        <v>0.7</v>
      </c>
      <c r="O471">
        <f t="shared" si="500"/>
        <v>0</v>
      </c>
      <c r="P471">
        <f t="shared" si="501"/>
        <v>0</v>
      </c>
      <c r="Q471">
        <f t="shared" si="502"/>
        <v>0</v>
      </c>
      <c r="R471">
        <f t="shared" si="503"/>
        <v>0</v>
      </c>
      <c r="S471">
        <f t="shared" si="504"/>
        <v>0</v>
      </c>
      <c r="T471">
        <f t="shared" si="505"/>
        <v>0</v>
      </c>
      <c r="U471">
        <f t="shared" si="506"/>
        <v>0</v>
      </c>
      <c r="V471">
        <f t="shared" si="507"/>
        <v>0</v>
      </c>
      <c r="W471">
        <f t="shared" si="508"/>
        <v>0</v>
      </c>
      <c r="X471">
        <f t="shared" si="509"/>
        <v>0</v>
      </c>
      <c r="Y471">
        <f t="shared" si="510"/>
        <v>0</v>
      </c>
      <c r="AA471">
        <v>33525518</v>
      </c>
      <c r="AB471">
        <f t="shared" si="511"/>
        <v>0</v>
      </c>
      <c r="AC471">
        <f t="shared" si="512"/>
        <v>0</v>
      </c>
      <c r="AD471">
        <f t="shared" si="513"/>
        <v>0</v>
      </c>
      <c r="AE471">
        <f t="shared" si="514"/>
        <v>0</v>
      </c>
      <c r="AF471">
        <f t="shared" si="515"/>
        <v>0</v>
      </c>
      <c r="AG471">
        <f t="shared" si="516"/>
        <v>0</v>
      </c>
      <c r="AH471">
        <f t="shared" si="517"/>
        <v>0</v>
      </c>
      <c r="AI471">
        <f t="shared" si="518"/>
        <v>0</v>
      </c>
      <c r="AJ471">
        <f t="shared" si="519"/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80</v>
      </c>
      <c r="AU471">
        <v>68</v>
      </c>
      <c r="AV471">
        <v>1</v>
      </c>
      <c r="AW471">
        <v>1</v>
      </c>
      <c r="AZ471">
        <v>1</v>
      </c>
      <c r="BA471">
        <v>1</v>
      </c>
      <c r="BB471">
        <v>1</v>
      </c>
      <c r="BC471">
        <v>1</v>
      </c>
      <c r="BD471" t="s">
        <v>3</v>
      </c>
      <c r="BE471" t="s">
        <v>3</v>
      </c>
      <c r="BF471" t="s">
        <v>3</v>
      </c>
      <c r="BG471" t="s">
        <v>3</v>
      </c>
      <c r="BH471">
        <v>3</v>
      </c>
      <c r="BI471">
        <v>1</v>
      </c>
      <c r="BJ471" t="s">
        <v>29</v>
      </c>
      <c r="BM471">
        <v>57001</v>
      </c>
      <c r="BN471">
        <v>0</v>
      </c>
      <c r="BO471" t="s">
        <v>3</v>
      </c>
      <c r="BP471">
        <v>0</v>
      </c>
      <c r="BQ471">
        <v>6</v>
      </c>
      <c r="BR471">
        <v>0</v>
      </c>
      <c r="BS471">
        <v>1</v>
      </c>
      <c r="BT471">
        <v>1</v>
      </c>
      <c r="BU471">
        <v>1</v>
      </c>
      <c r="BV471">
        <v>1</v>
      </c>
      <c r="BW471">
        <v>1</v>
      </c>
      <c r="BX471">
        <v>1</v>
      </c>
      <c r="BY471" t="s">
        <v>3</v>
      </c>
      <c r="BZ471">
        <v>80</v>
      </c>
      <c r="CA471">
        <v>68</v>
      </c>
      <c r="CE471">
        <v>0</v>
      </c>
      <c r="CF471">
        <v>0</v>
      </c>
      <c r="CG471">
        <v>0</v>
      </c>
      <c r="CM471">
        <v>0</v>
      </c>
      <c r="CN471" t="s">
        <v>3</v>
      </c>
      <c r="CO471">
        <v>0</v>
      </c>
      <c r="CP471">
        <f t="shared" si="520"/>
        <v>0</v>
      </c>
      <c r="CQ471">
        <f t="shared" si="521"/>
        <v>0</v>
      </c>
      <c r="CR471">
        <f t="shared" si="522"/>
        <v>0</v>
      </c>
      <c r="CS471">
        <f t="shared" si="523"/>
        <v>0</v>
      </c>
      <c r="CT471">
        <f t="shared" si="524"/>
        <v>0</v>
      </c>
      <c r="CU471">
        <f t="shared" si="525"/>
        <v>0</v>
      </c>
      <c r="CV471">
        <f t="shared" si="526"/>
        <v>0</v>
      </c>
      <c r="CW471">
        <f t="shared" si="527"/>
        <v>0</v>
      </c>
      <c r="CX471">
        <f t="shared" si="528"/>
        <v>0</v>
      </c>
      <c r="CY471">
        <f t="shared" si="529"/>
        <v>0</v>
      </c>
      <c r="CZ471">
        <f t="shared" si="530"/>
        <v>0</v>
      </c>
      <c r="DC471" t="s">
        <v>3</v>
      </c>
      <c r="DD471" t="s">
        <v>3</v>
      </c>
      <c r="DE471" t="s">
        <v>3</v>
      </c>
      <c r="DF471" t="s">
        <v>3</v>
      </c>
      <c r="DG471" t="s">
        <v>3</v>
      </c>
      <c r="DH471" t="s">
        <v>3</v>
      </c>
      <c r="DI471" t="s">
        <v>3</v>
      </c>
      <c r="DJ471" t="s">
        <v>3</v>
      </c>
      <c r="DK471" t="s">
        <v>3</v>
      </c>
      <c r="DL471" t="s">
        <v>3</v>
      </c>
      <c r="DM471" t="s">
        <v>3</v>
      </c>
      <c r="DN471">
        <v>0</v>
      </c>
      <c r="DO471">
        <v>0</v>
      </c>
      <c r="DP471">
        <v>1</v>
      </c>
      <c r="DQ471">
        <v>1</v>
      </c>
      <c r="DU471">
        <v>1009</v>
      </c>
      <c r="DV471" t="s">
        <v>28</v>
      </c>
      <c r="DW471" t="s">
        <v>28</v>
      </c>
      <c r="DX471">
        <v>1000</v>
      </c>
      <c r="DZ471" t="s">
        <v>3</v>
      </c>
      <c r="EA471" t="s">
        <v>3</v>
      </c>
      <c r="EB471" t="s">
        <v>3</v>
      </c>
      <c r="EC471" t="s">
        <v>3</v>
      </c>
      <c r="EE471">
        <v>36260505</v>
      </c>
      <c r="EF471">
        <v>6</v>
      </c>
      <c r="EG471" t="s">
        <v>22</v>
      </c>
      <c r="EH471">
        <v>0</v>
      </c>
      <c r="EI471" t="s">
        <v>3</v>
      </c>
      <c r="EJ471">
        <v>1</v>
      </c>
      <c r="EK471">
        <v>57001</v>
      </c>
      <c r="EL471" t="s">
        <v>23</v>
      </c>
      <c r="EM471" t="s">
        <v>24</v>
      </c>
      <c r="EO471" t="s">
        <v>3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FQ471">
        <v>0</v>
      </c>
      <c r="FR471">
        <f t="shared" si="531"/>
        <v>0</v>
      </c>
      <c r="FS471">
        <v>0</v>
      </c>
      <c r="FX471">
        <v>80</v>
      </c>
      <c r="FY471">
        <v>68</v>
      </c>
      <c r="GA471" t="s">
        <v>3</v>
      </c>
      <c r="GD471">
        <v>1</v>
      </c>
      <c r="GF471">
        <v>-304821490</v>
      </c>
      <c r="GG471">
        <v>2</v>
      </c>
      <c r="GH471">
        <v>1</v>
      </c>
      <c r="GI471">
        <v>-2</v>
      </c>
      <c r="GJ471">
        <v>0</v>
      </c>
      <c r="GK471">
        <v>0</v>
      </c>
      <c r="GL471">
        <f t="shared" si="532"/>
        <v>0</v>
      </c>
      <c r="GM471">
        <f t="shared" si="533"/>
        <v>0</v>
      </c>
      <c r="GN471">
        <f t="shared" si="534"/>
        <v>0</v>
      </c>
      <c r="GO471">
        <f t="shared" si="535"/>
        <v>0</v>
      </c>
      <c r="GP471">
        <f t="shared" si="536"/>
        <v>0</v>
      </c>
      <c r="GR471">
        <v>0</v>
      </c>
      <c r="GS471">
        <v>3</v>
      </c>
      <c r="GT471">
        <v>0</v>
      </c>
      <c r="GU471" t="s">
        <v>3</v>
      </c>
      <c r="GV471">
        <f t="shared" si="537"/>
        <v>0</v>
      </c>
      <c r="GW471">
        <v>1</v>
      </c>
      <c r="GX471">
        <f t="shared" si="538"/>
        <v>0</v>
      </c>
      <c r="HA471">
        <v>0</v>
      </c>
      <c r="HB471">
        <v>0</v>
      </c>
      <c r="HC471">
        <f t="shared" si="539"/>
        <v>0</v>
      </c>
      <c r="HE471" t="s">
        <v>3</v>
      </c>
      <c r="HF471" t="s">
        <v>3</v>
      </c>
      <c r="IK471">
        <v>0</v>
      </c>
    </row>
    <row r="472" spans="1:245">
      <c r="A472">
        <v>17</v>
      </c>
      <c r="B472">
        <v>0</v>
      </c>
      <c r="C472">
        <f>ROW(SmtRes!A158)</f>
        <v>158</v>
      </c>
      <c r="D472">
        <f>ROW(EtalonRes!A158)</f>
        <v>158</v>
      </c>
      <c r="E472" t="s">
        <v>42</v>
      </c>
      <c r="F472" t="s">
        <v>43</v>
      </c>
      <c r="G472" t="s">
        <v>44</v>
      </c>
      <c r="H472" t="s">
        <v>45</v>
      </c>
      <c r="I472">
        <f>ROUND(38.34/100,9)</f>
        <v>0.38340000000000002</v>
      </c>
      <c r="J472">
        <v>0</v>
      </c>
      <c r="O472">
        <f t="shared" si="500"/>
        <v>18657.13</v>
      </c>
      <c r="P472">
        <f t="shared" si="501"/>
        <v>2813.55</v>
      </c>
      <c r="Q472">
        <f t="shared" si="502"/>
        <v>114.4</v>
      </c>
      <c r="R472">
        <f t="shared" si="503"/>
        <v>109.99</v>
      </c>
      <c r="S472">
        <f t="shared" si="504"/>
        <v>15729.18</v>
      </c>
      <c r="T472">
        <f t="shared" si="505"/>
        <v>0</v>
      </c>
      <c r="U472">
        <f t="shared" si="506"/>
        <v>56.003238000000003</v>
      </c>
      <c r="V472">
        <f t="shared" si="507"/>
        <v>0.25687800000000005</v>
      </c>
      <c r="W472">
        <f t="shared" si="508"/>
        <v>0</v>
      </c>
      <c r="X472">
        <f t="shared" si="509"/>
        <v>12512.94</v>
      </c>
      <c r="Y472">
        <f t="shared" si="510"/>
        <v>7919.59</v>
      </c>
      <c r="AA472">
        <v>33525518</v>
      </c>
      <c r="AB472">
        <f t="shared" si="511"/>
        <v>2366.4699999999998</v>
      </c>
      <c r="AC472">
        <f t="shared" si="512"/>
        <v>1051.3499999999999</v>
      </c>
      <c r="AD472">
        <f t="shared" si="513"/>
        <v>20.94</v>
      </c>
      <c r="AE472">
        <f t="shared" si="514"/>
        <v>9.0500000000000007</v>
      </c>
      <c r="AF472">
        <f t="shared" si="515"/>
        <v>1294.18</v>
      </c>
      <c r="AG472">
        <f t="shared" si="516"/>
        <v>0</v>
      </c>
      <c r="AH472">
        <f t="shared" si="517"/>
        <v>146.07</v>
      </c>
      <c r="AI472">
        <f t="shared" si="518"/>
        <v>0.67</v>
      </c>
      <c r="AJ472">
        <f t="shared" si="519"/>
        <v>0</v>
      </c>
      <c r="AK472">
        <v>2366.4699999999998</v>
      </c>
      <c r="AL472">
        <v>1051.3499999999999</v>
      </c>
      <c r="AM472">
        <v>20.94</v>
      </c>
      <c r="AN472">
        <v>9.0500000000000007</v>
      </c>
      <c r="AO472">
        <v>1294.18</v>
      </c>
      <c r="AP472">
        <v>0</v>
      </c>
      <c r="AQ472">
        <v>146.07</v>
      </c>
      <c r="AR472">
        <v>0.67</v>
      </c>
      <c r="AS472">
        <v>0</v>
      </c>
      <c r="AT472">
        <v>79</v>
      </c>
      <c r="AU472">
        <v>50</v>
      </c>
      <c r="AV472">
        <v>1</v>
      </c>
      <c r="AW472">
        <v>1</v>
      </c>
      <c r="AZ472">
        <v>1</v>
      </c>
      <c r="BA472">
        <v>31.7</v>
      </c>
      <c r="BB472">
        <v>14.25</v>
      </c>
      <c r="BC472">
        <v>6.98</v>
      </c>
      <c r="BD472" t="s">
        <v>3</v>
      </c>
      <c r="BE472" t="s">
        <v>3</v>
      </c>
      <c r="BF472" t="s">
        <v>3</v>
      </c>
      <c r="BG472" t="s">
        <v>3</v>
      </c>
      <c r="BH472">
        <v>0</v>
      </c>
      <c r="BI472">
        <v>1</v>
      </c>
      <c r="BJ472" t="s">
        <v>46</v>
      </c>
      <c r="BM472">
        <v>61001</v>
      </c>
      <c r="BN472">
        <v>0</v>
      </c>
      <c r="BO472" t="s">
        <v>43</v>
      </c>
      <c r="BP472">
        <v>1</v>
      </c>
      <c r="BQ472">
        <v>6</v>
      </c>
      <c r="BR472">
        <v>0</v>
      </c>
      <c r="BS472">
        <v>31.7</v>
      </c>
      <c r="BT472">
        <v>1</v>
      </c>
      <c r="BU472">
        <v>1</v>
      </c>
      <c r="BV472">
        <v>1</v>
      </c>
      <c r="BW472">
        <v>1</v>
      </c>
      <c r="BX472">
        <v>1</v>
      </c>
      <c r="BY472" t="s">
        <v>3</v>
      </c>
      <c r="BZ472">
        <v>79</v>
      </c>
      <c r="CA472">
        <v>50</v>
      </c>
      <c r="CE472">
        <v>0</v>
      </c>
      <c r="CF472">
        <v>0</v>
      </c>
      <c r="CG472">
        <v>0</v>
      </c>
      <c r="CM472">
        <v>0</v>
      </c>
      <c r="CN472" t="s">
        <v>3</v>
      </c>
      <c r="CO472">
        <v>0</v>
      </c>
      <c r="CP472">
        <f t="shared" si="520"/>
        <v>18657.13</v>
      </c>
      <c r="CQ472">
        <f t="shared" si="521"/>
        <v>7338.4229999999998</v>
      </c>
      <c r="CR472">
        <f t="shared" si="522"/>
        <v>298.39500000000004</v>
      </c>
      <c r="CS472">
        <f t="shared" si="523"/>
        <v>286.88499999999999</v>
      </c>
      <c r="CT472">
        <f t="shared" si="524"/>
        <v>41025.506000000001</v>
      </c>
      <c r="CU472">
        <f t="shared" si="525"/>
        <v>0</v>
      </c>
      <c r="CV472">
        <f t="shared" si="526"/>
        <v>146.07</v>
      </c>
      <c r="CW472">
        <f t="shared" si="527"/>
        <v>0.67</v>
      </c>
      <c r="CX472">
        <f t="shared" si="528"/>
        <v>0</v>
      </c>
      <c r="CY472">
        <f t="shared" si="529"/>
        <v>12512.944299999999</v>
      </c>
      <c r="CZ472">
        <f t="shared" si="530"/>
        <v>7919.585</v>
      </c>
      <c r="DC472" t="s">
        <v>3</v>
      </c>
      <c r="DD472" t="s">
        <v>3</v>
      </c>
      <c r="DE472" t="s">
        <v>3</v>
      </c>
      <c r="DF472" t="s">
        <v>3</v>
      </c>
      <c r="DG472" t="s">
        <v>3</v>
      </c>
      <c r="DH472" t="s">
        <v>3</v>
      </c>
      <c r="DI472" t="s">
        <v>3</v>
      </c>
      <c r="DJ472" t="s">
        <v>3</v>
      </c>
      <c r="DK472" t="s">
        <v>3</v>
      </c>
      <c r="DL472" t="s">
        <v>3</v>
      </c>
      <c r="DM472" t="s">
        <v>3</v>
      </c>
      <c r="DN472">
        <v>0</v>
      </c>
      <c r="DO472">
        <v>0</v>
      </c>
      <c r="DP472">
        <v>1</v>
      </c>
      <c r="DQ472">
        <v>1</v>
      </c>
      <c r="DU472">
        <v>1013</v>
      </c>
      <c r="DV472" t="s">
        <v>45</v>
      </c>
      <c r="DW472" t="s">
        <v>45</v>
      </c>
      <c r="DX472">
        <v>1</v>
      </c>
      <c r="DZ472" t="s">
        <v>3</v>
      </c>
      <c r="EA472" t="s">
        <v>3</v>
      </c>
      <c r="EB472" t="s">
        <v>3</v>
      </c>
      <c r="EC472" t="s">
        <v>3</v>
      </c>
      <c r="EE472">
        <v>36260509</v>
      </c>
      <c r="EF472">
        <v>6</v>
      </c>
      <c r="EG472" t="s">
        <v>22</v>
      </c>
      <c r="EH472">
        <v>0</v>
      </c>
      <c r="EI472" t="s">
        <v>3</v>
      </c>
      <c r="EJ472">
        <v>1</v>
      </c>
      <c r="EK472">
        <v>61001</v>
      </c>
      <c r="EL472" t="s">
        <v>47</v>
      </c>
      <c r="EM472" t="s">
        <v>48</v>
      </c>
      <c r="EO472" t="s">
        <v>3</v>
      </c>
      <c r="EQ472">
        <v>0</v>
      </c>
      <c r="ER472">
        <v>2366.4699999999998</v>
      </c>
      <c r="ES472">
        <v>1051.3499999999999</v>
      </c>
      <c r="ET472">
        <v>20.94</v>
      </c>
      <c r="EU472">
        <v>9.0500000000000007</v>
      </c>
      <c r="EV472">
        <v>1294.18</v>
      </c>
      <c r="EW472">
        <v>146.07</v>
      </c>
      <c r="EX472">
        <v>0.67</v>
      </c>
      <c r="EY472">
        <v>0</v>
      </c>
      <c r="FQ472">
        <v>0</v>
      </c>
      <c r="FR472">
        <f t="shared" si="531"/>
        <v>0</v>
      </c>
      <c r="FS472">
        <v>0</v>
      </c>
      <c r="FX472">
        <v>79</v>
      </c>
      <c r="FY472">
        <v>50</v>
      </c>
      <c r="GA472" t="s">
        <v>3</v>
      </c>
      <c r="GD472">
        <v>1</v>
      </c>
      <c r="GF472">
        <v>478959867</v>
      </c>
      <c r="GG472">
        <v>2</v>
      </c>
      <c r="GH472">
        <v>1</v>
      </c>
      <c r="GI472">
        <v>2</v>
      </c>
      <c r="GJ472">
        <v>0</v>
      </c>
      <c r="GK472">
        <v>0</v>
      </c>
      <c r="GL472">
        <f t="shared" si="532"/>
        <v>0</v>
      </c>
      <c r="GM472">
        <f t="shared" si="533"/>
        <v>39089.660000000003</v>
      </c>
      <c r="GN472">
        <f t="shared" si="534"/>
        <v>39089.660000000003</v>
      </c>
      <c r="GO472">
        <f t="shared" si="535"/>
        <v>0</v>
      </c>
      <c r="GP472">
        <f t="shared" si="536"/>
        <v>0</v>
      </c>
      <c r="GR472">
        <v>0</v>
      </c>
      <c r="GS472">
        <v>3</v>
      </c>
      <c r="GT472">
        <v>0</v>
      </c>
      <c r="GU472" t="s">
        <v>3</v>
      </c>
      <c r="GV472">
        <f t="shared" si="537"/>
        <v>0</v>
      </c>
      <c r="GW472">
        <v>1</v>
      </c>
      <c r="GX472">
        <f t="shared" si="538"/>
        <v>0</v>
      </c>
      <c r="HA472">
        <v>0</v>
      </c>
      <c r="HB472">
        <v>0</v>
      </c>
      <c r="HC472">
        <f t="shared" si="539"/>
        <v>0</v>
      </c>
      <c r="HE472" t="s">
        <v>3</v>
      </c>
      <c r="HF472" t="s">
        <v>3</v>
      </c>
      <c r="IK472">
        <v>0</v>
      </c>
    </row>
    <row r="473" spans="1:245">
      <c r="A473">
        <v>18</v>
      </c>
      <c r="B473">
        <v>0</v>
      </c>
      <c r="C473">
        <v>158</v>
      </c>
      <c r="E473" t="s">
        <v>49</v>
      </c>
      <c r="F473" t="s">
        <v>26</v>
      </c>
      <c r="G473" t="s">
        <v>27</v>
      </c>
      <c r="H473" t="s">
        <v>28</v>
      </c>
      <c r="I473">
        <f>I472*J473</f>
        <v>1.295892</v>
      </c>
      <c r="J473">
        <v>3.38</v>
      </c>
      <c r="O473">
        <f t="shared" si="500"/>
        <v>0</v>
      </c>
      <c r="P473">
        <f t="shared" si="501"/>
        <v>0</v>
      </c>
      <c r="Q473">
        <f t="shared" si="502"/>
        <v>0</v>
      </c>
      <c r="R473">
        <f t="shared" si="503"/>
        <v>0</v>
      </c>
      <c r="S473">
        <f t="shared" si="504"/>
        <v>0</v>
      </c>
      <c r="T473">
        <f t="shared" si="505"/>
        <v>0</v>
      </c>
      <c r="U473">
        <f t="shared" si="506"/>
        <v>0</v>
      </c>
      <c r="V473">
        <f t="shared" si="507"/>
        <v>0</v>
      </c>
      <c r="W473">
        <f t="shared" si="508"/>
        <v>0</v>
      </c>
      <c r="X473">
        <f t="shared" si="509"/>
        <v>0</v>
      </c>
      <c r="Y473">
        <f t="shared" si="510"/>
        <v>0</v>
      </c>
      <c r="AA473">
        <v>33525518</v>
      </c>
      <c r="AB473">
        <f t="shared" si="511"/>
        <v>0</v>
      </c>
      <c r="AC473">
        <f t="shared" si="512"/>
        <v>0</v>
      </c>
      <c r="AD473">
        <f t="shared" si="513"/>
        <v>0</v>
      </c>
      <c r="AE473">
        <f t="shared" si="514"/>
        <v>0</v>
      </c>
      <c r="AF473">
        <f t="shared" si="515"/>
        <v>0</v>
      </c>
      <c r="AG473">
        <f t="shared" si="516"/>
        <v>0</v>
      </c>
      <c r="AH473">
        <f t="shared" si="517"/>
        <v>0</v>
      </c>
      <c r="AI473">
        <f t="shared" si="518"/>
        <v>0</v>
      </c>
      <c r="AJ473">
        <f t="shared" si="519"/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79</v>
      </c>
      <c r="AU473">
        <v>50</v>
      </c>
      <c r="AV473">
        <v>1</v>
      </c>
      <c r="AW473">
        <v>1</v>
      </c>
      <c r="AZ473">
        <v>1</v>
      </c>
      <c r="BA473">
        <v>1</v>
      </c>
      <c r="BB473">
        <v>1</v>
      </c>
      <c r="BC473">
        <v>1</v>
      </c>
      <c r="BD473" t="s">
        <v>3</v>
      </c>
      <c r="BE473" t="s">
        <v>3</v>
      </c>
      <c r="BF473" t="s">
        <v>3</v>
      </c>
      <c r="BG473" t="s">
        <v>3</v>
      </c>
      <c r="BH473">
        <v>3</v>
      </c>
      <c r="BI473">
        <v>1</v>
      </c>
      <c r="BJ473" t="s">
        <v>29</v>
      </c>
      <c r="BM473">
        <v>61001</v>
      </c>
      <c r="BN473">
        <v>0</v>
      </c>
      <c r="BO473" t="s">
        <v>3</v>
      </c>
      <c r="BP473">
        <v>0</v>
      </c>
      <c r="BQ473">
        <v>6</v>
      </c>
      <c r="BR473">
        <v>0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 t="s">
        <v>3</v>
      </c>
      <c r="BZ473">
        <v>79</v>
      </c>
      <c r="CA473">
        <v>50</v>
      </c>
      <c r="CE473">
        <v>0</v>
      </c>
      <c r="CF473">
        <v>0</v>
      </c>
      <c r="CG473">
        <v>0</v>
      </c>
      <c r="CM473">
        <v>0</v>
      </c>
      <c r="CN473" t="s">
        <v>3</v>
      </c>
      <c r="CO473">
        <v>0</v>
      </c>
      <c r="CP473">
        <f t="shared" si="520"/>
        <v>0</v>
      </c>
      <c r="CQ473">
        <f t="shared" si="521"/>
        <v>0</v>
      </c>
      <c r="CR473">
        <f t="shared" si="522"/>
        <v>0</v>
      </c>
      <c r="CS473">
        <f t="shared" si="523"/>
        <v>0</v>
      </c>
      <c r="CT473">
        <f t="shared" si="524"/>
        <v>0</v>
      </c>
      <c r="CU473">
        <f t="shared" si="525"/>
        <v>0</v>
      </c>
      <c r="CV473">
        <f t="shared" si="526"/>
        <v>0</v>
      </c>
      <c r="CW473">
        <f t="shared" si="527"/>
        <v>0</v>
      </c>
      <c r="CX473">
        <f t="shared" si="528"/>
        <v>0</v>
      </c>
      <c r="CY473">
        <f t="shared" si="529"/>
        <v>0</v>
      </c>
      <c r="CZ473">
        <f t="shared" si="530"/>
        <v>0</v>
      </c>
      <c r="DC473" t="s">
        <v>3</v>
      </c>
      <c r="DD473" t="s">
        <v>3</v>
      </c>
      <c r="DE473" t="s">
        <v>3</v>
      </c>
      <c r="DF473" t="s">
        <v>3</v>
      </c>
      <c r="DG473" t="s">
        <v>3</v>
      </c>
      <c r="DH473" t="s">
        <v>3</v>
      </c>
      <c r="DI473" t="s">
        <v>3</v>
      </c>
      <c r="DJ473" t="s">
        <v>3</v>
      </c>
      <c r="DK473" t="s">
        <v>3</v>
      </c>
      <c r="DL473" t="s">
        <v>3</v>
      </c>
      <c r="DM473" t="s">
        <v>3</v>
      </c>
      <c r="DN473">
        <v>0</v>
      </c>
      <c r="DO473">
        <v>0</v>
      </c>
      <c r="DP473">
        <v>1</v>
      </c>
      <c r="DQ473">
        <v>1</v>
      </c>
      <c r="DU473">
        <v>1009</v>
      </c>
      <c r="DV473" t="s">
        <v>28</v>
      </c>
      <c r="DW473" t="s">
        <v>28</v>
      </c>
      <c r="DX473">
        <v>1000</v>
      </c>
      <c r="DZ473" t="s">
        <v>3</v>
      </c>
      <c r="EA473" t="s">
        <v>3</v>
      </c>
      <c r="EB473" t="s">
        <v>3</v>
      </c>
      <c r="EC473" t="s">
        <v>3</v>
      </c>
      <c r="EE473">
        <v>36260509</v>
      </c>
      <c r="EF473">
        <v>6</v>
      </c>
      <c r="EG473" t="s">
        <v>22</v>
      </c>
      <c r="EH473">
        <v>0</v>
      </c>
      <c r="EI473" t="s">
        <v>3</v>
      </c>
      <c r="EJ473">
        <v>1</v>
      </c>
      <c r="EK473">
        <v>61001</v>
      </c>
      <c r="EL473" t="s">
        <v>47</v>
      </c>
      <c r="EM473" t="s">
        <v>48</v>
      </c>
      <c r="EO473" t="s">
        <v>3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FQ473">
        <v>0</v>
      </c>
      <c r="FR473">
        <f t="shared" si="531"/>
        <v>0</v>
      </c>
      <c r="FS473">
        <v>0</v>
      </c>
      <c r="FX473">
        <v>79</v>
      </c>
      <c r="FY473">
        <v>50</v>
      </c>
      <c r="GA473" t="s">
        <v>3</v>
      </c>
      <c r="GD473">
        <v>1</v>
      </c>
      <c r="GF473">
        <v>-304821490</v>
      </c>
      <c r="GG473">
        <v>2</v>
      </c>
      <c r="GH473">
        <v>1</v>
      </c>
      <c r="GI473">
        <v>-2</v>
      </c>
      <c r="GJ473">
        <v>0</v>
      </c>
      <c r="GK473">
        <v>0</v>
      </c>
      <c r="GL473">
        <f t="shared" si="532"/>
        <v>0</v>
      </c>
      <c r="GM473">
        <f t="shared" si="533"/>
        <v>0</v>
      </c>
      <c r="GN473">
        <f t="shared" si="534"/>
        <v>0</v>
      </c>
      <c r="GO473">
        <f t="shared" si="535"/>
        <v>0</v>
      </c>
      <c r="GP473">
        <f t="shared" si="536"/>
        <v>0</v>
      </c>
      <c r="GR473">
        <v>0</v>
      </c>
      <c r="GS473">
        <v>3</v>
      </c>
      <c r="GT473">
        <v>0</v>
      </c>
      <c r="GU473" t="s">
        <v>3</v>
      </c>
      <c r="GV473">
        <f t="shared" si="537"/>
        <v>0</v>
      </c>
      <c r="GW473">
        <v>1</v>
      </c>
      <c r="GX473">
        <f t="shared" si="538"/>
        <v>0</v>
      </c>
      <c r="HA473">
        <v>0</v>
      </c>
      <c r="HB473">
        <v>0</v>
      </c>
      <c r="HC473">
        <f t="shared" si="539"/>
        <v>0</v>
      </c>
      <c r="HE473" t="s">
        <v>3</v>
      </c>
      <c r="HF473" t="s">
        <v>3</v>
      </c>
      <c r="IK473">
        <v>0</v>
      </c>
    </row>
    <row r="474" spans="1:245">
      <c r="A474">
        <v>17</v>
      </c>
      <c r="B474">
        <v>0</v>
      </c>
      <c r="C474">
        <f>ROW(SmtRes!A159)</f>
        <v>159</v>
      </c>
      <c r="D474">
        <f>ROW(EtalonRes!A159)</f>
        <v>159</v>
      </c>
      <c r="E474" t="s">
        <v>50</v>
      </c>
      <c r="F474" t="s">
        <v>51</v>
      </c>
      <c r="G474" t="s">
        <v>52</v>
      </c>
      <c r="H474" t="s">
        <v>53</v>
      </c>
      <c r="I474">
        <f>ROUND(13.12/100,9)</f>
        <v>0.13120000000000001</v>
      </c>
      <c r="J474">
        <v>0</v>
      </c>
      <c r="O474">
        <f t="shared" si="500"/>
        <v>740.31</v>
      </c>
      <c r="P474">
        <f t="shared" si="501"/>
        <v>0</v>
      </c>
      <c r="Q474">
        <f t="shared" si="502"/>
        <v>0</v>
      </c>
      <c r="R474">
        <f t="shared" si="503"/>
        <v>0</v>
      </c>
      <c r="S474">
        <f t="shared" si="504"/>
        <v>740.31</v>
      </c>
      <c r="T474">
        <f t="shared" si="505"/>
        <v>0</v>
      </c>
      <c r="U474">
        <f t="shared" si="506"/>
        <v>2.9939840000000002</v>
      </c>
      <c r="V474">
        <f t="shared" si="507"/>
        <v>0</v>
      </c>
      <c r="W474">
        <f t="shared" si="508"/>
        <v>0</v>
      </c>
      <c r="X474">
        <f t="shared" si="509"/>
        <v>732.91</v>
      </c>
      <c r="Y474">
        <f t="shared" si="510"/>
        <v>444.19</v>
      </c>
      <c r="AA474">
        <v>33525518</v>
      </c>
      <c r="AB474">
        <f t="shared" si="511"/>
        <v>178</v>
      </c>
      <c r="AC474">
        <f t="shared" si="512"/>
        <v>0</v>
      </c>
      <c r="AD474">
        <f t="shared" si="513"/>
        <v>0</v>
      </c>
      <c r="AE474">
        <f t="shared" si="514"/>
        <v>0</v>
      </c>
      <c r="AF474">
        <f t="shared" si="515"/>
        <v>178</v>
      </c>
      <c r="AG474">
        <f t="shared" si="516"/>
        <v>0</v>
      </c>
      <c r="AH474">
        <f t="shared" si="517"/>
        <v>22.82</v>
      </c>
      <c r="AI474">
        <f t="shared" si="518"/>
        <v>0</v>
      </c>
      <c r="AJ474">
        <f t="shared" si="519"/>
        <v>0</v>
      </c>
      <c r="AK474">
        <v>178</v>
      </c>
      <c r="AL474">
        <v>0</v>
      </c>
      <c r="AM474">
        <v>0</v>
      </c>
      <c r="AN474">
        <v>0</v>
      </c>
      <c r="AO474">
        <v>178</v>
      </c>
      <c r="AP474">
        <v>0</v>
      </c>
      <c r="AQ474">
        <v>22.82</v>
      </c>
      <c r="AR474">
        <v>0</v>
      </c>
      <c r="AS474">
        <v>0</v>
      </c>
      <c r="AT474">
        <v>99</v>
      </c>
      <c r="AU474">
        <v>60</v>
      </c>
      <c r="AV474">
        <v>1</v>
      </c>
      <c r="AW474">
        <v>1</v>
      </c>
      <c r="AZ474">
        <v>1</v>
      </c>
      <c r="BA474">
        <v>31.7</v>
      </c>
      <c r="BB474">
        <v>1</v>
      </c>
      <c r="BC474">
        <v>1</v>
      </c>
      <c r="BD474" t="s">
        <v>3</v>
      </c>
      <c r="BE474" t="s">
        <v>3</v>
      </c>
      <c r="BF474" t="s">
        <v>3</v>
      </c>
      <c r="BG474" t="s">
        <v>3</v>
      </c>
      <c r="BH474">
        <v>0</v>
      </c>
      <c r="BI474">
        <v>1</v>
      </c>
      <c r="BJ474" t="s">
        <v>54</v>
      </c>
      <c r="BM474">
        <v>46001</v>
      </c>
      <c r="BN474">
        <v>0</v>
      </c>
      <c r="BO474" t="s">
        <v>51</v>
      </c>
      <c r="BP474">
        <v>1</v>
      </c>
      <c r="BQ474">
        <v>2</v>
      </c>
      <c r="BR474">
        <v>0</v>
      </c>
      <c r="BS474">
        <v>31.7</v>
      </c>
      <c r="BT474">
        <v>1</v>
      </c>
      <c r="BU474">
        <v>1</v>
      </c>
      <c r="BV474">
        <v>1</v>
      </c>
      <c r="BW474">
        <v>1</v>
      </c>
      <c r="BX474">
        <v>1</v>
      </c>
      <c r="BY474" t="s">
        <v>3</v>
      </c>
      <c r="BZ474">
        <v>110</v>
      </c>
      <c r="CA474">
        <v>70</v>
      </c>
      <c r="CE474">
        <v>0</v>
      </c>
      <c r="CF474">
        <v>0</v>
      </c>
      <c r="CG474">
        <v>0</v>
      </c>
      <c r="CM474">
        <v>0</v>
      </c>
      <c r="CN474" t="s">
        <v>3</v>
      </c>
      <c r="CO474">
        <v>0</v>
      </c>
      <c r="CP474">
        <f t="shared" si="520"/>
        <v>740.31</v>
      </c>
      <c r="CQ474">
        <f t="shared" si="521"/>
        <v>0</v>
      </c>
      <c r="CR474">
        <f t="shared" si="522"/>
        <v>0</v>
      </c>
      <c r="CS474">
        <f t="shared" si="523"/>
        <v>0</v>
      </c>
      <c r="CT474">
        <f t="shared" si="524"/>
        <v>5642.5999999999995</v>
      </c>
      <c r="CU474">
        <f t="shared" si="525"/>
        <v>0</v>
      </c>
      <c r="CV474">
        <f t="shared" si="526"/>
        <v>22.82</v>
      </c>
      <c r="CW474">
        <f t="shared" si="527"/>
        <v>0</v>
      </c>
      <c r="CX474">
        <f t="shared" si="528"/>
        <v>0</v>
      </c>
      <c r="CY474">
        <f t="shared" si="529"/>
        <v>732.90689999999984</v>
      </c>
      <c r="CZ474">
        <f t="shared" si="530"/>
        <v>444.18599999999998</v>
      </c>
      <c r="DC474" t="s">
        <v>3</v>
      </c>
      <c r="DD474" t="s">
        <v>3</v>
      </c>
      <c r="DE474" t="s">
        <v>3</v>
      </c>
      <c r="DF474" t="s">
        <v>3</v>
      </c>
      <c r="DG474" t="s">
        <v>3</v>
      </c>
      <c r="DH474" t="s">
        <v>3</v>
      </c>
      <c r="DI474" t="s">
        <v>3</v>
      </c>
      <c r="DJ474" t="s">
        <v>3</v>
      </c>
      <c r="DK474" t="s">
        <v>3</v>
      </c>
      <c r="DL474" t="s">
        <v>3</v>
      </c>
      <c r="DM474" t="s">
        <v>3</v>
      </c>
      <c r="DN474">
        <v>0</v>
      </c>
      <c r="DO474">
        <v>0</v>
      </c>
      <c r="DP474">
        <v>1</v>
      </c>
      <c r="DQ474">
        <v>1</v>
      </c>
      <c r="DU474">
        <v>1005</v>
      </c>
      <c r="DV474" t="s">
        <v>53</v>
      </c>
      <c r="DW474" t="s">
        <v>53</v>
      </c>
      <c r="DX474">
        <v>100</v>
      </c>
      <c r="DZ474" t="s">
        <v>3</v>
      </c>
      <c r="EA474" t="s">
        <v>3</v>
      </c>
      <c r="EB474" t="s">
        <v>3</v>
      </c>
      <c r="EC474" t="s">
        <v>3</v>
      </c>
      <c r="EE474">
        <v>36260494</v>
      </c>
      <c r="EF474">
        <v>2</v>
      </c>
      <c r="EG474" t="s">
        <v>55</v>
      </c>
      <c r="EH474">
        <v>0</v>
      </c>
      <c r="EI474" t="s">
        <v>3</v>
      </c>
      <c r="EJ474">
        <v>1</v>
      </c>
      <c r="EK474">
        <v>46001</v>
      </c>
      <c r="EL474" t="s">
        <v>56</v>
      </c>
      <c r="EM474" t="s">
        <v>57</v>
      </c>
      <c r="EO474" t="s">
        <v>3</v>
      </c>
      <c r="EQ474">
        <v>0</v>
      </c>
      <c r="ER474">
        <v>178</v>
      </c>
      <c r="ES474">
        <v>0</v>
      </c>
      <c r="ET474">
        <v>0</v>
      </c>
      <c r="EU474">
        <v>0</v>
      </c>
      <c r="EV474">
        <v>178</v>
      </c>
      <c r="EW474">
        <v>22.82</v>
      </c>
      <c r="EX474">
        <v>0</v>
      </c>
      <c r="EY474">
        <v>0</v>
      </c>
      <c r="FQ474">
        <v>0</v>
      </c>
      <c r="FR474">
        <f t="shared" si="531"/>
        <v>0</v>
      </c>
      <c r="FS474">
        <v>0</v>
      </c>
      <c r="FT474" t="s">
        <v>58</v>
      </c>
      <c r="FU474" t="s">
        <v>59</v>
      </c>
      <c r="FX474">
        <v>99</v>
      </c>
      <c r="FY474">
        <v>59.5</v>
      </c>
      <c r="GA474" t="s">
        <v>3</v>
      </c>
      <c r="GD474">
        <v>1</v>
      </c>
      <c r="GF474">
        <v>1912073335</v>
      </c>
      <c r="GG474">
        <v>2</v>
      </c>
      <c r="GH474">
        <v>1</v>
      </c>
      <c r="GI474">
        <v>2</v>
      </c>
      <c r="GJ474">
        <v>0</v>
      </c>
      <c r="GK474">
        <v>0</v>
      </c>
      <c r="GL474">
        <f t="shared" si="532"/>
        <v>0</v>
      </c>
      <c r="GM474">
        <f t="shared" si="533"/>
        <v>1917.41</v>
      </c>
      <c r="GN474">
        <f t="shared" si="534"/>
        <v>1917.41</v>
      </c>
      <c r="GO474">
        <f t="shared" si="535"/>
        <v>0</v>
      </c>
      <c r="GP474">
        <f t="shared" si="536"/>
        <v>0</v>
      </c>
      <c r="GR474">
        <v>0</v>
      </c>
      <c r="GS474">
        <v>0</v>
      </c>
      <c r="GT474">
        <v>0</v>
      </c>
      <c r="GU474" t="s">
        <v>3</v>
      </c>
      <c r="GV474">
        <f t="shared" si="537"/>
        <v>0</v>
      </c>
      <c r="GW474">
        <v>1</v>
      </c>
      <c r="GX474">
        <f t="shared" si="538"/>
        <v>0</v>
      </c>
      <c r="HA474">
        <v>0</v>
      </c>
      <c r="HB474">
        <v>0</v>
      </c>
      <c r="HC474">
        <f t="shared" si="539"/>
        <v>0</v>
      </c>
      <c r="HE474" t="s">
        <v>3</v>
      </c>
      <c r="HF474" t="s">
        <v>3</v>
      </c>
      <c r="IK474">
        <v>0</v>
      </c>
    </row>
    <row r="476" spans="1:245">
      <c r="A476" s="2">
        <v>51</v>
      </c>
      <c r="B476" s="2">
        <f>B462</f>
        <v>0</v>
      </c>
      <c r="C476" s="2">
        <f>A462</f>
        <v>5</v>
      </c>
      <c r="D476" s="2">
        <f>ROW(A462)</f>
        <v>462</v>
      </c>
      <c r="E476" s="2"/>
      <c r="F476" s="2" t="str">
        <f>IF(F462&lt;&gt;"",F462,"")</f>
        <v>Новый подраздел</v>
      </c>
      <c r="G476" s="2" t="str">
        <f>IF(G462&lt;&gt;"",G462,"")</f>
        <v>коридор 29</v>
      </c>
      <c r="H476" s="2">
        <v>0</v>
      </c>
      <c r="I476" s="2"/>
      <c r="J476" s="2"/>
      <c r="K476" s="2"/>
      <c r="L476" s="2"/>
      <c r="M476" s="2"/>
      <c r="N476" s="2"/>
      <c r="O476" s="2">
        <f t="shared" ref="O476:T476" si="540">ROUND(AB476,2)</f>
        <v>20170.21</v>
      </c>
      <c r="P476" s="2">
        <f t="shared" si="540"/>
        <v>2813.55</v>
      </c>
      <c r="Q476" s="2">
        <f t="shared" si="540"/>
        <v>122</v>
      </c>
      <c r="R476" s="2">
        <f t="shared" si="540"/>
        <v>117.31</v>
      </c>
      <c r="S476" s="2">
        <f t="shared" si="540"/>
        <v>17234.66</v>
      </c>
      <c r="T476" s="2">
        <f t="shared" si="540"/>
        <v>0</v>
      </c>
      <c r="U476" s="2">
        <f>AH476</f>
        <v>62.091669000000003</v>
      </c>
      <c r="V476" s="2">
        <f>AI476</f>
        <v>0.27393400000000007</v>
      </c>
      <c r="W476" s="2">
        <f>ROUND(AJ476,2)</f>
        <v>0</v>
      </c>
      <c r="X476" s="2">
        <f>ROUND(AK476,2)</f>
        <v>13863.84</v>
      </c>
      <c r="Y476" s="2">
        <f>ROUND(AL476,2)</f>
        <v>8889.07</v>
      </c>
      <c r="Z476" s="2"/>
      <c r="AA476" s="2"/>
      <c r="AB476" s="2">
        <f>ROUND(SUMIF(AA466:AA474,"=33525518",O466:O474),2)</f>
        <v>20170.21</v>
      </c>
      <c r="AC476" s="2">
        <f>ROUND(SUMIF(AA466:AA474,"=33525518",P466:P474),2)</f>
        <v>2813.55</v>
      </c>
      <c r="AD476" s="2">
        <f>ROUND(SUMIF(AA466:AA474,"=33525518",Q466:Q474),2)</f>
        <v>122</v>
      </c>
      <c r="AE476" s="2">
        <f>ROUND(SUMIF(AA466:AA474,"=33525518",R466:R474),2)</f>
        <v>117.31</v>
      </c>
      <c r="AF476" s="2">
        <f>ROUND(SUMIF(AA466:AA474,"=33525518",S466:S474),2)</f>
        <v>17234.66</v>
      </c>
      <c r="AG476" s="2">
        <f>ROUND(SUMIF(AA466:AA474,"=33525518",T466:T474),2)</f>
        <v>0</v>
      </c>
      <c r="AH476" s="2">
        <f>SUMIF(AA466:AA474,"=33525518",U466:U474)</f>
        <v>62.091669000000003</v>
      </c>
      <c r="AI476" s="2">
        <f>SUMIF(AA466:AA474,"=33525518",V466:V474)</f>
        <v>0.27393400000000007</v>
      </c>
      <c r="AJ476" s="2">
        <f>ROUND(SUMIF(AA466:AA474,"=33525518",W466:W474),2)</f>
        <v>0</v>
      </c>
      <c r="AK476" s="2">
        <f>ROUND(SUMIF(AA466:AA474,"=33525518",X466:X474),2)</f>
        <v>13863.84</v>
      </c>
      <c r="AL476" s="2">
        <f>ROUND(SUMIF(AA466:AA474,"=33525518",Y466:Y474),2)</f>
        <v>8889.07</v>
      </c>
      <c r="AM476" s="2"/>
      <c r="AN476" s="2"/>
      <c r="AO476" s="2">
        <f t="shared" ref="AO476:BD476" si="541">ROUND(BX476,2)</f>
        <v>0</v>
      </c>
      <c r="AP476" s="2">
        <f t="shared" si="541"/>
        <v>0</v>
      </c>
      <c r="AQ476" s="2">
        <f t="shared" si="541"/>
        <v>0</v>
      </c>
      <c r="AR476" s="2">
        <f t="shared" si="541"/>
        <v>42923.12</v>
      </c>
      <c r="AS476" s="2">
        <f t="shared" si="541"/>
        <v>42923.12</v>
      </c>
      <c r="AT476" s="2">
        <f t="shared" si="541"/>
        <v>0</v>
      </c>
      <c r="AU476" s="2">
        <f t="shared" si="541"/>
        <v>0</v>
      </c>
      <c r="AV476" s="2">
        <f t="shared" si="541"/>
        <v>2813.55</v>
      </c>
      <c r="AW476" s="2">
        <f t="shared" si="541"/>
        <v>2813.55</v>
      </c>
      <c r="AX476" s="2">
        <f t="shared" si="541"/>
        <v>0</v>
      </c>
      <c r="AY476" s="2">
        <f t="shared" si="541"/>
        <v>2813.55</v>
      </c>
      <c r="AZ476" s="2">
        <f t="shared" si="541"/>
        <v>0</v>
      </c>
      <c r="BA476" s="2">
        <f t="shared" si="541"/>
        <v>0</v>
      </c>
      <c r="BB476" s="2">
        <f t="shared" si="541"/>
        <v>0</v>
      </c>
      <c r="BC476" s="2">
        <f t="shared" si="541"/>
        <v>0</v>
      </c>
      <c r="BD476" s="2">
        <f t="shared" si="541"/>
        <v>0</v>
      </c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>
        <f>ROUND(SUMIF(AA466:AA474,"=33525518",FQ466:FQ474),2)</f>
        <v>0</v>
      </c>
      <c r="BY476" s="2">
        <f>ROUND(SUMIF(AA466:AA474,"=33525518",FR466:FR474),2)</f>
        <v>0</v>
      </c>
      <c r="BZ476" s="2">
        <f>ROUND(SUMIF(AA466:AA474,"=33525518",GL466:GL474),2)</f>
        <v>0</v>
      </c>
      <c r="CA476" s="2">
        <f>ROUND(SUMIF(AA466:AA474,"=33525518",GM466:GM474),2)</f>
        <v>42923.12</v>
      </c>
      <c r="CB476" s="2">
        <f>ROUND(SUMIF(AA466:AA474,"=33525518",GN466:GN474),2)</f>
        <v>42923.12</v>
      </c>
      <c r="CC476" s="2">
        <f>ROUND(SUMIF(AA466:AA474,"=33525518",GO466:GO474),2)</f>
        <v>0</v>
      </c>
      <c r="CD476" s="2">
        <f>ROUND(SUMIF(AA466:AA474,"=33525518",GP466:GP474),2)</f>
        <v>0</v>
      </c>
      <c r="CE476" s="2">
        <f>AC476-BX476</f>
        <v>2813.55</v>
      </c>
      <c r="CF476" s="2">
        <f>AC476-BY476</f>
        <v>2813.55</v>
      </c>
      <c r="CG476" s="2">
        <f>BX476-BZ476</f>
        <v>0</v>
      </c>
      <c r="CH476" s="2">
        <f>AC476-BX476-BY476+BZ476</f>
        <v>2813.55</v>
      </c>
      <c r="CI476" s="2">
        <f>BY476-BZ476</f>
        <v>0</v>
      </c>
      <c r="CJ476" s="2">
        <f>ROUND(SUMIF(AA466:AA474,"=33525518",GX466:GX474),2)</f>
        <v>0</v>
      </c>
      <c r="CK476" s="2">
        <f>ROUND(SUMIF(AA466:AA474,"=33525518",GY466:GY474),2)</f>
        <v>0</v>
      </c>
      <c r="CL476" s="2">
        <f>ROUND(SUMIF(AA466:AA474,"=33525518",GZ466:GZ474),2)</f>
        <v>0</v>
      </c>
      <c r="CM476" s="2">
        <f>ROUND(SUMIF(AA466:AA474,"=33525518",HD466:HD474),2)</f>
        <v>0</v>
      </c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>
        <v>0</v>
      </c>
    </row>
    <row r="478" spans="1:245">
      <c r="A478" s="4">
        <v>50</v>
      </c>
      <c r="B478" s="4">
        <v>0</v>
      </c>
      <c r="C478" s="4">
        <v>0</v>
      </c>
      <c r="D478" s="4">
        <v>1</v>
      </c>
      <c r="E478" s="4">
        <v>201</v>
      </c>
      <c r="F478" s="4">
        <f>ROUND(Source!O476,O478)</f>
        <v>20170.21</v>
      </c>
      <c r="G478" s="4" t="s">
        <v>60</v>
      </c>
      <c r="H478" s="4" t="s">
        <v>61</v>
      </c>
      <c r="I478" s="4"/>
      <c r="J478" s="4"/>
      <c r="K478" s="4">
        <v>201</v>
      </c>
      <c r="L478" s="4">
        <v>1</v>
      </c>
      <c r="M478" s="4">
        <v>3</v>
      </c>
      <c r="N478" s="4" t="s">
        <v>3</v>
      </c>
      <c r="O478" s="4">
        <v>2</v>
      </c>
      <c r="P478" s="4"/>
      <c r="Q478" s="4"/>
      <c r="R478" s="4"/>
      <c r="S478" s="4"/>
      <c r="T478" s="4"/>
      <c r="U478" s="4"/>
      <c r="V478" s="4"/>
      <c r="W478" s="4"/>
    </row>
    <row r="479" spans="1:245">
      <c r="A479" s="4">
        <v>50</v>
      </c>
      <c r="B479" s="4">
        <v>0</v>
      </c>
      <c r="C479" s="4">
        <v>0</v>
      </c>
      <c r="D479" s="4">
        <v>1</v>
      </c>
      <c r="E479" s="4">
        <v>202</v>
      </c>
      <c r="F479" s="4">
        <f>ROUND(Source!P476,O479)</f>
        <v>2813.55</v>
      </c>
      <c r="G479" s="4" t="s">
        <v>62</v>
      </c>
      <c r="H479" s="4" t="s">
        <v>63</v>
      </c>
      <c r="I479" s="4"/>
      <c r="J479" s="4"/>
      <c r="K479" s="4">
        <v>202</v>
      </c>
      <c r="L479" s="4">
        <v>2</v>
      </c>
      <c r="M479" s="4">
        <v>3</v>
      </c>
      <c r="N479" s="4" t="s">
        <v>3</v>
      </c>
      <c r="O479" s="4">
        <v>2</v>
      </c>
      <c r="P479" s="4"/>
      <c r="Q479" s="4"/>
      <c r="R479" s="4"/>
      <c r="S479" s="4"/>
      <c r="T479" s="4"/>
      <c r="U479" s="4"/>
      <c r="V479" s="4"/>
      <c r="W479" s="4"/>
    </row>
    <row r="480" spans="1:245">
      <c r="A480" s="4">
        <v>50</v>
      </c>
      <c r="B480" s="4">
        <v>0</v>
      </c>
      <c r="C480" s="4">
        <v>0</v>
      </c>
      <c r="D480" s="4">
        <v>1</v>
      </c>
      <c r="E480" s="4">
        <v>222</v>
      </c>
      <c r="F480" s="4">
        <f>ROUND(Source!AO476,O480)</f>
        <v>0</v>
      </c>
      <c r="G480" s="4" t="s">
        <v>64</v>
      </c>
      <c r="H480" s="4" t="s">
        <v>65</v>
      </c>
      <c r="I480" s="4"/>
      <c r="J480" s="4"/>
      <c r="K480" s="4">
        <v>222</v>
      </c>
      <c r="L480" s="4">
        <v>3</v>
      </c>
      <c r="M480" s="4">
        <v>3</v>
      </c>
      <c r="N480" s="4" t="s">
        <v>3</v>
      </c>
      <c r="O480" s="4">
        <v>2</v>
      </c>
      <c r="P480" s="4"/>
      <c r="Q480" s="4"/>
      <c r="R480" s="4"/>
      <c r="S480" s="4"/>
      <c r="T480" s="4"/>
      <c r="U480" s="4"/>
      <c r="V480" s="4"/>
      <c r="W480" s="4"/>
    </row>
    <row r="481" spans="1:23">
      <c r="A481" s="4">
        <v>50</v>
      </c>
      <c r="B481" s="4">
        <v>0</v>
      </c>
      <c r="C481" s="4">
        <v>0</v>
      </c>
      <c r="D481" s="4">
        <v>1</v>
      </c>
      <c r="E481" s="4">
        <v>225</v>
      </c>
      <c r="F481" s="4">
        <f>ROUND(Source!AV476,O481)</f>
        <v>2813.55</v>
      </c>
      <c r="G481" s="4" t="s">
        <v>66</v>
      </c>
      <c r="H481" s="4" t="s">
        <v>67</v>
      </c>
      <c r="I481" s="4"/>
      <c r="J481" s="4"/>
      <c r="K481" s="4">
        <v>225</v>
      </c>
      <c r="L481" s="4">
        <v>4</v>
      </c>
      <c r="M481" s="4">
        <v>3</v>
      </c>
      <c r="N481" s="4" t="s">
        <v>3</v>
      </c>
      <c r="O481" s="4">
        <v>2</v>
      </c>
      <c r="P481" s="4"/>
      <c r="Q481" s="4"/>
      <c r="R481" s="4"/>
      <c r="S481" s="4"/>
      <c r="T481" s="4"/>
      <c r="U481" s="4"/>
      <c r="V481" s="4"/>
      <c r="W481" s="4"/>
    </row>
    <row r="482" spans="1:23">
      <c r="A482" s="4">
        <v>50</v>
      </c>
      <c r="B482" s="4">
        <v>0</v>
      </c>
      <c r="C482" s="4">
        <v>0</v>
      </c>
      <c r="D482" s="4">
        <v>1</v>
      </c>
      <c r="E482" s="4">
        <v>226</v>
      </c>
      <c r="F482" s="4">
        <f>ROUND(Source!AW476,O482)</f>
        <v>2813.55</v>
      </c>
      <c r="G482" s="4" t="s">
        <v>68</v>
      </c>
      <c r="H482" s="4" t="s">
        <v>69</v>
      </c>
      <c r="I482" s="4"/>
      <c r="J482" s="4"/>
      <c r="K482" s="4">
        <v>226</v>
      </c>
      <c r="L482" s="4">
        <v>5</v>
      </c>
      <c r="M482" s="4">
        <v>3</v>
      </c>
      <c r="N482" s="4" t="s">
        <v>3</v>
      </c>
      <c r="O482" s="4">
        <v>2</v>
      </c>
      <c r="P482" s="4"/>
      <c r="Q482" s="4"/>
      <c r="R482" s="4"/>
      <c r="S482" s="4"/>
      <c r="T482" s="4"/>
      <c r="U482" s="4"/>
      <c r="V482" s="4"/>
      <c r="W482" s="4"/>
    </row>
    <row r="483" spans="1:23">
      <c r="A483" s="4">
        <v>50</v>
      </c>
      <c r="B483" s="4">
        <v>0</v>
      </c>
      <c r="C483" s="4">
        <v>0</v>
      </c>
      <c r="D483" s="4">
        <v>1</v>
      </c>
      <c r="E483" s="4">
        <v>227</v>
      </c>
      <c r="F483" s="4">
        <f>ROUND(Source!AX476,O483)</f>
        <v>0</v>
      </c>
      <c r="G483" s="4" t="s">
        <v>70</v>
      </c>
      <c r="H483" s="4" t="s">
        <v>71</v>
      </c>
      <c r="I483" s="4"/>
      <c r="J483" s="4"/>
      <c r="K483" s="4">
        <v>227</v>
      </c>
      <c r="L483" s="4">
        <v>6</v>
      </c>
      <c r="M483" s="4">
        <v>3</v>
      </c>
      <c r="N483" s="4" t="s">
        <v>3</v>
      </c>
      <c r="O483" s="4">
        <v>2</v>
      </c>
      <c r="P483" s="4"/>
      <c r="Q483" s="4"/>
      <c r="R483" s="4"/>
      <c r="S483" s="4"/>
      <c r="T483" s="4"/>
      <c r="U483" s="4"/>
      <c r="V483" s="4"/>
      <c r="W483" s="4"/>
    </row>
    <row r="484" spans="1:23">
      <c r="A484" s="4">
        <v>50</v>
      </c>
      <c r="B484" s="4">
        <v>0</v>
      </c>
      <c r="C484" s="4">
        <v>0</v>
      </c>
      <c r="D484" s="4">
        <v>1</v>
      </c>
      <c r="E484" s="4">
        <v>228</v>
      </c>
      <c r="F484" s="4">
        <f>ROUND(Source!AY476,O484)</f>
        <v>2813.55</v>
      </c>
      <c r="G484" s="4" t="s">
        <v>72</v>
      </c>
      <c r="H484" s="4" t="s">
        <v>73</v>
      </c>
      <c r="I484" s="4"/>
      <c r="J484" s="4"/>
      <c r="K484" s="4">
        <v>228</v>
      </c>
      <c r="L484" s="4">
        <v>7</v>
      </c>
      <c r="M484" s="4">
        <v>3</v>
      </c>
      <c r="N484" s="4" t="s">
        <v>3</v>
      </c>
      <c r="O484" s="4">
        <v>2</v>
      </c>
      <c r="P484" s="4"/>
      <c r="Q484" s="4"/>
      <c r="R484" s="4"/>
      <c r="S484" s="4"/>
      <c r="T484" s="4"/>
      <c r="U484" s="4"/>
      <c r="V484" s="4"/>
      <c r="W484" s="4"/>
    </row>
    <row r="485" spans="1:23">
      <c r="A485" s="4">
        <v>50</v>
      </c>
      <c r="B485" s="4">
        <v>0</v>
      </c>
      <c r="C485" s="4">
        <v>0</v>
      </c>
      <c r="D485" s="4">
        <v>1</v>
      </c>
      <c r="E485" s="4">
        <v>216</v>
      </c>
      <c r="F485" s="4">
        <f>ROUND(Source!AP476,O485)</f>
        <v>0</v>
      </c>
      <c r="G485" s="4" t="s">
        <v>74</v>
      </c>
      <c r="H485" s="4" t="s">
        <v>75</v>
      </c>
      <c r="I485" s="4"/>
      <c r="J485" s="4"/>
      <c r="K485" s="4">
        <v>216</v>
      </c>
      <c r="L485" s="4">
        <v>8</v>
      </c>
      <c r="M485" s="4">
        <v>3</v>
      </c>
      <c r="N485" s="4" t="s">
        <v>3</v>
      </c>
      <c r="O485" s="4">
        <v>2</v>
      </c>
      <c r="P485" s="4"/>
      <c r="Q485" s="4"/>
      <c r="R485" s="4"/>
      <c r="S485" s="4"/>
      <c r="T485" s="4"/>
      <c r="U485" s="4"/>
      <c r="V485" s="4"/>
      <c r="W485" s="4"/>
    </row>
    <row r="486" spans="1:23">
      <c r="A486" s="4">
        <v>50</v>
      </c>
      <c r="B486" s="4">
        <v>0</v>
      </c>
      <c r="C486" s="4">
        <v>0</v>
      </c>
      <c r="D486" s="4">
        <v>1</v>
      </c>
      <c r="E486" s="4">
        <v>223</v>
      </c>
      <c r="F486" s="4">
        <f>ROUND(Source!AQ476,O486)</f>
        <v>0</v>
      </c>
      <c r="G486" s="4" t="s">
        <v>76</v>
      </c>
      <c r="H486" s="4" t="s">
        <v>77</v>
      </c>
      <c r="I486" s="4"/>
      <c r="J486" s="4"/>
      <c r="K486" s="4">
        <v>223</v>
      </c>
      <c r="L486" s="4">
        <v>9</v>
      </c>
      <c r="M486" s="4">
        <v>3</v>
      </c>
      <c r="N486" s="4" t="s">
        <v>3</v>
      </c>
      <c r="O486" s="4">
        <v>2</v>
      </c>
      <c r="P486" s="4"/>
      <c r="Q486" s="4"/>
      <c r="R486" s="4"/>
      <c r="S486" s="4"/>
      <c r="T486" s="4"/>
      <c r="U486" s="4"/>
      <c r="V486" s="4"/>
      <c r="W486" s="4"/>
    </row>
    <row r="487" spans="1:23">
      <c r="A487" s="4">
        <v>50</v>
      </c>
      <c r="B487" s="4">
        <v>0</v>
      </c>
      <c r="C487" s="4">
        <v>0</v>
      </c>
      <c r="D487" s="4">
        <v>1</v>
      </c>
      <c r="E487" s="4">
        <v>229</v>
      </c>
      <c r="F487" s="4">
        <f>ROUND(Source!AZ476,O487)</f>
        <v>0</v>
      </c>
      <c r="G487" s="4" t="s">
        <v>78</v>
      </c>
      <c r="H487" s="4" t="s">
        <v>79</v>
      </c>
      <c r="I487" s="4"/>
      <c r="J487" s="4"/>
      <c r="K487" s="4">
        <v>229</v>
      </c>
      <c r="L487" s="4">
        <v>10</v>
      </c>
      <c r="M487" s="4">
        <v>3</v>
      </c>
      <c r="N487" s="4" t="s">
        <v>3</v>
      </c>
      <c r="O487" s="4">
        <v>2</v>
      </c>
      <c r="P487" s="4"/>
      <c r="Q487" s="4"/>
      <c r="R487" s="4"/>
      <c r="S487" s="4"/>
      <c r="T487" s="4"/>
      <c r="U487" s="4"/>
      <c r="V487" s="4"/>
      <c r="W487" s="4"/>
    </row>
    <row r="488" spans="1:23">
      <c r="A488" s="4">
        <v>50</v>
      </c>
      <c r="B488" s="4">
        <v>0</v>
      </c>
      <c r="C488" s="4">
        <v>0</v>
      </c>
      <c r="D488" s="4">
        <v>1</v>
      </c>
      <c r="E488" s="4">
        <v>203</v>
      </c>
      <c r="F488" s="4">
        <f>ROUND(Source!Q476,O488)</f>
        <v>122</v>
      </c>
      <c r="G488" s="4" t="s">
        <v>80</v>
      </c>
      <c r="H488" s="4" t="s">
        <v>81</v>
      </c>
      <c r="I488" s="4"/>
      <c r="J488" s="4"/>
      <c r="K488" s="4">
        <v>203</v>
      </c>
      <c r="L488" s="4">
        <v>11</v>
      </c>
      <c r="M488" s="4">
        <v>3</v>
      </c>
      <c r="N488" s="4" t="s">
        <v>3</v>
      </c>
      <c r="O488" s="4">
        <v>2</v>
      </c>
      <c r="P488" s="4"/>
      <c r="Q488" s="4"/>
      <c r="R488" s="4"/>
      <c r="S488" s="4"/>
      <c r="T488" s="4"/>
      <c r="U488" s="4"/>
      <c r="V488" s="4"/>
      <c r="W488" s="4"/>
    </row>
    <row r="489" spans="1:23">
      <c r="A489" s="4">
        <v>50</v>
      </c>
      <c r="B489" s="4">
        <v>0</v>
      </c>
      <c r="C489" s="4">
        <v>0</v>
      </c>
      <c r="D489" s="4">
        <v>1</v>
      </c>
      <c r="E489" s="4">
        <v>231</v>
      </c>
      <c r="F489" s="4">
        <f>ROUND(Source!BB476,O489)</f>
        <v>0</v>
      </c>
      <c r="G489" s="4" t="s">
        <v>82</v>
      </c>
      <c r="H489" s="4" t="s">
        <v>83</v>
      </c>
      <c r="I489" s="4"/>
      <c r="J489" s="4"/>
      <c r="K489" s="4">
        <v>231</v>
      </c>
      <c r="L489" s="4">
        <v>12</v>
      </c>
      <c r="M489" s="4">
        <v>3</v>
      </c>
      <c r="N489" s="4" t="s">
        <v>3</v>
      </c>
      <c r="O489" s="4">
        <v>2</v>
      </c>
      <c r="P489" s="4"/>
      <c r="Q489" s="4"/>
      <c r="R489" s="4"/>
      <c r="S489" s="4"/>
      <c r="T489" s="4"/>
      <c r="U489" s="4"/>
      <c r="V489" s="4"/>
      <c r="W489" s="4"/>
    </row>
    <row r="490" spans="1:23">
      <c r="A490" s="4">
        <v>50</v>
      </c>
      <c r="B490" s="4">
        <v>0</v>
      </c>
      <c r="C490" s="4">
        <v>0</v>
      </c>
      <c r="D490" s="4">
        <v>1</v>
      </c>
      <c r="E490" s="4">
        <v>204</v>
      </c>
      <c r="F490" s="4">
        <f>ROUND(Source!R476,O490)</f>
        <v>117.31</v>
      </c>
      <c r="G490" s="4" t="s">
        <v>84</v>
      </c>
      <c r="H490" s="4" t="s">
        <v>85</v>
      </c>
      <c r="I490" s="4"/>
      <c r="J490" s="4"/>
      <c r="K490" s="4">
        <v>204</v>
      </c>
      <c r="L490" s="4">
        <v>13</v>
      </c>
      <c r="M490" s="4">
        <v>3</v>
      </c>
      <c r="N490" s="4" t="s">
        <v>3</v>
      </c>
      <c r="O490" s="4">
        <v>2</v>
      </c>
      <c r="P490" s="4"/>
      <c r="Q490" s="4"/>
      <c r="R490" s="4"/>
      <c r="S490" s="4"/>
      <c r="T490" s="4"/>
      <c r="U490" s="4"/>
      <c r="V490" s="4"/>
      <c r="W490" s="4"/>
    </row>
    <row r="491" spans="1:23">
      <c r="A491" s="4">
        <v>50</v>
      </c>
      <c r="B491" s="4">
        <v>0</v>
      </c>
      <c r="C491" s="4">
        <v>0</v>
      </c>
      <c r="D491" s="4">
        <v>1</v>
      </c>
      <c r="E491" s="4">
        <v>205</v>
      </c>
      <c r="F491" s="4">
        <f>ROUND(Source!S476,O491)</f>
        <v>17234.66</v>
      </c>
      <c r="G491" s="4" t="s">
        <v>86</v>
      </c>
      <c r="H491" s="4" t="s">
        <v>87</v>
      </c>
      <c r="I491" s="4"/>
      <c r="J491" s="4"/>
      <c r="K491" s="4">
        <v>205</v>
      </c>
      <c r="L491" s="4">
        <v>14</v>
      </c>
      <c r="M491" s="4">
        <v>3</v>
      </c>
      <c r="N491" s="4" t="s">
        <v>3</v>
      </c>
      <c r="O491" s="4">
        <v>2</v>
      </c>
      <c r="P491" s="4"/>
      <c r="Q491" s="4"/>
      <c r="R491" s="4"/>
      <c r="S491" s="4"/>
      <c r="T491" s="4"/>
      <c r="U491" s="4"/>
      <c r="V491" s="4"/>
      <c r="W491" s="4"/>
    </row>
    <row r="492" spans="1:23">
      <c r="A492" s="4">
        <v>50</v>
      </c>
      <c r="B492" s="4">
        <v>0</v>
      </c>
      <c r="C492" s="4">
        <v>0</v>
      </c>
      <c r="D492" s="4">
        <v>1</v>
      </c>
      <c r="E492" s="4">
        <v>232</v>
      </c>
      <c r="F492" s="4">
        <f>ROUND(Source!BC476,O492)</f>
        <v>0</v>
      </c>
      <c r="G492" s="4" t="s">
        <v>88</v>
      </c>
      <c r="H492" s="4" t="s">
        <v>89</v>
      </c>
      <c r="I492" s="4"/>
      <c r="J492" s="4"/>
      <c r="K492" s="4">
        <v>232</v>
      </c>
      <c r="L492" s="4">
        <v>15</v>
      </c>
      <c r="M492" s="4">
        <v>3</v>
      </c>
      <c r="N492" s="4" t="s">
        <v>3</v>
      </c>
      <c r="O492" s="4">
        <v>2</v>
      </c>
      <c r="P492" s="4"/>
      <c r="Q492" s="4"/>
      <c r="R492" s="4"/>
      <c r="S492" s="4"/>
      <c r="T492" s="4"/>
      <c r="U492" s="4"/>
      <c r="V492" s="4"/>
      <c r="W492" s="4"/>
    </row>
    <row r="493" spans="1:23">
      <c r="A493" s="4">
        <v>50</v>
      </c>
      <c r="B493" s="4">
        <v>0</v>
      </c>
      <c r="C493" s="4">
        <v>0</v>
      </c>
      <c r="D493" s="4">
        <v>1</v>
      </c>
      <c r="E493" s="4">
        <v>214</v>
      </c>
      <c r="F493" s="4">
        <f>ROUND(Source!AS476,O493)</f>
        <v>42923.12</v>
      </c>
      <c r="G493" s="4" t="s">
        <v>90</v>
      </c>
      <c r="H493" s="4" t="s">
        <v>91</v>
      </c>
      <c r="I493" s="4"/>
      <c r="J493" s="4"/>
      <c r="K493" s="4">
        <v>214</v>
      </c>
      <c r="L493" s="4">
        <v>16</v>
      </c>
      <c r="M493" s="4">
        <v>3</v>
      </c>
      <c r="N493" s="4" t="s">
        <v>3</v>
      </c>
      <c r="O493" s="4">
        <v>2</v>
      </c>
      <c r="P493" s="4"/>
      <c r="Q493" s="4"/>
      <c r="R493" s="4"/>
      <c r="S493" s="4"/>
      <c r="T493" s="4"/>
      <c r="U493" s="4"/>
      <c r="V493" s="4"/>
      <c r="W493" s="4"/>
    </row>
    <row r="494" spans="1:23">
      <c r="A494" s="4">
        <v>50</v>
      </c>
      <c r="B494" s="4">
        <v>0</v>
      </c>
      <c r="C494" s="4">
        <v>0</v>
      </c>
      <c r="D494" s="4">
        <v>1</v>
      </c>
      <c r="E494" s="4">
        <v>215</v>
      </c>
      <c r="F494" s="4">
        <f>ROUND(Source!AT476,O494)</f>
        <v>0</v>
      </c>
      <c r="G494" s="4" t="s">
        <v>92</v>
      </c>
      <c r="H494" s="4" t="s">
        <v>93</v>
      </c>
      <c r="I494" s="4"/>
      <c r="J494" s="4"/>
      <c r="K494" s="4">
        <v>215</v>
      </c>
      <c r="L494" s="4">
        <v>17</v>
      </c>
      <c r="M494" s="4">
        <v>3</v>
      </c>
      <c r="N494" s="4" t="s">
        <v>3</v>
      </c>
      <c r="O494" s="4">
        <v>2</v>
      </c>
      <c r="P494" s="4"/>
      <c r="Q494" s="4"/>
      <c r="R494" s="4"/>
      <c r="S494" s="4"/>
      <c r="T494" s="4"/>
      <c r="U494" s="4"/>
      <c r="V494" s="4"/>
      <c r="W494" s="4"/>
    </row>
    <row r="495" spans="1:23">
      <c r="A495" s="4">
        <v>50</v>
      </c>
      <c r="B495" s="4">
        <v>0</v>
      </c>
      <c r="C495" s="4">
        <v>0</v>
      </c>
      <c r="D495" s="4">
        <v>1</v>
      </c>
      <c r="E495" s="4">
        <v>217</v>
      </c>
      <c r="F495" s="4">
        <f>ROUND(Source!AU476,O495)</f>
        <v>0</v>
      </c>
      <c r="G495" s="4" t="s">
        <v>94</v>
      </c>
      <c r="H495" s="4" t="s">
        <v>95</v>
      </c>
      <c r="I495" s="4"/>
      <c r="J495" s="4"/>
      <c r="K495" s="4">
        <v>217</v>
      </c>
      <c r="L495" s="4">
        <v>18</v>
      </c>
      <c r="M495" s="4">
        <v>3</v>
      </c>
      <c r="N495" s="4" t="s">
        <v>3</v>
      </c>
      <c r="O495" s="4">
        <v>2</v>
      </c>
      <c r="P495" s="4"/>
      <c r="Q495" s="4"/>
      <c r="R495" s="4"/>
      <c r="S495" s="4"/>
      <c r="T495" s="4"/>
      <c r="U495" s="4"/>
      <c r="V495" s="4"/>
      <c r="W495" s="4"/>
    </row>
    <row r="496" spans="1:23">
      <c r="A496" s="4">
        <v>50</v>
      </c>
      <c r="B496" s="4">
        <v>0</v>
      </c>
      <c r="C496" s="4">
        <v>0</v>
      </c>
      <c r="D496" s="4">
        <v>1</v>
      </c>
      <c r="E496" s="4">
        <v>230</v>
      </c>
      <c r="F496" s="4">
        <f>ROUND(Source!BA476,O496)</f>
        <v>0</v>
      </c>
      <c r="G496" s="4" t="s">
        <v>96</v>
      </c>
      <c r="H496" s="4" t="s">
        <v>97</v>
      </c>
      <c r="I496" s="4"/>
      <c r="J496" s="4"/>
      <c r="K496" s="4">
        <v>230</v>
      </c>
      <c r="L496" s="4">
        <v>19</v>
      </c>
      <c r="M496" s="4">
        <v>3</v>
      </c>
      <c r="N496" s="4" t="s">
        <v>3</v>
      </c>
      <c r="O496" s="4">
        <v>2</v>
      </c>
      <c r="P496" s="4"/>
      <c r="Q496" s="4"/>
      <c r="R496" s="4"/>
      <c r="S496" s="4"/>
      <c r="T496" s="4"/>
      <c r="U496" s="4"/>
      <c r="V496" s="4"/>
      <c r="W496" s="4"/>
    </row>
    <row r="497" spans="1:245">
      <c r="A497" s="4">
        <v>50</v>
      </c>
      <c r="B497" s="4">
        <v>0</v>
      </c>
      <c r="C497" s="4">
        <v>0</v>
      </c>
      <c r="D497" s="4">
        <v>1</v>
      </c>
      <c r="E497" s="4">
        <v>206</v>
      </c>
      <c r="F497" s="4">
        <f>ROUND(Source!T476,O497)</f>
        <v>0</v>
      </c>
      <c r="G497" s="4" t="s">
        <v>98</v>
      </c>
      <c r="H497" s="4" t="s">
        <v>99</v>
      </c>
      <c r="I497" s="4"/>
      <c r="J497" s="4"/>
      <c r="K497" s="4">
        <v>206</v>
      </c>
      <c r="L497" s="4">
        <v>20</v>
      </c>
      <c r="M497" s="4">
        <v>3</v>
      </c>
      <c r="N497" s="4" t="s">
        <v>3</v>
      </c>
      <c r="O497" s="4">
        <v>2</v>
      </c>
      <c r="P497" s="4"/>
      <c r="Q497" s="4"/>
      <c r="R497" s="4"/>
      <c r="S497" s="4"/>
      <c r="T497" s="4"/>
      <c r="U497" s="4"/>
      <c r="V497" s="4"/>
      <c r="W497" s="4"/>
    </row>
    <row r="498" spans="1:245">
      <c r="A498" s="4">
        <v>50</v>
      </c>
      <c r="B498" s="4">
        <v>0</v>
      </c>
      <c r="C498" s="4">
        <v>0</v>
      </c>
      <c r="D498" s="4">
        <v>1</v>
      </c>
      <c r="E498" s="4">
        <v>207</v>
      </c>
      <c r="F498" s="4">
        <f>Source!U476</f>
        <v>62.091669000000003</v>
      </c>
      <c r="G498" s="4" t="s">
        <v>100</v>
      </c>
      <c r="H498" s="4" t="s">
        <v>101</v>
      </c>
      <c r="I498" s="4"/>
      <c r="J498" s="4"/>
      <c r="K498" s="4">
        <v>207</v>
      </c>
      <c r="L498" s="4">
        <v>21</v>
      </c>
      <c r="M498" s="4">
        <v>3</v>
      </c>
      <c r="N498" s="4" t="s">
        <v>3</v>
      </c>
      <c r="O498" s="4">
        <v>-1</v>
      </c>
      <c r="P498" s="4"/>
      <c r="Q498" s="4"/>
      <c r="R498" s="4"/>
      <c r="S498" s="4"/>
      <c r="T498" s="4"/>
      <c r="U498" s="4"/>
      <c r="V498" s="4"/>
      <c r="W498" s="4"/>
    </row>
    <row r="499" spans="1:245">
      <c r="A499" s="4">
        <v>50</v>
      </c>
      <c r="B499" s="4">
        <v>0</v>
      </c>
      <c r="C499" s="4">
        <v>0</v>
      </c>
      <c r="D499" s="4">
        <v>1</v>
      </c>
      <c r="E499" s="4">
        <v>208</v>
      </c>
      <c r="F499" s="4">
        <f>Source!V476</f>
        <v>0.27393400000000007</v>
      </c>
      <c r="G499" s="4" t="s">
        <v>102</v>
      </c>
      <c r="H499" s="4" t="s">
        <v>103</v>
      </c>
      <c r="I499" s="4"/>
      <c r="J499" s="4"/>
      <c r="K499" s="4">
        <v>208</v>
      </c>
      <c r="L499" s="4">
        <v>22</v>
      </c>
      <c r="M499" s="4">
        <v>3</v>
      </c>
      <c r="N499" s="4" t="s">
        <v>3</v>
      </c>
      <c r="O499" s="4">
        <v>-1</v>
      </c>
      <c r="P499" s="4"/>
      <c r="Q499" s="4"/>
      <c r="R499" s="4"/>
      <c r="S499" s="4"/>
      <c r="T499" s="4"/>
      <c r="U499" s="4"/>
      <c r="V499" s="4"/>
      <c r="W499" s="4"/>
    </row>
    <row r="500" spans="1:245">
      <c r="A500" s="4">
        <v>50</v>
      </c>
      <c r="B500" s="4">
        <v>0</v>
      </c>
      <c r="C500" s="4">
        <v>0</v>
      </c>
      <c r="D500" s="4">
        <v>1</v>
      </c>
      <c r="E500" s="4">
        <v>209</v>
      </c>
      <c r="F500" s="4">
        <f>ROUND(Source!W476,O500)</f>
        <v>0</v>
      </c>
      <c r="G500" s="4" t="s">
        <v>104</v>
      </c>
      <c r="H500" s="4" t="s">
        <v>105</v>
      </c>
      <c r="I500" s="4"/>
      <c r="J500" s="4"/>
      <c r="K500" s="4">
        <v>209</v>
      </c>
      <c r="L500" s="4">
        <v>23</v>
      </c>
      <c r="M500" s="4">
        <v>3</v>
      </c>
      <c r="N500" s="4" t="s">
        <v>3</v>
      </c>
      <c r="O500" s="4">
        <v>2</v>
      </c>
      <c r="P500" s="4"/>
      <c r="Q500" s="4"/>
      <c r="R500" s="4"/>
      <c r="S500" s="4"/>
      <c r="T500" s="4"/>
      <c r="U500" s="4"/>
      <c r="V500" s="4"/>
      <c r="W500" s="4"/>
    </row>
    <row r="501" spans="1:245">
      <c r="A501" s="4">
        <v>50</v>
      </c>
      <c r="B501" s="4">
        <v>0</v>
      </c>
      <c r="C501" s="4">
        <v>0</v>
      </c>
      <c r="D501" s="4">
        <v>1</v>
      </c>
      <c r="E501" s="4">
        <v>233</v>
      </c>
      <c r="F501" s="4">
        <f>ROUND(Source!BD476,O501)</f>
        <v>0</v>
      </c>
      <c r="G501" s="4" t="s">
        <v>106</v>
      </c>
      <c r="H501" s="4" t="s">
        <v>107</v>
      </c>
      <c r="I501" s="4"/>
      <c r="J501" s="4"/>
      <c r="K501" s="4">
        <v>233</v>
      </c>
      <c r="L501" s="4">
        <v>24</v>
      </c>
      <c r="M501" s="4">
        <v>3</v>
      </c>
      <c r="N501" s="4" t="s">
        <v>3</v>
      </c>
      <c r="O501" s="4">
        <v>2</v>
      </c>
      <c r="P501" s="4"/>
      <c r="Q501" s="4"/>
      <c r="R501" s="4"/>
      <c r="S501" s="4"/>
      <c r="T501" s="4"/>
      <c r="U501" s="4"/>
      <c r="V501" s="4"/>
      <c r="W501" s="4"/>
    </row>
    <row r="502" spans="1:245">
      <c r="A502" s="4">
        <v>50</v>
      </c>
      <c r="B502" s="4">
        <v>0</v>
      </c>
      <c r="C502" s="4">
        <v>0</v>
      </c>
      <c r="D502" s="4">
        <v>1</v>
      </c>
      <c r="E502" s="4">
        <v>210</v>
      </c>
      <c r="F502" s="4">
        <f>ROUND(Source!X476,O502)</f>
        <v>13863.84</v>
      </c>
      <c r="G502" s="4" t="s">
        <v>108</v>
      </c>
      <c r="H502" s="4" t="s">
        <v>109</v>
      </c>
      <c r="I502" s="4"/>
      <c r="J502" s="4"/>
      <c r="K502" s="4">
        <v>210</v>
      </c>
      <c r="L502" s="4">
        <v>25</v>
      </c>
      <c r="M502" s="4">
        <v>3</v>
      </c>
      <c r="N502" s="4" t="s">
        <v>3</v>
      </c>
      <c r="O502" s="4">
        <v>2</v>
      </c>
      <c r="P502" s="4"/>
      <c r="Q502" s="4"/>
      <c r="R502" s="4"/>
      <c r="S502" s="4"/>
      <c r="T502" s="4"/>
      <c r="U502" s="4"/>
      <c r="V502" s="4"/>
      <c r="W502" s="4"/>
    </row>
    <row r="503" spans="1:245">
      <c r="A503" s="4">
        <v>50</v>
      </c>
      <c r="B503" s="4">
        <v>0</v>
      </c>
      <c r="C503" s="4">
        <v>0</v>
      </c>
      <c r="D503" s="4">
        <v>1</v>
      </c>
      <c r="E503" s="4">
        <v>211</v>
      </c>
      <c r="F503" s="4">
        <f>ROUND(Source!Y476,O503)</f>
        <v>8889.07</v>
      </c>
      <c r="G503" s="4" t="s">
        <v>110</v>
      </c>
      <c r="H503" s="4" t="s">
        <v>111</v>
      </c>
      <c r="I503" s="4"/>
      <c r="J503" s="4"/>
      <c r="K503" s="4">
        <v>211</v>
      </c>
      <c r="L503" s="4">
        <v>26</v>
      </c>
      <c r="M503" s="4">
        <v>3</v>
      </c>
      <c r="N503" s="4" t="s">
        <v>3</v>
      </c>
      <c r="O503" s="4">
        <v>2</v>
      </c>
      <c r="P503" s="4"/>
      <c r="Q503" s="4"/>
      <c r="R503" s="4"/>
      <c r="S503" s="4"/>
      <c r="T503" s="4"/>
      <c r="U503" s="4"/>
      <c r="V503" s="4"/>
      <c r="W503" s="4"/>
    </row>
    <row r="504" spans="1:245">
      <c r="A504" s="4">
        <v>50</v>
      </c>
      <c r="B504" s="4">
        <v>0</v>
      </c>
      <c r="C504" s="4">
        <v>0</v>
      </c>
      <c r="D504" s="4">
        <v>1</v>
      </c>
      <c r="E504" s="4">
        <v>224</v>
      </c>
      <c r="F504" s="4">
        <f>ROUND(Source!AR476,O504)</f>
        <v>42923.12</v>
      </c>
      <c r="G504" s="4" t="s">
        <v>112</v>
      </c>
      <c r="H504" s="4" t="s">
        <v>113</v>
      </c>
      <c r="I504" s="4"/>
      <c r="J504" s="4"/>
      <c r="K504" s="4">
        <v>224</v>
      </c>
      <c r="L504" s="4">
        <v>27</v>
      </c>
      <c r="M504" s="4">
        <v>3</v>
      </c>
      <c r="N504" s="4" t="s">
        <v>3</v>
      </c>
      <c r="O504" s="4">
        <v>2</v>
      </c>
      <c r="P504" s="4"/>
      <c r="Q504" s="4"/>
      <c r="R504" s="4"/>
      <c r="S504" s="4"/>
      <c r="T504" s="4"/>
      <c r="U504" s="4"/>
      <c r="V504" s="4"/>
      <c r="W504" s="4"/>
    </row>
    <row r="506" spans="1:245">
      <c r="A506" s="1">
        <v>5</v>
      </c>
      <c r="B506" s="1">
        <v>0</v>
      </c>
      <c r="C506" s="1"/>
      <c r="D506" s="1">
        <f>ROW(A520)</f>
        <v>520</v>
      </c>
      <c r="E506" s="1"/>
      <c r="F506" s="1" t="s">
        <v>15</v>
      </c>
      <c r="G506" s="1" t="s">
        <v>127</v>
      </c>
      <c r="H506" s="1" t="s">
        <v>3</v>
      </c>
      <c r="I506" s="1">
        <v>0</v>
      </c>
      <c r="J506" s="1"/>
      <c r="K506" s="1">
        <v>0</v>
      </c>
      <c r="L506" s="1"/>
      <c r="M506" s="1" t="s">
        <v>3</v>
      </c>
      <c r="N506" s="1"/>
      <c r="O506" s="1"/>
      <c r="P506" s="1"/>
      <c r="Q506" s="1"/>
      <c r="R506" s="1"/>
      <c r="S506" s="1">
        <v>0</v>
      </c>
      <c r="T506" s="1"/>
      <c r="U506" s="1" t="s">
        <v>3</v>
      </c>
      <c r="V506" s="1">
        <v>0</v>
      </c>
      <c r="W506" s="1"/>
      <c r="X506" s="1"/>
      <c r="Y506" s="1"/>
      <c r="Z506" s="1"/>
      <c r="AA506" s="1"/>
      <c r="AB506" s="1" t="s">
        <v>3</v>
      </c>
      <c r="AC506" s="1" t="s">
        <v>3</v>
      </c>
      <c r="AD506" s="1" t="s">
        <v>3</v>
      </c>
      <c r="AE506" s="1" t="s">
        <v>3</v>
      </c>
      <c r="AF506" s="1" t="s">
        <v>3</v>
      </c>
      <c r="AG506" s="1" t="s">
        <v>3</v>
      </c>
      <c r="AH506" s="1"/>
      <c r="AI506" s="1"/>
      <c r="AJ506" s="1"/>
      <c r="AK506" s="1"/>
      <c r="AL506" s="1"/>
      <c r="AM506" s="1"/>
      <c r="AN506" s="1"/>
      <c r="AO506" s="1"/>
      <c r="AP506" s="1" t="s">
        <v>3</v>
      </c>
      <c r="AQ506" s="1" t="s">
        <v>3</v>
      </c>
      <c r="AR506" s="1" t="s">
        <v>3</v>
      </c>
      <c r="AS506" s="1"/>
      <c r="AT506" s="1"/>
      <c r="AU506" s="1"/>
      <c r="AV506" s="1"/>
      <c r="AW506" s="1"/>
      <c r="AX506" s="1"/>
      <c r="AY506" s="1"/>
      <c r="AZ506" s="1" t="s">
        <v>3</v>
      </c>
      <c r="BA506" s="1"/>
      <c r="BB506" s="1" t="s">
        <v>3</v>
      </c>
      <c r="BC506" s="1" t="s">
        <v>3</v>
      </c>
      <c r="BD506" s="1" t="s">
        <v>3</v>
      </c>
      <c r="BE506" s="1" t="s">
        <v>3</v>
      </c>
      <c r="BF506" s="1" t="s">
        <v>3</v>
      </c>
      <c r="BG506" s="1" t="s">
        <v>3</v>
      </c>
      <c r="BH506" s="1" t="s">
        <v>3</v>
      </c>
      <c r="BI506" s="1" t="s">
        <v>3</v>
      </c>
      <c r="BJ506" s="1" t="s">
        <v>3</v>
      </c>
      <c r="BK506" s="1" t="s">
        <v>3</v>
      </c>
      <c r="BL506" s="1" t="s">
        <v>3</v>
      </c>
      <c r="BM506" s="1" t="s">
        <v>3</v>
      </c>
      <c r="BN506" s="1" t="s">
        <v>3</v>
      </c>
      <c r="BO506" s="1" t="s">
        <v>3</v>
      </c>
      <c r="BP506" s="1" t="s">
        <v>3</v>
      </c>
      <c r="BQ506" s="1"/>
      <c r="BR506" s="1"/>
      <c r="BS506" s="1"/>
      <c r="BT506" s="1"/>
      <c r="BU506" s="1"/>
      <c r="BV506" s="1"/>
      <c r="BW506" s="1"/>
      <c r="BX506" s="1">
        <v>0</v>
      </c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>
        <v>0</v>
      </c>
    </row>
    <row r="508" spans="1:245">
      <c r="A508" s="2">
        <v>52</v>
      </c>
      <c r="B508" s="2">
        <f t="shared" ref="B508:G508" si="542">B520</f>
        <v>0</v>
      </c>
      <c r="C508" s="2">
        <f t="shared" si="542"/>
        <v>5</v>
      </c>
      <c r="D508" s="2">
        <f t="shared" si="542"/>
        <v>506</v>
      </c>
      <c r="E508" s="2">
        <f t="shared" si="542"/>
        <v>0</v>
      </c>
      <c r="F508" s="2" t="str">
        <f t="shared" si="542"/>
        <v>Новый подраздел</v>
      </c>
      <c r="G508" s="2" t="str">
        <f t="shared" si="542"/>
        <v>комната 30</v>
      </c>
      <c r="H508" s="2"/>
      <c r="I508" s="2"/>
      <c r="J508" s="2"/>
      <c r="K508" s="2"/>
      <c r="L508" s="2"/>
      <c r="M508" s="2"/>
      <c r="N508" s="2"/>
      <c r="O508" s="2">
        <f t="shared" ref="O508:AT508" si="543">O520</f>
        <v>42074.51</v>
      </c>
      <c r="P508" s="2">
        <f t="shared" si="543"/>
        <v>5473</v>
      </c>
      <c r="Q508" s="2">
        <f t="shared" si="543"/>
        <v>253.12</v>
      </c>
      <c r="R508" s="2">
        <f t="shared" si="543"/>
        <v>243.43</v>
      </c>
      <c r="S508" s="2">
        <f t="shared" si="543"/>
        <v>36348.39</v>
      </c>
      <c r="T508" s="2">
        <f t="shared" si="543"/>
        <v>0</v>
      </c>
      <c r="U508" s="2">
        <f t="shared" si="543"/>
        <v>132.199693</v>
      </c>
      <c r="V508" s="2">
        <f t="shared" si="543"/>
        <v>0.56835199999999997</v>
      </c>
      <c r="W508" s="2">
        <f t="shared" si="543"/>
        <v>0</v>
      </c>
      <c r="X508" s="2">
        <f t="shared" si="543"/>
        <v>29531.63</v>
      </c>
      <c r="Y508" s="2">
        <f t="shared" si="543"/>
        <v>19098.060000000001</v>
      </c>
      <c r="Z508" s="2">
        <f t="shared" si="543"/>
        <v>0</v>
      </c>
      <c r="AA508" s="2">
        <f t="shared" si="543"/>
        <v>0</v>
      </c>
      <c r="AB508" s="2">
        <f t="shared" si="543"/>
        <v>42074.51</v>
      </c>
      <c r="AC508" s="2">
        <f t="shared" si="543"/>
        <v>5473</v>
      </c>
      <c r="AD508" s="2">
        <f t="shared" si="543"/>
        <v>253.12</v>
      </c>
      <c r="AE508" s="2">
        <f t="shared" si="543"/>
        <v>243.43</v>
      </c>
      <c r="AF508" s="2">
        <f t="shared" si="543"/>
        <v>36348.39</v>
      </c>
      <c r="AG508" s="2">
        <f t="shared" si="543"/>
        <v>0</v>
      </c>
      <c r="AH508" s="2">
        <f t="shared" si="543"/>
        <v>132.199693</v>
      </c>
      <c r="AI508" s="2">
        <f t="shared" si="543"/>
        <v>0.56835199999999997</v>
      </c>
      <c r="AJ508" s="2">
        <f t="shared" si="543"/>
        <v>0</v>
      </c>
      <c r="AK508" s="2">
        <f t="shared" si="543"/>
        <v>29531.63</v>
      </c>
      <c r="AL508" s="2">
        <f t="shared" si="543"/>
        <v>19098.060000000001</v>
      </c>
      <c r="AM508" s="2">
        <f t="shared" si="543"/>
        <v>0</v>
      </c>
      <c r="AN508" s="2">
        <f t="shared" si="543"/>
        <v>0</v>
      </c>
      <c r="AO508" s="2">
        <f t="shared" si="543"/>
        <v>0</v>
      </c>
      <c r="AP508" s="2">
        <f t="shared" si="543"/>
        <v>0</v>
      </c>
      <c r="AQ508" s="2">
        <f t="shared" si="543"/>
        <v>0</v>
      </c>
      <c r="AR508" s="2">
        <f t="shared" si="543"/>
        <v>90704.2</v>
      </c>
      <c r="AS508" s="2">
        <f t="shared" si="543"/>
        <v>90704.2</v>
      </c>
      <c r="AT508" s="2">
        <f t="shared" si="543"/>
        <v>0</v>
      </c>
      <c r="AU508" s="2">
        <f t="shared" ref="AU508:BZ508" si="544">AU520</f>
        <v>0</v>
      </c>
      <c r="AV508" s="2">
        <f t="shared" si="544"/>
        <v>5473</v>
      </c>
      <c r="AW508" s="2">
        <f t="shared" si="544"/>
        <v>5473</v>
      </c>
      <c r="AX508" s="2">
        <f t="shared" si="544"/>
        <v>0</v>
      </c>
      <c r="AY508" s="2">
        <f t="shared" si="544"/>
        <v>5473</v>
      </c>
      <c r="AZ508" s="2">
        <f t="shared" si="544"/>
        <v>0</v>
      </c>
      <c r="BA508" s="2">
        <f t="shared" si="544"/>
        <v>0</v>
      </c>
      <c r="BB508" s="2">
        <f t="shared" si="544"/>
        <v>0</v>
      </c>
      <c r="BC508" s="2">
        <f t="shared" si="544"/>
        <v>0</v>
      </c>
      <c r="BD508" s="2">
        <f t="shared" si="544"/>
        <v>0</v>
      </c>
      <c r="BE508" s="2">
        <f t="shared" si="544"/>
        <v>0</v>
      </c>
      <c r="BF508" s="2">
        <f t="shared" si="544"/>
        <v>0</v>
      </c>
      <c r="BG508" s="2">
        <f t="shared" si="544"/>
        <v>0</v>
      </c>
      <c r="BH508" s="2">
        <f t="shared" si="544"/>
        <v>0</v>
      </c>
      <c r="BI508" s="2">
        <f t="shared" si="544"/>
        <v>0</v>
      </c>
      <c r="BJ508" s="2">
        <f t="shared" si="544"/>
        <v>0</v>
      </c>
      <c r="BK508" s="2">
        <f t="shared" si="544"/>
        <v>0</v>
      </c>
      <c r="BL508" s="2">
        <f t="shared" si="544"/>
        <v>0</v>
      </c>
      <c r="BM508" s="2">
        <f t="shared" si="544"/>
        <v>0</v>
      </c>
      <c r="BN508" s="2">
        <f t="shared" si="544"/>
        <v>0</v>
      </c>
      <c r="BO508" s="2">
        <f t="shared" si="544"/>
        <v>0</v>
      </c>
      <c r="BP508" s="2">
        <f t="shared" si="544"/>
        <v>0</v>
      </c>
      <c r="BQ508" s="2">
        <f t="shared" si="544"/>
        <v>0</v>
      </c>
      <c r="BR508" s="2">
        <f t="shared" si="544"/>
        <v>0</v>
      </c>
      <c r="BS508" s="2">
        <f t="shared" si="544"/>
        <v>0</v>
      </c>
      <c r="BT508" s="2">
        <f t="shared" si="544"/>
        <v>0</v>
      </c>
      <c r="BU508" s="2">
        <f t="shared" si="544"/>
        <v>0</v>
      </c>
      <c r="BV508" s="2">
        <f t="shared" si="544"/>
        <v>0</v>
      </c>
      <c r="BW508" s="2">
        <f t="shared" si="544"/>
        <v>0</v>
      </c>
      <c r="BX508" s="2">
        <f t="shared" si="544"/>
        <v>0</v>
      </c>
      <c r="BY508" s="2">
        <f t="shared" si="544"/>
        <v>0</v>
      </c>
      <c r="BZ508" s="2">
        <f t="shared" si="544"/>
        <v>0</v>
      </c>
      <c r="CA508" s="2">
        <f t="shared" ref="CA508:DF508" si="545">CA520</f>
        <v>90704.2</v>
      </c>
      <c r="CB508" s="2">
        <f t="shared" si="545"/>
        <v>90704.2</v>
      </c>
      <c r="CC508" s="2">
        <f t="shared" si="545"/>
        <v>0</v>
      </c>
      <c r="CD508" s="2">
        <f t="shared" si="545"/>
        <v>0</v>
      </c>
      <c r="CE508" s="2">
        <f t="shared" si="545"/>
        <v>5473</v>
      </c>
      <c r="CF508" s="2">
        <f t="shared" si="545"/>
        <v>5473</v>
      </c>
      <c r="CG508" s="2">
        <f t="shared" si="545"/>
        <v>0</v>
      </c>
      <c r="CH508" s="2">
        <f t="shared" si="545"/>
        <v>5473</v>
      </c>
      <c r="CI508" s="2">
        <f t="shared" si="545"/>
        <v>0</v>
      </c>
      <c r="CJ508" s="2">
        <f t="shared" si="545"/>
        <v>0</v>
      </c>
      <c r="CK508" s="2">
        <f t="shared" si="545"/>
        <v>0</v>
      </c>
      <c r="CL508" s="2">
        <f t="shared" si="545"/>
        <v>0</v>
      </c>
      <c r="CM508" s="2">
        <f t="shared" si="545"/>
        <v>0</v>
      </c>
      <c r="CN508" s="2">
        <f t="shared" si="545"/>
        <v>0</v>
      </c>
      <c r="CO508" s="2">
        <f t="shared" si="545"/>
        <v>0</v>
      </c>
      <c r="CP508" s="2">
        <f t="shared" si="545"/>
        <v>0</v>
      </c>
      <c r="CQ508" s="2">
        <f t="shared" si="545"/>
        <v>0</v>
      </c>
      <c r="CR508" s="2">
        <f t="shared" si="545"/>
        <v>0</v>
      </c>
      <c r="CS508" s="2">
        <f t="shared" si="545"/>
        <v>0</v>
      </c>
      <c r="CT508" s="2">
        <f t="shared" si="545"/>
        <v>0</v>
      </c>
      <c r="CU508" s="2">
        <f t="shared" si="545"/>
        <v>0</v>
      </c>
      <c r="CV508" s="2">
        <f t="shared" si="545"/>
        <v>0</v>
      </c>
      <c r="CW508" s="2">
        <f t="shared" si="545"/>
        <v>0</v>
      </c>
      <c r="CX508" s="2">
        <f t="shared" si="545"/>
        <v>0</v>
      </c>
      <c r="CY508" s="2">
        <f t="shared" si="545"/>
        <v>0</v>
      </c>
      <c r="CZ508" s="2">
        <f t="shared" si="545"/>
        <v>0</v>
      </c>
      <c r="DA508" s="2">
        <f t="shared" si="545"/>
        <v>0</v>
      </c>
      <c r="DB508" s="2">
        <f t="shared" si="545"/>
        <v>0</v>
      </c>
      <c r="DC508" s="2">
        <f t="shared" si="545"/>
        <v>0</v>
      </c>
      <c r="DD508" s="2">
        <f t="shared" si="545"/>
        <v>0</v>
      </c>
      <c r="DE508" s="2">
        <f t="shared" si="545"/>
        <v>0</v>
      </c>
      <c r="DF508" s="2">
        <f t="shared" si="545"/>
        <v>0</v>
      </c>
      <c r="DG508" s="3">
        <f t="shared" ref="DG508:EL508" si="546">DG520</f>
        <v>0</v>
      </c>
      <c r="DH508" s="3">
        <f t="shared" si="546"/>
        <v>0</v>
      </c>
      <c r="DI508" s="3">
        <f t="shared" si="546"/>
        <v>0</v>
      </c>
      <c r="DJ508" s="3">
        <f t="shared" si="546"/>
        <v>0</v>
      </c>
      <c r="DK508" s="3">
        <f t="shared" si="546"/>
        <v>0</v>
      </c>
      <c r="DL508" s="3">
        <f t="shared" si="546"/>
        <v>0</v>
      </c>
      <c r="DM508" s="3">
        <f t="shared" si="546"/>
        <v>0</v>
      </c>
      <c r="DN508" s="3">
        <f t="shared" si="546"/>
        <v>0</v>
      </c>
      <c r="DO508" s="3">
        <f t="shared" si="546"/>
        <v>0</v>
      </c>
      <c r="DP508" s="3">
        <f t="shared" si="546"/>
        <v>0</v>
      </c>
      <c r="DQ508" s="3">
        <f t="shared" si="546"/>
        <v>0</v>
      </c>
      <c r="DR508" s="3">
        <f t="shared" si="546"/>
        <v>0</v>
      </c>
      <c r="DS508" s="3">
        <f t="shared" si="546"/>
        <v>0</v>
      </c>
      <c r="DT508" s="3">
        <f t="shared" si="546"/>
        <v>0</v>
      </c>
      <c r="DU508" s="3">
        <f t="shared" si="546"/>
        <v>0</v>
      </c>
      <c r="DV508" s="3">
        <f t="shared" si="546"/>
        <v>0</v>
      </c>
      <c r="DW508" s="3">
        <f t="shared" si="546"/>
        <v>0</v>
      </c>
      <c r="DX508" s="3">
        <f t="shared" si="546"/>
        <v>0</v>
      </c>
      <c r="DY508" s="3">
        <f t="shared" si="546"/>
        <v>0</v>
      </c>
      <c r="DZ508" s="3">
        <f t="shared" si="546"/>
        <v>0</v>
      </c>
      <c r="EA508" s="3">
        <f t="shared" si="546"/>
        <v>0</v>
      </c>
      <c r="EB508" s="3">
        <f t="shared" si="546"/>
        <v>0</v>
      </c>
      <c r="EC508" s="3">
        <f t="shared" si="546"/>
        <v>0</v>
      </c>
      <c r="ED508" s="3">
        <f t="shared" si="546"/>
        <v>0</v>
      </c>
      <c r="EE508" s="3">
        <f t="shared" si="546"/>
        <v>0</v>
      </c>
      <c r="EF508" s="3">
        <f t="shared" si="546"/>
        <v>0</v>
      </c>
      <c r="EG508" s="3">
        <f t="shared" si="546"/>
        <v>0</v>
      </c>
      <c r="EH508" s="3">
        <f t="shared" si="546"/>
        <v>0</v>
      </c>
      <c r="EI508" s="3">
        <f t="shared" si="546"/>
        <v>0</v>
      </c>
      <c r="EJ508" s="3">
        <f t="shared" si="546"/>
        <v>0</v>
      </c>
      <c r="EK508" s="3">
        <f t="shared" si="546"/>
        <v>0</v>
      </c>
      <c r="EL508" s="3">
        <f t="shared" si="546"/>
        <v>0</v>
      </c>
      <c r="EM508" s="3">
        <f t="shared" ref="EM508:FR508" si="547">EM520</f>
        <v>0</v>
      </c>
      <c r="EN508" s="3">
        <f t="shared" si="547"/>
        <v>0</v>
      </c>
      <c r="EO508" s="3">
        <f t="shared" si="547"/>
        <v>0</v>
      </c>
      <c r="EP508" s="3">
        <f t="shared" si="547"/>
        <v>0</v>
      </c>
      <c r="EQ508" s="3">
        <f t="shared" si="547"/>
        <v>0</v>
      </c>
      <c r="ER508" s="3">
        <f t="shared" si="547"/>
        <v>0</v>
      </c>
      <c r="ES508" s="3">
        <f t="shared" si="547"/>
        <v>0</v>
      </c>
      <c r="ET508" s="3">
        <f t="shared" si="547"/>
        <v>0</v>
      </c>
      <c r="EU508" s="3">
        <f t="shared" si="547"/>
        <v>0</v>
      </c>
      <c r="EV508" s="3">
        <f t="shared" si="547"/>
        <v>0</v>
      </c>
      <c r="EW508" s="3">
        <f t="shared" si="547"/>
        <v>0</v>
      </c>
      <c r="EX508" s="3">
        <f t="shared" si="547"/>
        <v>0</v>
      </c>
      <c r="EY508" s="3">
        <f t="shared" si="547"/>
        <v>0</v>
      </c>
      <c r="EZ508" s="3">
        <f t="shared" si="547"/>
        <v>0</v>
      </c>
      <c r="FA508" s="3">
        <f t="shared" si="547"/>
        <v>0</v>
      </c>
      <c r="FB508" s="3">
        <f t="shared" si="547"/>
        <v>0</v>
      </c>
      <c r="FC508" s="3">
        <f t="shared" si="547"/>
        <v>0</v>
      </c>
      <c r="FD508" s="3">
        <f t="shared" si="547"/>
        <v>0</v>
      </c>
      <c r="FE508" s="3">
        <f t="shared" si="547"/>
        <v>0</v>
      </c>
      <c r="FF508" s="3">
        <f t="shared" si="547"/>
        <v>0</v>
      </c>
      <c r="FG508" s="3">
        <f t="shared" si="547"/>
        <v>0</v>
      </c>
      <c r="FH508" s="3">
        <f t="shared" si="547"/>
        <v>0</v>
      </c>
      <c r="FI508" s="3">
        <f t="shared" si="547"/>
        <v>0</v>
      </c>
      <c r="FJ508" s="3">
        <f t="shared" si="547"/>
        <v>0</v>
      </c>
      <c r="FK508" s="3">
        <f t="shared" si="547"/>
        <v>0</v>
      </c>
      <c r="FL508" s="3">
        <f t="shared" si="547"/>
        <v>0</v>
      </c>
      <c r="FM508" s="3">
        <f t="shared" si="547"/>
        <v>0</v>
      </c>
      <c r="FN508" s="3">
        <f t="shared" si="547"/>
        <v>0</v>
      </c>
      <c r="FO508" s="3">
        <f t="shared" si="547"/>
        <v>0</v>
      </c>
      <c r="FP508" s="3">
        <f t="shared" si="547"/>
        <v>0</v>
      </c>
      <c r="FQ508" s="3">
        <f t="shared" si="547"/>
        <v>0</v>
      </c>
      <c r="FR508" s="3">
        <f t="shared" si="547"/>
        <v>0</v>
      </c>
      <c r="FS508" s="3">
        <f t="shared" ref="FS508:GX508" si="548">FS520</f>
        <v>0</v>
      </c>
      <c r="FT508" s="3">
        <f t="shared" si="548"/>
        <v>0</v>
      </c>
      <c r="FU508" s="3">
        <f t="shared" si="548"/>
        <v>0</v>
      </c>
      <c r="FV508" s="3">
        <f t="shared" si="548"/>
        <v>0</v>
      </c>
      <c r="FW508" s="3">
        <f t="shared" si="548"/>
        <v>0</v>
      </c>
      <c r="FX508" s="3">
        <f t="shared" si="548"/>
        <v>0</v>
      </c>
      <c r="FY508" s="3">
        <f t="shared" si="548"/>
        <v>0</v>
      </c>
      <c r="FZ508" s="3">
        <f t="shared" si="548"/>
        <v>0</v>
      </c>
      <c r="GA508" s="3">
        <f t="shared" si="548"/>
        <v>0</v>
      </c>
      <c r="GB508" s="3">
        <f t="shared" si="548"/>
        <v>0</v>
      </c>
      <c r="GC508" s="3">
        <f t="shared" si="548"/>
        <v>0</v>
      </c>
      <c r="GD508" s="3">
        <f t="shared" si="548"/>
        <v>0</v>
      </c>
      <c r="GE508" s="3">
        <f t="shared" si="548"/>
        <v>0</v>
      </c>
      <c r="GF508" s="3">
        <f t="shared" si="548"/>
        <v>0</v>
      </c>
      <c r="GG508" s="3">
        <f t="shared" si="548"/>
        <v>0</v>
      </c>
      <c r="GH508" s="3">
        <f t="shared" si="548"/>
        <v>0</v>
      </c>
      <c r="GI508" s="3">
        <f t="shared" si="548"/>
        <v>0</v>
      </c>
      <c r="GJ508" s="3">
        <f t="shared" si="548"/>
        <v>0</v>
      </c>
      <c r="GK508" s="3">
        <f t="shared" si="548"/>
        <v>0</v>
      </c>
      <c r="GL508" s="3">
        <f t="shared" si="548"/>
        <v>0</v>
      </c>
      <c r="GM508" s="3">
        <f t="shared" si="548"/>
        <v>0</v>
      </c>
      <c r="GN508" s="3">
        <f t="shared" si="548"/>
        <v>0</v>
      </c>
      <c r="GO508" s="3">
        <f t="shared" si="548"/>
        <v>0</v>
      </c>
      <c r="GP508" s="3">
        <f t="shared" si="548"/>
        <v>0</v>
      </c>
      <c r="GQ508" s="3">
        <f t="shared" si="548"/>
        <v>0</v>
      </c>
      <c r="GR508" s="3">
        <f t="shared" si="548"/>
        <v>0</v>
      </c>
      <c r="GS508" s="3">
        <f t="shared" si="548"/>
        <v>0</v>
      </c>
      <c r="GT508" s="3">
        <f t="shared" si="548"/>
        <v>0</v>
      </c>
      <c r="GU508" s="3">
        <f t="shared" si="548"/>
        <v>0</v>
      </c>
      <c r="GV508" s="3">
        <f t="shared" si="548"/>
        <v>0</v>
      </c>
      <c r="GW508" s="3">
        <f t="shared" si="548"/>
        <v>0</v>
      </c>
      <c r="GX508" s="3">
        <f t="shared" si="548"/>
        <v>0</v>
      </c>
    </row>
    <row r="510" spans="1:245">
      <c r="A510">
        <v>17</v>
      </c>
      <c r="B510">
        <v>0</v>
      </c>
      <c r="C510">
        <f>ROW(SmtRes!A161)</f>
        <v>161</v>
      </c>
      <c r="D510">
        <f>ROW(EtalonRes!A161)</f>
        <v>161</v>
      </c>
      <c r="E510" t="s">
        <v>17</v>
      </c>
      <c r="F510" t="s">
        <v>18</v>
      </c>
      <c r="G510" t="s">
        <v>19</v>
      </c>
      <c r="H510" t="s">
        <v>20</v>
      </c>
      <c r="I510">
        <f>ROUND(30.23/100,9)</f>
        <v>0.30230000000000001</v>
      </c>
      <c r="J510">
        <v>0</v>
      </c>
      <c r="O510">
        <f t="shared" ref="O510:O518" si="549">ROUND(CP510,2)</f>
        <v>281.83</v>
      </c>
      <c r="P510">
        <f t="shared" ref="P510:P518" si="550">ROUND(CQ510*I510,2)</f>
        <v>0</v>
      </c>
      <c r="Q510">
        <f t="shared" ref="Q510:Q518" si="551">ROUND(CR510*I510,2)</f>
        <v>0</v>
      </c>
      <c r="R510">
        <f t="shared" ref="R510:R518" si="552">ROUND(CS510*I510,2)</f>
        <v>0</v>
      </c>
      <c r="S510">
        <f t="shared" ref="S510:S518" si="553">ROUND(CT510*I510,2)</f>
        <v>281.83</v>
      </c>
      <c r="T510">
        <f t="shared" ref="T510:T518" si="554">ROUND(CU510*I510,2)</f>
        <v>0</v>
      </c>
      <c r="U510">
        <f t="shared" ref="U510:U518" si="555">CV510*I510</f>
        <v>1.1396710000000001</v>
      </c>
      <c r="V510">
        <f t="shared" ref="V510:V518" si="556">CW510*I510</f>
        <v>0</v>
      </c>
      <c r="W510">
        <f t="shared" ref="W510:W518" si="557">ROUND(CX510*I510,2)</f>
        <v>0</v>
      </c>
      <c r="X510">
        <f t="shared" ref="X510:X518" si="558">ROUND(CY510,2)</f>
        <v>225.46</v>
      </c>
      <c r="Y510">
        <f t="shared" ref="Y510:Y518" si="559">ROUND(CZ510,2)</f>
        <v>191.64</v>
      </c>
      <c r="AA510">
        <v>33525518</v>
      </c>
      <c r="AB510">
        <f t="shared" ref="AB510:AB518" si="560">ROUND((AC510+AD510+AF510),6)</f>
        <v>29.41</v>
      </c>
      <c r="AC510">
        <f t="shared" ref="AC510:AC518" si="561">ROUND((ES510),6)</f>
        <v>0</v>
      </c>
      <c r="AD510">
        <f t="shared" ref="AD510:AD518" si="562">ROUND((((ET510)-(EU510))+AE510),6)</f>
        <v>0</v>
      </c>
      <c r="AE510">
        <f t="shared" ref="AE510:AE518" si="563">ROUND((EU510),6)</f>
        <v>0</v>
      </c>
      <c r="AF510">
        <f t="shared" ref="AF510:AF518" si="564">ROUND((EV510),6)</f>
        <v>29.41</v>
      </c>
      <c r="AG510">
        <f t="shared" ref="AG510:AG518" si="565">ROUND((AP510),6)</f>
        <v>0</v>
      </c>
      <c r="AH510">
        <f t="shared" ref="AH510:AH518" si="566">(EW510)</f>
        <v>3.77</v>
      </c>
      <c r="AI510">
        <f t="shared" ref="AI510:AI518" si="567">(EX510)</f>
        <v>0</v>
      </c>
      <c r="AJ510">
        <f t="shared" ref="AJ510:AJ518" si="568">(AS510)</f>
        <v>0</v>
      </c>
      <c r="AK510">
        <v>29.41</v>
      </c>
      <c r="AL510">
        <v>0</v>
      </c>
      <c r="AM510">
        <v>0</v>
      </c>
      <c r="AN510">
        <v>0</v>
      </c>
      <c r="AO510">
        <v>29.41</v>
      </c>
      <c r="AP510">
        <v>0</v>
      </c>
      <c r="AQ510">
        <v>3.77</v>
      </c>
      <c r="AR510">
        <v>0</v>
      </c>
      <c r="AS510">
        <v>0</v>
      </c>
      <c r="AT510">
        <v>80</v>
      </c>
      <c r="AU510">
        <v>68</v>
      </c>
      <c r="AV510">
        <v>1</v>
      </c>
      <c r="AW510">
        <v>1</v>
      </c>
      <c r="AZ510">
        <v>1</v>
      </c>
      <c r="BA510">
        <v>31.7</v>
      </c>
      <c r="BB510">
        <v>1</v>
      </c>
      <c r="BC510">
        <v>1</v>
      </c>
      <c r="BD510" t="s">
        <v>3</v>
      </c>
      <c r="BE510" t="s">
        <v>3</v>
      </c>
      <c r="BF510" t="s">
        <v>3</v>
      </c>
      <c r="BG510" t="s">
        <v>3</v>
      </c>
      <c r="BH510">
        <v>0</v>
      </c>
      <c r="BI510">
        <v>1</v>
      </c>
      <c r="BJ510" t="s">
        <v>21</v>
      </c>
      <c r="BM510">
        <v>57001</v>
      </c>
      <c r="BN510">
        <v>0</v>
      </c>
      <c r="BO510" t="s">
        <v>18</v>
      </c>
      <c r="BP510">
        <v>1</v>
      </c>
      <c r="BQ510">
        <v>6</v>
      </c>
      <c r="BR510">
        <v>0</v>
      </c>
      <c r="BS510">
        <v>31.7</v>
      </c>
      <c r="BT510">
        <v>1</v>
      </c>
      <c r="BU510">
        <v>1</v>
      </c>
      <c r="BV510">
        <v>1</v>
      </c>
      <c r="BW510">
        <v>1</v>
      </c>
      <c r="BX510">
        <v>1</v>
      </c>
      <c r="BY510" t="s">
        <v>3</v>
      </c>
      <c r="BZ510">
        <v>80</v>
      </c>
      <c r="CA510">
        <v>68</v>
      </c>
      <c r="CE510">
        <v>0</v>
      </c>
      <c r="CF510">
        <v>0</v>
      </c>
      <c r="CG510">
        <v>0</v>
      </c>
      <c r="CM510">
        <v>0</v>
      </c>
      <c r="CN510" t="s">
        <v>3</v>
      </c>
      <c r="CO510">
        <v>0</v>
      </c>
      <c r="CP510">
        <f t="shared" ref="CP510:CP518" si="569">(P510+Q510+S510)</f>
        <v>281.83</v>
      </c>
      <c r="CQ510">
        <f t="shared" ref="CQ510:CQ518" si="570">AC510*BC510</f>
        <v>0</v>
      </c>
      <c r="CR510">
        <f t="shared" ref="CR510:CR518" si="571">AD510*BB510</f>
        <v>0</v>
      </c>
      <c r="CS510">
        <f t="shared" ref="CS510:CS518" si="572">AE510*BS510</f>
        <v>0</v>
      </c>
      <c r="CT510">
        <f t="shared" ref="CT510:CT518" si="573">AF510*BA510</f>
        <v>932.29700000000003</v>
      </c>
      <c r="CU510">
        <f t="shared" ref="CU510:CU518" si="574">AG510</f>
        <v>0</v>
      </c>
      <c r="CV510">
        <f t="shared" ref="CV510:CV518" si="575">AH510</f>
        <v>3.77</v>
      </c>
      <c r="CW510">
        <f t="shared" ref="CW510:CW518" si="576">AI510</f>
        <v>0</v>
      </c>
      <c r="CX510">
        <f t="shared" ref="CX510:CX518" si="577">AJ510</f>
        <v>0</v>
      </c>
      <c r="CY510">
        <f t="shared" ref="CY510:CY518" si="578">(((S510+R510)*AT510)/100)</f>
        <v>225.46399999999997</v>
      </c>
      <c r="CZ510">
        <f t="shared" ref="CZ510:CZ518" si="579">(((S510+R510)*AU510)/100)</f>
        <v>191.64439999999999</v>
      </c>
      <c r="DC510" t="s">
        <v>3</v>
      </c>
      <c r="DD510" t="s">
        <v>3</v>
      </c>
      <c r="DE510" t="s">
        <v>3</v>
      </c>
      <c r="DF510" t="s">
        <v>3</v>
      </c>
      <c r="DG510" t="s">
        <v>3</v>
      </c>
      <c r="DH510" t="s">
        <v>3</v>
      </c>
      <c r="DI510" t="s">
        <v>3</v>
      </c>
      <c r="DJ510" t="s">
        <v>3</v>
      </c>
      <c r="DK510" t="s">
        <v>3</v>
      </c>
      <c r="DL510" t="s">
        <v>3</v>
      </c>
      <c r="DM510" t="s">
        <v>3</v>
      </c>
      <c r="DN510">
        <v>0</v>
      </c>
      <c r="DO510">
        <v>0</v>
      </c>
      <c r="DP510">
        <v>1</v>
      </c>
      <c r="DQ510">
        <v>1</v>
      </c>
      <c r="DU510">
        <v>1013</v>
      </c>
      <c r="DV510" t="s">
        <v>20</v>
      </c>
      <c r="DW510" t="s">
        <v>20</v>
      </c>
      <c r="DX510">
        <v>1</v>
      </c>
      <c r="DZ510" t="s">
        <v>3</v>
      </c>
      <c r="EA510" t="s">
        <v>3</v>
      </c>
      <c r="EB510" t="s">
        <v>3</v>
      </c>
      <c r="EC510" t="s">
        <v>3</v>
      </c>
      <c r="EE510">
        <v>36260505</v>
      </c>
      <c r="EF510">
        <v>6</v>
      </c>
      <c r="EG510" t="s">
        <v>22</v>
      </c>
      <c r="EH510">
        <v>0</v>
      </c>
      <c r="EI510" t="s">
        <v>3</v>
      </c>
      <c r="EJ510">
        <v>1</v>
      </c>
      <c r="EK510">
        <v>57001</v>
      </c>
      <c r="EL510" t="s">
        <v>23</v>
      </c>
      <c r="EM510" t="s">
        <v>24</v>
      </c>
      <c r="EO510" t="s">
        <v>3</v>
      </c>
      <c r="EQ510">
        <v>0</v>
      </c>
      <c r="ER510">
        <v>29.41</v>
      </c>
      <c r="ES510">
        <v>0</v>
      </c>
      <c r="ET510">
        <v>0</v>
      </c>
      <c r="EU510">
        <v>0</v>
      </c>
      <c r="EV510">
        <v>29.41</v>
      </c>
      <c r="EW510">
        <v>3.77</v>
      </c>
      <c r="EX510">
        <v>0</v>
      </c>
      <c r="EY510">
        <v>0</v>
      </c>
      <c r="FQ510">
        <v>0</v>
      </c>
      <c r="FR510">
        <f t="shared" ref="FR510:FR518" si="580">ROUND(IF(AND(BH510=3,BI510=3),P510,0),2)</f>
        <v>0</v>
      </c>
      <c r="FS510">
        <v>0</v>
      </c>
      <c r="FX510">
        <v>80</v>
      </c>
      <c r="FY510">
        <v>68</v>
      </c>
      <c r="GA510" t="s">
        <v>3</v>
      </c>
      <c r="GD510">
        <v>1</v>
      </c>
      <c r="GF510">
        <v>1266291680</v>
      </c>
      <c r="GG510">
        <v>2</v>
      </c>
      <c r="GH510">
        <v>1</v>
      </c>
      <c r="GI510">
        <v>2</v>
      </c>
      <c r="GJ510">
        <v>0</v>
      </c>
      <c r="GK510">
        <v>0</v>
      </c>
      <c r="GL510">
        <f t="shared" ref="GL510:GL518" si="581">ROUND(IF(AND(BH510=3,BI510=3,FS510&lt;&gt;0),P510,0),2)</f>
        <v>0</v>
      </c>
      <c r="GM510">
        <f t="shared" ref="GM510:GM518" si="582">ROUND(O510+X510+Y510,2)+GX510</f>
        <v>698.93</v>
      </c>
      <c r="GN510">
        <f t="shared" ref="GN510:GN518" si="583">IF(OR(BI510=0,BI510=1),ROUND(O510+X510+Y510,2),0)</f>
        <v>698.93</v>
      </c>
      <c r="GO510">
        <f t="shared" ref="GO510:GO518" si="584">IF(BI510=2,ROUND(O510+X510+Y510,2),0)</f>
        <v>0</v>
      </c>
      <c r="GP510">
        <f t="shared" ref="GP510:GP518" si="585">IF(BI510=4,ROUND(O510+X510+Y510,2)+GX510,0)</f>
        <v>0</v>
      </c>
      <c r="GR510">
        <v>0</v>
      </c>
      <c r="GS510">
        <v>3</v>
      </c>
      <c r="GT510">
        <v>0</v>
      </c>
      <c r="GU510" t="s">
        <v>3</v>
      </c>
      <c r="GV510">
        <f t="shared" ref="GV510:GV518" si="586">ROUND((GT510),6)</f>
        <v>0</v>
      </c>
      <c r="GW510">
        <v>1</v>
      </c>
      <c r="GX510">
        <f t="shared" ref="GX510:GX518" si="587">ROUND(HC510*I510,2)</f>
        <v>0</v>
      </c>
      <c r="HA510">
        <v>0</v>
      </c>
      <c r="HB510">
        <v>0</v>
      </c>
      <c r="HC510">
        <f t="shared" ref="HC510:HC518" si="588">GV510*GW510</f>
        <v>0</v>
      </c>
      <c r="HE510" t="s">
        <v>3</v>
      </c>
      <c r="HF510" t="s">
        <v>3</v>
      </c>
      <c r="IK510">
        <v>0</v>
      </c>
    </row>
    <row r="511" spans="1:245">
      <c r="A511">
        <v>18</v>
      </c>
      <c r="B511">
        <v>0</v>
      </c>
      <c r="C511">
        <v>161</v>
      </c>
      <c r="E511" t="s">
        <v>25</v>
      </c>
      <c r="F511" t="s">
        <v>26</v>
      </c>
      <c r="G511" t="s">
        <v>27</v>
      </c>
      <c r="H511" t="s">
        <v>28</v>
      </c>
      <c r="I511">
        <f>I510*J511</f>
        <v>3.3252999999999998E-2</v>
      </c>
      <c r="J511">
        <v>0.10999999999999999</v>
      </c>
      <c r="O511">
        <f t="shared" si="549"/>
        <v>0</v>
      </c>
      <c r="P511">
        <f t="shared" si="550"/>
        <v>0</v>
      </c>
      <c r="Q511">
        <f t="shared" si="551"/>
        <v>0</v>
      </c>
      <c r="R511">
        <f t="shared" si="552"/>
        <v>0</v>
      </c>
      <c r="S511">
        <f t="shared" si="553"/>
        <v>0</v>
      </c>
      <c r="T511">
        <f t="shared" si="554"/>
        <v>0</v>
      </c>
      <c r="U511">
        <f t="shared" si="555"/>
        <v>0</v>
      </c>
      <c r="V511">
        <f t="shared" si="556"/>
        <v>0</v>
      </c>
      <c r="W511">
        <f t="shared" si="557"/>
        <v>0</v>
      </c>
      <c r="X511">
        <f t="shared" si="558"/>
        <v>0</v>
      </c>
      <c r="Y511">
        <f t="shared" si="559"/>
        <v>0</v>
      </c>
      <c r="AA511">
        <v>33525518</v>
      </c>
      <c r="AB511">
        <f t="shared" si="560"/>
        <v>0</v>
      </c>
      <c r="AC511">
        <f t="shared" si="561"/>
        <v>0</v>
      </c>
      <c r="AD511">
        <f t="shared" si="562"/>
        <v>0</v>
      </c>
      <c r="AE511">
        <f t="shared" si="563"/>
        <v>0</v>
      </c>
      <c r="AF511">
        <f t="shared" si="564"/>
        <v>0</v>
      </c>
      <c r="AG511">
        <f t="shared" si="565"/>
        <v>0</v>
      </c>
      <c r="AH511">
        <f t="shared" si="566"/>
        <v>0</v>
      </c>
      <c r="AI511">
        <f t="shared" si="567"/>
        <v>0</v>
      </c>
      <c r="AJ511">
        <f t="shared" si="568"/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80</v>
      </c>
      <c r="AU511">
        <v>68</v>
      </c>
      <c r="AV511">
        <v>1</v>
      </c>
      <c r="AW511">
        <v>1</v>
      </c>
      <c r="AZ511">
        <v>1</v>
      </c>
      <c r="BA511">
        <v>1</v>
      </c>
      <c r="BB511">
        <v>1</v>
      </c>
      <c r="BC511">
        <v>1</v>
      </c>
      <c r="BD511" t="s">
        <v>3</v>
      </c>
      <c r="BE511" t="s">
        <v>3</v>
      </c>
      <c r="BF511" t="s">
        <v>3</v>
      </c>
      <c r="BG511" t="s">
        <v>3</v>
      </c>
      <c r="BH511">
        <v>3</v>
      </c>
      <c r="BI511">
        <v>1</v>
      </c>
      <c r="BJ511" t="s">
        <v>29</v>
      </c>
      <c r="BM511">
        <v>57001</v>
      </c>
      <c r="BN511">
        <v>0</v>
      </c>
      <c r="BO511" t="s">
        <v>3</v>
      </c>
      <c r="BP511">
        <v>0</v>
      </c>
      <c r="BQ511">
        <v>6</v>
      </c>
      <c r="BR511">
        <v>0</v>
      </c>
      <c r="BS511">
        <v>1</v>
      </c>
      <c r="BT511">
        <v>1</v>
      </c>
      <c r="BU511">
        <v>1</v>
      </c>
      <c r="BV511">
        <v>1</v>
      </c>
      <c r="BW511">
        <v>1</v>
      </c>
      <c r="BX511">
        <v>1</v>
      </c>
      <c r="BY511" t="s">
        <v>3</v>
      </c>
      <c r="BZ511">
        <v>80</v>
      </c>
      <c r="CA511">
        <v>68</v>
      </c>
      <c r="CE511">
        <v>0</v>
      </c>
      <c r="CF511">
        <v>0</v>
      </c>
      <c r="CG511">
        <v>0</v>
      </c>
      <c r="CM511">
        <v>0</v>
      </c>
      <c r="CN511" t="s">
        <v>3</v>
      </c>
      <c r="CO511">
        <v>0</v>
      </c>
      <c r="CP511">
        <f t="shared" si="569"/>
        <v>0</v>
      </c>
      <c r="CQ511">
        <f t="shared" si="570"/>
        <v>0</v>
      </c>
      <c r="CR511">
        <f t="shared" si="571"/>
        <v>0</v>
      </c>
      <c r="CS511">
        <f t="shared" si="572"/>
        <v>0</v>
      </c>
      <c r="CT511">
        <f t="shared" si="573"/>
        <v>0</v>
      </c>
      <c r="CU511">
        <f t="shared" si="574"/>
        <v>0</v>
      </c>
      <c r="CV511">
        <f t="shared" si="575"/>
        <v>0</v>
      </c>
      <c r="CW511">
        <f t="shared" si="576"/>
        <v>0</v>
      </c>
      <c r="CX511">
        <f t="shared" si="577"/>
        <v>0</v>
      </c>
      <c r="CY511">
        <f t="shared" si="578"/>
        <v>0</v>
      </c>
      <c r="CZ511">
        <f t="shared" si="579"/>
        <v>0</v>
      </c>
      <c r="DC511" t="s">
        <v>3</v>
      </c>
      <c r="DD511" t="s">
        <v>3</v>
      </c>
      <c r="DE511" t="s">
        <v>3</v>
      </c>
      <c r="DF511" t="s">
        <v>3</v>
      </c>
      <c r="DG511" t="s">
        <v>3</v>
      </c>
      <c r="DH511" t="s">
        <v>3</v>
      </c>
      <c r="DI511" t="s">
        <v>3</v>
      </c>
      <c r="DJ511" t="s">
        <v>3</v>
      </c>
      <c r="DK511" t="s">
        <v>3</v>
      </c>
      <c r="DL511" t="s">
        <v>3</v>
      </c>
      <c r="DM511" t="s">
        <v>3</v>
      </c>
      <c r="DN511">
        <v>0</v>
      </c>
      <c r="DO511">
        <v>0</v>
      </c>
      <c r="DP511">
        <v>1</v>
      </c>
      <c r="DQ511">
        <v>1</v>
      </c>
      <c r="DU511">
        <v>1009</v>
      </c>
      <c r="DV511" t="s">
        <v>28</v>
      </c>
      <c r="DW511" t="s">
        <v>28</v>
      </c>
      <c r="DX511">
        <v>1000</v>
      </c>
      <c r="DZ511" t="s">
        <v>3</v>
      </c>
      <c r="EA511" t="s">
        <v>3</v>
      </c>
      <c r="EB511" t="s">
        <v>3</v>
      </c>
      <c r="EC511" t="s">
        <v>3</v>
      </c>
      <c r="EE511">
        <v>36260505</v>
      </c>
      <c r="EF511">
        <v>6</v>
      </c>
      <c r="EG511" t="s">
        <v>22</v>
      </c>
      <c r="EH511">
        <v>0</v>
      </c>
      <c r="EI511" t="s">
        <v>3</v>
      </c>
      <c r="EJ511">
        <v>1</v>
      </c>
      <c r="EK511">
        <v>57001</v>
      </c>
      <c r="EL511" t="s">
        <v>23</v>
      </c>
      <c r="EM511" t="s">
        <v>24</v>
      </c>
      <c r="EO511" t="s">
        <v>3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FQ511">
        <v>0</v>
      </c>
      <c r="FR511">
        <f t="shared" si="580"/>
        <v>0</v>
      </c>
      <c r="FS511">
        <v>0</v>
      </c>
      <c r="FX511">
        <v>80</v>
      </c>
      <c r="FY511">
        <v>68</v>
      </c>
      <c r="GA511" t="s">
        <v>3</v>
      </c>
      <c r="GD511">
        <v>1</v>
      </c>
      <c r="GF511">
        <v>-304821490</v>
      </c>
      <c r="GG511">
        <v>2</v>
      </c>
      <c r="GH511">
        <v>1</v>
      </c>
      <c r="GI511">
        <v>-2</v>
      </c>
      <c r="GJ511">
        <v>0</v>
      </c>
      <c r="GK511">
        <v>0</v>
      </c>
      <c r="GL511">
        <f t="shared" si="581"/>
        <v>0</v>
      </c>
      <c r="GM511">
        <f t="shared" si="582"/>
        <v>0</v>
      </c>
      <c r="GN511">
        <f t="shared" si="583"/>
        <v>0</v>
      </c>
      <c r="GO511">
        <f t="shared" si="584"/>
        <v>0</v>
      </c>
      <c r="GP511">
        <f t="shared" si="585"/>
        <v>0</v>
      </c>
      <c r="GR511">
        <v>0</v>
      </c>
      <c r="GS511">
        <v>3</v>
      </c>
      <c r="GT511">
        <v>0</v>
      </c>
      <c r="GU511" t="s">
        <v>3</v>
      </c>
      <c r="GV511">
        <f t="shared" si="586"/>
        <v>0</v>
      </c>
      <c r="GW511">
        <v>1</v>
      </c>
      <c r="GX511">
        <f t="shared" si="587"/>
        <v>0</v>
      </c>
      <c r="HA511">
        <v>0</v>
      </c>
      <c r="HB511">
        <v>0</v>
      </c>
      <c r="HC511">
        <f t="shared" si="588"/>
        <v>0</v>
      </c>
      <c r="HE511" t="s">
        <v>3</v>
      </c>
      <c r="HF511" t="s">
        <v>3</v>
      </c>
      <c r="IK511">
        <v>0</v>
      </c>
    </row>
    <row r="512" spans="1:245">
      <c r="A512">
        <v>17</v>
      </c>
      <c r="B512">
        <v>0</v>
      </c>
      <c r="C512">
        <f>ROW(SmtRes!A165)</f>
        <v>165</v>
      </c>
      <c r="D512">
        <f>ROW(EtalonRes!A165)</f>
        <v>165</v>
      </c>
      <c r="E512" t="s">
        <v>30</v>
      </c>
      <c r="F512" t="s">
        <v>31</v>
      </c>
      <c r="G512" t="s">
        <v>32</v>
      </c>
      <c r="H512" t="s">
        <v>33</v>
      </c>
      <c r="I512">
        <f>ROUND(52.82/100,9)</f>
        <v>0.5282</v>
      </c>
      <c r="J512">
        <v>0</v>
      </c>
      <c r="O512">
        <f t="shared" si="549"/>
        <v>1518.11</v>
      </c>
      <c r="P512">
        <f t="shared" si="550"/>
        <v>0</v>
      </c>
      <c r="Q512">
        <f t="shared" si="551"/>
        <v>30.58</v>
      </c>
      <c r="R512">
        <f t="shared" si="552"/>
        <v>29.47</v>
      </c>
      <c r="S512">
        <f t="shared" si="553"/>
        <v>1487.53</v>
      </c>
      <c r="T512">
        <f t="shared" si="554"/>
        <v>0</v>
      </c>
      <c r="U512">
        <f t="shared" si="555"/>
        <v>6.0161980000000002</v>
      </c>
      <c r="V512">
        <f t="shared" si="556"/>
        <v>6.8666000000000005E-2</v>
      </c>
      <c r="W512">
        <f t="shared" si="557"/>
        <v>0</v>
      </c>
      <c r="X512">
        <f t="shared" si="558"/>
        <v>1213.5999999999999</v>
      </c>
      <c r="Y512">
        <f t="shared" si="559"/>
        <v>1031.56</v>
      </c>
      <c r="AA512">
        <v>33525518</v>
      </c>
      <c r="AB512">
        <f t="shared" si="560"/>
        <v>92.9</v>
      </c>
      <c r="AC512">
        <f t="shared" si="561"/>
        <v>0</v>
      </c>
      <c r="AD512">
        <f t="shared" si="562"/>
        <v>4.0599999999999996</v>
      </c>
      <c r="AE512">
        <f t="shared" si="563"/>
        <v>1.76</v>
      </c>
      <c r="AF512">
        <f t="shared" si="564"/>
        <v>88.84</v>
      </c>
      <c r="AG512">
        <f t="shared" si="565"/>
        <v>0</v>
      </c>
      <c r="AH512">
        <f t="shared" si="566"/>
        <v>11.39</v>
      </c>
      <c r="AI512">
        <f t="shared" si="567"/>
        <v>0.13</v>
      </c>
      <c r="AJ512">
        <f t="shared" si="568"/>
        <v>0</v>
      </c>
      <c r="AK512">
        <v>92.9</v>
      </c>
      <c r="AL512">
        <v>0</v>
      </c>
      <c r="AM512">
        <v>4.0599999999999996</v>
      </c>
      <c r="AN512">
        <v>1.76</v>
      </c>
      <c r="AO512">
        <v>88.84</v>
      </c>
      <c r="AP512">
        <v>0</v>
      </c>
      <c r="AQ512">
        <v>11.39</v>
      </c>
      <c r="AR512">
        <v>0.13</v>
      </c>
      <c r="AS512">
        <v>0</v>
      </c>
      <c r="AT512">
        <v>80</v>
      </c>
      <c r="AU512">
        <v>68</v>
      </c>
      <c r="AV512">
        <v>1</v>
      </c>
      <c r="AW512">
        <v>1</v>
      </c>
      <c r="AZ512">
        <v>1</v>
      </c>
      <c r="BA512">
        <v>31.7</v>
      </c>
      <c r="BB512">
        <v>14.26</v>
      </c>
      <c r="BC512">
        <v>1</v>
      </c>
      <c r="BD512" t="s">
        <v>3</v>
      </c>
      <c r="BE512" t="s">
        <v>3</v>
      </c>
      <c r="BF512" t="s">
        <v>3</v>
      </c>
      <c r="BG512" t="s">
        <v>3</v>
      </c>
      <c r="BH512">
        <v>0</v>
      </c>
      <c r="BI512">
        <v>1</v>
      </c>
      <c r="BJ512" t="s">
        <v>34</v>
      </c>
      <c r="BM512">
        <v>57001</v>
      </c>
      <c r="BN512">
        <v>0</v>
      </c>
      <c r="BO512" t="s">
        <v>31</v>
      </c>
      <c r="BP512">
        <v>1</v>
      </c>
      <c r="BQ512">
        <v>6</v>
      </c>
      <c r="BR512">
        <v>0</v>
      </c>
      <c r="BS512">
        <v>31.7</v>
      </c>
      <c r="BT512">
        <v>1</v>
      </c>
      <c r="BU512">
        <v>1</v>
      </c>
      <c r="BV512">
        <v>1</v>
      </c>
      <c r="BW512">
        <v>1</v>
      </c>
      <c r="BX512">
        <v>1</v>
      </c>
      <c r="BY512" t="s">
        <v>3</v>
      </c>
      <c r="BZ512">
        <v>80</v>
      </c>
      <c r="CA512">
        <v>68</v>
      </c>
      <c r="CE512">
        <v>0</v>
      </c>
      <c r="CF512">
        <v>0</v>
      </c>
      <c r="CG512">
        <v>0</v>
      </c>
      <c r="CM512">
        <v>0</v>
      </c>
      <c r="CN512" t="s">
        <v>3</v>
      </c>
      <c r="CO512">
        <v>0</v>
      </c>
      <c r="CP512">
        <f t="shared" si="569"/>
        <v>1518.11</v>
      </c>
      <c r="CQ512">
        <f t="shared" si="570"/>
        <v>0</v>
      </c>
      <c r="CR512">
        <f t="shared" si="571"/>
        <v>57.895599999999995</v>
      </c>
      <c r="CS512">
        <f t="shared" si="572"/>
        <v>55.792000000000002</v>
      </c>
      <c r="CT512">
        <f t="shared" si="573"/>
        <v>2816.2280000000001</v>
      </c>
      <c r="CU512">
        <f t="shared" si="574"/>
        <v>0</v>
      </c>
      <c r="CV512">
        <f t="shared" si="575"/>
        <v>11.39</v>
      </c>
      <c r="CW512">
        <f t="shared" si="576"/>
        <v>0.13</v>
      </c>
      <c r="CX512">
        <f t="shared" si="577"/>
        <v>0</v>
      </c>
      <c r="CY512">
        <f t="shared" si="578"/>
        <v>1213.5999999999999</v>
      </c>
      <c r="CZ512">
        <f t="shared" si="579"/>
        <v>1031.56</v>
      </c>
      <c r="DC512" t="s">
        <v>3</v>
      </c>
      <c r="DD512" t="s">
        <v>3</v>
      </c>
      <c r="DE512" t="s">
        <v>3</v>
      </c>
      <c r="DF512" t="s">
        <v>3</v>
      </c>
      <c r="DG512" t="s">
        <v>3</v>
      </c>
      <c r="DH512" t="s">
        <v>3</v>
      </c>
      <c r="DI512" t="s">
        <v>3</v>
      </c>
      <c r="DJ512" t="s">
        <v>3</v>
      </c>
      <c r="DK512" t="s">
        <v>3</v>
      </c>
      <c r="DL512" t="s">
        <v>3</v>
      </c>
      <c r="DM512" t="s">
        <v>3</v>
      </c>
      <c r="DN512">
        <v>0</v>
      </c>
      <c r="DO512">
        <v>0</v>
      </c>
      <c r="DP512">
        <v>1</v>
      </c>
      <c r="DQ512">
        <v>1</v>
      </c>
      <c r="DU512">
        <v>1013</v>
      </c>
      <c r="DV512" t="s">
        <v>33</v>
      </c>
      <c r="DW512" t="s">
        <v>33</v>
      </c>
      <c r="DX512">
        <v>1</v>
      </c>
      <c r="DZ512" t="s">
        <v>3</v>
      </c>
      <c r="EA512" t="s">
        <v>3</v>
      </c>
      <c r="EB512" t="s">
        <v>3</v>
      </c>
      <c r="EC512" t="s">
        <v>3</v>
      </c>
      <c r="EE512">
        <v>36260505</v>
      </c>
      <c r="EF512">
        <v>6</v>
      </c>
      <c r="EG512" t="s">
        <v>22</v>
      </c>
      <c r="EH512">
        <v>0</v>
      </c>
      <c r="EI512" t="s">
        <v>3</v>
      </c>
      <c r="EJ512">
        <v>1</v>
      </c>
      <c r="EK512">
        <v>57001</v>
      </c>
      <c r="EL512" t="s">
        <v>23</v>
      </c>
      <c r="EM512" t="s">
        <v>24</v>
      </c>
      <c r="EO512" t="s">
        <v>3</v>
      </c>
      <c r="EQ512">
        <v>0</v>
      </c>
      <c r="ER512">
        <v>92.9</v>
      </c>
      <c r="ES512">
        <v>0</v>
      </c>
      <c r="ET512">
        <v>4.0599999999999996</v>
      </c>
      <c r="EU512">
        <v>1.76</v>
      </c>
      <c r="EV512">
        <v>88.84</v>
      </c>
      <c r="EW512">
        <v>11.39</v>
      </c>
      <c r="EX512">
        <v>0.13</v>
      </c>
      <c r="EY512">
        <v>0</v>
      </c>
      <c r="FQ512">
        <v>0</v>
      </c>
      <c r="FR512">
        <f t="shared" si="580"/>
        <v>0</v>
      </c>
      <c r="FS512">
        <v>0</v>
      </c>
      <c r="FX512">
        <v>80</v>
      </c>
      <c r="FY512">
        <v>68</v>
      </c>
      <c r="GA512" t="s">
        <v>3</v>
      </c>
      <c r="GD512">
        <v>1</v>
      </c>
      <c r="GF512">
        <v>-1629810845</v>
      </c>
      <c r="GG512">
        <v>2</v>
      </c>
      <c r="GH512">
        <v>1</v>
      </c>
      <c r="GI512">
        <v>2</v>
      </c>
      <c r="GJ512">
        <v>0</v>
      </c>
      <c r="GK512">
        <v>0</v>
      </c>
      <c r="GL512">
        <f t="shared" si="581"/>
        <v>0</v>
      </c>
      <c r="GM512">
        <f t="shared" si="582"/>
        <v>3763.27</v>
      </c>
      <c r="GN512">
        <f t="shared" si="583"/>
        <v>3763.27</v>
      </c>
      <c r="GO512">
        <f t="shared" si="584"/>
        <v>0</v>
      </c>
      <c r="GP512">
        <f t="shared" si="585"/>
        <v>0</v>
      </c>
      <c r="GR512">
        <v>0</v>
      </c>
      <c r="GS512">
        <v>3</v>
      </c>
      <c r="GT512">
        <v>0</v>
      </c>
      <c r="GU512" t="s">
        <v>3</v>
      </c>
      <c r="GV512">
        <f t="shared" si="586"/>
        <v>0</v>
      </c>
      <c r="GW512">
        <v>1</v>
      </c>
      <c r="GX512">
        <f t="shared" si="587"/>
        <v>0</v>
      </c>
      <c r="HA512">
        <v>0</v>
      </c>
      <c r="HB512">
        <v>0</v>
      </c>
      <c r="HC512">
        <f t="shared" si="588"/>
        <v>0</v>
      </c>
      <c r="HE512" t="s">
        <v>3</v>
      </c>
      <c r="HF512" t="s">
        <v>3</v>
      </c>
      <c r="IK512">
        <v>0</v>
      </c>
    </row>
    <row r="513" spans="1:245">
      <c r="A513">
        <v>18</v>
      </c>
      <c r="B513">
        <v>0</v>
      </c>
      <c r="C513">
        <v>165</v>
      </c>
      <c r="E513" t="s">
        <v>35</v>
      </c>
      <c r="F513" t="s">
        <v>26</v>
      </c>
      <c r="G513" t="s">
        <v>27</v>
      </c>
      <c r="H513" t="s">
        <v>28</v>
      </c>
      <c r="I513">
        <f>I512*J513</f>
        <v>0.24825400000000003</v>
      </c>
      <c r="J513">
        <v>0.47000000000000003</v>
      </c>
      <c r="O513">
        <f t="shared" si="549"/>
        <v>0</v>
      </c>
      <c r="P513">
        <f t="shared" si="550"/>
        <v>0</v>
      </c>
      <c r="Q513">
        <f t="shared" si="551"/>
        <v>0</v>
      </c>
      <c r="R513">
        <f t="shared" si="552"/>
        <v>0</v>
      </c>
      <c r="S513">
        <f t="shared" si="553"/>
        <v>0</v>
      </c>
      <c r="T513">
        <f t="shared" si="554"/>
        <v>0</v>
      </c>
      <c r="U513">
        <f t="shared" si="555"/>
        <v>0</v>
      </c>
      <c r="V513">
        <f t="shared" si="556"/>
        <v>0</v>
      </c>
      <c r="W513">
        <f t="shared" si="557"/>
        <v>0</v>
      </c>
      <c r="X513">
        <f t="shared" si="558"/>
        <v>0</v>
      </c>
      <c r="Y513">
        <f t="shared" si="559"/>
        <v>0</v>
      </c>
      <c r="AA513">
        <v>33525518</v>
      </c>
      <c r="AB513">
        <f t="shared" si="560"/>
        <v>0</v>
      </c>
      <c r="AC513">
        <f t="shared" si="561"/>
        <v>0</v>
      </c>
      <c r="AD513">
        <f t="shared" si="562"/>
        <v>0</v>
      </c>
      <c r="AE513">
        <f t="shared" si="563"/>
        <v>0</v>
      </c>
      <c r="AF513">
        <f t="shared" si="564"/>
        <v>0</v>
      </c>
      <c r="AG513">
        <f t="shared" si="565"/>
        <v>0</v>
      </c>
      <c r="AH513">
        <f t="shared" si="566"/>
        <v>0</v>
      </c>
      <c r="AI513">
        <f t="shared" si="567"/>
        <v>0</v>
      </c>
      <c r="AJ513">
        <f t="shared" si="568"/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80</v>
      </c>
      <c r="AU513">
        <v>68</v>
      </c>
      <c r="AV513">
        <v>1</v>
      </c>
      <c r="AW513">
        <v>1</v>
      </c>
      <c r="AZ513">
        <v>1</v>
      </c>
      <c r="BA513">
        <v>1</v>
      </c>
      <c r="BB513">
        <v>1</v>
      </c>
      <c r="BC513">
        <v>1</v>
      </c>
      <c r="BD513" t="s">
        <v>3</v>
      </c>
      <c r="BE513" t="s">
        <v>3</v>
      </c>
      <c r="BF513" t="s">
        <v>3</v>
      </c>
      <c r="BG513" t="s">
        <v>3</v>
      </c>
      <c r="BH513">
        <v>3</v>
      </c>
      <c r="BI513">
        <v>1</v>
      </c>
      <c r="BJ513" t="s">
        <v>29</v>
      </c>
      <c r="BM513">
        <v>57001</v>
      </c>
      <c r="BN513">
        <v>0</v>
      </c>
      <c r="BO513" t="s">
        <v>3</v>
      </c>
      <c r="BP513">
        <v>0</v>
      </c>
      <c r="BQ513">
        <v>6</v>
      </c>
      <c r="BR513">
        <v>0</v>
      </c>
      <c r="BS513">
        <v>1</v>
      </c>
      <c r="BT513">
        <v>1</v>
      </c>
      <c r="BU513">
        <v>1</v>
      </c>
      <c r="BV513">
        <v>1</v>
      </c>
      <c r="BW513">
        <v>1</v>
      </c>
      <c r="BX513">
        <v>1</v>
      </c>
      <c r="BY513" t="s">
        <v>3</v>
      </c>
      <c r="BZ513">
        <v>80</v>
      </c>
      <c r="CA513">
        <v>68</v>
      </c>
      <c r="CE513">
        <v>0</v>
      </c>
      <c r="CF513">
        <v>0</v>
      </c>
      <c r="CG513">
        <v>0</v>
      </c>
      <c r="CM513">
        <v>0</v>
      </c>
      <c r="CN513" t="s">
        <v>3</v>
      </c>
      <c r="CO513">
        <v>0</v>
      </c>
      <c r="CP513">
        <f t="shared" si="569"/>
        <v>0</v>
      </c>
      <c r="CQ513">
        <f t="shared" si="570"/>
        <v>0</v>
      </c>
      <c r="CR513">
        <f t="shared" si="571"/>
        <v>0</v>
      </c>
      <c r="CS513">
        <f t="shared" si="572"/>
        <v>0</v>
      </c>
      <c r="CT513">
        <f t="shared" si="573"/>
        <v>0</v>
      </c>
      <c r="CU513">
        <f t="shared" si="574"/>
        <v>0</v>
      </c>
      <c r="CV513">
        <f t="shared" si="575"/>
        <v>0</v>
      </c>
      <c r="CW513">
        <f t="shared" si="576"/>
        <v>0</v>
      </c>
      <c r="CX513">
        <f t="shared" si="577"/>
        <v>0</v>
      </c>
      <c r="CY513">
        <f t="shared" si="578"/>
        <v>0</v>
      </c>
      <c r="CZ513">
        <f t="shared" si="579"/>
        <v>0</v>
      </c>
      <c r="DC513" t="s">
        <v>3</v>
      </c>
      <c r="DD513" t="s">
        <v>3</v>
      </c>
      <c r="DE513" t="s">
        <v>3</v>
      </c>
      <c r="DF513" t="s">
        <v>3</v>
      </c>
      <c r="DG513" t="s">
        <v>3</v>
      </c>
      <c r="DH513" t="s">
        <v>3</v>
      </c>
      <c r="DI513" t="s">
        <v>3</v>
      </c>
      <c r="DJ513" t="s">
        <v>3</v>
      </c>
      <c r="DK513" t="s">
        <v>3</v>
      </c>
      <c r="DL513" t="s">
        <v>3</v>
      </c>
      <c r="DM513" t="s">
        <v>3</v>
      </c>
      <c r="DN513">
        <v>0</v>
      </c>
      <c r="DO513">
        <v>0</v>
      </c>
      <c r="DP513">
        <v>1</v>
      </c>
      <c r="DQ513">
        <v>1</v>
      </c>
      <c r="DU513">
        <v>1009</v>
      </c>
      <c r="DV513" t="s">
        <v>28</v>
      </c>
      <c r="DW513" t="s">
        <v>28</v>
      </c>
      <c r="DX513">
        <v>1000</v>
      </c>
      <c r="DZ513" t="s">
        <v>3</v>
      </c>
      <c r="EA513" t="s">
        <v>3</v>
      </c>
      <c r="EB513" t="s">
        <v>3</v>
      </c>
      <c r="EC513" t="s">
        <v>3</v>
      </c>
      <c r="EE513">
        <v>36260505</v>
      </c>
      <c r="EF513">
        <v>6</v>
      </c>
      <c r="EG513" t="s">
        <v>22</v>
      </c>
      <c r="EH513">
        <v>0</v>
      </c>
      <c r="EI513" t="s">
        <v>3</v>
      </c>
      <c r="EJ513">
        <v>1</v>
      </c>
      <c r="EK513">
        <v>57001</v>
      </c>
      <c r="EL513" t="s">
        <v>23</v>
      </c>
      <c r="EM513" t="s">
        <v>24</v>
      </c>
      <c r="EO513" t="s">
        <v>3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FQ513">
        <v>0</v>
      </c>
      <c r="FR513">
        <f t="shared" si="580"/>
        <v>0</v>
      </c>
      <c r="FS513">
        <v>0</v>
      </c>
      <c r="FX513">
        <v>80</v>
      </c>
      <c r="FY513">
        <v>68</v>
      </c>
      <c r="GA513" t="s">
        <v>3</v>
      </c>
      <c r="GD513">
        <v>1</v>
      </c>
      <c r="GF513">
        <v>-304821490</v>
      </c>
      <c r="GG513">
        <v>2</v>
      </c>
      <c r="GH513">
        <v>1</v>
      </c>
      <c r="GI513">
        <v>-2</v>
      </c>
      <c r="GJ513">
        <v>0</v>
      </c>
      <c r="GK513">
        <v>0</v>
      </c>
      <c r="GL513">
        <f t="shared" si="581"/>
        <v>0</v>
      </c>
      <c r="GM513">
        <f t="shared" si="582"/>
        <v>0</v>
      </c>
      <c r="GN513">
        <f t="shared" si="583"/>
        <v>0</v>
      </c>
      <c r="GO513">
        <f t="shared" si="584"/>
        <v>0</v>
      </c>
      <c r="GP513">
        <f t="shared" si="585"/>
        <v>0</v>
      </c>
      <c r="GR513">
        <v>0</v>
      </c>
      <c r="GS513">
        <v>3</v>
      </c>
      <c r="GT513">
        <v>0</v>
      </c>
      <c r="GU513" t="s">
        <v>3</v>
      </c>
      <c r="GV513">
        <f t="shared" si="586"/>
        <v>0</v>
      </c>
      <c r="GW513">
        <v>1</v>
      </c>
      <c r="GX513">
        <f t="shared" si="587"/>
        <v>0</v>
      </c>
      <c r="HA513">
        <v>0</v>
      </c>
      <c r="HB513">
        <v>0</v>
      </c>
      <c r="HC513">
        <f t="shared" si="588"/>
        <v>0</v>
      </c>
      <c r="HE513" t="s">
        <v>3</v>
      </c>
      <c r="HF513" t="s">
        <v>3</v>
      </c>
      <c r="IK513">
        <v>0</v>
      </c>
    </row>
    <row r="514" spans="1:245">
      <c r="A514">
        <v>17</v>
      </c>
      <c r="B514">
        <v>0</v>
      </c>
      <c r="C514">
        <f>ROW(SmtRes!A167)</f>
        <v>167</v>
      </c>
      <c r="D514">
        <f>ROW(EtalonRes!A167)</f>
        <v>167</v>
      </c>
      <c r="E514" t="s">
        <v>36</v>
      </c>
      <c r="F514" t="s">
        <v>37</v>
      </c>
      <c r="G514" t="s">
        <v>38</v>
      </c>
      <c r="H514" t="s">
        <v>39</v>
      </c>
      <c r="I514">
        <f>ROUND(52.82/100,9)</f>
        <v>0.5282</v>
      </c>
      <c r="J514">
        <v>0</v>
      </c>
      <c r="O514">
        <f t="shared" si="549"/>
        <v>1001.79</v>
      </c>
      <c r="P514">
        <f t="shared" si="550"/>
        <v>0</v>
      </c>
      <c r="Q514">
        <f t="shared" si="551"/>
        <v>0</v>
      </c>
      <c r="R514">
        <f t="shared" si="552"/>
        <v>0</v>
      </c>
      <c r="S514">
        <f t="shared" si="553"/>
        <v>1001.79</v>
      </c>
      <c r="T514">
        <f t="shared" si="554"/>
        <v>0</v>
      </c>
      <c r="U514">
        <f t="shared" si="555"/>
        <v>4.0512940000000004</v>
      </c>
      <c r="V514">
        <f t="shared" si="556"/>
        <v>0</v>
      </c>
      <c r="W514">
        <f t="shared" si="557"/>
        <v>0</v>
      </c>
      <c r="X514">
        <f t="shared" si="558"/>
        <v>801.43</v>
      </c>
      <c r="Y514">
        <f t="shared" si="559"/>
        <v>681.22</v>
      </c>
      <c r="AA514">
        <v>33525518</v>
      </c>
      <c r="AB514">
        <f t="shared" si="560"/>
        <v>59.83</v>
      </c>
      <c r="AC514">
        <f t="shared" si="561"/>
        <v>0</v>
      </c>
      <c r="AD514">
        <f t="shared" si="562"/>
        <v>0</v>
      </c>
      <c r="AE514">
        <f t="shared" si="563"/>
        <v>0</v>
      </c>
      <c r="AF514">
        <f t="shared" si="564"/>
        <v>59.83</v>
      </c>
      <c r="AG514">
        <f t="shared" si="565"/>
        <v>0</v>
      </c>
      <c r="AH514">
        <f t="shared" si="566"/>
        <v>7.67</v>
      </c>
      <c r="AI514">
        <f t="shared" si="567"/>
        <v>0</v>
      </c>
      <c r="AJ514">
        <f t="shared" si="568"/>
        <v>0</v>
      </c>
      <c r="AK514">
        <v>59.83</v>
      </c>
      <c r="AL514">
        <v>0</v>
      </c>
      <c r="AM514">
        <v>0</v>
      </c>
      <c r="AN514">
        <v>0</v>
      </c>
      <c r="AO514">
        <v>59.83</v>
      </c>
      <c r="AP514">
        <v>0</v>
      </c>
      <c r="AQ514">
        <v>7.67</v>
      </c>
      <c r="AR514">
        <v>0</v>
      </c>
      <c r="AS514">
        <v>0</v>
      </c>
      <c r="AT514">
        <v>80</v>
      </c>
      <c r="AU514">
        <v>68</v>
      </c>
      <c r="AV514">
        <v>1</v>
      </c>
      <c r="AW514">
        <v>1</v>
      </c>
      <c r="AZ514">
        <v>1</v>
      </c>
      <c r="BA514">
        <v>31.7</v>
      </c>
      <c r="BB514">
        <v>1</v>
      </c>
      <c r="BC514">
        <v>1</v>
      </c>
      <c r="BD514" t="s">
        <v>3</v>
      </c>
      <c r="BE514" t="s">
        <v>3</v>
      </c>
      <c r="BF514" t="s">
        <v>3</v>
      </c>
      <c r="BG514" t="s">
        <v>3</v>
      </c>
      <c r="BH514">
        <v>0</v>
      </c>
      <c r="BI514">
        <v>1</v>
      </c>
      <c r="BJ514" t="s">
        <v>40</v>
      </c>
      <c r="BM514">
        <v>57001</v>
      </c>
      <c r="BN514">
        <v>0</v>
      </c>
      <c r="BO514" t="s">
        <v>37</v>
      </c>
      <c r="BP514">
        <v>1</v>
      </c>
      <c r="BQ514">
        <v>6</v>
      </c>
      <c r="BR514">
        <v>0</v>
      </c>
      <c r="BS514">
        <v>31.7</v>
      </c>
      <c r="BT514">
        <v>1</v>
      </c>
      <c r="BU514">
        <v>1</v>
      </c>
      <c r="BV514">
        <v>1</v>
      </c>
      <c r="BW514">
        <v>1</v>
      </c>
      <c r="BX514">
        <v>1</v>
      </c>
      <c r="BY514" t="s">
        <v>3</v>
      </c>
      <c r="BZ514">
        <v>80</v>
      </c>
      <c r="CA514">
        <v>68</v>
      </c>
      <c r="CE514">
        <v>0</v>
      </c>
      <c r="CF514">
        <v>0</v>
      </c>
      <c r="CG514">
        <v>0</v>
      </c>
      <c r="CM514">
        <v>0</v>
      </c>
      <c r="CN514" t="s">
        <v>3</v>
      </c>
      <c r="CO514">
        <v>0</v>
      </c>
      <c r="CP514">
        <f t="shared" si="569"/>
        <v>1001.79</v>
      </c>
      <c r="CQ514">
        <f t="shared" si="570"/>
        <v>0</v>
      </c>
      <c r="CR514">
        <f t="shared" si="571"/>
        <v>0</v>
      </c>
      <c r="CS514">
        <f t="shared" si="572"/>
        <v>0</v>
      </c>
      <c r="CT514">
        <f t="shared" si="573"/>
        <v>1896.6109999999999</v>
      </c>
      <c r="CU514">
        <f t="shared" si="574"/>
        <v>0</v>
      </c>
      <c r="CV514">
        <f t="shared" si="575"/>
        <v>7.67</v>
      </c>
      <c r="CW514">
        <f t="shared" si="576"/>
        <v>0</v>
      </c>
      <c r="CX514">
        <f t="shared" si="577"/>
        <v>0</v>
      </c>
      <c r="CY514">
        <f t="shared" si="578"/>
        <v>801.43200000000002</v>
      </c>
      <c r="CZ514">
        <f t="shared" si="579"/>
        <v>681.21720000000005</v>
      </c>
      <c r="DC514" t="s">
        <v>3</v>
      </c>
      <c r="DD514" t="s">
        <v>3</v>
      </c>
      <c r="DE514" t="s">
        <v>3</v>
      </c>
      <c r="DF514" t="s">
        <v>3</v>
      </c>
      <c r="DG514" t="s">
        <v>3</v>
      </c>
      <c r="DH514" t="s">
        <v>3</v>
      </c>
      <c r="DI514" t="s">
        <v>3</v>
      </c>
      <c r="DJ514" t="s">
        <v>3</v>
      </c>
      <c r="DK514" t="s">
        <v>3</v>
      </c>
      <c r="DL514" t="s">
        <v>3</v>
      </c>
      <c r="DM514" t="s">
        <v>3</v>
      </c>
      <c r="DN514">
        <v>0</v>
      </c>
      <c r="DO514">
        <v>0</v>
      </c>
      <c r="DP514">
        <v>1</v>
      </c>
      <c r="DQ514">
        <v>1</v>
      </c>
      <c r="DU514">
        <v>1013</v>
      </c>
      <c r="DV514" t="s">
        <v>39</v>
      </c>
      <c r="DW514" t="s">
        <v>39</v>
      </c>
      <c r="DX514">
        <v>1</v>
      </c>
      <c r="DZ514" t="s">
        <v>3</v>
      </c>
      <c r="EA514" t="s">
        <v>3</v>
      </c>
      <c r="EB514" t="s">
        <v>3</v>
      </c>
      <c r="EC514" t="s">
        <v>3</v>
      </c>
      <c r="EE514">
        <v>36260505</v>
      </c>
      <c r="EF514">
        <v>6</v>
      </c>
      <c r="EG514" t="s">
        <v>22</v>
      </c>
      <c r="EH514">
        <v>0</v>
      </c>
      <c r="EI514" t="s">
        <v>3</v>
      </c>
      <c r="EJ514">
        <v>1</v>
      </c>
      <c r="EK514">
        <v>57001</v>
      </c>
      <c r="EL514" t="s">
        <v>23</v>
      </c>
      <c r="EM514" t="s">
        <v>24</v>
      </c>
      <c r="EO514" t="s">
        <v>3</v>
      </c>
      <c r="EQ514">
        <v>0</v>
      </c>
      <c r="ER514">
        <v>59.83</v>
      </c>
      <c r="ES514">
        <v>0</v>
      </c>
      <c r="ET514">
        <v>0</v>
      </c>
      <c r="EU514">
        <v>0</v>
      </c>
      <c r="EV514">
        <v>59.83</v>
      </c>
      <c r="EW514">
        <v>7.67</v>
      </c>
      <c r="EX514">
        <v>0</v>
      </c>
      <c r="EY514">
        <v>0</v>
      </c>
      <c r="FQ514">
        <v>0</v>
      </c>
      <c r="FR514">
        <f t="shared" si="580"/>
        <v>0</v>
      </c>
      <c r="FS514">
        <v>0</v>
      </c>
      <c r="FX514">
        <v>80</v>
      </c>
      <c r="FY514">
        <v>68</v>
      </c>
      <c r="GA514" t="s">
        <v>3</v>
      </c>
      <c r="GD514">
        <v>1</v>
      </c>
      <c r="GF514">
        <v>1095792533</v>
      </c>
      <c r="GG514">
        <v>2</v>
      </c>
      <c r="GH514">
        <v>1</v>
      </c>
      <c r="GI514">
        <v>2</v>
      </c>
      <c r="GJ514">
        <v>0</v>
      </c>
      <c r="GK514">
        <v>0</v>
      </c>
      <c r="GL514">
        <f t="shared" si="581"/>
        <v>0</v>
      </c>
      <c r="GM514">
        <f t="shared" si="582"/>
        <v>2484.44</v>
      </c>
      <c r="GN514">
        <f t="shared" si="583"/>
        <v>2484.44</v>
      </c>
      <c r="GO514">
        <f t="shared" si="584"/>
        <v>0</v>
      </c>
      <c r="GP514">
        <f t="shared" si="585"/>
        <v>0</v>
      </c>
      <c r="GR514">
        <v>0</v>
      </c>
      <c r="GS514">
        <v>3</v>
      </c>
      <c r="GT514">
        <v>0</v>
      </c>
      <c r="GU514" t="s">
        <v>3</v>
      </c>
      <c r="GV514">
        <f t="shared" si="586"/>
        <v>0</v>
      </c>
      <c r="GW514">
        <v>1</v>
      </c>
      <c r="GX514">
        <f t="shared" si="587"/>
        <v>0</v>
      </c>
      <c r="HA514">
        <v>0</v>
      </c>
      <c r="HB514">
        <v>0</v>
      </c>
      <c r="HC514">
        <f t="shared" si="588"/>
        <v>0</v>
      </c>
      <c r="HE514" t="s">
        <v>3</v>
      </c>
      <c r="HF514" t="s">
        <v>3</v>
      </c>
      <c r="IK514">
        <v>0</v>
      </c>
    </row>
    <row r="515" spans="1:245">
      <c r="A515">
        <v>18</v>
      </c>
      <c r="B515">
        <v>0</v>
      </c>
      <c r="C515">
        <v>167</v>
      </c>
      <c r="E515" t="s">
        <v>41</v>
      </c>
      <c r="F515" t="s">
        <v>26</v>
      </c>
      <c r="G515" t="s">
        <v>27</v>
      </c>
      <c r="H515" t="s">
        <v>28</v>
      </c>
      <c r="I515">
        <f>I514*J515</f>
        <v>0.36974000000000001</v>
      </c>
      <c r="J515">
        <v>0.70000000000000007</v>
      </c>
      <c r="O515">
        <f t="shared" si="549"/>
        <v>0</v>
      </c>
      <c r="P515">
        <f t="shared" si="550"/>
        <v>0</v>
      </c>
      <c r="Q515">
        <f t="shared" si="551"/>
        <v>0</v>
      </c>
      <c r="R515">
        <f t="shared" si="552"/>
        <v>0</v>
      </c>
      <c r="S515">
        <f t="shared" si="553"/>
        <v>0</v>
      </c>
      <c r="T515">
        <f t="shared" si="554"/>
        <v>0</v>
      </c>
      <c r="U515">
        <f t="shared" si="555"/>
        <v>0</v>
      </c>
      <c r="V515">
        <f t="shared" si="556"/>
        <v>0</v>
      </c>
      <c r="W515">
        <f t="shared" si="557"/>
        <v>0</v>
      </c>
      <c r="X515">
        <f t="shared" si="558"/>
        <v>0</v>
      </c>
      <c r="Y515">
        <f t="shared" si="559"/>
        <v>0</v>
      </c>
      <c r="AA515">
        <v>33525518</v>
      </c>
      <c r="AB515">
        <f t="shared" si="560"/>
        <v>0</v>
      </c>
      <c r="AC515">
        <f t="shared" si="561"/>
        <v>0</v>
      </c>
      <c r="AD515">
        <f t="shared" si="562"/>
        <v>0</v>
      </c>
      <c r="AE515">
        <f t="shared" si="563"/>
        <v>0</v>
      </c>
      <c r="AF515">
        <f t="shared" si="564"/>
        <v>0</v>
      </c>
      <c r="AG515">
        <f t="shared" si="565"/>
        <v>0</v>
      </c>
      <c r="AH515">
        <f t="shared" si="566"/>
        <v>0</v>
      </c>
      <c r="AI515">
        <f t="shared" si="567"/>
        <v>0</v>
      </c>
      <c r="AJ515">
        <f t="shared" si="568"/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80</v>
      </c>
      <c r="AU515">
        <v>68</v>
      </c>
      <c r="AV515">
        <v>1</v>
      </c>
      <c r="AW515">
        <v>1</v>
      </c>
      <c r="AZ515">
        <v>1</v>
      </c>
      <c r="BA515">
        <v>1</v>
      </c>
      <c r="BB515">
        <v>1</v>
      </c>
      <c r="BC515">
        <v>1</v>
      </c>
      <c r="BD515" t="s">
        <v>3</v>
      </c>
      <c r="BE515" t="s">
        <v>3</v>
      </c>
      <c r="BF515" t="s">
        <v>3</v>
      </c>
      <c r="BG515" t="s">
        <v>3</v>
      </c>
      <c r="BH515">
        <v>3</v>
      </c>
      <c r="BI515">
        <v>1</v>
      </c>
      <c r="BJ515" t="s">
        <v>29</v>
      </c>
      <c r="BM515">
        <v>57001</v>
      </c>
      <c r="BN515">
        <v>0</v>
      </c>
      <c r="BO515" t="s">
        <v>3</v>
      </c>
      <c r="BP515">
        <v>0</v>
      </c>
      <c r="BQ515">
        <v>6</v>
      </c>
      <c r="BR515">
        <v>0</v>
      </c>
      <c r="BS515">
        <v>1</v>
      </c>
      <c r="BT515">
        <v>1</v>
      </c>
      <c r="BU515">
        <v>1</v>
      </c>
      <c r="BV515">
        <v>1</v>
      </c>
      <c r="BW515">
        <v>1</v>
      </c>
      <c r="BX515">
        <v>1</v>
      </c>
      <c r="BY515" t="s">
        <v>3</v>
      </c>
      <c r="BZ515">
        <v>80</v>
      </c>
      <c r="CA515">
        <v>68</v>
      </c>
      <c r="CE515">
        <v>0</v>
      </c>
      <c r="CF515">
        <v>0</v>
      </c>
      <c r="CG515">
        <v>0</v>
      </c>
      <c r="CM515">
        <v>0</v>
      </c>
      <c r="CN515" t="s">
        <v>3</v>
      </c>
      <c r="CO515">
        <v>0</v>
      </c>
      <c r="CP515">
        <f t="shared" si="569"/>
        <v>0</v>
      </c>
      <c r="CQ515">
        <f t="shared" si="570"/>
        <v>0</v>
      </c>
      <c r="CR515">
        <f t="shared" si="571"/>
        <v>0</v>
      </c>
      <c r="CS515">
        <f t="shared" si="572"/>
        <v>0</v>
      </c>
      <c r="CT515">
        <f t="shared" si="573"/>
        <v>0</v>
      </c>
      <c r="CU515">
        <f t="shared" si="574"/>
        <v>0</v>
      </c>
      <c r="CV515">
        <f t="shared" si="575"/>
        <v>0</v>
      </c>
      <c r="CW515">
        <f t="shared" si="576"/>
        <v>0</v>
      </c>
      <c r="CX515">
        <f t="shared" si="577"/>
        <v>0</v>
      </c>
      <c r="CY515">
        <f t="shared" si="578"/>
        <v>0</v>
      </c>
      <c r="CZ515">
        <f t="shared" si="579"/>
        <v>0</v>
      </c>
      <c r="DC515" t="s">
        <v>3</v>
      </c>
      <c r="DD515" t="s">
        <v>3</v>
      </c>
      <c r="DE515" t="s">
        <v>3</v>
      </c>
      <c r="DF515" t="s">
        <v>3</v>
      </c>
      <c r="DG515" t="s">
        <v>3</v>
      </c>
      <c r="DH515" t="s">
        <v>3</v>
      </c>
      <c r="DI515" t="s">
        <v>3</v>
      </c>
      <c r="DJ515" t="s">
        <v>3</v>
      </c>
      <c r="DK515" t="s">
        <v>3</v>
      </c>
      <c r="DL515" t="s">
        <v>3</v>
      </c>
      <c r="DM515" t="s">
        <v>3</v>
      </c>
      <c r="DN515">
        <v>0</v>
      </c>
      <c r="DO515">
        <v>0</v>
      </c>
      <c r="DP515">
        <v>1</v>
      </c>
      <c r="DQ515">
        <v>1</v>
      </c>
      <c r="DU515">
        <v>1009</v>
      </c>
      <c r="DV515" t="s">
        <v>28</v>
      </c>
      <c r="DW515" t="s">
        <v>28</v>
      </c>
      <c r="DX515">
        <v>1000</v>
      </c>
      <c r="DZ515" t="s">
        <v>3</v>
      </c>
      <c r="EA515" t="s">
        <v>3</v>
      </c>
      <c r="EB515" t="s">
        <v>3</v>
      </c>
      <c r="EC515" t="s">
        <v>3</v>
      </c>
      <c r="EE515">
        <v>36260505</v>
      </c>
      <c r="EF515">
        <v>6</v>
      </c>
      <c r="EG515" t="s">
        <v>22</v>
      </c>
      <c r="EH515">
        <v>0</v>
      </c>
      <c r="EI515" t="s">
        <v>3</v>
      </c>
      <c r="EJ515">
        <v>1</v>
      </c>
      <c r="EK515">
        <v>57001</v>
      </c>
      <c r="EL515" t="s">
        <v>23</v>
      </c>
      <c r="EM515" t="s">
        <v>24</v>
      </c>
      <c r="EO515" t="s">
        <v>3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FQ515">
        <v>0</v>
      </c>
      <c r="FR515">
        <f t="shared" si="580"/>
        <v>0</v>
      </c>
      <c r="FS515">
        <v>0</v>
      </c>
      <c r="FX515">
        <v>80</v>
      </c>
      <c r="FY515">
        <v>68</v>
      </c>
      <c r="GA515" t="s">
        <v>3</v>
      </c>
      <c r="GD515">
        <v>1</v>
      </c>
      <c r="GF515">
        <v>-304821490</v>
      </c>
      <c r="GG515">
        <v>2</v>
      </c>
      <c r="GH515">
        <v>1</v>
      </c>
      <c r="GI515">
        <v>-2</v>
      </c>
      <c r="GJ515">
        <v>0</v>
      </c>
      <c r="GK515">
        <v>0</v>
      </c>
      <c r="GL515">
        <f t="shared" si="581"/>
        <v>0</v>
      </c>
      <c r="GM515">
        <f t="shared" si="582"/>
        <v>0</v>
      </c>
      <c r="GN515">
        <f t="shared" si="583"/>
        <v>0</v>
      </c>
      <c r="GO515">
        <f t="shared" si="584"/>
        <v>0</v>
      </c>
      <c r="GP515">
        <f t="shared" si="585"/>
        <v>0</v>
      </c>
      <c r="GR515">
        <v>0</v>
      </c>
      <c r="GS515">
        <v>3</v>
      </c>
      <c r="GT515">
        <v>0</v>
      </c>
      <c r="GU515" t="s">
        <v>3</v>
      </c>
      <c r="GV515">
        <f t="shared" si="586"/>
        <v>0</v>
      </c>
      <c r="GW515">
        <v>1</v>
      </c>
      <c r="GX515">
        <f t="shared" si="587"/>
        <v>0</v>
      </c>
      <c r="HA515">
        <v>0</v>
      </c>
      <c r="HB515">
        <v>0</v>
      </c>
      <c r="HC515">
        <f t="shared" si="588"/>
        <v>0</v>
      </c>
      <c r="HE515" t="s">
        <v>3</v>
      </c>
      <c r="HF515" t="s">
        <v>3</v>
      </c>
      <c r="IK515">
        <v>0</v>
      </c>
    </row>
    <row r="516" spans="1:245">
      <c r="A516">
        <v>17</v>
      </c>
      <c r="B516">
        <v>0</v>
      </c>
      <c r="C516">
        <f>ROW(SmtRes!A173)</f>
        <v>173</v>
      </c>
      <c r="D516">
        <f>ROW(EtalonRes!A173)</f>
        <v>173</v>
      </c>
      <c r="E516" t="s">
        <v>42</v>
      </c>
      <c r="F516" t="s">
        <v>43</v>
      </c>
      <c r="G516" t="s">
        <v>44</v>
      </c>
      <c r="H516" t="s">
        <v>45</v>
      </c>
      <c r="I516">
        <f>ROUND(74.58/100,9)</f>
        <v>0.74580000000000002</v>
      </c>
      <c r="J516">
        <v>0</v>
      </c>
      <c r="O516">
        <f t="shared" si="549"/>
        <v>36292.36</v>
      </c>
      <c r="P516">
        <f t="shared" si="550"/>
        <v>5473</v>
      </c>
      <c r="Q516">
        <f t="shared" si="551"/>
        <v>222.54</v>
      </c>
      <c r="R516">
        <f t="shared" si="552"/>
        <v>213.96</v>
      </c>
      <c r="S516">
        <f t="shared" si="553"/>
        <v>30596.82</v>
      </c>
      <c r="T516">
        <f t="shared" si="554"/>
        <v>0</v>
      </c>
      <c r="U516">
        <f t="shared" si="555"/>
        <v>108.93900599999999</v>
      </c>
      <c r="V516">
        <f t="shared" si="556"/>
        <v>0.49968600000000002</v>
      </c>
      <c r="W516">
        <f t="shared" si="557"/>
        <v>0</v>
      </c>
      <c r="X516">
        <f t="shared" si="558"/>
        <v>24340.52</v>
      </c>
      <c r="Y516">
        <f t="shared" si="559"/>
        <v>15405.39</v>
      </c>
      <c r="AA516">
        <v>33525518</v>
      </c>
      <c r="AB516">
        <f t="shared" si="560"/>
        <v>2366.4699999999998</v>
      </c>
      <c r="AC516">
        <f t="shared" si="561"/>
        <v>1051.3499999999999</v>
      </c>
      <c r="AD516">
        <f t="shared" si="562"/>
        <v>20.94</v>
      </c>
      <c r="AE516">
        <f t="shared" si="563"/>
        <v>9.0500000000000007</v>
      </c>
      <c r="AF516">
        <f t="shared" si="564"/>
        <v>1294.18</v>
      </c>
      <c r="AG516">
        <f t="shared" si="565"/>
        <v>0</v>
      </c>
      <c r="AH516">
        <f t="shared" si="566"/>
        <v>146.07</v>
      </c>
      <c r="AI516">
        <f t="shared" si="567"/>
        <v>0.67</v>
      </c>
      <c r="AJ516">
        <f t="shared" si="568"/>
        <v>0</v>
      </c>
      <c r="AK516">
        <v>2366.4699999999998</v>
      </c>
      <c r="AL516">
        <v>1051.3499999999999</v>
      </c>
      <c r="AM516">
        <v>20.94</v>
      </c>
      <c r="AN516">
        <v>9.0500000000000007</v>
      </c>
      <c r="AO516">
        <v>1294.18</v>
      </c>
      <c r="AP516">
        <v>0</v>
      </c>
      <c r="AQ516">
        <v>146.07</v>
      </c>
      <c r="AR516">
        <v>0.67</v>
      </c>
      <c r="AS516">
        <v>0</v>
      </c>
      <c r="AT516">
        <v>79</v>
      </c>
      <c r="AU516">
        <v>50</v>
      </c>
      <c r="AV516">
        <v>1</v>
      </c>
      <c r="AW516">
        <v>1</v>
      </c>
      <c r="AZ516">
        <v>1</v>
      </c>
      <c r="BA516">
        <v>31.7</v>
      </c>
      <c r="BB516">
        <v>14.25</v>
      </c>
      <c r="BC516">
        <v>6.98</v>
      </c>
      <c r="BD516" t="s">
        <v>3</v>
      </c>
      <c r="BE516" t="s">
        <v>3</v>
      </c>
      <c r="BF516" t="s">
        <v>3</v>
      </c>
      <c r="BG516" t="s">
        <v>3</v>
      </c>
      <c r="BH516">
        <v>0</v>
      </c>
      <c r="BI516">
        <v>1</v>
      </c>
      <c r="BJ516" t="s">
        <v>46</v>
      </c>
      <c r="BM516">
        <v>61001</v>
      </c>
      <c r="BN516">
        <v>0</v>
      </c>
      <c r="BO516" t="s">
        <v>43</v>
      </c>
      <c r="BP516">
        <v>1</v>
      </c>
      <c r="BQ516">
        <v>6</v>
      </c>
      <c r="BR516">
        <v>0</v>
      </c>
      <c r="BS516">
        <v>31.7</v>
      </c>
      <c r="BT516">
        <v>1</v>
      </c>
      <c r="BU516">
        <v>1</v>
      </c>
      <c r="BV516">
        <v>1</v>
      </c>
      <c r="BW516">
        <v>1</v>
      </c>
      <c r="BX516">
        <v>1</v>
      </c>
      <c r="BY516" t="s">
        <v>3</v>
      </c>
      <c r="BZ516">
        <v>79</v>
      </c>
      <c r="CA516">
        <v>50</v>
      </c>
      <c r="CE516">
        <v>0</v>
      </c>
      <c r="CF516">
        <v>0</v>
      </c>
      <c r="CG516">
        <v>0</v>
      </c>
      <c r="CM516">
        <v>0</v>
      </c>
      <c r="CN516" t="s">
        <v>3</v>
      </c>
      <c r="CO516">
        <v>0</v>
      </c>
      <c r="CP516">
        <f t="shared" si="569"/>
        <v>36292.36</v>
      </c>
      <c r="CQ516">
        <f t="shared" si="570"/>
        <v>7338.4229999999998</v>
      </c>
      <c r="CR516">
        <f t="shared" si="571"/>
        <v>298.39500000000004</v>
      </c>
      <c r="CS516">
        <f t="shared" si="572"/>
        <v>286.88499999999999</v>
      </c>
      <c r="CT516">
        <f t="shared" si="573"/>
        <v>41025.506000000001</v>
      </c>
      <c r="CU516">
        <f t="shared" si="574"/>
        <v>0</v>
      </c>
      <c r="CV516">
        <f t="shared" si="575"/>
        <v>146.07</v>
      </c>
      <c r="CW516">
        <f t="shared" si="576"/>
        <v>0.67</v>
      </c>
      <c r="CX516">
        <f t="shared" si="577"/>
        <v>0</v>
      </c>
      <c r="CY516">
        <f t="shared" si="578"/>
        <v>24340.516200000002</v>
      </c>
      <c r="CZ516">
        <f t="shared" si="579"/>
        <v>15405.39</v>
      </c>
      <c r="DC516" t="s">
        <v>3</v>
      </c>
      <c r="DD516" t="s">
        <v>3</v>
      </c>
      <c r="DE516" t="s">
        <v>3</v>
      </c>
      <c r="DF516" t="s">
        <v>3</v>
      </c>
      <c r="DG516" t="s">
        <v>3</v>
      </c>
      <c r="DH516" t="s">
        <v>3</v>
      </c>
      <c r="DI516" t="s">
        <v>3</v>
      </c>
      <c r="DJ516" t="s">
        <v>3</v>
      </c>
      <c r="DK516" t="s">
        <v>3</v>
      </c>
      <c r="DL516" t="s">
        <v>3</v>
      </c>
      <c r="DM516" t="s">
        <v>3</v>
      </c>
      <c r="DN516">
        <v>0</v>
      </c>
      <c r="DO516">
        <v>0</v>
      </c>
      <c r="DP516">
        <v>1</v>
      </c>
      <c r="DQ516">
        <v>1</v>
      </c>
      <c r="DU516">
        <v>1013</v>
      </c>
      <c r="DV516" t="s">
        <v>45</v>
      </c>
      <c r="DW516" t="s">
        <v>45</v>
      </c>
      <c r="DX516">
        <v>1</v>
      </c>
      <c r="DZ516" t="s">
        <v>3</v>
      </c>
      <c r="EA516" t="s">
        <v>3</v>
      </c>
      <c r="EB516" t="s">
        <v>3</v>
      </c>
      <c r="EC516" t="s">
        <v>3</v>
      </c>
      <c r="EE516">
        <v>36260509</v>
      </c>
      <c r="EF516">
        <v>6</v>
      </c>
      <c r="EG516" t="s">
        <v>22</v>
      </c>
      <c r="EH516">
        <v>0</v>
      </c>
      <c r="EI516" t="s">
        <v>3</v>
      </c>
      <c r="EJ516">
        <v>1</v>
      </c>
      <c r="EK516">
        <v>61001</v>
      </c>
      <c r="EL516" t="s">
        <v>47</v>
      </c>
      <c r="EM516" t="s">
        <v>48</v>
      </c>
      <c r="EO516" t="s">
        <v>3</v>
      </c>
      <c r="EQ516">
        <v>0</v>
      </c>
      <c r="ER516">
        <v>2366.4699999999998</v>
      </c>
      <c r="ES516">
        <v>1051.3499999999999</v>
      </c>
      <c r="ET516">
        <v>20.94</v>
      </c>
      <c r="EU516">
        <v>9.0500000000000007</v>
      </c>
      <c r="EV516">
        <v>1294.18</v>
      </c>
      <c r="EW516">
        <v>146.07</v>
      </c>
      <c r="EX516">
        <v>0.67</v>
      </c>
      <c r="EY516">
        <v>0</v>
      </c>
      <c r="FQ516">
        <v>0</v>
      </c>
      <c r="FR516">
        <f t="shared" si="580"/>
        <v>0</v>
      </c>
      <c r="FS516">
        <v>0</v>
      </c>
      <c r="FX516">
        <v>79</v>
      </c>
      <c r="FY516">
        <v>50</v>
      </c>
      <c r="GA516" t="s">
        <v>3</v>
      </c>
      <c r="GD516">
        <v>1</v>
      </c>
      <c r="GF516">
        <v>478959867</v>
      </c>
      <c r="GG516">
        <v>2</v>
      </c>
      <c r="GH516">
        <v>1</v>
      </c>
      <c r="GI516">
        <v>2</v>
      </c>
      <c r="GJ516">
        <v>0</v>
      </c>
      <c r="GK516">
        <v>0</v>
      </c>
      <c r="GL516">
        <f t="shared" si="581"/>
        <v>0</v>
      </c>
      <c r="GM516">
        <f t="shared" si="582"/>
        <v>76038.27</v>
      </c>
      <c r="GN516">
        <f t="shared" si="583"/>
        <v>76038.27</v>
      </c>
      <c r="GO516">
        <f t="shared" si="584"/>
        <v>0</v>
      </c>
      <c r="GP516">
        <f t="shared" si="585"/>
        <v>0</v>
      </c>
      <c r="GR516">
        <v>0</v>
      </c>
      <c r="GS516">
        <v>3</v>
      </c>
      <c r="GT516">
        <v>0</v>
      </c>
      <c r="GU516" t="s">
        <v>3</v>
      </c>
      <c r="GV516">
        <f t="shared" si="586"/>
        <v>0</v>
      </c>
      <c r="GW516">
        <v>1</v>
      </c>
      <c r="GX516">
        <f t="shared" si="587"/>
        <v>0</v>
      </c>
      <c r="HA516">
        <v>0</v>
      </c>
      <c r="HB516">
        <v>0</v>
      </c>
      <c r="HC516">
        <f t="shared" si="588"/>
        <v>0</v>
      </c>
      <c r="HE516" t="s">
        <v>3</v>
      </c>
      <c r="HF516" t="s">
        <v>3</v>
      </c>
      <c r="IK516">
        <v>0</v>
      </c>
    </row>
    <row r="517" spans="1:245">
      <c r="A517">
        <v>18</v>
      </c>
      <c r="B517">
        <v>0</v>
      </c>
      <c r="C517">
        <v>173</v>
      </c>
      <c r="E517" t="s">
        <v>49</v>
      </c>
      <c r="F517" t="s">
        <v>26</v>
      </c>
      <c r="G517" t="s">
        <v>27</v>
      </c>
      <c r="H517" t="s">
        <v>28</v>
      </c>
      <c r="I517">
        <f>I516*J517</f>
        <v>2.520804</v>
      </c>
      <c r="J517">
        <v>3.38</v>
      </c>
      <c r="O517">
        <f t="shared" si="549"/>
        <v>0</v>
      </c>
      <c r="P517">
        <f t="shared" si="550"/>
        <v>0</v>
      </c>
      <c r="Q517">
        <f t="shared" si="551"/>
        <v>0</v>
      </c>
      <c r="R517">
        <f t="shared" si="552"/>
        <v>0</v>
      </c>
      <c r="S517">
        <f t="shared" si="553"/>
        <v>0</v>
      </c>
      <c r="T517">
        <f t="shared" si="554"/>
        <v>0</v>
      </c>
      <c r="U517">
        <f t="shared" si="555"/>
        <v>0</v>
      </c>
      <c r="V517">
        <f t="shared" si="556"/>
        <v>0</v>
      </c>
      <c r="W517">
        <f t="shared" si="557"/>
        <v>0</v>
      </c>
      <c r="X517">
        <f t="shared" si="558"/>
        <v>0</v>
      </c>
      <c r="Y517">
        <f t="shared" si="559"/>
        <v>0</v>
      </c>
      <c r="AA517">
        <v>33525518</v>
      </c>
      <c r="AB517">
        <f t="shared" si="560"/>
        <v>0</v>
      </c>
      <c r="AC517">
        <f t="shared" si="561"/>
        <v>0</v>
      </c>
      <c r="AD517">
        <f t="shared" si="562"/>
        <v>0</v>
      </c>
      <c r="AE517">
        <f t="shared" si="563"/>
        <v>0</v>
      </c>
      <c r="AF517">
        <f t="shared" si="564"/>
        <v>0</v>
      </c>
      <c r="AG517">
        <f t="shared" si="565"/>
        <v>0</v>
      </c>
      <c r="AH517">
        <f t="shared" si="566"/>
        <v>0</v>
      </c>
      <c r="AI517">
        <f t="shared" si="567"/>
        <v>0</v>
      </c>
      <c r="AJ517">
        <f t="shared" si="568"/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79</v>
      </c>
      <c r="AU517">
        <v>50</v>
      </c>
      <c r="AV517">
        <v>1</v>
      </c>
      <c r="AW517">
        <v>1</v>
      </c>
      <c r="AZ517">
        <v>1</v>
      </c>
      <c r="BA517">
        <v>1</v>
      </c>
      <c r="BB517">
        <v>1</v>
      </c>
      <c r="BC517">
        <v>1</v>
      </c>
      <c r="BD517" t="s">
        <v>3</v>
      </c>
      <c r="BE517" t="s">
        <v>3</v>
      </c>
      <c r="BF517" t="s">
        <v>3</v>
      </c>
      <c r="BG517" t="s">
        <v>3</v>
      </c>
      <c r="BH517">
        <v>3</v>
      </c>
      <c r="BI517">
        <v>1</v>
      </c>
      <c r="BJ517" t="s">
        <v>29</v>
      </c>
      <c r="BM517">
        <v>61001</v>
      </c>
      <c r="BN517">
        <v>0</v>
      </c>
      <c r="BO517" t="s">
        <v>3</v>
      </c>
      <c r="BP517">
        <v>0</v>
      </c>
      <c r="BQ517">
        <v>6</v>
      </c>
      <c r="BR517">
        <v>0</v>
      </c>
      <c r="BS517">
        <v>1</v>
      </c>
      <c r="BT517">
        <v>1</v>
      </c>
      <c r="BU517">
        <v>1</v>
      </c>
      <c r="BV517">
        <v>1</v>
      </c>
      <c r="BW517">
        <v>1</v>
      </c>
      <c r="BX517">
        <v>1</v>
      </c>
      <c r="BY517" t="s">
        <v>3</v>
      </c>
      <c r="BZ517">
        <v>79</v>
      </c>
      <c r="CA517">
        <v>50</v>
      </c>
      <c r="CE517">
        <v>0</v>
      </c>
      <c r="CF517">
        <v>0</v>
      </c>
      <c r="CG517">
        <v>0</v>
      </c>
      <c r="CM517">
        <v>0</v>
      </c>
      <c r="CN517" t="s">
        <v>3</v>
      </c>
      <c r="CO517">
        <v>0</v>
      </c>
      <c r="CP517">
        <f t="shared" si="569"/>
        <v>0</v>
      </c>
      <c r="CQ517">
        <f t="shared" si="570"/>
        <v>0</v>
      </c>
      <c r="CR517">
        <f t="shared" si="571"/>
        <v>0</v>
      </c>
      <c r="CS517">
        <f t="shared" si="572"/>
        <v>0</v>
      </c>
      <c r="CT517">
        <f t="shared" si="573"/>
        <v>0</v>
      </c>
      <c r="CU517">
        <f t="shared" si="574"/>
        <v>0</v>
      </c>
      <c r="CV517">
        <f t="shared" si="575"/>
        <v>0</v>
      </c>
      <c r="CW517">
        <f t="shared" si="576"/>
        <v>0</v>
      </c>
      <c r="CX517">
        <f t="shared" si="577"/>
        <v>0</v>
      </c>
      <c r="CY517">
        <f t="shared" si="578"/>
        <v>0</v>
      </c>
      <c r="CZ517">
        <f t="shared" si="579"/>
        <v>0</v>
      </c>
      <c r="DC517" t="s">
        <v>3</v>
      </c>
      <c r="DD517" t="s">
        <v>3</v>
      </c>
      <c r="DE517" t="s">
        <v>3</v>
      </c>
      <c r="DF517" t="s">
        <v>3</v>
      </c>
      <c r="DG517" t="s">
        <v>3</v>
      </c>
      <c r="DH517" t="s">
        <v>3</v>
      </c>
      <c r="DI517" t="s">
        <v>3</v>
      </c>
      <c r="DJ517" t="s">
        <v>3</v>
      </c>
      <c r="DK517" t="s">
        <v>3</v>
      </c>
      <c r="DL517" t="s">
        <v>3</v>
      </c>
      <c r="DM517" t="s">
        <v>3</v>
      </c>
      <c r="DN517">
        <v>0</v>
      </c>
      <c r="DO517">
        <v>0</v>
      </c>
      <c r="DP517">
        <v>1</v>
      </c>
      <c r="DQ517">
        <v>1</v>
      </c>
      <c r="DU517">
        <v>1009</v>
      </c>
      <c r="DV517" t="s">
        <v>28</v>
      </c>
      <c r="DW517" t="s">
        <v>28</v>
      </c>
      <c r="DX517">
        <v>1000</v>
      </c>
      <c r="DZ517" t="s">
        <v>3</v>
      </c>
      <c r="EA517" t="s">
        <v>3</v>
      </c>
      <c r="EB517" t="s">
        <v>3</v>
      </c>
      <c r="EC517" t="s">
        <v>3</v>
      </c>
      <c r="EE517">
        <v>36260509</v>
      </c>
      <c r="EF517">
        <v>6</v>
      </c>
      <c r="EG517" t="s">
        <v>22</v>
      </c>
      <c r="EH517">
        <v>0</v>
      </c>
      <c r="EI517" t="s">
        <v>3</v>
      </c>
      <c r="EJ517">
        <v>1</v>
      </c>
      <c r="EK517">
        <v>61001</v>
      </c>
      <c r="EL517" t="s">
        <v>47</v>
      </c>
      <c r="EM517" t="s">
        <v>48</v>
      </c>
      <c r="EO517" t="s">
        <v>3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FQ517">
        <v>0</v>
      </c>
      <c r="FR517">
        <f t="shared" si="580"/>
        <v>0</v>
      </c>
      <c r="FS517">
        <v>0</v>
      </c>
      <c r="FX517">
        <v>79</v>
      </c>
      <c r="FY517">
        <v>50</v>
      </c>
      <c r="GA517" t="s">
        <v>3</v>
      </c>
      <c r="GD517">
        <v>1</v>
      </c>
      <c r="GF517">
        <v>-304821490</v>
      </c>
      <c r="GG517">
        <v>2</v>
      </c>
      <c r="GH517">
        <v>1</v>
      </c>
      <c r="GI517">
        <v>-2</v>
      </c>
      <c r="GJ517">
        <v>0</v>
      </c>
      <c r="GK517">
        <v>0</v>
      </c>
      <c r="GL517">
        <f t="shared" si="581"/>
        <v>0</v>
      </c>
      <c r="GM517">
        <f t="shared" si="582"/>
        <v>0</v>
      </c>
      <c r="GN517">
        <f t="shared" si="583"/>
        <v>0</v>
      </c>
      <c r="GO517">
        <f t="shared" si="584"/>
        <v>0</v>
      </c>
      <c r="GP517">
        <f t="shared" si="585"/>
        <v>0</v>
      </c>
      <c r="GR517">
        <v>0</v>
      </c>
      <c r="GS517">
        <v>3</v>
      </c>
      <c r="GT517">
        <v>0</v>
      </c>
      <c r="GU517" t="s">
        <v>3</v>
      </c>
      <c r="GV517">
        <f t="shared" si="586"/>
        <v>0</v>
      </c>
      <c r="GW517">
        <v>1</v>
      </c>
      <c r="GX517">
        <f t="shared" si="587"/>
        <v>0</v>
      </c>
      <c r="HA517">
        <v>0</v>
      </c>
      <c r="HB517">
        <v>0</v>
      </c>
      <c r="HC517">
        <f t="shared" si="588"/>
        <v>0</v>
      </c>
      <c r="HE517" t="s">
        <v>3</v>
      </c>
      <c r="HF517" t="s">
        <v>3</v>
      </c>
      <c r="IK517">
        <v>0</v>
      </c>
    </row>
    <row r="518" spans="1:245">
      <c r="A518">
        <v>17</v>
      </c>
      <c r="B518">
        <v>0</v>
      </c>
      <c r="C518">
        <f>ROW(SmtRes!A174)</f>
        <v>174</v>
      </c>
      <c r="D518">
        <f>ROW(EtalonRes!A174)</f>
        <v>174</v>
      </c>
      <c r="E518" t="s">
        <v>50</v>
      </c>
      <c r="F518" t="s">
        <v>51</v>
      </c>
      <c r="G518" t="s">
        <v>52</v>
      </c>
      <c r="H518" t="s">
        <v>53</v>
      </c>
      <c r="I518">
        <f>ROUND(52.82/100,9)</f>
        <v>0.5282</v>
      </c>
      <c r="J518">
        <v>0</v>
      </c>
      <c r="O518">
        <f t="shared" si="549"/>
        <v>2980.42</v>
      </c>
      <c r="P518">
        <f t="shared" si="550"/>
        <v>0</v>
      </c>
      <c r="Q518">
        <f t="shared" si="551"/>
        <v>0</v>
      </c>
      <c r="R518">
        <f t="shared" si="552"/>
        <v>0</v>
      </c>
      <c r="S518">
        <f t="shared" si="553"/>
        <v>2980.42</v>
      </c>
      <c r="T518">
        <f t="shared" si="554"/>
        <v>0</v>
      </c>
      <c r="U518">
        <f t="shared" si="555"/>
        <v>12.053523999999999</v>
      </c>
      <c r="V518">
        <f t="shared" si="556"/>
        <v>0</v>
      </c>
      <c r="W518">
        <f t="shared" si="557"/>
        <v>0</v>
      </c>
      <c r="X518">
        <f t="shared" si="558"/>
        <v>2950.62</v>
      </c>
      <c r="Y518">
        <f t="shared" si="559"/>
        <v>1788.25</v>
      </c>
      <c r="AA518">
        <v>33525518</v>
      </c>
      <c r="AB518">
        <f t="shared" si="560"/>
        <v>178</v>
      </c>
      <c r="AC518">
        <f t="shared" si="561"/>
        <v>0</v>
      </c>
      <c r="AD518">
        <f t="shared" si="562"/>
        <v>0</v>
      </c>
      <c r="AE518">
        <f t="shared" si="563"/>
        <v>0</v>
      </c>
      <c r="AF518">
        <f t="shared" si="564"/>
        <v>178</v>
      </c>
      <c r="AG518">
        <f t="shared" si="565"/>
        <v>0</v>
      </c>
      <c r="AH518">
        <f t="shared" si="566"/>
        <v>22.82</v>
      </c>
      <c r="AI518">
        <f t="shared" si="567"/>
        <v>0</v>
      </c>
      <c r="AJ518">
        <f t="shared" si="568"/>
        <v>0</v>
      </c>
      <c r="AK518">
        <v>178</v>
      </c>
      <c r="AL518">
        <v>0</v>
      </c>
      <c r="AM518">
        <v>0</v>
      </c>
      <c r="AN518">
        <v>0</v>
      </c>
      <c r="AO518">
        <v>178</v>
      </c>
      <c r="AP518">
        <v>0</v>
      </c>
      <c r="AQ518">
        <v>22.82</v>
      </c>
      <c r="AR518">
        <v>0</v>
      </c>
      <c r="AS518">
        <v>0</v>
      </c>
      <c r="AT518">
        <v>99</v>
      </c>
      <c r="AU518">
        <v>60</v>
      </c>
      <c r="AV518">
        <v>1</v>
      </c>
      <c r="AW518">
        <v>1</v>
      </c>
      <c r="AZ518">
        <v>1</v>
      </c>
      <c r="BA518">
        <v>31.7</v>
      </c>
      <c r="BB518">
        <v>1</v>
      </c>
      <c r="BC518">
        <v>1</v>
      </c>
      <c r="BD518" t="s">
        <v>3</v>
      </c>
      <c r="BE518" t="s">
        <v>3</v>
      </c>
      <c r="BF518" t="s">
        <v>3</v>
      </c>
      <c r="BG518" t="s">
        <v>3</v>
      </c>
      <c r="BH518">
        <v>0</v>
      </c>
      <c r="BI518">
        <v>1</v>
      </c>
      <c r="BJ518" t="s">
        <v>54</v>
      </c>
      <c r="BM518">
        <v>46001</v>
      </c>
      <c r="BN518">
        <v>0</v>
      </c>
      <c r="BO518" t="s">
        <v>51</v>
      </c>
      <c r="BP518">
        <v>1</v>
      </c>
      <c r="BQ518">
        <v>2</v>
      </c>
      <c r="BR518">
        <v>0</v>
      </c>
      <c r="BS518">
        <v>31.7</v>
      </c>
      <c r="BT518">
        <v>1</v>
      </c>
      <c r="BU518">
        <v>1</v>
      </c>
      <c r="BV518">
        <v>1</v>
      </c>
      <c r="BW518">
        <v>1</v>
      </c>
      <c r="BX518">
        <v>1</v>
      </c>
      <c r="BY518" t="s">
        <v>3</v>
      </c>
      <c r="BZ518">
        <v>110</v>
      </c>
      <c r="CA518">
        <v>70</v>
      </c>
      <c r="CE518">
        <v>0</v>
      </c>
      <c r="CF518">
        <v>0</v>
      </c>
      <c r="CG518">
        <v>0</v>
      </c>
      <c r="CM518">
        <v>0</v>
      </c>
      <c r="CN518" t="s">
        <v>3</v>
      </c>
      <c r="CO518">
        <v>0</v>
      </c>
      <c r="CP518">
        <f t="shared" si="569"/>
        <v>2980.42</v>
      </c>
      <c r="CQ518">
        <f t="shared" si="570"/>
        <v>0</v>
      </c>
      <c r="CR518">
        <f t="shared" si="571"/>
        <v>0</v>
      </c>
      <c r="CS518">
        <f t="shared" si="572"/>
        <v>0</v>
      </c>
      <c r="CT518">
        <f t="shared" si="573"/>
        <v>5642.5999999999995</v>
      </c>
      <c r="CU518">
        <f t="shared" si="574"/>
        <v>0</v>
      </c>
      <c r="CV518">
        <f t="shared" si="575"/>
        <v>22.82</v>
      </c>
      <c r="CW518">
        <f t="shared" si="576"/>
        <v>0</v>
      </c>
      <c r="CX518">
        <f t="shared" si="577"/>
        <v>0</v>
      </c>
      <c r="CY518">
        <f t="shared" si="578"/>
        <v>2950.6158</v>
      </c>
      <c r="CZ518">
        <f t="shared" si="579"/>
        <v>1788.2520000000002</v>
      </c>
      <c r="DC518" t="s">
        <v>3</v>
      </c>
      <c r="DD518" t="s">
        <v>3</v>
      </c>
      <c r="DE518" t="s">
        <v>3</v>
      </c>
      <c r="DF518" t="s">
        <v>3</v>
      </c>
      <c r="DG518" t="s">
        <v>3</v>
      </c>
      <c r="DH518" t="s">
        <v>3</v>
      </c>
      <c r="DI518" t="s">
        <v>3</v>
      </c>
      <c r="DJ518" t="s">
        <v>3</v>
      </c>
      <c r="DK518" t="s">
        <v>3</v>
      </c>
      <c r="DL518" t="s">
        <v>3</v>
      </c>
      <c r="DM518" t="s">
        <v>3</v>
      </c>
      <c r="DN518">
        <v>0</v>
      </c>
      <c r="DO518">
        <v>0</v>
      </c>
      <c r="DP518">
        <v>1</v>
      </c>
      <c r="DQ518">
        <v>1</v>
      </c>
      <c r="DU518">
        <v>1005</v>
      </c>
      <c r="DV518" t="s">
        <v>53</v>
      </c>
      <c r="DW518" t="s">
        <v>53</v>
      </c>
      <c r="DX518">
        <v>100</v>
      </c>
      <c r="DZ518" t="s">
        <v>3</v>
      </c>
      <c r="EA518" t="s">
        <v>3</v>
      </c>
      <c r="EB518" t="s">
        <v>3</v>
      </c>
      <c r="EC518" t="s">
        <v>3</v>
      </c>
      <c r="EE518">
        <v>36260494</v>
      </c>
      <c r="EF518">
        <v>2</v>
      </c>
      <c r="EG518" t="s">
        <v>55</v>
      </c>
      <c r="EH518">
        <v>0</v>
      </c>
      <c r="EI518" t="s">
        <v>3</v>
      </c>
      <c r="EJ518">
        <v>1</v>
      </c>
      <c r="EK518">
        <v>46001</v>
      </c>
      <c r="EL518" t="s">
        <v>56</v>
      </c>
      <c r="EM518" t="s">
        <v>57</v>
      </c>
      <c r="EO518" t="s">
        <v>3</v>
      </c>
      <c r="EQ518">
        <v>0</v>
      </c>
      <c r="ER518">
        <v>178</v>
      </c>
      <c r="ES518">
        <v>0</v>
      </c>
      <c r="ET518">
        <v>0</v>
      </c>
      <c r="EU518">
        <v>0</v>
      </c>
      <c r="EV518">
        <v>178</v>
      </c>
      <c r="EW518">
        <v>22.82</v>
      </c>
      <c r="EX518">
        <v>0</v>
      </c>
      <c r="EY518">
        <v>0</v>
      </c>
      <c r="FQ518">
        <v>0</v>
      </c>
      <c r="FR518">
        <f t="shared" si="580"/>
        <v>0</v>
      </c>
      <c r="FS518">
        <v>0</v>
      </c>
      <c r="FT518" t="s">
        <v>58</v>
      </c>
      <c r="FU518" t="s">
        <v>59</v>
      </c>
      <c r="FX518">
        <v>99</v>
      </c>
      <c r="FY518">
        <v>59.5</v>
      </c>
      <c r="GA518" t="s">
        <v>3</v>
      </c>
      <c r="GD518">
        <v>1</v>
      </c>
      <c r="GF518">
        <v>1912073335</v>
      </c>
      <c r="GG518">
        <v>2</v>
      </c>
      <c r="GH518">
        <v>1</v>
      </c>
      <c r="GI518">
        <v>2</v>
      </c>
      <c r="GJ518">
        <v>0</v>
      </c>
      <c r="GK518">
        <v>0</v>
      </c>
      <c r="GL518">
        <f t="shared" si="581"/>
        <v>0</v>
      </c>
      <c r="GM518">
        <f t="shared" si="582"/>
        <v>7719.29</v>
      </c>
      <c r="GN518">
        <f t="shared" si="583"/>
        <v>7719.29</v>
      </c>
      <c r="GO518">
        <f t="shared" si="584"/>
        <v>0</v>
      </c>
      <c r="GP518">
        <f t="shared" si="585"/>
        <v>0</v>
      </c>
      <c r="GR518">
        <v>0</v>
      </c>
      <c r="GS518">
        <v>0</v>
      </c>
      <c r="GT518">
        <v>0</v>
      </c>
      <c r="GU518" t="s">
        <v>3</v>
      </c>
      <c r="GV518">
        <f t="shared" si="586"/>
        <v>0</v>
      </c>
      <c r="GW518">
        <v>1</v>
      </c>
      <c r="GX518">
        <f t="shared" si="587"/>
        <v>0</v>
      </c>
      <c r="HA518">
        <v>0</v>
      </c>
      <c r="HB518">
        <v>0</v>
      </c>
      <c r="HC518">
        <f t="shared" si="588"/>
        <v>0</v>
      </c>
      <c r="HE518" t="s">
        <v>3</v>
      </c>
      <c r="HF518" t="s">
        <v>3</v>
      </c>
      <c r="IK518">
        <v>0</v>
      </c>
    </row>
    <row r="520" spans="1:245">
      <c r="A520" s="2">
        <v>51</v>
      </c>
      <c r="B520" s="2">
        <f>B506</f>
        <v>0</v>
      </c>
      <c r="C520" s="2">
        <f>A506</f>
        <v>5</v>
      </c>
      <c r="D520" s="2">
        <f>ROW(A506)</f>
        <v>506</v>
      </c>
      <c r="E520" s="2"/>
      <c r="F520" s="2" t="str">
        <f>IF(F506&lt;&gt;"",F506,"")</f>
        <v>Новый подраздел</v>
      </c>
      <c r="G520" s="2" t="str">
        <f>IF(G506&lt;&gt;"",G506,"")</f>
        <v>комната 30</v>
      </c>
      <c r="H520" s="2">
        <v>0</v>
      </c>
      <c r="I520" s="2"/>
      <c r="J520" s="2"/>
      <c r="K520" s="2"/>
      <c r="L520" s="2"/>
      <c r="M520" s="2"/>
      <c r="N520" s="2"/>
      <c r="O520" s="2">
        <f t="shared" ref="O520:T520" si="589">ROUND(AB520,2)</f>
        <v>42074.51</v>
      </c>
      <c r="P520" s="2">
        <f t="shared" si="589"/>
        <v>5473</v>
      </c>
      <c r="Q520" s="2">
        <f t="shared" si="589"/>
        <v>253.12</v>
      </c>
      <c r="R520" s="2">
        <f t="shared" si="589"/>
        <v>243.43</v>
      </c>
      <c r="S520" s="2">
        <f t="shared" si="589"/>
        <v>36348.39</v>
      </c>
      <c r="T520" s="2">
        <f t="shared" si="589"/>
        <v>0</v>
      </c>
      <c r="U520" s="2">
        <f>AH520</f>
        <v>132.199693</v>
      </c>
      <c r="V520" s="2">
        <f>AI520</f>
        <v>0.56835199999999997</v>
      </c>
      <c r="W520" s="2">
        <f>ROUND(AJ520,2)</f>
        <v>0</v>
      </c>
      <c r="X520" s="2">
        <f>ROUND(AK520,2)</f>
        <v>29531.63</v>
      </c>
      <c r="Y520" s="2">
        <f>ROUND(AL520,2)</f>
        <v>19098.060000000001</v>
      </c>
      <c r="Z520" s="2"/>
      <c r="AA520" s="2"/>
      <c r="AB520" s="2">
        <f>ROUND(SUMIF(AA510:AA518,"=33525518",O510:O518),2)</f>
        <v>42074.51</v>
      </c>
      <c r="AC520" s="2">
        <f>ROUND(SUMIF(AA510:AA518,"=33525518",P510:P518),2)</f>
        <v>5473</v>
      </c>
      <c r="AD520" s="2">
        <f>ROUND(SUMIF(AA510:AA518,"=33525518",Q510:Q518),2)</f>
        <v>253.12</v>
      </c>
      <c r="AE520" s="2">
        <f>ROUND(SUMIF(AA510:AA518,"=33525518",R510:R518),2)</f>
        <v>243.43</v>
      </c>
      <c r="AF520" s="2">
        <f>ROUND(SUMIF(AA510:AA518,"=33525518",S510:S518),2)</f>
        <v>36348.39</v>
      </c>
      <c r="AG520" s="2">
        <f>ROUND(SUMIF(AA510:AA518,"=33525518",T510:T518),2)</f>
        <v>0</v>
      </c>
      <c r="AH520" s="2">
        <f>SUMIF(AA510:AA518,"=33525518",U510:U518)</f>
        <v>132.199693</v>
      </c>
      <c r="AI520" s="2">
        <f>SUMIF(AA510:AA518,"=33525518",V510:V518)</f>
        <v>0.56835199999999997</v>
      </c>
      <c r="AJ520" s="2">
        <f>ROUND(SUMIF(AA510:AA518,"=33525518",W510:W518),2)</f>
        <v>0</v>
      </c>
      <c r="AK520" s="2">
        <f>ROUND(SUMIF(AA510:AA518,"=33525518",X510:X518),2)</f>
        <v>29531.63</v>
      </c>
      <c r="AL520" s="2">
        <f>ROUND(SUMIF(AA510:AA518,"=33525518",Y510:Y518),2)</f>
        <v>19098.060000000001</v>
      </c>
      <c r="AM520" s="2"/>
      <c r="AN520" s="2"/>
      <c r="AO520" s="2">
        <f t="shared" ref="AO520:BD520" si="590">ROUND(BX520,2)</f>
        <v>0</v>
      </c>
      <c r="AP520" s="2">
        <f t="shared" si="590"/>
        <v>0</v>
      </c>
      <c r="AQ520" s="2">
        <f t="shared" si="590"/>
        <v>0</v>
      </c>
      <c r="AR520" s="2">
        <f t="shared" si="590"/>
        <v>90704.2</v>
      </c>
      <c r="AS520" s="2">
        <f t="shared" si="590"/>
        <v>90704.2</v>
      </c>
      <c r="AT520" s="2">
        <f t="shared" si="590"/>
        <v>0</v>
      </c>
      <c r="AU520" s="2">
        <f t="shared" si="590"/>
        <v>0</v>
      </c>
      <c r="AV520" s="2">
        <f t="shared" si="590"/>
        <v>5473</v>
      </c>
      <c r="AW520" s="2">
        <f t="shared" si="590"/>
        <v>5473</v>
      </c>
      <c r="AX520" s="2">
        <f t="shared" si="590"/>
        <v>0</v>
      </c>
      <c r="AY520" s="2">
        <f t="shared" si="590"/>
        <v>5473</v>
      </c>
      <c r="AZ520" s="2">
        <f t="shared" si="590"/>
        <v>0</v>
      </c>
      <c r="BA520" s="2">
        <f t="shared" si="590"/>
        <v>0</v>
      </c>
      <c r="BB520" s="2">
        <f t="shared" si="590"/>
        <v>0</v>
      </c>
      <c r="BC520" s="2">
        <f t="shared" si="590"/>
        <v>0</v>
      </c>
      <c r="BD520" s="2">
        <f t="shared" si="590"/>
        <v>0</v>
      </c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>
        <f>ROUND(SUMIF(AA510:AA518,"=33525518",FQ510:FQ518),2)</f>
        <v>0</v>
      </c>
      <c r="BY520" s="2">
        <f>ROUND(SUMIF(AA510:AA518,"=33525518",FR510:FR518),2)</f>
        <v>0</v>
      </c>
      <c r="BZ520" s="2">
        <f>ROUND(SUMIF(AA510:AA518,"=33525518",GL510:GL518),2)</f>
        <v>0</v>
      </c>
      <c r="CA520" s="2">
        <f>ROUND(SUMIF(AA510:AA518,"=33525518",GM510:GM518),2)</f>
        <v>90704.2</v>
      </c>
      <c r="CB520" s="2">
        <f>ROUND(SUMIF(AA510:AA518,"=33525518",GN510:GN518),2)</f>
        <v>90704.2</v>
      </c>
      <c r="CC520" s="2">
        <f>ROUND(SUMIF(AA510:AA518,"=33525518",GO510:GO518),2)</f>
        <v>0</v>
      </c>
      <c r="CD520" s="2">
        <f>ROUND(SUMIF(AA510:AA518,"=33525518",GP510:GP518),2)</f>
        <v>0</v>
      </c>
      <c r="CE520" s="2">
        <f>AC520-BX520</f>
        <v>5473</v>
      </c>
      <c r="CF520" s="2">
        <f>AC520-BY520</f>
        <v>5473</v>
      </c>
      <c r="CG520" s="2">
        <f>BX520-BZ520</f>
        <v>0</v>
      </c>
      <c r="CH520" s="2">
        <f>AC520-BX520-BY520+BZ520</f>
        <v>5473</v>
      </c>
      <c r="CI520" s="2">
        <f>BY520-BZ520</f>
        <v>0</v>
      </c>
      <c r="CJ520" s="2">
        <f>ROUND(SUMIF(AA510:AA518,"=33525518",GX510:GX518),2)</f>
        <v>0</v>
      </c>
      <c r="CK520" s="2">
        <f>ROUND(SUMIF(AA510:AA518,"=33525518",GY510:GY518),2)</f>
        <v>0</v>
      </c>
      <c r="CL520" s="2">
        <f>ROUND(SUMIF(AA510:AA518,"=33525518",GZ510:GZ518),2)</f>
        <v>0</v>
      </c>
      <c r="CM520" s="2">
        <f>ROUND(SUMIF(AA510:AA518,"=33525518",HD510:HD518),2)</f>
        <v>0</v>
      </c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>
        <v>0</v>
      </c>
    </row>
    <row r="522" spans="1:245">
      <c r="A522" s="4">
        <v>50</v>
      </c>
      <c r="B522" s="4">
        <v>0</v>
      </c>
      <c r="C522" s="4">
        <v>0</v>
      </c>
      <c r="D522" s="4">
        <v>1</v>
      </c>
      <c r="E522" s="4">
        <v>201</v>
      </c>
      <c r="F522" s="4">
        <f>ROUND(Source!O520,O522)</f>
        <v>42074.51</v>
      </c>
      <c r="G522" s="4" t="s">
        <v>60</v>
      </c>
      <c r="H522" s="4" t="s">
        <v>61</v>
      </c>
      <c r="I522" s="4"/>
      <c r="J522" s="4"/>
      <c r="K522" s="4">
        <v>201</v>
      </c>
      <c r="L522" s="4">
        <v>1</v>
      </c>
      <c r="M522" s="4">
        <v>3</v>
      </c>
      <c r="N522" s="4" t="s">
        <v>3</v>
      </c>
      <c r="O522" s="4">
        <v>2</v>
      </c>
      <c r="P522" s="4"/>
      <c r="Q522" s="4"/>
      <c r="R522" s="4"/>
      <c r="S522" s="4"/>
      <c r="T522" s="4"/>
      <c r="U522" s="4"/>
      <c r="V522" s="4"/>
      <c r="W522" s="4"/>
    </row>
    <row r="523" spans="1:245">
      <c r="A523" s="4">
        <v>50</v>
      </c>
      <c r="B523" s="4">
        <v>0</v>
      </c>
      <c r="C523" s="4">
        <v>0</v>
      </c>
      <c r="D523" s="4">
        <v>1</v>
      </c>
      <c r="E523" s="4">
        <v>202</v>
      </c>
      <c r="F523" s="4">
        <f>ROUND(Source!P520,O523)</f>
        <v>5473</v>
      </c>
      <c r="G523" s="4" t="s">
        <v>62</v>
      </c>
      <c r="H523" s="4" t="s">
        <v>63</v>
      </c>
      <c r="I523" s="4"/>
      <c r="J523" s="4"/>
      <c r="K523" s="4">
        <v>202</v>
      </c>
      <c r="L523" s="4">
        <v>2</v>
      </c>
      <c r="M523" s="4">
        <v>3</v>
      </c>
      <c r="N523" s="4" t="s">
        <v>3</v>
      </c>
      <c r="O523" s="4">
        <v>2</v>
      </c>
      <c r="P523" s="4"/>
      <c r="Q523" s="4"/>
      <c r="R523" s="4"/>
      <c r="S523" s="4"/>
      <c r="T523" s="4"/>
      <c r="U523" s="4"/>
      <c r="V523" s="4"/>
      <c r="W523" s="4"/>
    </row>
    <row r="524" spans="1:245">
      <c r="A524" s="4">
        <v>50</v>
      </c>
      <c r="B524" s="4">
        <v>0</v>
      </c>
      <c r="C524" s="4">
        <v>0</v>
      </c>
      <c r="D524" s="4">
        <v>1</v>
      </c>
      <c r="E524" s="4">
        <v>222</v>
      </c>
      <c r="F524" s="4">
        <f>ROUND(Source!AO520,O524)</f>
        <v>0</v>
      </c>
      <c r="G524" s="4" t="s">
        <v>64</v>
      </c>
      <c r="H524" s="4" t="s">
        <v>65</v>
      </c>
      <c r="I524" s="4"/>
      <c r="J524" s="4"/>
      <c r="K524" s="4">
        <v>222</v>
      </c>
      <c r="L524" s="4">
        <v>3</v>
      </c>
      <c r="M524" s="4">
        <v>3</v>
      </c>
      <c r="N524" s="4" t="s">
        <v>3</v>
      </c>
      <c r="O524" s="4">
        <v>2</v>
      </c>
      <c r="P524" s="4"/>
      <c r="Q524" s="4"/>
      <c r="R524" s="4"/>
      <c r="S524" s="4"/>
      <c r="T524" s="4"/>
      <c r="U524" s="4"/>
      <c r="V524" s="4"/>
      <c r="W524" s="4"/>
    </row>
    <row r="525" spans="1:245">
      <c r="A525" s="4">
        <v>50</v>
      </c>
      <c r="B525" s="4">
        <v>0</v>
      </c>
      <c r="C525" s="4">
        <v>0</v>
      </c>
      <c r="D525" s="4">
        <v>1</v>
      </c>
      <c r="E525" s="4">
        <v>225</v>
      </c>
      <c r="F525" s="4">
        <f>ROUND(Source!AV520,O525)</f>
        <v>5473</v>
      </c>
      <c r="G525" s="4" t="s">
        <v>66</v>
      </c>
      <c r="H525" s="4" t="s">
        <v>67</v>
      </c>
      <c r="I525" s="4"/>
      <c r="J525" s="4"/>
      <c r="K525" s="4">
        <v>225</v>
      </c>
      <c r="L525" s="4">
        <v>4</v>
      </c>
      <c r="M525" s="4">
        <v>3</v>
      </c>
      <c r="N525" s="4" t="s">
        <v>3</v>
      </c>
      <c r="O525" s="4">
        <v>2</v>
      </c>
      <c r="P525" s="4"/>
      <c r="Q525" s="4"/>
      <c r="R525" s="4"/>
      <c r="S525" s="4"/>
      <c r="T525" s="4"/>
      <c r="U525" s="4"/>
      <c r="V525" s="4"/>
      <c r="W525" s="4"/>
    </row>
    <row r="526" spans="1:245">
      <c r="A526" s="4">
        <v>50</v>
      </c>
      <c r="B526" s="4">
        <v>0</v>
      </c>
      <c r="C526" s="4">
        <v>0</v>
      </c>
      <c r="D526" s="4">
        <v>1</v>
      </c>
      <c r="E526" s="4">
        <v>226</v>
      </c>
      <c r="F526" s="4">
        <f>ROUND(Source!AW520,O526)</f>
        <v>5473</v>
      </c>
      <c r="G526" s="4" t="s">
        <v>68</v>
      </c>
      <c r="H526" s="4" t="s">
        <v>69</v>
      </c>
      <c r="I526" s="4"/>
      <c r="J526" s="4"/>
      <c r="K526" s="4">
        <v>226</v>
      </c>
      <c r="L526" s="4">
        <v>5</v>
      </c>
      <c r="M526" s="4">
        <v>3</v>
      </c>
      <c r="N526" s="4" t="s">
        <v>3</v>
      </c>
      <c r="O526" s="4">
        <v>2</v>
      </c>
      <c r="P526" s="4"/>
      <c r="Q526" s="4"/>
      <c r="R526" s="4"/>
      <c r="S526" s="4"/>
      <c r="T526" s="4"/>
      <c r="U526" s="4"/>
      <c r="V526" s="4"/>
      <c r="W526" s="4"/>
    </row>
    <row r="527" spans="1:245">
      <c r="A527" s="4">
        <v>50</v>
      </c>
      <c r="B527" s="4">
        <v>0</v>
      </c>
      <c r="C527" s="4">
        <v>0</v>
      </c>
      <c r="D527" s="4">
        <v>1</v>
      </c>
      <c r="E527" s="4">
        <v>227</v>
      </c>
      <c r="F527" s="4">
        <f>ROUND(Source!AX520,O527)</f>
        <v>0</v>
      </c>
      <c r="G527" s="4" t="s">
        <v>70</v>
      </c>
      <c r="H527" s="4" t="s">
        <v>71</v>
      </c>
      <c r="I527" s="4"/>
      <c r="J527" s="4"/>
      <c r="K527" s="4">
        <v>227</v>
      </c>
      <c r="L527" s="4">
        <v>6</v>
      </c>
      <c r="M527" s="4">
        <v>3</v>
      </c>
      <c r="N527" s="4" t="s">
        <v>3</v>
      </c>
      <c r="O527" s="4">
        <v>2</v>
      </c>
      <c r="P527" s="4"/>
      <c r="Q527" s="4"/>
      <c r="R527" s="4"/>
      <c r="S527" s="4"/>
      <c r="T527" s="4"/>
      <c r="U527" s="4"/>
      <c r="V527" s="4"/>
      <c r="W527" s="4"/>
    </row>
    <row r="528" spans="1:245">
      <c r="A528" s="4">
        <v>50</v>
      </c>
      <c r="B528" s="4">
        <v>0</v>
      </c>
      <c r="C528" s="4">
        <v>0</v>
      </c>
      <c r="D528" s="4">
        <v>1</v>
      </c>
      <c r="E528" s="4">
        <v>228</v>
      </c>
      <c r="F528" s="4">
        <f>ROUND(Source!AY520,O528)</f>
        <v>5473</v>
      </c>
      <c r="G528" s="4" t="s">
        <v>72</v>
      </c>
      <c r="H528" s="4" t="s">
        <v>73</v>
      </c>
      <c r="I528" s="4"/>
      <c r="J528" s="4"/>
      <c r="K528" s="4">
        <v>228</v>
      </c>
      <c r="L528" s="4">
        <v>7</v>
      </c>
      <c r="M528" s="4">
        <v>3</v>
      </c>
      <c r="N528" s="4" t="s">
        <v>3</v>
      </c>
      <c r="O528" s="4">
        <v>2</v>
      </c>
      <c r="P528" s="4"/>
      <c r="Q528" s="4"/>
      <c r="R528" s="4"/>
      <c r="S528" s="4"/>
      <c r="T528" s="4"/>
      <c r="U528" s="4"/>
      <c r="V528" s="4"/>
      <c r="W528" s="4"/>
    </row>
    <row r="529" spans="1:23">
      <c r="A529" s="4">
        <v>50</v>
      </c>
      <c r="B529" s="4">
        <v>0</v>
      </c>
      <c r="C529" s="4">
        <v>0</v>
      </c>
      <c r="D529" s="4">
        <v>1</v>
      </c>
      <c r="E529" s="4">
        <v>216</v>
      </c>
      <c r="F529" s="4">
        <f>ROUND(Source!AP520,O529)</f>
        <v>0</v>
      </c>
      <c r="G529" s="4" t="s">
        <v>74</v>
      </c>
      <c r="H529" s="4" t="s">
        <v>75</v>
      </c>
      <c r="I529" s="4"/>
      <c r="J529" s="4"/>
      <c r="K529" s="4">
        <v>216</v>
      </c>
      <c r="L529" s="4">
        <v>8</v>
      </c>
      <c r="M529" s="4">
        <v>3</v>
      </c>
      <c r="N529" s="4" t="s">
        <v>3</v>
      </c>
      <c r="O529" s="4">
        <v>2</v>
      </c>
      <c r="P529" s="4"/>
      <c r="Q529" s="4"/>
      <c r="R529" s="4"/>
      <c r="S529" s="4"/>
      <c r="T529" s="4"/>
      <c r="U529" s="4"/>
      <c r="V529" s="4"/>
      <c r="W529" s="4"/>
    </row>
    <row r="530" spans="1:23">
      <c r="A530" s="4">
        <v>50</v>
      </c>
      <c r="B530" s="4">
        <v>0</v>
      </c>
      <c r="C530" s="4">
        <v>0</v>
      </c>
      <c r="D530" s="4">
        <v>1</v>
      </c>
      <c r="E530" s="4">
        <v>223</v>
      </c>
      <c r="F530" s="4">
        <f>ROUND(Source!AQ520,O530)</f>
        <v>0</v>
      </c>
      <c r="G530" s="4" t="s">
        <v>76</v>
      </c>
      <c r="H530" s="4" t="s">
        <v>77</v>
      </c>
      <c r="I530" s="4"/>
      <c r="J530" s="4"/>
      <c r="K530" s="4">
        <v>223</v>
      </c>
      <c r="L530" s="4">
        <v>9</v>
      </c>
      <c r="M530" s="4">
        <v>3</v>
      </c>
      <c r="N530" s="4" t="s">
        <v>3</v>
      </c>
      <c r="O530" s="4">
        <v>2</v>
      </c>
      <c r="P530" s="4"/>
      <c r="Q530" s="4"/>
      <c r="R530" s="4"/>
      <c r="S530" s="4"/>
      <c r="T530" s="4"/>
      <c r="U530" s="4"/>
      <c r="V530" s="4"/>
      <c r="W530" s="4"/>
    </row>
    <row r="531" spans="1:23">
      <c r="A531" s="4">
        <v>50</v>
      </c>
      <c r="B531" s="4">
        <v>0</v>
      </c>
      <c r="C531" s="4">
        <v>0</v>
      </c>
      <c r="D531" s="4">
        <v>1</v>
      </c>
      <c r="E531" s="4">
        <v>229</v>
      </c>
      <c r="F531" s="4">
        <f>ROUND(Source!AZ520,O531)</f>
        <v>0</v>
      </c>
      <c r="G531" s="4" t="s">
        <v>78</v>
      </c>
      <c r="H531" s="4" t="s">
        <v>79</v>
      </c>
      <c r="I531" s="4"/>
      <c r="J531" s="4"/>
      <c r="K531" s="4">
        <v>229</v>
      </c>
      <c r="L531" s="4">
        <v>10</v>
      </c>
      <c r="M531" s="4">
        <v>3</v>
      </c>
      <c r="N531" s="4" t="s">
        <v>3</v>
      </c>
      <c r="O531" s="4">
        <v>2</v>
      </c>
      <c r="P531" s="4"/>
      <c r="Q531" s="4"/>
      <c r="R531" s="4"/>
      <c r="S531" s="4"/>
      <c r="T531" s="4"/>
      <c r="U531" s="4"/>
      <c r="V531" s="4"/>
      <c r="W531" s="4"/>
    </row>
    <row r="532" spans="1:23">
      <c r="A532" s="4">
        <v>50</v>
      </c>
      <c r="B532" s="4">
        <v>0</v>
      </c>
      <c r="C532" s="4">
        <v>0</v>
      </c>
      <c r="D532" s="4">
        <v>1</v>
      </c>
      <c r="E532" s="4">
        <v>203</v>
      </c>
      <c r="F532" s="4">
        <f>ROUND(Source!Q520,O532)</f>
        <v>253.12</v>
      </c>
      <c r="G532" s="4" t="s">
        <v>80</v>
      </c>
      <c r="H532" s="4" t="s">
        <v>81</v>
      </c>
      <c r="I532" s="4"/>
      <c r="J532" s="4"/>
      <c r="K532" s="4">
        <v>203</v>
      </c>
      <c r="L532" s="4">
        <v>11</v>
      </c>
      <c r="M532" s="4">
        <v>3</v>
      </c>
      <c r="N532" s="4" t="s">
        <v>3</v>
      </c>
      <c r="O532" s="4">
        <v>2</v>
      </c>
      <c r="P532" s="4"/>
      <c r="Q532" s="4"/>
      <c r="R532" s="4"/>
      <c r="S532" s="4"/>
      <c r="T532" s="4"/>
      <c r="U532" s="4"/>
      <c r="V532" s="4"/>
      <c r="W532" s="4"/>
    </row>
    <row r="533" spans="1:23">
      <c r="A533" s="4">
        <v>50</v>
      </c>
      <c r="B533" s="4">
        <v>0</v>
      </c>
      <c r="C533" s="4">
        <v>0</v>
      </c>
      <c r="D533" s="4">
        <v>1</v>
      </c>
      <c r="E533" s="4">
        <v>231</v>
      </c>
      <c r="F533" s="4">
        <f>ROUND(Source!BB520,O533)</f>
        <v>0</v>
      </c>
      <c r="G533" s="4" t="s">
        <v>82</v>
      </c>
      <c r="H533" s="4" t="s">
        <v>83</v>
      </c>
      <c r="I533" s="4"/>
      <c r="J533" s="4"/>
      <c r="K533" s="4">
        <v>231</v>
      </c>
      <c r="L533" s="4">
        <v>12</v>
      </c>
      <c r="M533" s="4">
        <v>3</v>
      </c>
      <c r="N533" s="4" t="s">
        <v>3</v>
      </c>
      <c r="O533" s="4">
        <v>2</v>
      </c>
      <c r="P533" s="4"/>
      <c r="Q533" s="4"/>
      <c r="R533" s="4"/>
      <c r="S533" s="4"/>
      <c r="T533" s="4"/>
      <c r="U533" s="4"/>
      <c r="V533" s="4"/>
      <c r="W533" s="4"/>
    </row>
    <row r="534" spans="1:23">
      <c r="A534" s="4">
        <v>50</v>
      </c>
      <c r="B534" s="4">
        <v>0</v>
      </c>
      <c r="C534" s="4">
        <v>0</v>
      </c>
      <c r="D534" s="4">
        <v>1</v>
      </c>
      <c r="E534" s="4">
        <v>204</v>
      </c>
      <c r="F534" s="4">
        <f>ROUND(Source!R520,O534)</f>
        <v>243.43</v>
      </c>
      <c r="G534" s="4" t="s">
        <v>84</v>
      </c>
      <c r="H534" s="4" t="s">
        <v>85</v>
      </c>
      <c r="I534" s="4"/>
      <c r="J534" s="4"/>
      <c r="K534" s="4">
        <v>204</v>
      </c>
      <c r="L534" s="4">
        <v>13</v>
      </c>
      <c r="M534" s="4">
        <v>3</v>
      </c>
      <c r="N534" s="4" t="s">
        <v>3</v>
      </c>
      <c r="O534" s="4">
        <v>2</v>
      </c>
      <c r="P534" s="4"/>
      <c r="Q534" s="4"/>
      <c r="R534" s="4"/>
      <c r="S534" s="4"/>
      <c r="T534" s="4"/>
      <c r="U534" s="4"/>
      <c r="V534" s="4"/>
      <c r="W534" s="4"/>
    </row>
    <row r="535" spans="1:23">
      <c r="A535" s="4">
        <v>50</v>
      </c>
      <c r="B535" s="4">
        <v>0</v>
      </c>
      <c r="C535" s="4">
        <v>0</v>
      </c>
      <c r="D535" s="4">
        <v>1</v>
      </c>
      <c r="E535" s="4">
        <v>205</v>
      </c>
      <c r="F535" s="4">
        <f>ROUND(Source!S520,O535)</f>
        <v>36348.39</v>
      </c>
      <c r="G535" s="4" t="s">
        <v>86</v>
      </c>
      <c r="H535" s="4" t="s">
        <v>87</v>
      </c>
      <c r="I535" s="4"/>
      <c r="J535" s="4"/>
      <c r="K535" s="4">
        <v>205</v>
      </c>
      <c r="L535" s="4">
        <v>14</v>
      </c>
      <c r="M535" s="4">
        <v>3</v>
      </c>
      <c r="N535" s="4" t="s">
        <v>3</v>
      </c>
      <c r="O535" s="4">
        <v>2</v>
      </c>
      <c r="P535" s="4"/>
      <c r="Q535" s="4"/>
      <c r="R535" s="4"/>
      <c r="S535" s="4"/>
      <c r="T535" s="4"/>
      <c r="U535" s="4"/>
      <c r="V535" s="4"/>
      <c r="W535" s="4"/>
    </row>
    <row r="536" spans="1:23">
      <c r="A536" s="4">
        <v>50</v>
      </c>
      <c r="B536" s="4">
        <v>0</v>
      </c>
      <c r="C536" s="4">
        <v>0</v>
      </c>
      <c r="D536" s="4">
        <v>1</v>
      </c>
      <c r="E536" s="4">
        <v>232</v>
      </c>
      <c r="F536" s="4">
        <f>ROUND(Source!BC520,O536)</f>
        <v>0</v>
      </c>
      <c r="G536" s="4" t="s">
        <v>88</v>
      </c>
      <c r="H536" s="4" t="s">
        <v>89</v>
      </c>
      <c r="I536" s="4"/>
      <c r="J536" s="4"/>
      <c r="K536" s="4">
        <v>232</v>
      </c>
      <c r="L536" s="4">
        <v>15</v>
      </c>
      <c r="M536" s="4">
        <v>3</v>
      </c>
      <c r="N536" s="4" t="s">
        <v>3</v>
      </c>
      <c r="O536" s="4">
        <v>2</v>
      </c>
      <c r="P536" s="4"/>
      <c r="Q536" s="4"/>
      <c r="R536" s="4"/>
      <c r="S536" s="4"/>
      <c r="T536" s="4"/>
      <c r="U536" s="4"/>
      <c r="V536" s="4"/>
      <c r="W536" s="4"/>
    </row>
    <row r="537" spans="1:23">
      <c r="A537" s="4">
        <v>50</v>
      </c>
      <c r="B537" s="4">
        <v>0</v>
      </c>
      <c r="C537" s="4">
        <v>0</v>
      </c>
      <c r="D537" s="4">
        <v>1</v>
      </c>
      <c r="E537" s="4">
        <v>214</v>
      </c>
      <c r="F537" s="4">
        <f>ROUND(Source!AS520,O537)</f>
        <v>90704.2</v>
      </c>
      <c r="G537" s="4" t="s">
        <v>90</v>
      </c>
      <c r="H537" s="4" t="s">
        <v>91</v>
      </c>
      <c r="I537" s="4"/>
      <c r="J537" s="4"/>
      <c r="K537" s="4">
        <v>214</v>
      </c>
      <c r="L537" s="4">
        <v>16</v>
      </c>
      <c r="M537" s="4">
        <v>3</v>
      </c>
      <c r="N537" s="4" t="s">
        <v>3</v>
      </c>
      <c r="O537" s="4">
        <v>2</v>
      </c>
      <c r="P537" s="4"/>
      <c r="Q537" s="4"/>
      <c r="R537" s="4"/>
      <c r="S537" s="4"/>
      <c r="T537" s="4"/>
      <c r="U537" s="4"/>
      <c r="V537" s="4"/>
      <c r="W537" s="4"/>
    </row>
    <row r="538" spans="1:23">
      <c r="A538" s="4">
        <v>50</v>
      </c>
      <c r="B538" s="4">
        <v>0</v>
      </c>
      <c r="C538" s="4">
        <v>0</v>
      </c>
      <c r="D538" s="4">
        <v>1</v>
      </c>
      <c r="E538" s="4">
        <v>215</v>
      </c>
      <c r="F538" s="4">
        <f>ROUND(Source!AT520,O538)</f>
        <v>0</v>
      </c>
      <c r="G538" s="4" t="s">
        <v>92</v>
      </c>
      <c r="H538" s="4" t="s">
        <v>93</v>
      </c>
      <c r="I538" s="4"/>
      <c r="J538" s="4"/>
      <c r="K538" s="4">
        <v>215</v>
      </c>
      <c r="L538" s="4">
        <v>17</v>
      </c>
      <c r="M538" s="4">
        <v>3</v>
      </c>
      <c r="N538" s="4" t="s">
        <v>3</v>
      </c>
      <c r="O538" s="4">
        <v>2</v>
      </c>
      <c r="P538" s="4"/>
      <c r="Q538" s="4"/>
      <c r="R538" s="4"/>
      <c r="S538" s="4"/>
      <c r="T538" s="4"/>
      <c r="U538" s="4"/>
      <c r="V538" s="4"/>
      <c r="W538" s="4"/>
    </row>
    <row r="539" spans="1:23">
      <c r="A539" s="4">
        <v>50</v>
      </c>
      <c r="B539" s="4">
        <v>0</v>
      </c>
      <c r="C539" s="4">
        <v>0</v>
      </c>
      <c r="D539" s="4">
        <v>1</v>
      </c>
      <c r="E539" s="4">
        <v>217</v>
      </c>
      <c r="F539" s="4">
        <f>ROUND(Source!AU520,O539)</f>
        <v>0</v>
      </c>
      <c r="G539" s="4" t="s">
        <v>94</v>
      </c>
      <c r="H539" s="4" t="s">
        <v>95</v>
      </c>
      <c r="I539" s="4"/>
      <c r="J539" s="4"/>
      <c r="K539" s="4">
        <v>217</v>
      </c>
      <c r="L539" s="4">
        <v>18</v>
      </c>
      <c r="M539" s="4">
        <v>3</v>
      </c>
      <c r="N539" s="4" t="s">
        <v>3</v>
      </c>
      <c r="O539" s="4">
        <v>2</v>
      </c>
      <c r="P539" s="4"/>
      <c r="Q539" s="4"/>
      <c r="R539" s="4"/>
      <c r="S539" s="4"/>
      <c r="T539" s="4"/>
      <c r="U539" s="4"/>
      <c r="V539" s="4"/>
      <c r="W539" s="4"/>
    </row>
    <row r="540" spans="1:23">
      <c r="A540" s="4">
        <v>50</v>
      </c>
      <c r="B540" s="4">
        <v>0</v>
      </c>
      <c r="C540" s="4">
        <v>0</v>
      </c>
      <c r="D540" s="4">
        <v>1</v>
      </c>
      <c r="E540" s="4">
        <v>230</v>
      </c>
      <c r="F540" s="4">
        <f>ROUND(Source!BA520,O540)</f>
        <v>0</v>
      </c>
      <c r="G540" s="4" t="s">
        <v>96</v>
      </c>
      <c r="H540" s="4" t="s">
        <v>97</v>
      </c>
      <c r="I540" s="4"/>
      <c r="J540" s="4"/>
      <c r="K540" s="4">
        <v>230</v>
      </c>
      <c r="L540" s="4">
        <v>19</v>
      </c>
      <c r="M540" s="4">
        <v>3</v>
      </c>
      <c r="N540" s="4" t="s">
        <v>3</v>
      </c>
      <c r="O540" s="4">
        <v>2</v>
      </c>
      <c r="P540" s="4"/>
      <c r="Q540" s="4"/>
      <c r="R540" s="4"/>
      <c r="S540" s="4"/>
      <c r="T540" s="4"/>
      <c r="U540" s="4"/>
      <c r="V540" s="4"/>
      <c r="W540" s="4"/>
    </row>
    <row r="541" spans="1:23">
      <c r="A541" s="4">
        <v>50</v>
      </c>
      <c r="B541" s="4">
        <v>0</v>
      </c>
      <c r="C541" s="4">
        <v>0</v>
      </c>
      <c r="D541" s="4">
        <v>1</v>
      </c>
      <c r="E541" s="4">
        <v>206</v>
      </c>
      <c r="F541" s="4">
        <f>ROUND(Source!T520,O541)</f>
        <v>0</v>
      </c>
      <c r="G541" s="4" t="s">
        <v>98</v>
      </c>
      <c r="H541" s="4" t="s">
        <v>99</v>
      </c>
      <c r="I541" s="4"/>
      <c r="J541" s="4"/>
      <c r="K541" s="4">
        <v>206</v>
      </c>
      <c r="L541" s="4">
        <v>20</v>
      </c>
      <c r="M541" s="4">
        <v>3</v>
      </c>
      <c r="N541" s="4" t="s">
        <v>3</v>
      </c>
      <c r="O541" s="4">
        <v>2</v>
      </c>
      <c r="P541" s="4"/>
      <c r="Q541" s="4"/>
      <c r="R541" s="4"/>
      <c r="S541" s="4"/>
      <c r="T541" s="4"/>
      <c r="U541" s="4"/>
      <c r="V541" s="4"/>
      <c r="W541" s="4"/>
    </row>
    <row r="542" spans="1:23">
      <c r="A542" s="4">
        <v>50</v>
      </c>
      <c r="B542" s="4">
        <v>0</v>
      </c>
      <c r="C542" s="4">
        <v>0</v>
      </c>
      <c r="D542" s="4">
        <v>1</v>
      </c>
      <c r="E542" s="4">
        <v>207</v>
      </c>
      <c r="F542" s="4">
        <f>Source!U520</f>
        <v>132.199693</v>
      </c>
      <c r="G542" s="4" t="s">
        <v>100</v>
      </c>
      <c r="H542" s="4" t="s">
        <v>101</v>
      </c>
      <c r="I542" s="4"/>
      <c r="J542" s="4"/>
      <c r="K542" s="4">
        <v>207</v>
      </c>
      <c r="L542" s="4">
        <v>21</v>
      </c>
      <c r="M542" s="4">
        <v>3</v>
      </c>
      <c r="N542" s="4" t="s">
        <v>3</v>
      </c>
      <c r="O542" s="4">
        <v>-1</v>
      </c>
      <c r="P542" s="4"/>
      <c r="Q542" s="4"/>
      <c r="R542" s="4"/>
      <c r="S542" s="4"/>
      <c r="T542" s="4"/>
      <c r="U542" s="4"/>
      <c r="V542" s="4"/>
      <c r="W542" s="4"/>
    </row>
    <row r="543" spans="1:23">
      <c r="A543" s="4">
        <v>50</v>
      </c>
      <c r="B543" s="4">
        <v>0</v>
      </c>
      <c r="C543" s="4">
        <v>0</v>
      </c>
      <c r="D543" s="4">
        <v>1</v>
      </c>
      <c r="E543" s="4">
        <v>208</v>
      </c>
      <c r="F543" s="4">
        <f>Source!V520</f>
        <v>0.56835199999999997</v>
      </c>
      <c r="G543" s="4" t="s">
        <v>102</v>
      </c>
      <c r="H543" s="4" t="s">
        <v>103</v>
      </c>
      <c r="I543" s="4"/>
      <c r="J543" s="4"/>
      <c r="K543" s="4">
        <v>208</v>
      </c>
      <c r="L543" s="4">
        <v>22</v>
      </c>
      <c r="M543" s="4">
        <v>3</v>
      </c>
      <c r="N543" s="4" t="s">
        <v>3</v>
      </c>
      <c r="O543" s="4">
        <v>-1</v>
      </c>
      <c r="P543" s="4"/>
      <c r="Q543" s="4"/>
      <c r="R543" s="4"/>
      <c r="S543" s="4"/>
      <c r="T543" s="4"/>
      <c r="U543" s="4"/>
      <c r="V543" s="4"/>
      <c r="W543" s="4"/>
    </row>
    <row r="544" spans="1:23">
      <c r="A544" s="4">
        <v>50</v>
      </c>
      <c r="B544" s="4">
        <v>0</v>
      </c>
      <c r="C544" s="4">
        <v>0</v>
      </c>
      <c r="D544" s="4">
        <v>1</v>
      </c>
      <c r="E544" s="4">
        <v>209</v>
      </c>
      <c r="F544" s="4">
        <f>ROUND(Source!W520,O544)</f>
        <v>0</v>
      </c>
      <c r="G544" s="4" t="s">
        <v>104</v>
      </c>
      <c r="H544" s="4" t="s">
        <v>105</v>
      </c>
      <c r="I544" s="4"/>
      <c r="J544" s="4"/>
      <c r="K544" s="4">
        <v>209</v>
      </c>
      <c r="L544" s="4">
        <v>23</v>
      </c>
      <c r="M544" s="4">
        <v>3</v>
      </c>
      <c r="N544" s="4" t="s">
        <v>3</v>
      </c>
      <c r="O544" s="4">
        <v>2</v>
      </c>
      <c r="P544" s="4"/>
      <c r="Q544" s="4"/>
      <c r="R544" s="4"/>
      <c r="S544" s="4"/>
      <c r="T544" s="4"/>
      <c r="U544" s="4"/>
      <c r="V544" s="4"/>
      <c r="W544" s="4"/>
    </row>
    <row r="545" spans="1:245">
      <c r="A545" s="4">
        <v>50</v>
      </c>
      <c r="B545" s="4">
        <v>0</v>
      </c>
      <c r="C545" s="4">
        <v>0</v>
      </c>
      <c r="D545" s="4">
        <v>1</v>
      </c>
      <c r="E545" s="4">
        <v>233</v>
      </c>
      <c r="F545" s="4">
        <f>ROUND(Source!BD520,O545)</f>
        <v>0</v>
      </c>
      <c r="G545" s="4" t="s">
        <v>106</v>
      </c>
      <c r="H545" s="4" t="s">
        <v>107</v>
      </c>
      <c r="I545" s="4"/>
      <c r="J545" s="4"/>
      <c r="K545" s="4">
        <v>233</v>
      </c>
      <c r="L545" s="4">
        <v>24</v>
      </c>
      <c r="M545" s="4">
        <v>3</v>
      </c>
      <c r="N545" s="4" t="s">
        <v>3</v>
      </c>
      <c r="O545" s="4">
        <v>2</v>
      </c>
      <c r="P545" s="4"/>
      <c r="Q545" s="4"/>
      <c r="R545" s="4"/>
      <c r="S545" s="4"/>
      <c r="T545" s="4"/>
      <c r="U545" s="4"/>
      <c r="V545" s="4"/>
      <c r="W545" s="4"/>
    </row>
    <row r="546" spans="1:245">
      <c r="A546" s="4">
        <v>50</v>
      </c>
      <c r="B546" s="4">
        <v>0</v>
      </c>
      <c r="C546" s="4">
        <v>0</v>
      </c>
      <c r="D546" s="4">
        <v>1</v>
      </c>
      <c r="E546" s="4">
        <v>210</v>
      </c>
      <c r="F546" s="4">
        <f>ROUND(Source!X520,O546)</f>
        <v>29531.63</v>
      </c>
      <c r="G546" s="4" t="s">
        <v>108</v>
      </c>
      <c r="H546" s="4" t="s">
        <v>109</v>
      </c>
      <c r="I546" s="4"/>
      <c r="J546" s="4"/>
      <c r="K546" s="4">
        <v>210</v>
      </c>
      <c r="L546" s="4">
        <v>25</v>
      </c>
      <c r="M546" s="4">
        <v>3</v>
      </c>
      <c r="N546" s="4" t="s">
        <v>3</v>
      </c>
      <c r="O546" s="4">
        <v>2</v>
      </c>
      <c r="P546" s="4"/>
      <c r="Q546" s="4"/>
      <c r="R546" s="4"/>
      <c r="S546" s="4"/>
      <c r="T546" s="4"/>
      <c r="U546" s="4"/>
      <c r="V546" s="4"/>
      <c r="W546" s="4"/>
    </row>
    <row r="547" spans="1:245">
      <c r="A547" s="4">
        <v>50</v>
      </c>
      <c r="B547" s="4">
        <v>0</v>
      </c>
      <c r="C547" s="4">
        <v>0</v>
      </c>
      <c r="D547" s="4">
        <v>1</v>
      </c>
      <c r="E547" s="4">
        <v>211</v>
      </c>
      <c r="F547" s="4">
        <f>ROUND(Source!Y520,O547)</f>
        <v>19098.060000000001</v>
      </c>
      <c r="G547" s="4" t="s">
        <v>110</v>
      </c>
      <c r="H547" s="4" t="s">
        <v>111</v>
      </c>
      <c r="I547" s="4"/>
      <c r="J547" s="4"/>
      <c r="K547" s="4">
        <v>211</v>
      </c>
      <c r="L547" s="4">
        <v>26</v>
      </c>
      <c r="M547" s="4">
        <v>3</v>
      </c>
      <c r="N547" s="4" t="s">
        <v>3</v>
      </c>
      <c r="O547" s="4">
        <v>2</v>
      </c>
      <c r="P547" s="4"/>
      <c r="Q547" s="4"/>
      <c r="R547" s="4"/>
      <c r="S547" s="4"/>
      <c r="T547" s="4"/>
      <c r="U547" s="4"/>
      <c r="V547" s="4"/>
      <c r="W547" s="4"/>
    </row>
    <row r="548" spans="1:245">
      <c r="A548" s="4">
        <v>50</v>
      </c>
      <c r="B548" s="4">
        <v>0</v>
      </c>
      <c r="C548" s="4">
        <v>0</v>
      </c>
      <c r="D548" s="4">
        <v>1</v>
      </c>
      <c r="E548" s="4">
        <v>224</v>
      </c>
      <c r="F548" s="4">
        <f>ROUND(Source!AR520,O548)</f>
        <v>90704.2</v>
      </c>
      <c r="G548" s="4" t="s">
        <v>112</v>
      </c>
      <c r="H548" s="4" t="s">
        <v>113</v>
      </c>
      <c r="I548" s="4"/>
      <c r="J548" s="4"/>
      <c r="K548" s="4">
        <v>224</v>
      </c>
      <c r="L548" s="4">
        <v>27</v>
      </c>
      <c r="M548" s="4">
        <v>3</v>
      </c>
      <c r="N548" s="4" t="s">
        <v>3</v>
      </c>
      <c r="O548" s="4">
        <v>2</v>
      </c>
      <c r="P548" s="4"/>
      <c r="Q548" s="4"/>
      <c r="R548" s="4"/>
      <c r="S548" s="4"/>
      <c r="T548" s="4"/>
      <c r="U548" s="4"/>
      <c r="V548" s="4"/>
      <c r="W548" s="4"/>
    </row>
    <row r="550" spans="1:245">
      <c r="A550" s="1">
        <v>5</v>
      </c>
      <c r="B550" s="1">
        <v>0</v>
      </c>
      <c r="C550" s="1"/>
      <c r="D550" s="1">
        <f>ROW(A564)</f>
        <v>564</v>
      </c>
      <c r="E550" s="1"/>
      <c r="F550" s="1" t="s">
        <v>15</v>
      </c>
      <c r="G550" s="1" t="s">
        <v>128</v>
      </c>
      <c r="H550" s="1" t="s">
        <v>3</v>
      </c>
      <c r="I550" s="1">
        <v>0</v>
      </c>
      <c r="J550" s="1"/>
      <c r="K550" s="1">
        <v>0</v>
      </c>
      <c r="L550" s="1"/>
      <c r="M550" s="1" t="s">
        <v>3</v>
      </c>
      <c r="N550" s="1"/>
      <c r="O550" s="1"/>
      <c r="P550" s="1"/>
      <c r="Q550" s="1"/>
      <c r="R550" s="1"/>
      <c r="S550" s="1">
        <v>0</v>
      </c>
      <c r="T550" s="1"/>
      <c r="U550" s="1" t="s">
        <v>3</v>
      </c>
      <c r="V550" s="1">
        <v>0</v>
      </c>
      <c r="W550" s="1"/>
      <c r="X550" s="1"/>
      <c r="Y550" s="1"/>
      <c r="Z550" s="1"/>
      <c r="AA550" s="1"/>
      <c r="AB550" s="1" t="s">
        <v>3</v>
      </c>
      <c r="AC550" s="1" t="s">
        <v>3</v>
      </c>
      <c r="AD550" s="1" t="s">
        <v>3</v>
      </c>
      <c r="AE550" s="1" t="s">
        <v>3</v>
      </c>
      <c r="AF550" s="1" t="s">
        <v>3</v>
      </c>
      <c r="AG550" s="1" t="s">
        <v>3</v>
      </c>
      <c r="AH550" s="1"/>
      <c r="AI550" s="1"/>
      <c r="AJ550" s="1"/>
      <c r="AK550" s="1"/>
      <c r="AL550" s="1"/>
      <c r="AM550" s="1"/>
      <c r="AN550" s="1"/>
      <c r="AO550" s="1"/>
      <c r="AP550" s="1" t="s">
        <v>3</v>
      </c>
      <c r="AQ550" s="1" t="s">
        <v>3</v>
      </c>
      <c r="AR550" s="1" t="s">
        <v>3</v>
      </c>
      <c r="AS550" s="1"/>
      <c r="AT550" s="1"/>
      <c r="AU550" s="1"/>
      <c r="AV550" s="1"/>
      <c r="AW550" s="1"/>
      <c r="AX550" s="1"/>
      <c r="AY550" s="1"/>
      <c r="AZ550" s="1" t="s">
        <v>3</v>
      </c>
      <c r="BA550" s="1"/>
      <c r="BB550" s="1" t="s">
        <v>3</v>
      </c>
      <c r="BC550" s="1" t="s">
        <v>3</v>
      </c>
      <c r="BD550" s="1" t="s">
        <v>3</v>
      </c>
      <c r="BE550" s="1" t="s">
        <v>3</v>
      </c>
      <c r="BF550" s="1" t="s">
        <v>3</v>
      </c>
      <c r="BG550" s="1" t="s">
        <v>3</v>
      </c>
      <c r="BH550" s="1" t="s">
        <v>3</v>
      </c>
      <c r="BI550" s="1" t="s">
        <v>3</v>
      </c>
      <c r="BJ550" s="1" t="s">
        <v>3</v>
      </c>
      <c r="BK550" s="1" t="s">
        <v>3</v>
      </c>
      <c r="BL550" s="1" t="s">
        <v>3</v>
      </c>
      <c r="BM550" s="1" t="s">
        <v>3</v>
      </c>
      <c r="BN550" s="1" t="s">
        <v>3</v>
      </c>
      <c r="BO550" s="1" t="s">
        <v>3</v>
      </c>
      <c r="BP550" s="1" t="s">
        <v>3</v>
      </c>
      <c r="BQ550" s="1"/>
      <c r="BR550" s="1"/>
      <c r="BS550" s="1"/>
      <c r="BT550" s="1"/>
      <c r="BU550" s="1"/>
      <c r="BV550" s="1"/>
      <c r="BW550" s="1"/>
      <c r="BX550" s="1">
        <v>0</v>
      </c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>
        <v>0</v>
      </c>
    </row>
    <row r="552" spans="1:245">
      <c r="A552" s="2">
        <v>52</v>
      </c>
      <c r="B552" s="2">
        <f t="shared" ref="B552:G552" si="591">B564</f>
        <v>0</v>
      </c>
      <c r="C552" s="2">
        <f t="shared" si="591"/>
        <v>5</v>
      </c>
      <c r="D552" s="2">
        <f t="shared" si="591"/>
        <v>550</v>
      </c>
      <c r="E552" s="2">
        <f t="shared" si="591"/>
        <v>0</v>
      </c>
      <c r="F552" s="2" t="str">
        <f t="shared" si="591"/>
        <v>Новый подраздел</v>
      </c>
      <c r="G552" s="2" t="str">
        <f t="shared" si="591"/>
        <v>комната 31</v>
      </c>
      <c r="H552" s="2"/>
      <c r="I552" s="2"/>
      <c r="J552" s="2"/>
      <c r="K552" s="2"/>
      <c r="L552" s="2"/>
      <c r="M552" s="2"/>
      <c r="N552" s="2"/>
      <c r="O552" s="2">
        <f t="shared" ref="O552:AT552" si="592">O564</f>
        <v>39016.120000000003</v>
      </c>
      <c r="P552" s="2">
        <f t="shared" si="592"/>
        <v>5012.88</v>
      </c>
      <c r="Q552" s="2">
        <f t="shared" si="592"/>
        <v>234.38</v>
      </c>
      <c r="R552" s="2">
        <f t="shared" si="592"/>
        <v>225.41</v>
      </c>
      <c r="S552" s="2">
        <f t="shared" si="592"/>
        <v>33768.86</v>
      </c>
      <c r="T552" s="2">
        <f t="shared" si="592"/>
        <v>0</v>
      </c>
      <c r="U552" s="2">
        <f t="shared" si="592"/>
        <v>123.01182900000001</v>
      </c>
      <c r="V552" s="2">
        <f t="shared" si="592"/>
        <v>0.52626500000000009</v>
      </c>
      <c r="W552" s="2">
        <f t="shared" si="592"/>
        <v>0</v>
      </c>
      <c r="X552" s="2">
        <f t="shared" si="592"/>
        <v>27478.85</v>
      </c>
      <c r="Y552" s="2">
        <f t="shared" si="592"/>
        <v>17798.25</v>
      </c>
      <c r="Z552" s="2">
        <f t="shared" si="592"/>
        <v>0</v>
      </c>
      <c r="AA552" s="2">
        <f t="shared" si="592"/>
        <v>0</v>
      </c>
      <c r="AB552" s="2">
        <f t="shared" si="592"/>
        <v>39016.120000000003</v>
      </c>
      <c r="AC552" s="2">
        <f t="shared" si="592"/>
        <v>5012.88</v>
      </c>
      <c r="AD552" s="2">
        <f t="shared" si="592"/>
        <v>234.38</v>
      </c>
      <c r="AE552" s="2">
        <f t="shared" si="592"/>
        <v>225.41</v>
      </c>
      <c r="AF552" s="2">
        <f t="shared" si="592"/>
        <v>33768.86</v>
      </c>
      <c r="AG552" s="2">
        <f t="shared" si="592"/>
        <v>0</v>
      </c>
      <c r="AH552" s="2">
        <f t="shared" si="592"/>
        <v>123.01182900000001</v>
      </c>
      <c r="AI552" s="2">
        <f t="shared" si="592"/>
        <v>0.52626500000000009</v>
      </c>
      <c r="AJ552" s="2">
        <f t="shared" si="592"/>
        <v>0</v>
      </c>
      <c r="AK552" s="2">
        <f t="shared" si="592"/>
        <v>27478.85</v>
      </c>
      <c r="AL552" s="2">
        <f t="shared" si="592"/>
        <v>17798.25</v>
      </c>
      <c r="AM552" s="2">
        <f t="shared" si="592"/>
        <v>0</v>
      </c>
      <c r="AN552" s="2">
        <f t="shared" si="592"/>
        <v>0</v>
      </c>
      <c r="AO552" s="2">
        <f t="shared" si="592"/>
        <v>0</v>
      </c>
      <c r="AP552" s="2">
        <f t="shared" si="592"/>
        <v>0</v>
      </c>
      <c r="AQ552" s="2">
        <f t="shared" si="592"/>
        <v>0</v>
      </c>
      <c r="AR552" s="2">
        <f t="shared" si="592"/>
        <v>84293.22</v>
      </c>
      <c r="AS552" s="2">
        <f t="shared" si="592"/>
        <v>84293.22</v>
      </c>
      <c r="AT552" s="2">
        <f t="shared" si="592"/>
        <v>0</v>
      </c>
      <c r="AU552" s="2">
        <f t="shared" ref="AU552:BZ552" si="593">AU564</f>
        <v>0</v>
      </c>
      <c r="AV552" s="2">
        <f t="shared" si="593"/>
        <v>5012.88</v>
      </c>
      <c r="AW552" s="2">
        <f t="shared" si="593"/>
        <v>5012.88</v>
      </c>
      <c r="AX552" s="2">
        <f t="shared" si="593"/>
        <v>0</v>
      </c>
      <c r="AY552" s="2">
        <f t="shared" si="593"/>
        <v>5012.88</v>
      </c>
      <c r="AZ552" s="2">
        <f t="shared" si="593"/>
        <v>0</v>
      </c>
      <c r="BA552" s="2">
        <f t="shared" si="593"/>
        <v>0</v>
      </c>
      <c r="BB552" s="2">
        <f t="shared" si="593"/>
        <v>0</v>
      </c>
      <c r="BC552" s="2">
        <f t="shared" si="593"/>
        <v>0</v>
      </c>
      <c r="BD552" s="2">
        <f t="shared" si="593"/>
        <v>0</v>
      </c>
      <c r="BE552" s="2">
        <f t="shared" si="593"/>
        <v>0</v>
      </c>
      <c r="BF552" s="2">
        <f t="shared" si="593"/>
        <v>0</v>
      </c>
      <c r="BG552" s="2">
        <f t="shared" si="593"/>
        <v>0</v>
      </c>
      <c r="BH552" s="2">
        <f t="shared" si="593"/>
        <v>0</v>
      </c>
      <c r="BI552" s="2">
        <f t="shared" si="593"/>
        <v>0</v>
      </c>
      <c r="BJ552" s="2">
        <f t="shared" si="593"/>
        <v>0</v>
      </c>
      <c r="BK552" s="2">
        <f t="shared" si="593"/>
        <v>0</v>
      </c>
      <c r="BL552" s="2">
        <f t="shared" si="593"/>
        <v>0</v>
      </c>
      <c r="BM552" s="2">
        <f t="shared" si="593"/>
        <v>0</v>
      </c>
      <c r="BN552" s="2">
        <f t="shared" si="593"/>
        <v>0</v>
      </c>
      <c r="BO552" s="2">
        <f t="shared" si="593"/>
        <v>0</v>
      </c>
      <c r="BP552" s="2">
        <f t="shared" si="593"/>
        <v>0</v>
      </c>
      <c r="BQ552" s="2">
        <f t="shared" si="593"/>
        <v>0</v>
      </c>
      <c r="BR552" s="2">
        <f t="shared" si="593"/>
        <v>0</v>
      </c>
      <c r="BS552" s="2">
        <f t="shared" si="593"/>
        <v>0</v>
      </c>
      <c r="BT552" s="2">
        <f t="shared" si="593"/>
        <v>0</v>
      </c>
      <c r="BU552" s="2">
        <f t="shared" si="593"/>
        <v>0</v>
      </c>
      <c r="BV552" s="2">
        <f t="shared" si="593"/>
        <v>0</v>
      </c>
      <c r="BW552" s="2">
        <f t="shared" si="593"/>
        <v>0</v>
      </c>
      <c r="BX552" s="2">
        <f t="shared" si="593"/>
        <v>0</v>
      </c>
      <c r="BY552" s="2">
        <f t="shared" si="593"/>
        <v>0</v>
      </c>
      <c r="BZ552" s="2">
        <f t="shared" si="593"/>
        <v>0</v>
      </c>
      <c r="CA552" s="2">
        <f t="shared" ref="CA552:DF552" si="594">CA564</f>
        <v>84293.22</v>
      </c>
      <c r="CB552" s="2">
        <f t="shared" si="594"/>
        <v>84293.22</v>
      </c>
      <c r="CC552" s="2">
        <f t="shared" si="594"/>
        <v>0</v>
      </c>
      <c r="CD552" s="2">
        <f t="shared" si="594"/>
        <v>0</v>
      </c>
      <c r="CE552" s="2">
        <f t="shared" si="594"/>
        <v>5012.88</v>
      </c>
      <c r="CF552" s="2">
        <f t="shared" si="594"/>
        <v>5012.88</v>
      </c>
      <c r="CG552" s="2">
        <f t="shared" si="594"/>
        <v>0</v>
      </c>
      <c r="CH552" s="2">
        <f t="shared" si="594"/>
        <v>5012.88</v>
      </c>
      <c r="CI552" s="2">
        <f t="shared" si="594"/>
        <v>0</v>
      </c>
      <c r="CJ552" s="2">
        <f t="shared" si="594"/>
        <v>0</v>
      </c>
      <c r="CK552" s="2">
        <f t="shared" si="594"/>
        <v>0</v>
      </c>
      <c r="CL552" s="2">
        <f t="shared" si="594"/>
        <v>0</v>
      </c>
      <c r="CM552" s="2">
        <f t="shared" si="594"/>
        <v>0</v>
      </c>
      <c r="CN552" s="2">
        <f t="shared" si="594"/>
        <v>0</v>
      </c>
      <c r="CO552" s="2">
        <f t="shared" si="594"/>
        <v>0</v>
      </c>
      <c r="CP552" s="2">
        <f t="shared" si="594"/>
        <v>0</v>
      </c>
      <c r="CQ552" s="2">
        <f t="shared" si="594"/>
        <v>0</v>
      </c>
      <c r="CR552" s="2">
        <f t="shared" si="594"/>
        <v>0</v>
      </c>
      <c r="CS552" s="2">
        <f t="shared" si="594"/>
        <v>0</v>
      </c>
      <c r="CT552" s="2">
        <f t="shared" si="594"/>
        <v>0</v>
      </c>
      <c r="CU552" s="2">
        <f t="shared" si="594"/>
        <v>0</v>
      </c>
      <c r="CV552" s="2">
        <f t="shared" si="594"/>
        <v>0</v>
      </c>
      <c r="CW552" s="2">
        <f t="shared" si="594"/>
        <v>0</v>
      </c>
      <c r="CX552" s="2">
        <f t="shared" si="594"/>
        <v>0</v>
      </c>
      <c r="CY552" s="2">
        <f t="shared" si="594"/>
        <v>0</v>
      </c>
      <c r="CZ552" s="2">
        <f t="shared" si="594"/>
        <v>0</v>
      </c>
      <c r="DA552" s="2">
        <f t="shared" si="594"/>
        <v>0</v>
      </c>
      <c r="DB552" s="2">
        <f t="shared" si="594"/>
        <v>0</v>
      </c>
      <c r="DC552" s="2">
        <f t="shared" si="594"/>
        <v>0</v>
      </c>
      <c r="DD552" s="2">
        <f t="shared" si="594"/>
        <v>0</v>
      </c>
      <c r="DE552" s="2">
        <f t="shared" si="594"/>
        <v>0</v>
      </c>
      <c r="DF552" s="2">
        <f t="shared" si="594"/>
        <v>0</v>
      </c>
      <c r="DG552" s="3">
        <f t="shared" ref="DG552:EL552" si="595">DG564</f>
        <v>0</v>
      </c>
      <c r="DH552" s="3">
        <f t="shared" si="595"/>
        <v>0</v>
      </c>
      <c r="DI552" s="3">
        <f t="shared" si="595"/>
        <v>0</v>
      </c>
      <c r="DJ552" s="3">
        <f t="shared" si="595"/>
        <v>0</v>
      </c>
      <c r="DK552" s="3">
        <f t="shared" si="595"/>
        <v>0</v>
      </c>
      <c r="DL552" s="3">
        <f t="shared" si="595"/>
        <v>0</v>
      </c>
      <c r="DM552" s="3">
        <f t="shared" si="595"/>
        <v>0</v>
      </c>
      <c r="DN552" s="3">
        <f t="shared" si="595"/>
        <v>0</v>
      </c>
      <c r="DO552" s="3">
        <f t="shared" si="595"/>
        <v>0</v>
      </c>
      <c r="DP552" s="3">
        <f t="shared" si="595"/>
        <v>0</v>
      </c>
      <c r="DQ552" s="3">
        <f t="shared" si="595"/>
        <v>0</v>
      </c>
      <c r="DR552" s="3">
        <f t="shared" si="595"/>
        <v>0</v>
      </c>
      <c r="DS552" s="3">
        <f t="shared" si="595"/>
        <v>0</v>
      </c>
      <c r="DT552" s="3">
        <f t="shared" si="595"/>
        <v>0</v>
      </c>
      <c r="DU552" s="3">
        <f t="shared" si="595"/>
        <v>0</v>
      </c>
      <c r="DV552" s="3">
        <f t="shared" si="595"/>
        <v>0</v>
      </c>
      <c r="DW552" s="3">
        <f t="shared" si="595"/>
        <v>0</v>
      </c>
      <c r="DX552" s="3">
        <f t="shared" si="595"/>
        <v>0</v>
      </c>
      <c r="DY552" s="3">
        <f t="shared" si="595"/>
        <v>0</v>
      </c>
      <c r="DZ552" s="3">
        <f t="shared" si="595"/>
        <v>0</v>
      </c>
      <c r="EA552" s="3">
        <f t="shared" si="595"/>
        <v>0</v>
      </c>
      <c r="EB552" s="3">
        <f t="shared" si="595"/>
        <v>0</v>
      </c>
      <c r="EC552" s="3">
        <f t="shared" si="595"/>
        <v>0</v>
      </c>
      <c r="ED552" s="3">
        <f t="shared" si="595"/>
        <v>0</v>
      </c>
      <c r="EE552" s="3">
        <f t="shared" si="595"/>
        <v>0</v>
      </c>
      <c r="EF552" s="3">
        <f t="shared" si="595"/>
        <v>0</v>
      </c>
      <c r="EG552" s="3">
        <f t="shared" si="595"/>
        <v>0</v>
      </c>
      <c r="EH552" s="3">
        <f t="shared" si="595"/>
        <v>0</v>
      </c>
      <c r="EI552" s="3">
        <f t="shared" si="595"/>
        <v>0</v>
      </c>
      <c r="EJ552" s="3">
        <f t="shared" si="595"/>
        <v>0</v>
      </c>
      <c r="EK552" s="3">
        <f t="shared" si="595"/>
        <v>0</v>
      </c>
      <c r="EL552" s="3">
        <f t="shared" si="595"/>
        <v>0</v>
      </c>
      <c r="EM552" s="3">
        <f t="shared" ref="EM552:FR552" si="596">EM564</f>
        <v>0</v>
      </c>
      <c r="EN552" s="3">
        <f t="shared" si="596"/>
        <v>0</v>
      </c>
      <c r="EO552" s="3">
        <f t="shared" si="596"/>
        <v>0</v>
      </c>
      <c r="EP552" s="3">
        <f t="shared" si="596"/>
        <v>0</v>
      </c>
      <c r="EQ552" s="3">
        <f t="shared" si="596"/>
        <v>0</v>
      </c>
      <c r="ER552" s="3">
        <f t="shared" si="596"/>
        <v>0</v>
      </c>
      <c r="ES552" s="3">
        <f t="shared" si="596"/>
        <v>0</v>
      </c>
      <c r="ET552" s="3">
        <f t="shared" si="596"/>
        <v>0</v>
      </c>
      <c r="EU552" s="3">
        <f t="shared" si="596"/>
        <v>0</v>
      </c>
      <c r="EV552" s="3">
        <f t="shared" si="596"/>
        <v>0</v>
      </c>
      <c r="EW552" s="3">
        <f t="shared" si="596"/>
        <v>0</v>
      </c>
      <c r="EX552" s="3">
        <f t="shared" si="596"/>
        <v>0</v>
      </c>
      <c r="EY552" s="3">
        <f t="shared" si="596"/>
        <v>0</v>
      </c>
      <c r="EZ552" s="3">
        <f t="shared" si="596"/>
        <v>0</v>
      </c>
      <c r="FA552" s="3">
        <f t="shared" si="596"/>
        <v>0</v>
      </c>
      <c r="FB552" s="3">
        <f t="shared" si="596"/>
        <v>0</v>
      </c>
      <c r="FC552" s="3">
        <f t="shared" si="596"/>
        <v>0</v>
      </c>
      <c r="FD552" s="3">
        <f t="shared" si="596"/>
        <v>0</v>
      </c>
      <c r="FE552" s="3">
        <f t="shared" si="596"/>
        <v>0</v>
      </c>
      <c r="FF552" s="3">
        <f t="shared" si="596"/>
        <v>0</v>
      </c>
      <c r="FG552" s="3">
        <f t="shared" si="596"/>
        <v>0</v>
      </c>
      <c r="FH552" s="3">
        <f t="shared" si="596"/>
        <v>0</v>
      </c>
      <c r="FI552" s="3">
        <f t="shared" si="596"/>
        <v>0</v>
      </c>
      <c r="FJ552" s="3">
        <f t="shared" si="596"/>
        <v>0</v>
      </c>
      <c r="FK552" s="3">
        <f t="shared" si="596"/>
        <v>0</v>
      </c>
      <c r="FL552" s="3">
        <f t="shared" si="596"/>
        <v>0</v>
      </c>
      <c r="FM552" s="3">
        <f t="shared" si="596"/>
        <v>0</v>
      </c>
      <c r="FN552" s="3">
        <f t="shared" si="596"/>
        <v>0</v>
      </c>
      <c r="FO552" s="3">
        <f t="shared" si="596"/>
        <v>0</v>
      </c>
      <c r="FP552" s="3">
        <f t="shared" si="596"/>
        <v>0</v>
      </c>
      <c r="FQ552" s="3">
        <f t="shared" si="596"/>
        <v>0</v>
      </c>
      <c r="FR552" s="3">
        <f t="shared" si="596"/>
        <v>0</v>
      </c>
      <c r="FS552" s="3">
        <f t="shared" ref="FS552:GX552" si="597">FS564</f>
        <v>0</v>
      </c>
      <c r="FT552" s="3">
        <f t="shared" si="597"/>
        <v>0</v>
      </c>
      <c r="FU552" s="3">
        <f t="shared" si="597"/>
        <v>0</v>
      </c>
      <c r="FV552" s="3">
        <f t="shared" si="597"/>
        <v>0</v>
      </c>
      <c r="FW552" s="3">
        <f t="shared" si="597"/>
        <v>0</v>
      </c>
      <c r="FX552" s="3">
        <f t="shared" si="597"/>
        <v>0</v>
      </c>
      <c r="FY552" s="3">
        <f t="shared" si="597"/>
        <v>0</v>
      </c>
      <c r="FZ552" s="3">
        <f t="shared" si="597"/>
        <v>0</v>
      </c>
      <c r="GA552" s="3">
        <f t="shared" si="597"/>
        <v>0</v>
      </c>
      <c r="GB552" s="3">
        <f t="shared" si="597"/>
        <v>0</v>
      </c>
      <c r="GC552" s="3">
        <f t="shared" si="597"/>
        <v>0</v>
      </c>
      <c r="GD552" s="3">
        <f t="shared" si="597"/>
        <v>0</v>
      </c>
      <c r="GE552" s="3">
        <f t="shared" si="597"/>
        <v>0</v>
      </c>
      <c r="GF552" s="3">
        <f t="shared" si="597"/>
        <v>0</v>
      </c>
      <c r="GG552" s="3">
        <f t="shared" si="597"/>
        <v>0</v>
      </c>
      <c r="GH552" s="3">
        <f t="shared" si="597"/>
        <v>0</v>
      </c>
      <c r="GI552" s="3">
        <f t="shared" si="597"/>
        <v>0</v>
      </c>
      <c r="GJ552" s="3">
        <f t="shared" si="597"/>
        <v>0</v>
      </c>
      <c r="GK552" s="3">
        <f t="shared" si="597"/>
        <v>0</v>
      </c>
      <c r="GL552" s="3">
        <f t="shared" si="597"/>
        <v>0</v>
      </c>
      <c r="GM552" s="3">
        <f t="shared" si="597"/>
        <v>0</v>
      </c>
      <c r="GN552" s="3">
        <f t="shared" si="597"/>
        <v>0</v>
      </c>
      <c r="GO552" s="3">
        <f t="shared" si="597"/>
        <v>0</v>
      </c>
      <c r="GP552" s="3">
        <f t="shared" si="597"/>
        <v>0</v>
      </c>
      <c r="GQ552" s="3">
        <f t="shared" si="597"/>
        <v>0</v>
      </c>
      <c r="GR552" s="3">
        <f t="shared" si="597"/>
        <v>0</v>
      </c>
      <c r="GS552" s="3">
        <f t="shared" si="597"/>
        <v>0</v>
      </c>
      <c r="GT552" s="3">
        <f t="shared" si="597"/>
        <v>0</v>
      </c>
      <c r="GU552" s="3">
        <f t="shared" si="597"/>
        <v>0</v>
      </c>
      <c r="GV552" s="3">
        <f t="shared" si="597"/>
        <v>0</v>
      </c>
      <c r="GW552" s="3">
        <f t="shared" si="597"/>
        <v>0</v>
      </c>
      <c r="GX552" s="3">
        <f t="shared" si="597"/>
        <v>0</v>
      </c>
    </row>
    <row r="554" spans="1:245">
      <c r="A554">
        <v>17</v>
      </c>
      <c r="B554">
        <v>0</v>
      </c>
      <c r="C554">
        <f>ROW(SmtRes!A176)</f>
        <v>176</v>
      </c>
      <c r="D554">
        <f>ROW(EtalonRes!A176)</f>
        <v>176</v>
      </c>
      <c r="E554" t="s">
        <v>17</v>
      </c>
      <c r="F554" t="s">
        <v>18</v>
      </c>
      <c r="G554" t="s">
        <v>19</v>
      </c>
      <c r="H554" t="s">
        <v>20</v>
      </c>
      <c r="I554">
        <f>ROUND(30.12/100,9)</f>
        <v>0.30120000000000002</v>
      </c>
      <c r="J554">
        <v>0</v>
      </c>
      <c r="O554">
        <f t="shared" ref="O554:O562" si="598">ROUND(CP554,2)</f>
        <v>280.81</v>
      </c>
      <c r="P554">
        <f t="shared" ref="P554:P562" si="599">ROUND(CQ554*I554,2)</f>
        <v>0</v>
      </c>
      <c r="Q554">
        <f t="shared" ref="Q554:Q562" si="600">ROUND(CR554*I554,2)</f>
        <v>0</v>
      </c>
      <c r="R554">
        <f t="shared" ref="R554:R562" si="601">ROUND(CS554*I554,2)</f>
        <v>0</v>
      </c>
      <c r="S554">
        <f t="shared" ref="S554:S562" si="602">ROUND(CT554*I554,2)</f>
        <v>280.81</v>
      </c>
      <c r="T554">
        <f t="shared" ref="T554:T562" si="603">ROUND(CU554*I554,2)</f>
        <v>0</v>
      </c>
      <c r="U554">
        <f t="shared" ref="U554:U562" si="604">CV554*I554</f>
        <v>1.1355240000000002</v>
      </c>
      <c r="V554">
        <f t="shared" ref="V554:V562" si="605">CW554*I554</f>
        <v>0</v>
      </c>
      <c r="W554">
        <f t="shared" ref="W554:W562" si="606">ROUND(CX554*I554,2)</f>
        <v>0</v>
      </c>
      <c r="X554">
        <f t="shared" ref="X554:X562" si="607">ROUND(CY554,2)</f>
        <v>224.65</v>
      </c>
      <c r="Y554">
        <f t="shared" ref="Y554:Y562" si="608">ROUND(CZ554,2)</f>
        <v>190.95</v>
      </c>
      <c r="AA554">
        <v>33525518</v>
      </c>
      <c r="AB554">
        <f t="shared" ref="AB554:AB562" si="609">ROUND((AC554+AD554+AF554),6)</f>
        <v>29.41</v>
      </c>
      <c r="AC554">
        <f t="shared" ref="AC554:AC562" si="610">ROUND((ES554),6)</f>
        <v>0</v>
      </c>
      <c r="AD554">
        <f t="shared" ref="AD554:AD562" si="611">ROUND((((ET554)-(EU554))+AE554),6)</f>
        <v>0</v>
      </c>
      <c r="AE554">
        <f t="shared" ref="AE554:AE562" si="612">ROUND((EU554),6)</f>
        <v>0</v>
      </c>
      <c r="AF554">
        <f t="shared" ref="AF554:AF562" si="613">ROUND((EV554),6)</f>
        <v>29.41</v>
      </c>
      <c r="AG554">
        <f t="shared" ref="AG554:AG562" si="614">ROUND((AP554),6)</f>
        <v>0</v>
      </c>
      <c r="AH554">
        <f t="shared" ref="AH554:AH562" si="615">(EW554)</f>
        <v>3.77</v>
      </c>
      <c r="AI554">
        <f t="shared" ref="AI554:AI562" si="616">(EX554)</f>
        <v>0</v>
      </c>
      <c r="AJ554">
        <f t="shared" ref="AJ554:AJ562" si="617">(AS554)</f>
        <v>0</v>
      </c>
      <c r="AK554">
        <v>29.41</v>
      </c>
      <c r="AL554">
        <v>0</v>
      </c>
      <c r="AM554">
        <v>0</v>
      </c>
      <c r="AN554">
        <v>0</v>
      </c>
      <c r="AO554">
        <v>29.41</v>
      </c>
      <c r="AP554">
        <v>0</v>
      </c>
      <c r="AQ554">
        <v>3.77</v>
      </c>
      <c r="AR554">
        <v>0</v>
      </c>
      <c r="AS554">
        <v>0</v>
      </c>
      <c r="AT554">
        <v>80</v>
      </c>
      <c r="AU554">
        <v>68</v>
      </c>
      <c r="AV554">
        <v>1</v>
      </c>
      <c r="AW554">
        <v>1</v>
      </c>
      <c r="AZ554">
        <v>1</v>
      </c>
      <c r="BA554">
        <v>31.7</v>
      </c>
      <c r="BB554">
        <v>1</v>
      </c>
      <c r="BC554">
        <v>1</v>
      </c>
      <c r="BD554" t="s">
        <v>3</v>
      </c>
      <c r="BE554" t="s">
        <v>3</v>
      </c>
      <c r="BF554" t="s">
        <v>3</v>
      </c>
      <c r="BG554" t="s">
        <v>3</v>
      </c>
      <c r="BH554">
        <v>0</v>
      </c>
      <c r="BI554">
        <v>1</v>
      </c>
      <c r="BJ554" t="s">
        <v>21</v>
      </c>
      <c r="BM554">
        <v>57001</v>
      </c>
      <c r="BN554">
        <v>0</v>
      </c>
      <c r="BO554" t="s">
        <v>18</v>
      </c>
      <c r="BP554">
        <v>1</v>
      </c>
      <c r="BQ554">
        <v>6</v>
      </c>
      <c r="BR554">
        <v>0</v>
      </c>
      <c r="BS554">
        <v>31.7</v>
      </c>
      <c r="BT554">
        <v>1</v>
      </c>
      <c r="BU554">
        <v>1</v>
      </c>
      <c r="BV554">
        <v>1</v>
      </c>
      <c r="BW554">
        <v>1</v>
      </c>
      <c r="BX554">
        <v>1</v>
      </c>
      <c r="BY554" t="s">
        <v>3</v>
      </c>
      <c r="BZ554">
        <v>80</v>
      </c>
      <c r="CA554">
        <v>68</v>
      </c>
      <c r="CE554">
        <v>0</v>
      </c>
      <c r="CF554">
        <v>0</v>
      </c>
      <c r="CG554">
        <v>0</v>
      </c>
      <c r="CM554">
        <v>0</v>
      </c>
      <c r="CN554" t="s">
        <v>3</v>
      </c>
      <c r="CO554">
        <v>0</v>
      </c>
      <c r="CP554">
        <f t="shared" ref="CP554:CP562" si="618">(P554+Q554+S554)</f>
        <v>280.81</v>
      </c>
      <c r="CQ554">
        <f t="shared" ref="CQ554:CQ562" si="619">AC554*BC554</f>
        <v>0</v>
      </c>
      <c r="CR554">
        <f t="shared" ref="CR554:CR562" si="620">AD554*BB554</f>
        <v>0</v>
      </c>
      <c r="CS554">
        <f t="shared" ref="CS554:CS562" si="621">AE554*BS554</f>
        <v>0</v>
      </c>
      <c r="CT554">
        <f t="shared" ref="CT554:CT562" si="622">AF554*BA554</f>
        <v>932.29700000000003</v>
      </c>
      <c r="CU554">
        <f t="shared" ref="CU554:CU562" si="623">AG554</f>
        <v>0</v>
      </c>
      <c r="CV554">
        <f t="shared" ref="CV554:CV562" si="624">AH554</f>
        <v>3.77</v>
      </c>
      <c r="CW554">
        <f t="shared" ref="CW554:CW562" si="625">AI554</f>
        <v>0</v>
      </c>
      <c r="CX554">
        <f t="shared" ref="CX554:CX562" si="626">AJ554</f>
        <v>0</v>
      </c>
      <c r="CY554">
        <f t="shared" ref="CY554:CY562" si="627">(((S554+R554)*AT554)/100)</f>
        <v>224.648</v>
      </c>
      <c r="CZ554">
        <f t="shared" ref="CZ554:CZ562" si="628">(((S554+R554)*AU554)/100)</f>
        <v>190.95080000000002</v>
      </c>
      <c r="DC554" t="s">
        <v>3</v>
      </c>
      <c r="DD554" t="s">
        <v>3</v>
      </c>
      <c r="DE554" t="s">
        <v>3</v>
      </c>
      <c r="DF554" t="s">
        <v>3</v>
      </c>
      <c r="DG554" t="s">
        <v>3</v>
      </c>
      <c r="DH554" t="s">
        <v>3</v>
      </c>
      <c r="DI554" t="s">
        <v>3</v>
      </c>
      <c r="DJ554" t="s">
        <v>3</v>
      </c>
      <c r="DK554" t="s">
        <v>3</v>
      </c>
      <c r="DL554" t="s">
        <v>3</v>
      </c>
      <c r="DM554" t="s">
        <v>3</v>
      </c>
      <c r="DN554">
        <v>0</v>
      </c>
      <c r="DO554">
        <v>0</v>
      </c>
      <c r="DP554">
        <v>1</v>
      </c>
      <c r="DQ554">
        <v>1</v>
      </c>
      <c r="DU554">
        <v>1013</v>
      </c>
      <c r="DV554" t="s">
        <v>20</v>
      </c>
      <c r="DW554" t="s">
        <v>20</v>
      </c>
      <c r="DX554">
        <v>1</v>
      </c>
      <c r="DZ554" t="s">
        <v>3</v>
      </c>
      <c r="EA554" t="s">
        <v>3</v>
      </c>
      <c r="EB554" t="s">
        <v>3</v>
      </c>
      <c r="EC554" t="s">
        <v>3</v>
      </c>
      <c r="EE554">
        <v>36260505</v>
      </c>
      <c r="EF554">
        <v>6</v>
      </c>
      <c r="EG554" t="s">
        <v>22</v>
      </c>
      <c r="EH554">
        <v>0</v>
      </c>
      <c r="EI554" t="s">
        <v>3</v>
      </c>
      <c r="EJ554">
        <v>1</v>
      </c>
      <c r="EK554">
        <v>57001</v>
      </c>
      <c r="EL554" t="s">
        <v>23</v>
      </c>
      <c r="EM554" t="s">
        <v>24</v>
      </c>
      <c r="EO554" t="s">
        <v>3</v>
      </c>
      <c r="EQ554">
        <v>0</v>
      </c>
      <c r="ER554">
        <v>29.41</v>
      </c>
      <c r="ES554">
        <v>0</v>
      </c>
      <c r="ET554">
        <v>0</v>
      </c>
      <c r="EU554">
        <v>0</v>
      </c>
      <c r="EV554">
        <v>29.41</v>
      </c>
      <c r="EW554">
        <v>3.77</v>
      </c>
      <c r="EX554">
        <v>0</v>
      </c>
      <c r="EY554">
        <v>0</v>
      </c>
      <c r="FQ554">
        <v>0</v>
      </c>
      <c r="FR554">
        <f t="shared" ref="FR554:FR562" si="629">ROUND(IF(AND(BH554=3,BI554=3),P554,0),2)</f>
        <v>0</v>
      </c>
      <c r="FS554">
        <v>0</v>
      </c>
      <c r="FX554">
        <v>80</v>
      </c>
      <c r="FY554">
        <v>68</v>
      </c>
      <c r="GA554" t="s">
        <v>3</v>
      </c>
      <c r="GD554">
        <v>1</v>
      </c>
      <c r="GF554">
        <v>1266291680</v>
      </c>
      <c r="GG554">
        <v>2</v>
      </c>
      <c r="GH554">
        <v>1</v>
      </c>
      <c r="GI554">
        <v>2</v>
      </c>
      <c r="GJ554">
        <v>0</v>
      </c>
      <c r="GK554">
        <v>0</v>
      </c>
      <c r="GL554">
        <f t="shared" ref="GL554:GL562" si="630">ROUND(IF(AND(BH554=3,BI554=3,FS554&lt;&gt;0),P554,0),2)</f>
        <v>0</v>
      </c>
      <c r="GM554">
        <f t="shared" ref="GM554:GM562" si="631">ROUND(O554+X554+Y554,2)+GX554</f>
        <v>696.41</v>
      </c>
      <c r="GN554">
        <f t="shared" ref="GN554:GN562" si="632">IF(OR(BI554=0,BI554=1),ROUND(O554+X554+Y554,2),0)</f>
        <v>696.41</v>
      </c>
      <c r="GO554">
        <f t="shared" ref="GO554:GO562" si="633">IF(BI554=2,ROUND(O554+X554+Y554,2),0)</f>
        <v>0</v>
      </c>
      <c r="GP554">
        <f t="shared" ref="GP554:GP562" si="634">IF(BI554=4,ROUND(O554+X554+Y554,2)+GX554,0)</f>
        <v>0</v>
      </c>
      <c r="GR554">
        <v>0</v>
      </c>
      <c r="GS554">
        <v>3</v>
      </c>
      <c r="GT554">
        <v>0</v>
      </c>
      <c r="GU554" t="s">
        <v>3</v>
      </c>
      <c r="GV554">
        <f t="shared" ref="GV554:GV562" si="635">ROUND((GT554),6)</f>
        <v>0</v>
      </c>
      <c r="GW554">
        <v>1</v>
      </c>
      <c r="GX554">
        <f t="shared" ref="GX554:GX562" si="636">ROUND(HC554*I554,2)</f>
        <v>0</v>
      </c>
      <c r="HA554">
        <v>0</v>
      </c>
      <c r="HB554">
        <v>0</v>
      </c>
      <c r="HC554">
        <f t="shared" ref="HC554:HC562" si="637">GV554*GW554</f>
        <v>0</v>
      </c>
      <c r="HE554" t="s">
        <v>3</v>
      </c>
      <c r="HF554" t="s">
        <v>3</v>
      </c>
      <c r="IK554">
        <v>0</v>
      </c>
    </row>
    <row r="555" spans="1:245">
      <c r="A555">
        <v>18</v>
      </c>
      <c r="B555">
        <v>0</v>
      </c>
      <c r="C555">
        <v>176</v>
      </c>
      <c r="E555" t="s">
        <v>25</v>
      </c>
      <c r="F555" t="s">
        <v>26</v>
      </c>
      <c r="G555" t="s">
        <v>27</v>
      </c>
      <c r="H555" t="s">
        <v>28</v>
      </c>
      <c r="I555">
        <f>I554*J555</f>
        <v>3.3132000000000002E-2</v>
      </c>
      <c r="J555">
        <v>0.11</v>
      </c>
      <c r="O555">
        <f t="shared" si="598"/>
        <v>0</v>
      </c>
      <c r="P555">
        <f t="shared" si="599"/>
        <v>0</v>
      </c>
      <c r="Q555">
        <f t="shared" si="600"/>
        <v>0</v>
      </c>
      <c r="R555">
        <f t="shared" si="601"/>
        <v>0</v>
      </c>
      <c r="S555">
        <f t="shared" si="602"/>
        <v>0</v>
      </c>
      <c r="T555">
        <f t="shared" si="603"/>
        <v>0</v>
      </c>
      <c r="U555">
        <f t="shared" si="604"/>
        <v>0</v>
      </c>
      <c r="V555">
        <f t="shared" si="605"/>
        <v>0</v>
      </c>
      <c r="W555">
        <f t="shared" si="606"/>
        <v>0</v>
      </c>
      <c r="X555">
        <f t="shared" si="607"/>
        <v>0</v>
      </c>
      <c r="Y555">
        <f t="shared" si="608"/>
        <v>0</v>
      </c>
      <c r="AA555">
        <v>33525518</v>
      </c>
      <c r="AB555">
        <f t="shared" si="609"/>
        <v>0</v>
      </c>
      <c r="AC555">
        <f t="shared" si="610"/>
        <v>0</v>
      </c>
      <c r="AD555">
        <f t="shared" si="611"/>
        <v>0</v>
      </c>
      <c r="AE555">
        <f t="shared" si="612"/>
        <v>0</v>
      </c>
      <c r="AF555">
        <f t="shared" si="613"/>
        <v>0</v>
      </c>
      <c r="AG555">
        <f t="shared" si="614"/>
        <v>0</v>
      </c>
      <c r="AH555">
        <f t="shared" si="615"/>
        <v>0</v>
      </c>
      <c r="AI555">
        <f t="shared" si="616"/>
        <v>0</v>
      </c>
      <c r="AJ555">
        <f t="shared" si="617"/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80</v>
      </c>
      <c r="AU555">
        <v>68</v>
      </c>
      <c r="AV555">
        <v>1</v>
      </c>
      <c r="AW555">
        <v>1</v>
      </c>
      <c r="AZ555">
        <v>1</v>
      </c>
      <c r="BA555">
        <v>1</v>
      </c>
      <c r="BB555">
        <v>1</v>
      </c>
      <c r="BC555">
        <v>1</v>
      </c>
      <c r="BD555" t="s">
        <v>3</v>
      </c>
      <c r="BE555" t="s">
        <v>3</v>
      </c>
      <c r="BF555" t="s">
        <v>3</v>
      </c>
      <c r="BG555" t="s">
        <v>3</v>
      </c>
      <c r="BH555">
        <v>3</v>
      </c>
      <c r="BI555">
        <v>1</v>
      </c>
      <c r="BJ555" t="s">
        <v>29</v>
      </c>
      <c r="BM555">
        <v>57001</v>
      </c>
      <c r="BN555">
        <v>0</v>
      </c>
      <c r="BO555" t="s">
        <v>3</v>
      </c>
      <c r="BP555">
        <v>0</v>
      </c>
      <c r="BQ555">
        <v>6</v>
      </c>
      <c r="BR555">
        <v>0</v>
      </c>
      <c r="BS555">
        <v>1</v>
      </c>
      <c r="BT555">
        <v>1</v>
      </c>
      <c r="BU555">
        <v>1</v>
      </c>
      <c r="BV555">
        <v>1</v>
      </c>
      <c r="BW555">
        <v>1</v>
      </c>
      <c r="BX555">
        <v>1</v>
      </c>
      <c r="BY555" t="s">
        <v>3</v>
      </c>
      <c r="BZ555">
        <v>80</v>
      </c>
      <c r="CA555">
        <v>68</v>
      </c>
      <c r="CE555">
        <v>0</v>
      </c>
      <c r="CF555">
        <v>0</v>
      </c>
      <c r="CG555">
        <v>0</v>
      </c>
      <c r="CM555">
        <v>0</v>
      </c>
      <c r="CN555" t="s">
        <v>3</v>
      </c>
      <c r="CO555">
        <v>0</v>
      </c>
      <c r="CP555">
        <f t="shared" si="618"/>
        <v>0</v>
      </c>
      <c r="CQ555">
        <f t="shared" si="619"/>
        <v>0</v>
      </c>
      <c r="CR555">
        <f t="shared" si="620"/>
        <v>0</v>
      </c>
      <c r="CS555">
        <f t="shared" si="621"/>
        <v>0</v>
      </c>
      <c r="CT555">
        <f t="shared" si="622"/>
        <v>0</v>
      </c>
      <c r="CU555">
        <f t="shared" si="623"/>
        <v>0</v>
      </c>
      <c r="CV555">
        <f t="shared" si="624"/>
        <v>0</v>
      </c>
      <c r="CW555">
        <f t="shared" si="625"/>
        <v>0</v>
      </c>
      <c r="CX555">
        <f t="shared" si="626"/>
        <v>0</v>
      </c>
      <c r="CY555">
        <f t="shared" si="627"/>
        <v>0</v>
      </c>
      <c r="CZ555">
        <f t="shared" si="628"/>
        <v>0</v>
      </c>
      <c r="DC555" t="s">
        <v>3</v>
      </c>
      <c r="DD555" t="s">
        <v>3</v>
      </c>
      <c r="DE555" t="s">
        <v>3</v>
      </c>
      <c r="DF555" t="s">
        <v>3</v>
      </c>
      <c r="DG555" t="s">
        <v>3</v>
      </c>
      <c r="DH555" t="s">
        <v>3</v>
      </c>
      <c r="DI555" t="s">
        <v>3</v>
      </c>
      <c r="DJ555" t="s">
        <v>3</v>
      </c>
      <c r="DK555" t="s">
        <v>3</v>
      </c>
      <c r="DL555" t="s">
        <v>3</v>
      </c>
      <c r="DM555" t="s">
        <v>3</v>
      </c>
      <c r="DN555">
        <v>0</v>
      </c>
      <c r="DO555">
        <v>0</v>
      </c>
      <c r="DP555">
        <v>1</v>
      </c>
      <c r="DQ555">
        <v>1</v>
      </c>
      <c r="DU555">
        <v>1009</v>
      </c>
      <c r="DV555" t="s">
        <v>28</v>
      </c>
      <c r="DW555" t="s">
        <v>28</v>
      </c>
      <c r="DX555">
        <v>1000</v>
      </c>
      <c r="DZ555" t="s">
        <v>3</v>
      </c>
      <c r="EA555" t="s">
        <v>3</v>
      </c>
      <c r="EB555" t="s">
        <v>3</v>
      </c>
      <c r="EC555" t="s">
        <v>3</v>
      </c>
      <c r="EE555">
        <v>36260505</v>
      </c>
      <c r="EF555">
        <v>6</v>
      </c>
      <c r="EG555" t="s">
        <v>22</v>
      </c>
      <c r="EH555">
        <v>0</v>
      </c>
      <c r="EI555" t="s">
        <v>3</v>
      </c>
      <c r="EJ555">
        <v>1</v>
      </c>
      <c r="EK555">
        <v>57001</v>
      </c>
      <c r="EL555" t="s">
        <v>23</v>
      </c>
      <c r="EM555" t="s">
        <v>24</v>
      </c>
      <c r="EO555" t="s">
        <v>3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FQ555">
        <v>0</v>
      </c>
      <c r="FR555">
        <f t="shared" si="629"/>
        <v>0</v>
      </c>
      <c r="FS555">
        <v>0</v>
      </c>
      <c r="FX555">
        <v>80</v>
      </c>
      <c r="FY555">
        <v>68</v>
      </c>
      <c r="GA555" t="s">
        <v>3</v>
      </c>
      <c r="GD555">
        <v>1</v>
      </c>
      <c r="GF555">
        <v>-304821490</v>
      </c>
      <c r="GG555">
        <v>2</v>
      </c>
      <c r="GH555">
        <v>1</v>
      </c>
      <c r="GI555">
        <v>-2</v>
      </c>
      <c r="GJ555">
        <v>0</v>
      </c>
      <c r="GK555">
        <v>0</v>
      </c>
      <c r="GL555">
        <f t="shared" si="630"/>
        <v>0</v>
      </c>
      <c r="GM555">
        <f t="shared" si="631"/>
        <v>0</v>
      </c>
      <c r="GN555">
        <f t="shared" si="632"/>
        <v>0</v>
      </c>
      <c r="GO555">
        <f t="shared" si="633"/>
        <v>0</v>
      </c>
      <c r="GP555">
        <f t="shared" si="634"/>
        <v>0</v>
      </c>
      <c r="GR555">
        <v>0</v>
      </c>
      <c r="GS555">
        <v>3</v>
      </c>
      <c r="GT555">
        <v>0</v>
      </c>
      <c r="GU555" t="s">
        <v>3</v>
      </c>
      <c r="GV555">
        <f t="shared" si="635"/>
        <v>0</v>
      </c>
      <c r="GW555">
        <v>1</v>
      </c>
      <c r="GX555">
        <f t="shared" si="636"/>
        <v>0</v>
      </c>
      <c r="HA555">
        <v>0</v>
      </c>
      <c r="HB555">
        <v>0</v>
      </c>
      <c r="HC555">
        <f t="shared" si="637"/>
        <v>0</v>
      </c>
      <c r="HE555" t="s">
        <v>3</v>
      </c>
      <c r="HF555" t="s">
        <v>3</v>
      </c>
      <c r="IK555">
        <v>0</v>
      </c>
    </row>
    <row r="556" spans="1:245">
      <c r="A556">
        <v>17</v>
      </c>
      <c r="B556">
        <v>0</v>
      </c>
      <c r="C556">
        <f>ROW(SmtRes!A180)</f>
        <v>180</v>
      </c>
      <c r="D556">
        <f>ROW(EtalonRes!A180)</f>
        <v>180</v>
      </c>
      <c r="E556" t="s">
        <v>30</v>
      </c>
      <c r="F556" t="s">
        <v>31</v>
      </c>
      <c r="G556" t="s">
        <v>32</v>
      </c>
      <c r="H556" t="s">
        <v>33</v>
      </c>
      <c r="I556">
        <f>ROUND(52.76/100,9)</f>
        <v>0.52759999999999996</v>
      </c>
      <c r="J556">
        <v>0</v>
      </c>
      <c r="O556">
        <f t="shared" si="598"/>
        <v>1516.39</v>
      </c>
      <c r="P556">
        <f t="shared" si="599"/>
        <v>0</v>
      </c>
      <c r="Q556">
        <f t="shared" si="600"/>
        <v>30.55</v>
      </c>
      <c r="R556">
        <f t="shared" si="601"/>
        <v>29.44</v>
      </c>
      <c r="S556">
        <f t="shared" si="602"/>
        <v>1485.84</v>
      </c>
      <c r="T556">
        <f t="shared" si="603"/>
        <v>0</v>
      </c>
      <c r="U556">
        <f t="shared" si="604"/>
        <v>6.0093639999999997</v>
      </c>
      <c r="V556">
        <f t="shared" si="605"/>
        <v>6.8587999999999996E-2</v>
      </c>
      <c r="W556">
        <f t="shared" si="606"/>
        <v>0</v>
      </c>
      <c r="X556">
        <f t="shared" si="607"/>
        <v>1212.22</v>
      </c>
      <c r="Y556">
        <f t="shared" si="608"/>
        <v>1030.3900000000001</v>
      </c>
      <c r="AA556">
        <v>33525518</v>
      </c>
      <c r="AB556">
        <f t="shared" si="609"/>
        <v>92.9</v>
      </c>
      <c r="AC556">
        <f t="shared" si="610"/>
        <v>0</v>
      </c>
      <c r="AD556">
        <f t="shared" si="611"/>
        <v>4.0599999999999996</v>
      </c>
      <c r="AE556">
        <f t="shared" si="612"/>
        <v>1.76</v>
      </c>
      <c r="AF556">
        <f t="shared" si="613"/>
        <v>88.84</v>
      </c>
      <c r="AG556">
        <f t="shared" si="614"/>
        <v>0</v>
      </c>
      <c r="AH556">
        <f t="shared" si="615"/>
        <v>11.39</v>
      </c>
      <c r="AI556">
        <f t="shared" si="616"/>
        <v>0.13</v>
      </c>
      <c r="AJ556">
        <f t="shared" si="617"/>
        <v>0</v>
      </c>
      <c r="AK556">
        <v>92.9</v>
      </c>
      <c r="AL556">
        <v>0</v>
      </c>
      <c r="AM556">
        <v>4.0599999999999996</v>
      </c>
      <c r="AN556">
        <v>1.76</v>
      </c>
      <c r="AO556">
        <v>88.84</v>
      </c>
      <c r="AP556">
        <v>0</v>
      </c>
      <c r="AQ556">
        <v>11.39</v>
      </c>
      <c r="AR556">
        <v>0.13</v>
      </c>
      <c r="AS556">
        <v>0</v>
      </c>
      <c r="AT556">
        <v>80</v>
      </c>
      <c r="AU556">
        <v>68</v>
      </c>
      <c r="AV556">
        <v>1</v>
      </c>
      <c r="AW556">
        <v>1</v>
      </c>
      <c r="AZ556">
        <v>1</v>
      </c>
      <c r="BA556">
        <v>31.7</v>
      </c>
      <c r="BB556">
        <v>14.26</v>
      </c>
      <c r="BC556">
        <v>1</v>
      </c>
      <c r="BD556" t="s">
        <v>3</v>
      </c>
      <c r="BE556" t="s">
        <v>3</v>
      </c>
      <c r="BF556" t="s">
        <v>3</v>
      </c>
      <c r="BG556" t="s">
        <v>3</v>
      </c>
      <c r="BH556">
        <v>0</v>
      </c>
      <c r="BI556">
        <v>1</v>
      </c>
      <c r="BJ556" t="s">
        <v>34</v>
      </c>
      <c r="BM556">
        <v>57001</v>
      </c>
      <c r="BN556">
        <v>0</v>
      </c>
      <c r="BO556" t="s">
        <v>31</v>
      </c>
      <c r="BP556">
        <v>1</v>
      </c>
      <c r="BQ556">
        <v>6</v>
      </c>
      <c r="BR556">
        <v>0</v>
      </c>
      <c r="BS556">
        <v>31.7</v>
      </c>
      <c r="BT556">
        <v>1</v>
      </c>
      <c r="BU556">
        <v>1</v>
      </c>
      <c r="BV556">
        <v>1</v>
      </c>
      <c r="BW556">
        <v>1</v>
      </c>
      <c r="BX556">
        <v>1</v>
      </c>
      <c r="BY556" t="s">
        <v>3</v>
      </c>
      <c r="BZ556">
        <v>80</v>
      </c>
      <c r="CA556">
        <v>68</v>
      </c>
      <c r="CE556">
        <v>0</v>
      </c>
      <c r="CF556">
        <v>0</v>
      </c>
      <c r="CG556">
        <v>0</v>
      </c>
      <c r="CM556">
        <v>0</v>
      </c>
      <c r="CN556" t="s">
        <v>3</v>
      </c>
      <c r="CO556">
        <v>0</v>
      </c>
      <c r="CP556">
        <f t="shared" si="618"/>
        <v>1516.3899999999999</v>
      </c>
      <c r="CQ556">
        <f t="shared" si="619"/>
        <v>0</v>
      </c>
      <c r="CR556">
        <f t="shared" si="620"/>
        <v>57.895599999999995</v>
      </c>
      <c r="CS556">
        <f t="shared" si="621"/>
        <v>55.792000000000002</v>
      </c>
      <c r="CT556">
        <f t="shared" si="622"/>
        <v>2816.2280000000001</v>
      </c>
      <c r="CU556">
        <f t="shared" si="623"/>
        <v>0</v>
      </c>
      <c r="CV556">
        <f t="shared" si="624"/>
        <v>11.39</v>
      </c>
      <c r="CW556">
        <f t="shared" si="625"/>
        <v>0.13</v>
      </c>
      <c r="CX556">
        <f t="shared" si="626"/>
        <v>0</v>
      </c>
      <c r="CY556">
        <f t="shared" si="627"/>
        <v>1212.2239999999999</v>
      </c>
      <c r="CZ556">
        <f t="shared" si="628"/>
        <v>1030.3904</v>
      </c>
      <c r="DC556" t="s">
        <v>3</v>
      </c>
      <c r="DD556" t="s">
        <v>3</v>
      </c>
      <c r="DE556" t="s">
        <v>3</v>
      </c>
      <c r="DF556" t="s">
        <v>3</v>
      </c>
      <c r="DG556" t="s">
        <v>3</v>
      </c>
      <c r="DH556" t="s">
        <v>3</v>
      </c>
      <c r="DI556" t="s">
        <v>3</v>
      </c>
      <c r="DJ556" t="s">
        <v>3</v>
      </c>
      <c r="DK556" t="s">
        <v>3</v>
      </c>
      <c r="DL556" t="s">
        <v>3</v>
      </c>
      <c r="DM556" t="s">
        <v>3</v>
      </c>
      <c r="DN556">
        <v>0</v>
      </c>
      <c r="DO556">
        <v>0</v>
      </c>
      <c r="DP556">
        <v>1</v>
      </c>
      <c r="DQ556">
        <v>1</v>
      </c>
      <c r="DU556">
        <v>1013</v>
      </c>
      <c r="DV556" t="s">
        <v>33</v>
      </c>
      <c r="DW556" t="s">
        <v>33</v>
      </c>
      <c r="DX556">
        <v>1</v>
      </c>
      <c r="DZ556" t="s">
        <v>3</v>
      </c>
      <c r="EA556" t="s">
        <v>3</v>
      </c>
      <c r="EB556" t="s">
        <v>3</v>
      </c>
      <c r="EC556" t="s">
        <v>3</v>
      </c>
      <c r="EE556">
        <v>36260505</v>
      </c>
      <c r="EF556">
        <v>6</v>
      </c>
      <c r="EG556" t="s">
        <v>22</v>
      </c>
      <c r="EH556">
        <v>0</v>
      </c>
      <c r="EI556" t="s">
        <v>3</v>
      </c>
      <c r="EJ556">
        <v>1</v>
      </c>
      <c r="EK556">
        <v>57001</v>
      </c>
      <c r="EL556" t="s">
        <v>23</v>
      </c>
      <c r="EM556" t="s">
        <v>24</v>
      </c>
      <c r="EO556" t="s">
        <v>3</v>
      </c>
      <c r="EQ556">
        <v>0</v>
      </c>
      <c r="ER556">
        <v>92.9</v>
      </c>
      <c r="ES556">
        <v>0</v>
      </c>
      <c r="ET556">
        <v>4.0599999999999996</v>
      </c>
      <c r="EU556">
        <v>1.76</v>
      </c>
      <c r="EV556">
        <v>88.84</v>
      </c>
      <c r="EW556">
        <v>11.39</v>
      </c>
      <c r="EX556">
        <v>0.13</v>
      </c>
      <c r="EY556">
        <v>0</v>
      </c>
      <c r="FQ556">
        <v>0</v>
      </c>
      <c r="FR556">
        <f t="shared" si="629"/>
        <v>0</v>
      </c>
      <c r="FS556">
        <v>0</v>
      </c>
      <c r="FX556">
        <v>80</v>
      </c>
      <c r="FY556">
        <v>68</v>
      </c>
      <c r="GA556" t="s">
        <v>3</v>
      </c>
      <c r="GD556">
        <v>1</v>
      </c>
      <c r="GF556">
        <v>-1629810845</v>
      </c>
      <c r="GG556">
        <v>2</v>
      </c>
      <c r="GH556">
        <v>1</v>
      </c>
      <c r="GI556">
        <v>2</v>
      </c>
      <c r="GJ556">
        <v>0</v>
      </c>
      <c r="GK556">
        <v>0</v>
      </c>
      <c r="GL556">
        <f t="shared" si="630"/>
        <v>0</v>
      </c>
      <c r="GM556">
        <f t="shared" si="631"/>
        <v>3759</v>
      </c>
      <c r="GN556">
        <f t="shared" si="632"/>
        <v>3759</v>
      </c>
      <c r="GO556">
        <f t="shared" si="633"/>
        <v>0</v>
      </c>
      <c r="GP556">
        <f t="shared" si="634"/>
        <v>0</v>
      </c>
      <c r="GR556">
        <v>0</v>
      </c>
      <c r="GS556">
        <v>3</v>
      </c>
      <c r="GT556">
        <v>0</v>
      </c>
      <c r="GU556" t="s">
        <v>3</v>
      </c>
      <c r="GV556">
        <f t="shared" si="635"/>
        <v>0</v>
      </c>
      <c r="GW556">
        <v>1</v>
      </c>
      <c r="GX556">
        <f t="shared" si="636"/>
        <v>0</v>
      </c>
      <c r="HA556">
        <v>0</v>
      </c>
      <c r="HB556">
        <v>0</v>
      </c>
      <c r="HC556">
        <f t="shared" si="637"/>
        <v>0</v>
      </c>
      <c r="HE556" t="s">
        <v>3</v>
      </c>
      <c r="HF556" t="s">
        <v>3</v>
      </c>
      <c r="IK556">
        <v>0</v>
      </c>
    </row>
    <row r="557" spans="1:245">
      <c r="A557">
        <v>18</v>
      </c>
      <c r="B557">
        <v>0</v>
      </c>
      <c r="C557">
        <v>180</v>
      </c>
      <c r="E557" t="s">
        <v>35</v>
      </c>
      <c r="F557" t="s">
        <v>26</v>
      </c>
      <c r="G557" t="s">
        <v>27</v>
      </c>
      <c r="H557" t="s">
        <v>28</v>
      </c>
      <c r="I557">
        <f>I556*J557</f>
        <v>0.247972</v>
      </c>
      <c r="J557">
        <v>0.47000000000000003</v>
      </c>
      <c r="O557">
        <f t="shared" si="598"/>
        <v>0</v>
      </c>
      <c r="P557">
        <f t="shared" si="599"/>
        <v>0</v>
      </c>
      <c r="Q557">
        <f t="shared" si="600"/>
        <v>0</v>
      </c>
      <c r="R557">
        <f t="shared" si="601"/>
        <v>0</v>
      </c>
      <c r="S557">
        <f t="shared" si="602"/>
        <v>0</v>
      </c>
      <c r="T557">
        <f t="shared" si="603"/>
        <v>0</v>
      </c>
      <c r="U557">
        <f t="shared" si="604"/>
        <v>0</v>
      </c>
      <c r="V557">
        <f t="shared" si="605"/>
        <v>0</v>
      </c>
      <c r="W557">
        <f t="shared" si="606"/>
        <v>0</v>
      </c>
      <c r="X557">
        <f t="shared" si="607"/>
        <v>0</v>
      </c>
      <c r="Y557">
        <f t="shared" si="608"/>
        <v>0</v>
      </c>
      <c r="AA557">
        <v>33525518</v>
      </c>
      <c r="AB557">
        <f t="shared" si="609"/>
        <v>0</v>
      </c>
      <c r="AC557">
        <f t="shared" si="610"/>
        <v>0</v>
      </c>
      <c r="AD557">
        <f t="shared" si="611"/>
        <v>0</v>
      </c>
      <c r="AE557">
        <f t="shared" si="612"/>
        <v>0</v>
      </c>
      <c r="AF557">
        <f t="shared" si="613"/>
        <v>0</v>
      </c>
      <c r="AG557">
        <f t="shared" si="614"/>
        <v>0</v>
      </c>
      <c r="AH557">
        <f t="shared" si="615"/>
        <v>0</v>
      </c>
      <c r="AI557">
        <f t="shared" si="616"/>
        <v>0</v>
      </c>
      <c r="AJ557">
        <f t="shared" si="617"/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80</v>
      </c>
      <c r="AU557">
        <v>68</v>
      </c>
      <c r="AV557">
        <v>1</v>
      </c>
      <c r="AW557">
        <v>1</v>
      </c>
      <c r="AZ557">
        <v>1</v>
      </c>
      <c r="BA557">
        <v>1</v>
      </c>
      <c r="BB557">
        <v>1</v>
      </c>
      <c r="BC557">
        <v>1</v>
      </c>
      <c r="BD557" t="s">
        <v>3</v>
      </c>
      <c r="BE557" t="s">
        <v>3</v>
      </c>
      <c r="BF557" t="s">
        <v>3</v>
      </c>
      <c r="BG557" t="s">
        <v>3</v>
      </c>
      <c r="BH557">
        <v>3</v>
      </c>
      <c r="BI557">
        <v>1</v>
      </c>
      <c r="BJ557" t="s">
        <v>29</v>
      </c>
      <c r="BM557">
        <v>57001</v>
      </c>
      <c r="BN557">
        <v>0</v>
      </c>
      <c r="BO557" t="s">
        <v>3</v>
      </c>
      <c r="BP557">
        <v>0</v>
      </c>
      <c r="BQ557">
        <v>6</v>
      </c>
      <c r="BR557">
        <v>0</v>
      </c>
      <c r="BS557">
        <v>1</v>
      </c>
      <c r="BT557">
        <v>1</v>
      </c>
      <c r="BU557">
        <v>1</v>
      </c>
      <c r="BV557">
        <v>1</v>
      </c>
      <c r="BW557">
        <v>1</v>
      </c>
      <c r="BX557">
        <v>1</v>
      </c>
      <c r="BY557" t="s">
        <v>3</v>
      </c>
      <c r="BZ557">
        <v>80</v>
      </c>
      <c r="CA557">
        <v>68</v>
      </c>
      <c r="CE557">
        <v>0</v>
      </c>
      <c r="CF557">
        <v>0</v>
      </c>
      <c r="CG557">
        <v>0</v>
      </c>
      <c r="CM557">
        <v>0</v>
      </c>
      <c r="CN557" t="s">
        <v>3</v>
      </c>
      <c r="CO557">
        <v>0</v>
      </c>
      <c r="CP557">
        <f t="shared" si="618"/>
        <v>0</v>
      </c>
      <c r="CQ557">
        <f t="shared" si="619"/>
        <v>0</v>
      </c>
      <c r="CR557">
        <f t="shared" si="620"/>
        <v>0</v>
      </c>
      <c r="CS557">
        <f t="shared" si="621"/>
        <v>0</v>
      </c>
      <c r="CT557">
        <f t="shared" si="622"/>
        <v>0</v>
      </c>
      <c r="CU557">
        <f t="shared" si="623"/>
        <v>0</v>
      </c>
      <c r="CV557">
        <f t="shared" si="624"/>
        <v>0</v>
      </c>
      <c r="CW557">
        <f t="shared" si="625"/>
        <v>0</v>
      </c>
      <c r="CX557">
        <f t="shared" si="626"/>
        <v>0</v>
      </c>
      <c r="CY557">
        <f t="shared" si="627"/>
        <v>0</v>
      </c>
      <c r="CZ557">
        <f t="shared" si="628"/>
        <v>0</v>
      </c>
      <c r="DC557" t="s">
        <v>3</v>
      </c>
      <c r="DD557" t="s">
        <v>3</v>
      </c>
      <c r="DE557" t="s">
        <v>3</v>
      </c>
      <c r="DF557" t="s">
        <v>3</v>
      </c>
      <c r="DG557" t="s">
        <v>3</v>
      </c>
      <c r="DH557" t="s">
        <v>3</v>
      </c>
      <c r="DI557" t="s">
        <v>3</v>
      </c>
      <c r="DJ557" t="s">
        <v>3</v>
      </c>
      <c r="DK557" t="s">
        <v>3</v>
      </c>
      <c r="DL557" t="s">
        <v>3</v>
      </c>
      <c r="DM557" t="s">
        <v>3</v>
      </c>
      <c r="DN557">
        <v>0</v>
      </c>
      <c r="DO557">
        <v>0</v>
      </c>
      <c r="DP557">
        <v>1</v>
      </c>
      <c r="DQ557">
        <v>1</v>
      </c>
      <c r="DU557">
        <v>1009</v>
      </c>
      <c r="DV557" t="s">
        <v>28</v>
      </c>
      <c r="DW557" t="s">
        <v>28</v>
      </c>
      <c r="DX557">
        <v>1000</v>
      </c>
      <c r="DZ557" t="s">
        <v>3</v>
      </c>
      <c r="EA557" t="s">
        <v>3</v>
      </c>
      <c r="EB557" t="s">
        <v>3</v>
      </c>
      <c r="EC557" t="s">
        <v>3</v>
      </c>
      <c r="EE557">
        <v>36260505</v>
      </c>
      <c r="EF557">
        <v>6</v>
      </c>
      <c r="EG557" t="s">
        <v>22</v>
      </c>
      <c r="EH557">
        <v>0</v>
      </c>
      <c r="EI557" t="s">
        <v>3</v>
      </c>
      <c r="EJ557">
        <v>1</v>
      </c>
      <c r="EK557">
        <v>57001</v>
      </c>
      <c r="EL557" t="s">
        <v>23</v>
      </c>
      <c r="EM557" t="s">
        <v>24</v>
      </c>
      <c r="EO557" t="s">
        <v>3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FQ557">
        <v>0</v>
      </c>
      <c r="FR557">
        <f t="shared" si="629"/>
        <v>0</v>
      </c>
      <c r="FS557">
        <v>0</v>
      </c>
      <c r="FX557">
        <v>80</v>
      </c>
      <c r="FY557">
        <v>68</v>
      </c>
      <c r="GA557" t="s">
        <v>3</v>
      </c>
      <c r="GD557">
        <v>1</v>
      </c>
      <c r="GF557">
        <v>-304821490</v>
      </c>
      <c r="GG557">
        <v>2</v>
      </c>
      <c r="GH557">
        <v>1</v>
      </c>
      <c r="GI557">
        <v>-2</v>
      </c>
      <c r="GJ557">
        <v>0</v>
      </c>
      <c r="GK557">
        <v>0</v>
      </c>
      <c r="GL557">
        <f t="shared" si="630"/>
        <v>0</v>
      </c>
      <c r="GM557">
        <f t="shared" si="631"/>
        <v>0</v>
      </c>
      <c r="GN557">
        <f t="shared" si="632"/>
        <v>0</v>
      </c>
      <c r="GO557">
        <f t="shared" si="633"/>
        <v>0</v>
      </c>
      <c r="GP557">
        <f t="shared" si="634"/>
        <v>0</v>
      </c>
      <c r="GR557">
        <v>0</v>
      </c>
      <c r="GS557">
        <v>3</v>
      </c>
      <c r="GT557">
        <v>0</v>
      </c>
      <c r="GU557" t="s">
        <v>3</v>
      </c>
      <c r="GV557">
        <f t="shared" si="635"/>
        <v>0</v>
      </c>
      <c r="GW557">
        <v>1</v>
      </c>
      <c r="GX557">
        <f t="shared" si="636"/>
        <v>0</v>
      </c>
      <c r="HA557">
        <v>0</v>
      </c>
      <c r="HB557">
        <v>0</v>
      </c>
      <c r="HC557">
        <f t="shared" si="637"/>
        <v>0</v>
      </c>
      <c r="HE557" t="s">
        <v>3</v>
      </c>
      <c r="HF557" t="s">
        <v>3</v>
      </c>
      <c r="IK557">
        <v>0</v>
      </c>
    </row>
    <row r="558" spans="1:245">
      <c r="A558">
        <v>17</v>
      </c>
      <c r="B558">
        <v>0</v>
      </c>
      <c r="C558">
        <f>ROW(SmtRes!A182)</f>
        <v>182</v>
      </c>
      <c r="D558">
        <f>ROW(EtalonRes!A182)</f>
        <v>182</v>
      </c>
      <c r="E558" t="s">
        <v>36</v>
      </c>
      <c r="F558" t="s">
        <v>37</v>
      </c>
      <c r="G558" t="s">
        <v>38</v>
      </c>
      <c r="H558" t="s">
        <v>39</v>
      </c>
      <c r="I558">
        <f>ROUND(52.76/100,9)</f>
        <v>0.52759999999999996</v>
      </c>
      <c r="J558">
        <v>0</v>
      </c>
      <c r="O558">
        <f t="shared" si="598"/>
        <v>1000.65</v>
      </c>
      <c r="P558">
        <f t="shared" si="599"/>
        <v>0</v>
      </c>
      <c r="Q558">
        <f t="shared" si="600"/>
        <v>0</v>
      </c>
      <c r="R558">
        <f t="shared" si="601"/>
        <v>0</v>
      </c>
      <c r="S558">
        <f t="shared" si="602"/>
        <v>1000.65</v>
      </c>
      <c r="T558">
        <f t="shared" si="603"/>
        <v>0</v>
      </c>
      <c r="U558">
        <f t="shared" si="604"/>
        <v>4.0466919999999993</v>
      </c>
      <c r="V558">
        <f t="shared" si="605"/>
        <v>0</v>
      </c>
      <c r="W558">
        <f t="shared" si="606"/>
        <v>0</v>
      </c>
      <c r="X558">
        <f t="shared" si="607"/>
        <v>800.52</v>
      </c>
      <c r="Y558">
        <f t="shared" si="608"/>
        <v>680.44</v>
      </c>
      <c r="AA558">
        <v>33525518</v>
      </c>
      <c r="AB558">
        <f t="shared" si="609"/>
        <v>59.83</v>
      </c>
      <c r="AC558">
        <f t="shared" si="610"/>
        <v>0</v>
      </c>
      <c r="AD558">
        <f t="shared" si="611"/>
        <v>0</v>
      </c>
      <c r="AE558">
        <f t="shared" si="612"/>
        <v>0</v>
      </c>
      <c r="AF558">
        <f t="shared" si="613"/>
        <v>59.83</v>
      </c>
      <c r="AG558">
        <f t="shared" si="614"/>
        <v>0</v>
      </c>
      <c r="AH558">
        <f t="shared" si="615"/>
        <v>7.67</v>
      </c>
      <c r="AI558">
        <f t="shared" si="616"/>
        <v>0</v>
      </c>
      <c r="AJ558">
        <f t="shared" si="617"/>
        <v>0</v>
      </c>
      <c r="AK558">
        <v>59.83</v>
      </c>
      <c r="AL558">
        <v>0</v>
      </c>
      <c r="AM558">
        <v>0</v>
      </c>
      <c r="AN558">
        <v>0</v>
      </c>
      <c r="AO558">
        <v>59.83</v>
      </c>
      <c r="AP558">
        <v>0</v>
      </c>
      <c r="AQ558">
        <v>7.67</v>
      </c>
      <c r="AR558">
        <v>0</v>
      </c>
      <c r="AS558">
        <v>0</v>
      </c>
      <c r="AT558">
        <v>80</v>
      </c>
      <c r="AU558">
        <v>68</v>
      </c>
      <c r="AV558">
        <v>1</v>
      </c>
      <c r="AW558">
        <v>1</v>
      </c>
      <c r="AZ558">
        <v>1</v>
      </c>
      <c r="BA558">
        <v>31.7</v>
      </c>
      <c r="BB558">
        <v>1</v>
      </c>
      <c r="BC558">
        <v>1</v>
      </c>
      <c r="BD558" t="s">
        <v>3</v>
      </c>
      <c r="BE558" t="s">
        <v>3</v>
      </c>
      <c r="BF558" t="s">
        <v>3</v>
      </c>
      <c r="BG558" t="s">
        <v>3</v>
      </c>
      <c r="BH558">
        <v>0</v>
      </c>
      <c r="BI558">
        <v>1</v>
      </c>
      <c r="BJ558" t="s">
        <v>40</v>
      </c>
      <c r="BM558">
        <v>57001</v>
      </c>
      <c r="BN558">
        <v>0</v>
      </c>
      <c r="BO558" t="s">
        <v>37</v>
      </c>
      <c r="BP558">
        <v>1</v>
      </c>
      <c r="BQ558">
        <v>6</v>
      </c>
      <c r="BR558">
        <v>0</v>
      </c>
      <c r="BS558">
        <v>31.7</v>
      </c>
      <c r="BT558">
        <v>1</v>
      </c>
      <c r="BU558">
        <v>1</v>
      </c>
      <c r="BV558">
        <v>1</v>
      </c>
      <c r="BW558">
        <v>1</v>
      </c>
      <c r="BX558">
        <v>1</v>
      </c>
      <c r="BY558" t="s">
        <v>3</v>
      </c>
      <c r="BZ558">
        <v>80</v>
      </c>
      <c r="CA558">
        <v>68</v>
      </c>
      <c r="CE558">
        <v>0</v>
      </c>
      <c r="CF558">
        <v>0</v>
      </c>
      <c r="CG558">
        <v>0</v>
      </c>
      <c r="CM558">
        <v>0</v>
      </c>
      <c r="CN558" t="s">
        <v>3</v>
      </c>
      <c r="CO558">
        <v>0</v>
      </c>
      <c r="CP558">
        <f t="shared" si="618"/>
        <v>1000.65</v>
      </c>
      <c r="CQ558">
        <f t="shared" si="619"/>
        <v>0</v>
      </c>
      <c r="CR558">
        <f t="shared" si="620"/>
        <v>0</v>
      </c>
      <c r="CS558">
        <f t="shared" si="621"/>
        <v>0</v>
      </c>
      <c r="CT558">
        <f t="shared" si="622"/>
        <v>1896.6109999999999</v>
      </c>
      <c r="CU558">
        <f t="shared" si="623"/>
        <v>0</v>
      </c>
      <c r="CV558">
        <f t="shared" si="624"/>
        <v>7.67</v>
      </c>
      <c r="CW558">
        <f t="shared" si="625"/>
        <v>0</v>
      </c>
      <c r="CX558">
        <f t="shared" si="626"/>
        <v>0</v>
      </c>
      <c r="CY558">
        <f t="shared" si="627"/>
        <v>800.52</v>
      </c>
      <c r="CZ558">
        <f t="shared" si="628"/>
        <v>680.44200000000001</v>
      </c>
      <c r="DC558" t="s">
        <v>3</v>
      </c>
      <c r="DD558" t="s">
        <v>3</v>
      </c>
      <c r="DE558" t="s">
        <v>3</v>
      </c>
      <c r="DF558" t="s">
        <v>3</v>
      </c>
      <c r="DG558" t="s">
        <v>3</v>
      </c>
      <c r="DH558" t="s">
        <v>3</v>
      </c>
      <c r="DI558" t="s">
        <v>3</v>
      </c>
      <c r="DJ558" t="s">
        <v>3</v>
      </c>
      <c r="DK558" t="s">
        <v>3</v>
      </c>
      <c r="DL558" t="s">
        <v>3</v>
      </c>
      <c r="DM558" t="s">
        <v>3</v>
      </c>
      <c r="DN558">
        <v>0</v>
      </c>
      <c r="DO558">
        <v>0</v>
      </c>
      <c r="DP558">
        <v>1</v>
      </c>
      <c r="DQ558">
        <v>1</v>
      </c>
      <c r="DU558">
        <v>1013</v>
      </c>
      <c r="DV558" t="s">
        <v>39</v>
      </c>
      <c r="DW558" t="s">
        <v>39</v>
      </c>
      <c r="DX558">
        <v>1</v>
      </c>
      <c r="DZ558" t="s">
        <v>3</v>
      </c>
      <c r="EA558" t="s">
        <v>3</v>
      </c>
      <c r="EB558" t="s">
        <v>3</v>
      </c>
      <c r="EC558" t="s">
        <v>3</v>
      </c>
      <c r="EE558">
        <v>36260505</v>
      </c>
      <c r="EF558">
        <v>6</v>
      </c>
      <c r="EG558" t="s">
        <v>22</v>
      </c>
      <c r="EH558">
        <v>0</v>
      </c>
      <c r="EI558" t="s">
        <v>3</v>
      </c>
      <c r="EJ558">
        <v>1</v>
      </c>
      <c r="EK558">
        <v>57001</v>
      </c>
      <c r="EL558" t="s">
        <v>23</v>
      </c>
      <c r="EM558" t="s">
        <v>24</v>
      </c>
      <c r="EO558" t="s">
        <v>3</v>
      </c>
      <c r="EQ558">
        <v>0</v>
      </c>
      <c r="ER558">
        <v>59.83</v>
      </c>
      <c r="ES558">
        <v>0</v>
      </c>
      <c r="ET558">
        <v>0</v>
      </c>
      <c r="EU558">
        <v>0</v>
      </c>
      <c r="EV558">
        <v>59.83</v>
      </c>
      <c r="EW558">
        <v>7.67</v>
      </c>
      <c r="EX558">
        <v>0</v>
      </c>
      <c r="EY558">
        <v>0</v>
      </c>
      <c r="FQ558">
        <v>0</v>
      </c>
      <c r="FR558">
        <f t="shared" si="629"/>
        <v>0</v>
      </c>
      <c r="FS558">
        <v>0</v>
      </c>
      <c r="FX558">
        <v>80</v>
      </c>
      <c r="FY558">
        <v>68</v>
      </c>
      <c r="GA558" t="s">
        <v>3</v>
      </c>
      <c r="GD558">
        <v>1</v>
      </c>
      <c r="GF558">
        <v>1095792533</v>
      </c>
      <c r="GG558">
        <v>2</v>
      </c>
      <c r="GH558">
        <v>1</v>
      </c>
      <c r="GI558">
        <v>2</v>
      </c>
      <c r="GJ558">
        <v>0</v>
      </c>
      <c r="GK558">
        <v>0</v>
      </c>
      <c r="GL558">
        <f t="shared" si="630"/>
        <v>0</v>
      </c>
      <c r="GM558">
        <f t="shared" si="631"/>
        <v>2481.61</v>
      </c>
      <c r="GN558">
        <f t="shared" si="632"/>
        <v>2481.61</v>
      </c>
      <c r="GO558">
        <f t="shared" si="633"/>
        <v>0</v>
      </c>
      <c r="GP558">
        <f t="shared" si="634"/>
        <v>0</v>
      </c>
      <c r="GR558">
        <v>0</v>
      </c>
      <c r="GS558">
        <v>3</v>
      </c>
      <c r="GT558">
        <v>0</v>
      </c>
      <c r="GU558" t="s">
        <v>3</v>
      </c>
      <c r="GV558">
        <f t="shared" si="635"/>
        <v>0</v>
      </c>
      <c r="GW558">
        <v>1</v>
      </c>
      <c r="GX558">
        <f t="shared" si="636"/>
        <v>0</v>
      </c>
      <c r="HA558">
        <v>0</v>
      </c>
      <c r="HB558">
        <v>0</v>
      </c>
      <c r="HC558">
        <f t="shared" si="637"/>
        <v>0</v>
      </c>
      <c r="HE558" t="s">
        <v>3</v>
      </c>
      <c r="HF558" t="s">
        <v>3</v>
      </c>
      <c r="IK558">
        <v>0</v>
      </c>
    </row>
    <row r="559" spans="1:245">
      <c r="A559">
        <v>18</v>
      </c>
      <c r="B559">
        <v>0</v>
      </c>
      <c r="C559">
        <v>182</v>
      </c>
      <c r="E559" t="s">
        <v>41</v>
      </c>
      <c r="F559" t="s">
        <v>26</v>
      </c>
      <c r="G559" t="s">
        <v>27</v>
      </c>
      <c r="H559" t="s">
        <v>28</v>
      </c>
      <c r="I559">
        <f>I558*J559</f>
        <v>0.36931999999999998</v>
      </c>
      <c r="J559">
        <v>0.70000000000000007</v>
      </c>
      <c r="O559">
        <f t="shared" si="598"/>
        <v>0</v>
      </c>
      <c r="P559">
        <f t="shared" si="599"/>
        <v>0</v>
      </c>
      <c r="Q559">
        <f t="shared" si="600"/>
        <v>0</v>
      </c>
      <c r="R559">
        <f t="shared" si="601"/>
        <v>0</v>
      </c>
      <c r="S559">
        <f t="shared" si="602"/>
        <v>0</v>
      </c>
      <c r="T559">
        <f t="shared" si="603"/>
        <v>0</v>
      </c>
      <c r="U559">
        <f t="shared" si="604"/>
        <v>0</v>
      </c>
      <c r="V559">
        <f t="shared" si="605"/>
        <v>0</v>
      </c>
      <c r="W559">
        <f t="shared" si="606"/>
        <v>0</v>
      </c>
      <c r="X559">
        <f t="shared" si="607"/>
        <v>0</v>
      </c>
      <c r="Y559">
        <f t="shared" si="608"/>
        <v>0</v>
      </c>
      <c r="AA559">
        <v>33525518</v>
      </c>
      <c r="AB559">
        <f t="shared" si="609"/>
        <v>0</v>
      </c>
      <c r="AC559">
        <f t="shared" si="610"/>
        <v>0</v>
      </c>
      <c r="AD559">
        <f t="shared" si="611"/>
        <v>0</v>
      </c>
      <c r="AE559">
        <f t="shared" si="612"/>
        <v>0</v>
      </c>
      <c r="AF559">
        <f t="shared" si="613"/>
        <v>0</v>
      </c>
      <c r="AG559">
        <f t="shared" si="614"/>
        <v>0</v>
      </c>
      <c r="AH559">
        <f t="shared" si="615"/>
        <v>0</v>
      </c>
      <c r="AI559">
        <f t="shared" si="616"/>
        <v>0</v>
      </c>
      <c r="AJ559">
        <f t="shared" si="617"/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80</v>
      </c>
      <c r="AU559">
        <v>68</v>
      </c>
      <c r="AV559">
        <v>1</v>
      </c>
      <c r="AW559">
        <v>1</v>
      </c>
      <c r="AZ559">
        <v>1</v>
      </c>
      <c r="BA559">
        <v>1</v>
      </c>
      <c r="BB559">
        <v>1</v>
      </c>
      <c r="BC559">
        <v>1</v>
      </c>
      <c r="BD559" t="s">
        <v>3</v>
      </c>
      <c r="BE559" t="s">
        <v>3</v>
      </c>
      <c r="BF559" t="s">
        <v>3</v>
      </c>
      <c r="BG559" t="s">
        <v>3</v>
      </c>
      <c r="BH559">
        <v>3</v>
      </c>
      <c r="BI559">
        <v>1</v>
      </c>
      <c r="BJ559" t="s">
        <v>29</v>
      </c>
      <c r="BM559">
        <v>57001</v>
      </c>
      <c r="BN559">
        <v>0</v>
      </c>
      <c r="BO559" t="s">
        <v>3</v>
      </c>
      <c r="BP559">
        <v>0</v>
      </c>
      <c r="BQ559">
        <v>6</v>
      </c>
      <c r="BR559">
        <v>0</v>
      </c>
      <c r="BS559">
        <v>1</v>
      </c>
      <c r="BT559">
        <v>1</v>
      </c>
      <c r="BU559">
        <v>1</v>
      </c>
      <c r="BV559">
        <v>1</v>
      </c>
      <c r="BW559">
        <v>1</v>
      </c>
      <c r="BX559">
        <v>1</v>
      </c>
      <c r="BY559" t="s">
        <v>3</v>
      </c>
      <c r="BZ559">
        <v>80</v>
      </c>
      <c r="CA559">
        <v>68</v>
      </c>
      <c r="CE559">
        <v>0</v>
      </c>
      <c r="CF559">
        <v>0</v>
      </c>
      <c r="CG559">
        <v>0</v>
      </c>
      <c r="CM559">
        <v>0</v>
      </c>
      <c r="CN559" t="s">
        <v>3</v>
      </c>
      <c r="CO559">
        <v>0</v>
      </c>
      <c r="CP559">
        <f t="shared" si="618"/>
        <v>0</v>
      </c>
      <c r="CQ559">
        <f t="shared" si="619"/>
        <v>0</v>
      </c>
      <c r="CR559">
        <f t="shared" si="620"/>
        <v>0</v>
      </c>
      <c r="CS559">
        <f t="shared" si="621"/>
        <v>0</v>
      </c>
      <c r="CT559">
        <f t="shared" si="622"/>
        <v>0</v>
      </c>
      <c r="CU559">
        <f t="shared" si="623"/>
        <v>0</v>
      </c>
      <c r="CV559">
        <f t="shared" si="624"/>
        <v>0</v>
      </c>
      <c r="CW559">
        <f t="shared" si="625"/>
        <v>0</v>
      </c>
      <c r="CX559">
        <f t="shared" si="626"/>
        <v>0</v>
      </c>
      <c r="CY559">
        <f t="shared" si="627"/>
        <v>0</v>
      </c>
      <c r="CZ559">
        <f t="shared" si="628"/>
        <v>0</v>
      </c>
      <c r="DC559" t="s">
        <v>3</v>
      </c>
      <c r="DD559" t="s">
        <v>3</v>
      </c>
      <c r="DE559" t="s">
        <v>3</v>
      </c>
      <c r="DF559" t="s">
        <v>3</v>
      </c>
      <c r="DG559" t="s">
        <v>3</v>
      </c>
      <c r="DH559" t="s">
        <v>3</v>
      </c>
      <c r="DI559" t="s">
        <v>3</v>
      </c>
      <c r="DJ559" t="s">
        <v>3</v>
      </c>
      <c r="DK559" t="s">
        <v>3</v>
      </c>
      <c r="DL559" t="s">
        <v>3</v>
      </c>
      <c r="DM559" t="s">
        <v>3</v>
      </c>
      <c r="DN559">
        <v>0</v>
      </c>
      <c r="DO559">
        <v>0</v>
      </c>
      <c r="DP559">
        <v>1</v>
      </c>
      <c r="DQ559">
        <v>1</v>
      </c>
      <c r="DU559">
        <v>1009</v>
      </c>
      <c r="DV559" t="s">
        <v>28</v>
      </c>
      <c r="DW559" t="s">
        <v>28</v>
      </c>
      <c r="DX559">
        <v>1000</v>
      </c>
      <c r="DZ559" t="s">
        <v>3</v>
      </c>
      <c r="EA559" t="s">
        <v>3</v>
      </c>
      <c r="EB559" t="s">
        <v>3</v>
      </c>
      <c r="EC559" t="s">
        <v>3</v>
      </c>
      <c r="EE559">
        <v>36260505</v>
      </c>
      <c r="EF559">
        <v>6</v>
      </c>
      <c r="EG559" t="s">
        <v>22</v>
      </c>
      <c r="EH559">
        <v>0</v>
      </c>
      <c r="EI559" t="s">
        <v>3</v>
      </c>
      <c r="EJ559">
        <v>1</v>
      </c>
      <c r="EK559">
        <v>57001</v>
      </c>
      <c r="EL559" t="s">
        <v>23</v>
      </c>
      <c r="EM559" t="s">
        <v>24</v>
      </c>
      <c r="EO559" t="s">
        <v>3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FQ559">
        <v>0</v>
      </c>
      <c r="FR559">
        <f t="shared" si="629"/>
        <v>0</v>
      </c>
      <c r="FS559">
        <v>0</v>
      </c>
      <c r="FX559">
        <v>80</v>
      </c>
      <c r="FY559">
        <v>68</v>
      </c>
      <c r="GA559" t="s">
        <v>3</v>
      </c>
      <c r="GD559">
        <v>1</v>
      </c>
      <c r="GF559">
        <v>-304821490</v>
      </c>
      <c r="GG559">
        <v>2</v>
      </c>
      <c r="GH559">
        <v>1</v>
      </c>
      <c r="GI559">
        <v>-2</v>
      </c>
      <c r="GJ559">
        <v>0</v>
      </c>
      <c r="GK559">
        <v>0</v>
      </c>
      <c r="GL559">
        <f t="shared" si="630"/>
        <v>0</v>
      </c>
      <c r="GM559">
        <f t="shared" si="631"/>
        <v>0</v>
      </c>
      <c r="GN559">
        <f t="shared" si="632"/>
        <v>0</v>
      </c>
      <c r="GO559">
        <f t="shared" si="633"/>
        <v>0</v>
      </c>
      <c r="GP559">
        <f t="shared" si="634"/>
        <v>0</v>
      </c>
      <c r="GR559">
        <v>0</v>
      </c>
      <c r="GS559">
        <v>3</v>
      </c>
      <c r="GT559">
        <v>0</v>
      </c>
      <c r="GU559" t="s">
        <v>3</v>
      </c>
      <c r="GV559">
        <f t="shared" si="635"/>
        <v>0</v>
      </c>
      <c r="GW559">
        <v>1</v>
      </c>
      <c r="GX559">
        <f t="shared" si="636"/>
        <v>0</v>
      </c>
      <c r="HA559">
        <v>0</v>
      </c>
      <c r="HB559">
        <v>0</v>
      </c>
      <c r="HC559">
        <f t="shared" si="637"/>
        <v>0</v>
      </c>
      <c r="HE559" t="s">
        <v>3</v>
      </c>
      <c r="HF559" t="s">
        <v>3</v>
      </c>
      <c r="IK559">
        <v>0</v>
      </c>
    </row>
    <row r="560" spans="1:245">
      <c r="A560">
        <v>17</v>
      </c>
      <c r="B560">
        <v>0</v>
      </c>
      <c r="C560">
        <f>ROW(SmtRes!A188)</f>
        <v>188</v>
      </c>
      <c r="D560">
        <f>ROW(EtalonRes!A188)</f>
        <v>188</v>
      </c>
      <c r="E560" t="s">
        <v>42</v>
      </c>
      <c r="F560" t="s">
        <v>43</v>
      </c>
      <c r="G560" t="s">
        <v>44</v>
      </c>
      <c r="H560" t="s">
        <v>45</v>
      </c>
      <c r="I560">
        <f>ROUND(68.31/100,9)</f>
        <v>0.68310000000000004</v>
      </c>
      <c r="J560">
        <v>0</v>
      </c>
      <c r="O560">
        <f t="shared" si="598"/>
        <v>33241.230000000003</v>
      </c>
      <c r="P560">
        <f t="shared" si="599"/>
        <v>5012.88</v>
      </c>
      <c r="Q560">
        <f t="shared" si="600"/>
        <v>203.83</v>
      </c>
      <c r="R560">
        <f t="shared" si="601"/>
        <v>195.97</v>
      </c>
      <c r="S560">
        <f t="shared" si="602"/>
        <v>28024.52</v>
      </c>
      <c r="T560">
        <f t="shared" si="603"/>
        <v>0</v>
      </c>
      <c r="U560">
        <f t="shared" si="604"/>
        <v>99.780417</v>
      </c>
      <c r="V560">
        <f t="shared" si="605"/>
        <v>0.45767700000000006</v>
      </c>
      <c r="W560">
        <f t="shared" si="606"/>
        <v>0</v>
      </c>
      <c r="X560">
        <f t="shared" si="607"/>
        <v>22294.19</v>
      </c>
      <c r="Y560">
        <f t="shared" si="608"/>
        <v>14110.25</v>
      </c>
      <c r="AA560">
        <v>33525518</v>
      </c>
      <c r="AB560">
        <f t="shared" si="609"/>
        <v>2366.4699999999998</v>
      </c>
      <c r="AC560">
        <f t="shared" si="610"/>
        <v>1051.3499999999999</v>
      </c>
      <c r="AD560">
        <f t="shared" si="611"/>
        <v>20.94</v>
      </c>
      <c r="AE560">
        <f t="shared" si="612"/>
        <v>9.0500000000000007</v>
      </c>
      <c r="AF560">
        <f t="shared" si="613"/>
        <v>1294.18</v>
      </c>
      <c r="AG560">
        <f t="shared" si="614"/>
        <v>0</v>
      </c>
      <c r="AH560">
        <f t="shared" si="615"/>
        <v>146.07</v>
      </c>
      <c r="AI560">
        <f t="shared" si="616"/>
        <v>0.67</v>
      </c>
      <c r="AJ560">
        <f t="shared" si="617"/>
        <v>0</v>
      </c>
      <c r="AK560">
        <v>2366.4699999999998</v>
      </c>
      <c r="AL560">
        <v>1051.3499999999999</v>
      </c>
      <c r="AM560">
        <v>20.94</v>
      </c>
      <c r="AN560">
        <v>9.0500000000000007</v>
      </c>
      <c r="AO560">
        <v>1294.18</v>
      </c>
      <c r="AP560">
        <v>0</v>
      </c>
      <c r="AQ560">
        <v>146.07</v>
      </c>
      <c r="AR560">
        <v>0.67</v>
      </c>
      <c r="AS560">
        <v>0</v>
      </c>
      <c r="AT560">
        <v>79</v>
      </c>
      <c r="AU560">
        <v>50</v>
      </c>
      <c r="AV560">
        <v>1</v>
      </c>
      <c r="AW560">
        <v>1</v>
      </c>
      <c r="AZ560">
        <v>1</v>
      </c>
      <c r="BA560">
        <v>31.7</v>
      </c>
      <c r="BB560">
        <v>14.25</v>
      </c>
      <c r="BC560">
        <v>6.98</v>
      </c>
      <c r="BD560" t="s">
        <v>3</v>
      </c>
      <c r="BE560" t="s">
        <v>3</v>
      </c>
      <c r="BF560" t="s">
        <v>3</v>
      </c>
      <c r="BG560" t="s">
        <v>3</v>
      </c>
      <c r="BH560">
        <v>0</v>
      </c>
      <c r="BI560">
        <v>1</v>
      </c>
      <c r="BJ560" t="s">
        <v>46</v>
      </c>
      <c r="BM560">
        <v>61001</v>
      </c>
      <c r="BN560">
        <v>0</v>
      </c>
      <c r="BO560" t="s">
        <v>43</v>
      </c>
      <c r="BP560">
        <v>1</v>
      </c>
      <c r="BQ560">
        <v>6</v>
      </c>
      <c r="BR560">
        <v>0</v>
      </c>
      <c r="BS560">
        <v>31.7</v>
      </c>
      <c r="BT560">
        <v>1</v>
      </c>
      <c r="BU560">
        <v>1</v>
      </c>
      <c r="BV560">
        <v>1</v>
      </c>
      <c r="BW560">
        <v>1</v>
      </c>
      <c r="BX560">
        <v>1</v>
      </c>
      <c r="BY560" t="s">
        <v>3</v>
      </c>
      <c r="BZ560">
        <v>79</v>
      </c>
      <c r="CA560">
        <v>50</v>
      </c>
      <c r="CE560">
        <v>0</v>
      </c>
      <c r="CF560">
        <v>0</v>
      </c>
      <c r="CG560">
        <v>0</v>
      </c>
      <c r="CM560">
        <v>0</v>
      </c>
      <c r="CN560" t="s">
        <v>3</v>
      </c>
      <c r="CO560">
        <v>0</v>
      </c>
      <c r="CP560">
        <f t="shared" si="618"/>
        <v>33241.230000000003</v>
      </c>
      <c r="CQ560">
        <f t="shared" si="619"/>
        <v>7338.4229999999998</v>
      </c>
      <c r="CR560">
        <f t="shared" si="620"/>
        <v>298.39500000000004</v>
      </c>
      <c r="CS560">
        <f t="shared" si="621"/>
        <v>286.88499999999999</v>
      </c>
      <c r="CT560">
        <f t="shared" si="622"/>
        <v>41025.506000000001</v>
      </c>
      <c r="CU560">
        <f t="shared" si="623"/>
        <v>0</v>
      </c>
      <c r="CV560">
        <f t="shared" si="624"/>
        <v>146.07</v>
      </c>
      <c r="CW560">
        <f t="shared" si="625"/>
        <v>0.67</v>
      </c>
      <c r="CX560">
        <f t="shared" si="626"/>
        <v>0</v>
      </c>
      <c r="CY560">
        <f t="shared" si="627"/>
        <v>22294.187099999999</v>
      </c>
      <c r="CZ560">
        <f t="shared" si="628"/>
        <v>14110.245000000001</v>
      </c>
      <c r="DC560" t="s">
        <v>3</v>
      </c>
      <c r="DD560" t="s">
        <v>3</v>
      </c>
      <c r="DE560" t="s">
        <v>3</v>
      </c>
      <c r="DF560" t="s">
        <v>3</v>
      </c>
      <c r="DG560" t="s">
        <v>3</v>
      </c>
      <c r="DH560" t="s">
        <v>3</v>
      </c>
      <c r="DI560" t="s">
        <v>3</v>
      </c>
      <c r="DJ560" t="s">
        <v>3</v>
      </c>
      <c r="DK560" t="s">
        <v>3</v>
      </c>
      <c r="DL560" t="s">
        <v>3</v>
      </c>
      <c r="DM560" t="s">
        <v>3</v>
      </c>
      <c r="DN560">
        <v>0</v>
      </c>
      <c r="DO560">
        <v>0</v>
      </c>
      <c r="DP560">
        <v>1</v>
      </c>
      <c r="DQ560">
        <v>1</v>
      </c>
      <c r="DU560">
        <v>1013</v>
      </c>
      <c r="DV560" t="s">
        <v>45</v>
      </c>
      <c r="DW560" t="s">
        <v>45</v>
      </c>
      <c r="DX560">
        <v>1</v>
      </c>
      <c r="DZ560" t="s">
        <v>3</v>
      </c>
      <c r="EA560" t="s">
        <v>3</v>
      </c>
      <c r="EB560" t="s">
        <v>3</v>
      </c>
      <c r="EC560" t="s">
        <v>3</v>
      </c>
      <c r="EE560">
        <v>36260509</v>
      </c>
      <c r="EF560">
        <v>6</v>
      </c>
      <c r="EG560" t="s">
        <v>22</v>
      </c>
      <c r="EH560">
        <v>0</v>
      </c>
      <c r="EI560" t="s">
        <v>3</v>
      </c>
      <c r="EJ560">
        <v>1</v>
      </c>
      <c r="EK560">
        <v>61001</v>
      </c>
      <c r="EL560" t="s">
        <v>47</v>
      </c>
      <c r="EM560" t="s">
        <v>48</v>
      </c>
      <c r="EO560" t="s">
        <v>3</v>
      </c>
      <c r="EQ560">
        <v>0</v>
      </c>
      <c r="ER560">
        <v>2366.4699999999998</v>
      </c>
      <c r="ES560">
        <v>1051.3499999999999</v>
      </c>
      <c r="ET560">
        <v>20.94</v>
      </c>
      <c r="EU560">
        <v>9.0500000000000007</v>
      </c>
      <c r="EV560">
        <v>1294.18</v>
      </c>
      <c r="EW560">
        <v>146.07</v>
      </c>
      <c r="EX560">
        <v>0.67</v>
      </c>
      <c r="EY560">
        <v>0</v>
      </c>
      <c r="FQ560">
        <v>0</v>
      </c>
      <c r="FR560">
        <f t="shared" si="629"/>
        <v>0</v>
      </c>
      <c r="FS560">
        <v>0</v>
      </c>
      <c r="FX560">
        <v>79</v>
      </c>
      <c r="FY560">
        <v>50</v>
      </c>
      <c r="GA560" t="s">
        <v>3</v>
      </c>
      <c r="GD560">
        <v>1</v>
      </c>
      <c r="GF560">
        <v>478959867</v>
      </c>
      <c r="GG560">
        <v>2</v>
      </c>
      <c r="GH560">
        <v>1</v>
      </c>
      <c r="GI560">
        <v>2</v>
      </c>
      <c r="GJ560">
        <v>0</v>
      </c>
      <c r="GK560">
        <v>0</v>
      </c>
      <c r="GL560">
        <f t="shared" si="630"/>
        <v>0</v>
      </c>
      <c r="GM560">
        <f t="shared" si="631"/>
        <v>69645.67</v>
      </c>
      <c r="GN560">
        <f t="shared" si="632"/>
        <v>69645.67</v>
      </c>
      <c r="GO560">
        <f t="shared" si="633"/>
        <v>0</v>
      </c>
      <c r="GP560">
        <f t="shared" si="634"/>
        <v>0</v>
      </c>
      <c r="GR560">
        <v>0</v>
      </c>
      <c r="GS560">
        <v>3</v>
      </c>
      <c r="GT560">
        <v>0</v>
      </c>
      <c r="GU560" t="s">
        <v>3</v>
      </c>
      <c r="GV560">
        <f t="shared" si="635"/>
        <v>0</v>
      </c>
      <c r="GW560">
        <v>1</v>
      </c>
      <c r="GX560">
        <f t="shared" si="636"/>
        <v>0</v>
      </c>
      <c r="HA560">
        <v>0</v>
      </c>
      <c r="HB560">
        <v>0</v>
      </c>
      <c r="HC560">
        <f t="shared" si="637"/>
        <v>0</v>
      </c>
      <c r="HE560" t="s">
        <v>3</v>
      </c>
      <c r="HF560" t="s">
        <v>3</v>
      </c>
      <c r="IK560">
        <v>0</v>
      </c>
    </row>
    <row r="561" spans="1:245">
      <c r="A561">
        <v>18</v>
      </c>
      <c r="B561">
        <v>0</v>
      </c>
      <c r="C561">
        <v>188</v>
      </c>
      <c r="E561" t="s">
        <v>49</v>
      </c>
      <c r="F561" t="s">
        <v>26</v>
      </c>
      <c r="G561" t="s">
        <v>27</v>
      </c>
      <c r="H561" t="s">
        <v>28</v>
      </c>
      <c r="I561">
        <f>I560*J561</f>
        <v>2.308878</v>
      </c>
      <c r="J561">
        <v>3.38</v>
      </c>
      <c r="O561">
        <f t="shared" si="598"/>
        <v>0</v>
      </c>
      <c r="P561">
        <f t="shared" si="599"/>
        <v>0</v>
      </c>
      <c r="Q561">
        <f t="shared" si="600"/>
        <v>0</v>
      </c>
      <c r="R561">
        <f t="shared" si="601"/>
        <v>0</v>
      </c>
      <c r="S561">
        <f t="shared" si="602"/>
        <v>0</v>
      </c>
      <c r="T561">
        <f t="shared" si="603"/>
        <v>0</v>
      </c>
      <c r="U561">
        <f t="shared" si="604"/>
        <v>0</v>
      </c>
      <c r="V561">
        <f t="shared" si="605"/>
        <v>0</v>
      </c>
      <c r="W561">
        <f t="shared" si="606"/>
        <v>0</v>
      </c>
      <c r="X561">
        <f t="shared" si="607"/>
        <v>0</v>
      </c>
      <c r="Y561">
        <f t="shared" si="608"/>
        <v>0</v>
      </c>
      <c r="AA561">
        <v>33525518</v>
      </c>
      <c r="AB561">
        <f t="shared" si="609"/>
        <v>0</v>
      </c>
      <c r="AC561">
        <f t="shared" si="610"/>
        <v>0</v>
      </c>
      <c r="AD561">
        <f t="shared" si="611"/>
        <v>0</v>
      </c>
      <c r="AE561">
        <f t="shared" si="612"/>
        <v>0</v>
      </c>
      <c r="AF561">
        <f t="shared" si="613"/>
        <v>0</v>
      </c>
      <c r="AG561">
        <f t="shared" si="614"/>
        <v>0</v>
      </c>
      <c r="AH561">
        <f t="shared" si="615"/>
        <v>0</v>
      </c>
      <c r="AI561">
        <f t="shared" si="616"/>
        <v>0</v>
      </c>
      <c r="AJ561">
        <f t="shared" si="617"/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79</v>
      </c>
      <c r="AU561">
        <v>50</v>
      </c>
      <c r="AV561">
        <v>1</v>
      </c>
      <c r="AW561">
        <v>1</v>
      </c>
      <c r="AZ561">
        <v>1</v>
      </c>
      <c r="BA561">
        <v>1</v>
      </c>
      <c r="BB561">
        <v>1</v>
      </c>
      <c r="BC561">
        <v>1</v>
      </c>
      <c r="BD561" t="s">
        <v>3</v>
      </c>
      <c r="BE561" t="s">
        <v>3</v>
      </c>
      <c r="BF561" t="s">
        <v>3</v>
      </c>
      <c r="BG561" t="s">
        <v>3</v>
      </c>
      <c r="BH561">
        <v>3</v>
      </c>
      <c r="BI561">
        <v>1</v>
      </c>
      <c r="BJ561" t="s">
        <v>29</v>
      </c>
      <c r="BM561">
        <v>61001</v>
      </c>
      <c r="BN561">
        <v>0</v>
      </c>
      <c r="BO561" t="s">
        <v>3</v>
      </c>
      <c r="BP561">
        <v>0</v>
      </c>
      <c r="BQ561">
        <v>6</v>
      </c>
      <c r="BR561">
        <v>0</v>
      </c>
      <c r="BS561">
        <v>1</v>
      </c>
      <c r="BT561">
        <v>1</v>
      </c>
      <c r="BU561">
        <v>1</v>
      </c>
      <c r="BV561">
        <v>1</v>
      </c>
      <c r="BW561">
        <v>1</v>
      </c>
      <c r="BX561">
        <v>1</v>
      </c>
      <c r="BY561" t="s">
        <v>3</v>
      </c>
      <c r="BZ561">
        <v>79</v>
      </c>
      <c r="CA561">
        <v>50</v>
      </c>
      <c r="CE561">
        <v>0</v>
      </c>
      <c r="CF561">
        <v>0</v>
      </c>
      <c r="CG561">
        <v>0</v>
      </c>
      <c r="CM561">
        <v>0</v>
      </c>
      <c r="CN561" t="s">
        <v>3</v>
      </c>
      <c r="CO561">
        <v>0</v>
      </c>
      <c r="CP561">
        <f t="shared" si="618"/>
        <v>0</v>
      </c>
      <c r="CQ561">
        <f t="shared" si="619"/>
        <v>0</v>
      </c>
      <c r="CR561">
        <f t="shared" si="620"/>
        <v>0</v>
      </c>
      <c r="CS561">
        <f t="shared" si="621"/>
        <v>0</v>
      </c>
      <c r="CT561">
        <f t="shared" si="622"/>
        <v>0</v>
      </c>
      <c r="CU561">
        <f t="shared" si="623"/>
        <v>0</v>
      </c>
      <c r="CV561">
        <f t="shared" si="624"/>
        <v>0</v>
      </c>
      <c r="CW561">
        <f t="shared" si="625"/>
        <v>0</v>
      </c>
      <c r="CX561">
        <f t="shared" si="626"/>
        <v>0</v>
      </c>
      <c r="CY561">
        <f t="shared" si="627"/>
        <v>0</v>
      </c>
      <c r="CZ561">
        <f t="shared" si="628"/>
        <v>0</v>
      </c>
      <c r="DC561" t="s">
        <v>3</v>
      </c>
      <c r="DD561" t="s">
        <v>3</v>
      </c>
      <c r="DE561" t="s">
        <v>3</v>
      </c>
      <c r="DF561" t="s">
        <v>3</v>
      </c>
      <c r="DG561" t="s">
        <v>3</v>
      </c>
      <c r="DH561" t="s">
        <v>3</v>
      </c>
      <c r="DI561" t="s">
        <v>3</v>
      </c>
      <c r="DJ561" t="s">
        <v>3</v>
      </c>
      <c r="DK561" t="s">
        <v>3</v>
      </c>
      <c r="DL561" t="s">
        <v>3</v>
      </c>
      <c r="DM561" t="s">
        <v>3</v>
      </c>
      <c r="DN561">
        <v>0</v>
      </c>
      <c r="DO561">
        <v>0</v>
      </c>
      <c r="DP561">
        <v>1</v>
      </c>
      <c r="DQ561">
        <v>1</v>
      </c>
      <c r="DU561">
        <v>1009</v>
      </c>
      <c r="DV561" t="s">
        <v>28</v>
      </c>
      <c r="DW561" t="s">
        <v>28</v>
      </c>
      <c r="DX561">
        <v>1000</v>
      </c>
      <c r="DZ561" t="s">
        <v>3</v>
      </c>
      <c r="EA561" t="s">
        <v>3</v>
      </c>
      <c r="EB561" t="s">
        <v>3</v>
      </c>
      <c r="EC561" t="s">
        <v>3</v>
      </c>
      <c r="EE561">
        <v>36260509</v>
      </c>
      <c r="EF561">
        <v>6</v>
      </c>
      <c r="EG561" t="s">
        <v>22</v>
      </c>
      <c r="EH561">
        <v>0</v>
      </c>
      <c r="EI561" t="s">
        <v>3</v>
      </c>
      <c r="EJ561">
        <v>1</v>
      </c>
      <c r="EK561">
        <v>61001</v>
      </c>
      <c r="EL561" t="s">
        <v>47</v>
      </c>
      <c r="EM561" t="s">
        <v>48</v>
      </c>
      <c r="EO561" t="s">
        <v>3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FQ561">
        <v>0</v>
      </c>
      <c r="FR561">
        <f t="shared" si="629"/>
        <v>0</v>
      </c>
      <c r="FS561">
        <v>0</v>
      </c>
      <c r="FX561">
        <v>79</v>
      </c>
      <c r="FY561">
        <v>50</v>
      </c>
      <c r="GA561" t="s">
        <v>3</v>
      </c>
      <c r="GD561">
        <v>1</v>
      </c>
      <c r="GF561">
        <v>-304821490</v>
      </c>
      <c r="GG561">
        <v>2</v>
      </c>
      <c r="GH561">
        <v>1</v>
      </c>
      <c r="GI561">
        <v>-2</v>
      </c>
      <c r="GJ561">
        <v>0</v>
      </c>
      <c r="GK561">
        <v>0</v>
      </c>
      <c r="GL561">
        <f t="shared" si="630"/>
        <v>0</v>
      </c>
      <c r="GM561">
        <f t="shared" si="631"/>
        <v>0</v>
      </c>
      <c r="GN561">
        <f t="shared" si="632"/>
        <v>0</v>
      </c>
      <c r="GO561">
        <f t="shared" si="633"/>
        <v>0</v>
      </c>
      <c r="GP561">
        <f t="shared" si="634"/>
        <v>0</v>
      </c>
      <c r="GR561">
        <v>0</v>
      </c>
      <c r="GS561">
        <v>3</v>
      </c>
      <c r="GT561">
        <v>0</v>
      </c>
      <c r="GU561" t="s">
        <v>3</v>
      </c>
      <c r="GV561">
        <f t="shared" si="635"/>
        <v>0</v>
      </c>
      <c r="GW561">
        <v>1</v>
      </c>
      <c r="GX561">
        <f t="shared" si="636"/>
        <v>0</v>
      </c>
      <c r="HA561">
        <v>0</v>
      </c>
      <c r="HB561">
        <v>0</v>
      </c>
      <c r="HC561">
        <f t="shared" si="637"/>
        <v>0</v>
      </c>
      <c r="HE561" t="s">
        <v>3</v>
      </c>
      <c r="HF561" t="s">
        <v>3</v>
      </c>
      <c r="IK561">
        <v>0</v>
      </c>
    </row>
    <row r="562" spans="1:245">
      <c r="A562">
        <v>17</v>
      </c>
      <c r="B562">
        <v>0</v>
      </c>
      <c r="C562">
        <f>ROW(SmtRes!A189)</f>
        <v>189</v>
      </c>
      <c r="D562">
        <f>ROW(EtalonRes!A189)</f>
        <v>189</v>
      </c>
      <c r="E562" t="s">
        <v>50</v>
      </c>
      <c r="F562" t="s">
        <v>51</v>
      </c>
      <c r="G562" t="s">
        <v>52</v>
      </c>
      <c r="H562" t="s">
        <v>53</v>
      </c>
      <c r="I562">
        <f>ROUND(52.76/100,9)</f>
        <v>0.52759999999999996</v>
      </c>
      <c r="J562">
        <v>0</v>
      </c>
      <c r="O562">
        <f t="shared" si="598"/>
        <v>2977.04</v>
      </c>
      <c r="P562">
        <f t="shared" si="599"/>
        <v>0</v>
      </c>
      <c r="Q562">
        <f t="shared" si="600"/>
        <v>0</v>
      </c>
      <c r="R562">
        <f t="shared" si="601"/>
        <v>0</v>
      </c>
      <c r="S562">
        <f t="shared" si="602"/>
        <v>2977.04</v>
      </c>
      <c r="T562">
        <f t="shared" si="603"/>
        <v>0</v>
      </c>
      <c r="U562">
        <f t="shared" si="604"/>
        <v>12.039831999999999</v>
      </c>
      <c r="V562">
        <f t="shared" si="605"/>
        <v>0</v>
      </c>
      <c r="W562">
        <f t="shared" si="606"/>
        <v>0</v>
      </c>
      <c r="X562">
        <f t="shared" si="607"/>
        <v>2947.27</v>
      </c>
      <c r="Y562">
        <f t="shared" si="608"/>
        <v>1786.22</v>
      </c>
      <c r="AA562">
        <v>33525518</v>
      </c>
      <c r="AB562">
        <f t="shared" si="609"/>
        <v>178</v>
      </c>
      <c r="AC562">
        <f t="shared" si="610"/>
        <v>0</v>
      </c>
      <c r="AD562">
        <f t="shared" si="611"/>
        <v>0</v>
      </c>
      <c r="AE562">
        <f t="shared" si="612"/>
        <v>0</v>
      </c>
      <c r="AF562">
        <f t="shared" si="613"/>
        <v>178</v>
      </c>
      <c r="AG562">
        <f t="shared" si="614"/>
        <v>0</v>
      </c>
      <c r="AH562">
        <f t="shared" si="615"/>
        <v>22.82</v>
      </c>
      <c r="AI562">
        <f t="shared" si="616"/>
        <v>0</v>
      </c>
      <c r="AJ562">
        <f t="shared" si="617"/>
        <v>0</v>
      </c>
      <c r="AK562">
        <v>178</v>
      </c>
      <c r="AL562">
        <v>0</v>
      </c>
      <c r="AM562">
        <v>0</v>
      </c>
      <c r="AN562">
        <v>0</v>
      </c>
      <c r="AO562">
        <v>178</v>
      </c>
      <c r="AP562">
        <v>0</v>
      </c>
      <c r="AQ562">
        <v>22.82</v>
      </c>
      <c r="AR562">
        <v>0</v>
      </c>
      <c r="AS562">
        <v>0</v>
      </c>
      <c r="AT562">
        <v>99</v>
      </c>
      <c r="AU562">
        <v>60</v>
      </c>
      <c r="AV562">
        <v>1</v>
      </c>
      <c r="AW562">
        <v>1</v>
      </c>
      <c r="AZ562">
        <v>1</v>
      </c>
      <c r="BA562">
        <v>31.7</v>
      </c>
      <c r="BB562">
        <v>1</v>
      </c>
      <c r="BC562">
        <v>1</v>
      </c>
      <c r="BD562" t="s">
        <v>3</v>
      </c>
      <c r="BE562" t="s">
        <v>3</v>
      </c>
      <c r="BF562" t="s">
        <v>3</v>
      </c>
      <c r="BG562" t="s">
        <v>3</v>
      </c>
      <c r="BH562">
        <v>0</v>
      </c>
      <c r="BI562">
        <v>1</v>
      </c>
      <c r="BJ562" t="s">
        <v>54</v>
      </c>
      <c r="BM562">
        <v>46001</v>
      </c>
      <c r="BN562">
        <v>0</v>
      </c>
      <c r="BO562" t="s">
        <v>51</v>
      </c>
      <c r="BP562">
        <v>1</v>
      </c>
      <c r="BQ562">
        <v>2</v>
      </c>
      <c r="BR562">
        <v>0</v>
      </c>
      <c r="BS562">
        <v>31.7</v>
      </c>
      <c r="BT562">
        <v>1</v>
      </c>
      <c r="BU562">
        <v>1</v>
      </c>
      <c r="BV562">
        <v>1</v>
      </c>
      <c r="BW562">
        <v>1</v>
      </c>
      <c r="BX562">
        <v>1</v>
      </c>
      <c r="BY562" t="s">
        <v>3</v>
      </c>
      <c r="BZ562">
        <v>110</v>
      </c>
      <c r="CA562">
        <v>70</v>
      </c>
      <c r="CE562">
        <v>0</v>
      </c>
      <c r="CF562">
        <v>0</v>
      </c>
      <c r="CG562">
        <v>0</v>
      </c>
      <c r="CM562">
        <v>0</v>
      </c>
      <c r="CN562" t="s">
        <v>3</v>
      </c>
      <c r="CO562">
        <v>0</v>
      </c>
      <c r="CP562">
        <f t="shared" si="618"/>
        <v>2977.04</v>
      </c>
      <c r="CQ562">
        <f t="shared" si="619"/>
        <v>0</v>
      </c>
      <c r="CR562">
        <f t="shared" si="620"/>
        <v>0</v>
      </c>
      <c r="CS562">
        <f t="shared" si="621"/>
        <v>0</v>
      </c>
      <c r="CT562">
        <f t="shared" si="622"/>
        <v>5642.5999999999995</v>
      </c>
      <c r="CU562">
        <f t="shared" si="623"/>
        <v>0</v>
      </c>
      <c r="CV562">
        <f t="shared" si="624"/>
        <v>22.82</v>
      </c>
      <c r="CW562">
        <f t="shared" si="625"/>
        <v>0</v>
      </c>
      <c r="CX562">
        <f t="shared" si="626"/>
        <v>0</v>
      </c>
      <c r="CY562">
        <f t="shared" si="627"/>
        <v>2947.2696000000001</v>
      </c>
      <c r="CZ562">
        <f t="shared" si="628"/>
        <v>1786.2239999999999</v>
      </c>
      <c r="DC562" t="s">
        <v>3</v>
      </c>
      <c r="DD562" t="s">
        <v>3</v>
      </c>
      <c r="DE562" t="s">
        <v>3</v>
      </c>
      <c r="DF562" t="s">
        <v>3</v>
      </c>
      <c r="DG562" t="s">
        <v>3</v>
      </c>
      <c r="DH562" t="s">
        <v>3</v>
      </c>
      <c r="DI562" t="s">
        <v>3</v>
      </c>
      <c r="DJ562" t="s">
        <v>3</v>
      </c>
      <c r="DK562" t="s">
        <v>3</v>
      </c>
      <c r="DL562" t="s">
        <v>3</v>
      </c>
      <c r="DM562" t="s">
        <v>3</v>
      </c>
      <c r="DN562">
        <v>0</v>
      </c>
      <c r="DO562">
        <v>0</v>
      </c>
      <c r="DP562">
        <v>1</v>
      </c>
      <c r="DQ562">
        <v>1</v>
      </c>
      <c r="DU562">
        <v>1005</v>
      </c>
      <c r="DV562" t="s">
        <v>53</v>
      </c>
      <c r="DW562" t="s">
        <v>53</v>
      </c>
      <c r="DX562">
        <v>100</v>
      </c>
      <c r="DZ562" t="s">
        <v>3</v>
      </c>
      <c r="EA562" t="s">
        <v>3</v>
      </c>
      <c r="EB562" t="s">
        <v>3</v>
      </c>
      <c r="EC562" t="s">
        <v>3</v>
      </c>
      <c r="EE562">
        <v>36260494</v>
      </c>
      <c r="EF562">
        <v>2</v>
      </c>
      <c r="EG562" t="s">
        <v>55</v>
      </c>
      <c r="EH562">
        <v>0</v>
      </c>
      <c r="EI562" t="s">
        <v>3</v>
      </c>
      <c r="EJ562">
        <v>1</v>
      </c>
      <c r="EK562">
        <v>46001</v>
      </c>
      <c r="EL562" t="s">
        <v>56</v>
      </c>
      <c r="EM562" t="s">
        <v>57</v>
      </c>
      <c r="EO562" t="s">
        <v>3</v>
      </c>
      <c r="EQ562">
        <v>0</v>
      </c>
      <c r="ER562">
        <v>178</v>
      </c>
      <c r="ES562">
        <v>0</v>
      </c>
      <c r="ET562">
        <v>0</v>
      </c>
      <c r="EU562">
        <v>0</v>
      </c>
      <c r="EV562">
        <v>178</v>
      </c>
      <c r="EW562">
        <v>22.82</v>
      </c>
      <c r="EX562">
        <v>0</v>
      </c>
      <c r="EY562">
        <v>0</v>
      </c>
      <c r="FQ562">
        <v>0</v>
      </c>
      <c r="FR562">
        <f t="shared" si="629"/>
        <v>0</v>
      </c>
      <c r="FS562">
        <v>0</v>
      </c>
      <c r="FT562" t="s">
        <v>58</v>
      </c>
      <c r="FU562" t="s">
        <v>59</v>
      </c>
      <c r="FX562">
        <v>99</v>
      </c>
      <c r="FY562">
        <v>59.5</v>
      </c>
      <c r="GA562" t="s">
        <v>3</v>
      </c>
      <c r="GD562">
        <v>1</v>
      </c>
      <c r="GF562">
        <v>1912073335</v>
      </c>
      <c r="GG562">
        <v>2</v>
      </c>
      <c r="GH562">
        <v>1</v>
      </c>
      <c r="GI562">
        <v>2</v>
      </c>
      <c r="GJ562">
        <v>0</v>
      </c>
      <c r="GK562">
        <v>0</v>
      </c>
      <c r="GL562">
        <f t="shared" si="630"/>
        <v>0</v>
      </c>
      <c r="GM562">
        <f t="shared" si="631"/>
        <v>7710.53</v>
      </c>
      <c r="GN562">
        <f t="shared" si="632"/>
        <v>7710.53</v>
      </c>
      <c r="GO562">
        <f t="shared" si="633"/>
        <v>0</v>
      </c>
      <c r="GP562">
        <f t="shared" si="634"/>
        <v>0</v>
      </c>
      <c r="GR562">
        <v>0</v>
      </c>
      <c r="GS562">
        <v>0</v>
      </c>
      <c r="GT562">
        <v>0</v>
      </c>
      <c r="GU562" t="s">
        <v>3</v>
      </c>
      <c r="GV562">
        <f t="shared" si="635"/>
        <v>0</v>
      </c>
      <c r="GW562">
        <v>1</v>
      </c>
      <c r="GX562">
        <f t="shared" si="636"/>
        <v>0</v>
      </c>
      <c r="HA562">
        <v>0</v>
      </c>
      <c r="HB562">
        <v>0</v>
      </c>
      <c r="HC562">
        <f t="shared" si="637"/>
        <v>0</v>
      </c>
      <c r="HE562" t="s">
        <v>3</v>
      </c>
      <c r="HF562" t="s">
        <v>3</v>
      </c>
      <c r="IK562">
        <v>0</v>
      </c>
    </row>
    <row r="564" spans="1:245">
      <c r="A564" s="2">
        <v>51</v>
      </c>
      <c r="B564" s="2">
        <f>B550</f>
        <v>0</v>
      </c>
      <c r="C564" s="2">
        <f>A550</f>
        <v>5</v>
      </c>
      <c r="D564" s="2">
        <f>ROW(A550)</f>
        <v>550</v>
      </c>
      <c r="E564" s="2"/>
      <c r="F564" s="2" t="str">
        <f>IF(F550&lt;&gt;"",F550,"")</f>
        <v>Новый подраздел</v>
      </c>
      <c r="G564" s="2" t="str">
        <f>IF(G550&lt;&gt;"",G550,"")</f>
        <v>комната 31</v>
      </c>
      <c r="H564" s="2">
        <v>0</v>
      </c>
      <c r="I564" s="2"/>
      <c r="J564" s="2"/>
      <c r="K564" s="2"/>
      <c r="L564" s="2"/>
      <c r="M564" s="2"/>
      <c r="N564" s="2"/>
      <c r="O564" s="2">
        <f t="shared" ref="O564:T564" si="638">ROUND(AB564,2)</f>
        <v>39016.120000000003</v>
      </c>
      <c r="P564" s="2">
        <f t="shared" si="638"/>
        <v>5012.88</v>
      </c>
      <c r="Q564" s="2">
        <f t="shared" si="638"/>
        <v>234.38</v>
      </c>
      <c r="R564" s="2">
        <f t="shared" si="638"/>
        <v>225.41</v>
      </c>
      <c r="S564" s="2">
        <f t="shared" si="638"/>
        <v>33768.86</v>
      </c>
      <c r="T564" s="2">
        <f t="shared" si="638"/>
        <v>0</v>
      </c>
      <c r="U564" s="2">
        <f>AH564</f>
        <v>123.01182900000001</v>
      </c>
      <c r="V564" s="2">
        <f>AI564</f>
        <v>0.52626500000000009</v>
      </c>
      <c r="W564" s="2">
        <f>ROUND(AJ564,2)</f>
        <v>0</v>
      </c>
      <c r="X564" s="2">
        <f>ROUND(AK564,2)</f>
        <v>27478.85</v>
      </c>
      <c r="Y564" s="2">
        <f>ROUND(AL564,2)</f>
        <v>17798.25</v>
      </c>
      <c r="Z564" s="2"/>
      <c r="AA564" s="2"/>
      <c r="AB564" s="2">
        <f>ROUND(SUMIF(AA554:AA562,"=33525518",O554:O562),2)</f>
        <v>39016.120000000003</v>
      </c>
      <c r="AC564" s="2">
        <f>ROUND(SUMIF(AA554:AA562,"=33525518",P554:P562),2)</f>
        <v>5012.88</v>
      </c>
      <c r="AD564" s="2">
        <f>ROUND(SUMIF(AA554:AA562,"=33525518",Q554:Q562),2)</f>
        <v>234.38</v>
      </c>
      <c r="AE564" s="2">
        <f>ROUND(SUMIF(AA554:AA562,"=33525518",R554:R562),2)</f>
        <v>225.41</v>
      </c>
      <c r="AF564" s="2">
        <f>ROUND(SUMIF(AA554:AA562,"=33525518",S554:S562),2)</f>
        <v>33768.86</v>
      </c>
      <c r="AG564" s="2">
        <f>ROUND(SUMIF(AA554:AA562,"=33525518",T554:T562),2)</f>
        <v>0</v>
      </c>
      <c r="AH564" s="2">
        <f>SUMIF(AA554:AA562,"=33525518",U554:U562)</f>
        <v>123.01182900000001</v>
      </c>
      <c r="AI564" s="2">
        <f>SUMIF(AA554:AA562,"=33525518",V554:V562)</f>
        <v>0.52626500000000009</v>
      </c>
      <c r="AJ564" s="2">
        <f>ROUND(SUMIF(AA554:AA562,"=33525518",W554:W562),2)</f>
        <v>0</v>
      </c>
      <c r="AK564" s="2">
        <f>ROUND(SUMIF(AA554:AA562,"=33525518",X554:X562),2)</f>
        <v>27478.85</v>
      </c>
      <c r="AL564" s="2">
        <f>ROUND(SUMIF(AA554:AA562,"=33525518",Y554:Y562),2)</f>
        <v>17798.25</v>
      </c>
      <c r="AM564" s="2"/>
      <c r="AN564" s="2"/>
      <c r="AO564" s="2">
        <f t="shared" ref="AO564:BD564" si="639">ROUND(BX564,2)</f>
        <v>0</v>
      </c>
      <c r="AP564" s="2">
        <f t="shared" si="639"/>
        <v>0</v>
      </c>
      <c r="AQ564" s="2">
        <f t="shared" si="639"/>
        <v>0</v>
      </c>
      <c r="AR564" s="2">
        <f t="shared" si="639"/>
        <v>84293.22</v>
      </c>
      <c r="AS564" s="2">
        <f t="shared" si="639"/>
        <v>84293.22</v>
      </c>
      <c r="AT564" s="2">
        <f t="shared" si="639"/>
        <v>0</v>
      </c>
      <c r="AU564" s="2">
        <f t="shared" si="639"/>
        <v>0</v>
      </c>
      <c r="AV564" s="2">
        <f t="shared" si="639"/>
        <v>5012.88</v>
      </c>
      <c r="AW564" s="2">
        <f t="shared" si="639"/>
        <v>5012.88</v>
      </c>
      <c r="AX564" s="2">
        <f t="shared" si="639"/>
        <v>0</v>
      </c>
      <c r="AY564" s="2">
        <f t="shared" si="639"/>
        <v>5012.88</v>
      </c>
      <c r="AZ564" s="2">
        <f t="shared" si="639"/>
        <v>0</v>
      </c>
      <c r="BA564" s="2">
        <f t="shared" si="639"/>
        <v>0</v>
      </c>
      <c r="BB564" s="2">
        <f t="shared" si="639"/>
        <v>0</v>
      </c>
      <c r="BC564" s="2">
        <f t="shared" si="639"/>
        <v>0</v>
      </c>
      <c r="BD564" s="2">
        <f t="shared" si="639"/>
        <v>0</v>
      </c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>
        <f>ROUND(SUMIF(AA554:AA562,"=33525518",FQ554:FQ562),2)</f>
        <v>0</v>
      </c>
      <c r="BY564" s="2">
        <f>ROUND(SUMIF(AA554:AA562,"=33525518",FR554:FR562),2)</f>
        <v>0</v>
      </c>
      <c r="BZ564" s="2">
        <f>ROUND(SUMIF(AA554:AA562,"=33525518",GL554:GL562),2)</f>
        <v>0</v>
      </c>
      <c r="CA564" s="2">
        <f>ROUND(SUMIF(AA554:AA562,"=33525518",GM554:GM562),2)</f>
        <v>84293.22</v>
      </c>
      <c r="CB564" s="2">
        <f>ROUND(SUMIF(AA554:AA562,"=33525518",GN554:GN562),2)</f>
        <v>84293.22</v>
      </c>
      <c r="CC564" s="2">
        <f>ROUND(SUMIF(AA554:AA562,"=33525518",GO554:GO562),2)</f>
        <v>0</v>
      </c>
      <c r="CD564" s="2">
        <f>ROUND(SUMIF(AA554:AA562,"=33525518",GP554:GP562),2)</f>
        <v>0</v>
      </c>
      <c r="CE564" s="2">
        <f>AC564-BX564</f>
        <v>5012.88</v>
      </c>
      <c r="CF564" s="2">
        <f>AC564-BY564</f>
        <v>5012.88</v>
      </c>
      <c r="CG564" s="2">
        <f>BX564-BZ564</f>
        <v>0</v>
      </c>
      <c r="CH564" s="2">
        <f>AC564-BX564-BY564+BZ564</f>
        <v>5012.88</v>
      </c>
      <c r="CI564" s="2">
        <f>BY564-BZ564</f>
        <v>0</v>
      </c>
      <c r="CJ564" s="2">
        <f>ROUND(SUMIF(AA554:AA562,"=33525518",GX554:GX562),2)</f>
        <v>0</v>
      </c>
      <c r="CK564" s="2">
        <f>ROUND(SUMIF(AA554:AA562,"=33525518",GY554:GY562),2)</f>
        <v>0</v>
      </c>
      <c r="CL564" s="2">
        <f>ROUND(SUMIF(AA554:AA562,"=33525518",GZ554:GZ562),2)</f>
        <v>0</v>
      </c>
      <c r="CM564" s="2">
        <f>ROUND(SUMIF(AA554:AA562,"=33525518",HD554:HD562),2)</f>
        <v>0</v>
      </c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>
        <v>0</v>
      </c>
    </row>
    <row r="566" spans="1:245">
      <c r="A566" s="4">
        <v>50</v>
      </c>
      <c r="B566" s="4">
        <v>0</v>
      </c>
      <c r="C566" s="4">
        <v>0</v>
      </c>
      <c r="D566" s="4">
        <v>1</v>
      </c>
      <c r="E566" s="4">
        <v>201</v>
      </c>
      <c r="F566" s="4">
        <f>ROUND(Source!O564,O566)</f>
        <v>39016.120000000003</v>
      </c>
      <c r="G566" s="4" t="s">
        <v>60</v>
      </c>
      <c r="H566" s="4" t="s">
        <v>61</v>
      </c>
      <c r="I566" s="4"/>
      <c r="J566" s="4"/>
      <c r="K566" s="4">
        <v>201</v>
      </c>
      <c r="L566" s="4">
        <v>1</v>
      </c>
      <c r="M566" s="4">
        <v>3</v>
      </c>
      <c r="N566" s="4" t="s">
        <v>3</v>
      </c>
      <c r="O566" s="4">
        <v>2</v>
      </c>
      <c r="P566" s="4"/>
      <c r="Q566" s="4"/>
      <c r="R566" s="4"/>
      <c r="S566" s="4"/>
      <c r="T566" s="4"/>
      <c r="U566" s="4"/>
      <c r="V566" s="4"/>
      <c r="W566" s="4"/>
    </row>
    <row r="567" spans="1:245">
      <c r="A567" s="4">
        <v>50</v>
      </c>
      <c r="B567" s="4">
        <v>0</v>
      </c>
      <c r="C567" s="4">
        <v>0</v>
      </c>
      <c r="D567" s="4">
        <v>1</v>
      </c>
      <c r="E567" s="4">
        <v>202</v>
      </c>
      <c r="F567" s="4">
        <f>ROUND(Source!P564,O567)</f>
        <v>5012.88</v>
      </c>
      <c r="G567" s="4" t="s">
        <v>62</v>
      </c>
      <c r="H567" s="4" t="s">
        <v>63</v>
      </c>
      <c r="I567" s="4"/>
      <c r="J567" s="4"/>
      <c r="K567" s="4">
        <v>202</v>
      </c>
      <c r="L567" s="4">
        <v>2</v>
      </c>
      <c r="M567" s="4">
        <v>3</v>
      </c>
      <c r="N567" s="4" t="s">
        <v>3</v>
      </c>
      <c r="O567" s="4">
        <v>2</v>
      </c>
      <c r="P567" s="4"/>
      <c r="Q567" s="4"/>
      <c r="R567" s="4"/>
      <c r="S567" s="4"/>
      <c r="T567" s="4"/>
      <c r="U567" s="4"/>
      <c r="V567" s="4"/>
      <c r="W567" s="4"/>
    </row>
    <row r="568" spans="1:245">
      <c r="A568" s="4">
        <v>50</v>
      </c>
      <c r="B568" s="4">
        <v>0</v>
      </c>
      <c r="C568" s="4">
        <v>0</v>
      </c>
      <c r="D568" s="4">
        <v>1</v>
      </c>
      <c r="E568" s="4">
        <v>222</v>
      </c>
      <c r="F568" s="4">
        <f>ROUND(Source!AO564,O568)</f>
        <v>0</v>
      </c>
      <c r="G568" s="4" t="s">
        <v>64</v>
      </c>
      <c r="H568" s="4" t="s">
        <v>65</v>
      </c>
      <c r="I568" s="4"/>
      <c r="J568" s="4"/>
      <c r="K568" s="4">
        <v>222</v>
      </c>
      <c r="L568" s="4">
        <v>3</v>
      </c>
      <c r="M568" s="4">
        <v>3</v>
      </c>
      <c r="N568" s="4" t="s">
        <v>3</v>
      </c>
      <c r="O568" s="4">
        <v>2</v>
      </c>
      <c r="P568" s="4"/>
      <c r="Q568" s="4"/>
      <c r="R568" s="4"/>
      <c r="S568" s="4"/>
      <c r="T568" s="4"/>
      <c r="U568" s="4"/>
      <c r="V568" s="4"/>
      <c r="W568" s="4"/>
    </row>
    <row r="569" spans="1:245">
      <c r="A569" s="4">
        <v>50</v>
      </c>
      <c r="B569" s="4">
        <v>0</v>
      </c>
      <c r="C569" s="4">
        <v>0</v>
      </c>
      <c r="D569" s="4">
        <v>1</v>
      </c>
      <c r="E569" s="4">
        <v>225</v>
      </c>
      <c r="F569" s="4">
        <f>ROUND(Source!AV564,O569)</f>
        <v>5012.88</v>
      </c>
      <c r="G569" s="4" t="s">
        <v>66</v>
      </c>
      <c r="H569" s="4" t="s">
        <v>67</v>
      </c>
      <c r="I569" s="4"/>
      <c r="J569" s="4"/>
      <c r="K569" s="4">
        <v>225</v>
      </c>
      <c r="L569" s="4">
        <v>4</v>
      </c>
      <c r="M569" s="4">
        <v>3</v>
      </c>
      <c r="N569" s="4" t="s">
        <v>3</v>
      </c>
      <c r="O569" s="4">
        <v>2</v>
      </c>
      <c r="P569" s="4"/>
      <c r="Q569" s="4"/>
      <c r="R569" s="4"/>
      <c r="S569" s="4"/>
      <c r="T569" s="4"/>
      <c r="U569" s="4"/>
      <c r="V569" s="4"/>
      <c r="W569" s="4"/>
    </row>
    <row r="570" spans="1:245">
      <c r="A570" s="4">
        <v>50</v>
      </c>
      <c r="B570" s="4">
        <v>0</v>
      </c>
      <c r="C570" s="4">
        <v>0</v>
      </c>
      <c r="D570" s="4">
        <v>1</v>
      </c>
      <c r="E570" s="4">
        <v>226</v>
      </c>
      <c r="F570" s="4">
        <f>ROUND(Source!AW564,O570)</f>
        <v>5012.88</v>
      </c>
      <c r="G570" s="4" t="s">
        <v>68</v>
      </c>
      <c r="H570" s="4" t="s">
        <v>69</v>
      </c>
      <c r="I570" s="4"/>
      <c r="J570" s="4"/>
      <c r="K570" s="4">
        <v>226</v>
      </c>
      <c r="L570" s="4">
        <v>5</v>
      </c>
      <c r="M570" s="4">
        <v>3</v>
      </c>
      <c r="N570" s="4" t="s">
        <v>3</v>
      </c>
      <c r="O570" s="4">
        <v>2</v>
      </c>
      <c r="P570" s="4"/>
      <c r="Q570" s="4"/>
      <c r="R570" s="4"/>
      <c r="S570" s="4"/>
      <c r="T570" s="4"/>
      <c r="U570" s="4"/>
      <c r="V570" s="4"/>
      <c r="W570" s="4"/>
    </row>
    <row r="571" spans="1:245">
      <c r="A571" s="4">
        <v>50</v>
      </c>
      <c r="B571" s="4">
        <v>0</v>
      </c>
      <c r="C571" s="4">
        <v>0</v>
      </c>
      <c r="D571" s="4">
        <v>1</v>
      </c>
      <c r="E571" s="4">
        <v>227</v>
      </c>
      <c r="F571" s="4">
        <f>ROUND(Source!AX564,O571)</f>
        <v>0</v>
      </c>
      <c r="G571" s="4" t="s">
        <v>70</v>
      </c>
      <c r="H571" s="4" t="s">
        <v>71</v>
      </c>
      <c r="I571" s="4"/>
      <c r="J571" s="4"/>
      <c r="K571" s="4">
        <v>227</v>
      </c>
      <c r="L571" s="4">
        <v>6</v>
      </c>
      <c r="M571" s="4">
        <v>3</v>
      </c>
      <c r="N571" s="4" t="s">
        <v>3</v>
      </c>
      <c r="O571" s="4">
        <v>2</v>
      </c>
      <c r="P571" s="4"/>
      <c r="Q571" s="4"/>
      <c r="R571" s="4"/>
      <c r="S571" s="4"/>
      <c r="T571" s="4"/>
      <c r="U571" s="4"/>
      <c r="V571" s="4"/>
      <c r="W571" s="4"/>
    </row>
    <row r="572" spans="1:245">
      <c r="A572" s="4">
        <v>50</v>
      </c>
      <c r="B572" s="4">
        <v>0</v>
      </c>
      <c r="C572" s="4">
        <v>0</v>
      </c>
      <c r="D572" s="4">
        <v>1</v>
      </c>
      <c r="E572" s="4">
        <v>228</v>
      </c>
      <c r="F572" s="4">
        <f>ROUND(Source!AY564,O572)</f>
        <v>5012.88</v>
      </c>
      <c r="G572" s="4" t="s">
        <v>72</v>
      </c>
      <c r="H572" s="4" t="s">
        <v>73</v>
      </c>
      <c r="I572" s="4"/>
      <c r="J572" s="4"/>
      <c r="K572" s="4">
        <v>228</v>
      </c>
      <c r="L572" s="4">
        <v>7</v>
      </c>
      <c r="M572" s="4">
        <v>3</v>
      </c>
      <c r="N572" s="4" t="s">
        <v>3</v>
      </c>
      <c r="O572" s="4">
        <v>2</v>
      </c>
      <c r="P572" s="4"/>
      <c r="Q572" s="4"/>
      <c r="R572" s="4"/>
      <c r="S572" s="4"/>
      <c r="T572" s="4"/>
      <c r="U572" s="4"/>
      <c r="V572" s="4"/>
      <c r="W572" s="4"/>
    </row>
    <row r="573" spans="1:245">
      <c r="A573" s="4">
        <v>50</v>
      </c>
      <c r="B573" s="4">
        <v>0</v>
      </c>
      <c r="C573" s="4">
        <v>0</v>
      </c>
      <c r="D573" s="4">
        <v>1</v>
      </c>
      <c r="E573" s="4">
        <v>216</v>
      </c>
      <c r="F573" s="4">
        <f>ROUND(Source!AP564,O573)</f>
        <v>0</v>
      </c>
      <c r="G573" s="4" t="s">
        <v>74</v>
      </c>
      <c r="H573" s="4" t="s">
        <v>75</v>
      </c>
      <c r="I573" s="4"/>
      <c r="J573" s="4"/>
      <c r="K573" s="4">
        <v>216</v>
      </c>
      <c r="L573" s="4">
        <v>8</v>
      </c>
      <c r="M573" s="4">
        <v>3</v>
      </c>
      <c r="N573" s="4" t="s">
        <v>3</v>
      </c>
      <c r="O573" s="4">
        <v>2</v>
      </c>
      <c r="P573" s="4"/>
      <c r="Q573" s="4"/>
      <c r="R573" s="4"/>
      <c r="S573" s="4"/>
      <c r="T573" s="4"/>
      <c r="U573" s="4"/>
      <c r="V573" s="4"/>
      <c r="W573" s="4"/>
    </row>
    <row r="574" spans="1:245">
      <c r="A574" s="4">
        <v>50</v>
      </c>
      <c r="B574" s="4">
        <v>0</v>
      </c>
      <c r="C574" s="4">
        <v>0</v>
      </c>
      <c r="D574" s="4">
        <v>1</v>
      </c>
      <c r="E574" s="4">
        <v>223</v>
      </c>
      <c r="F574" s="4">
        <f>ROUND(Source!AQ564,O574)</f>
        <v>0</v>
      </c>
      <c r="G574" s="4" t="s">
        <v>76</v>
      </c>
      <c r="H574" s="4" t="s">
        <v>77</v>
      </c>
      <c r="I574" s="4"/>
      <c r="J574" s="4"/>
      <c r="K574" s="4">
        <v>223</v>
      </c>
      <c r="L574" s="4">
        <v>9</v>
      </c>
      <c r="M574" s="4">
        <v>3</v>
      </c>
      <c r="N574" s="4" t="s">
        <v>3</v>
      </c>
      <c r="O574" s="4">
        <v>2</v>
      </c>
      <c r="P574" s="4"/>
      <c r="Q574" s="4"/>
      <c r="R574" s="4"/>
      <c r="S574" s="4"/>
      <c r="T574" s="4"/>
      <c r="U574" s="4"/>
      <c r="V574" s="4"/>
      <c r="W574" s="4"/>
    </row>
    <row r="575" spans="1:245">
      <c r="A575" s="4">
        <v>50</v>
      </c>
      <c r="B575" s="4">
        <v>0</v>
      </c>
      <c r="C575" s="4">
        <v>0</v>
      </c>
      <c r="D575" s="4">
        <v>1</v>
      </c>
      <c r="E575" s="4">
        <v>229</v>
      </c>
      <c r="F575" s="4">
        <f>ROUND(Source!AZ564,O575)</f>
        <v>0</v>
      </c>
      <c r="G575" s="4" t="s">
        <v>78</v>
      </c>
      <c r="H575" s="4" t="s">
        <v>79</v>
      </c>
      <c r="I575" s="4"/>
      <c r="J575" s="4"/>
      <c r="K575" s="4">
        <v>229</v>
      </c>
      <c r="L575" s="4">
        <v>10</v>
      </c>
      <c r="M575" s="4">
        <v>3</v>
      </c>
      <c r="N575" s="4" t="s">
        <v>3</v>
      </c>
      <c r="O575" s="4">
        <v>2</v>
      </c>
      <c r="P575" s="4"/>
      <c r="Q575" s="4"/>
      <c r="R575" s="4"/>
      <c r="S575" s="4"/>
      <c r="T575" s="4"/>
      <c r="U575" s="4"/>
      <c r="V575" s="4"/>
      <c r="W575" s="4"/>
    </row>
    <row r="576" spans="1:245">
      <c r="A576" s="4">
        <v>50</v>
      </c>
      <c r="B576" s="4">
        <v>0</v>
      </c>
      <c r="C576" s="4">
        <v>0</v>
      </c>
      <c r="D576" s="4">
        <v>1</v>
      </c>
      <c r="E576" s="4">
        <v>203</v>
      </c>
      <c r="F576" s="4">
        <f>ROUND(Source!Q564,O576)</f>
        <v>234.38</v>
      </c>
      <c r="G576" s="4" t="s">
        <v>80</v>
      </c>
      <c r="H576" s="4" t="s">
        <v>81</v>
      </c>
      <c r="I576" s="4"/>
      <c r="J576" s="4"/>
      <c r="K576" s="4">
        <v>203</v>
      </c>
      <c r="L576" s="4">
        <v>11</v>
      </c>
      <c r="M576" s="4">
        <v>3</v>
      </c>
      <c r="N576" s="4" t="s">
        <v>3</v>
      </c>
      <c r="O576" s="4">
        <v>2</v>
      </c>
      <c r="P576" s="4"/>
      <c r="Q576" s="4"/>
      <c r="R576" s="4"/>
      <c r="S576" s="4"/>
      <c r="T576" s="4"/>
      <c r="U576" s="4"/>
      <c r="V576" s="4"/>
      <c r="W576" s="4"/>
    </row>
    <row r="577" spans="1:23">
      <c r="A577" s="4">
        <v>50</v>
      </c>
      <c r="B577" s="4">
        <v>0</v>
      </c>
      <c r="C577" s="4">
        <v>0</v>
      </c>
      <c r="D577" s="4">
        <v>1</v>
      </c>
      <c r="E577" s="4">
        <v>231</v>
      </c>
      <c r="F577" s="4">
        <f>ROUND(Source!BB564,O577)</f>
        <v>0</v>
      </c>
      <c r="G577" s="4" t="s">
        <v>82</v>
      </c>
      <c r="H577" s="4" t="s">
        <v>83</v>
      </c>
      <c r="I577" s="4"/>
      <c r="J577" s="4"/>
      <c r="K577" s="4">
        <v>231</v>
      </c>
      <c r="L577" s="4">
        <v>12</v>
      </c>
      <c r="M577" s="4">
        <v>3</v>
      </c>
      <c r="N577" s="4" t="s">
        <v>3</v>
      </c>
      <c r="O577" s="4">
        <v>2</v>
      </c>
      <c r="P577" s="4"/>
      <c r="Q577" s="4"/>
      <c r="R577" s="4"/>
      <c r="S577" s="4"/>
      <c r="T577" s="4"/>
      <c r="U577" s="4"/>
      <c r="V577" s="4"/>
      <c r="W577" s="4"/>
    </row>
    <row r="578" spans="1:23">
      <c r="A578" s="4">
        <v>50</v>
      </c>
      <c r="B578" s="4">
        <v>0</v>
      </c>
      <c r="C578" s="4">
        <v>0</v>
      </c>
      <c r="D578" s="4">
        <v>1</v>
      </c>
      <c r="E578" s="4">
        <v>204</v>
      </c>
      <c r="F578" s="4">
        <f>ROUND(Source!R564,O578)</f>
        <v>225.41</v>
      </c>
      <c r="G578" s="4" t="s">
        <v>84</v>
      </c>
      <c r="H578" s="4" t="s">
        <v>85</v>
      </c>
      <c r="I578" s="4"/>
      <c r="J578" s="4"/>
      <c r="K578" s="4">
        <v>204</v>
      </c>
      <c r="L578" s="4">
        <v>13</v>
      </c>
      <c r="M578" s="4">
        <v>3</v>
      </c>
      <c r="N578" s="4" t="s">
        <v>3</v>
      </c>
      <c r="O578" s="4">
        <v>2</v>
      </c>
      <c r="P578" s="4"/>
      <c r="Q578" s="4"/>
      <c r="R578" s="4"/>
      <c r="S578" s="4"/>
      <c r="T578" s="4"/>
      <c r="U578" s="4"/>
      <c r="V578" s="4"/>
      <c r="W578" s="4"/>
    </row>
    <row r="579" spans="1:23">
      <c r="A579" s="4">
        <v>50</v>
      </c>
      <c r="B579" s="4">
        <v>0</v>
      </c>
      <c r="C579" s="4">
        <v>0</v>
      </c>
      <c r="D579" s="4">
        <v>1</v>
      </c>
      <c r="E579" s="4">
        <v>205</v>
      </c>
      <c r="F579" s="4">
        <f>ROUND(Source!S564,O579)</f>
        <v>33768.86</v>
      </c>
      <c r="G579" s="4" t="s">
        <v>86</v>
      </c>
      <c r="H579" s="4" t="s">
        <v>87</v>
      </c>
      <c r="I579" s="4"/>
      <c r="J579" s="4"/>
      <c r="K579" s="4">
        <v>205</v>
      </c>
      <c r="L579" s="4">
        <v>14</v>
      </c>
      <c r="M579" s="4">
        <v>3</v>
      </c>
      <c r="N579" s="4" t="s">
        <v>3</v>
      </c>
      <c r="O579" s="4">
        <v>2</v>
      </c>
      <c r="P579" s="4"/>
      <c r="Q579" s="4"/>
      <c r="R579" s="4"/>
      <c r="S579" s="4"/>
      <c r="T579" s="4"/>
      <c r="U579" s="4"/>
      <c r="V579" s="4"/>
      <c r="W579" s="4"/>
    </row>
    <row r="580" spans="1:23">
      <c r="A580" s="4">
        <v>50</v>
      </c>
      <c r="B580" s="4">
        <v>0</v>
      </c>
      <c r="C580" s="4">
        <v>0</v>
      </c>
      <c r="D580" s="4">
        <v>1</v>
      </c>
      <c r="E580" s="4">
        <v>232</v>
      </c>
      <c r="F580" s="4">
        <f>ROUND(Source!BC564,O580)</f>
        <v>0</v>
      </c>
      <c r="G580" s="4" t="s">
        <v>88</v>
      </c>
      <c r="H580" s="4" t="s">
        <v>89</v>
      </c>
      <c r="I580" s="4"/>
      <c r="J580" s="4"/>
      <c r="K580" s="4">
        <v>232</v>
      </c>
      <c r="L580" s="4">
        <v>15</v>
      </c>
      <c r="M580" s="4">
        <v>3</v>
      </c>
      <c r="N580" s="4" t="s">
        <v>3</v>
      </c>
      <c r="O580" s="4">
        <v>2</v>
      </c>
      <c r="P580" s="4"/>
      <c r="Q580" s="4"/>
      <c r="R580" s="4"/>
      <c r="S580" s="4"/>
      <c r="T580" s="4"/>
      <c r="U580" s="4"/>
      <c r="V580" s="4"/>
      <c r="W580" s="4"/>
    </row>
    <row r="581" spans="1:23">
      <c r="A581" s="4">
        <v>50</v>
      </c>
      <c r="B581" s="4">
        <v>0</v>
      </c>
      <c r="C581" s="4">
        <v>0</v>
      </c>
      <c r="D581" s="4">
        <v>1</v>
      </c>
      <c r="E581" s="4">
        <v>214</v>
      </c>
      <c r="F581" s="4">
        <f>ROUND(Source!AS564,O581)</f>
        <v>84293.22</v>
      </c>
      <c r="G581" s="4" t="s">
        <v>90</v>
      </c>
      <c r="H581" s="4" t="s">
        <v>91</v>
      </c>
      <c r="I581" s="4"/>
      <c r="J581" s="4"/>
      <c r="K581" s="4">
        <v>214</v>
      </c>
      <c r="L581" s="4">
        <v>16</v>
      </c>
      <c r="M581" s="4">
        <v>3</v>
      </c>
      <c r="N581" s="4" t="s">
        <v>3</v>
      </c>
      <c r="O581" s="4">
        <v>2</v>
      </c>
      <c r="P581" s="4"/>
      <c r="Q581" s="4"/>
      <c r="R581" s="4"/>
      <c r="S581" s="4"/>
      <c r="T581" s="4"/>
      <c r="U581" s="4"/>
      <c r="V581" s="4"/>
      <c r="W581" s="4"/>
    </row>
    <row r="582" spans="1:23">
      <c r="A582" s="4">
        <v>50</v>
      </c>
      <c r="B582" s="4">
        <v>0</v>
      </c>
      <c r="C582" s="4">
        <v>0</v>
      </c>
      <c r="D582" s="4">
        <v>1</v>
      </c>
      <c r="E582" s="4">
        <v>215</v>
      </c>
      <c r="F582" s="4">
        <f>ROUND(Source!AT564,O582)</f>
        <v>0</v>
      </c>
      <c r="G582" s="4" t="s">
        <v>92</v>
      </c>
      <c r="H582" s="4" t="s">
        <v>93</v>
      </c>
      <c r="I582" s="4"/>
      <c r="J582" s="4"/>
      <c r="K582" s="4">
        <v>215</v>
      </c>
      <c r="L582" s="4">
        <v>17</v>
      </c>
      <c r="M582" s="4">
        <v>3</v>
      </c>
      <c r="N582" s="4" t="s">
        <v>3</v>
      </c>
      <c r="O582" s="4">
        <v>2</v>
      </c>
      <c r="P582" s="4"/>
      <c r="Q582" s="4"/>
      <c r="R582" s="4"/>
      <c r="S582" s="4"/>
      <c r="T582" s="4"/>
      <c r="U582" s="4"/>
      <c r="V582" s="4"/>
      <c r="W582" s="4"/>
    </row>
    <row r="583" spans="1:23">
      <c r="A583" s="4">
        <v>50</v>
      </c>
      <c r="B583" s="4">
        <v>0</v>
      </c>
      <c r="C583" s="4">
        <v>0</v>
      </c>
      <c r="D583" s="4">
        <v>1</v>
      </c>
      <c r="E583" s="4">
        <v>217</v>
      </c>
      <c r="F583" s="4">
        <f>ROUND(Source!AU564,O583)</f>
        <v>0</v>
      </c>
      <c r="G583" s="4" t="s">
        <v>94</v>
      </c>
      <c r="H583" s="4" t="s">
        <v>95</v>
      </c>
      <c r="I583" s="4"/>
      <c r="J583" s="4"/>
      <c r="K583" s="4">
        <v>217</v>
      </c>
      <c r="L583" s="4">
        <v>18</v>
      </c>
      <c r="M583" s="4">
        <v>3</v>
      </c>
      <c r="N583" s="4" t="s">
        <v>3</v>
      </c>
      <c r="O583" s="4">
        <v>2</v>
      </c>
      <c r="P583" s="4"/>
      <c r="Q583" s="4"/>
      <c r="R583" s="4"/>
      <c r="S583" s="4"/>
      <c r="T583" s="4"/>
      <c r="U583" s="4"/>
      <c r="V583" s="4"/>
      <c r="W583" s="4"/>
    </row>
    <row r="584" spans="1:23">
      <c r="A584" s="4">
        <v>50</v>
      </c>
      <c r="B584" s="4">
        <v>0</v>
      </c>
      <c r="C584" s="4">
        <v>0</v>
      </c>
      <c r="D584" s="4">
        <v>1</v>
      </c>
      <c r="E584" s="4">
        <v>230</v>
      </c>
      <c r="F584" s="4">
        <f>ROUND(Source!BA564,O584)</f>
        <v>0</v>
      </c>
      <c r="G584" s="4" t="s">
        <v>96</v>
      </c>
      <c r="H584" s="4" t="s">
        <v>97</v>
      </c>
      <c r="I584" s="4"/>
      <c r="J584" s="4"/>
      <c r="K584" s="4">
        <v>230</v>
      </c>
      <c r="L584" s="4">
        <v>19</v>
      </c>
      <c r="M584" s="4">
        <v>3</v>
      </c>
      <c r="N584" s="4" t="s">
        <v>3</v>
      </c>
      <c r="O584" s="4">
        <v>2</v>
      </c>
      <c r="P584" s="4"/>
      <c r="Q584" s="4"/>
      <c r="R584" s="4"/>
      <c r="S584" s="4"/>
      <c r="T584" s="4"/>
      <c r="U584" s="4"/>
      <c r="V584" s="4"/>
      <c r="W584" s="4"/>
    </row>
    <row r="585" spans="1:23">
      <c r="A585" s="4">
        <v>50</v>
      </c>
      <c r="B585" s="4">
        <v>0</v>
      </c>
      <c r="C585" s="4">
        <v>0</v>
      </c>
      <c r="D585" s="4">
        <v>1</v>
      </c>
      <c r="E585" s="4">
        <v>206</v>
      </c>
      <c r="F585" s="4">
        <f>ROUND(Source!T564,O585)</f>
        <v>0</v>
      </c>
      <c r="G585" s="4" t="s">
        <v>98</v>
      </c>
      <c r="H585" s="4" t="s">
        <v>99</v>
      </c>
      <c r="I585" s="4"/>
      <c r="J585" s="4"/>
      <c r="K585" s="4">
        <v>206</v>
      </c>
      <c r="L585" s="4">
        <v>20</v>
      </c>
      <c r="M585" s="4">
        <v>3</v>
      </c>
      <c r="N585" s="4" t="s">
        <v>3</v>
      </c>
      <c r="O585" s="4">
        <v>2</v>
      </c>
      <c r="P585" s="4"/>
      <c r="Q585" s="4"/>
      <c r="R585" s="4"/>
      <c r="S585" s="4"/>
      <c r="T585" s="4"/>
      <c r="U585" s="4"/>
      <c r="V585" s="4"/>
      <c r="W585" s="4"/>
    </row>
    <row r="586" spans="1:23">
      <c r="A586" s="4">
        <v>50</v>
      </c>
      <c r="B586" s="4">
        <v>0</v>
      </c>
      <c r="C586" s="4">
        <v>0</v>
      </c>
      <c r="D586" s="4">
        <v>1</v>
      </c>
      <c r="E586" s="4">
        <v>207</v>
      </c>
      <c r="F586" s="4">
        <f>Source!U564</f>
        <v>123.01182900000001</v>
      </c>
      <c r="G586" s="4" t="s">
        <v>100</v>
      </c>
      <c r="H586" s="4" t="s">
        <v>101</v>
      </c>
      <c r="I586" s="4"/>
      <c r="J586" s="4"/>
      <c r="K586" s="4">
        <v>207</v>
      </c>
      <c r="L586" s="4">
        <v>21</v>
      </c>
      <c r="M586" s="4">
        <v>3</v>
      </c>
      <c r="N586" s="4" t="s">
        <v>3</v>
      </c>
      <c r="O586" s="4">
        <v>-1</v>
      </c>
      <c r="P586" s="4"/>
      <c r="Q586" s="4"/>
      <c r="R586" s="4"/>
      <c r="S586" s="4"/>
      <c r="T586" s="4"/>
      <c r="U586" s="4"/>
      <c r="V586" s="4"/>
      <c r="W586" s="4"/>
    </row>
    <row r="587" spans="1:23">
      <c r="A587" s="4">
        <v>50</v>
      </c>
      <c r="B587" s="4">
        <v>0</v>
      </c>
      <c r="C587" s="4">
        <v>0</v>
      </c>
      <c r="D587" s="4">
        <v>1</v>
      </c>
      <c r="E587" s="4">
        <v>208</v>
      </c>
      <c r="F587" s="4">
        <f>Source!V564</f>
        <v>0.52626500000000009</v>
      </c>
      <c r="G587" s="4" t="s">
        <v>102</v>
      </c>
      <c r="H587" s="4" t="s">
        <v>103</v>
      </c>
      <c r="I587" s="4"/>
      <c r="J587" s="4"/>
      <c r="K587" s="4">
        <v>208</v>
      </c>
      <c r="L587" s="4">
        <v>22</v>
      </c>
      <c r="M587" s="4">
        <v>3</v>
      </c>
      <c r="N587" s="4" t="s">
        <v>3</v>
      </c>
      <c r="O587" s="4">
        <v>-1</v>
      </c>
      <c r="P587" s="4"/>
      <c r="Q587" s="4"/>
      <c r="R587" s="4"/>
      <c r="S587" s="4"/>
      <c r="T587" s="4"/>
      <c r="U587" s="4"/>
      <c r="V587" s="4"/>
      <c r="W587" s="4"/>
    </row>
    <row r="588" spans="1:23">
      <c r="A588" s="4">
        <v>50</v>
      </c>
      <c r="B588" s="4">
        <v>0</v>
      </c>
      <c r="C588" s="4">
        <v>0</v>
      </c>
      <c r="D588" s="4">
        <v>1</v>
      </c>
      <c r="E588" s="4">
        <v>209</v>
      </c>
      <c r="F588" s="4">
        <f>ROUND(Source!W564,O588)</f>
        <v>0</v>
      </c>
      <c r="G588" s="4" t="s">
        <v>104</v>
      </c>
      <c r="H588" s="4" t="s">
        <v>105</v>
      </c>
      <c r="I588" s="4"/>
      <c r="J588" s="4"/>
      <c r="K588" s="4">
        <v>209</v>
      </c>
      <c r="L588" s="4">
        <v>23</v>
      </c>
      <c r="M588" s="4">
        <v>3</v>
      </c>
      <c r="N588" s="4" t="s">
        <v>3</v>
      </c>
      <c r="O588" s="4">
        <v>2</v>
      </c>
      <c r="P588" s="4"/>
      <c r="Q588" s="4"/>
      <c r="R588" s="4"/>
      <c r="S588" s="4"/>
      <c r="T588" s="4"/>
      <c r="U588" s="4"/>
      <c r="V588" s="4"/>
      <c r="W588" s="4"/>
    </row>
    <row r="589" spans="1:23">
      <c r="A589" s="4">
        <v>50</v>
      </c>
      <c r="B589" s="4">
        <v>0</v>
      </c>
      <c r="C589" s="4">
        <v>0</v>
      </c>
      <c r="D589" s="4">
        <v>1</v>
      </c>
      <c r="E589" s="4">
        <v>233</v>
      </c>
      <c r="F589" s="4">
        <f>ROUND(Source!BD564,O589)</f>
        <v>0</v>
      </c>
      <c r="G589" s="4" t="s">
        <v>106</v>
      </c>
      <c r="H589" s="4" t="s">
        <v>107</v>
      </c>
      <c r="I589" s="4"/>
      <c r="J589" s="4"/>
      <c r="K589" s="4">
        <v>233</v>
      </c>
      <c r="L589" s="4">
        <v>24</v>
      </c>
      <c r="M589" s="4">
        <v>3</v>
      </c>
      <c r="N589" s="4" t="s">
        <v>3</v>
      </c>
      <c r="O589" s="4">
        <v>2</v>
      </c>
      <c r="P589" s="4"/>
      <c r="Q589" s="4"/>
      <c r="R589" s="4"/>
      <c r="S589" s="4"/>
      <c r="T589" s="4"/>
      <c r="U589" s="4"/>
      <c r="V589" s="4"/>
      <c r="W589" s="4"/>
    </row>
    <row r="590" spans="1:23">
      <c r="A590" s="4">
        <v>50</v>
      </c>
      <c r="B590" s="4">
        <v>0</v>
      </c>
      <c r="C590" s="4">
        <v>0</v>
      </c>
      <c r="D590" s="4">
        <v>1</v>
      </c>
      <c r="E590" s="4">
        <v>210</v>
      </c>
      <c r="F590" s="4">
        <f>ROUND(Source!X564,O590)</f>
        <v>27478.85</v>
      </c>
      <c r="G590" s="4" t="s">
        <v>108</v>
      </c>
      <c r="H590" s="4" t="s">
        <v>109</v>
      </c>
      <c r="I590" s="4"/>
      <c r="J590" s="4"/>
      <c r="K590" s="4">
        <v>210</v>
      </c>
      <c r="L590" s="4">
        <v>25</v>
      </c>
      <c r="M590" s="4">
        <v>3</v>
      </c>
      <c r="N590" s="4" t="s">
        <v>3</v>
      </c>
      <c r="O590" s="4">
        <v>2</v>
      </c>
      <c r="P590" s="4"/>
      <c r="Q590" s="4"/>
      <c r="R590" s="4"/>
      <c r="S590" s="4"/>
      <c r="T590" s="4"/>
      <c r="U590" s="4"/>
      <c r="V590" s="4"/>
      <c r="W590" s="4"/>
    </row>
    <row r="591" spans="1:23">
      <c r="A591" s="4">
        <v>50</v>
      </c>
      <c r="B591" s="4">
        <v>0</v>
      </c>
      <c r="C591" s="4">
        <v>0</v>
      </c>
      <c r="D591" s="4">
        <v>1</v>
      </c>
      <c r="E591" s="4">
        <v>211</v>
      </c>
      <c r="F591" s="4">
        <f>ROUND(Source!Y564,O591)</f>
        <v>17798.25</v>
      </c>
      <c r="G591" s="4" t="s">
        <v>110</v>
      </c>
      <c r="H591" s="4" t="s">
        <v>111</v>
      </c>
      <c r="I591" s="4"/>
      <c r="J591" s="4"/>
      <c r="K591" s="4">
        <v>211</v>
      </c>
      <c r="L591" s="4">
        <v>26</v>
      </c>
      <c r="M591" s="4">
        <v>3</v>
      </c>
      <c r="N591" s="4" t="s">
        <v>3</v>
      </c>
      <c r="O591" s="4">
        <v>2</v>
      </c>
      <c r="P591" s="4"/>
      <c r="Q591" s="4"/>
      <c r="R591" s="4"/>
      <c r="S591" s="4"/>
      <c r="T591" s="4"/>
      <c r="U591" s="4"/>
      <c r="V591" s="4"/>
      <c r="W591" s="4"/>
    </row>
    <row r="592" spans="1:23">
      <c r="A592" s="4">
        <v>50</v>
      </c>
      <c r="B592" s="4">
        <v>0</v>
      </c>
      <c r="C592" s="4">
        <v>0</v>
      </c>
      <c r="D592" s="4">
        <v>1</v>
      </c>
      <c r="E592" s="4">
        <v>224</v>
      </c>
      <c r="F592" s="4">
        <f>ROUND(Source!AR564,O592)</f>
        <v>84293.22</v>
      </c>
      <c r="G592" s="4" t="s">
        <v>112</v>
      </c>
      <c r="H592" s="4" t="s">
        <v>113</v>
      </c>
      <c r="I592" s="4"/>
      <c r="J592" s="4"/>
      <c r="K592" s="4">
        <v>224</v>
      </c>
      <c r="L592" s="4">
        <v>27</v>
      </c>
      <c r="M592" s="4">
        <v>3</v>
      </c>
      <c r="N592" s="4" t="s">
        <v>3</v>
      </c>
      <c r="O592" s="4">
        <v>2</v>
      </c>
      <c r="P592" s="4"/>
      <c r="Q592" s="4"/>
      <c r="R592" s="4"/>
      <c r="S592" s="4"/>
      <c r="T592" s="4"/>
      <c r="U592" s="4"/>
      <c r="V592" s="4"/>
      <c r="W592" s="4"/>
    </row>
    <row r="594" spans="1:245">
      <c r="A594" s="1">
        <v>5</v>
      </c>
      <c r="B594" s="1">
        <v>0</v>
      </c>
      <c r="C594" s="1"/>
      <c r="D594" s="1">
        <f>ROW(A608)</f>
        <v>608</v>
      </c>
      <c r="E594" s="1"/>
      <c r="F594" s="1" t="s">
        <v>15</v>
      </c>
      <c r="G594" s="1" t="s">
        <v>129</v>
      </c>
      <c r="H594" s="1" t="s">
        <v>3</v>
      </c>
      <c r="I594" s="1">
        <v>0</v>
      </c>
      <c r="J594" s="1"/>
      <c r="K594" s="1">
        <v>0</v>
      </c>
      <c r="L594" s="1"/>
      <c r="M594" s="1" t="s">
        <v>3</v>
      </c>
      <c r="N594" s="1"/>
      <c r="O594" s="1"/>
      <c r="P594" s="1"/>
      <c r="Q594" s="1"/>
      <c r="R594" s="1"/>
      <c r="S594" s="1">
        <v>0</v>
      </c>
      <c r="T594" s="1"/>
      <c r="U594" s="1" t="s">
        <v>3</v>
      </c>
      <c r="V594" s="1">
        <v>0</v>
      </c>
      <c r="W594" s="1"/>
      <c r="X594" s="1"/>
      <c r="Y594" s="1"/>
      <c r="Z594" s="1"/>
      <c r="AA594" s="1"/>
      <c r="AB594" s="1" t="s">
        <v>3</v>
      </c>
      <c r="AC594" s="1" t="s">
        <v>3</v>
      </c>
      <c r="AD594" s="1" t="s">
        <v>3</v>
      </c>
      <c r="AE594" s="1" t="s">
        <v>3</v>
      </c>
      <c r="AF594" s="1" t="s">
        <v>3</v>
      </c>
      <c r="AG594" s="1" t="s">
        <v>3</v>
      </c>
      <c r="AH594" s="1"/>
      <c r="AI594" s="1"/>
      <c r="AJ594" s="1"/>
      <c r="AK594" s="1"/>
      <c r="AL594" s="1"/>
      <c r="AM594" s="1"/>
      <c r="AN594" s="1"/>
      <c r="AO594" s="1"/>
      <c r="AP594" s="1" t="s">
        <v>3</v>
      </c>
      <c r="AQ594" s="1" t="s">
        <v>3</v>
      </c>
      <c r="AR594" s="1" t="s">
        <v>3</v>
      </c>
      <c r="AS594" s="1"/>
      <c r="AT594" s="1"/>
      <c r="AU594" s="1"/>
      <c r="AV594" s="1"/>
      <c r="AW594" s="1"/>
      <c r="AX594" s="1"/>
      <c r="AY594" s="1"/>
      <c r="AZ594" s="1" t="s">
        <v>3</v>
      </c>
      <c r="BA594" s="1"/>
      <c r="BB594" s="1" t="s">
        <v>3</v>
      </c>
      <c r="BC594" s="1" t="s">
        <v>3</v>
      </c>
      <c r="BD594" s="1" t="s">
        <v>3</v>
      </c>
      <c r="BE594" s="1" t="s">
        <v>3</v>
      </c>
      <c r="BF594" s="1" t="s">
        <v>3</v>
      </c>
      <c r="BG594" s="1" t="s">
        <v>3</v>
      </c>
      <c r="BH594" s="1" t="s">
        <v>3</v>
      </c>
      <c r="BI594" s="1" t="s">
        <v>3</v>
      </c>
      <c r="BJ594" s="1" t="s">
        <v>3</v>
      </c>
      <c r="BK594" s="1" t="s">
        <v>3</v>
      </c>
      <c r="BL594" s="1" t="s">
        <v>3</v>
      </c>
      <c r="BM594" s="1" t="s">
        <v>3</v>
      </c>
      <c r="BN594" s="1" t="s">
        <v>3</v>
      </c>
      <c r="BO594" s="1" t="s">
        <v>3</v>
      </c>
      <c r="BP594" s="1" t="s">
        <v>3</v>
      </c>
      <c r="BQ594" s="1"/>
      <c r="BR594" s="1"/>
      <c r="BS594" s="1"/>
      <c r="BT594" s="1"/>
      <c r="BU594" s="1"/>
      <c r="BV594" s="1"/>
      <c r="BW594" s="1"/>
      <c r="BX594" s="1">
        <v>0</v>
      </c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>
        <v>0</v>
      </c>
    </row>
    <row r="596" spans="1:245">
      <c r="A596" s="2">
        <v>52</v>
      </c>
      <c r="B596" s="2">
        <f t="shared" ref="B596:G596" si="640">B608</f>
        <v>0</v>
      </c>
      <c r="C596" s="2">
        <f t="shared" si="640"/>
        <v>5</v>
      </c>
      <c r="D596" s="2">
        <f t="shared" si="640"/>
        <v>594</v>
      </c>
      <c r="E596" s="2">
        <f t="shared" si="640"/>
        <v>0</v>
      </c>
      <c r="F596" s="2" t="str">
        <f t="shared" si="640"/>
        <v>Новый подраздел</v>
      </c>
      <c r="G596" s="2" t="str">
        <f t="shared" si="640"/>
        <v>комната 32</v>
      </c>
      <c r="H596" s="2"/>
      <c r="I596" s="2"/>
      <c r="J596" s="2"/>
      <c r="K596" s="2"/>
      <c r="L596" s="2"/>
      <c r="M596" s="2"/>
      <c r="N596" s="2"/>
      <c r="O596" s="2">
        <f t="shared" ref="O596:AT596" si="641">O608</f>
        <v>49154.33</v>
      </c>
      <c r="P596" s="2">
        <f t="shared" si="641"/>
        <v>6311.04</v>
      </c>
      <c r="Q596" s="2">
        <f t="shared" si="641"/>
        <v>295.41000000000003</v>
      </c>
      <c r="R596" s="2">
        <f t="shared" si="641"/>
        <v>284.10000000000002</v>
      </c>
      <c r="S596" s="2">
        <f t="shared" si="641"/>
        <v>42547.88</v>
      </c>
      <c r="T596" s="2">
        <f t="shared" si="641"/>
        <v>0</v>
      </c>
      <c r="U596" s="2">
        <f t="shared" si="641"/>
        <v>155.00533200000001</v>
      </c>
      <c r="V596" s="2">
        <f t="shared" si="641"/>
        <v>0.6633</v>
      </c>
      <c r="W596" s="2">
        <f t="shared" si="641"/>
        <v>0</v>
      </c>
      <c r="X596" s="2">
        <f t="shared" si="641"/>
        <v>34628.589999999997</v>
      </c>
      <c r="Y596" s="2">
        <f t="shared" si="641"/>
        <v>22428.14</v>
      </c>
      <c r="Z596" s="2">
        <f t="shared" si="641"/>
        <v>0</v>
      </c>
      <c r="AA596" s="2">
        <f t="shared" si="641"/>
        <v>0</v>
      </c>
      <c r="AB596" s="2">
        <f t="shared" si="641"/>
        <v>49154.33</v>
      </c>
      <c r="AC596" s="2">
        <f t="shared" si="641"/>
        <v>6311.04</v>
      </c>
      <c r="AD596" s="2">
        <f t="shared" si="641"/>
        <v>295.41000000000003</v>
      </c>
      <c r="AE596" s="2">
        <f t="shared" si="641"/>
        <v>284.10000000000002</v>
      </c>
      <c r="AF596" s="2">
        <f t="shared" si="641"/>
        <v>42547.88</v>
      </c>
      <c r="AG596" s="2">
        <f t="shared" si="641"/>
        <v>0</v>
      </c>
      <c r="AH596" s="2">
        <f t="shared" si="641"/>
        <v>155.00533200000001</v>
      </c>
      <c r="AI596" s="2">
        <f t="shared" si="641"/>
        <v>0.6633</v>
      </c>
      <c r="AJ596" s="2">
        <f t="shared" si="641"/>
        <v>0</v>
      </c>
      <c r="AK596" s="2">
        <f t="shared" si="641"/>
        <v>34628.589999999997</v>
      </c>
      <c r="AL596" s="2">
        <f t="shared" si="641"/>
        <v>22428.14</v>
      </c>
      <c r="AM596" s="2">
        <f t="shared" si="641"/>
        <v>0</v>
      </c>
      <c r="AN596" s="2">
        <f t="shared" si="641"/>
        <v>0</v>
      </c>
      <c r="AO596" s="2">
        <f t="shared" si="641"/>
        <v>0</v>
      </c>
      <c r="AP596" s="2">
        <f t="shared" si="641"/>
        <v>0</v>
      </c>
      <c r="AQ596" s="2">
        <f t="shared" si="641"/>
        <v>0</v>
      </c>
      <c r="AR596" s="2">
        <f t="shared" si="641"/>
        <v>106211.06</v>
      </c>
      <c r="AS596" s="2">
        <f t="shared" si="641"/>
        <v>106211.06</v>
      </c>
      <c r="AT596" s="2">
        <f t="shared" si="641"/>
        <v>0</v>
      </c>
      <c r="AU596" s="2">
        <f t="shared" ref="AU596:BZ596" si="642">AU608</f>
        <v>0</v>
      </c>
      <c r="AV596" s="2">
        <f t="shared" si="642"/>
        <v>6311.04</v>
      </c>
      <c r="AW596" s="2">
        <f t="shared" si="642"/>
        <v>6311.04</v>
      </c>
      <c r="AX596" s="2">
        <f t="shared" si="642"/>
        <v>0</v>
      </c>
      <c r="AY596" s="2">
        <f t="shared" si="642"/>
        <v>6311.04</v>
      </c>
      <c r="AZ596" s="2">
        <f t="shared" si="642"/>
        <v>0</v>
      </c>
      <c r="BA596" s="2">
        <f t="shared" si="642"/>
        <v>0</v>
      </c>
      <c r="BB596" s="2">
        <f t="shared" si="642"/>
        <v>0</v>
      </c>
      <c r="BC596" s="2">
        <f t="shared" si="642"/>
        <v>0</v>
      </c>
      <c r="BD596" s="2">
        <f t="shared" si="642"/>
        <v>0</v>
      </c>
      <c r="BE596" s="2">
        <f t="shared" si="642"/>
        <v>0</v>
      </c>
      <c r="BF596" s="2">
        <f t="shared" si="642"/>
        <v>0</v>
      </c>
      <c r="BG596" s="2">
        <f t="shared" si="642"/>
        <v>0</v>
      </c>
      <c r="BH596" s="2">
        <f t="shared" si="642"/>
        <v>0</v>
      </c>
      <c r="BI596" s="2">
        <f t="shared" si="642"/>
        <v>0</v>
      </c>
      <c r="BJ596" s="2">
        <f t="shared" si="642"/>
        <v>0</v>
      </c>
      <c r="BK596" s="2">
        <f t="shared" si="642"/>
        <v>0</v>
      </c>
      <c r="BL596" s="2">
        <f t="shared" si="642"/>
        <v>0</v>
      </c>
      <c r="BM596" s="2">
        <f t="shared" si="642"/>
        <v>0</v>
      </c>
      <c r="BN596" s="2">
        <f t="shared" si="642"/>
        <v>0</v>
      </c>
      <c r="BO596" s="2">
        <f t="shared" si="642"/>
        <v>0</v>
      </c>
      <c r="BP596" s="2">
        <f t="shared" si="642"/>
        <v>0</v>
      </c>
      <c r="BQ596" s="2">
        <f t="shared" si="642"/>
        <v>0</v>
      </c>
      <c r="BR596" s="2">
        <f t="shared" si="642"/>
        <v>0</v>
      </c>
      <c r="BS596" s="2">
        <f t="shared" si="642"/>
        <v>0</v>
      </c>
      <c r="BT596" s="2">
        <f t="shared" si="642"/>
        <v>0</v>
      </c>
      <c r="BU596" s="2">
        <f t="shared" si="642"/>
        <v>0</v>
      </c>
      <c r="BV596" s="2">
        <f t="shared" si="642"/>
        <v>0</v>
      </c>
      <c r="BW596" s="2">
        <f t="shared" si="642"/>
        <v>0</v>
      </c>
      <c r="BX596" s="2">
        <f t="shared" si="642"/>
        <v>0</v>
      </c>
      <c r="BY596" s="2">
        <f t="shared" si="642"/>
        <v>0</v>
      </c>
      <c r="BZ596" s="2">
        <f t="shared" si="642"/>
        <v>0</v>
      </c>
      <c r="CA596" s="2">
        <f t="shared" ref="CA596:DF596" si="643">CA608</f>
        <v>106211.06</v>
      </c>
      <c r="CB596" s="2">
        <f t="shared" si="643"/>
        <v>106211.06</v>
      </c>
      <c r="CC596" s="2">
        <f t="shared" si="643"/>
        <v>0</v>
      </c>
      <c r="CD596" s="2">
        <f t="shared" si="643"/>
        <v>0</v>
      </c>
      <c r="CE596" s="2">
        <f t="shared" si="643"/>
        <v>6311.04</v>
      </c>
      <c r="CF596" s="2">
        <f t="shared" si="643"/>
        <v>6311.04</v>
      </c>
      <c r="CG596" s="2">
        <f t="shared" si="643"/>
        <v>0</v>
      </c>
      <c r="CH596" s="2">
        <f t="shared" si="643"/>
        <v>6311.04</v>
      </c>
      <c r="CI596" s="2">
        <f t="shared" si="643"/>
        <v>0</v>
      </c>
      <c r="CJ596" s="2">
        <f t="shared" si="643"/>
        <v>0</v>
      </c>
      <c r="CK596" s="2">
        <f t="shared" si="643"/>
        <v>0</v>
      </c>
      <c r="CL596" s="2">
        <f t="shared" si="643"/>
        <v>0</v>
      </c>
      <c r="CM596" s="2">
        <f t="shared" si="643"/>
        <v>0</v>
      </c>
      <c r="CN596" s="2">
        <f t="shared" si="643"/>
        <v>0</v>
      </c>
      <c r="CO596" s="2">
        <f t="shared" si="643"/>
        <v>0</v>
      </c>
      <c r="CP596" s="2">
        <f t="shared" si="643"/>
        <v>0</v>
      </c>
      <c r="CQ596" s="2">
        <f t="shared" si="643"/>
        <v>0</v>
      </c>
      <c r="CR596" s="2">
        <f t="shared" si="643"/>
        <v>0</v>
      </c>
      <c r="CS596" s="2">
        <f t="shared" si="643"/>
        <v>0</v>
      </c>
      <c r="CT596" s="2">
        <f t="shared" si="643"/>
        <v>0</v>
      </c>
      <c r="CU596" s="2">
        <f t="shared" si="643"/>
        <v>0</v>
      </c>
      <c r="CV596" s="2">
        <f t="shared" si="643"/>
        <v>0</v>
      </c>
      <c r="CW596" s="2">
        <f t="shared" si="643"/>
        <v>0</v>
      </c>
      <c r="CX596" s="2">
        <f t="shared" si="643"/>
        <v>0</v>
      </c>
      <c r="CY596" s="2">
        <f t="shared" si="643"/>
        <v>0</v>
      </c>
      <c r="CZ596" s="2">
        <f t="shared" si="643"/>
        <v>0</v>
      </c>
      <c r="DA596" s="2">
        <f t="shared" si="643"/>
        <v>0</v>
      </c>
      <c r="DB596" s="2">
        <f t="shared" si="643"/>
        <v>0</v>
      </c>
      <c r="DC596" s="2">
        <f t="shared" si="643"/>
        <v>0</v>
      </c>
      <c r="DD596" s="2">
        <f t="shared" si="643"/>
        <v>0</v>
      </c>
      <c r="DE596" s="2">
        <f t="shared" si="643"/>
        <v>0</v>
      </c>
      <c r="DF596" s="2">
        <f t="shared" si="643"/>
        <v>0</v>
      </c>
      <c r="DG596" s="3">
        <f t="shared" ref="DG596:EL596" si="644">DG608</f>
        <v>0</v>
      </c>
      <c r="DH596" s="3">
        <f t="shared" si="644"/>
        <v>0</v>
      </c>
      <c r="DI596" s="3">
        <f t="shared" si="644"/>
        <v>0</v>
      </c>
      <c r="DJ596" s="3">
        <f t="shared" si="644"/>
        <v>0</v>
      </c>
      <c r="DK596" s="3">
        <f t="shared" si="644"/>
        <v>0</v>
      </c>
      <c r="DL596" s="3">
        <f t="shared" si="644"/>
        <v>0</v>
      </c>
      <c r="DM596" s="3">
        <f t="shared" si="644"/>
        <v>0</v>
      </c>
      <c r="DN596" s="3">
        <f t="shared" si="644"/>
        <v>0</v>
      </c>
      <c r="DO596" s="3">
        <f t="shared" si="644"/>
        <v>0</v>
      </c>
      <c r="DP596" s="3">
        <f t="shared" si="644"/>
        <v>0</v>
      </c>
      <c r="DQ596" s="3">
        <f t="shared" si="644"/>
        <v>0</v>
      </c>
      <c r="DR596" s="3">
        <f t="shared" si="644"/>
        <v>0</v>
      </c>
      <c r="DS596" s="3">
        <f t="shared" si="644"/>
        <v>0</v>
      </c>
      <c r="DT596" s="3">
        <f t="shared" si="644"/>
        <v>0</v>
      </c>
      <c r="DU596" s="3">
        <f t="shared" si="644"/>
        <v>0</v>
      </c>
      <c r="DV596" s="3">
        <f t="shared" si="644"/>
        <v>0</v>
      </c>
      <c r="DW596" s="3">
        <f t="shared" si="644"/>
        <v>0</v>
      </c>
      <c r="DX596" s="3">
        <f t="shared" si="644"/>
        <v>0</v>
      </c>
      <c r="DY596" s="3">
        <f t="shared" si="644"/>
        <v>0</v>
      </c>
      <c r="DZ596" s="3">
        <f t="shared" si="644"/>
        <v>0</v>
      </c>
      <c r="EA596" s="3">
        <f t="shared" si="644"/>
        <v>0</v>
      </c>
      <c r="EB596" s="3">
        <f t="shared" si="644"/>
        <v>0</v>
      </c>
      <c r="EC596" s="3">
        <f t="shared" si="644"/>
        <v>0</v>
      </c>
      <c r="ED596" s="3">
        <f t="shared" si="644"/>
        <v>0</v>
      </c>
      <c r="EE596" s="3">
        <f t="shared" si="644"/>
        <v>0</v>
      </c>
      <c r="EF596" s="3">
        <f t="shared" si="644"/>
        <v>0</v>
      </c>
      <c r="EG596" s="3">
        <f t="shared" si="644"/>
        <v>0</v>
      </c>
      <c r="EH596" s="3">
        <f t="shared" si="644"/>
        <v>0</v>
      </c>
      <c r="EI596" s="3">
        <f t="shared" si="644"/>
        <v>0</v>
      </c>
      <c r="EJ596" s="3">
        <f t="shared" si="644"/>
        <v>0</v>
      </c>
      <c r="EK596" s="3">
        <f t="shared" si="644"/>
        <v>0</v>
      </c>
      <c r="EL596" s="3">
        <f t="shared" si="644"/>
        <v>0</v>
      </c>
      <c r="EM596" s="3">
        <f t="shared" ref="EM596:FR596" si="645">EM608</f>
        <v>0</v>
      </c>
      <c r="EN596" s="3">
        <f t="shared" si="645"/>
        <v>0</v>
      </c>
      <c r="EO596" s="3">
        <f t="shared" si="645"/>
        <v>0</v>
      </c>
      <c r="EP596" s="3">
        <f t="shared" si="645"/>
        <v>0</v>
      </c>
      <c r="EQ596" s="3">
        <f t="shared" si="645"/>
        <v>0</v>
      </c>
      <c r="ER596" s="3">
        <f t="shared" si="645"/>
        <v>0</v>
      </c>
      <c r="ES596" s="3">
        <f t="shared" si="645"/>
        <v>0</v>
      </c>
      <c r="ET596" s="3">
        <f t="shared" si="645"/>
        <v>0</v>
      </c>
      <c r="EU596" s="3">
        <f t="shared" si="645"/>
        <v>0</v>
      </c>
      <c r="EV596" s="3">
        <f t="shared" si="645"/>
        <v>0</v>
      </c>
      <c r="EW596" s="3">
        <f t="shared" si="645"/>
        <v>0</v>
      </c>
      <c r="EX596" s="3">
        <f t="shared" si="645"/>
        <v>0</v>
      </c>
      <c r="EY596" s="3">
        <f t="shared" si="645"/>
        <v>0</v>
      </c>
      <c r="EZ596" s="3">
        <f t="shared" si="645"/>
        <v>0</v>
      </c>
      <c r="FA596" s="3">
        <f t="shared" si="645"/>
        <v>0</v>
      </c>
      <c r="FB596" s="3">
        <f t="shared" si="645"/>
        <v>0</v>
      </c>
      <c r="FC596" s="3">
        <f t="shared" si="645"/>
        <v>0</v>
      </c>
      <c r="FD596" s="3">
        <f t="shared" si="645"/>
        <v>0</v>
      </c>
      <c r="FE596" s="3">
        <f t="shared" si="645"/>
        <v>0</v>
      </c>
      <c r="FF596" s="3">
        <f t="shared" si="645"/>
        <v>0</v>
      </c>
      <c r="FG596" s="3">
        <f t="shared" si="645"/>
        <v>0</v>
      </c>
      <c r="FH596" s="3">
        <f t="shared" si="645"/>
        <v>0</v>
      </c>
      <c r="FI596" s="3">
        <f t="shared" si="645"/>
        <v>0</v>
      </c>
      <c r="FJ596" s="3">
        <f t="shared" si="645"/>
        <v>0</v>
      </c>
      <c r="FK596" s="3">
        <f t="shared" si="645"/>
        <v>0</v>
      </c>
      <c r="FL596" s="3">
        <f t="shared" si="645"/>
        <v>0</v>
      </c>
      <c r="FM596" s="3">
        <f t="shared" si="645"/>
        <v>0</v>
      </c>
      <c r="FN596" s="3">
        <f t="shared" si="645"/>
        <v>0</v>
      </c>
      <c r="FO596" s="3">
        <f t="shared" si="645"/>
        <v>0</v>
      </c>
      <c r="FP596" s="3">
        <f t="shared" si="645"/>
        <v>0</v>
      </c>
      <c r="FQ596" s="3">
        <f t="shared" si="645"/>
        <v>0</v>
      </c>
      <c r="FR596" s="3">
        <f t="shared" si="645"/>
        <v>0</v>
      </c>
      <c r="FS596" s="3">
        <f t="shared" ref="FS596:GX596" si="646">FS608</f>
        <v>0</v>
      </c>
      <c r="FT596" s="3">
        <f t="shared" si="646"/>
        <v>0</v>
      </c>
      <c r="FU596" s="3">
        <f t="shared" si="646"/>
        <v>0</v>
      </c>
      <c r="FV596" s="3">
        <f t="shared" si="646"/>
        <v>0</v>
      </c>
      <c r="FW596" s="3">
        <f t="shared" si="646"/>
        <v>0</v>
      </c>
      <c r="FX596" s="3">
        <f t="shared" si="646"/>
        <v>0</v>
      </c>
      <c r="FY596" s="3">
        <f t="shared" si="646"/>
        <v>0</v>
      </c>
      <c r="FZ596" s="3">
        <f t="shared" si="646"/>
        <v>0</v>
      </c>
      <c r="GA596" s="3">
        <f t="shared" si="646"/>
        <v>0</v>
      </c>
      <c r="GB596" s="3">
        <f t="shared" si="646"/>
        <v>0</v>
      </c>
      <c r="GC596" s="3">
        <f t="shared" si="646"/>
        <v>0</v>
      </c>
      <c r="GD596" s="3">
        <f t="shared" si="646"/>
        <v>0</v>
      </c>
      <c r="GE596" s="3">
        <f t="shared" si="646"/>
        <v>0</v>
      </c>
      <c r="GF596" s="3">
        <f t="shared" si="646"/>
        <v>0</v>
      </c>
      <c r="GG596" s="3">
        <f t="shared" si="646"/>
        <v>0</v>
      </c>
      <c r="GH596" s="3">
        <f t="shared" si="646"/>
        <v>0</v>
      </c>
      <c r="GI596" s="3">
        <f t="shared" si="646"/>
        <v>0</v>
      </c>
      <c r="GJ596" s="3">
        <f t="shared" si="646"/>
        <v>0</v>
      </c>
      <c r="GK596" s="3">
        <f t="shared" si="646"/>
        <v>0</v>
      </c>
      <c r="GL596" s="3">
        <f t="shared" si="646"/>
        <v>0</v>
      </c>
      <c r="GM596" s="3">
        <f t="shared" si="646"/>
        <v>0</v>
      </c>
      <c r="GN596" s="3">
        <f t="shared" si="646"/>
        <v>0</v>
      </c>
      <c r="GO596" s="3">
        <f t="shared" si="646"/>
        <v>0</v>
      </c>
      <c r="GP596" s="3">
        <f t="shared" si="646"/>
        <v>0</v>
      </c>
      <c r="GQ596" s="3">
        <f t="shared" si="646"/>
        <v>0</v>
      </c>
      <c r="GR596" s="3">
        <f t="shared" si="646"/>
        <v>0</v>
      </c>
      <c r="GS596" s="3">
        <f t="shared" si="646"/>
        <v>0</v>
      </c>
      <c r="GT596" s="3">
        <f t="shared" si="646"/>
        <v>0</v>
      </c>
      <c r="GU596" s="3">
        <f t="shared" si="646"/>
        <v>0</v>
      </c>
      <c r="GV596" s="3">
        <f t="shared" si="646"/>
        <v>0</v>
      </c>
      <c r="GW596" s="3">
        <f t="shared" si="646"/>
        <v>0</v>
      </c>
      <c r="GX596" s="3">
        <f t="shared" si="646"/>
        <v>0</v>
      </c>
    </row>
    <row r="598" spans="1:245">
      <c r="A598">
        <v>17</v>
      </c>
      <c r="B598">
        <v>0</v>
      </c>
      <c r="C598">
        <f>ROW(SmtRes!A191)</f>
        <v>191</v>
      </c>
      <c r="D598">
        <f>ROW(EtalonRes!A191)</f>
        <v>191</v>
      </c>
      <c r="E598" t="s">
        <v>17</v>
      </c>
      <c r="F598" t="s">
        <v>18</v>
      </c>
      <c r="G598" t="s">
        <v>19</v>
      </c>
      <c r="H598" t="s">
        <v>20</v>
      </c>
      <c r="I598">
        <f>ROUND(35.16/100,9)</f>
        <v>0.35160000000000002</v>
      </c>
      <c r="J598">
        <v>0</v>
      </c>
      <c r="O598">
        <f t="shared" ref="O598:O606" si="647">ROUND(CP598,2)</f>
        <v>327.8</v>
      </c>
      <c r="P598">
        <f t="shared" ref="P598:P606" si="648">ROUND(CQ598*I598,2)</f>
        <v>0</v>
      </c>
      <c r="Q598">
        <f t="shared" ref="Q598:Q606" si="649">ROUND(CR598*I598,2)</f>
        <v>0</v>
      </c>
      <c r="R598">
        <f t="shared" ref="R598:R606" si="650">ROUND(CS598*I598,2)</f>
        <v>0</v>
      </c>
      <c r="S598">
        <f t="shared" ref="S598:S606" si="651">ROUND(CT598*I598,2)</f>
        <v>327.8</v>
      </c>
      <c r="T598">
        <f t="shared" ref="T598:T606" si="652">ROUND(CU598*I598,2)</f>
        <v>0</v>
      </c>
      <c r="U598">
        <f t="shared" ref="U598:U606" si="653">CV598*I598</f>
        <v>1.3255320000000002</v>
      </c>
      <c r="V598">
        <f t="shared" ref="V598:V606" si="654">CW598*I598</f>
        <v>0</v>
      </c>
      <c r="W598">
        <f t="shared" ref="W598:W606" si="655">ROUND(CX598*I598,2)</f>
        <v>0</v>
      </c>
      <c r="X598">
        <f t="shared" ref="X598:X606" si="656">ROUND(CY598,2)</f>
        <v>262.24</v>
      </c>
      <c r="Y598">
        <f t="shared" ref="Y598:Y606" si="657">ROUND(CZ598,2)</f>
        <v>222.9</v>
      </c>
      <c r="AA598">
        <v>33525518</v>
      </c>
      <c r="AB598">
        <f t="shared" ref="AB598:AB606" si="658">ROUND((AC598+AD598+AF598),6)</f>
        <v>29.41</v>
      </c>
      <c r="AC598">
        <f t="shared" ref="AC598:AC606" si="659">ROUND((ES598),6)</f>
        <v>0</v>
      </c>
      <c r="AD598">
        <f t="shared" ref="AD598:AD606" si="660">ROUND((((ET598)-(EU598))+AE598),6)</f>
        <v>0</v>
      </c>
      <c r="AE598">
        <f t="shared" ref="AE598:AE606" si="661">ROUND((EU598),6)</f>
        <v>0</v>
      </c>
      <c r="AF598">
        <f t="shared" ref="AF598:AF606" si="662">ROUND((EV598),6)</f>
        <v>29.41</v>
      </c>
      <c r="AG598">
        <f t="shared" ref="AG598:AG606" si="663">ROUND((AP598),6)</f>
        <v>0</v>
      </c>
      <c r="AH598">
        <f t="shared" ref="AH598:AH606" si="664">(EW598)</f>
        <v>3.77</v>
      </c>
      <c r="AI598">
        <f t="shared" ref="AI598:AI606" si="665">(EX598)</f>
        <v>0</v>
      </c>
      <c r="AJ598">
        <f t="shared" ref="AJ598:AJ606" si="666">(AS598)</f>
        <v>0</v>
      </c>
      <c r="AK598">
        <v>29.41</v>
      </c>
      <c r="AL598">
        <v>0</v>
      </c>
      <c r="AM598">
        <v>0</v>
      </c>
      <c r="AN598">
        <v>0</v>
      </c>
      <c r="AO598">
        <v>29.41</v>
      </c>
      <c r="AP598">
        <v>0</v>
      </c>
      <c r="AQ598">
        <v>3.77</v>
      </c>
      <c r="AR598">
        <v>0</v>
      </c>
      <c r="AS598">
        <v>0</v>
      </c>
      <c r="AT598">
        <v>80</v>
      </c>
      <c r="AU598">
        <v>68</v>
      </c>
      <c r="AV598">
        <v>1</v>
      </c>
      <c r="AW598">
        <v>1</v>
      </c>
      <c r="AZ598">
        <v>1</v>
      </c>
      <c r="BA598">
        <v>31.7</v>
      </c>
      <c r="BB598">
        <v>1</v>
      </c>
      <c r="BC598">
        <v>1</v>
      </c>
      <c r="BD598" t="s">
        <v>3</v>
      </c>
      <c r="BE598" t="s">
        <v>3</v>
      </c>
      <c r="BF598" t="s">
        <v>3</v>
      </c>
      <c r="BG598" t="s">
        <v>3</v>
      </c>
      <c r="BH598">
        <v>0</v>
      </c>
      <c r="BI598">
        <v>1</v>
      </c>
      <c r="BJ598" t="s">
        <v>21</v>
      </c>
      <c r="BM598">
        <v>57001</v>
      </c>
      <c r="BN598">
        <v>0</v>
      </c>
      <c r="BO598" t="s">
        <v>18</v>
      </c>
      <c r="BP598">
        <v>1</v>
      </c>
      <c r="BQ598">
        <v>6</v>
      </c>
      <c r="BR598">
        <v>0</v>
      </c>
      <c r="BS598">
        <v>31.7</v>
      </c>
      <c r="BT598">
        <v>1</v>
      </c>
      <c r="BU598">
        <v>1</v>
      </c>
      <c r="BV598">
        <v>1</v>
      </c>
      <c r="BW598">
        <v>1</v>
      </c>
      <c r="BX598">
        <v>1</v>
      </c>
      <c r="BY598" t="s">
        <v>3</v>
      </c>
      <c r="BZ598">
        <v>80</v>
      </c>
      <c r="CA598">
        <v>68</v>
      </c>
      <c r="CE598">
        <v>0</v>
      </c>
      <c r="CF598">
        <v>0</v>
      </c>
      <c r="CG598">
        <v>0</v>
      </c>
      <c r="CM598">
        <v>0</v>
      </c>
      <c r="CN598" t="s">
        <v>3</v>
      </c>
      <c r="CO598">
        <v>0</v>
      </c>
      <c r="CP598">
        <f t="shared" ref="CP598:CP606" si="667">(P598+Q598+S598)</f>
        <v>327.8</v>
      </c>
      <c r="CQ598">
        <f t="shared" ref="CQ598:CQ606" si="668">AC598*BC598</f>
        <v>0</v>
      </c>
      <c r="CR598">
        <f t="shared" ref="CR598:CR606" si="669">AD598*BB598</f>
        <v>0</v>
      </c>
      <c r="CS598">
        <f t="shared" ref="CS598:CS606" si="670">AE598*BS598</f>
        <v>0</v>
      </c>
      <c r="CT598">
        <f t="shared" ref="CT598:CT606" si="671">AF598*BA598</f>
        <v>932.29700000000003</v>
      </c>
      <c r="CU598">
        <f t="shared" ref="CU598:CU606" si="672">AG598</f>
        <v>0</v>
      </c>
      <c r="CV598">
        <f t="shared" ref="CV598:CV606" si="673">AH598</f>
        <v>3.77</v>
      </c>
      <c r="CW598">
        <f t="shared" ref="CW598:CW606" si="674">AI598</f>
        <v>0</v>
      </c>
      <c r="CX598">
        <f t="shared" ref="CX598:CX606" si="675">AJ598</f>
        <v>0</v>
      </c>
      <c r="CY598">
        <f t="shared" ref="CY598:CY606" si="676">(((S598+R598)*AT598)/100)</f>
        <v>262.24</v>
      </c>
      <c r="CZ598">
        <f t="shared" ref="CZ598:CZ606" si="677">(((S598+R598)*AU598)/100)</f>
        <v>222.90400000000002</v>
      </c>
      <c r="DC598" t="s">
        <v>3</v>
      </c>
      <c r="DD598" t="s">
        <v>3</v>
      </c>
      <c r="DE598" t="s">
        <v>3</v>
      </c>
      <c r="DF598" t="s">
        <v>3</v>
      </c>
      <c r="DG598" t="s">
        <v>3</v>
      </c>
      <c r="DH598" t="s">
        <v>3</v>
      </c>
      <c r="DI598" t="s">
        <v>3</v>
      </c>
      <c r="DJ598" t="s">
        <v>3</v>
      </c>
      <c r="DK598" t="s">
        <v>3</v>
      </c>
      <c r="DL598" t="s">
        <v>3</v>
      </c>
      <c r="DM598" t="s">
        <v>3</v>
      </c>
      <c r="DN598">
        <v>0</v>
      </c>
      <c r="DO598">
        <v>0</v>
      </c>
      <c r="DP598">
        <v>1</v>
      </c>
      <c r="DQ598">
        <v>1</v>
      </c>
      <c r="DU598">
        <v>1013</v>
      </c>
      <c r="DV598" t="s">
        <v>20</v>
      </c>
      <c r="DW598" t="s">
        <v>20</v>
      </c>
      <c r="DX598">
        <v>1</v>
      </c>
      <c r="DZ598" t="s">
        <v>3</v>
      </c>
      <c r="EA598" t="s">
        <v>3</v>
      </c>
      <c r="EB598" t="s">
        <v>3</v>
      </c>
      <c r="EC598" t="s">
        <v>3</v>
      </c>
      <c r="EE598">
        <v>36260505</v>
      </c>
      <c r="EF598">
        <v>6</v>
      </c>
      <c r="EG598" t="s">
        <v>22</v>
      </c>
      <c r="EH598">
        <v>0</v>
      </c>
      <c r="EI598" t="s">
        <v>3</v>
      </c>
      <c r="EJ598">
        <v>1</v>
      </c>
      <c r="EK598">
        <v>57001</v>
      </c>
      <c r="EL598" t="s">
        <v>23</v>
      </c>
      <c r="EM598" t="s">
        <v>24</v>
      </c>
      <c r="EO598" t="s">
        <v>3</v>
      </c>
      <c r="EQ598">
        <v>0</v>
      </c>
      <c r="ER598">
        <v>29.41</v>
      </c>
      <c r="ES598">
        <v>0</v>
      </c>
      <c r="ET598">
        <v>0</v>
      </c>
      <c r="EU598">
        <v>0</v>
      </c>
      <c r="EV598">
        <v>29.41</v>
      </c>
      <c r="EW598">
        <v>3.77</v>
      </c>
      <c r="EX598">
        <v>0</v>
      </c>
      <c r="EY598">
        <v>0</v>
      </c>
      <c r="FQ598">
        <v>0</v>
      </c>
      <c r="FR598">
        <f t="shared" ref="FR598:FR606" si="678">ROUND(IF(AND(BH598=3,BI598=3),P598,0),2)</f>
        <v>0</v>
      </c>
      <c r="FS598">
        <v>0</v>
      </c>
      <c r="FX598">
        <v>80</v>
      </c>
      <c r="FY598">
        <v>68</v>
      </c>
      <c r="GA598" t="s">
        <v>3</v>
      </c>
      <c r="GD598">
        <v>1</v>
      </c>
      <c r="GF598">
        <v>1266291680</v>
      </c>
      <c r="GG598">
        <v>2</v>
      </c>
      <c r="GH598">
        <v>1</v>
      </c>
      <c r="GI598">
        <v>2</v>
      </c>
      <c r="GJ598">
        <v>0</v>
      </c>
      <c r="GK598">
        <v>0</v>
      </c>
      <c r="GL598">
        <f t="shared" ref="GL598:GL606" si="679">ROUND(IF(AND(BH598=3,BI598=3,FS598&lt;&gt;0),P598,0),2)</f>
        <v>0</v>
      </c>
      <c r="GM598">
        <f t="shared" ref="GM598:GM606" si="680">ROUND(O598+X598+Y598,2)+GX598</f>
        <v>812.94</v>
      </c>
      <c r="GN598">
        <f t="shared" ref="GN598:GN606" si="681">IF(OR(BI598=0,BI598=1),ROUND(O598+X598+Y598,2),0)</f>
        <v>812.94</v>
      </c>
      <c r="GO598">
        <f t="shared" ref="GO598:GO606" si="682">IF(BI598=2,ROUND(O598+X598+Y598,2),0)</f>
        <v>0</v>
      </c>
      <c r="GP598">
        <f t="shared" ref="GP598:GP606" si="683">IF(BI598=4,ROUND(O598+X598+Y598,2)+GX598,0)</f>
        <v>0</v>
      </c>
      <c r="GR598">
        <v>0</v>
      </c>
      <c r="GS598">
        <v>3</v>
      </c>
      <c r="GT598">
        <v>0</v>
      </c>
      <c r="GU598" t="s">
        <v>3</v>
      </c>
      <c r="GV598">
        <f t="shared" ref="GV598:GV606" si="684">ROUND((GT598),6)</f>
        <v>0</v>
      </c>
      <c r="GW598">
        <v>1</v>
      </c>
      <c r="GX598">
        <f t="shared" ref="GX598:GX606" si="685">ROUND(HC598*I598,2)</f>
        <v>0</v>
      </c>
      <c r="HA598">
        <v>0</v>
      </c>
      <c r="HB598">
        <v>0</v>
      </c>
      <c r="HC598">
        <f t="shared" ref="HC598:HC606" si="686">GV598*GW598</f>
        <v>0</v>
      </c>
      <c r="HE598" t="s">
        <v>3</v>
      </c>
      <c r="HF598" t="s">
        <v>3</v>
      </c>
      <c r="IK598">
        <v>0</v>
      </c>
    </row>
    <row r="599" spans="1:245">
      <c r="A599">
        <v>18</v>
      </c>
      <c r="B599">
        <v>0</v>
      </c>
      <c r="C599">
        <v>191</v>
      </c>
      <c r="E599" t="s">
        <v>25</v>
      </c>
      <c r="F599" t="s">
        <v>26</v>
      </c>
      <c r="G599" t="s">
        <v>27</v>
      </c>
      <c r="H599" t="s">
        <v>28</v>
      </c>
      <c r="I599">
        <f>I598*J599</f>
        <v>3.8676000000000002E-2</v>
      </c>
      <c r="J599">
        <v>0.11</v>
      </c>
      <c r="O599">
        <f t="shared" si="647"/>
        <v>0</v>
      </c>
      <c r="P599">
        <f t="shared" si="648"/>
        <v>0</v>
      </c>
      <c r="Q599">
        <f t="shared" si="649"/>
        <v>0</v>
      </c>
      <c r="R599">
        <f t="shared" si="650"/>
        <v>0</v>
      </c>
      <c r="S599">
        <f t="shared" si="651"/>
        <v>0</v>
      </c>
      <c r="T599">
        <f t="shared" si="652"/>
        <v>0</v>
      </c>
      <c r="U599">
        <f t="shared" si="653"/>
        <v>0</v>
      </c>
      <c r="V599">
        <f t="shared" si="654"/>
        <v>0</v>
      </c>
      <c r="W599">
        <f t="shared" si="655"/>
        <v>0</v>
      </c>
      <c r="X599">
        <f t="shared" si="656"/>
        <v>0</v>
      </c>
      <c r="Y599">
        <f t="shared" si="657"/>
        <v>0</v>
      </c>
      <c r="AA599">
        <v>33525518</v>
      </c>
      <c r="AB599">
        <f t="shared" si="658"/>
        <v>0</v>
      </c>
      <c r="AC599">
        <f t="shared" si="659"/>
        <v>0</v>
      </c>
      <c r="AD599">
        <f t="shared" si="660"/>
        <v>0</v>
      </c>
      <c r="AE599">
        <f t="shared" si="661"/>
        <v>0</v>
      </c>
      <c r="AF599">
        <f t="shared" si="662"/>
        <v>0</v>
      </c>
      <c r="AG599">
        <f t="shared" si="663"/>
        <v>0</v>
      </c>
      <c r="AH599">
        <f t="shared" si="664"/>
        <v>0</v>
      </c>
      <c r="AI599">
        <f t="shared" si="665"/>
        <v>0</v>
      </c>
      <c r="AJ599">
        <f t="shared" si="666"/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80</v>
      </c>
      <c r="AU599">
        <v>68</v>
      </c>
      <c r="AV599">
        <v>1</v>
      </c>
      <c r="AW599">
        <v>1</v>
      </c>
      <c r="AZ599">
        <v>1</v>
      </c>
      <c r="BA599">
        <v>1</v>
      </c>
      <c r="BB599">
        <v>1</v>
      </c>
      <c r="BC599">
        <v>1</v>
      </c>
      <c r="BD599" t="s">
        <v>3</v>
      </c>
      <c r="BE599" t="s">
        <v>3</v>
      </c>
      <c r="BF599" t="s">
        <v>3</v>
      </c>
      <c r="BG599" t="s">
        <v>3</v>
      </c>
      <c r="BH599">
        <v>3</v>
      </c>
      <c r="BI599">
        <v>1</v>
      </c>
      <c r="BJ599" t="s">
        <v>29</v>
      </c>
      <c r="BM599">
        <v>57001</v>
      </c>
      <c r="BN599">
        <v>0</v>
      </c>
      <c r="BO599" t="s">
        <v>3</v>
      </c>
      <c r="BP599">
        <v>0</v>
      </c>
      <c r="BQ599">
        <v>6</v>
      </c>
      <c r="BR599">
        <v>0</v>
      </c>
      <c r="BS599">
        <v>1</v>
      </c>
      <c r="BT599">
        <v>1</v>
      </c>
      <c r="BU599">
        <v>1</v>
      </c>
      <c r="BV599">
        <v>1</v>
      </c>
      <c r="BW599">
        <v>1</v>
      </c>
      <c r="BX599">
        <v>1</v>
      </c>
      <c r="BY599" t="s">
        <v>3</v>
      </c>
      <c r="BZ599">
        <v>80</v>
      </c>
      <c r="CA599">
        <v>68</v>
      </c>
      <c r="CE599">
        <v>0</v>
      </c>
      <c r="CF599">
        <v>0</v>
      </c>
      <c r="CG599">
        <v>0</v>
      </c>
      <c r="CM599">
        <v>0</v>
      </c>
      <c r="CN599" t="s">
        <v>3</v>
      </c>
      <c r="CO599">
        <v>0</v>
      </c>
      <c r="CP599">
        <f t="shared" si="667"/>
        <v>0</v>
      </c>
      <c r="CQ599">
        <f t="shared" si="668"/>
        <v>0</v>
      </c>
      <c r="CR599">
        <f t="shared" si="669"/>
        <v>0</v>
      </c>
      <c r="CS599">
        <f t="shared" si="670"/>
        <v>0</v>
      </c>
      <c r="CT599">
        <f t="shared" si="671"/>
        <v>0</v>
      </c>
      <c r="CU599">
        <f t="shared" si="672"/>
        <v>0</v>
      </c>
      <c r="CV599">
        <f t="shared" si="673"/>
        <v>0</v>
      </c>
      <c r="CW599">
        <f t="shared" si="674"/>
        <v>0</v>
      </c>
      <c r="CX599">
        <f t="shared" si="675"/>
        <v>0</v>
      </c>
      <c r="CY599">
        <f t="shared" si="676"/>
        <v>0</v>
      </c>
      <c r="CZ599">
        <f t="shared" si="677"/>
        <v>0</v>
      </c>
      <c r="DC599" t="s">
        <v>3</v>
      </c>
      <c r="DD599" t="s">
        <v>3</v>
      </c>
      <c r="DE599" t="s">
        <v>3</v>
      </c>
      <c r="DF599" t="s">
        <v>3</v>
      </c>
      <c r="DG599" t="s">
        <v>3</v>
      </c>
      <c r="DH599" t="s">
        <v>3</v>
      </c>
      <c r="DI599" t="s">
        <v>3</v>
      </c>
      <c r="DJ599" t="s">
        <v>3</v>
      </c>
      <c r="DK599" t="s">
        <v>3</v>
      </c>
      <c r="DL599" t="s">
        <v>3</v>
      </c>
      <c r="DM599" t="s">
        <v>3</v>
      </c>
      <c r="DN599">
        <v>0</v>
      </c>
      <c r="DO599">
        <v>0</v>
      </c>
      <c r="DP599">
        <v>1</v>
      </c>
      <c r="DQ599">
        <v>1</v>
      </c>
      <c r="DU599">
        <v>1009</v>
      </c>
      <c r="DV599" t="s">
        <v>28</v>
      </c>
      <c r="DW599" t="s">
        <v>28</v>
      </c>
      <c r="DX599">
        <v>1000</v>
      </c>
      <c r="DZ599" t="s">
        <v>3</v>
      </c>
      <c r="EA599" t="s">
        <v>3</v>
      </c>
      <c r="EB599" t="s">
        <v>3</v>
      </c>
      <c r="EC599" t="s">
        <v>3</v>
      </c>
      <c r="EE599">
        <v>36260505</v>
      </c>
      <c r="EF599">
        <v>6</v>
      </c>
      <c r="EG599" t="s">
        <v>22</v>
      </c>
      <c r="EH599">
        <v>0</v>
      </c>
      <c r="EI599" t="s">
        <v>3</v>
      </c>
      <c r="EJ599">
        <v>1</v>
      </c>
      <c r="EK599">
        <v>57001</v>
      </c>
      <c r="EL599" t="s">
        <v>23</v>
      </c>
      <c r="EM599" t="s">
        <v>24</v>
      </c>
      <c r="EO599" t="s">
        <v>3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FQ599">
        <v>0</v>
      </c>
      <c r="FR599">
        <f t="shared" si="678"/>
        <v>0</v>
      </c>
      <c r="FS599">
        <v>0</v>
      </c>
      <c r="FX599">
        <v>80</v>
      </c>
      <c r="FY599">
        <v>68</v>
      </c>
      <c r="GA599" t="s">
        <v>3</v>
      </c>
      <c r="GD599">
        <v>1</v>
      </c>
      <c r="GF599">
        <v>-304821490</v>
      </c>
      <c r="GG599">
        <v>2</v>
      </c>
      <c r="GH599">
        <v>1</v>
      </c>
      <c r="GI599">
        <v>-2</v>
      </c>
      <c r="GJ599">
        <v>0</v>
      </c>
      <c r="GK599">
        <v>0</v>
      </c>
      <c r="GL599">
        <f t="shared" si="679"/>
        <v>0</v>
      </c>
      <c r="GM599">
        <f t="shared" si="680"/>
        <v>0</v>
      </c>
      <c r="GN599">
        <f t="shared" si="681"/>
        <v>0</v>
      </c>
      <c r="GO599">
        <f t="shared" si="682"/>
        <v>0</v>
      </c>
      <c r="GP599">
        <f t="shared" si="683"/>
        <v>0</v>
      </c>
      <c r="GR599">
        <v>0</v>
      </c>
      <c r="GS599">
        <v>3</v>
      </c>
      <c r="GT599">
        <v>0</v>
      </c>
      <c r="GU599" t="s">
        <v>3</v>
      </c>
      <c r="GV599">
        <f t="shared" si="684"/>
        <v>0</v>
      </c>
      <c r="GW599">
        <v>1</v>
      </c>
      <c r="GX599">
        <f t="shared" si="685"/>
        <v>0</v>
      </c>
      <c r="HA599">
        <v>0</v>
      </c>
      <c r="HB599">
        <v>0</v>
      </c>
      <c r="HC599">
        <f t="shared" si="686"/>
        <v>0</v>
      </c>
      <c r="HE599" t="s">
        <v>3</v>
      </c>
      <c r="HF599" t="s">
        <v>3</v>
      </c>
      <c r="IK599">
        <v>0</v>
      </c>
    </row>
    <row r="600" spans="1:245">
      <c r="A600">
        <v>17</v>
      </c>
      <c r="B600">
        <v>0</v>
      </c>
      <c r="C600">
        <f>ROW(SmtRes!A195)</f>
        <v>195</v>
      </c>
      <c r="D600">
        <f>ROW(EtalonRes!A195)</f>
        <v>195</v>
      </c>
      <c r="E600" t="s">
        <v>30</v>
      </c>
      <c r="F600" t="s">
        <v>31</v>
      </c>
      <c r="G600" t="s">
        <v>32</v>
      </c>
      <c r="H600" t="s">
        <v>33</v>
      </c>
      <c r="I600">
        <f>ROUND(67/100,9)</f>
        <v>0.67</v>
      </c>
      <c r="J600">
        <v>0</v>
      </c>
      <c r="O600">
        <f t="shared" si="647"/>
        <v>1925.66</v>
      </c>
      <c r="P600">
        <f t="shared" si="648"/>
        <v>0</v>
      </c>
      <c r="Q600">
        <f t="shared" si="649"/>
        <v>38.79</v>
      </c>
      <c r="R600">
        <f t="shared" si="650"/>
        <v>37.380000000000003</v>
      </c>
      <c r="S600">
        <f t="shared" si="651"/>
        <v>1886.87</v>
      </c>
      <c r="T600">
        <f t="shared" si="652"/>
        <v>0</v>
      </c>
      <c r="U600">
        <f t="shared" si="653"/>
        <v>7.6313000000000004</v>
      </c>
      <c r="V600">
        <f t="shared" si="654"/>
        <v>8.7100000000000011E-2</v>
      </c>
      <c r="W600">
        <f t="shared" si="655"/>
        <v>0</v>
      </c>
      <c r="X600">
        <f t="shared" si="656"/>
        <v>1539.4</v>
      </c>
      <c r="Y600">
        <f t="shared" si="657"/>
        <v>1308.49</v>
      </c>
      <c r="AA600">
        <v>33525518</v>
      </c>
      <c r="AB600">
        <f t="shared" si="658"/>
        <v>92.9</v>
      </c>
      <c r="AC600">
        <f t="shared" si="659"/>
        <v>0</v>
      </c>
      <c r="AD600">
        <f t="shared" si="660"/>
        <v>4.0599999999999996</v>
      </c>
      <c r="AE600">
        <f t="shared" si="661"/>
        <v>1.76</v>
      </c>
      <c r="AF600">
        <f t="shared" si="662"/>
        <v>88.84</v>
      </c>
      <c r="AG600">
        <f t="shared" si="663"/>
        <v>0</v>
      </c>
      <c r="AH600">
        <f t="shared" si="664"/>
        <v>11.39</v>
      </c>
      <c r="AI600">
        <f t="shared" si="665"/>
        <v>0.13</v>
      </c>
      <c r="AJ600">
        <f t="shared" si="666"/>
        <v>0</v>
      </c>
      <c r="AK600">
        <v>92.9</v>
      </c>
      <c r="AL600">
        <v>0</v>
      </c>
      <c r="AM600">
        <v>4.0599999999999996</v>
      </c>
      <c r="AN600">
        <v>1.76</v>
      </c>
      <c r="AO600">
        <v>88.84</v>
      </c>
      <c r="AP600">
        <v>0</v>
      </c>
      <c r="AQ600">
        <v>11.39</v>
      </c>
      <c r="AR600">
        <v>0.13</v>
      </c>
      <c r="AS600">
        <v>0</v>
      </c>
      <c r="AT600">
        <v>80</v>
      </c>
      <c r="AU600">
        <v>68</v>
      </c>
      <c r="AV600">
        <v>1</v>
      </c>
      <c r="AW600">
        <v>1</v>
      </c>
      <c r="AZ600">
        <v>1</v>
      </c>
      <c r="BA600">
        <v>31.7</v>
      </c>
      <c r="BB600">
        <v>14.26</v>
      </c>
      <c r="BC600">
        <v>1</v>
      </c>
      <c r="BD600" t="s">
        <v>3</v>
      </c>
      <c r="BE600" t="s">
        <v>3</v>
      </c>
      <c r="BF600" t="s">
        <v>3</v>
      </c>
      <c r="BG600" t="s">
        <v>3</v>
      </c>
      <c r="BH600">
        <v>0</v>
      </c>
      <c r="BI600">
        <v>1</v>
      </c>
      <c r="BJ600" t="s">
        <v>34</v>
      </c>
      <c r="BM600">
        <v>57001</v>
      </c>
      <c r="BN600">
        <v>0</v>
      </c>
      <c r="BO600" t="s">
        <v>31</v>
      </c>
      <c r="BP600">
        <v>1</v>
      </c>
      <c r="BQ600">
        <v>6</v>
      </c>
      <c r="BR600">
        <v>0</v>
      </c>
      <c r="BS600">
        <v>31.7</v>
      </c>
      <c r="BT600">
        <v>1</v>
      </c>
      <c r="BU600">
        <v>1</v>
      </c>
      <c r="BV600">
        <v>1</v>
      </c>
      <c r="BW600">
        <v>1</v>
      </c>
      <c r="BX600">
        <v>1</v>
      </c>
      <c r="BY600" t="s">
        <v>3</v>
      </c>
      <c r="BZ600">
        <v>80</v>
      </c>
      <c r="CA600">
        <v>68</v>
      </c>
      <c r="CE600">
        <v>0</v>
      </c>
      <c r="CF600">
        <v>0</v>
      </c>
      <c r="CG600">
        <v>0</v>
      </c>
      <c r="CM600">
        <v>0</v>
      </c>
      <c r="CN600" t="s">
        <v>3</v>
      </c>
      <c r="CO600">
        <v>0</v>
      </c>
      <c r="CP600">
        <f t="shared" si="667"/>
        <v>1925.6599999999999</v>
      </c>
      <c r="CQ600">
        <f t="shared" si="668"/>
        <v>0</v>
      </c>
      <c r="CR600">
        <f t="shared" si="669"/>
        <v>57.895599999999995</v>
      </c>
      <c r="CS600">
        <f t="shared" si="670"/>
        <v>55.792000000000002</v>
      </c>
      <c r="CT600">
        <f t="shared" si="671"/>
        <v>2816.2280000000001</v>
      </c>
      <c r="CU600">
        <f t="shared" si="672"/>
        <v>0</v>
      </c>
      <c r="CV600">
        <f t="shared" si="673"/>
        <v>11.39</v>
      </c>
      <c r="CW600">
        <f t="shared" si="674"/>
        <v>0.13</v>
      </c>
      <c r="CX600">
        <f t="shared" si="675"/>
        <v>0</v>
      </c>
      <c r="CY600">
        <f t="shared" si="676"/>
        <v>1539.4</v>
      </c>
      <c r="CZ600">
        <f t="shared" si="677"/>
        <v>1308.49</v>
      </c>
      <c r="DC600" t="s">
        <v>3</v>
      </c>
      <c r="DD600" t="s">
        <v>3</v>
      </c>
      <c r="DE600" t="s">
        <v>3</v>
      </c>
      <c r="DF600" t="s">
        <v>3</v>
      </c>
      <c r="DG600" t="s">
        <v>3</v>
      </c>
      <c r="DH600" t="s">
        <v>3</v>
      </c>
      <c r="DI600" t="s">
        <v>3</v>
      </c>
      <c r="DJ600" t="s">
        <v>3</v>
      </c>
      <c r="DK600" t="s">
        <v>3</v>
      </c>
      <c r="DL600" t="s">
        <v>3</v>
      </c>
      <c r="DM600" t="s">
        <v>3</v>
      </c>
      <c r="DN600">
        <v>0</v>
      </c>
      <c r="DO600">
        <v>0</v>
      </c>
      <c r="DP600">
        <v>1</v>
      </c>
      <c r="DQ600">
        <v>1</v>
      </c>
      <c r="DU600">
        <v>1013</v>
      </c>
      <c r="DV600" t="s">
        <v>33</v>
      </c>
      <c r="DW600" t="s">
        <v>33</v>
      </c>
      <c r="DX600">
        <v>1</v>
      </c>
      <c r="DZ600" t="s">
        <v>3</v>
      </c>
      <c r="EA600" t="s">
        <v>3</v>
      </c>
      <c r="EB600" t="s">
        <v>3</v>
      </c>
      <c r="EC600" t="s">
        <v>3</v>
      </c>
      <c r="EE600">
        <v>36260505</v>
      </c>
      <c r="EF600">
        <v>6</v>
      </c>
      <c r="EG600" t="s">
        <v>22</v>
      </c>
      <c r="EH600">
        <v>0</v>
      </c>
      <c r="EI600" t="s">
        <v>3</v>
      </c>
      <c r="EJ600">
        <v>1</v>
      </c>
      <c r="EK600">
        <v>57001</v>
      </c>
      <c r="EL600" t="s">
        <v>23</v>
      </c>
      <c r="EM600" t="s">
        <v>24</v>
      </c>
      <c r="EO600" t="s">
        <v>3</v>
      </c>
      <c r="EQ600">
        <v>0</v>
      </c>
      <c r="ER600">
        <v>92.9</v>
      </c>
      <c r="ES600">
        <v>0</v>
      </c>
      <c r="ET600">
        <v>4.0599999999999996</v>
      </c>
      <c r="EU600">
        <v>1.76</v>
      </c>
      <c r="EV600">
        <v>88.84</v>
      </c>
      <c r="EW600">
        <v>11.39</v>
      </c>
      <c r="EX600">
        <v>0.13</v>
      </c>
      <c r="EY600">
        <v>0</v>
      </c>
      <c r="FQ600">
        <v>0</v>
      </c>
      <c r="FR600">
        <f t="shared" si="678"/>
        <v>0</v>
      </c>
      <c r="FS600">
        <v>0</v>
      </c>
      <c r="FX600">
        <v>80</v>
      </c>
      <c r="FY600">
        <v>68</v>
      </c>
      <c r="GA600" t="s">
        <v>3</v>
      </c>
      <c r="GD600">
        <v>1</v>
      </c>
      <c r="GF600">
        <v>-1629810845</v>
      </c>
      <c r="GG600">
        <v>2</v>
      </c>
      <c r="GH600">
        <v>1</v>
      </c>
      <c r="GI600">
        <v>2</v>
      </c>
      <c r="GJ600">
        <v>0</v>
      </c>
      <c r="GK600">
        <v>0</v>
      </c>
      <c r="GL600">
        <f t="shared" si="679"/>
        <v>0</v>
      </c>
      <c r="GM600">
        <f t="shared" si="680"/>
        <v>4773.55</v>
      </c>
      <c r="GN600">
        <f t="shared" si="681"/>
        <v>4773.55</v>
      </c>
      <c r="GO600">
        <f t="shared" si="682"/>
        <v>0</v>
      </c>
      <c r="GP600">
        <f t="shared" si="683"/>
        <v>0</v>
      </c>
      <c r="GR600">
        <v>0</v>
      </c>
      <c r="GS600">
        <v>3</v>
      </c>
      <c r="GT600">
        <v>0</v>
      </c>
      <c r="GU600" t="s">
        <v>3</v>
      </c>
      <c r="GV600">
        <f t="shared" si="684"/>
        <v>0</v>
      </c>
      <c r="GW600">
        <v>1</v>
      </c>
      <c r="GX600">
        <f t="shared" si="685"/>
        <v>0</v>
      </c>
      <c r="HA600">
        <v>0</v>
      </c>
      <c r="HB600">
        <v>0</v>
      </c>
      <c r="HC600">
        <f t="shared" si="686"/>
        <v>0</v>
      </c>
      <c r="HE600" t="s">
        <v>3</v>
      </c>
      <c r="HF600" t="s">
        <v>3</v>
      </c>
      <c r="IK600">
        <v>0</v>
      </c>
    </row>
    <row r="601" spans="1:245">
      <c r="A601">
        <v>18</v>
      </c>
      <c r="B601">
        <v>0</v>
      </c>
      <c r="C601">
        <v>195</v>
      </c>
      <c r="E601" t="s">
        <v>35</v>
      </c>
      <c r="F601" t="s">
        <v>26</v>
      </c>
      <c r="G601" t="s">
        <v>27</v>
      </c>
      <c r="H601" t="s">
        <v>28</v>
      </c>
      <c r="I601">
        <f>I600*J601</f>
        <v>0.31490000000000001</v>
      </c>
      <c r="J601">
        <v>0.47</v>
      </c>
      <c r="O601">
        <f t="shared" si="647"/>
        <v>0</v>
      </c>
      <c r="P601">
        <f t="shared" si="648"/>
        <v>0</v>
      </c>
      <c r="Q601">
        <f t="shared" si="649"/>
        <v>0</v>
      </c>
      <c r="R601">
        <f t="shared" si="650"/>
        <v>0</v>
      </c>
      <c r="S601">
        <f t="shared" si="651"/>
        <v>0</v>
      </c>
      <c r="T601">
        <f t="shared" si="652"/>
        <v>0</v>
      </c>
      <c r="U601">
        <f t="shared" si="653"/>
        <v>0</v>
      </c>
      <c r="V601">
        <f t="shared" si="654"/>
        <v>0</v>
      </c>
      <c r="W601">
        <f t="shared" si="655"/>
        <v>0</v>
      </c>
      <c r="X601">
        <f t="shared" si="656"/>
        <v>0</v>
      </c>
      <c r="Y601">
        <f t="shared" si="657"/>
        <v>0</v>
      </c>
      <c r="AA601">
        <v>33525518</v>
      </c>
      <c r="AB601">
        <f t="shared" si="658"/>
        <v>0</v>
      </c>
      <c r="AC601">
        <f t="shared" si="659"/>
        <v>0</v>
      </c>
      <c r="AD601">
        <f t="shared" si="660"/>
        <v>0</v>
      </c>
      <c r="AE601">
        <f t="shared" si="661"/>
        <v>0</v>
      </c>
      <c r="AF601">
        <f t="shared" si="662"/>
        <v>0</v>
      </c>
      <c r="AG601">
        <f t="shared" si="663"/>
        <v>0</v>
      </c>
      <c r="AH601">
        <f t="shared" si="664"/>
        <v>0</v>
      </c>
      <c r="AI601">
        <f t="shared" si="665"/>
        <v>0</v>
      </c>
      <c r="AJ601">
        <f t="shared" si="666"/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80</v>
      </c>
      <c r="AU601">
        <v>68</v>
      </c>
      <c r="AV601">
        <v>1</v>
      </c>
      <c r="AW601">
        <v>1</v>
      </c>
      <c r="AZ601">
        <v>1</v>
      </c>
      <c r="BA601">
        <v>1</v>
      </c>
      <c r="BB601">
        <v>1</v>
      </c>
      <c r="BC601">
        <v>1</v>
      </c>
      <c r="BD601" t="s">
        <v>3</v>
      </c>
      <c r="BE601" t="s">
        <v>3</v>
      </c>
      <c r="BF601" t="s">
        <v>3</v>
      </c>
      <c r="BG601" t="s">
        <v>3</v>
      </c>
      <c r="BH601">
        <v>3</v>
      </c>
      <c r="BI601">
        <v>1</v>
      </c>
      <c r="BJ601" t="s">
        <v>29</v>
      </c>
      <c r="BM601">
        <v>57001</v>
      </c>
      <c r="BN601">
        <v>0</v>
      </c>
      <c r="BO601" t="s">
        <v>3</v>
      </c>
      <c r="BP601">
        <v>0</v>
      </c>
      <c r="BQ601">
        <v>6</v>
      </c>
      <c r="BR601">
        <v>0</v>
      </c>
      <c r="BS601">
        <v>1</v>
      </c>
      <c r="BT601">
        <v>1</v>
      </c>
      <c r="BU601">
        <v>1</v>
      </c>
      <c r="BV601">
        <v>1</v>
      </c>
      <c r="BW601">
        <v>1</v>
      </c>
      <c r="BX601">
        <v>1</v>
      </c>
      <c r="BY601" t="s">
        <v>3</v>
      </c>
      <c r="BZ601">
        <v>80</v>
      </c>
      <c r="CA601">
        <v>68</v>
      </c>
      <c r="CE601">
        <v>0</v>
      </c>
      <c r="CF601">
        <v>0</v>
      </c>
      <c r="CG601">
        <v>0</v>
      </c>
      <c r="CM601">
        <v>0</v>
      </c>
      <c r="CN601" t="s">
        <v>3</v>
      </c>
      <c r="CO601">
        <v>0</v>
      </c>
      <c r="CP601">
        <f t="shared" si="667"/>
        <v>0</v>
      </c>
      <c r="CQ601">
        <f t="shared" si="668"/>
        <v>0</v>
      </c>
      <c r="CR601">
        <f t="shared" si="669"/>
        <v>0</v>
      </c>
      <c r="CS601">
        <f t="shared" si="670"/>
        <v>0</v>
      </c>
      <c r="CT601">
        <f t="shared" si="671"/>
        <v>0</v>
      </c>
      <c r="CU601">
        <f t="shared" si="672"/>
        <v>0</v>
      </c>
      <c r="CV601">
        <f t="shared" si="673"/>
        <v>0</v>
      </c>
      <c r="CW601">
        <f t="shared" si="674"/>
        <v>0</v>
      </c>
      <c r="CX601">
        <f t="shared" si="675"/>
        <v>0</v>
      </c>
      <c r="CY601">
        <f t="shared" si="676"/>
        <v>0</v>
      </c>
      <c r="CZ601">
        <f t="shared" si="677"/>
        <v>0</v>
      </c>
      <c r="DC601" t="s">
        <v>3</v>
      </c>
      <c r="DD601" t="s">
        <v>3</v>
      </c>
      <c r="DE601" t="s">
        <v>3</v>
      </c>
      <c r="DF601" t="s">
        <v>3</v>
      </c>
      <c r="DG601" t="s">
        <v>3</v>
      </c>
      <c r="DH601" t="s">
        <v>3</v>
      </c>
      <c r="DI601" t="s">
        <v>3</v>
      </c>
      <c r="DJ601" t="s">
        <v>3</v>
      </c>
      <c r="DK601" t="s">
        <v>3</v>
      </c>
      <c r="DL601" t="s">
        <v>3</v>
      </c>
      <c r="DM601" t="s">
        <v>3</v>
      </c>
      <c r="DN601">
        <v>0</v>
      </c>
      <c r="DO601">
        <v>0</v>
      </c>
      <c r="DP601">
        <v>1</v>
      </c>
      <c r="DQ601">
        <v>1</v>
      </c>
      <c r="DU601">
        <v>1009</v>
      </c>
      <c r="DV601" t="s">
        <v>28</v>
      </c>
      <c r="DW601" t="s">
        <v>28</v>
      </c>
      <c r="DX601">
        <v>1000</v>
      </c>
      <c r="DZ601" t="s">
        <v>3</v>
      </c>
      <c r="EA601" t="s">
        <v>3</v>
      </c>
      <c r="EB601" t="s">
        <v>3</v>
      </c>
      <c r="EC601" t="s">
        <v>3</v>
      </c>
      <c r="EE601">
        <v>36260505</v>
      </c>
      <c r="EF601">
        <v>6</v>
      </c>
      <c r="EG601" t="s">
        <v>22</v>
      </c>
      <c r="EH601">
        <v>0</v>
      </c>
      <c r="EI601" t="s">
        <v>3</v>
      </c>
      <c r="EJ601">
        <v>1</v>
      </c>
      <c r="EK601">
        <v>57001</v>
      </c>
      <c r="EL601" t="s">
        <v>23</v>
      </c>
      <c r="EM601" t="s">
        <v>24</v>
      </c>
      <c r="EO601" t="s">
        <v>3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FQ601">
        <v>0</v>
      </c>
      <c r="FR601">
        <f t="shared" si="678"/>
        <v>0</v>
      </c>
      <c r="FS601">
        <v>0</v>
      </c>
      <c r="FX601">
        <v>80</v>
      </c>
      <c r="FY601">
        <v>68</v>
      </c>
      <c r="GA601" t="s">
        <v>3</v>
      </c>
      <c r="GD601">
        <v>1</v>
      </c>
      <c r="GF601">
        <v>-304821490</v>
      </c>
      <c r="GG601">
        <v>2</v>
      </c>
      <c r="GH601">
        <v>1</v>
      </c>
      <c r="GI601">
        <v>-2</v>
      </c>
      <c r="GJ601">
        <v>0</v>
      </c>
      <c r="GK601">
        <v>0</v>
      </c>
      <c r="GL601">
        <f t="shared" si="679"/>
        <v>0</v>
      </c>
      <c r="GM601">
        <f t="shared" si="680"/>
        <v>0</v>
      </c>
      <c r="GN601">
        <f t="shared" si="681"/>
        <v>0</v>
      </c>
      <c r="GO601">
        <f t="shared" si="682"/>
        <v>0</v>
      </c>
      <c r="GP601">
        <f t="shared" si="683"/>
        <v>0</v>
      </c>
      <c r="GR601">
        <v>0</v>
      </c>
      <c r="GS601">
        <v>3</v>
      </c>
      <c r="GT601">
        <v>0</v>
      </c>
      <c r="GU601" t="s">
        <v>3</v>
      </c>
      <c r="GV601">
        <f t="shared" si="684"/>
        <v>0</v>
      </c>
      <c r="GW601">
        <v>1</v>
      </c>
      <c r="GX601">
        <f t="shared" si="685"/>
        <v>0</v>
      </c>
      <c r="HA601">
        <v>0</v>
      </c>
      <c r="HB601">
        <v>0</v>
      </c>
      <c r="HC601">
        <f t="shared" si="686"/>
        <v>0</v>
      </c>
      <c r="HE601" t="s">
        <v>3</v>
      </c>
      <c r="HF601" t="s">
        <v>3</v>
      </c>
      <c r="IK601">
        <v>0</v>
      </c>
    </row>
    <row r="602" spans="1:245">
      <c r="A602">
        <v>17</v>
      </c>
      <c r="B602">
        <v>0</v>
      </c>
      <c r="C602">
        <f>ROW(SmtRes!A197)</f>
        <v>197</v>
      </c>
      <c r="D602">
        <f>ROW(EtalonRes!A197)</f>
        <v>197</v>
      </c>
      <c r="E602" t="s">
        <v>36</v>
      </c>
      <c r="F602" t="s">
        <v>37</v>
      </c>
      <c r="G602" t="s">
        <v>38</v>
      </c>
      <c r="H602" t="s">
        <v>39</v>
      </c>
      <c r="I602">
        <f>ROUND(67/100,9)</f>
        <v>0.67</v>
      </c>
      <c r="J602">
        <v>0</v>
      </c>
      <c r="O602">
        <f t="shared" si="647"/>
        <v>1270.73</v>
      </c>
      <c r="P602">
        <f t="shared" si="648"/>
        <v>0</v>
      </c>
      <c r="Q602">
        <f t="shared" si="649"/>
        <v>0</v>
      </c>
      <c r="R602">
        <f t="shared" si="650"/>
        <v>0</v>
      </c>
      <c r="S602">
        <f t="shared" si="651"/>
        <v>1270.73</v>
      </c>
      <c r="T602">
        <f t="shared" si="652"/>
        <v>0</v>
      </c>
      <c r="U602">
        <f t="shared" si="653"/>
        <v>5.1389000000000005</v>
      </c>
      <c r="V602">
        <f t="shared" si="654"/>
        <v>0</v>
      </c>
      <c r="W602">
        <f t="shared" si="655"/>
        <v>0</v>
      </c>
      <c r="X602">
        <f t="shared" si="656"/>
        <v>1016.58</v>
      </c>
      <c r="Y602">
        <f t="shared" si="657"/>
        <v>864.1</v>
      </c>
      <c r="AA602">
        <v>33525518</v>
      </c>
      <c r="AB602">
        <f t="shared" si="658"/>
        <v>59.83</v>
      </c>
      <c r="AC602">
        <f t="shared" si="659"/>
        <v>0</v>
      </c>
      <c r="AD602">
        <f t="shared" si="660"/>
        <v>0</v>
      </c>
      <c r="AE602">
        <f t="shared" si="661"/>
        <v>0</v>
      </c>
      <c r="AF602">
        <f t="shared" si="662"/>
        <v>59.83</v>
      </c>
      <c r="AG602">
        <f t="shared" si="663"/>
        <v>0</v>
      </c>
      <c r="AH602">
        <f t="shared" si="664"/>
        <v>7.67</v>
      </c>
      <c r="AI602">
        <f t="shared" si="665"/>
        <v>0</v>
      </c>
      <c r="AJ602">
        <f t="shared" si="666"/>
        <v>0</v>
      </c>
      <c r="AK602">
        <v>59.83</v>
      </c>
      <c r="AL602">
        <v>0</v>
      </c>
      <c r="AM602">
        <v>0</v>
      </c>
      <c r="AN602">
        <v>0</v>
      </c>
      <c r="AO602">
        <v>59.83</v>
      </c>
      <c r="AP602">
        <v>0</v>
      </c>
      <c r="AQ602">
        <v>7.67</v>
      </c>
      <c r="AR602">
        <v>0</v>
      </c>
      <c r="AS602">
        <v>0</v>
      </c>
      <c r="AT602">
        <v>80</v>
      </c>
      <c r="AU602">
        <v>68</v>
      </c>
      <c r="AV602">
        <v>1</v>
      </c>
      <c r="AW602">
        <v>1</v>
      </c>
      <c r="AZ602">
        <v>1</v>
      </c>
      <c r="BA602">
        <v>31.7</v>
      </c>
      <c r="BB602">
        <v>1</v>
      </c>
      <c r="BC602">
        <v>1</v>
      </c>
      <c r="BD602" t="s">
        <v>3</v>
      </c>
      <c r="BE602" t="s">
        <v>3</v>
      </c>
      <c r="BF602" t="s">
        <v>3</v>
      </c>
      <c r="BG602" t="s">
        <v>3</v>
      </c>
      <c r="BH602">
        <v>0</v>
      </c>
      <c r="BI602">
        <v>1</v>
      </c>
      <c r="BJ602" t="s">
        <v>40</v>
      </c>
      <c r="BM602">
        <v>57001</v>
      </c>
      <c r="BN602">
        <v>0</v>
      </c>
      <c r="BO602" t="s">
        <v>37</v>
      </c>
      <c r="BP602">
        <v>1</v>
      </c>
      <c r="BQ602">
        <v>6</v>
      </c>
      <c r="BR602">
        <v>0</v>
      </c>
      <c r="BS602">
        <v>31.7</v>
      </c>
      <c r="BT602">
        <v>1</v>
      </c>
      <c r="BU602">
        <v>1</v>
      </c>
      <c r="BV602">
        <v>1</v>
      </c>
      <c r="BW602">
        <v>1</v>
      </c>
      <c r="BX602">
        <v>1</v>
      </c>
      <c r="BY602" t="s">
        <v>3</v>
      </c>
      <c r="BZ602">
        <v>80</v>
      </c>
      <c r="CA602">
        <v>68</v>
      </c>
      <c r="CE602">
        <v>0</v>
      </c>
      <c r="CF602">
        <v>0</v>
      </c>
      <c r="CG602">
        <v>0</v>
      </c>
      <c r="CM602">
        <v>0</v>
      </c>
      <c r="CN602" t="s">
        <v>3</v>
      </c>
      <c r="CO602">
        <v>0</v>
      </c>
      <c r="CP602">
        <f t="shared" si="667"/>
        <v>1270.73</v>
      </c>
      <c r="CQ602">
        <f t="shared" si="668"/>
        <v>0</v>
      </c>
      <c r="CR602">
        <f t="shared" si="669"/>
        <v>0</v>
      </c>
      <c r="CS602">
        <f t="shared" si="670"/>
        <v>0</v>
      </c>
      <c r="CT602">
        <f t="shared" si="671"/>
        <v>1896.6109999999999</v>
      </c>
      <c r="CU602">
        <f t="shared" si="672"/>
        <v>0</v>
      </c>
      <c r="CV602">
        <f t="shared" si="673"/>
        <v>7.67</v>
      </c>
      <c r="CW602">
        <f t="shared" si="674"/>
        <v>0</v>
      </c>
      <c r="CX602">
        <f t="shared" si="675"/>
        <v>0</v>
      </c>
      <c r="CY602">
        <f t="shared" si="676"/>
        <v>1016.5839999999999</v>
      </c>
      <c r="CZ602">
        <f t="shared" si="677"/>
        <v>864.09640000000002</v>
      </c>
      <c r="DC602" t="s">
        <v>3</v>
      </c>
      <c r="DD602" t="s">
        <v>3</v>
      </c>
      <c r="DE602" t="s">
        <v>3</v>
      </c>
      <c r="DF602" t="s">
        <v>3</v>
      </c>
      <c r="DG602" t="s">
        <v>3</v>
      </c>
      <c r="DH602" t="s">
        <v>3</v>
      </c>
      <c r="DI602" t="s">
        <v>3</v>
      </c>
      <c r="DJ602" t="s">
        <v>3</v>
      </c>
      <c r="DK602" t="s">
        <v>3</v>
      </c>
      <c r="DL602" t="s">
        <v>3</v>
      </c>
      <c r="DM602" t="s">
        <v>3</v>
      </c>
      <c r="DN602">
        <v>0</v>
      </c>
      <c r="DO602">
        <v>0</v>
      </c>
      <c r="DP602">
        <v>1</v>
      </c>
      <c r="DQ602">
        <v>1</v>
      </c>
      <c r="DU602">
        <v>1013</v>
      </c>
      <c r="DV602" t="s">
        <v>39</v>
      </c>
      <c r="DW602" t="s">
        <v>39</v>
      </c>
      <c r="DX602">
        <v>1</v>
      </c>
      <c r="DZ602" t="s">
        <v>3</v>
      </c>
      <c r="EA602" t="s">
        <v>3</v>
      </c>
      <c r="EB602" t="s">
        <v>3</v>
      </c>
      <c r="EC602" t="s">
        <v>3</v>
      </c>
      <c r="EE602">
        <v>36260505</v>
      </c>
      <c r="EF602">
        <v>6</v>
      </c>
      <c r="EG602" t="s">
        <v>22</v>
      </c>
      <c r="EH602">
        <v>0</v>
      </c>
      <c r="EI602" t="s">
        <v>3</v>
      </c>
      <c r="EJ602">
        <v>1</v>
      </c>
      <c r="EK602">
        <v>57001</v>
      </c>
      <c r="EL602" t="s">
        <v>23</v>
      </c>
      <c r="EM602" t="s">
        <v>24</v>
      </c>
      <c r="EO602" t="s">
        <v>3</v>
      </c>
      <c r="EQ602">
        <v>0</v>
      </c>
      <c r="ER602">
        <v>59.83</v>
      </c>
      <c r="ES602">
        <v>0</v>
      </c>
      <c r="ET602">
        <v>0</v>
      </c>
      <c r="EU602">
        <v>0</v>
      </c>
      <c r="EV602">
        <v>59.83</v>
      </c>
      <c r="EW602">
        <v>7.67</v>
      </c>
      <c r="EX602">
        <v>0</v>
      </c>
      <c r="EY602">
        <v>0</v>
      </c>
      <c r="FQ602">
        <v>0</v>
      </c>
      <c r="FR602">
        <f t="shared" si="678"/>
        <v>0</v>
      </c>
      <c r="FS602">
        <v>0</v>
      </c>
      <c r="FX602">
        <v>80</v>
      </c>
      <c r="FY602">
        <v>68</v>
      </c>
      <c r="GA602" t="s">
        <v>3</v>
      </c>
      <c r="GD602">
        <v>1</v>
      </c>
      <c r="GF602">
        <v>1095792533</v>
      </c>
      <c r="GG602">
        <v>2</v>
      </c>
      <c r="GH602">
        <v>1</v>
      </c>
      <c r="GI602">
        <v>2</v>
      </c>
      <c r="GJ602">
        <v>0</v>
      </c>
      <c r="GK602">
        <v>0</v>
      </c>
      <c r="GL602">
        <f t="shared" si="679"/>
        <v>0</v>
      </c>
      <c r="GM602">
        <f t="shared" si="680"/>
        <v>3151.41</v>
      </c>
      <c r="GN602">
        <f t="shared" si="681"/>
        <v>3151.41</v>
      </c>
      <c r="GO602">
        <f t="shared" si="682"/>
        <v>0</v>
      </c>
      <c r="GP602">
        <f t="shared" si="683"/>
        <v>0</v>
      </c>
      <c r="GR602">
        <v>0</v>
      </c>
      <c r="GS602">
        <v>3</v>
      </c>
      <c r="GT602">
        <v>0</v>
      </c>
      <c r="GU602" t="s">
        <v>3</v>
      </c>
      <c r="GV602">
        <f t="shared" si="684"/>
        <v>0</v>
      </c>
      <c r="GW602">
        <v>1</v>
      </c>
      <c r="GX602">
        <f t="shared" si="685"/>
        <v>0</v>
      </c>
      <c r="HA602">
        <v>0</v>
      </c>
      <c r="HB602">
        <v>0</v>
      </c>
      <c r="HC602">
        <f t="shared" si="686"/>
        <v>0</v>
      </c>
      <c r="HE602" t="s">
        <v>3</v>
      </c>
      <c r="HF602" t="s">
        <v>3</v>
      </c>
      <c r="IK602">
        <v>0</v>
      </c>
    </row>
    <row r="603" spans="1:245">
      <c r="A603">
        <v>18</v>
      </c>
      <c r="B603">
        <v>0</v>
      </c>
      <c r="C603">
        <v>197</v>
      </c>
      <c r="E603" t="s">
        <v>41</v>
      </c>
      <c r="F603" t="s">
        <v>26</v>
      </c>
      <c r="G603" t="s">
        <v>27</v>
      </c>
      <c r="H603" t="s">
        <v>28</v>
      </c>
      <c r="I603">
        <f>I602*J603</f>
        <v>0.46899999999999997</v>
      </c>
      <c r="J603">
        <v>0.7</v>
      </c>
      <c r="O603">
        <f t="shared" si="647"/>
        <v>0</v>
      </c>
      <c r="P603">
        <f t="shared" si="648"/>
        <v>0</v>
      </c>
      <c r="Q603">
        <f t="shared" si="649"/>
        <v>0</v>
      </c>
      <c r="R603">
        <f t="shared" si="650"/>
        <v>0</v>
      </c>
      <c r="S603">
        <f t="shared" si="651"/>
        <v>0</v>
      </c>
      <c r="T603">
        <f t="shared" si="652"/>
        <v>0</v>
      </c>
      <c r="U603">
        <f t="shared" si="653"/>
        <v>0</v>
      </c>
      <c r="V603">
        <f t="shared" si="654"/>
        <v>0</v>
      </c>
      <c r="W603">
        <f t="shared" si="655"/>
        <v>0</v>
      </c>
      <c r="X603">
        <f t="shared" si="656"/>
        <v>0</v>
      </c>
      <c r="Y603">
        <f t="shared" si="657"/>
        <v>0</v>
      </c>
      <c r="AA603">
        <v>33525518</v>
      </c>
      <c r="AB603">
        <f t="shared" si="658"/>
        <v>0</v>
      </c>
      <c r="AC603">
        <f t="shared" si="659"/>
        <v>0</v>
      </c>
      <c r="AD603">
        <f t="shared" si="660"/>
        <v>0</v>
      </c>
      <c r="AE603">
        <f t="shared" si="661"/>
        <v>0</v>
      </c>
      <c r="AF603">
        <f t="shared" si="662"/>
        <v>0</v>
      </c>
      <c r="AG603">
        <f t="shared" si="663"/>
        <v>0</v>
      </c>
      <c r="AH603">
        <f t="shared" si="664"/>
        <v>0</v>
      </c>
      <c r="AI603">
        <f t="shared" si="665"/>
        <v>0</v>
      </c>
      <c r="AJ603">
        <f t="shared" si="666"/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80</v>
      </c>
      <c r="AU603">
        <v>68</v>
      </c>
      <c r="AV603">
        <v>1</v>
      </c>
      <c r="AW603">
        <v>1</v>
      </c>
      <c r="AZ603">
        <v>1</v>
      </c>
      <c r="BA603">
        <v>1</v>
      </c>
      <c r="BB603">
        <v>1</v>
      </c>
      <c r="BC603">
        <v>1</v>
      </c>
      <c r="BD603" t="s">
        <v>3</v>
      </c>
      <c r="BE603" t="s">
        <v>3</v>
      </c>
      <c r="BF603" t="s">
        <v>3</v>
      </c>
      <c r="BG603" t="s">
        <v>3</v>
      </c>
      <c r="BH603">
        <v>3</v>
      </c>
      <c r="BI603">
        <v>1</v>
      </c>
      <c r="BJ603" t="s">
        <v>29</v>
      </c>
      <c r="BM603">
        <v>57001</v>
      </c>
      <c r="BN603">
        <v>0</v>
      </c>
      <c r="BO603" t="s">
        <v>3</v>
      </c>
      <c r="BP603">
        <v>0</v>
      </c>
      <c r="BQ603">
        <v>6</v>
      </c>
      <c r="BR603">
        <v>0</v>
      </c>
      <c r="BS603">
        <v>1</v>
      </c>
      <c r="BT603">
        <v>1</v>
      </c>
      <c r="BU603">
        <v>1</v>
      </c>
      <c r="BV603">
        <v>1</v>
      </c>
      <c r="BW603">
        <v>1</v>
      </c>
      <c r="BX603">
        <v>1</v>
      </c>
      <c r="BY603" t="s">
        <v>3</v>
      </c>
      <c r="BZ603">
        <v>80</v>
      </c>
      <c r="CA603">
        <v>68</v>
      </c>
      <c r="CE603">
        <v>0</v>
      </c>
      <c r="CF603">
        <v>0</v>
      </c>
      <c r="CG603">
        <v>0</v>
      </c>
      <c r="CM603">
        <v>0</v>
      </c>
      <c r="CN603" t="s">
        <v>3</v>
      </c>
      <c r="CO603">
        <v>0</v>
      </c>
      <c r="CP603">
        <f t="shared" si="667"/>
        <v>0</v>
      </c>
      <c r="CQ603">
        <f t="shared" si="668"/>
        <v>0</v>
      </c>
      <c r="CR603">
        <f t="shared" si="669"/>
        <v>0</v>
      </c>
      <c r="CS603">
        <f t="shared" si="670"/>
        <v>0</v>
      </c>
      <c r="CT603">
        <f t="shared" si="671"/>
        <v>0</v>
      </c>
      <c r="CU603">
        <f t="shared" si="672"/>
        <v>0</v>
      </c>
      <c r="CV603">
        <f t="shared" si="673"/>
        <v>0</v>
      </c>
      <c r="CW603">
        <f t="shared" si="674"/>
        <v>0</v>
      </c>
      <c r="CX603">
        <f t="shared" si="675"/>
        <v>0</v>
      </c>
      <c r="CY603">
        <f t="shared" si="676"/>
        <v>0</v>
      </c>
      <c r="CZ603">
        <f t="shared" si="677"/>
        <v>0</v>
      </c>
      <c r="DC603" t="s">
        <v>3</v>
      </c>
      <c r="DD603" t="s">
        <v>3</v>
      </c>
      <c r="DE603" t="s">
        <v>3</v>
      </c>
      <c r="DF603" t="s">
        <v>3</v>
      </c>
      <c r="DG603" t="s">
        <v>3</v>
      </c>
      <c r="DH603" t="s">
        <v>3</v>
      </c>
      <c r="DI603" t="s">
        <v>3</v>
      </c>
      <c r="DJ603" t="s">
        <v>3</v>
      </c>
      <c r="DK603" t="s">
        <v>3</v>
      </c>
      <c r="DL603" t="s">
        <v>3</v>
      </c>
      <c r="DM603" t="s">
        <v>3</v>
      </c>
      <c r="DN603">
        <v>0</v>
      </c>
      <c r="DO603">
        <v>0</v>
      </c>
      <c r="DP603">
        <v>1</v>
      </c>
      <c r="DQ603">
        <v>1</v>
      </c>
      <c r="DU603">
        <v>1009</v>
      </c>
      <c r="DV603" t="s">
        <v>28</v>
      </c>
      <c r="DW603" t="s">
        <v>28</v>
      </c>
      <c r="DX603">
        <v>1000</v>
      </c>
      <c r="DZ603" t="s">
        <v>3</v>
      </c>
      <c r="EA603" t="s">
        <v>3</v>
      </c>
      <c r="EB603" t="s">
        <v>3</v>
      </c>
      <c r="EC603" t="s">
        <v>3</v>
      </c>
      <c r="EE603">
        <v>36260505</v>
      </c>
      <c r="EF603">
        <v>6</v>
      </c>
      <c r="EG603" t="s">
        <v>22</v>
      </c>
      <c r="EH603">
        <v>0</v>
      </c>
      <c r="EI603" t="s">
        <v>3</v>
      </c>
      <c r="EJ603">
        <v>1</v>
      </c>
      <c r="EK603">
        <v>57001</v>
      </c>
      <c r="EL603" t="s">
        <v>23</v>
      </c>
      <c r="EM603" t="s">
        <v>24</v>
      </c>
      <c r="EO603" t="s">
        <v>3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FQ603">
        <v>0</v>
      </c>
      <c r="FR603">
        <f t="shared" si="678"/>
        <v>0</v>
      </c>
      <c r="FS603">
        <v>0</v>
      </c>
      <c r="FX603">
        <v>80</v>
      </c>
      <c r="FY603">
        <v>68</v>
      </c>
      <c r="GA603" t="s">
        <v>3</v>
      </c>
      <c r="GD603">
        <v>1</v>
      </c>
      <c r="GF603">
        <v>-304821490</v>
      </c>
      <c r="GG603">
        <v>2</v>
      </c>
      <c r="GH603">
        <v>1</v>
      </c>
      <c r="GI603">
        <v>-2</v>
      </c>
      <c r="GJ603">
        <v>0</v>
      </c>
      <c r="GK603">
        <v>0</v>
      </c>
      <c r="GL603">
        <f t="shared" si="679"/>
        <v>0</v>
      </c>
      <c r="GM603">
        <f t="shared" si="680"/>
        <v>0</v>
      </c>
      <c r="GN603">
        <f t="shared" si="681"/>
        <v>0</v>
      </c>
      <c r="GO603">
        <f t="shared" si="682"/>
        <v>0</v>
      </c>
      <c r="GP603">
        <f t="shared" si="683"/>
        <v>0</v>
      </c>
      <c r="GR603">
        <v>0</v>
      </c>
      <c r="GS603">
        <v>3</v>
      </c>
      <c r="GT603">
        <v>0</v>
      </c>
      <c r="GU603" t="s">
        <v>3</v>
      </c>
      <c r="GV603">
        <f t="shared" si="684"/>
        <v>0</v>
      </c>
      <c r="GW603">
        <v>1</v>
      </c>
      <c r="GX603">
        <f t="shared" si="685"/>
        <v>0</v>
      </c>
      <c r="HA603">
        <v>0</v>
      </c>
      <c r="HB603">
        <v>0</v>
      </c>
      <c r="HC603">
        <f t="shared" si="686"/>
        <v>0</v>
      </c>
      <c r="HE603" t="s">
        <v>3</v>
      </c>
      <c r="HF603" t="s">
        <v>3</v>
      </c>
      <c r="IK603">
        <v>0</v>
      </c>
    </row>
    <row r="604" spans="1:245">
      <c r="A604">
        <v>17</v>
      </c>
      <c r="B604">
        <v>0</v>
      </c>
      <c r="C604">
        <f>ROW(SmtRes!A203)</f>
        <v>203</v>
      </c>
      <c r="D604">
        <f>ROW(EtalonRes!A203)</f>
        <v>203</v>
      </c>
      <c r="E604" t="s">
        <v>42</v>
      </c>
      <c r="F604" t="s">
        <v>43</v>
      </c>
      <c r="G604" t="s">
        <v>44</v>
      </c>
      <c r="H604" t="s">
        <v>45</v>
      </c>
      <c r="I604">
        <f>ROUND(86/100,9)</f>
        <v>0.86</v>
      </c>
      <c r="J604">
        <v>0</v>
      </c>
      <c r="O604">
        <f t="shared" si="647"/>
        <v>41849.599999999999</v>
      </c>
      <c r="P604">
        <f t="shared" si="648"/>
        <v>6311.04</v>
      </c>
      <c r="Q604">
        <f t="shared" si="649"/>
        <v>256.62</v>
      </c>
      <c r="R604">
        <f t="shared" si="650"/>
        <v>246.72</v>
      </c>
      <c r="S604">
        <f t="shared" si="651"/>
        <v>35281.94</v>
      </c>
      <c r="T604">
        <f t="shared" si="652"/>
        <v>0</v>
      </c>
      <c r="U604">
        <f t="shared" si="653"/>
        <v>125.6202</v>
      </c>
      <c r="V604">
        <f t="shared" si="654"/>
        <v>0.57620000000000005</v>
      </c>
      <c r="W604">
        <f t="shared" si="655"/>
        <v>0</v>
      </c>
      <c r="X604">
        <f t="shared" si="656"/>
        <v>28067.64</v>
      </c>
      <c r="Y604">
        <f t="shared" si="657"/>
        <v>17764.330000000002</v>
      </c>
      <c r="AA604">
        <v>33525518</v>
      </c>
      <c r="AB604">
        <f t="shared" si="658"/>
        <v>2366.4699999999998</v>
      </c>
      <c r="AC604">
        <f t="shared" si="659"/>
        <v>1051.3499999999999</v>
      </c>
      <c r="AD604">
        <f t="shared" si="660"/>
        <v>20.94</v>
      </c>
      <c r="AE604">
        <f t="shared" si="661"/>
        <v>9.0500000000000007</v>
      </c>
      <c r="AF604">
        <f t="shared" si="662"/>
        <v>1294.18</v>
      </c>
      <c r="AG604">
        <f t="shared" si="663"/>
        <v>0</v>
      </c>
      <c r="AH604">
        <f t="shared" si="664"/>
        <v>146.07</v>
      </c>
      <c r="AI604">
        <f t="shared" si="665"/>
        <v>0.67</v>
      </c>
      <c r="AJ604">
        <f t="shared" si="666"/>
        <v>0</v>
      </c>
      <c r="AK604">
        <v>2366.4699999999998</v>
      </c>
      <c r="AL604">
        <v>1051.3499999999999</v>
      </c>
      <c r="AM604">
        <v>20.94</v>
      </c>
      <c r="AN604">
        <v>9.0500000000000007</v>
      </c>
      <c r="AO604">
        <v>1294.18</v>
      </c>
      <c r="AP604">
        <v>0</v>
      </c>
      <c r="AQ604">
        <v>146.07</v>
      </c>
      <c r="AR604">
        <v>0.67</v>
      </c>
      <c r="AS604">
        <v>0</v>
      </c>
      <c r="AT604">
        <v>79</v>
      </c>
      <c r="AU604">
        <v>50</v>
      </c>
      <c r="AV604">
        <v>1</v>
      </c>
      <c r="AW604">
        <v>1</v>
      </c>
      <c r="AZ604">
        <v>1</v>
      </c>
      <c r="BA604">
        <v>31.7</v>
      </c>
      <c r="BB604">
        <v>14.25</v>
      </c>
      <c r="BC604">
        <v>6.98</v>
      </c>
      <c r="BD604" t="s">
        <v>3</v>
      </c>
      <c r="BE604" t="s">
        <v>3</v>
      </c>
      <c r="BF604" t="s">
        <v>3</v>
      </c>
      <c r="BG604" t="s">
        <v>3</v>
      </c>
      <c r="BH604">
        <v>0</v>
      </c>
      <c r="BI604">
        <v>1</v>
      </c>
      <c r="BJ604" t="s">
        <v>46</v>
      </c>
      <c r="BM604">
        <v>61001</v>
      </c>
      <c r="BN604">
        <v>0</v>
      </c>
      <c r="BO604" t="s">
        <v>43</v>
      </c>
      <c r="BP604">
        <v>1</v>
      </c>
      <c r="BQ604">
        <v>6</v>
      </c>
      <c r="BR604">
        <v>0</v>
      </c>
      <c r="BS604">
        <v>31.7</v>
      </c>
      <c r="BT604">
        <v>1</v>
      </c>
      <c r="BU604">
        <v>1</v>
      </c>
      <c r="BV604">
        <v>1</v>
      </c>
      <c r="BW604">
        <v>1</v>
      </c>
      <c r="BX604">
        <v>1</v>
      </c>
      <c r="BY604" t="s">
        <v>3</v>
      </c>
      <c r="BZ604">
        <v>79</v>
      </c>
      <c r="CA604">
        <v>50</v>
      </c>
      <c r="CE604">
        <v>0</v>
      </c>
      <c r="CF604">
        <v>0</v>
      </c>
      <c r="CG604">
        <v>0</v>
      </c>
      <c r="CM604">
        <v>0</v>
      </c>
      <c r="CN604" t="s">
        <v>3</v>
      </c>
      <c r="CO604">
        <v>0</v>
      </c>
      <c r="CP604">
        <f t="shared" si="667"/>
        <v>41849.600000000006</v>
      </c>
      <c r="CQ604">
        <f t="shared" si="668"/>
        <v>7338.4229999999998</v>
      </c>
      <c r="CR604">
        <f t="shared" si="669"/>
        <v>298.39500000000004</v>
      </c>
      <c r="CS604">
        <f t="shared" si="670"/>
        <v>286.88499999999999</v>
      </c>
      <c r="CT604">
        <f t="shared" si="671"/>
        <v>41025.506000000001</v>
      </c>
      <c r="CU604">
        <f t="shared" si="672"/>
        <v>0</v>
      </c>
      <c r="CV604">
        <f t="shared" si="673"/>
        <v>146.07</v>
      </c>
      <c r="CW604">
        <f t="shared" si="674"/>
        <v>0.67</v>
      </c>
      <c r="CX604">
        <f t="shared" si="675"/>
        <v>0</v>
      </c>
      <c r="CY604">
        <f t="shared" si="676"/>
        <v>28067.6414</v>
      </c>
      <c r="CZ604">
        <f t="shared" si="677"/>
        <v>17764.330000000002</v>
      </c>
      <c r="DC604" t="s">
        <v>3</v>
      </c>
      <c r="DD604" t="s">
        <v>3</v>
      </c>
      <c r="DE604" t="s">
        <v>3</v>
      </c>
      <c r="DF604" t="s">
        <v>3</v>
      </c>
      <c r="DG604" t="s">
        <v>3</v>
      </c>
      <c r="DH604" t="s">
        <v>3</v>
      </c>
      <c r="DI604" t="s">
        <v>3</v>
      </c>
      <c r="DJ604" t="s">
        <v>3</v>
      </c>
      <c r="DK604" t="s">
        <v>3</v>
      </c>
      <c r="DL604" t="s">
        <v>3</v>
      </c>
      <c r="DM604" t="s">
        <v>3</v>
      </c>
      <c r="DN604">
        <v>0</v>
      </c>
      <c r="DO604">
        <v>0</v>
      </c>
      <c r="DP604">
        <v>1</v>
      </c>
      <c r="DQ604">
        <v>1</v>
      </c>
      <c r="DU604">
        <v>1013</v>
      </c>
      <c r="DV604" t="s">
        <v>45</v>
      </c>
      <c r="DW604" t="s">
        <v>45</v>
      </c>
      <c r="DX604">
        <v>1</v>
      </c>
      <c r="DZ604" t="s">
        <v>3</v>
      </c>
      <c r="EA604" t="s">
        <v>3</v>
      </c>
      <c r="EB604" t="s">
        <v>3</v>
      </c>
      <c r="EC604" t="s">
        <v>3</v>
      </c>
      <c r="EE604">
        <v>36260509</v>
      </c>
      <c r="EF604">
        <v>6</v>
      </c>
      <c r="EG604" t="s">
        <v>22</v>
      </c>
      <c r="EH604">
        <v>0</v>
      </c>
      <c r="EI604" t="s">
        <v>3</v>
      </c>
      <c r="EJ604">
        <v>1</v>
      </c>
      <c r="EK604">
        <v>61001</v>
      </c>
      <c r="EL604" t="s">
        <v>47</v>
      </c>
      <c r="EM604" t="s">
        <v>48</v>
      </c>
      <c r="EO604" t="s">
        <v>3</v>
      </c>
      <c r="EQ604">
        <v>0</v>
      </c>
      <c r="ER604">
        <v>2366.4699999999998</v>
      </c>
      <c r="ES604">
        <v>1051.3499999999999</v>
      </c>
      <c r="ET604">
        <v>20.94</v>
      </c>
      <c r="EU604">
        <v>9.0500000000000007</v>
      </c>
      <c r="EV604">
        <v>1294.18</v>
      </c>
      <c r="EW604">
        <v>146.07</v>
      </c>
      <c r="EX604">
        <v>0.67</v>
      </c>
      <c r="EY604">
        <v>0</v>
      </c>
      <c r="FQ604">
        <v>0</v>
      </c>
      <c r="FR604">
        <f t="shared" si="678"/>
        <v>0</v>
      </c>
      <c r="FS604">
        <v>0</v>
      </c>
      <c r="FX604">
        <v>79</v>
      </c>
      <c r="FY604">
        <v>50</v>
      </c>
      <c r="GA604" t="s">
        <v>3</v>
      </c>
      <c r="GD604">
        <v>1</v>
      </c>
      <c r="GF604">
        <v>478959867</v>
      </c>
      <c r="GG604">
        <v>2</v>
      </c>
      <c r="GH604">
        <v>1</v>
      </c>
      <c r="GI604">
        <v>2</v>
      </c>
      <c r="GJ604">
        <v>0</v>
      </c>
      <c r="GK604">
        <v>0</v>
      </c>
      <c r="GL604">
        <f t="shared" si="679"/>
        <v>0</v>
      </c>
      <c r="GM604">
        <f t="shared" si="680"/>
        <v>87681.57</v>
      </c>
      <c r="GN604">
        <f t="shared" si="681"/>
        <v>87681.57</v>
      </c>
      <c r="GO604">
        <f t="shared" si="682"/>
        <v>0</v>
      </c>
      <c r="GP604">
        <f t="shared" si="683"/>
        <v>0</v>
      </c>
      <c r="GR604">
        <v>0</v>
      </c>
      <c r="GS604">
        <v>3</v>
      </c>
      <c r="GT604">
        <v>0</v>
      </c>
      <c r="GU604" t="s">
        <v>3</v>
      </c>
      <c r="GV604">
        <f t="shared" si="684"/>
        <v>0</v>
      </c>
      <c r="GW604">
        <v>1</v>
      </c>
      <c r="GX604">
        <f t="shared" si="685"/>
        <v>0</v>
      </c>
      <c r="HA604">
        <v>0</v>
      </c>
      <c r="HB604">
        <v>0</v>
      </c>
      <c r="HC604">
        <f t="shared" si="686"/>
        <v>0</v>
      </c>
      <c r="HE604" t="s">
        <v>3</v>
      </c>
      <c r="HF604" t="s">
        <v>3</v>
      </c>
      <c r="IK604">
        <v>0</v>
      </c>
    </row>
    <row r="605" spans="1:245">
      <c r="A605">
        <v>18</v>
      </c>
      <c r="B605">
        <v>0</v>
      </c>
      <c r="C605">
        <v>203</v>
      </c>
      <c r="E605" t="s">
        <v>49</v>
      </c>
      <c r="F605" t="s">
        <v>26</v>
      </c>
      <c r="G605" t="s">
        <v>27</v>
      </c>
      <c r="H605" t="s">
        <v>28</v>
      </c>
      <c r="I605">
        <f>I604*J605</f>
        <v>2.9068000000000001</v>
      </c>
      <c r="J605">
        <v>3.38</v>
      </c>
      <c r="O605">
        <f t="shared" si="647"/>
        <v>0</v>
      </c>
      <c r="P605">
        <f t="shared" si="648"/>
        <v>0</v>
      </c>
      <c r="Q605">
        <f t="shared" si="649"/>
        <v>0</v>
      </c>
      <c r="R605">
        <f t="shared" si="650"/>
        <v>0</v>
      </c>
      <c r="S605">
        <f t="shared" si="651"/>
        <v>0</v>
      </c>
      <c r="T605">
        <f t="shared" si="652"/>
        <v>0</v>
      </c>
      <c r="U605">
        <f t="shared" si="653"/>
        <v>0</v>
      </c>
      <c r="V605">
        <f t="shared" si="654"/>
        <v>0</v>
      </c>
      <c r="W605">
        <f t="shared" si="655"/>
        <v>0</v>
      </c>
      <c r="X605">
        <f t="shared" si="656"/>
        <v>0</v>
      </c>
      <c r="Y605">
        <f t="shared" si="657"/>
        <v>0</v>
      </c>
      <c r="AA605">
        <v>33525518</v>
      </c>
      <c r="AB605">
        <f t="shared" si="658"/>
        <v>0</v>
      </c>
      <c r="AC605">
        <f t="shared" si="659"/>
        <v>0</v>
      </c>
      <c r="AD605">
        <f t="shared" si="660"/>
        <v>0</v>
      </c>
      <c r="AE605">
        <f t="shared" si="661"/>
        <v>0</v>
      </c>
      <c r="AF605">
        <f t="shared" si="662"/>
        <v>0</v>
      </c>
      <c r="AG605">
        <f t="shared" si="663"/>
        <v>0</v>
      </c>
      <c r="AH605">
        <f t="shared" si="664"/>
        <v>0</v>
      </c>
      <c r="AI605">
        <f t="shared" si="665"/>
        <v>0</v>
      </c>
      <c r="AJ605">
        <f t="shared" si="666"/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79</v>
      </c>
      <c r="AU605">
        <v>50</v>
      </c>
      <c r="AV605">
        <v>1</v>
      </c>
      <c r="AW605">
        <v>1</v>
      </c>
      <c r="AZ605">
        <v>1</v>
      </c>
      <c r="BA605">
        <v>1</v>
      </c>
      <c r="BB605">
        <v>1</v>
      </c>
      <c r="BC605">
        <v>1</v>
      </c>
      <c r="BD605" t="s">
        <v>3</v>
      </c>
      <c r="BE605" t="s">
        <v>3</v>
      </c>
      <c r="BF605" t="s">
        <v>3</v>
      </c>
      <c r="BG605" t="s">
        <v>3</v>
      </c>
      <c r="BH605">
        <v>3</v>
      </c>
      <c r="BI605">
        <v>1</v>
      </c>
      <c r="BJ605" t="s">
        <v>29</v>
      </c>
      <c r="BM605">
        <v>61001</v>
      </c>
      <c r="BN605">
        <v>0</v>
      </c>
      <c r="BO605" t="s">
        <v>3</v>
      </c>
      <c r="BP605">
        <v>0</v>
      </c>
      <c r="BQ605">
        <v>6</v>
      </c>
      <c r="BR605">
        <v>0</v>
      </c>
      <c r="BS605">
        <v>1</v>
      </c>
      <c r="BT605">
        <v>1</v>
      </c>
      <c r="BU605">
        <v>1</v>
      </c>
      <c r="BV605">
        <v>1</v>
      </c>
      <c r="BW605">
        <v>1</v>
      </c>
      <c r="BX605">
        <v>1</v>
      </c>
      <c r="BY605" t="s">
        <v>3</v>
      </c>
      <c r="BZ605">
        <v>79</v>
      </c>
      <c r="CA605">
        <v>50</v>
      </c>
      <c r="CE605">
        <v>0</v>
      </c>
      <c r="CF605">
        <v>0</v>
      </c>
      <c r="CG605">
        <v>0</v>
      </c>
      <c r="CM605">
        <v>0</v>
      </c>
      <c r="CN605" t="s">
        <v>3</v>
      </c>
      <c r="CO605">
        <v>0</v>
      </c>
      <c r="CP605">
        <f t="shared" si="667"/>
        <v>0</v>
      </c>
      <c r="CQ605">
        <f t="shared" si="668"/>
        <v>0</v>
      </c>
      <c r="CR605">
        <f t="shared" si="669"/>
        <v>0</v>
      </c>
      <c r="CS605">
        <f t="shared" si="670"/>
        <v>0</v>
      </c>
      <c r="CT605">
        <f t="shared" si="671"/>
        <v>0</v>
      </c>
      <c r="CU605">
        <f t="shared" si="672"/>
        <v>0</v>
      </c>
      <c r="CV605">
        <f t="shared" si="673"/>
        <v>0</v>
      </c>
      <c r="CW605">
        <f t="shared" si="674"/>
        <v>0</v>
      </c>
      <c r="CX605">
        <f t="shared" si="675"/>
        <v>0</v>
      </c>
      <c r="CY605">
        <f t="shared" si="676"/>
        <v>0</v>
      </c>
      <c r="CZ605">
        <f t="shared" si="677"/>
        <v>0</v>
      </c>
      <c r="DC605" t="s">
        <v>3</v>
      </c>
      <c r="DD605" t="s">
        <v>3</v>
      </c>
      <c r="DE605" t="s">
        <v>3</v>
      </c>
      <c r="DF605" t="s">
        <v>3</v>
      </c>
      <c r="DG605" t="s">
        <v>3</v>
      </c>
      <c r="DH605" t="s">
        <v>3</v>
      </c>
      <c r="DI605" t="s">
        <v>3</v>
      </c>
      <c r="DJ605" t="s">
        <v>3</v>
      </c>
      <c r="DK605" t="s">
        <v>3</v>
      </c>
      <c r="DL605" t="s">
        <v>3</v>
      </c>
      <c r="DM605" t="s">
        <v>3</v>
      </c>
      <c r="DN605">
        <v>0</v>
      </c>
      <c r="DO605">
        <v>0</v>
      </c>
      <c r="DP605">
        <v>1</v>
      </c>
      <c r="DQ605">
        <v>1</v>
      </c>
      <c r="DU605">
        <v>1009</v>
      </c>
      <c r="DV605" t="s">
        <v>28</v>
      </c>
      <c r="DW605" t="s">
        <v>28</v>
      </c>
      <c r="DX605">
        <v>1000</v>
      </c>
      <c r="DZ605" t="s">
        <v>3</v>
      </c>
      <c r="EA605" t="s">
        <v>3</v>
      </c>
      <c r="EB605" t="s">
        <v>3</v>
      </c>
      <c r="EC605" t="s">
        <v>3</v>
      </c>
      <c r="EE605">
        <v>36260509</v>
      </c>
      <c r="EF605">
        <v>6</v>
      </c>
      <c r="EG605" t="s">
        <v>22</v>
      </c>
      <c r="EH605">
        <v>0</v>
      </c>
      <c r="EI605" t="s">
        <v>3</v>
      </c>
      <c r="EJ605">
        <v>1</v>
      </c>
      <c r="EK605">
        <v>61001</v>
      </c>
      <c r="EL605" t="s">
        <v>47</v>
      </c>
      <c r="EM605" t="s">
        <v>48</v>
      </c>
      <c r="EO605" t="s">
        <v>3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FQ605">
        <v>0</v>
      </c>
      <c r="FR605">
        <f t="shared" si="678"/>
        <v>0</v>
      </c>
      <c r="FS605">
        <v>0</v>
      </c>
      <c r="FX605">
        <v>79</v>
      </c>
      <c r="FY605">
        <v>50</v>
      </c>
      <c r="GA605" t="s">
        <v>3</v>
      </c>
      <c r="GD605">
        <v>1</v>
      </c>
      <c r="GF605">
        <v>-304821490</v>
      </c>
      <c r="GG605">
        <v>2</v>
      </c>
      <c r="GH605">
        <v>1</v>
      </c>
      <c r="GI605">
        <v>-2</v>
      </c>
      <c r="GJ605">
        <v>0</v>
      </c>
      <c r="GK605">
        <v>0</v>
      </c>
      <c r="GL605">
        <f t="shared" si="679"/>
        <v>0</v>
      </c>
      <c r="GM605">
        <f t="shared" si="680"/>
        <v>0</v>
      </c>
      <c r="GN605">
        <f t="shared" si="681"/>
        <v>0</v>
      </c>
      <c r="GO605">
        <f t="shared" si="682"/>
        <v>0</v>
      </c>
      <c r="GP605">
        <f t="shared" si="683"/>
        <v>0</v>
      </c>
      <c r="GR605">
        <v>0</v>
      </c>
      <c r="GS605">
        <v>3</v>
      </c>
      <c r="GT605">
        <v>0</v>
      </c>
      <c r="GU605" t="s">
        <v>3</v>
      </c>
      <c r="GV605">
        <f t="shared" si="684"/>
        <v>0</v>
      </c>
      <c r="GW605">
        <v>1</v>
      </c>
      <c r="GX605">
        <f t="shared" si="685"/>
        <v>0</v>
      </c>
      <c r="HA605">
        <v>0</v>
      </c>
      <c r="HB605">
        <v>0</v>
      </c>
      <c r="HC605">
        <f t="shared" si="686"/>
        <v>0</v>
      </c>
      <c r="HE605" t="s">
        <v>3</v>
      </c>
      <c r="HF605" t="s">
        <v>3</v>
      </c>
      <c r="IK605">
        <v>0</v>
      </c>
    </row>
    <row r="606" spans="1:245">
      <c r="A606">
        <v>17</v>
      </c>
      <c r="B606">
        <v>0</v>
      </c>
      <c r="C606">
        <f>ROW(SmtRes!A204)</f>
        <v>204</v>
      </c>
      <c r="D606">
        <f>ROW(EtalonRes!A204)</f>
        <v>204</v>
      </c>
      <c r="E606" t="s">
        <v>50</v>
      </c>
      <c r="F606" t="s">
        <v>51</v>
      </c>
      <c r="G606" t="s">
        <v>52</v>
      </c>
      <c r="H606" t="s">
        <v>53</v>
      </c>
      <c r="I606">
        <f>ROUND(67/100,9)</f>
        <v>0.67</v>
      </c>
      <c r="J606">
        <v>0</v>
      </c>
      <c r="O606">
        <f t="shared" si="647"/>
        <v>3780.54</v>
      </c>
      <c r="P606">
        <f t="shared" si="648"/>
        <v>0</v>
      </c>
      <c r="Q606">
        <f t="shared" si="649"/>
        <v>0</v>
      </c>
      <c r="R606">
        <f t="shared" si="650"/>
        <v>0</v>
      </c>
      <c r="S606">
        <f t="shared" si="651"/>
        <v>3780.54</v>
      </c>
      <c r="T606">
        <f t="shared" si="652"/>
        <v>0</v>
      </c>
      <c r="U606">
        <f t="shared" si="653"/>
        <v>15.289400000000001</v>
      </c>
      <c r="V606">
        <f t="shared" si="654"/>
        <v>0</v>
      </c>
      <c r="W606">
        <f t="shared" si="655"/>
        <v>0</v>
      </c>
      <c r="X606">
        <f t="shared" si="656"/>
        <v>3742.73</v>
      </c>
      <c r="Y606">
        <f t="shared" si="657"/>
        <v>2268.3200000000002</v>
      </c>
      <c r="AA606">
        <v>33525518</v>
      </c>
      <c r="AB606">
        <f t="shared" si="658"/>
        <v>178</v>
      </c>
      <c r="AC606">
        <f t="shared" si="659"/>
        <v>0</v>
      </c>
      <c r="AD606">
        <f t="shared" si="660"/>
        <v>0</v>
      </c>
      <c r="AE606">
        <f t="shared" si="661"/>
        <v>0</v>
      </c>
      <c r="AF606">
        <f t="shared" si="662"/>
        <v>178</v>
      </c>
      <c r="AG606">
        <f t="shared" si="663"/>
        <v>0</v>
      </c>
      <c r="AH606">
        <f t="shared" si="664"/>
        <v>22.82</v>
      </c>
      <c r="AI606">
        <f t="shared" si="665"/>
        <v>0</v>
      </c>
      <c r="AJ606">
        <f t="shared" si="666"/>
        <v>0</v>
      </c>
      <c r="AK606">
        <v>178</v>
      </c>
      <c r="AL606">
        <v>0</v>
      </c>
      <c r="AM606">
        <v>0</v>
      </c>
      <c r="AN606">
        <v>0</v>
      </c>
      <c r="AO606">
        <v>178</v>
      </c>
      <c r="AP606">
        <v>0</v>
      </c>
      <c r="AQ606">
        <v>22.82</v>
      </c>
      <c r="AR606">
        <v>0</v>
      </c>
      <c r="AS606">
        <v>0</v>
      </c>
      <c r="AT606">
        <v>99</v>
      </c>
      <c r="AU606">
        <v>60</v>
      </c>
      <c r="AV606">
        <v>1</v>
      </c>
      <c r="AW606">
        <v>1</v>
      </c>
      <c r="AZ606">
        <v>1</v>
      </c>
      <c r="BA606">
        <v>31.7</v>
      </c>
      <c r="BB606">
        <v>1</v>
      </c>
      <c r="BC606">
        <v>1</v>
      </c>
      <c r="BD606" t="s">
        <v>3</v>
      </c>
      <c r="BE606" t="s">
        <v>3</v>
      </c>
      <c r="BF606" t="s">
        <v>3</v>
      </c>
      <c r="BG606" t="s">
        <v>3</v>
      </c>
      <c r="BH606">
        <v>0</v>
      </c>
      <c r="BI606">
        <v>1</v>
      </c>
      <c r="BJ606" t="s">
        <v>54</v>
      </c>
      <c r="BM606">
        <v>46001</v>
      </c>
      <c r="BN606">
        <v>0</v>
      </c>
      <c r="BO606" t="s">
        <v>51</v>
      </c>
      <c r="BP606">
        <v>1</v>
      </c>
      <c r="BQ606">
        <v>2</v>
      </c>
      <c r="BR606">
        <v>0</v>
      </c>
      <c r="BS606">
        <v>31.7</v>
      </c>
      <c r="BT606">
        <v>1</v>
      </c>
      <c r="BU606">
        <v>1</v>
      </c>
      <c r="BV606">
        <v>1</v>
      </c>
      <c r="BW606">
        <v>1</v>
      </c>
      <c r="BX606">
        <v>1</v>
      </c>
      <c r="BY606" t="s">
        <v>3</v>
      </c>
      <c r="BZ606">
        <v>110</v>
      </c>
      <c r="CA606">
        <v>70</v>
      </c>
      <c r="CE606">
        <v>0</v>
      </c>
      <c r="CF606">
        <v>0</v>
      </c>
      <c r="CG606">
        <v>0</v>
      </c>
      <c r="CM606">
        <v>0</v>
      </c>
      <c r="CN606" t="s">
        <v>3</v>
      </c>
      <c r="CO606">
        <v>0</v>
      </c>
      <c r="CP606">
        <f t="shared" si="667"/>
        <v>3780.54</v>
      </c>
      <c r="CQ606">
        <f t="shared" si="668"/>
        <v>0</v>
      </c>
      <c r="CR606">
        <f t="shared" si="669"/>
        <v>0</v>
      </c>
      <c r="CS606">
        <f t="shared" si="670"/>
        <v>0</v>
      </c>
      <c r="CT606">
        <f t="shared" si="671"/>
        <v>5642.5999999999995</v>
      </c>
      <c r="CU606">
        <f t="shared" si="672"/>
        <v>0</v>
      </c>
      <c r="CV606">
        <f t="shared" si="673"/>
        <v>22.82</v>
      </c>
      <c r="CW606">
        <f t="shared" si="674"/>
        <v>0</v>
      </c>
      <c r="CX606">
        <f t="shared" si="675"/>
        <v>0</v>
      </c>
      <c r="CY606">
        <f t="shared" si="676"/>
        <v>3742.7346000000002</v>
      </c>
      <c r="CZ606">
        <f t="shared" si="677"/>
        <v>2268.3240000000001</v>
      </c>
      <c r="DC606" t="s">
        <v>3</v>
      </c>
      <c r="DD606" t="s">
        <v>3</v>
      </c>
      <c r="DE606" t="s">
        <v>3</v>
      </c>
      <c r="DF606" t="s">
        <v>3</v>
      </c>
      <c r="DG606" t="s">
        <v>3</v>
      </c>
      <c r="DH606" t="s">
        <v>3</v>
      </c>
      <c r="DI606" t="s">
        <v>3</v>
      </c>
      <c r="DJ606" t="s">
        <v>3</v>
      </c>
      <c r="DK606" t="s">
        <v>3</v>
      </c>
      <c r="DL606" t="s">
        <v>3</v>
      </c>
      <c r="DM606" t="s">
        <v>3</v>
      </c>
      <c r="DN606">
        <v>0</v>
      </c>
      <c r="DO606">
        <v>0</v>
      </c>
      <c r="DP606">
        <v>1</v>
      </c>
      <c r="DQ606">
        <v>1</v>
      </c>
      <c r="DU606">
        <v>1005</v>
      </c>
      <c r="DV606" t="s">
        <v>53</v>
      </c>
      <c r="DW606" t="s">
        <v>53</v>
      </c>
      <c r="DX606">
        <v>100</v>
      </c>
      <c r="DZ606" t="s">
        <v>3</v>
      </c>
      <c r="EA606" t="s">
        <v>3</v>
      </c>
      <c r="EB606" t="s">
        <v>3</v>
      </c>
      <c r="EC606" t="s">
        <v>3</v>
      </c>
      <c r="EE606">
        <v>36260494</v>
      </c>
      <c r="EF606">
        <v>2</v>
      </c>
      <c r="EG606" t="s">
        <v>55</v>
      </c>
      <c r="EH606">
        <v>0</v>
      </c>
      <c r="EI606" t="s">
        <v>3</v>
      </c>
      <c r="EJ606">
        <v>1</v>
      </c>
      <c r="EK606">
        <v>46001</v>
      </c>
      <c r="EL606" t="s">
        <v>56</v>
      </c>
      <c r="EM606" t="s">
        <v>57</v>
      </c>
      <c r="EO606" t="s">
        <v>3</v>
      </c>
      <c r="EQ606">
        <v>0</v>
      </c>
      <c r="ER606">
        <v>178</v>
      </c>
      <c r="ES606">
        <v>0</v>
      </c>
      <c r="ET606">
        <v>0</v>
      </c>
      <c r="EU606">
        <v>0</v>
      </c>
      <c r="EV606">
        <v>178</v>
      </c>
      <c r="EW606">
        <v>22.82</v>
      </c>
      <c r="EX606">
        <v>0</v>
      </c>
      <c r="EY606">
        <v>0</v>
      </c>
      <c r="FQ606">
        <v>0</v>
      </c>
      <c r="FR606">
        <f t="shared" si="678"/>
        <v>0</v>
      </c>
      <c r="FS606">
        <v>0</v>
      </c>
      <c r="FT606" t="s">
        <v>58</v>
      </c>
      <c r="FU606" t="s">
        <v>59</v>
      </c>
      <c r="FX606">
        <v>99</v>
      </c>
      <c r="FY606">
        <v>59.5</v>
      </c>
      <c r="GA606" t="s">
        <v>3</v>
      </c>
      <c r="GD606">
        <v>1</v>
      </c>
      <c r="GF606">
        <v>1912073335</v>
      </c>
      <c r="GG606">
        <v>2</v>
      </c>
      <c r="GH606">
        <v>1</v>
      </c>
      <c r="GI606">
        <v>2</v>
      </c>
      <c r="GJ606">
        <v>0</v>
      </c>
      <c r="GK606">
        <v>0</v>
      </c>
      <c r="GL606">
        <f t="shared" si="679"/>
        <v>0</v>
      </c>
      <c r="GM606">
        <f t="shared" si="680"/>
        <v>9791.59</v>
      </c>
      <c r="GN606">
        <f t="shared" si="681"/>
        <v>9791.59</v>
      </c>
      <c r="GO606">
        <f t="shared" si="682"/>
        <v>0</v>
      </c>
      <c r="GP606">
        <f t="shared" si="683"/>
        <v>0</v>
      </c>
      <c r="GR606">
        <v>0</v>
      </c>
      <c r="GS606">
        <v>0</v>
      </c>
      <c r="GT606">
        <v>0</v>
      </c>
      <c r="GU606" t="s">
        <v>3</v>
      </c>
      <c r="GV606">
        <f t="shared" si="684"/>
        <v>0</v>
      </c>
      <c r="GW606">
        <v>1</v>
      </c>
      <c r="GX606">
        <f t="shared" si="685"/>
        <v>0</v>
      </c>
      <c r="HA606">
        <v>0</v>
      </c>
      <c r="HB606">
        <v>0</v>
      </c>
      <c r="HC606">
        <f t="shared" si="686"/>
        <v>0</v>
      </c>
      <c r="HE606" t="s">
        <v>3</v>
      </c>
      <c r="HF606" t="s">
        <v>3</v>
      </c>
      <c r="IK606">
        <v>0</v>
      </c>
    </row>
    <row r="608" spans="1:245">
      <c r="A608" s="2">
        <v>51</v>
      </c>
      <c r="B608" s="2">
        <f>B594</f>
        <v>0</v>
      </c>
      <c r="C608" s="2">
        <f>A594</f>
        <v>5</v>
      </c>
      <c r="D608" s="2">
        <f>ROW(A594)</f>
        <v>594</v>
      </c>
      <c r="E608" s="2"/>
      <c r="F608" s="2" t="str">
        <f>IF(F594&lt;&gt;"",F594,"")</f>
        <v>Новый подраздел</v>
      </c>
      <c r="G608" s="2" t="str">
        <f>IF(G594&lt;&gt;"",G594,"")</f>
        <v>комната 32</v>
      </c>
      <c r="H608" s="2">
        <v>0</v>
      </c>
      <c r="I608" s="2"/>
      <c r="J608" s="2"/>
      <c r="K608" s="2"/>
      <c r="L608" s="2"/>
      <c r="M608" s="2"/>
      <c r="N608" s="2"/>
      <c r="O608" s="2">
        <f t="shared" ref="O608:T608" si="687">ROUND(AB608,2)</f>
        <v>49154.33</v>
      </c>
      <c r="P608" s="2">
        <f t="shared" si="687"/>
        <v>6311.04</v>
      </c>
      <c r="Q608" s="2">
        <f t="shared" si="687"/>
        <v>295.41000000000003</v>
      </c>
      <c r="R608" s="2">
        <f t="shared" si="687"/>
        <v>284.10000000000002</v>
      </c>
      <c r="S608" s="2">
        <f t="shared" si="687"/>
        <v>42547.88</v>
      </c>
      <c r="T608" s="2">
        <f t="shared" si="687"/>
        <v>0</v>
      </c>
      <c r="U608" s="2">
        <f>AH608</f>
        <v>155.00533200000001</v>
      </c>
      <c r="V608" s="2">
        <f>AI608</f>
        <v>0.6633</v>
      </c>
      <c r="W608" s="2">
        <f>ROUND(AJ608,2)</f>
        <v>0</v>
      </c>
      <c r="X608" s="2">
        <f>ROUND(AK608,2)</f>
        <v>34628.589999999997</v>
      </c>
      <c r="Y608" s="2">
        <f>ROUND(AL608,2)</f>
        <v>22428.14</v>
      </c>
      <c r="Z608" s="2"/>
      <c r="AA608" s="2"/>
      <c r="AB608" s="2">
        <f>ROUND(SUMIF(AA598:AA606,"=33525518",O598:O606),2)</f>
        <v>49154.33</v>
      </c>
      <c r="AC608" s="2">
        <f>ROUND(SUMIF(AA598:AA606,"=33525518",P598:P606),2)</f>
        <v>6311.04</v>
      </c>
      <c r="AD608" s="2">
        <f>ROUND(SUMIF(AA598:AA606,"=33525518",Q598:Q606),2)</f>
        <v>295.41000000000003</v>
      </c>
      <c r="AE608" s="2">
        <f>ROUND(SUMIF(AA598:AA606,"=33525518",R598:R606),2)</f>
        <v>284.10000000000002</v>
      </c>
      <c r="AF608" s="2">
        <f>ROUND(SUMIF(AA598:AA606,"=33525518",S598:S606),2)</f>
        <v>42547.88</v>
      </c>
      <c r="AG608" s="2">
        <f>ROUND(SUMIF(AA598:AA606,"=33525518",T598:T606),2)</f>
        <v>0</v>
      </c>
      <c r="AH608" s="2">
        <f>SUMIF(AA598:AA606,"=33525518",U598:U606)</f>
        <v>155.00533200000001</v>
      </c>
      <c r="AI608" s="2">
        <f>SUMIF(AA598:AA606,"=33525518",V598:V606)</f>
        <v>0.6633</v>
      </c>
      <c r="AJ608" s="2">
        <f>ROUND(SUMIF(AA598:AA606,"=33525518",W598:W606),2)</f>
        <v>0</v>
      </c>
      <c r="AK608" s="2">
        <f>ROUND(SUMIF(AA598:AA606,"=33525518",X598:X606),2)</f>
        <v>34628.589999999997</v>
      </c>
      <c r="AL608" s="2">
        <f>ROUND(SUMIF(AA598:AA606,"=33525518",Y598:Y606),2)</f>
        <v>22428.14</v>
      </c>
      <c r="AM608" s="2"/>
      <c r="AN608" s="2"/>
      <c r="AO608" s="2">
        <f t="shared" ref="AO608:BD608" si="688">ROUND(BX608,2)</f>
        <v>0</v>
      </c>
      <c r="AP608" s="2">
        <f t="shared" si="688"/>
        <v>0</v>
      </c>
      <c r="AQ608" s="2">
        <f t="shared" si="688"/>
        <v>0</v>
      </c>
      <c r="AR608" s="2">
        <f t="shared" si="688"/>
        <v>106211.06</v>
      </c>
      <c r="AS608" s="2">
        <f t="shared" si="688"/>
        <v>106211.06</v>
      </c>
      <c r="AT608" s="2">
        <f t="shared" si="688"/>
        <v>0</v>
      </c>
      <c r="AU608" s="2">
        <f t="shared" si="688"/>
        <v>0</v>
      </c>
      <c r="AV608" s="2">
        <f t="shared" si="688"/>
        <v>6311.04</v>
      </c>
      <c r="AW608" s="2">
        <f t="shared" si="688"/>
        <v>6311.04</v>
      </c>
      <c r="AX608" s="2">
        <f t="shared" si="688"/>
        <v>0</v>
      </c>
      <c r="AY608" s="2">
        <f t="shared" si="688"/>
        <v>6311.04</v>
      </c>
      <c r="AZ608" s="2">
        <f t="shared" si="688"/>
        <v>0</v>
      </c>
      <c r="BA608" s="2">
        <f t="shared" si="688"/>
        <v>0</v>
      </c>
      <c r="BB608" s="2">
        <f t="shared" si="688"/>
        <v>0</v>
      </c>
      <c r="BC608" s="2">
        <f t="shared" si="688"/>
        <v>0</v>
      </c>
      <c r="BD608" s="2">
        <f t="shared" si="688"/>
        <v>0</v>
      </c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>
        <f>ROUND(SUMIF(AA598:AA606,"=33525518",FQ598:FQ606),2)</f>
        <v>0</v>
      </c>
      <c r="BY608" s="2">
        <f>ROUND(SUMIF(AA598:AA606,"=33525518",FR598:FR606),2)</f>
        <v>0</v>
      </c>
      <c r="BZ608" s="2">
        <f>ROUND(SUMIF(AA598:AA606,"=33525518",GL598:GL606),2)</f>
        <v>0</v>
      </c>
      <c r="CA608" s="2">
        <f>ROUND(SUMIF(AA598:AA606,"=33525518",GM598:GM606),2)</f>
        <v>106211.06</v>
      </c>
      <c r="CB608" s="2">
        <f>ROUND(SUMIF(AA598:AA606,"=33525518",GN598:GN606),2)</f>
        <v>106211.06</v>
      </c>
      <c r="CC608" s="2">
        <f>ROUND(SUMIF(AA598:AA606,"=33525518",GO598:GO606),2)</f>
        <v>0</v>
      </c>
      <c r="CD608" s="2">
        <f>ROUND(SUMIF(AA598:AA606,"=33525518",GP598:GP606),2)</f>
        <v>0</v>
      </c>
      <c r="CE608" s="2">
        <f>AC608-BX608</f>
        <v>6311.04</v>
      </c>
      <c r="CF608" s="2">
        <f>AC608-BY608</f>
        <v>6311.04</v>
      </c>
      <c r="CG608" s="2">
        <f>BX608-BZ608</f>
        <v>0</v>
      </c>
      <c r="CH608" s="2">
        <f>AC608-BX608-BY608+BZ608</f>
        <v>6311.04</v>
      </c>
      <c r="CI608" s="2">
        <f>BY608-BZ608</f>
        <v>0</v>
      </c>
      <c r="CJ608" s="2">
        <f>ROUND(SUMIF(AA598:AA606,"=33525518",GX598:GX606),2)</f>
        <v>0</v>
      </c>
      <c r="CK608" s="2">
        <f>ROUND(SUMIF(AA598:AA606,"=33525518",GY598:GY606),2)</f>
        <v>0</v>
      </c>
      <c r="CL608" s="2">
        <f>ROUND(SUMIF(AA598:AA606,"=33525518",GZ598:GZ606),2)</f>
        <v>0</v>
      </c>
      <c r="CM608" s="2">
        <f>ROUND(SUMIF(AA598:AA606,"=33525518",HD598:HD606),2)</f>
        <v>0</v>
      </c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>
        <v>0</v>
      </c>
    </row>
    <row r="610" spans="1:23">
      <c r="A610" s="4">
        <v>50</v>
      </c>
      <c r="B610" s="4">
        <v>0</v>
      </c>
      <c r="C610" s="4">
        <v>0</v>
      </c>
      <c r="D610" s="4">
        <v>1</v>
      </c>
      <c r="E610" s="4">
        <v>201</v>
      </c>
      <c r="F610" s="4">
        <f>ROUND(Source!O608,O610)</f>
        <v>49154.33</v>
      </c>
      <c r="G610" s="4" t="s">
        <v>60</v>
      </c>
      <c r="H610" s="4" t="s">
        <v>61</v>
      </c>
      <c r="I610" s="4"/>
      <c r="J610" s="4"/>
      <c r="K610" s="4">
        <v>201</v>
      </c>
      <c r="L610" s="4">
        <v>1</v>
      </c>
      <c r="M610" s="4">
        <v>3</v>
      </c>
      <c r="N610" s="4" t="s">
        <v>3</v>
      </c>
      <c r="O610" s="4">
        <v>2</v>
      </c>
      <c r="P610" s="4"/>
      <c r="Q610" s="4"/>
      <c r="R610" s="4"/>
      <c r="S610" s="4"/>
      <c r="T610" s="4"/>
      <c r="U610" s="4"/>
      <c r="V610" s="4"/>
      <c r="W610" s="4"/>
    </row>
    <row r="611" spans="1:23">
      <c r="A611" s="4">
        <v>50</v>
      </c>
      <c r="B611" s="4">
        <v>0</v>
      </c>
      <c r="C611" s="4">
        <v>0</v>
      </c>
      <c r="D611" s="4">
        <v>1</v>
      </c>
      <c r="E611" s="4">
        <v>202</v>
      </c>
      <c r="F611" s="4">
        <f>ROUND(Source!P608,O611)</f>
        <v>6311.04</v>
      </c>
      <c r="G611" s="4" t="s">
        <v>62</v>
      </c>
      <c r="H611" s="4" t="s">
        <v>63</v>
      </c>
      <c r="I611" s="4"/>
      <c r="J611" s="4"/>
      <c r="K611" s="4">
        <v>202</v>
      </c>
      <c r="L611" s="4">
        <v>2</v>
      </c>
      <c r="M611" s="4">
        <v>3</v>
      </c>
      <c r="N611" s="4" t="s">
        <v>3</v>
      </c>
      <c r="O611" s="4">
        <v>2</v>
      </c>
      <c r="P611" s="4"/>
      <c r="Q611" s="4"/>
      <c r="R611" s="4"/>
      <c r="S611" s="4"/>
      <c r="T611" s="4"/>
      <c r="U611" s="4"/>
      <c r="V611" s="4"/>
      <c r="W611" s="4"/>
    </row>
    <row r="612" spans="1:23">
      <c r="A612" s="4">
        <v>50</v>
      </c>
      <c r="B612" s="4">
        <v>0</v>
      </c>
      <c r="C612" s="4">
        <v>0</v>
      </c>
      <c r="D612" s="4">
        <v>1</v>
      </c>
      <c r="E612" s="4">
        <v>222</v>
      </c>
      <c r="F612" s="4">
        <f>ROUND(Source!AO608,O612)</f>
        <v>0</v>
      </c>
      <c r="G612" s="4" t="s">
        <v>64</v>
      </c>
      <c r="H612" s="4" t="s">
        <v>65</v>
      </c>
      <c r="I612" s="4"/>
      <c r="J612" s="4"/>
      <c r="K612" s="4">
        <v>222</v>
      </c>
      <c r="L612" s="4">
        <v>3</v>
      </c>
      <c r="M612" s="4">
        <v>3</v>
      </c>
      <c r="N612" s="4" t="s">
        <v>3</v>
      </c>
      <c r="O612" s="4">
        <v>2</v>
      </c>
      <c r="P612" s="4"/>
      <c r="Q612" s="4"/>
      <c r="R612" s="4"/>
      <c r="S612" s="4"/>
      <c r="T612" s="4"/>
      <c r="U612" s="4"/>
      <c r="V612" s="4"/>
      <c r="W612" s="4"/>
    </row>
    <row r="613" spans="1:23">
      <c r="A613" s="4">
        <v>50</v>
      </c>
      <c r="B613" s="4">
        <v>0</v>
      </c>
      <c r="C613" s="4">
        <v>0</v>
      </c>
      <c r="D613" s="4">
        <v>1</v>
      </c>
      <c r="E613" s="4">
        <v>225</v>
      </c>
      <c r="F613" s="4">
        <f>ROUND(Source!AV608,O613)</f>
        <v>6311.04</v>
      </c>
      <c r="G613" s="4" t="s">
        <v>66</v>
      </c>
      <c r="H613" s="4" t="s">
        <v>67</v>
      </c>
      <c r="I613" s="4"/>
      <c r="J613" s="4"/>
      <c r="K613" s="4">
        <v>225</v>
      </c>
      <c r="L613" s="4">
        <v>4</v>
      </c>
      <c r="M613" s="4">
        <v>3</v>
      </c>
      <c r="N613" s="4" t="s">
        <v>3</v>
      </c>
      <c r="O613" s="4">
        <v>2</v>
      </c>
      <c r="P613" s="4"/>
      <c r="Q613" s="4"/>
      <c r="R613" s="4"/>
      <c r="S613" s="4"/>
      <c r="T613" s="4"/>
      <c r="U613" s="4"/>
      <c r="V613" s="4"/>
      <c r="W613" s="4"/>
    </row>
    <row r="614" spans="1:23">
      <c r="A614" s="4">
        <v>50</v>
      </c>
      <c r="B614" s="4">
        <v>0</v>
      </c>
      <c r="C614" s="4">
        <v>0</v>
      </c>
      <c r="D614" s="4">
        <v>1</v>
      </c>
      <c r="E614" s="4">
        <v>226</v>
      </c>
      <c r="F614" s="4">
        <f>ROUND(Source!AW608,O614)</f>
        <v>6311.04</v>
      </c>
      <c r="G614" s="4" t="s">
        <v>68</v>
      </c>
      <c r="H614" s="4" t="s">
        <v>69</v>
      </c>
      <c r="I614" s="4"/>
      <c r="J614" s="4"/>
      <c r="K614" s="4">
        <v>226</v>
      </c>
      <c r="L614" s="4">
        <v>5</v>
      </c>
      <c r="M614" s="4">
        <v>3</v>
      </c>
      <c r="N614" s="4" t="s">
        <v>3</v>
      </c>
      <c r="O614" s="4">
        <v>2</v>
      </c>
      <c r="P614" s="4"/>
      <c r="Q614" s="4"/>
      <c r="R614" s="4"/>
      <c r="S614" s="4"/>
      <c r="T614" s="4"/>
      <c r="U614" s="4"/>
      <c r="V614" s="4"/>
      <c r="W614" s="4"/>
    </row>
    <row r="615" spans="1:23">
      <c r="A615" s="4">
        <v>50</v>
      </c>
      <c r="B615" s="4">
        <v>0</v>
      </c>
      <c r="C615" s="4">
        <v>0</v>
      </c>
      <c r="D615" s="4">
        <v>1</v>
      </c>
      <c r="E615" s="4">
        <v>227</v>
      </c>
      <c r="F615" s="4">
        <f>ROUND(Source!AX608,O615)</f>
        <v>0</v>
      </c>
      <c r="G615" s="4" t="s">
        <v>70</v>
      </c>
      <c r="H615" s="4" t="s">
        <v>71</v>
      </c>
      <c r="I615" s="4"/>
      <c r="J615" s="4"/>
      <c r="K615" s="4">
        <v>227</v>
      </c>
      <c r="L615" s="4">
        <v>6</v>
      </c>
      <c r="M615" s="4">
        <v>3</v>
      </c>
      <c r="N615" s="4" t="s">
        <v>3</v>
      </c>
      <c r="O615" s="4">
        <v>2</v>
      </c>
      <c r="P615" s="4"/>
      <c r="Q615" s="4"/>
      <c r="R615" s="4"/>
      <c r="S615" s="4"/>
      <c r="T615" s="4"/>
      <c r="U615" s="4"/>
      <c r="V615" s="4"/>
      <c r="W615" s="4"/>
    </row>
    <row r="616" spans="1:23">
      <c r="A616" s="4">
        <v>50</v>
      </c>
      <c r="B616" s="4">
        <v>0</v>
      </c>
      <c r="C616" s="4">
        <v>0</v>
      </c>
      <c r="D616" s="4">
        <v>1</v>
      </c>
      <c r="E616" s="4">
        <v>228</v>
      </c>
      <c r="F616" s="4">
        <f>ROUND(Source!AY608,O616)</f>
        <v>6311.04</v>
      </c>
      <c r="G616" s="4" t="s">
        <v>72</v>
      </c>
      <c r="H616" s="4" t="s">
        <v>73</v>
      </c>
      <c r="I616" s="4"/>
      <c r="J616" s="4"/>
      <c r="K616" s="4">
        <v>228</v>
      </c>
      <c r="L616" s="4">
        <v>7</v>
      </c>
      <c r="M616" s="4">
        <v>3</v>
      </c>
      <c r="N616" s="4" t="s">
        <v>3</v>
      </c>
      <c r="O616" s="4">
        <v>2</v>
      </c>
      <c r="P616" s="4"/>
      <c r="Q616" s="4"/>
      <c r="R616" s="4"/>
      <c r="S616" s="4"/>
      <c r="T616" s="4"/>
      <c r="U616" s="4"/>
      <c r="V616" s="4"/>
      <c r="W616" s="4"/>
    </row>
    <row r="617" spans="1:23">
      <c r="A617" s="4">
        <v>50</v>
      </c>
      <c r="B617" s="4">
        <v>0</v>
      </c>
      <c r="C617" s="4">
        <v>0</v>
      </c>
      <c r="D617" s="4">
        <v>1</v>
      </c>
      <c r="E617" s="4">
        <v>216</v>
      </c>
      <c r="F617" s="4">
        <f>ROUND(Source!AP608,O617)</f>
        <v>0</v>
      </c>
      <c r="G617" s="4" t="s">
        <v>74</v>
      </c>
      <c r="H617" s="4" t="s">
        <v>75</v>
      </c>
      <c r="I617" s="4"/>
      <c r="J617" s="4"/>
      <c r="K617" s="4">
        <v>216</v>
      </c>
      <c r="L617" s="4">
        <v>8</v>
      </c>
      <c r="M617" s="4">
        <v>3</v>
      </c>
      <c r="N617" s="4" t="s">
        <v>3</v>
      </c>
      <c r="O617" s="4">
        <v>2</v>
      </c>
      <c r="P617" s="4"/>
      <c r="Q617" s="4"/>
      <c r="R617" s="4"/>
      <c r="S617" s="4"/>
      <c r="T617" s="4"/>
      <c r="U617" s="4"/>
      <c r="V617" s="4"/>
      <c r="W617" s="4"/>
    </row>
    <row r="618" spans="1:23">
      <c r="A618" s="4">
        <v>50</v>
      </c>
      <c r="B618" s="4">
        <v>0</v>
      </c>
      <c r="C618" s="4">
        <v>0</v>
      </c>
      <c r="D618" s="4">
        <v>1</v>
      </c>
      <c r="E618" s="4">
        <v>223</v>
      </c>
      <c r="F618" s="4">
        <f>ROUND(Source!AQ608,O618)</f>
        <v>0</v>
      </c>
      <c r="G618" s="4" t="s">
        <v>76</v>
      </c>
      <c r="H618" s="4" t="s">
        <v>77</v>
      </c>
      <c r="I618" s="4"/>
      <c r="J618" s="4"/>
      <c r="K618" s="4">
        <v>223</v>
      </c>
      <c r="L618" s="4">
        <v>9</v>
      </c>
      <c r="M618" s="4">
        <v>3</v>
      </c>
      <c r="N618" s="4" t="s">
        <v>3</v>
      </c>
      <c r="O618" s="4">
        <v>2</v>
      </c>
      <c r="P618" s="4"/>
      <c r="Q618" s="4"/>
      <c r="R618" s="4"/>
      <c r="S618" s="4"/>
      <c r="T618" s="4"/>
      <c r="U618" s="4"/>
      <c r="V618" s="4"/>
      <c r="W618" s="4"/>
    </row>
    <row r="619" spans="1:23">
      <c r="A619" s="4">
        <v>50</v>
      </c>
      <c r="B619" s="4">
        <v>0</v>
      </c>
      <c r="C619" s="4">
        <v>0</v>
      </c>
      <c r="D619" s="4">
        <v>1</v>
      </c>
      <c r="E619" s="4">
        <v>229</v>
      </c>
      <c r="F619" s="4">
        <f>ROUND(Source!AZ608,O619)</f>
        <v>0</v>
      </c>
      <c r="G619" s="4" t="s">
        <v>78</v>
      </c>
      <c r="H619" s="4" t="s">
        <v>79</v>
      </c>
      <c r="I619" s="4"/>
      <c r="J619" s="4"/>
      <c r="K619" s="4">
        <v>229</v>
      </c>
      <c r="L619" s="4">
        <v>10</v>
      </c>
      <c r="M619" s="4">
        <v>3</v>
      </c>
      <c r="N619" s="4" t="s">
        <v>3</v>
      </c>
      <c r="O619" s="4">
        <v>2</v>
      </c>
      <c r="P619" s="4"/>
      <c r="Q619" s="4"/>
      <c r="R619" s="4"/>
      <c r="S619" s="4"/>
      <c r="T619" s="4"/>
      <c r="U619" s="4"/>
      <c r="V619" s="4"/>
      <c r="W619" s="4"/>
    </row>
    <row r="620" spans="1:23">
      <c r="A620" s="4">
        <v>50</v>
      </c>
      <c r="B620" s="4">
        <v>0</v>
      </c>
      <c r="C620" s="4">
        <v>0</v>
      </c>
      <c r="D620" s="4">
        <v>1</v>
      </c>
      <c r="E620" s="4">
        <v>203</v>
      </c>
      <c r="F620" s="4">
        <f>ROUND(Source!Q608,O620)</f>
        <v>295.41000000000003</v>
      </c>
      <c r="G620" s="4" t="s">
        <v>80</v>
      </c>
      <c r="H620" s="4" t="s">
        <v>81</v>
      </c>
      <c r="I620" s="4"/>
      <c r="J620" s="4"/>
      <c r="K620" s="4">
        <v>203</v>
      </c>
      <c r="L620" s="4">
        <v>11</v>
      </c>
      <c r="M620" s="4">
        <v>3</v>
      </c>
      <c r="N620" s="4" t="s">
        <v>3</v>
      </c>
      <c r="O620" s="4">
        <v>2</v>
      </c>
      <c r="P620" s="4"/>
      <c r="Q620" s="4"/>
      <c r="R620" s="4"/>
      <c r="S620" s="4"/>
      <c r="T620" s="4"/>
      <c r="U620" s="4"/>
      <c r="V620" s="4"/>
      <c r="W620" s="4"/>
    </row>
    <row r="621" spans="1:23">
      <c r="A621" s="4">
        <v>50</v>
      </c>
      <c r="B621" s="4">
        <v>0</v>
      </c>
      <c r="C621" s="4">
        <v>0</v>
      </c>
      <c r="D621" s="4">
        <v>1</v>
      </c>
      <c r="E621" s="4">
        <v>231</v>
      </c>
      <c r="F621" s="4">
        <f>ROUND(Source!BB608,O621)</f>
        <v>0</v>
      </c>
      <c r="G621" s="4" t="s">
        <v>82</v>
      </c>
      <c r="H621" s="4" t="s">
        <v>83</v>
      </c>
      <c r="I621" s="4"/>
      <c r="J621" s="4"/>
      <c r="K621" s="4">
        <v>231</v>
      </c>
      <c r="L621" s="4">
        <v>12</v>
      </c>
      <c r="M621" s="4">
        <v>3</v>
      </c>
      <c r="N621" s="4" t="s">
        <v>3</v>
      </c>
      <c r="O621" s="4">
        <v>2</v>
      </c>
      <c r="P621" s="4"/>
      <c r="Q621" s="4"/>
      <c r="R621" s="4"/>
      <c r="S621" s="4"/>
      <c r="T621" s="4"/>
      <c r="U621" s="4"/>
      <c r="V621" s="4"/>
      <c r="W621" s="4"/>
    </row>
    <row r="622" spans="1:23">
      <c r="A622" s="4">
        <v>50</v>
      </c>
      <c r="B622" s="4">
        <v>0</v>
      </c>
      <c r="C622" s="4">
        <v>0</v>
      </c>
      <c r="D622" s="4">
        <v>1</v>
      </c>
      <c r="E622" s="4">
        <v>204</v>
      </c>
      <c r="F622" s="4">
        <f>ROUND(Source!R608,O622)</f>
        <v>284.10000000000002</v>
      </c>
      <c r="G622" s="4" t="s">
        <v>84</v>
      </c>
      <c r="H622" s="4" t="s">
        <v>85</v>
      </c>
      <c r="I622" s="4"/>
      <c r="J622" s="4"/>
      <c r="K622" s="4">
        <v>204</v>
      </c>
      <c r="L622" s="4">
        <v>13</v>
      </c>
      <c r="M622" s="4">
        <v>3</v>
      </c>
      <c r="N622" s="4" t="s">
        <v>3</v>
      </c>
      <c r="O622" s="4">
        <v>2</v>
      </c>
      <c r="P622" s="4"/>
      <c r="Q622" s="4"/>
      <c r="R622" s="4"/>
      <c r="S622" s="4"/>
      <c r="T622" s="4"/>
      <c r="U622" s="4"/>
      <c r="V622" s="4"/>
      <c r="W622" s="4"/>
    </row>
    <row r="623" spans="1:23">
      <c r="A623" s="4">
        <v>50</v>
      </c>
      <c r="B623" s="4">
        <v>0</v>
      </c>
      <c r="C623" s="4">
        <v>0</v>
      </c>
      <c r="D623" s="4">
        <v>1</v>
      </c>
      <c r="E623" s="4">
        <v>205</v>
      </c>
      <c r="F623" s="4">
        <f>ROUND(Source!S608,O623)</f>
        <v>42547.88</v>
      </c>
      <c r="G623" s="4" t="s">
        <v>86</v>
      </c>
      <c r="H623" s="4" t="s">
        <v>87</v>
      </c>
      <c r="I623" s="4"/>
      <c r="J623" s="4"/>
      <c r="K623" s="4">
        <v>205</v>
      </c>
      <c r="L623" s="4">
        <v>14</v>
      </c>
      <c r="M623" s="4">
        <v>3</v>
      </c>
      <c r="N623" s="4" t="s">
        <v>3</v>
      </c>
      <c r="O623" s="4">
        <v>2</v>
      </c>
      <c r="P623" s="4"/>
      <c r="Q623" s="4"/>
      <c r="R623" s="4"/>
      <c r="S623" s="4"/>
      <c r="T623" s="4"/>
      <c r="U623" s="4"/>
      <c r="V623" s="4"/>
      <c r="W623" s="4"/>
    </row>
    <row r="624" spans="1:23">
      <c r="A624" s="4">
        <v>50</v>
      </c>
      <c r="B624" s="4">
        <v>0</v>
      </c>
      <c r="C624" s="4">
        <v>0</v>
      </c>
      <c r="D624" s="4">
        <v>1</v>
      </c>
      <c r="E624" s="4">
        <v>232</v>
      </c>
      <c r="F624" s="4">
        <f>ROUND(Source!BC608,O624)</f>
        <v>0</v>
      </c>
      <c r="G624" s="4" t="s">
        <v>88</v>
      </c>
      <c r="H624" s="4" t="s">
        <v>89</v>
      </c>
      <c r="I624" s="4"/>
      <c r="J624" s="4"/>
      <c r="K624" s="4">
        <v>232</v>
      </c>
      <c r="L624" s="4">
        <v>15</v>
      </c>
      <c r="M624" s="4">
        <v>3</v>
      </c>
      <c r="N624" s="4" t="s">
        <v>3</v>
      </c>
      <c r="O624" s="4">
        <v>2</v>
      </c>
      <c r="P624" s="4"/>
      <c r="Q624" s="4"/>
      <c r="R624" s="4"/>
      <c r="S624" s="4"/>
      <c r="T624" s="4"/>
      <c r="U624" s="4"/>
      <c r="V624" s="4"/>
      <c r="W624" s="4"/>
    </row>
    <row r="625" spans="1:206">
      <c r="A625" s="4">
        <v>50</v>
      </c>
      <c r="B625" s="4">
        <v>0</v>
      </c>
      <c r="C625" s="4">
        <v>0</v>
      </c>
      <c r="D625" s="4">
        <v>1</v>
      </c>
      <c r="E625" s="4">
        <v>214</v>
      </c>
      <c r="F625" s="4">
        <f>ROUND(Source!AS608,O625)</f>
        <v>106211.06</v>
      </c>
      <c r="G625" s="4" t="s">
        <v>90</v>
      </c>
      <c r="H625" s="4" t="s">
        <v>91</v>
      </c>
      <c r="I625" s="4"/>
      <c r="J625" s="4"/>
      <c r="K625" s="4">
        <v>214</v>
      </c>
      <c r="L625" s="4">
        <v>16</v>
      </c>
      <c r="M625" s="4">
        <v>3</v>
      </c>
      <c r="N625" s="4" t="s">
        <v>3</v>
      </c>
      <c r="O625" s="4">
        <v>2</v>
      </c>
      <c r="P625" s="4"/>
      <c r="Q625" s="4"/>
      <c r="R625" s="4"/>
      <c r="S625" s="4"/>
      <c r="T625" s="4"/>
      <c r="U625" s="4"/>
      <c r="V625" s="4"/>
      <c r="W625" s="4"/>
    </row>
    <row r="626" spans="1:206">
      <c r="A626" s="4">
        <v>50</v>
      </c>
      <c r="B626" s="4">
        <v>0</v>
      </c>
      <c r="C626" s="4">
        <v>0</v>
      </c>
      <c r="D626" s="4">
        <v>1</v>
      </c>
      <c r="E626" s="4">
        <v>215</v>
      </c>
      <c r="F626" s="4">
        <f>ROUND(Source!AT608,O626)</f>
        <v>0</v>
      </c>
      <c r="G626" s="4" t="s">
        <v>92</v>
      </c>
      <c r="H626" s="4" t="s">
        <v>93</v>
      </c>
      <c r="I626" s="4"/>
      <c r="J626" s="4"/>
      <c r="K626" s="4">
        <v>215</v>
      </c>
      <c r="L626" s="4">
        <v>17</v>
      </c>
      <c r="M626" s="4">
        <v>3</v>
      </c>
      <c r="N626" s="4" t="s">
        <v>3</v>
      </c>
      <c r="O626" s="4">
        <v>2</v>
      </c>
      <c r="P626" s="4"/>
      <c r="Q626" s="4"/>
      <c r="R626" s="4"/>
      <c r="S626" s="4"/>
      <c r="T626" s="4"/>
      <c r="U626" s="4"/>
      <c r="V626" s="4"/>
      <c r="W626" s="4"/>
    </row>
    <row r="627" spans="1:206">
      <c r="A627" s="4">
        <v>50</v>
      </c>
      <c r="B627" s="4">
        <v>0</v>
      </c>
      <c r="C627" s="4">
        <v>0</v>
      </c>
      <c r="D627" s="4">
        <v>1</v>
      </c>
      <c r="E627" s="4">
        <v>217</v>
      </c>
      <c r="F627" s="4">
        <f>ROUND(Source!AU608,O627)</f>
        <v>0</v>
      </c>
      <c r="G627" s="4" t="s">
        <v>94</v>
      </c>
      <c r="H627" s="4" t="s">
        <v>95</v>
      </c>
      <c r="I627" s="4"/>
      <c r="J627" s="4"/>
      <c r="K627" s="4">
        <v>217</v>
      </c>
      <c r="L627" s="4">
        <v>18</v>
      </c>
      <c r="M627" s="4">
        <v>3</v>
      </c>
      <c r="N627" s="4" t="s">
        <v>3</v>
      </c>
      <c r="O627" s="4">
        <v>2</v>
      </c>
      <c r="P627" s="4"/>
      <c r="Q627" s="4"/>
      <c r="R627" s="4"/>
      <c r="S627" s="4"/>
      <c r="T627" s="4"/>
      <c r="U627" s="4"/>
      <c r="V627" s="4"/>
      <c r="W627" s="4"/>
    </row>
    <row r="628" spans="1:206">
      <c r="A628" s="4">
        <v>50</v>
      </c>
      <c r="B628" s="4">
        <v>0</v>
      </c>
      <c r="C628" s="4">
        <v>0</v>
      </c>
      <c r="D628" s="4">
        <v>1</v>
      </c>
      <c r="E628" s="4">
        <v>230</v>
      </c>
      <c r="F628" s="4">
        <f>ROUND(Source!BA608,O628)</f>
        <v>0</v>
      </c>
      <c r="G628" s="4" t="s">
        <v>96</v>
      </c>
      <c r="H628" s="4" t="s">
        <v>97</v>
      </c>
      <c r="I628" s="4"/>
      <c r="J628" s="4"/>
      <c r="K628" s="4">
        <v>230</v>
      </c>
      <c r="L628" s="4">
        <v>19</v>
      </c>
      <c r="M628" s="4">
        <v>3</v>
      </c>
      <c r="N628" s="4" t="s">
        <v>3</v>
      </c>
      <c r="O628" s="4">
        <v>2</v>
      </c>
      <c r="P628" s="4"/>
      <c r="Q628" s="4"/>
      <c r="R628" s="4"/>
      <c r="S628" s="4"/>
      <c r="T628" s="4"/>
      <c r="U628" s="4"/>
      <c r="V628" s="4"/>
      <c r="W628" s="4"/>
    </row>
    <row r="629" spans="1:206">
      <c r="A629" s="4">
        <v>50</v>
      </c>
      <c r="B629" s="4">
        <v>0</v>
      </c>
      <c r="C629" s="4">
        <v>0</v>
      </c>
      <c r="D629" s="4">
        <v>1</v>
      </c>
      <c r="E629" s="4">
        <v>206</v>
      </c>
      <c r="F629" s="4">
        <f>ROUND(Source!T608,O629)</f>
        <v>0</v>
      </c>
      <c r="G629" s="4" t="s">
        <v>98</v>
      </c>
      <c r="H629" s="4" t="s">
        <v>99</v>
      </c>
      <c r="I629" s="4"/>
      <c r="J629" s="4"/>
      <c r="K629" s="4">
        <v>206</v>
      </c>
      <c r="L629" s="4">
        <v>20</v>
      </c>
      <c r="M629" s="4">
        <v>3</v>
      </c>
      <c r="N629" s="4" t="s">
        <v>3</v>
      </c>
      <c r="O629" s="4">
        <v>2</v>
      </c>
      <c r="P629" s="4"/>
      <c r="Q629" s="4"/>
      <c r="R629" s="4"/>
      <c r="S629" s="4"/>
      <c r="T629" s="4"/>
      <c r="U629" s="4"/>
      <c r="V629" s="4"/>
      <c r="W629" s="4"/>
    </row>
    <row r="630" spans="1:206">
      <c r="A630" s="4">
        <v>50</v>
      </c>
      <c r="B630" s="4">
        <v>0</v>
      </c>
      <c r="C630" s="4">
        <v>0</v>
      </c>
      <c r="D630" s="4">
        <v>1</v>
      </c>
      <c r="E630" s="4">
        <v>207</v>
      </c>
      <c r="F630" s="4">
        <f>Source!U608</f>
        <v>155.00533200000001</v>
      </c>
      <c r="G630" s="4" t="s">
        <v>100</v>
      </c>
      <c r="H630" s="4" t="s">
        <v>101</v>
      </c>
      <c r="I630" s="4"/>
      <c r="J630" s="4"/>
      <c r="K630" s="4">
        <v>207</v>
      </c>
      <c r="L630" s="4">
        <v>21</v>
      </c>
      <c r="M630" s="4">
        <v>3</v>
      </c>
      <c r="N630" s="4" t="s">
        <v>3</v>
      </c>
      <c r="O630" s="4">
        <v>-1</v>
      </c>
      <c r="P630" s="4"/>
      <c r="Q630" s="4"/>
      <c r="R630" s="4"/>
      <c r="S630" s="4"/>
      <c r="T630" s="4"/>
      <c r="U630" s="4"/>
      <c r="V630" s="4"/>
      <c r="W630" s="4"/>
    </row>
    <row r="631" spans="1:206">
      <c r="A631" s="4">
        <v>50</v>
      </c>
      <c r="B631" s="4">
        <v>0</v>
      </c>
      <c r="C631" s="4">
        <v>0</v>
      </c>
      <c r="D631" s="4">
        <v>1</v>
      </c>
      <c r="E631" s="4">
        <v>208</v>
      </c>
      <c r="F631" s="4">
        <f>Source!V608</f>
        <v>0.6633</v>
      </c>
      <c r="G631" s="4" t="s">
        <v>102</v>
      </c>
      <c r="H631" s="4" t="s">
        <v>103</v>
      </c>
      <c r="I631" s="4"/>
      <c r="J631" s="4"/>
      <c r="K631" s="4">
        <v>208</v>
      </c>
      <c r="L631" s="4">
        <v>22</v>
      </c>
      <c r="M631" s="4">
        <v>3</v>
      </c>
      <c r="N631" s="4" t="s">
        <v>3</v>
      </c>
      <c r="O631" s="4">
        <v>-1</v>
      </c>
      <c r="P631" s="4"/>
      <c r="Q631" s="4"/>
      <c r="R631" s="4"/>
      <c r="S631" s="4"/>
      <c r="T631" s="4"/>
      <c r="U631" s="4"/>
      <c r="V631" s="4"/>
      <c r="W631" s="4"/>
    </row>
    <row r="632" spans="1:206">
      <c r="A632" s="4">
        <v>50</v>
      </c>
      <c r="B632" s="4">
        <v>0</v>
      </c>
      <c r="C632" s="4">
        <v>0</v>
      </c>
      <c r="D632" s="4">
        <v>1</v>
      </c>
      <c r="E632" s="4">
        <v>209</v>
      </c>
      <c r="F632" s="4">
        <f>ROUND(Source!W608,O632)</f>
        <v>0</v>
      </c>
      <c r="G632" s="4" t="s">
        <v>104</v>
      </c>
      <c r="H632" s="4" t="s">
        <v>105</v>
      </c>
      <c r="I632" s="4"/>
      <c r="J632" s="4"/>
      <c r="K632" s="4">
        <v>209</v>
      </c>
      <c r="L632" s="4">
        <v>23</v>
      </c>
      <c r="M632" s="4">
        <v>3</v>
      </c>
      <c r="N632" s="4" t="s">
        <v>3</v>
      </c>
      <c r="O632" s="4">
        <v>2</v>
      </c>
      <c r="P632" s="4"/>
      <c r="Q632" s="4"/>
      <c r="R632" s="4"/>
      <c r="S632" s="4"/>
      <c r="T632" s="4"/>
      <c r="U632" s="4"/>
      <c r="V632" s="4"/>
      <c r="W632" s="4"/>
    </row>
    <row r="633" spans="1:206">
      <c r="A633" s="4">
        <v>50</v>
      </c>
      <c r="B633" s="4">
        <v>0</v>
      </c>
      <c r="C633" s="4">
        <v>0</v>
      </c>
      <c r="D633" s="4">
        <v>1</v>
      </c>
      <c r="E633" s="4">
        <v>233</v>
      </c>
      <c r="F633" s="4">
        <f>ROUND(Source!BD608,O633)</f>
        <v>0</v>
      </c>
      <c r="G633" s="4" t="s">
        <v>106</v>
      </c>
      <c r="H633" s="4" t="s">
        <v>107</v>
      </c>
      <c r="I633" s="4"/>
      <c r="J633" s="4"/>
      <c r="K633" s="4">
        <v>233</v>
      </c>
      <c r="L633" s="4">
        <v>24</v>
      </c>
      <c r="M633" s="4">
        <v>3</v>
      </c>
      <c r="N633" s="4" t="s">
        <v>3</v>
      </c>
      <c r="O633" s="4">
        <v>2</v>
      </c>
      <c r="P633" s="4"/>
      <c r="Q633" s="4"/>
      <c r="R633" s="4"/>
      <c r="S633" s="4"/>
      <c r="T633" s="4"/>
      <c r="U633" s="4"/>
      <c r="V633" s="4"/>
      <c r="W633" s="4"/>
    </row>
    <row r="634" spans="1:206">
      <c r="A634" s="4">
        <v>50</v>
      </c>
      <c r="B634" s="4">
        <v>0</v>
      </c>
      <c r="C634" s="4">
        <v>0</v>
      </c>
      <c r="D634" s="4">
        <v>1</v>
      </c>
      <c r="E634" s="4">
        <v>210</v>
      </c>
      <c r="F634" s="4">
        <f>ROUND(Source!X608,O634)</f>
        <v>34628.589999999997</v>
      </c>
      <c r="G634" s="4" t="s">
        <v>108</v>
      </c>
      <c r="H634" s="4" t="s">
        <v>109</v>
      </c>
      <c r="I634" s="4"/>
      <c r="J634" s="4"/>
      <c r="K634" s="4">
        <v>210</v>
      </c>
      <c r="L634" s="4">
        <v>25</v>
      </c>
      <c r="M634" s="4">
        <v>3</v>
      </c>
      <c r="N634" s="4" t="s">
        <v>3</v>
      </c>
      <c r="O634" s="4">
        <v>2</v>
      </c>
      <c r="P634" s="4"/>
      <c r="Q634" s="4"/>
      <c r="R634" s="4"/>
      <c r="S634" s="4"/>
      <c r="T634" s="4"/>
      <c r="U634" s="4"/>
      <c r="V634" s="4"/>
      <c r="W634" s="4"/>
    </row>
    <row r="635" spans="1:206">
      <c r="A635" s="4">
        <v>50</v>
      </c>
      <c r="B635" s="4">
        <v>0</v>
      </c>
      <c r="C635" s="4">
        <v>0</v>
      </c>
      <c r="D635" s="4">
        <v>1</v>
      </c>
      <c r="E635" s="4">
        <v>211</v>
      </c>
      <c r="F635" s="4">
        <f>ROUND(Source!Y608,O635)</f>
        <v>22428.14</v>
      </c>
      <c r="G635" s="4" t="s">
        <v>110</v>
      </c>
      <c r="H635" s="4" t="s">
        <v>111</v>
      </c>
      <c r="I635" s="4"/>
      <c r="J635" s="4"/>
      <c r="K635" s="4">
        <v>211</v>
      </c>
      <c r="L635" s="4">
        <v>26</v>
      </c>
      <c r="M635" s="4">
        <v>3</v>
      </c>
      <c r="N635" s="4" t="s">
        <v>3</v>
      </c>
      <c r="O635" s="4">
        <v>2</v>
      </c>
      <c r="P635" s="4"/>
      <c r="Q635" s="4"/>
      <c r="R635" s="4"/>
      <c r="S635" s="4"/>
      <c r="T635" s="4"/>
      <c r="U635" s="4"/>
      <c r="V635" s="4"/>
      <c r="W635" s="4"/>
    </row>
    <row r="636" spans="1:206">
      <c r="A636" s="4">
        <v>50</v>
      </c>
      <c r="B636" s="4">
        <v>0</v>
      </c>
      <c r="C636" s="4">
        <v>0</v>
      </c>
      <c r="D636" s="4">
        <v>1</v>
      </c>
      <c r="E636" s="4">
        <v>224</v>
      </c>
      <c r="F636" s="4">
        <f>ROUND(Source!AR608,O636)</f>
        <v>106211.06</v>
      </c>
      <c r="G636" s="4" t="s">
        <v>112</v>
      </c>
      <c r="H636" s="4" t="s">
        <v>113</v>
      </c>
      <c r="I636" s="4"/>
      <c r="J636" s="4"/>
      <c r="K636" s="4">
        <v>224</v>
      </c>
      <c r="L636" s="4">
        <v>27</v>
      </c>
      <c r="M636" s="4">
        <v>3</v>
      </c>
      <c r="N636" s="4" t="s">
        <v>3</v>
      </c>
      <c r="O636" s="4">
        <v>2</v>
      </c>
      <c r="P636" s="4"/>
      <c r="Q636" s="4"/>
      <c r="R636" s="4"/>
      <c r="S636" s="4"/>
      <c r="T636" s="4"/>
      <c r="U636" s="4"/>
      <c r="V636" s="4"/>
      <c r="W636" s="4"/>
    </row>
    <row r="638" spans="1:206">
      <c r="A638" s="2">
        <v>51</v>
      </c>
      <c r="B638" s="2">
        <f>B24</f>
        <v>1</v>
      </c>
      <c r="C638" s="2">
        <f>A24</f>
        <v>4</v>
      </c>
      <c r="D638" s="2">
        <f>ROW(A24)</f>
        <v>24</v>
      </c>
      <c r="E638" s="2"/>
      <c r="F638" s="2" t="str">
        <f>IF(F24&lt;&gt;"",F24,"")</f>
        <v>Новый раздел</v>
      </c>
      <c r="G638" s="2" t="str">
        <f>IF(G24&lt;&gt;"",G24,"")</f>
        <v>Демонтаж</v>
      </c>
      <c r="H638" s="2">
        <v>0</v>
      </c>
      <c r="I638" s="2"/>
      <c r="J638" s="2"/>
      <c r="K638" s="2"/>
      <c r="L638" s="2"/>
      <c r="M638" s="2"/>
      <c r="N638" s="2"/>
      <c r="O638" s="2">
        <f t="shared" ref="O638:T638" si="689">ROUND(O42+O86+O130+O174+O218+O262+O304+O346+O388+O432+O476+O520+O564+O608+AB638,2)</f>
        <v>428449.13</v>
      </c>
      <c r="P638" s="2">
        <f t="shared" si="689"/>
        <v>56286.44</v>
      </c>
      <c r="Q638" s="2">
        <f t="shared" si="689"/>
        <v>2710.74</v>
      </c>
      <c r="R638" s="2">
        <f t="shared" si="689"/>
        <v>2606.65</v>
      </c>
      <c r="S638" s="2">
        <f t="shared" si="689"/>
        <v>369451.95</v>
      </c>
      <c r="T638" s="2">
        <f t="shared" si="689"/>
        <v>0</v>
      </c>
      <c r="U638" s="2">
        <f>U42+U86+U130+U174+U218+U262+U304+U346+U388+U432+U476+U520+U564+U608+AH638</f>
        <v>1340.216784</v>
      </c>
      <c r="V638" s="2">
        <f>V42+V86+V130+V174+V218+V262+V304+V346+V388+V432+V476+V520+V564+V608+AI638</f>
        <v>6.0865469999999995</v>
      </c>
      <c r="W638" s="2">
        <f>ROUND(W42+W86+W130+W174+W218+W262+W304+W346+W388+W432+W476+W520+W564+W608+AJ638,2)</f>
        <v>0</v>
      </c>
      <c r="X638" s="2">
        <f>ROUND(X42+X86+X130+X174+X218+X262+X304+X346+X388+X432+X476+X520+X564+X608+AK638,2)</f>
        <v>299473.03000000003</v>
      </c>
      <c r="Y638" s="2">
        <f>ROUND(Y42+Y86+Y130+Y174+Y218+Y262+Y304+Y346+Y388+Y432+Y476+Y520+Y564+Y608+AL638,2)</f>
        <v>193860.17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>
        <f t="shared" ref="AO638:BD638" si="690">ROUND(AO42+AO86+AO130+AO174+AO218+AO262+AO304+AO346+AO388+AO432+AO476+AO520+AO564+AO608+BX638,2)</f>
        <v>0</v>
      </c>
      <c r="AP638" s="2">
        <f t="shared" si="690"/>
        <v>0</v>
      </c>
      <c r="AQ638" s="2">
        <f t="shared" si="690"/>
        <v>0</v>
      </c>
      <c r="AR638" s="2">
        <f t="shared" si="690"/>
        <v>921782.33</v>
      </c>
      <c r="AS638" s="2">
        <f t="shared" si="690"/>
        <v>921782.33</v>
      </c>
      <c r="AT638" s="2">
        <f t="shared" si="690"/>
        <v>0</v>
      </c>
      <c r="AU638" s="2">
        <f t="shared" si="690"/>
        <v>0</v>
      </c>
      <c r="AV638" s="2">
        <f t="shared" si="690"/>
        <v>56286.44</v>
      </c>
      <c r="AW638" s="2">
        <f t="shared" si="690"/>
        <v>56286.44</v>
      </c>
      <c r="AX638" s="2">
        <f t="shared" si="690"/>
        <v>0</v>
      </c>
      <c r="AY638" s="2">
        <f t="shared" si="690"/>
        <v>56286.44</v>
      </c>
      <c r="AZ638" s="2">
        <f t="shared" si="690"/>
        <v>0</v>
      </c>
      <c r="BA638" s="2">
        <f t="shared" si="690"/>
        <v>0</v>
      </c>
      <c r="BB638" s="2">
        <f t="shared" si="690"/>
        <v>0</v>
      </c>
      <c r="BC638" s="2">
        <f t="shared" si="690"/>
        <v>0</v>
      </c>
      <c r="BD638" s="2">
        <f t="shared" si="690"/>
        <v>0</v>
      </c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>
        <v>0</v>
      </c>
    </row>
    <row r="640" spans="1:206">
      <c r="A640" s="4">
        <v>50</v>
      </c>
      <c r="B640" s="4">
        <v>0</v>
      </c>
      <c r="C640" s="4">
        <v>0</v>
      </c>
      <c r="D640" s="4">
        <v>1</v>
      </c>
      <c r="E640" s="4">
        <v>201</v>
      </c>
      <c r="F640" s="4">
        <f>ROUND(Source!O638,O640)</f>
        <v>428449.13</v>
      </c>
      <c r="G640" s="4" t="s">
        <v>60</v>
      </c>
      <c r="H640" s="4" t="s">
        <v>61</v>
      </c>
      <c r="I640" s="4"/>
      <c r="J640" s="4"/>
      <c r="K640" s="4">
        <v>201</v>
      </c>
      <c r="L640" s="4">
        <v>1</v>
      </c>
      <c r="M640" s="4">
        <v>3</v>
      </c>
      <c r="N640" s="4" t="s">
        <v>3</v>
      </c>
      <c r="O640" s="4">
        <v>2</v>
      </c>
      <c r="P640" s="4"/>
      <c r="Q640" s="4"/>
      <c r="R640" s="4"/>
      <c r="S640" s="4"/>
      <c r="T640" s="4"/>
      <c r="U640" s="4"/>
      <c r="V640" s="4"/>
      <c r="W640" s="4"/>
    </row>
    <row r="641" spans="1:23">
      <c r="A641" s="4">
        <v>50</v>
      </c>
      <c r="B641" s="4">
        <v>0</v>
      </c>
      <c r="C641" s="4">
        <v>0</v>
      </c>
      <c r="D641" s="4">
        <v>1</v>
      </c>
      <c r="E641" s="4">
        <v>202</v>
      </c>
      <c r="F641" s="4">
        <f>ROUND(Source!P638,O641)</f>
        <v>56286.44</v>
      </c>
      <c r="G641" s="4" t="s">
        <v>62</v>
      </c>
      <c r="H641" s="4" t="s">
        <v>63</v>
      </c>
      <c r="I641" s="4"/>
      <c r="J641" s="4"/>
      <c r="K641" s="4">
        <v>202</v>
      </c>
      <c r="L641" s="4">
        <v>2</v>
      </c>
      <c r="M641" s="4">
        <v>3</v>
      </c>
      <c r="N641" s="4" t="s">
        <v>3</v>
      </c>
      <c r="O641" s="4">
        <v>2</v>
      </c>
      <c r="P641" s="4"/>
      <c r="Q641" s="4"/>
      <c r="R641" s="4"/>
      <c r="S641" s="4"/>
      <c r="T641" s="4"/>
      <c r="U641" s="4"/>
      <c r="V641" s="4"/>
      <c r="W641" s="4"/>
    </row>
    <row r="642" spans="1:23">
      <c r="A642" s="4">
        <v>50</v>
      </c>
      <c r="B642" s="4">
        <v>0</v>
      </c>
      <c r="C642" s="4">
        <v>0</v>
      </c>
      <c r="D642" s="4">
        <v>1</v>
      </c>
      <c r="E642" s="4">
        <v>222</v>
      </c>
      <c r="F642" s="4">
        <f>ROUND(Source!AO638,O642)</f>
        <v>0</v>
      </c>
      <c r="G642" s="4" t="s">
        <v>64</v>
      </c>
      <c r="H642" s="4" t="s">
        <v>65</v>
      </c>
      <c r="I642" s="4"/>
      <c r="J642" s="4"/>
      <c r="K642" s="4">
        <v>222</v>
      </c>
      <c r="L642" s="4">
        <v>3</v>
      </c>
      <c r="M642" s="4">
        <v>3</v>
      </c>
      <c r="N642" s="4" t="s">
        <v>3</v>
      </c>
      <c r="O642" s="4">
        <v>2</v>
      </c>
      <c r="P642" s="4"/>
      <c r="Q642" s="4"/>
      <c r="R642" s="4"/>
      <c r="S642" s="4"/>
      <c r="T642" s="4"/>
      <c r="U642" s="4"/>
      <c r="V642" s="4"/>
      <c r="W642" s="4"/>
    </row>
    <row r="643" spans="1:23">
      <c r="A643" s="4">
        <v>50</v>
      </c>
      <c r="B643" s="4">
        <v>0</v>
      </c>
      <c r="C643" s="4">
        <v>0</v>
      </c>
      <c r="D643" s="4">
        <v>1</v>
      </c>
      <c r="E643" s="4">
        <v>225</v>
      </c>
      <c r="F643" s="4">
        <f>ROUND(Source!AV638,O643)</f>
        <v>56286.44</v>
      </c>
      <c r="G643" s="4" t="s">
        <v>66</v>
      </c>
      <c r="H643" s="4" t="s">
        <v>67</v>
      </c>
      <c r="I643" s="4"/>
      <c r="J643" s="4"/>
      <c r="K643" s="4">
        <v>225</v>
      </c>
      <c r="L643" s="4">
        <v>4</v>
      </c>
      <c r="M643" s="4">
        <v>3</v>
      </c>
      <c r="N643" s="4" t="s">
        <v>3</v>
      </c>
      <c r="O643" s="4">
        <v>2</v>
      </c>
      <c r="P643" s="4"/>
      <c r="Q643" s="4"/>
      <c r="R643" s="4"/>
      <c r="S643" s="4"/>
      <c r="T643" s="4"/>
      <c r="U643" s="4"/>
      <c r="V643" s="4"/>
      <c r="W643" s="4"/>
    </row>
    <row r="644" spans="1:23">
      <c r="A644" s="4">
        <v>50</v>
      </c>
      <c r="B644" s="4">
        <v>0</v>
      </c>
      <c r="C644" s="4">
        <v>0</v>
      </c>
      <c r="D644" s="4">
        <v>1</v>
      </c>
      <c r="E644" s="4">
        <v>226</v>
      </c>
      <c r="F644" s="4">
        <f>ROUND(Source!AW638,O644)</f>
        <v>56286.44</v>
      </c>
      <c r="G644" s="4" t="s">
        <v>68</v>
      </c>
      <c r="H644" s="4" t="s">
        <v>69</v>
      </c>
      <c r="I644" s="4"/>
      <c r="J644" s="4"/>
      <c r="K644" s="4">
        <v>226</v>
      </c>
      <c r="L644" s="4">
        <v>5</v>
      </c>
      <c r="M644" s="4">
        <v>3</v>
      </c>
      <c r="N644" s="4" t="s">
        <v>3</v>
      </c>
      <c r="O644" s="4">
        <v>2</v>
      </c>
      <c r="P644" s="4"/>
      <c r="Q644" s="4"/>
      <c r="R644" s="4"/>
      <c r="S644" s="4"/>
      <c r="T644" s="4"/>
      <c r="U644" s="4"/>
      <c r="V644" s="4"/>
      <c r="W644" s="4"/>
    </row>
    <row r="645" spans="1:23">
      <c r="A645" s="4">
        <v>50</v>
      </c>
      <c r="B645" s="4">
        <v>0</v>
      </c>
      <c r="C645" s="4">
        <v>0</v>
      </c>
      <c r="D645" s="4">
        <v>1</v>
      </c>
      <c r="E645" s="4">
        <v>227</v>
      </c>
      <c r="F645" s="4">
        <f>ROUND(Source!AX638,O645)</f>
        <v>0</v>
      </c>
      <c r="G645" s="4" t="s">
        <v>70</v>
      </c>
      <c r="H645" s="4" t="s">
        <v>71</v>
      </c>
      <c r="I645" s="4"/>
      <c r="J645" s="4"/>
      <c r="K645" s="4">
        <v>227</v>
      </c>
      <c r="L645" s="4">
        <v>6</v>
      </c>
      <c r="M645" s="4">
        <v>3</v>
      </c>
      <c r="N645" s="4" t="s">
        <v>3</v>
      </c>
      <c r="O645" s="4">
        <v>2</v>
      </c>
      <c r="P645" s="4"/>
      <c r="Q645" s="4"/>
      <c r="R645" s="4"/>
      <c r="S645" s="4"/>
      <c r="T645" s="4"/>
      <c r="U645" s="4"/>
      <c r="V645" s="4"/>
      <c r="W645" s="4"/>
    </row>
    <row r="646" spans="1:23">
      <c r="A646" s="4">
        <v>50</v>
      </c>
      <c r="B646" s="4">
        <v>0</v>
      </c>
      <c r="C646" s="4">
        <v>0</v>
      </c>
      <c r="D646" s="4">
        <v>1</v>
      </c>
      <c r="E646" s="4">
        <v>228</v>
      </c>
      <c r="F646" s="4">
        <f>ROUND(Source!AY638,O646)</f>
        <v>56286.44</v>
      </c>
      <c r="G646" s="4" t="s">
        <v>72</v>
      </c>
      <c r="H646" s="4" t="s">
        <v>73</v>
      </c>
      <c r="I646" s="4"/>
      <c r="J646" s="4"/>
      <c r="K646" s="4">
        <v>228</v>
      </c>
      <c r="L646" s="4">
        <v>7</v>
      </c>
      <c r="M646" s="4">
        <v>3</v>
      </c>
      <c r="N646" s="4" t="s">
        <v>3</v>
      </c>
      <c r="O646" s="4">
        <v>2</v>
      </c>
      <c r="P646" s="4"/>
      <c r="Q646" s="4"/>
      <c r="R646" s="4"/>
      <c r="S646" s="4"/>
      <c r="T646" s="4"/>
      <c r="U646" s="4"/>
      <c r="V646" s="4"/>
      <c r="W646" s="4"/>
    </row>
    <row r="647" spans="1:23">
      <c r="A647" s="4">
        <v>50</v>
      </c>
      <c r="B647" s="4">
        <v>0</v>
      </c>
      <c r="C647" s="4">
        <v>0</v>
      </c>
      <c r="D647" s="4">
        <v>1</v>
      </c>
      <c r="E647" s="4">
        <v>216</v>
      </c>
      <c r="F647" s="4">
        <f>ROUND(Source!AP638,O647)</f>
        <v>0</v>
      </c>
      <c r="G647" s="4" t="s">
        <v>74</v>
      </c>
      <c r="H647" s="4" t="s">
        <v>75</v>
      </c>
      <c r="I647" s="4"/>
      <c r="J647" s="4"/>
      <c r="K647" s="4">
        <v>216</v>
      </c>
      <c r="L647" s="4">
        <v>8</v>
      </c>
      <c r="M647" s="4">
        <v>3</v>
      </c>
      <c r="N647" s="4" t="s">
        <v>3</v>
      </c>
      <c r="O647" s="4">
        <v>2</v>
      </c>
      <c r="P647" s="4"/>
      <c r="Q647" s="4"/>
      <c r="R647" s="4"/>
      <c r="S647" s="4"/>
      <c r="T647" s="4"/>
      <c r="U647" s="4"/>
      <c r="V647" s="4"/>
      <c r="W647" s="4"/>
    </row>
    <row r="648" spans="1:23">
      <c r="A648" s="4">
        <v>50</v>
      </c>
      <c r="B648" s="4">
        <v>0</v>
      </c>
      <c r="C648" s="4">
        <v>0</v>
      </c>
      <c r="D648" s="4">
        <v>1</v>
      </c>
      <c r="E648" s="4">
        <v>223</v>
      </c>
      <c r="F648" s="4">
        <f>ROUND(Source!AQ638,O648)</f>
        <v>0</v>
      </c>
      <c r="G648" s="4" t="s">
        <v>76</v>
      </c>
      <c r="H648" s="4" t="s">
        <v>77</v>
      </c>
      <c r="I648" s="4"/>
      <c r="J648" s="4"/>
      <c r="K648" s="4">
        <v>223</v>
      </c>
      <c r="L648" s="4">
        <v>9</v>
      </c>
      <c r="M648" s="4">
        <v>3</v>
      </c>
      <c r="N648" s="4" t="s">
        <v>3</v>
      </c>
      <c r="O648" s="4">
        <v>2</v>
      </c>
      <c r="P648" s="4"/>
      <c r="Q648" s="4"/>
      <c r="R648" s="4"/>
      <c r="S648" s="4"/>
      <c r="T648" s="4"/>
      <c r="U648" s="4"/>
      <c r="V648" s="4"/>
      <c r="W648" s="4"/>
    </row>
    <row r="649" spans="1:23">
      <c r="A649" s="4">
        <v>50</v>
      </c>
      <c r="B649" s="4">
        <v>0</v>
      </c>
      <c r="C649" s="4">
        <v>0</v>
      </c>
      <c r="D649" s="4">
        <v>1</v>
      </c>
      <c r="E649" s="4">
        <v>229</v>
      </c>
      <c r="F649" s="4">
        <f>ROUND(Source!AZ638,O649)</f>
        <v>0</v>
      </c>
      <c r="G649" s="4" t="s">
        <v>78</v>
      </c>
      <c r="H649" s="4" t="s">
        <v>79</v>
      </c>
      <c r="I649" s="4"/>
      <c r="J649" s="4"/>
      <c r="K649" s="4">
        <v>229</v>
      </c>
      <c r="L649" s="4">
        <v>10</v>
      </c>
      <c r="M649" s="4">
        <v>3</v>
      </c>
      <c r="N649" s="4" t="s">
        <v>3</v>
      </c>
      <c r="O649" s="4">
        <v>2</v>
      </c>
      <c r="P649" s="4"/>
      <c r="Q649" s="4"/>
      <c r="R649" s="4"/>
      <c r="S649" s="4"/>
      <c r="T649" s="4"/>
      <c r="U649" s="4"/>
      <c r="V649" s="4"/>
      <c r="W649" s="4"/>
    </row>
    <row r="650" spans="1:23">
      <c r="A650" s="4">
        <v>50</v>
      </c>
      <c r="B650" s="4">
        <v>0</v>
      </c>
      <c r="C650" s="4">
        <v>0</v>
      </c>
      <c r="D650" s="4">
        <v>1</v>
      </c>
      <c r="E650" s="4">
        <v>203</v>
      </c>
      <c r="F650" s="4">
        <f>ROUND(Source!Q638,O650)</f>
        <v>2710.74</v>
      </c>
      <c r="G650" s="4" t="s">
        <v>80</v>
      </c>
      <c r="H650" s="4" t="s">
        <v>81</v>
      </c>
      <c r="I650" s="4"/>
      <c r="J650" s="4"/>
      <c r="K650" s="4">
        <v>203</v>
      </c>
      <c r="L650" s="4">
        <v>11</v>
      </c>
      <c r="M650" s="4">
        <v>3</v>
      </c>
      <c r="N650" s="4" t="s">
        <v>3</v>
      </c>
      <c r="O650" s="4">
        <v>2</v>
      </c>
      <c r="P650" s="4"/>
      <c r="Q650" s="4"/>
      <c r="R650" s="4"/>
      <c r="S650" s="4"/>
      <c r="T650" s="4"/>
      <c r="U650" s="4"/>
      <c r="V650" s="4"/>
      <c r="W650" s="4"/>
    </row>
    <row r="651" spans="1:23">
      <c r="A651" s="4">
        <v>50</v>
      </c>
      <c r="B651" s="4">
        <v>0</v>
      </c>
      <c r="C651" s="4">
        <v>0</v>
      </c>
      <c r="D651" s="4">
        <v>1</v>
      </c>
      <c r="E651" s="4">
        <v>231</v>
      </c>
      <c r="F651" s="4">
        <f>ROUND(Source!BB638,O651)</f>
        <v>0</v>
      </c>
      <c r="G651" s="4" t="s">
        <v>82</v>
      </c>
      <c r="H651" s="4" t="s">
        <v>83</v>
      </c>
      <c r="I651" s="4"/>
      <c r="J651" s="4"/>
      <c r="K651" s="4">
        <v>231</v>
      </c>
      <c r="L651" s="4">
        <v>12</v>
      </c>
      <c r="M651" s="4">
        <v>3</v>
      </c>
      <c r="N651" s="4" t="s">
        <v>3</v>
      </c>
      <c r="O651" s="4">
        <v>2</v>
      </c>
      <c r="P651" s="4"/>
      <c r="Q651" s="4"/>
      <c r="R651" s="4"/>
      <c r="S651" s="4"/>
      <c r="T651" s="4"/>
      <c r="U651" s="4"/>
      <c r="V651" s="4"/>
      <c r="W651" s="4"/>
    </row>
    <row r="652" spans="1:23">
      <c r="A652" s="4">
        <v>50</v>
      </c>
      <c r="B652" s="4">
        <v>0</v>
      </c>
      <c r="C652" s="4">
        <v>0</v>
      </c>
      <c r="D652" s="4">
        <v>1</v>
      </c>
      <c r="E652" s="4">
        <v>204</v>
      </c>
      <c r="F652" s="4">
        <f>ROUND(Source!R638,O652)</f>
        <v>2606.65</v>
      </c>
      <c r="G652" s="4" t="s">
        <v>84</v>
      </c>
      <c r="H652" s="4" t="s">
        <v>85</v>
      </c>
      <c r="I652" s="4"/>
      <c r="J652" s="4"/>
      <c r="K652" s="4">
        <v>204</v>
      </c>
      <c r="L652" s="4">
        <v>13</v>
      </c>
      <c r="M652" s="4">
        <v>3</v>
      </c>
      <c r="N652" s="4" t="s">
        <v>3</v>
      </c>
      <c r="O652" s="4">
        <v>2</v>
      </c>
      <c r="P652" s="4"/>
      <c r="Q652" s="4"/>
      <c r="R652" s="4"/>
      <c r="S652" s="4"/>
      <c r="T652" s="4"/>
      <c r="U652" s="4"/>
      <c r="V652" s="4"/>
      <c r="W652" s="4"/>
    </row>
    <row r="653" spans="1:23">
      <c r="A653" s="4">
        <v>50</v>
      </c>
      <c r="B653" s="4">
        <v>0</v>
      </c>
      <c r="C653" s="4">
        <v>0</v>
      </c>
      <c r="D653" s="4">
        <v>1</v>
      </c>
      <c r="E653" s="4">
        <v>205</v>
      </c>
      <c r="F653" s="4">
        <f>ROUND(Source!S638,O653)</f>
        <v>369451.95</v>
      </c>
      <c r="G653" s="4" t="s">
        <v>86</v>
      </c>
      <c r="H653" s="4" t="s">
        <v>87</v>
      </c>
      <c r="I653" s="4"/>
      <c r="J653" s="4"/>
      <c r="K653" s="4">
        <v>205</v>
      </c>
      <c r="L653" s="4">
        <v>14</v>
      </c>
      <c r="M653" s="4">
        <v>3</v>
      </c>
      <c r="N653" s="4" t="s">
        <v>3</v>
      </c>
      <c r="O653" s="4">
        <v>2</v>
      </c>
      <c r="P653" s="4"/>
      <c r="Q653" s="4"/>
      <c r="R653" s="4"/>
      <c r="S653" s="4"/>
      <c r="T653" s="4"/>
      <c r="U653" s="4"/>
      <c r="V653" s="4"/>
      <c r="W653" s="4"/>
    </row>
    <row r="654" spans="1:23">
      <c r="A654" s="4">
        <v>50</v>
      </c>
      <c r="B654" s="4">
        <v>0</v>
      </c>
      <c r="C654" s="4">
        <v>0</v>
      </c>
      <c r="D654" s="4">
        <v>1</v>
      </c>
      <c r="E654" s="4">
        <v>232</v>
      </c>
      <c r="F654" s="4">
        <f>ROUND(Source!BC638,O654)</f>
        <v>0</v>
      </c>
      <c r="G654" s="4" t="s">
        <v>88</v>
      </c>
      <c r="H654" s="4" t="s">
        <v>89</v>
      </c>
      <c r="I654" s="4"/>
      <c r="J654" s="4"/>
      <c r="K654" s="4">
        <v>232</v>
      </c>
      <c r="L654" s="4">
        <v>15</v>
      </c>
      <c r="M654" s="4">
        <v>3</v>
      </c>
      <c r="N654" s="4" t="s">
        <v>3</v>
      </c>
      <c r="O654" s="4">
        <v>2</v>
      </c>
      <c r="P654" s="4"/>
      <c r="Q654" s="4"/>
      <c r="R654" s="4"/>
      <c r="S654" s="4"/>
      <c r="T654" s="4"/>
      <c r="U654" s="4"/>
      <c r="V654" s="4"/>
      <c r="W654" s="4"/>
    </row>
    <row r="655" spans="1:23">
      <c r="A655" s="4">
        <v>50</v>
      </c>
      <c r="B655" s="4">
        <v>0</v>
      </c>
      <c r="C655" s="4">
        <v>0</v>
      </c>
      <c r="D655" s="4">
        <v>1</v>
      </c>
      <c r="E655" s="4">
        <v>214</v>
      </c>
      <c r="F655" s="4">
        <f>ROUND(Source!AS638,O655)</f>
        <v>921782.33</v>
      </c>
      <c r="G655" s="4" t="s">
        <v>90</v>
      </c>
      <c r="H655" s="4" t="s">
        <v>91</v>
      </c>
      <c r="I655" s="4"/>
      <c r="J655" s="4"/>
      <c r="K655" s="4">
        <v>214</v>
      </c>
      <c r="L655" s="4">
        <v>16</v>
      </c>
      <c r="M655" s="4">
        <v>3</v>
      </c>
      <c r="N655" s="4" t="s">
        <v>3</v>
      </c>
      <c r="O655" s="4">
        <v>2</v>
      </c>
      <c r="P655" s="4"/>
      <c r="Q655" s="4"/>
      <c r="R655" s="4"/>
      <c r="S655" s="4"/>
      <c r="T655" s="4"/>
      <c r="U655" s="4"/>
      <c r="V655" s="4"/>
      <c r="W655" s="4"/>
    </row>
    <row r="656" spans="1:23">
      <c r="A656" s="4">
        <v>50</v>
      </c>
      <c r="B656" s="4">
        <v>0</v>
      </c>
      <c r="C656" s="4">
        <v>0</v>
      </c>
      <c r="D656" s="4">
        <v>1</v>
      </c>
      <c r="E656" s="4">
        <v>215</v>
      </c>
      <c r="F656" s="4">
        <f>ROUND(Source!AT638,O656)</f>
        <v>0</v>
      </c>
      <c r="G656" s="4" t="s">
        <v>92</v>
      </c>
      <c r="H656" s="4" t="s">
        <v>93</v>
      </c>
      <c r="I656" s="4"/>
      <c r="J656" s="4"/>
      <c r="K656" s="4">
        <v>215</v>
      </c>
      <c r="L656" s="4">
        <v>17</v>
      </c>
      <c r="M656" s="4">
        <v>3</v>
      </c>
      <c r="N656" s="4" t="s">
        <v>3</v>
      </c>
      <c r="O656" s="4">
        <v>2</v>
      </c>
      <c r="P656" s="4"/>
      <c r="Q656" s="4"/>
      <c r="R656" s="4"/>
      <c r="S656" s="4"/>
      <c r="T656" s="4"/>
      <c r="U656" s="4"/>
      <c r="V656" s="4"/>
      <c r="W656" s="4"/>
    </row>
    <row r="657" spans="1:206">
      <c r="A657" s="4">
        <v>50</v>
      </c>
      <c r="B657" s="4">
        <v>0</v>
      </c>
      <c r="C657" s="4">
        <v>0</v>
      </c>
      <c r="D657" s="4">
        <v>1</v>
      </c>
      <c r="E657" s="4">
        <v>217</v>
      </c>
      <c r="F657" s="4">
        <f>ROUND(Source!AU638,O657)</f>
        <v>0</v>
      </c>
      <c r="G657" s="4" t="s">
        <v>94</v>
      </c>
      <c r="H657" s="4" t="s">
        <v>95</v>
      </c>
      <c r="I657" s="4"/>
      <c r="J657" s="4"/>
      <c r="K657" s="4">
        <v>217</v>
      </c>
      <c r="L657" s="4">
        <v>18</v>
      </c>
      <c r="M657" s="4">
        <v>3</v>
      </c>
      <c r="N657" s="4" t="s">
        <v>3</v>
      </c>
      <c r="O657" s="4">
        <v>2</v>
      </c>
      <c r="P657" s="4"/>
      <c r="Q657" s="4"/>
      <c r="R657" s="4"/>
      <c r="S657" s="4"/>
      <c r="T657" s="4"/>
      <c r="U657" s="4"/>
      <c r="V657" s="4"/>
      <c r="W657" s="4"/>
    </row>
    <row r="658" spans="1:206">
      <c r="A658" s="4">
        <v>50</v>
      </c>
      <c r="B658" s="4">
        <v>0</v>
      </c>
      <c r="C658" s="4">
        <v>0</v>
      </c>
      <c r="D658" s="4">
        <v>1</v>
      </c>
      <c r="E658" s="4">
        <v>230</v>
      </c>
      <c r="F658" s="4">
        <f>ROUND(Source!BA638,O658)</f>
        <v>0</v>
      </c>
      <c r="G658" s="4" t="s">
        <v>96</v>
      </c>
      <c r="H658" s="4" t="s">
        <v>97</v>
      </c>
      <c r="I658" s="4"/>
      <c r="J658" s="4"/>
      <c r="K658" s="4">
        <v>230</v>
      </c>
      <c r="L658" s="4">
        <v>19</v>
      </c>
      <c r="M658" s="4">
        <v>3</v>
      </c>
      <c r="N658" s="4" t="s">
        <v>3</v>
      </c>
      <c r="O658" s="4">
        <v>2</v>
      </c>
      <c r="P658" s="4"/>
      <c r="Q658" s="4"/>
      <c r="R658" s="4"/>
      <c r="S658" s="4"/>
      <c r="T658" s="4"/>
      <c r="U658" s="4"/>
      <c r="V658" s="4"/>
      <c r="W658" s="4"/>
    </row>
    <row r="659" spans="1:206">
      <c r="A659" s="4">
        <v>50</v>
      </c>
      <c r="B659" s="4">
        <v>0</v>
      </c>
      <c r="C659" s="4">
        <v>0</v>
      </c>
      <c r="D659" s="4">
        <v>1</v>
      </c>
      <c r="E659" s="4">
        <v>206</v>
      </c>
      <c r="F659" s="4">
        <f>ROUND(Source!T638,O659)</f>
        <v>0</v>
      </c>
      <c r="G659" s="4" t="s">
        <v>98</v>
      </c>
      <c r="H659" s="4" t="s">
        <v>99</v>
      </c>
      <c r="I659" s="4"/>
      <c r="J659" s="4"/>
      <c r="K659" s="4">
        <v>206</v>
      </c>
      <c r="L659" s="4">
        <v>20</v>
      </c>
      <c r="M659" s="4">
        <v>3</v>
      </c>
      <c r="N659" s="4" t="s">
        <v>3</v>
      </c>
      <c r="O659" s="4">
        <v>2</v>
      </c>
      <c r="P659" s="4"/>
      <c r="Q659" s="4"/>
      <c r="R659" s="4"/>
      <c r="S659" s="4"/>
      <c r="T659" s="4"/>
      <c r="U659" s="4"/>
      <c r="V659" s="4"/>
      <c r="W659" s="4"/>
    </row>
    <row r="660" spans="1:206">
      <c r="A660" s="4">
        <v>50</v>
      </c>
      <c r="B660" s="4">
        <v>0</v>
      </c>
      <c r="C660" s="4">
        <v>0</v>
      </c>
      <c r="D660" s="4">
        <v>1</v>
      </c>
      <c r="E660" s="4">
        <v>207</v>
      </c>
      <c r="F660" s="4">
        <f>Source!U638</f>
        <v>1340.216784</v>
      </c>
      <c r="G660" s="4" t="s">
        <v>100</v>
      </c>
      <c r="H660" s="4" t="s">
        <v>101</v>
      </c>
      <c r="I660" s="4"/>
      <c r="J660" s="4"/>
      <c r="K660" s="4">
        <v>207</v>
      </c>
      <c r="L660" s="4">
        <v>21</v>
      </c>
      <c r="M660" s="4">
        <v>3</v>
      </c>
      <c r="N660" s="4" t="s">
        <v>3</v>
      </c>
      <c r="O660" s="4">
        <v>-1</v>
      </c>
      <c r="P660" s="4"/>
      <c r="Q660" s="4"/>
      <c r="R660" s="4"/>
      <c r="S660" s="4"/>
      <c r="T660" s="4"/>
      <c r="U660" s="4"/>
      <c r="V660" s="4"/>
      <c r="W660" s="4"/>
    </row>
    <row r="661" spans="1:206">
      <c r="A661" s="4">
        <v>50</v>
      </c>
      <c r="B661" s="4">
        <v>0</v>
      </c>
      <c r="C661" s="4">
        <v>0</v>
      </c>
      <c r="D661" s="4">
        <v>1</v>
      </c>
      <c r="E661" s="4">
        <v>208</v>
      </c>
      <c r="F661" s="4">
        <f>Source!V638</f>
        <v>6.0865469999999995</v>
      </c>
      <c r="G661" s="4" t="s">
        <v>102</v>
      </c>
      <c r="H661" s="4" t="s">
        <v>103</v>
      </c>
      <c r="I661" s="4"/>
      <c r="J661" s="4"/>
      <c r="K661" s="4">
        <v>208</v>
      </c>
      <c r="L661" s="4">
        <v>22</v>
      </c>
      <c r="M661" s="4">
        <v>3</v>
      </c>
      <c r="N661" s="4" t="s">
        <v>3</v>
      </c>
      <c r="O661" s="4">
        <v>-1</v>
      </c>
      <c r="P661" s="4"/>
      <c r="Q661" s="4"/>
      <c r="R661" s="4"/>
      <c r="S661" s="4"/>
      <c r="T661" s="4"/>
      <c r="U661" s="4"/>
      <c r="V661" s="4"/>
      <c r="W661" s="4"/>
    </row>
    <row r="662" spans="1:206">
      <c r="A662" s="4">
        <v>50</v>
      </c>
      <c r="B662" s="4">
        <v>0</v>
      </c>
      <c r="C662" s="4">
        <v>0</v>
      </c>
      <c r="D662" s="4">
        <v>1</v>
      </c>
      <c r="E662" s="4">
        <v>209</v>
      </c>
      <c r="F662" s="4">
        <f>ROUND(Source!W638,O662)</f>
        <v>0</v>
      </c>
      <c r="G662" s="4" t="s">
        <v>104</v>
      </c>
      <c r="H662" s="4" t="s">
        <v>105</v>
      </c>
      <c r="I662" s="4"/>
      <c r="J662" s="4"/>
      <c r="K662" s="4">
        <v>209</v>
      </c>
      <c r="L662" s="4">
        <v>23</v>
      </c>
      <c r="M662" s="4">
        <v>3</v>
      </c>
      <c r="N662" s="4" t="s">
        <v>3</v>
      </c>
      <c r="O662" s="4">
        <v>2</v>
      </c>
      <c r="P662" s="4"/>
      <c r="Q662" s="4"/>
      <c r="R662" s="4"/>
      <c r="S662" s="4"/>
      <c r="T662" s="4"/>
      <c r="U662" s="4"/>
      <c r="V662" s="4"/>
      <c r="W662" s="4"/>
    </row>
    <row r="663" spans="1:206">
      <c r="A663" s="4">
        <v>50</v>
      </c>
      <c r="B663" s="4">
        <v>0</v>
      </c>
      <c r="C663" s="4">
        <v>0</v>
      </c>
      <c r="D663" s="4">
        <v>1</v>
      </c>
      <c r="E663" s="4">
        <v>233</v>
      </c>
      <c r="F663" s="4">
        <f>ROUND(Source!BD638,O663)</f>
        <v>0</v>
      </c>
      <c r="G663" s="4" t="s">
        <v>106</v>
      </c>
      <c r="H663" s="4" t="s">
        <v>107</v>
      </c>
      <c r="I663" s="4"/>
      <c r="J663" s="4"/>
      <c r="K663" s="4">
        <v>233</v>
      </c>
      <c r="L663" s="4">
        <v>24</v>
      </c>
      <c r="M663" s="4">
        <v>3</v>
      </c>
      <c r="N663" s="4" t="s">
        <v>3</v>
      </c>
      <c r="O663" s="4">
        <v>2</v>
      </c>
      <c r="P663" s="4"/>
      <c r="Q663" s="4"/>
      <c r="R663" s="4"/>
      <c r="S663" s="4"/>
      <c r="T663" s="4"/>
      <c r="U663" s="4"/>
      <c r="V663" s="4"/>
      <c r="W663" s="4"/>
    </row>
    <row r="664" spans="1:206">
      <c r="A664" s="4">
        <v>50</v>
      </c>
      <c r="B664" s="4">
        <v>0</v>
      </c>
      <c r="C664" s="4">
        <v>0</v>
      </c>
      <c r="D664" s="4">
        <v>1</v>
      </c>
      <c r="E664" s="4">
        <v>210</v>
      </c>
      <c r="F664" s="4">
        <f>ROUND(Source!X638,O664)</f>
        <v>299473.03000000003</v>
      </c>
      <c r="G664" s="4" t="s">
        <v>108</v>
      </c>
      <c r="H664" s="4" t="s">
        <v>109</v>
      </c>
      <c r="I664" s="4"/>
      <c r="J664" s="4"/>
      <c r="K664" s="4">
        <v>210</v>
      </c>
      <c r="L664" s="4">
        <v>25</v>
      </c>
      <c r="M664" s="4">
        <v>3</v>
      </c>
      <c r="N664" s="4" t="s">
        <v>3</v>
      </c>
      <c r="O664" s="4">
        <v>2</v>
      </c>
      <c r="P664" s="4"/>
      <c r="Q664" s="4"/>
      <c r="R664" s="4"/>
      <c r="S664" s="4"/>
      <c r="T664" s="4"/>
      <c r="U664" s="4"/>
      <c r="V664" s="4"/>
      <c r="W664" s="4"/>
    </row>
    <row r="665" spans="1:206">
      <c r="A665" s="4">
        <v>50</v>
      </c>
      <c r="B665" s="4">
        <v>0</v>
      </c>
      <c r="C665" s="4">
        <v>0</v>
      </c>
      <c r="D665" s="4">
        <v>1</v>
      </c>
      <c r="E665" s="4">
        <v>211</v>
      </c>
      <c r="F665" s="4">
        <f>ROUND(Source!Y638,O665)</f>
        <v>193860.17</v>
      </c>
      <c r="G665" s="4" t="s">
        <v>110</v>
      </c>
      <c r="H665" s="4" t="s">
        <v>111</v>
      </c>
      <c r="I665" s="4"/>
      <c r="J665" s="4"/>
      <c r="K665" s="4">
        <v>211</v>
      </c>
      <c r="L665" s="4">
        <v>26</v>
      </c>
      <c r="M665" s="4">
        <v>3</v>
      </c>
      <c r="N665" s="4" t="s">
        <v>3</v>
      </c>
      <c r="O665" s="4">
        <v>2</v>
      </c>
      <c r="P665" s="4"/>
      <c r="Q665" s="4"/>
      <c r="R665" s="4"/>
      <c r="S665" s="4"/>
      <c r="T665" s="4"/>
      <c r="U665" s="4"/>
      <c r="V665" s="4"/>
      <c r="W665" s="4"/>
    </row>
    <row r="666" spans="1:206">
      <c r="A666" s="4">
        <v>50</v>
      </c>
      <c r="B666" s="4">
        <v>0</v>
      </c>
      <c r="C666" s="4">
        <v>0</v>
      </c>
      <c r="D666" s="4">
        <v>1</v>
      </c>
      <c r="E666" s="4">
        <v>224</v>
      </c>
      <c r="F666" s="4">
        <f>ROUND(Source!AR638,O666)</f>
        <v>921782.33</v>
      </c>
      <c r="G666" s="4" t="s">
        <v>112</v>
      </c>
      <c r="H666" s="4" t="s">
        <v>113</v>
      </c>
      <c r="I666" s="4"/>
      <c r="J666" s="4"/>
      <c r="K666" s="4">
        <v>224</v>
      </c>
      <c r="L666" s="4">
        <v>27</v>
      </c>
      <c r="M666" s="4">
        <v>3</v>
      </c>
      <c r="N666" s="4" t="s">
        <v>3</v>
      </c>
      <c r="O666" s="4">
        <v>2</v>
      </c>
      <c r="P666" s="4"/>
      <c r="Q666" s="4"/>
      <c r="R666" s="4"/>
      <c r="S666" s="4"/>
      <c r="T666" s="4"/>
      <c r="U666" s="4"/>
      <c r="V666" s="4"/>
      <c r="W666" s="4"/>
    </row>
    <row r="668" spans="1:206">
      <c r="A668" s="1">
        <v>4</v>
      </c>
      <c r="B668" s="1">
        <v>1</v>
      </c>
      <c r="C668" s="1"/>
      <c r="D668" s="1">
        <f>ROW(A672)</f>
        <v>672</v>
      </c>
      <c r="E668" s="1"/>
      <c r="F668" s="1" t="s">
        <v>13</v>
      </c>
      <c r="G668" s="1" t="s">
        <v>92</v>
      </c>
      <c r="H668" s="1" t="s">
        <v>3</v>
      </c>
      <c r="I668" s="1">
        <v>0</v>
      </c>
      <c r="J668" s="1"/>
      <c r="K668" s="1">
        <v>0</v>
      </c>
      <c r="L668" s="1"/>
      <c r="M668" s="1" t="s">
        <v>3</v>
      </c>
      <c r="N668" s="1"/>
      <c r="O668" s="1"/>
      <c r="P668" s="1"/>
      <c r="Q668" s="1"/>
      <c r="R668" s="1"/>
      <c r="S668" s="1">
        <v>0</v>
      </c>
      <c r="T668" s="1"/>
      <c r="U668" s="1" t="s">
        <v>3</v>
      </c>
      <c r="V668" s="1">
        <v>0</v>
      </c>
      <c r="W668" s="1"/>
      <c r="X668" s="1"/>
      <c r="Y668" s="1"/>
      <c r="Z668" s="1"/>
      <c r="AA668" s="1"/>
      <c r="AB668" s="1" t="s">
        <v>3</v>
      </c>
      <c r="AC668" s="1" t="s">
        <v>3</v>
      </c>
      <c r="AD668" s="1" t="s">
        <v>3</v>
      </c>
      <c r="AE668" s="1" t="s">
        <v>3</v>
      </c>
      <c r="AF668" s="1" t="s">
        <v>3</v>
      </c>
      <c r="AG668" s="1" t="s">
        <v>3</v>
      </c>
      <c r="AH668" s="1"/>
      <c r="AI668" s="1"/>
      <c r="AJ668" s="1"/>
      <c r="AK668" s="1"/>
      <c r="AL668" s="1"/>
      <c r="AM668" s="1"/>
      <c r="AN668" s="1"/>
      <c r="AO668" s="1"/>
      <c r="AP668" s="1" t="s">
        <v>3</v>
      </c>
      <c r="AQ668" s="1" t="s">
        <v>3</v>
      </c>
      <c r="AR668" s="1" t="s">
        <v>3</v>
      </c>
      <c r="AS668" s="1"/>
      <c r="AT668" s="1"/>
      <c r="AU668" s="1"/>
      <c r="AV668" s="1"/>
      <c r="AW668" s="1"/>
      <c r="AX668" s="1"/>
      <c r="AY668" s="1"/>
      <c r="AZ668" s="1" t="s">
        <v>3</v>
      </c>
      <c r="BA668" s="1"/>
      <c r="BB668" s="1" t="s">
        <v>3</v>
      </c>
      <c r="BC668" s="1" t="s">
        <v>3</v>
      </c>
      <c r="BD668" s="1" t="s">
        <v>3</v>
      </c>
      <c r="BE668" s="1" t="s">
        <v>3</v>
      </c>
      <c r="BF668" s="1" t="s">
        <v>3</v>
      </c>
      <c r="BG668" s="1" t="s">
        <v>3</v>
      </c>
      <c r="BH668" s="1" t="s">
        <v>3</v>
      </c>
      <c r="BI668" s="1" t="s">
        <v>3</v>
      </c>
      <c r="BJ668" s="1" t="s">
        <v>3</v>
      </c>
      <c r="BK668" s="1" t="s">
        <v>3</v>
      </c>
      <c r="BL668" s="1" t="s">
        <v>3</v>
      </c>
      <c r="BM668" s="1" t="s">
        <v>3</v>
      </c>
      <c r="BN668" s="1" t="s">
        <v>3</v>
      </c>
      <c r="BO668" s="1" t="s">
        <v>3</v>
      </c>
      <c r="BP668" s="1" t="s">
        <v>3</v>
      </c>
      <c r="BQ668" s="1"/>
      <c r="BR668" s="1"/>
      <c r="BS668" s="1"/>
      <c r="BT668" s="1"/>
      <c r="BU668" s="1"/>
      <c r="BV668" s="1"/>
      <c r="BW668" s="1"/>
      <c r="BX668" s="1">
        <v>0</v>
      </c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>
        <v>0</v>
      </c>
    </row>
    <row r="670" spans="1:206">
      <c r="A670" s="2">
        <v>52</v>
      </c>
      <c r="B670" s="2">
        <f t="shared" ref="B670:G670" si="691">B672</f>
        <v>1</v>
      </c>
      <c r="C670" s="2">
        <f t="shared" si="691"/>
        <v>4</v>
      </c>
      <c r="D670" s="2">
        <f t="shared" si="691"/>
        <v>668</v>
      </c>
      <c r="E670" s="2">
        <f t="shared" si="691"/>
        <v>0</v>
      </c>
      <c r="F670" s="2" t="str">
        <f t="shared" si="691"/>
        <v>Новый раздел</v>
      </c>
      <c r="G670" s="2" t="str">
        <f t="shared" si="691"/>
        <v>Монтаж</v>
      </c>
      <c r="H670" s="2"/>
      <c r="I670" s="2"/>
      <c r="J670" s="2"/>
      <c r="K670" s="2"/>
      <c r="L670" s="2"/>
      <c r="M670" s="2"/>
      <c r="N670" s="2"/>
      <c r="O670" s="2">
        <f t="shared" ref="O670:AT670" si="692">O672</f>
        <v>0</v>
      </c>
      <c r="P670" s="2">
        <f t="shared" si="692"/>
        <v>0</v>
      </c>
      <c r="Q670" s="2">
        <f t="shared" si="692"/>
        <v>0</v>
      </c>
      <c r="R670" s="2">
        <f t="shared" si="692"/>
        <v>0</v>
      </c>
      <c r="S670" s="2">
        <f t="shared" si="692"/>
        <v>0</v>
      </c>
      <c r="T670" s="2">
        <f t="shared" si="692"/>
        <v>0</v>
      </c>
      <c r="U670" s="2">
        <f t="shared" si="692"/>
        <v>0</v>
      </c>
      <c r="V670" s="2">
        <f t="shared" si="692"/>
        <v>0</v>
      </c>
      <c r="W670" s="2">
        <f t="shared" si="692"/>
        <v>0</v>
      </c>
      <c r="X670" s="2">
        <f t="shared" si="692"/>
        <v>0</v>
      </c>
      <c r="Y670" s="2">
        <f t="shared" si="692"/>
        <v>0</v>
      </c>
      <c r="Z670" s="2">
        <f t="shared" si="692"/>
        <v>0</v>
      </c>
      <c r="AA670" s="2">
        <f t="shared" si="692"/>
        <v>0</v>
      </c>
      <c r="AB670" s="2">
        <f t="shared" si="692"/>
        <v>0</v>
      </c>
      <c r="AC670" s="2">
        <f t="shared" si="692"/>
        <v>0</v>
      </c>
      <c r="AD670" s="2">
        <f t="shared" si="692"/>
        <v>0</v>
      </c>
      <c r="AE670" s="2">
        <f t="shared" si="692"/>
        <v>0</v>
      </c>
      <c r="AF670" s="2">
        <f t="shared" si="692"/>
        <v>0</v>
      </c>
      <c r="AG670" s="2">
        <f t="shared" si="692"/>
        <v>0</v>
      </c>
      <c r="AH670" s="2">
        <f t="shared" si="692"/>
        <v>0</v>
      </c>
      <c r="AI670" s="2">
        <f t="shared" si="692"/>
        <v>0</v>
      </c>
      <c r="AJ670" s="2">
        <f t="shared" si="692"/>
        <v>0</v>
      </c>
      <c r="AK670" s="2">
        <f t="shared" si="692"/>
        <v>0</v>
      </c>
      <c r="AL670" s="2">
        <f t="shared" si="692"/>
        <v>0</v>
      </c>
      <c r="AM670" s="2">
        <f t="shared" si="692"/>
        <v>0</v>
      </c>
      <c r="AN670" s="2">
        <f t="shared" si="692"/>
        <v>0</v>
      </c>
      <c r="AO670" s="2">
        <f t="shared" si="692"/>
        <v>0</v>
      </c>
      <c r="AP670" s="2">
        <f t="shared" si="692"/>
        <v>0</v>
      </c>
      <c r="AQ670" s="2">
        <f t="shared" si="692"/>
        <v>0</v>
      </c>
      <c r="AR670" s="2">
        <f t="shared" si="692"/>
        <v>0</v>
      </c>
      <c r="AS670" s="2">
        <f t="shared" si="692"/>
        <v>0</v>
      </c>
      <c r="AT670" s="2">
        <f t="shared" si="692"/>
        <v>0</v>
      </c>
      <c r="AU670" s="2">
        <f t="shared" ref="AU670:BZ670" si="693">AU672</f>
        <v>0</v>
      </c>
      <c r="AV670" s="2">
        <f t="shared" si="693"/>
        <v>0</v>
      </c>
      <c r="AW670" s="2">
        <f t="shared" si="693"/>
        <v>0</v>
      </c>
      <c r="AX670" s="2">
        <f t="shared" si="693"/>
        <v>0</v>
      </c>
      <c r="AY670" s="2">
        <f t="shared" si="693"/>
        <v>0</v>
      </c>
      <c r="AZ670" s="2">
        <f t="shared" si="693"/>
        <v>0</v>
      </c>
      <c r="BA670" s="2">
        <f t="shared" si="693"/>
        <v>0</v>
      </c>
      <c r="BB670" s="2">
        <f t="shared" si="693"/>
        <v>0</v>
      </c>
      <c r="BC670" s="2">
        <f t="shared" si="693"/>
        <v>0</v>
      </c>
      <c r="BD670" s="2">
        <f t="shared" si="693"/>
        <v>0</v>
      </c>
      <c r="BE670" s="2">
        <f t="shared" si="693"/>
        <v>0</v>
      </c>
      <c r="BF670" s="2">
        <f t="shared" si="693"/>
        <v>0</v>
      </c>
      <c r="BG670" s="2">
        <f t="shared" si="693"/>
        <v>0</v>
      </c>
      <c r="BH670" s="2">
        <f t="shared" si="693"/>
        <v>0</v>
      </c>
      <c r="BI670" s="2">
        <f t="shared" si="693"/>
        <v>0</v>
      </c>
      <c r="BJ670" s="2">
        <f t="shared" si="693"/>
        <v>0</v>
      </c>
      <c r="BK670" s="2">
        <f t="shared" si="693"/>
        <v>0</v>
      </c>
      <c r="BL670" s="2">
        <f t="shared" si="693"/>
        <v>0</v>
      </c>
      <c r="BM670" s="2">
        <f t="shared" si="693"/>
        <v>0</v>
      </c>
      <c r="BN670" s="2">
        <f t="shared" si="693"/>
        <v>0</v>
      </c>
      <c r="BO670" s="2">
        <f t="shared" si="693"/>
        <v>0</v>
      </c>
      <c r="BP670" s="2">
        <f t="shared" si="693"/>
        <v>0</v>
      </c>
      <c r="BQ670" s="2">
        <f t="shared" si="693"/>
        <v>0</v>
      </c>
      <c r="BR670" s="2">
        <f t="shared" si="693"/>
        <v>0</v>
      </c>
      <c r="BS670" s="2">
        <f t="shared" si="693"/>
        <v>0</v>
      </c>
      <c r="BT670" s="2">
        <f t="shared" si="693"/>
        <v>0</v>
      </c>
      <c r="BU670" s="2">
        <f t="shared" si="693"/>
        <v>0</v>
      </c>
      <c r="BV670" s="2">
        <f t="shared" si="693"/>
        <v>0</v>
      </c>
      <c r="BW670" s="2">
        <f t="shared" si="693"/>
        <v>0</v>
      </c>
      <c r="BX670" s="2">
        <f t="shared" si="693"/>
        <v>0</v>
      </c>
      <c r="BY670" s="2">
        <f t="shared" si="693"/>
        <v>0</v>
      </c>
      <c r="BZ670" s="2">
        <f t="shared" si="693"/>
        <v>0</v>
      </c>
      <c r="CA670" s="2">
        <f t="shared" ref="CA670:DF670" si="694">CA672</f>
        <v>0</v>
      </c>
      <c r="CB670" s="2">
        <f t="shared" si="694"/>
        <v>0</v>
      </c>
      <c r="CC670" s="2">
        <f t="shared" si="694"/>
        <v>0</v>
      </c>
      <c r="CD670" s="2">
        <f t="shared" si="694"/>
        <v>0</v>
      </c>
      <c r="CE670" s="2">
        <f t="shared" si="694"/>
        <v>0</v>
      </c>
      <c r="CF670" s="2">
        <f t="shared" si="694"/>
        <v>0</v>
      </c>
      <c r="CG670" s="2">
        <f t="shared" si="694"/>
        <v>0</v>
      </c>
      <c r="CH670" s="2">
        <f t="shared" si="694"/>
        <v>0</v>
      </c>
      <c r="CI670" s="2">
        <f t="shared" si="694"/>
        <v>0</v>
      </c>
      <c r="CJ670" s="2">
        <f t="shared" si="694"/>
        <v>0</v>
      </c>
      <c r="CK670" s="2">
        <f t="shared" si="694"/>
        <v>0</v>
      </c>
      <c r="CL670" s="2">
        <f t="shared" si="694"/>
        <v>0</v>
      </c>
      <c r="CM670" s="2">
        <f t="shared" si="694"/>
        <v>0</v>
      </c>
      <c r="CN670" s="2">
        <f t="shared" si="694"/>
        <v>0</v>
      </c>
      <c r="CO670" s="2">
        <f t="shared" si="694"/>
        <v>0</v>
      </c>
      <c r="CP670" s="2">
        <f t="shared" si="694"/>
        <v>0</v>
      </c>
      <c r="CQ670" s="2">
        <f t="shared" si="694"/>
        <v>0</v>
      </c>
      <c r="CR670" s="2">
        <f t="shared" si="694"/>
        <v>0</v>
      </c>
      <c r="CS670" s="2">
        <f t="shared" si="694"/>
        <v>0</v>
      </c>
      <c r="CT670" s="2">
        <f t="shared" si="694"/>
        <v>0</v>
      </c>
      <c r="CU670" s="2">
        <f t="shared" si="694"/>
        <v>0</v>
      </c>
      <c r="CV670" s="2">
        <f t="shared" si="694"/>
        <v>0</v>
      </c>
      <c r="CW670" s="2">
        <f t="shared" si="694"/>
        <v>0</v>
      </c>
      <c r="CX670" s="2">
        <f t="shared" si="694"/>
        <v>0</v>
      </c>
      <c r="CY670" s="2">
        <f t="shared" si="694"/>
        <v>0</v>
      </c>
      <c r="CZ670" s="2">
        <f t="shared" si="694"/>
        <v>0</v>
      </c>
      <c r="DA670" s="2">
        <f t="shared" si="694"/>
        <v>0</v>
      </c>
      <c r="DB670" s="2">
        <f t="shared" si="694"/>
        <v>0</v>
      </c>
      <c r="DC670" s="2">
        <f t="shared" si="694"/>
        <v>0</v>
      </c>
      <c r="DD670" s="2">
        <f t="shared" si="694"/>
        <v>0</v>
      </c>
      <c r="DE670" s="2">
        <f t="shared" si="694"/>
        <v>0</v>
      </c>
      <c r="DF670" s="2">
        <f t="shared" si="694"/>
        <v>0</v>
      </c>
      <c r="DG670" s="3">
        <f t="shared" ref="DG670:EL670" si="695">DG672</f>
        <v>0</v>
      </c>
      <c r="DH670" s="3">
        <f t="shared" si="695"/>
        <v>0</v>
      </c>
      <c r="DI670" s="3">
        <f t="shared" si="695"/>
        <v>0</v>
      </c>
      <c r="DJ670" s="3">
        <f t="shared" si="695"/>
        <v>0</v>
      </c>
      <c r="DK670" s="3">
        <f t="shared" si="695"/>
        <v>0</v>
      </c>
      <c r="DL670" s="3">
        <f t="shared" si="695"/>
        <v>0</v>
      </c>
      <c r="DM670" s="3">
        <f t="shared" si="695"/>
        <v>0</v>
      </c>
      <c r="DN670" s="3">
        <f t="shared" si="695"/>
        <v>0</v>
      </c>
      <c r="DO670" s="3">
        <f t="shared" si="695"/>
        <v>0</v>
      </c>
      <c r="DP670" s="3">
        <f t="shared" si="695"/>
        <v>0</v>
      </c>
      <c r="DQ670" s="3">
        <f t="shared" si="695"/>
        <v>0</v>
      </c>
      <c r="DR670" s="3">
        <f t="shared" si="695"/>
        <v>0</v>
      </c>
      <c r="DS670" s="3">
        <f t="shared" si="695"/>
        <v>0</v>
      </c>
      <c r="DT670" s="3">
        <f t="shared" si="695"/>
        <v>0</v>
      </c>
      <c r="DU670" s="3">
        <f t="shared" si="695"/>
        <v>0</v>
      </c>
      <c r="DV670" s="3">
        <f t="shared" si="695"/>
        <v>0</v>
      </c>
      <c r="DW670" s="3">
        <f t="shared" si="695"/>
        <v>0</v>
      </c>
      <c r="DX670" s="3">
        <f t="shared" si="695"/>
        <v>0</v>
      </c>
      <c r="DY670" s="3">
        <f t="shared" si="695"/>
        <v>0</v>
      </c>
      <c r="DZ670" s="3">
        <f t="shared" si="695"/>
        <v>0</v>
      </c>
      <c r="EA670" s="3">
        <f t="shared" si="695"/>
        <v>0</v>
      </c>
      <c r="EB670" s="3">
        <f t="shared" si="695"/>
        <v>0</v>
      </c>
      <c r="EC670" s="3">
        <f t="shared" si="695"/>
        <v>0</v>
      </c>
      <c r="ED670" s="3">
        <f t="shared" si="695"/>
        <v>0</v>
      </c>
      <c r="EE670" s="3">
        <f t="shared" si="695"/>
        <v>0</v>
      </c>
      <c r="EF670" s="3">
        <f t="shared" si="695"/>
        <v>0</v>
      </c>
      <c r="EG670" s="3">
        <f t="shared" si="695"/>
        <v>0</v>
      </c>
      <c r="EH670" s="3">
        <f t="shared" si="695"/>
        <v>0</v>
      </c>
      <c r="EI670" s="3">
        <f t="shared" si="695"/>
        <v>0</v>
      </c>
      <c r="EJ670" s="3">
        <f t="shared" si="695"/>
        <v>0</v>
      </c>
      <c r="EK670" s="3">
        <f t="shared" si="695"/>
        <v>0</v>
      </c>
      <c r="EL670" s="3">
        <f t="shared" si="695"/>
        <v>0</v>
      </c>
      <c r="EM670" s="3">
        <f t="shared" ref="EM670:FR670" si="696">EM672</f>
        <v>0</v>
      </c>
      <c r="EN670" s="3">
        <f t="shared" si="696"/>
        <v>0</v>
      </c>
      <c r="EO670" s="3">
        <f t="shared" si="696"/>
        <v>0</v>
      </c>
      <c r="EP670" s="3">
        <f t="shared" si="696"/>
        <v>0</v>
      </c>
      <c r="EQ670" s="3">
        <f t="shared" si="696"/>
        <v>0</v>
      </c>
      <c r="ER670" s="3">
        <f t="shared" si="696"/>
        <v>0</v>
      </c>
      <c r="ES670" s="3">
        <f t="shared" si="696"/>
        <v>0</v>
      </c>
      <c r="ET670" s="3">
        <f t="shared" si="696"/>
        <v>0</v>
      </c>
      <c r="EU670" s="3">
        <f t="shared" si="696"/>
        <v>0</v>
      </c>
      <c r="EV670" s="3">
        <f t="shared" si="696"/>
        <v>0</v>
      </c>
      <c r="EW670" s="3">
        <f t="shared" si="696"/>
        <v>0</v>
      </c>
      <c r="EX670" s="3">
        <f t="shared" si="696"/>
        <v>0</v>
      </c>
      <c r="EY670" s="3">
        <f t="shared" si="696"/>
        <v>0</v>
      </c>
      <c r="EZ670" s="3">
        <f t="shared" si="696"/>
        <v>0</v>
      </c>
      <c r="FA670" s="3">
        <f t="shared" si="696"/>
        <v>0</v>
      </c>
      <c r="FB670" s="3">
        <f t="shared" si="696"/>
        <v>0</v>
      </c>
      <c r="FC670" s="3">
        <f t="shared" si="696"/>
        <v>0</v>
      </c>
      <c r="FD670" s="3">
        <f t="shared" si="696"/>
        <v>0</v>
      </c>
      <c r="FE670" s="3">
        <f t="shared" si="696"/>
        <v>0</v>
      </c>
      <c r="FF670" s="3">
        <f t="shared" si="696"/>
        <v>0</v>
      </c>
      <c r="FG670" s="3">
        <f t="shared" si="696"/>
        <v>0</v>
      </c>
      <c r="FH670" s="3">
        <f t="shared" si="696"/>
        <v>0</v>
      </c>
      <c r="FI670" s="3">
        <f t="shared" si="696"/>
        <v>0</v>
      </c>
      <c r="FJ670" s="3">
        <f t="shared" si="696"/>
        <v>0</v>
      </c>
      <c r="FK670" s="3">
        <f t="shared" si="696"/>
        <v>0</v>
      </c>
      <c r="FL670" s="3">
        <f t="shared" si="696"/>
        <v>0</v>
      </c>
      <c r="FM670" s="3">
        <f t="shared" si="696"/>
        <v>0</v>
      </c>
      <c r="FN670" s="3">
        <f t="shared" si="696"/>
        <v>0</v>
      </c>
      <c r="FO670" s="3">
        <f t="shared" si="696"/>
        <v>0</v>
      </c>
      <c r="FP670" s="3">
        <f t="shared" si="696"/>
        <v>0</v>
      </c>
      <c r="FQ670" s="3">
        <f t="shared" si="696"/>
        <v>0</v>
      </c>
      <c r="FR670" s="3">
        <f t="shared" si="696"/>
        <v>0</v>
      </c>
      <c r="FS670" s="3">
        <f t="shared" ref="FS670:GX670" si="697">FS672</f>
        <v>0</v>
      </c>
      <c r="FT670" s="3">
        <f t="shared" si="697"/>
        <v>0</v>
      </c>
      <c r="FU670" s="3">
        <f t="shared" si="697"/>
        <v>0</v>
      </c>
      <c r="FV670" s="3">
        <f t="shared" si="697"/>
        <v>0</v>
      </c>
      <c r="FW670" s="3">
        <f t="shared" si="697"/>
        <v>0</v>
      </c>
      <c r="FX670" s="3">
        <f t="shared" si="697"/>
        <v>0</v>
      </c>
      <c r="FY670" s="3">
        <f t="shared" si="697"/>
        <v>0</v>
      </c>
      <c r="FZ670" s="3">
        <f t="shared" si="697"/>
        <v>0</v>
      </c>
      <c r="GA670" s="3">
        <f t="shared" si="697"/>
        <v>0</v>
      </c>
      <c r="GB670" s="3">
        <f t="shared" si="697"/>
        <v>0</v>
      </c>
      <c r="GC670" s="3">
        <f t="shared" si="697"/>
        <v>0</v>
      </c>
      <c r="GD670" s="3">
        <f t="shared" si="697"/>
        <v>0</v>
      </c>
      <c r="GE670" s="3">
        <f t="shared" si="697"/>
        <v>0</v>
      </c>
      <c r="GF670" s="3">
        <f t="shared" si="697"/>
        <v>0</v>
      </c>
      <c r="GG670" s="3">
        <f t="shared" si="697"/>
        <v>0</v>
      </c>
      <c r="GH670" s="3">
        <f t="shared" si="697"/>
        <v>0</v>
      </c>
      <c r="GI670" s="3">
        <f t="shared" si="697"/>
        <v>0</v>
      </c>
      <c r="GJ670" s="3">
        <f t="shared" si="697"/>
        <v>0</v>
      </c>
      <c r="GK670" s="3">
        <f t="shared" si="697"/>
        <v>0</v>
      </c>
      <c r="GL670" s="3">
        <f t="shared" si="697"/>
        <v>0</v>
      </c>
      <c r="GM670" s="3">
        <f t="shared" si="697"/>
        <v>0</v>
      </c>
      <c r="GN670" s="3">
        <f t="shared" si="697"/>
        <v>0</v>
      </c>
      <c r="GO670" s="3">
        <f t="shared" si="697"/>
        <v>0</v>
      </c>
      <c r="GP670" s="3">
        <f t="shared" si="697"/>
        <v>0</v>
      </c>
      <c r="GQ670" s="3">
        <f t="shared" si="697"/>
        <v>0</v>
      </c>
      <c r="GR670" s="3">
        <f t="shared" si="697"/>
        <v>0</v>
      </c>
      <c r="GS670" s="3">
        <f t="shared" si="697"/>
        <v>0</v>
      </c>
      <c r="GT670" s="3">
        <f t="shared" si="697"/>
        <v>0</v>
      </c>
      <c r="GU670" s="3">
        <f t="shared" si="697"/>
        <v>0</v>
      </c>
      <c r="GV670" s="3">
        <f t="shared" si="697"/>
        <v>0</v>
      </c>
      <c r="GW670" s="3">
        <f t="shared" si="697"/>
        <v>0</v>
      </c>
      <c r="GX670" s="3">
        <f t="shared" si="697"/>
        <v>0</v>
      </c>
    </row>
    <row r="672" spans="1:206">
      <c r="A672" s="2">
        <v>51</v>
      </c>
      <c r="B672" s="2">
        <f>B668</f>
        <v>1</v>
      </c>
      <c r="C672" s="2">
        <f>A668</f>
        <v>4</v>
      </c>
      <c r="D672" s="2">
        <f>ROW(A668)</f>
        <v>668</v>
      </c>
      <c r="E672" s="2"/>
      <c r="F672" s="2" t="str">
        <f>IF(F668&lt;&gt;"",F668,"")</f>
        <v>Новый раздел</v>
      </c>
      <c r="G672" s="2" t="str">
        <f>IF(G668&lt;&gt;"",G668,"")</f>
        <v>Монтаж</v>
      </c>
      <c r="H672" s="2">
        <v>0</v>
      </c>
      <c r="I672" s="2"/>
      <c r="J672" s="2"/>
      <c r="K672" s="2"/>
      <c r="L672" s="2"/>
      <c r="M672" s="2"/>
      <c r="N672" s="2"/>
      <c r="O672" s="2">
        <f t="shared" ref="O672:T672" si="698">ROUND(AB672,2)</f>
        <v>0</v>
      </c>
      <c r="P672" s="2">
        <f t="shared" si="698"/>
        <v>0</v>
      </c>
      <c r="Q672" s="2">
        <f t="shared" si="698"/>
        <v>0</v>
      </c>
      <c r="R672" s="2">
        <f t="shared" si="698"/>
        <v>0</v>
      </c>
      <c r="S672" s="2">
        <f t="shared" si="698"/>
        <v>0</v>
      </c>
      <c r="T672" s="2">
        <f t="shared" si="698"/>
        <v>0</v>
      </c>
      <c r="U672" s="2">
        <f>AH672</f>
        <v>0</v>
      </c>
      <c r="V672" s="2">
        <f>AI672</f>
        <v>0</v>
      </c>
      <c r="W672" s="2">
        <f>ROUND(AJ672,2)</f>
        <v>0</v>
      </c>
      <c r="X672" s="2">
        <f>ROUND(AK672,2)</f>
        <v>0</v>
      </c>
      <c r="Y672" s="2">
        <f>ROUND(AL672,2)</f>
        <v>0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>
        <f t="shared" ref="AO672:BD672" si="699">ROUND(BX672,2)</f>
        <v>0</v>
      </c>
      <c r="AP672" s="2">
        <f t="shared" si="699"/>
        <v>0</v>
      </c>
      <c r="AQ672" s="2">
        <f t="shared" si="699"/>
        <v>0</v>
      </c>
      <c r="AR672" s="2">
        <f t="shared" si="699"/>
        <v>0</v>
      </c>
      <c r="AS672" s="2">
        <f t="shared" si="699"/>
        <v>0</v>
      </c>
      <c r="AT672" s="2">
        <f t="shared" si="699"/>
        <v>0</v>
      </c>
      <c r="AU672" s="2">
        <f t="shared" si="699"/>
        <v>0</v>
      </c>
      <c r="AV672" s="2">
        <f t="shared" si="699"/>
        <v>0</v>
      </c>
      <c r="AW672" s="2">
        <f t="shared" si="699"/>
        <v>0</v>
      </c>
      <c r="AX672" s="2">
        <f t="shared" si="699"/>
        <v>0</v>
      </c>
      <c r="AY672" s="2">
        <f t="shared" si="699"/>
        <v>0</v>
      </c>
      <c r="AZ672" s="2">
        <f t="shared" si="699"/>
        <v>0</v>
      </c>
      <c r="BA672" s="2">
        <f t="shared" si="699"/>
        <v>0</v>
      </c>
      <c r="BB672" s="2">
        <f t="shared" si="699"/>
        <v>0</v>
      </c>
      <c r="BC672" s="2">
        <f t="shared" si="699"/>
        <v>0</v>
      </c>
      <c r="BD672" s="2">
        <f t="shared" si="699"/>
        <v>0</v>
      </c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>
        <v>0</v>
      </c>
    </row>
    <row r="674" spans="1:23">
      <c r="A674" s="4">
        <v>50</v>
      </c>
      <c r="B674" s="4">
        <v>0</v>
      </c>
      <c r="C674" s="4">
        <v>0</v>
      </c>
      <c r="D674" s="4">
        <v>1</v>
      </c>
      <c r="E674" s="4">
        <v>201</v>
      </c>
      <c r="F674" s="4">
        <f>ROUND(Source!O672,O674)</f>
        <v>0</v>
      </c>
      <c r="G674" s="4" t="s">
        <v>60</v>
      </c>
      <c r="H674" s="4" t="s">
        <v>61</v>
      </c>
      <c r="I674" s="4"/>
      <c r="J674" s="4"/>
      <c r="K674" s="4">
        <v>201</v>
      </c>
      <c r="L674" s="4">
        <v>1</v>
      </c>
      <c r="M674" s="4">
        <v>3</v>
      </c>
      <c r="N674" s="4" t="s">
        <v>3</v>
      </c>
      <c r="O674" s="4">
        <v>2</v>
      </c>
      <c r="P674" s="4"/>
      <c r="Q674" s="4"/>
      <c r="R674" s="4"/>
      <c r="S674" s="4"/>
      <c r="T674" s="4"/>
      <c r="U674" s="4"/>
      <c r="V674" s="4"/>
      <c r="W674" s="4"/>
    </row>
    <row r="675" spans="1:23">
      <c r="A675" s="4">
        <v>50</v>
      </c>
      <c r="B675" s="4">
        <v>0</v>
      </c>
      <c r="C675" s="4">
        <v>0</v>
      </c>
      <c r="D675" s="4">
        <v>1</v>
      </c>
      <c r="E675" s="4">
        <v>202</v>
      </c>
      <c r="F675" s="4">
        <f>ROUND(Source!P672,O675)</f>
        <v>0</v>
      </c>
      <c r="G675" s="4" t="s">
        <v>62</v>
      </c>
      <c r="H675" s="4" t="s">
        <v>63</v>
      </c>
      <c r="I675" s="4"/>
      <c r="J675" s="4"/>
      <c r="K675" s="4">
        <v>202</v>
      </c>
      <c r="L675" s="4">
        <v>2</v>
      </c>
      <c r="M675" s="4">
        <v>3</v>
      </c>
      <c r="N675" s="4" t="s">
        <v>3</v>
      </c>
      <c r="O675" s="4">
        <v>2</v>
      </c>
      <c r="P675" s="4"/>
      <c r="Q675" s="4"/>
      <c r="R675" s="4"/>
      <c r="S675" s="4"/>
      <c r="T675" s="4"/>
      <c r="U675" s="4"/>
      <c r="V675" s="4"/>
      <c r="W675" s="4"/>
    </row>
    <row r="676" spans="1:23">
      <c r="A676" s="4">
        <v>50</v>
      </c>
      <c r="B676" s="4">
        <v>0</v>
      </c>
      <c r="C676" s="4">
        <v>0</v>
      </c>
      <c r="D676" s="4">
        <v>1</v>
      </c>
      <c r="E676" s="4">
        <v>222</v>
      </c>
      <c r="F676" s="4">
        <f>ROUND(Source!AO672,O676)</f>
        <v>0</v>
      </c>
      <c r="G676" s="4" t="s">
        <v>64</v>
      </c>
      <c r="H676" s="4" t="s">
        <v>65</v>
      </c>
      <c r="I676" s="4"/>
      <c r="J676" s="4"/>
      <c r="K676" s="4">
        <v>222</v>
      </c>
      <c r="L676" s="4">
        <v>3</v>
      </c>
      <c r="M676" s="4">
        <v>3</v>
      </c>
      <c r="N676" s="4" t="s">
        <v>3</v>
      </c>
      <c r="O676" s="4">
        <v>2</v>
      </c>
      <c r="P676" s="4"/>
      <c r="Q676" s="4"/>
      <c r="R676" s="4"/>
      <c r="S676" s="4"/>
      <c r="T676" s="4"/>
      <c r="U676" s="4"/>
      <c r="V676" s="4"/>
      <c r="W676" s="4"/>
    </row>
    <row r="677" spans="1:23">
      <c r="A677" s="4">
        <v>50</v>
      </c>
      <c r="B677" s="4">
        <v>0</v>
      </c>
      <c r="C677" s="4">
        <v>0</v>
      </c>
      <c r="D677" s="4">
        <v>1</v>
      </c>
      <c r="E677" s="4">
        <v>225</v>
      </c>
      <c r="F677" s="4">
        <f>ROUND(Source!AV672,O677)</f>
        <v>0</v>
      </c>
      <c r="G677" s="4" t="s">
        <v>66</v>
      </c>
      <c r="H677" s="4" t="s">
        <v>67</v>
      </c>
      <c r="I677" s="4"/>
      <c r="J677" s="4"/>
      <c r="K677" s="4">
        <v>225</v>
      </c>
      <c r="L677" s="4">
        <v>4</v>
      </c>
      <c r="M677" s="4">
        <v>3</v>
      </c>
      <c r="N677" s="4" t="s">
        <v>3</v>
      </c>
      <c r="O677" s="4">
        <v>2</v>
      </c>
      <c r="P677" s="4"/>
      <c r="Q677" s="4"/>
      <c r="R677" s="4"/>
      <c r="S677" s="4"/>
      <c r="T677" s="4"/>
      <c r="U677" s="4"/>
      <c r="V677" s="4"/>
      <c r="W677" s="4"/>
    </row>
    <row r="678" spans="1:23">
      <c r="A678" s="4">
        <v>50</v>
      </c>
      <c r="B678" s="4">
        <v>0</v>
      </c>
      <c r="C678" s="4">
        <v>0</v>
      </c>
      <c r="D678" s="4">
        <v>1</v>
      </c>
      <c r="E678" s="4">
        <v>226</v>
      </c>
      <c r="F678" s="4">
        <f>ROUND(Source!AW672,O678)</f>
        <v>0</v>
      </c>
      <c r="G678" s="4" t="s">
        <v>68</v>
      </c>
      <c r="H678" s="4" t="s">
        <v>69</v>
      </c>
      <c r="I678" s="4"/>
      <c r="J678" s="4"/>
      <c r="K678" s="4">
        <v>226</v>
      </c>
      <c r="L678" s="4">
        <v>5</v>
      </c>
      <c r="M678" s="4">
        <v>3</v>
      </c>
      <c r="N678" s="4" t="s">
        <v>3</v>
      </c>
      <c r="O678" s="4">
        <v>2</v>
      </c>
      <c r="P678" s="4"/>
      <c r="Q678" s="4"/>
      <c r="R678" s="4"/>
      <c r="S678" s="4"/>
      <c r="T678" s="4"/>
      <c r="U678" s="4"/>
      <c r="V678" s="4"/>
      <c r="W678" s="4"/>
    </row>
    <row r="679" spans="1:23">
      <c r="A679" s="4">
        <v>50</v>
      </c>
      <c r="B679" s="4">
        <v>0</v>
      </c>
      <c r="C679" s="4">
        <v>0</v>
      </c>
      <c r="D679" s="4">
        <v>1</v>
      </c>
      <c r="E679" s="4">
        <v>227</v>
      </c>
      <c r="F679" s="4">
        <f>ROUND(Source!AX672,O679)</f>
        <v>0</v>
      </c>
      <c r="G679" s="4" t="s">
        <v>70</v>
      </c>
      <c r="H679" s="4" t="s">
        <v>71</v>
      </c>
      <c r="I679" s="4"/>
      <c r="J679" s="4"/>
      <c r="K679" s="4">
        <v>227</v>
      </c>
      <c r="L679" s="4">
        <v>6</v>
      </c>
      <c r="M679" s="4">
        <v>3</v>
      </c>
      <c r="N679" s="4" t="s">
        <v>3</v>
      </c>
      <c r="O679" s="4">
        <v>2</v>
      </c>
      <c r="P679" s="4"/>
      <c r="Q679" s="4"/>
      <c r="R679" s="4"/>
      <c r="S679" s="4"/>
      <c r="T679" s="4"/>
      <c r="U679" s="4"/>
      <c r="V679" s="4"/>
      <c r="W679" s="4"/>
    </row>
    <row r="680" spans="1:23">
      <c r="A680" s="4">
        <v>50</v>
      </c>
      <c r="B680" s="4">
        <v>0</v>
      </c>
      <c r="C680" s="4">
        <v>0</v>
      </c>
      <c r="D680" s="4">
        <v>1</v>
      </c>
      <c r="E680" s="4">
        <v>228</v>
      </c>
      <c r="F680" s="4">
        <f>ROUND(Source!AY672,O680)</f>
        <v>0</v>
      </c>
      <c r="G680" s="4" t="s">
        <v>72</v>
      </c>
      <c r="H680" s="4" t="s">
        <v>73</v>
      </c>
      <c r="I680" s="4"/>
      <c r="J680" s="4"/>
      <c r="K680" s="4">
        <v>228</v>
      </c>
      <c r="L680" s="4">
        <v>7</v>
      </c>
      <c r="M680" s="4">
        <v>3</v>
      </c>
      <c r="N680" s="4" t="s">
        <v>3</v>
      </c>
      <c r="O680" s="4">
        <v>2</v>
      </c>
      <c r="P680" s="4"/>
      <c r="Q680" s="4"/>
      <c r="R680" s="4"/>
      <c r="S680" s="4"/>
      <c r="T680" s="4"/>
      <c r="U680" s="4"/>
      <c r="V680" s="4"/>
      <c r="W680" s="4"/>
    </row>
    <row r="681" spans="1:23">
      <c r="A681" s="4">
        <v>50</v>
      </c>
      <c r="B681" s="4">
        <v>0</v>
      </c>
      <c r="C681" s="4">
        <v>0</v>
      </c>
      <c r="D681" s="4">
        <v>1</v>
      </c>
      <c r="E681" s="4">
        <v>216</v>
      </c>
      <c r="F681" s="4">
        <f>ROUND(Source!AP672,O681)</f>
        <v>0</v>
      </c>
      <c r="G681" s="4" t="s">
        <v>74</v>
      </c>
      <c r="H681" s="4" t="s">
        <v>75</v>
      </c>
      <c r="I681" s="4"/>
      <c r="J681" s="4"/>
      <c r="K681" s="4">
        <v>216</v>
      </c>
      <c r="L681" s="4">
        <v>8</v>
      </c>
      <c r="M681" s="4">
        <v>3</v>
      </c>
      <c r="N681" s="4" t="s">
        <v>3</v>
      </c>
      <c r="O681" s="4">
        <v>2</v>
      </c>
      <c r="P681" s="4"/>
      <c r="Q681" s="4"/>
      <c r="R681" s="4"/>
      <c r="S681" s="4"/>
      <c r="T681" s="4"/>
      <c r="U681" s="4"/>
      <c r="V681" s="4"/>
      <c r="W681" s="4"/>
    </row>
    <row r="682" spans="1:23">
      <c r="A682" s="4">
        <v>50</v>
      </c>
      <c r="B682" s="4">
        <v>0</v>
      </c>
      <c r="C682" s="4">
        <v>0</v>
      </c>
      <c r="D682" s="4">
        <v>1</v>
      </c>
      <c r="E682" s="4">
        <v>223</v>
      </c>
      <c r="F682" s="4">
        <f>ROUND(Source!AQ672,O682)</f>
        <v>0</v>
      </c>
      <c r="G682" s="4" t="s">
        <v>76</v>
      </c>
      <c r="H682" s="4" t="s">
        <v>77</v>
      </c>
      <c r="I682" s="4"/>
      <c r="J682" s="4"/>
      <c r="K682" s="4">
        <v>223</v>
      </c>
      <c r="L682" s="4">
        <v>9</v>
      </c>
      <c r="M682" s="4">
        <v>3</v>
      </c>
      <c r="N682" s="4" t="s">
        <v>3</v>
      </c>
      <c r="O682" s="4">
        <v>2</v>
      </c>
      <c r="P682" s="4"/>
      <c r="Q682" s="4"/>
      <c r="R682" s="4"/>
      <c r="S682" s="4"/>
      <c r="T682" s="4"/>
      <c r="U682" s="4"/>
      <c r="V682" s="4"/>
      <c r="W682" s="4"/>
    </row>
    <row r="683" spans="1:23">
      <c r="A683" s="4">
        <v>50</v>
      </c>
      <c r="B683" s="4">
        <v>0</v>
      </c>
      <c r="C683" s="4">
        <v>0</v>
      </c>
      <c r="D683" s="4">
        <v>1</v>
      </c>
      <c r="E683" s="4">
        <v>229</v>
      </c>
      <c r="F683" s="4">
        <f>ROUND(Source!AZ672,O683)</f>
        <v>0</v>
      </c>
      <c r="G683" s="4" t="s">
        <v>78</v>
      </c>
      <c r="H683" s="4" t="s">
        <v>79</v>
      </c>
      <c r="I683" s="4"/>
      <c r="J683" s="4"/>
      <c r="K683" s="4">
        <v>229</v>
      </c>
      <c r="L683" s="4">
        <v>10</v>
      </c>
      <c r="M683" s="4">
        <v>3</v>
      </c>
      <c r="N683" s="4" t="s">
        <v>3</v>
      </c>
      <c r="O683" s="4">
        <v>2</v>
      </c>
      <c r="P683" s="4"/>
      <c r="Q683" s="4"/>
      <c r="R683" s="4"/>
      <c r="S683" s="4"/>
      <c r="T683" s="4"/>
      <c r="U683" s="4"/>
      <c r="V683" s="4"/>
      <c r="W683" s="4"/>
    </row>
    <row r="684" spans="1:23">
      <c r="A684" s="4">
        <v>50</v>
      </c>
      <c r="B684" s="4">
        <v>0</v>
      </c>
      <c r="C684" s="4">
        <v>0</v>
      </c>
      <c r="D684" s="4">
        <v>1</v>
      </c>
      <c r="E684" s="4">
        <v>203</v>
      </c>
      <c r="F684" s="4">
        <f>ROUND(Source!Q672,O684)</f>
        <v>0</v>
      </c>
      <c r="G684" s="4" t="s">
        <v>80</v>
      </c>
      <c r="H684" s="4" t="s">
        <v>81</v>
      </c>
      <c r="I684" s="4"/>
      <c r="J684" s="4"/>
      <c r="K684" s="4">
        <v>203</v>
      </c>
      <c r="L684" s="4">
        <v>11</v>
      </c>
      <c r="M684" s="4">
        <v>3</v>
      </c>
      <c r="N684" s="4" t="s">
        <v>3</v>
      </c>
      <c r="O684" s="4">
        <v>2</v>
      </c>
      <c r="P684" s="4"/>
      <c r="Q684" s="4"/>
      <c r="R684" s="4"/>
      <c r="S684" s="4"/>
      <c r="T684" s="4"/>
      <c r="U684" s="4"/>
      <c r="V684" s="4"/>
      <c r="W684" s="4"/>
    </row>
    <row r="685" spans="1:23">
      <c r="A685" s="4">
        <v>50</v>
      </c>
      <c r="B685" s="4">
        <v>0</v>
      </c>
      <c r="C685" s="4">
        <v>0</v>
      </c>
      <c r="D685" s="4">
        <v>1</v>
      </c>
      <c r="E685" s="4">
        <v>231</v>
      </c>
      <c r="F685" s="4">
        <f>ROUND(Source!BB672,O685)</f>
        <v>0</v>
      </c>
      <c r="G685" s="4" t="s">
        <v>82</v>
      </c>
      <c r="H685" s="4" t="s">
        <v>83</v>
      </c>
      <c r="I685" s="4"/>
      <c r="J685" s="4"/>
      <c r="K685" s="4">
        <v>231</v>
      </c>
      <c r="L685" s="4">
        <v>12</v>
      </c>
      <c r="M685" s="4">
        <v>3</v>
      </c>
      <c r="N685" s="4" t="s">
        <v>3</v>
      </c>
      <c r="O685" s="4">
        <v>2</v>
      </c>
      <c r="P685" s="4"/>
      <c r="Q685" s="4"/>
      <c r="R685" s="4"/>
      <c r="S685" s="4"/>
      <c r="T685" s="4"/>
      <c r="U685" s="4"/>
      <c r="V685" s="4"/>
      <c r="W685" s="4"/>
    </row>
    <row r="686" spans="1:23">
      <c r="A686" s="4">
        <v>50</v>
      </c>
      <c r="B686" s="4">
        <v>0</v>
      </c>
      <c r="C686" s="4">
        <v>0</v>
      </c>
      <c r="D686" s="4">
        <v>1</v>
      </c>
      <c r="E686" s="4">
        <v>204</v>
      </c>
      <c r="F686" s="4">
        <f>ROUND(Source!R672,O686)</f>
        <v>0</v>
      </c>
      <c r="G686" s="4" t="s">
        <v>84</v>
      </c>
      <c r="H686" s="4" t="s">
        <v>85</v>
      </c>
      <c r="I686" s="4"/>
      <c r="J686" s="4"/>
      <c r="K686" s="4">
        <v>204</v>
      </c>
      <c r="L686" s="4">
        <v>13</v>
      </c>
      <c r="M686" s="4">
        <v>3</v>
      </c>
      <c r="N686" s="4" t="s">
        <v>3</v>
      </c>
      <c r="O686" s="4">
        <v>2</v>
      </c>
      <c r="P686" s="4"/>
      <c r="Q686" s="4"/>
      <c r="R686" s="4"/>
      <c r="S686" s="4"/>
      <c r="T686" s="4"/>
      <c r="U686" s="4"/>
      <c r="V686" s="4"/>
      <c r="W686" s="4"/>
    </row>
    <row r="687" spans="1:23">
      <c r="A687" s="4">
        <v>50</v>
      </c>
      <c r="B687" s="4">
        <v>0</v>
      </c>
      <c r="C687" s="4">
        <v>0</v>
      </c>
      <c r="D687" s="4">
        <v>1</v>
      </c>
      <c r="E687" s="4">
        <v>205</v>
      </c>
      <c r="F687" s="4">
        <f>ROUND(Source!S672,O687)</f>
        <v>0</v>
      </c>
      <c r="G687" s="4" t="s">
        <v>86</v>
      </c>
      <c r="H687" s="4" t="s">
        <v>87</v>
      </c>
      <c r="I687" s="4"/>
      <c r="J687" s="4"/>
      <c r="K687" s="4">
        <v>205</v>
      </c>
      <c r="L687" s="4">
        <v>14</v>
      </c>
      <c r="M687" s="4">
        <v>3</v>
      </c>
      <c r="N687" s="4" t="s">
        <v>3</v>
      </c>
      <c r="O687" s="4">
        <v>2</v>
      </c>
      <c r="P687" s="4"/>
      <c r="Q687" s="4"/>
      <c r="R687" s="4"/>
      <c r="S687" s="4"/>
      <c r="T687" s="4"/>
      <c r="U687" s="4"/>
      <c r="V687" s="4"/>
      <c r="W687" s="4"/>
    </row>
    <row r="688" spans="1:23">
      <c r="A688" s="4">
        <v>50</v>
      </c>
      <c r="B688" s="4">
        <v>0</v>
      </c>
      <c r="C688" s="4">
        <v>0</v>
      </c>
      <c r="D688" s="4">
        <v>1</v>
      </c>
      <c r="E688" s="4">
        <v>232</v>
      </c>
      <c r="F688" s="4">
        <f>ROUND(Source!BC672,O688)</f>
        <v>0</v>
      </c>
      <c r="G688" s="4" t="s">
        <v>88</v>
      </c>
      <c r="H688" s="4" t="s">
        <v>89</v>
      </c>
      <c r="I688" s="4"/>
      <c r="J688" s="4"/>
      <c r="K688" s="4">
        <v>232</v>
      </c>
      <c r="L688" s="4">
        <v>15</v>
      </c>
      <c r="M688" s="4">
        <v>3</v>
      </c>
      <c r="N688" s="4" t="s">
        <v>3</v>
      </c>
      <c r="O688" s="4">
        <v>2</v>
      </c>
      <c r="P688" s="4"/>
      <c r="Q688" s="4"/>
      <c r="R688" s="4"/>
      <c r="S688" s="4"/>
      <c r="T688" s="4"/>
      <c r="U688" s="4"/>
      <c r="V688" s="4"/>
      <c r="W688" s="4"/>
    </row>
    <row r="689" spans="1:206">
      <c r="A689" s="4">
        <v>50</v>
      </c>
      <c r="B689" s="4">
        <v>0</v>
      </c>
      <c r="C689" s="4">
        <v>0</v>
      </c>
      <c r="D689" s="4">
        <v>1</v>
      </c>
      <c r="E689" s="4">
        <v>214</v>
      </c>
      <c r="F689" s="4">
        <f>ROUND(Source!AS672,O689)</f>
        <v>0</v>
      </c>
      <c r="G689" s="4" t="s">
        <v>90</v>
      </c>
      <c r="H689" s="4" t="s">
        <v>91</v>
      </c>
      <c r="I689" s="4"/>
      <c r="J689" s="4"/>
      <c r="K689" s="4">
        <v>214</v>
      </c>
      <c r="L689" s="4">
        <v>16</v>
      </c>
      <c r="M689" s="4">
        <v>3</v>
      </c>
      <c r="N689" s="4" t="s">
        <v>3</v>
      </c>
      <c r="O689" s="4">
        <v>2</v>
      </c>
      <c r="P689" s="4"/>
      <c r="Q689" s="4"/>
      <c r="R689" s="4"/>
      <c r="S689" s="4"/>
      <c r="T689" s="4"/>
      <c r="U689" s="4"/>
      <c r="V689" s="4"/>
      <c r="W689" s="4"/>
    </row>
    <row r="690" spans="1:206">
      <c r="A690" s="4">
        <v>50</v>
      </c>
      <c r="B690" s="4">
        <v>0</v>
      </c>
      <c r="C690" s="4">
        <v>0</v>
      </c>
      <c r="D690" s="4">
        <v>1</v>
      </c>
      <c r="E690" s="4">
        <v>215</v>
      </c>
      <c r="F690" s="4">
        <f>ROUND(Source!AT672,O690)</f>
        <v>0</v>
      </c>
      <c r="G690" s="4" t="s">
        <v>92</v>
      </c>
      <c r="H690" s="4" t="s">
        <v>93</v>
      </c>
      <c r="I690" s="4"/>
      <c r="J690" s="4"/>
      <c r="K690" s="4">
        <v>215</v>
      </c>
      <c r="L690" s="4">
        <v>17</v>
      </c>
      <c r="M690" s="4">
        <v>3</v>
      </c>
      <c r="N690" s="4" t="s">
        <v>3</v>
      </c>
      <c r="O690" s="4">
        <v>2</v>
      </c>
      <c r="P690" s="4"/>
      <c r="Q690" s="4"/>
      <c r="R690" s="4"/>
      <c r="S690" s="4"/>
      <c r="T690" s="4"/>
      <c r="U690" s="4"/>
      <c r="V690" s="4"/>
      <c r="W690" s="4"/>
    </row>
    <row r="691" spans="1:206">
      <c r="A691" s="4">
        <v>50</v>
      </c>
      <c r="B691" s="4">
        <v>0</v>
      </c>
      <c r="C691" s="4">
        <v>0</v>
      </c>
      <c r="D691" s="4">
        <v>1</v>
      </c>
      <c r="E691" s="4">
        <v>217</v>
      </c>
      <c r="F691" s="4">
        <f>ROUND(Source!AU672,O691)</f>
        <v>0</v>
      </c>
      <c r="G691" s="4" t="s">
        <v>94</v>
      </c>
      <c r="H691" s="4" t="s">
        <v>95</v>
      </c>
      <c r="I691" s="4"/>
      <c r="J691" s="4"/>
      <c r="K691" s="4">
        <v>217</v>
      </c>
      <c r="L691" s="4">
        <v>18</v>
      </c>
      <c r="M691" s="4">
        <v>3</v>
      </c>
      <c r="N691" s="4" t="s">
        <v>3</v>
      </c>
      <c r="O691" s="4">
        <v>2</v>
      </c>
      <c r="P691" s="4"/>
      <c r="Q691" s="4"/>
      <c r="R691" s="4"/>
      <c r="S691" s="4"/>
      <c r="T691" s="4"/>
      <c r="U691" s="4"/>
      <c r="V691" s="4"/>
      <c r="W691" s="4"/>
    </row>
    <row r="692" spans="1:206">
      <c r="A692" s="4">
        <v>50</v>
      </c>
      <c r="B692" s="4">
        <v>0</v>
      </c>
      <c r="C692" s="4">
        <v>0</v>
      </c>
      <c r="D692" s="4">
        <v>1</v>
      </c>
      <c r="E692" s="4">
        <v>230</v>
      </c>
      <c r="F692" s="4">
        <f>ROUND(Source!BA672,O692)</f>
        <v>0</v>
      </c>
      <c r="G692" s="4" t="s">
        <v>96</v>
      </c>
      <c r="H692" s="4" t="s">
        <v>97</v>
      </c>
      <c r="I692" s="4"/>
      <c r="J692" s="4"/>
      <c r="K692" s="4">
        <v>230</v>
      </c>
      <c r="L692" s="4">
        <v>19</v>
      </c>
      <c r="M692" s="4">
        <v>3</v>
      </c>
      <c r="N692" s="4" t="s">
        <v>3</v>
      </c>
      <c r="O692" s="4">
        <v>2</v>
      </c>
      <c r="P692" s="4"/>
      <c r="Q692" s="4"/>
      <c r="R692" s="4"/>
      <c r="S692" s="4"/>
      <c r="T692" s="4"/>
      <c r="U692" s="4"/>
      <c r="V692" s="4"/>
      <c r="W692" s="4"/>
    </row>
    <row r="693" spans="1:206">
      <c r="A693" s="4">
        <v>50</v>
      </c>
      <c r="B693" s="4">
        <v>0</v>
      </c>
      <c r="C693" s="4">
        <v>0</v>
      </c>
      <c r="D693" s="4">
        <v>1</v>
      </c>
      <c r="E693" s="4">
        <v>206</v>
      </c>
      <c r="F693" s="4">
        <f>ROUND(Source!T672,O693)</f>
        <v>0</v>
      </c>
      <c r="G693" s="4" t="s">
        <v>98</v>
      </c>
      <c r="H693" s="4" t="s">
        <v>99</v>
      </c>
      <c r="I693" s="4"/>
      <c r="J693" s="4"/>
      <c r="K693" s="4">
        <v>206</v>
      </c>
      <c r="L693" s="4">
        <v>20</v>
      </c>
      <c r="M693" s="4">
        <v>3</v>
      </c>
      <c r="N693" s="4" t="s">
        <v>3</v>
      </c>
      <c r="O693" s="4">
        <v>2</v>
      </c>
      <c r="P693" s="4"/>
      <c r="Q693" s="4"/>
      <c r="R693" s="4"/>
      <c r="S693" s="4"/>
      <c r="T693" s="4"/>
      <c r="U693" s="4"/>
      <c r="V693" s="4"/>
      <c r="W693" s="4"/>
    </row>
    <row r="694" spans="1:206">
      <c r="A694" s="4">
        <v>50</v>
      </c>
      <c r="B694" s="4">
        <v>0</v>
      </c>
      <c r="C694" s="4">
        <v>0</v>
      </c>
      <c r="D694" s="4">
        <v>1</v>
      </c>
      <c r="E694" s="4">
        <v>207</v>
      </c>
      <c r="F694" s="4">
        <f>Source!U672</f>
        <v>0</v>
      </c>
      <c r="G694" s="4" t="s">
        <v>100</v>
      </c>
      <c r="H694" s="4" t="s">
        <v>101</v>
      </c>
      <c r="I694" s="4"/>
      <c r="J694" s="4"/>
      <c r="K694" s="4">
        <v>207</v>
      </c>
      <c r="L694" s="4">
        <v>21</v>
      </c>
      <c r="M694" s="4">
        <v>3</v>
      </c>
      <c r="N694" s="4" t="s">
        <v>3</v>
      </c>
      <c r="O694" s="4">
        <v>-1</v>
      </c>
      <c r="P694" s="4"/>
      <c r="Q694" s="4"/>
      <c r="R694" s="4"/>
      <c r="S694" s="4"/>
      <c r="T694" s="4"/>
      <c r="U694" s="4"/>
      <c r="V694" s="4"/>
      <c r="W694" s="4"/>
    </row>
    <row r="695" spans="1:206">
      <c r="A695" s="4">
        <v>50</v>
      </c>
      <c r="B695" s="4">
        <v>0</v>
      </c>
      <c r="C695" s="4">
        <v>0</v>
      </c>
      <c r="D695" s="4">
        <v>1</v>
      </c>
      <c r="E695" s="4">
        <v>208</v>
      </c>
      <c r="F695" s="4">
        <f>Source!V672</f>
        <v>0</v>
      </c>
      <c r="G695" s="4" t="s">
        <v>102</v>
      </c>
      <c r="H695" s="4" t="s">
        <v>103</v>
      </c>
      <c r="I695" s="4"/>
      <c r="J695" s="4"/>
      <c r="K695" s="4">
        <v>208</v>
      </c>
      <c r="L695" s="4">
        <v>22</v>
      </c>
      <c r="M695" s="4">
        <v>3</v>
      </c>
      <c r="N695" s="4" t="s">
        <v>3</v>
      </c>
      <c r="O695" s="4">
        <v>-1</v>
      </c>
      <c r="P695" s="4"/>
      <c r="Q695" s="4"/>
      <c r="R695" s="4"/>
      <c r="S695" s="4"/>
      <c r="T695" s="4"/>
      <c r="U695" s="4"/>
      <c r="V695" s="4"/>
      <c r="W695" s="4"/>
    </row>
    <row r="696" spans="1:206">
      <c r="A696" s="4">
        <v>50</v>
      </c>
      <c r="B696" s="4">
        <v>0</v>
      </c>
      <c r="C696" s="4">
        <v>0</v>
      </c>
      <c r="D696" s="4">
        <v>1</v>
      </c>
      <c r="E696" s="4">
        <v>209</v>
      </c>
      <c r="F696" s="4">
        <f>ROUND(Source!W672,O696)</f>
        <v>0</v>
      </c>
      <c r="G696" s="4" t="s">
        <v>104</v>
      </c>
      <c r="H696" s="4" t="s">
        <v>105</v>
      </c>
      <c r="I696" s="4"/>
      <c r="J696" s="4"/>
      <c r="K696" s="4">
        <v>209</v>
      </c>
      <c r="L696" s="4">
        <v>23</v>
      </c>
      <c r="M696" s="4">
        <v>3</v>
      </c>
      <c r="N696" s="4" t="s">
        <v>3</v>
      </c>
      <c r="O696" s="4">
        <v>2</v>
      </c>
      <c r="P696" s="4"/>
      <c r="Q696" s="4"/>
      <c r="R696" s="4"/>
      <c r="S696" s="4"/>
      <c r="T696" s="4"/>
      <c r="U696" s="4"/>
      <c r="V696" s="4"/>
      <c r="W696" s="4"/>
    </row>
    <row r="697" spans="1:206">
      <c r="A697" s="4">
        <v>50</v>
      </c>
      <c r="B697" s="4">
        <v>0</v>
      </c>
      <c r="C697" s="4">
        <v>0</v>
      </c>
      <c r="D697" s="4">
        <v>1</v>
      </c>
      <c r="E697" s="4">
        <v>233</v>
      </c>
      <c r="F697" s="4">
        <f>ROUND(Source!BD672,O697)</f>
        <v>0</v>
      </c>
      <c r="G697" s="4" t="s">
        <v>106</v>
      </c>
      <c r="H697" s="4" t="s">
        <v>107</v>
      </c>
      <c r="I697" s="4"/>
      <c r="J697" s="4"/>
      <c r="K697" s="4">
        <v>233</v>
      </c>
      <c r="L697" s="4">
        <v>24</v>
      </c>
      <c r="M697" s="4">
        <v>3</v>
      </c>
      <c r="N697" s="4" t="s">
        <v>3</v>
      </c>
      <c r="O697" s="4">
        <v>2</v>
      </c>
      <c r="P697" s="4"/>
      <c r="Q697" s="4"/>
      <c r="R697" s="4"/>
      <c r="S697" s="4"/>
      <c r="T697" s="4"/>
      <c r="U697" s="4"/>
      <c r="V697" s="4"/>
      <c r="W697" s="4"/>
    </row>
    <row r="698" spans="1:206">
      <c r="A698" s="4">
        <v>50</v>
      </c>
      <c r="B698" s="4">
        <v>0</v>
      </c>
      <c r="C698" s="4">
        <v>0</v>
      </c>
      <c r="D698" s="4">
        <v>1</v>
      </c>
      <c r="E698" s="4">
        <v>210</v>
      </c>
      <c r="F698" s="4">
        <f>ROUND(Source!X672,O698)</f>
        <v>0</v>
      </c>
      <c r="G698" s="4" t="s">
        <v>108</v>
      </c>
      <c r="H698" s="4" t="s">
        <v>109</v>
      </c>
      <c r="I698" s="4"/>
      <c r="J698" s="4"/>
      <c r="K698" s="4">
        <v>210</v>
      </c>
      <c r="L698" s="4">
        <v>25</v>
      </c>
      <c r="M698" s="4">
        <v>3</v>
      </c>
      <c r="N698" s="4" t="s">
        <v>3</v>
      </c>
      <c r="O698" s="4">
        <v>2</v>
      </c>
      <c r="P698" s="4"/>
      <c r="Q698" s="4"/>
      <c r="R698" s="4"/>
      <c r="S698" s="4"/>
      <c r="T698" s="4"/>
      <c r="U698" s="4"/>
      <c r="V698" s="4"/>
      <c r="W698" s="4"/>
    </row>
    <row r="699" spans="1:206">
      <c r="A699" s="4">
        <v>50</v>
      </c>
      <c r="B699" s="4">
        <v>0</v>
      </c>
      <c r="C699" s="4">
        <v>0</v>
      </c>
      <c r="D699" s="4">
        <v>1</v>
      </c>
      <c r="E699" s="4">
        <v>211</v>
      </c>
      <c r="F699" s="4">
        <f>ROUND(Source!Y672,O699)</f>
        <v>0</v>
      </c>
      <c r="G699" s="4" t="s">
        <v>110</v>
      </c>
      <c r="H699" s="4" t="s">
        <v>111</v>
      </c>
      <c r="I699" s="4"/>
      <c r="J699" s="4"/>
      <c r="K699" s="4">
        <v>211</v>
      </c>
      <c r="L699" s="4">
        <v>26</v>
      </c>
      <c r="M699" s="4">
        <v>3</v>
      </c>
      <c r="N699" s="4" t="s">
        <v>3</v>
      </c>
      <c r="O699" s="4">
        <v>2</v>
      </c>
      <c r="P699" s="4"/>
      <c r="Q699" s="4"/>
      <c r="R699" s="4"/>
      <c r="S699" s="4"/>
      <c r="T699" s="4"/>
      <c r="U699" s="4"/>
      <c r="V699" s="4"/>
      <c r="W699" s="4"/>
    </row>
    <row r="700" spans="1:206">
      <c r="A700" s="4">
        <v>50</v>
      </c>
      <c r="B700" s="4">
        <v>0</v>
      </c>
      <c r="C700" s="4">
        <v>0</v>
      </c>
      <c r="D700" s="4">
        <v>1</v>
      </c>
      <c r="E700" s="4">
        <v>224</v>
      </c>
      <c r="F700" s="4">
        <f>ROUND(Source!AR672,O700)</f>
        <v>0</v>
      </c>
      <c r="G700" s="4" t="s">
        <v>112</v>
      </c>
      <c r="H700" s="4" t="s">
        <v>113</v>
      </c>
      <c r="I700" s="4"/>
      <c r="J700" s="4"/>
      <c r="K700" s="4">
        <v>224</v>
      </c>
      <c r="L700" s="4">
        <v>27</v>
      </c>
      <c r="M700" s="4">
        <v>3</v>
      </c>
      <c r="N700" s="4" t="s">
        <v>3</v>
      </c>
      <c r="O700" s="4">
        <v>2</v>
      </c>
      <c r="P700" s="4"/>
      <c r="Q700" s="4"/>
      <c r="R700" s="4"/>
      <c r="S700" s="4"/>
      <c r="T700" s="4"/>
      <c r="U700" s="4"/>
      <c r="V700" s="4"/>
      <c r="W700" s="4"/>
    </row>
    <row r="702" spans="1:206">
      <c r="A702" s="1">
        <v>4</v>
      </c>
      <c r="B702" s="1">
        <v>1</v>
      </c>
      <c r="C702" s="1"/>
      <c r="D702" s="1">
        <f>ROW(A783)</f>
        <v>783</v>
      </c>
      <c r="E702" s="1"/>
      <c r="F702" s="1" t="s">
        <v>13</v>
      </c>
      <c r="G702" s="1" t="s">
        <v>130</v>
      </c>
      <c r="H702" s="1" t="s">
        <v>3</v>
      </c>
      <c r="I702" s="1">
        <v>0</v>
      </c>
      <c r="J702" s="1"/>
      <c r="K702" s="1">
        <v>-1</v>
      </c>
      <c r="L702" s="1"/>
      <c r="M702" s="1" t="s">
        <v>3</v>
      </c>
      <c r="N702" s="1"/>
      <c r="O702" s="1"/>
      <c r="P702" s="1"/>
      <c r="Q702" s="1"/>
      <c r="R702" s="1"/>
      <c r="S702" s="1">
        <v>0</v>
      </c>
      <c r="T702" s="1"/>
      <c r="U702" s="1" t="s">
        <v>3</v>
      </c>
      <c r="V702" s="1">
        <v>0</v>
      </c>
      <c r="W702" s="1"/>
      <c r="X702" s="1"/>
      <c r="Y702" s="1"/>
      <c r="Z702" s="1"/>
      <c r="AA702" s="1"/>
      <c r="AB702" s="1" t="s">
        <v>3</v>
      </c>
      <c r="AC702" s="1" t="s">
        <v>3</v>
      </c>
      <c r="AD702" s="1" t="s">
        <v>3</v>
      </c>
      <c r="AE702" s="1" t="s">
        <v>3</v>
      </c>
      <c r="AF702" s="1" t="s">
        <v>3</v>
      </c>
      <c r="AG702" s="1" t="s">
        <v>3</v>
      </c>
      <c r="AH702" s="1"/>
      <c r="AI702" s="1"/>
      <c r="AJ702" s="1"/>
      <c r="AK702" s="1"/>
      <c r="AL702" s="1"/>
      <c r="AM702" s="1"/>
      <c r="AN702" s="1"/>
      <c r="AO702" s="1"/>
      <c r="AP702" s="1" t="s">
        <v>3</v>
      </c>
      <c r="AQ702" s="1" t="s">
        <v>3</v>
      </c>
      <c r="AR702" s="1" t="s">
        <v>3</v>
      </c>
      <c r="AS702" s="1"/>
      <c r="AT702" s="1"/>
      <c r="AU702" s="1"/>
      <c r="AV702" s="1"/>
      <c r="AW702" s="1"/>
      <c r="AX702" s="1"/>
      <c r="AY702" s="1"/>
      <c r="AZ702" s="1" t="s">
        <v>3</v>
      </c>
      <c r="BA702" s="1"/>
      <c r="BB702" s="1" t="s">
        <v>3</v>
      </c>
      <c r="BC702" s="1" t="s">
        <v>3</v>
      </c>
      <c r="BD702" s="1" t="s">
        <v>3</v>
      </c>
      <c r="BE702" s="1" t="s">
        <v>3</v>
      </c>
      <c r="BF702" s="1" t="s">
        <v>3</v>
      </c>
      <c r="BG702" s="1" t="s">
        <v>3</v>
      </c>
      <c r="BH702" s="1" t="s">
        <v>3</v>
      </c>
      <c r="BI702" s="1" t="s">
        <v>3</v>
      </c>
      <c r="BJ702" s="1" t="s">
        <v>3</v>
      </c>
      <c r="BK702" s="1" t="s">
        <v>3</v>
      </c>
      <c r="BL702" s="1" t="s">
        <v>3</v>
      </c>
      <c r="BM702" s="1" t="s">
        <v>3</v>
      </c>
      <c r="BN702" s="1" t="s">
        <v>3</v>
      </c>
      <c r="BO702" s="1" t="s">
        <v>3</v>
      </c>
      <c r="BP702" s="1" t="s">
        <v>3</v>
      </c>
      <c r="BQ702" s="1"/>
      <c r="BR702" s="1"/>
      <c r="BS702" s="1"/>
      <c r="BT702" s="1"/>
      <c r="BU702" s="1"/>
      <c r="BV702" s="1"/>
      <c r="BW702" s="1"/>
      <c r="BX702" s="1">
        <v>0</v>
      </c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>
        <v>0</v>
      </c>
    </row>
    <row r="704" spans="1:206">
      <c r="A704" s="2">
        <v>52</v>
      </c>
      <c r="B704" s="2">
        <f t="shared" ref="B704:G704" si="700">B783</f>
        <v>1</v>
      </c>
      <c r="C704" s="2">
        <f t="shared" si="700"/>
        <v>4</v>
      </c>
      <c r="D704" s="2">
        <f t="shared" si="700"/>
        <v>702</v>
      </c>
      <c r="E704" s="2">
        <f t="shared" si="700"/>
        <v>0</v>
      </c>
      <c r="F704" s="2" t="str">
        <f t="shared" si="700"/>
        <v>Новый раздел</v>
      </c>
      <c r="G704" s="2" t="str">
        <f t="shared" si="700"/>
        <v>демонтаж 15</v>
      </c>
      <c r="H704" s="2"/>
      <c r="I704" s="2"/>
      <c r="J704" s="2"/>
      <c r="K704" s="2"/>
      <c r="L704" s="2"/>
      <c r="M704" s="2"/>
      <c r="N704" s="2"/>
      <c r="O704" s="2">
        <f t="shared" ref="O704:AT704" si="701">O783</f>
        <v>182906.59</v>
      </c>
      <c r="P704" s="2">
        <f t="shared" si="701"/>
        <v>103007.42</v>
      </c>
      <c r="Q704" s="2">
        <f t="shared" si="701"/>
        <v>5510.29</v>
      </c>
      <c r="R704" s="2">
        <f t="shared" si="701"/>
        <v>2046.88</v>
      </c>
      <c r="S704" s="2">
        <f t="shared" si="701"/>
        <v>74388.88</v>
      </c>
      <c r="T704" s="2">
        <f t="shared" si="701"/>
        <v>0</v>
      </c>
      <c r="U704" s="2">
        <f t="shared" si="701"/>
        <v>265.40884949999997</v>
      </c>
      <c r="V704" s="2">
        <f t="shared" si="701"/>
        <v>5.6044750000000008</v>
      </c>
      <c r="W704" s="2">
        <f t="shared" si="701"/>
        <v>267.8</v>
      </c>
      <c r="X704" s="2">
        <f t="shared" si="701"/>
        <v>74779.7</v>
      </c>
      <c r="Y704" s="2">
        <f t="shared" si="701"/>
        <v>40429.629999999997</v>
      </c>
      <c r="Z704" s="2">
        <f t="shared" si="701"/>
        <v>0</v>
      </c>
      <c r="AA704" s="2">
        <f t="shared" si="701"/>
        <v>0</v>
      </c>
      <c r="AB704" s="2">
        <f t="shared" si="701"/>
        <v>6879.12</v>
      </c>
      <c r="AC704" s="2">
        <f t="shared" si="701"/>
        <v>0</v>
      </c>
      <c r="AD704" s="2">
        <f t="shared" si="701"/>
        <v>662.39</v>
      </c>
      <c r="AE704" s="2">
        <f t="shared" si="701"/>
        <v>628.84</v>
      </c>
      <c r="AF704" s="2">
        <f t="shared" si="701"/>
        <v>6216.73</v>
      </c>
      <c r="AG704" s="2">
        <f t="shared" si="701"/>
        <v>0</v>
      </c>
      <c r="AH704" s="2">
        <f t="shared" si="701"/>
        <v>25.041650000000001</v>
      </c>
      <c r="AI704" s="2">
        <f t="shared" si="701"/>
        <v>1.4792000000000001</v>
      </c>
      <c r="AJ704" s="2">
        <f t="shared" si="701"/>
        <v>0</v>
      </c>
      <c r="AK704" s="2">
        <f t="shared" si="701"/>
        <v>2748.75</v>
      </c>
      <c r="AL704" s="2">
        <f t="shared" si="701"/>
        <v>2235.66</v>
      </c>
      <c r="AM704" s="2">
        <f t="shared" si="701"/>
        <v>0</v>
      </c>
      <c r="AN704" s="2">
        <f t="shared" si="701"/>
        <v>0</v>
      </c>
      <c r="AO704" s="2">
        <f t="shared" si="701"/>
        <v>0</v>
      </c>
      <c r="AP704" s="2">
        <f t="shared" si="701"/>
        <v>0</v>
      </c>
      <c r="AQ704" s="2">
        <f t="shared" si="701"/>
        <v>0</v>
      </c>
      <c r="AR704" s="2">
        <f t="shared" si="701"/>
        <v>298115.92</v>
      </c>
      <c r="AS704" s="2">
        <f t="shared" si="701"/>
        <v>293843.69</v>
      </c>
      <c r="AT704" s="2">
        <f t="shared" si="701"/>
        <v>4272.2299999999996</v>
      </c>
      <c r="AU704" s="2">
        <f t="shared" ref="AU704:BZ704" si="702">AU783</f>
        <v>0</v>
      </c>
      <c r="AV704" s="2">
        <f t="shared" si="702"/>
        <v>103007.42</v>
      </c>
      <c r="AW704" s="2">
        <f t="shared" si="702"/>
        <v>103007.42</v>
      </c>
      <c r="AX704" s="2">
        <f t="shared" si="702"/>
        <v>0</v>
      </c>
      <c r="AY704" s="2">
        <f t="shared" si="702"/>
        <v>103007.42</v>
      </c>
      <c r="AZ704" s="2">
        <f t="shared" si="702"/>
        <v>0</v>
      </c>
      <c r="BA704" s="2">
        <f t="shared" si="702"/>
        <v>0</v>
      </c>
      <c r="BB704" s="2">
        <f t="shared" si="702"/>
        <v>0</v>
      </c>
      <c r="BC704" s="2">
        <f t="shared" si="702"/>
        <v>0</v>
      </c>
      <c r="BD704" s="2">
        <f t="shared" si="702"/>
        <v>0</v>
      </c>
      <c r="BE704" s="2">
        <f t="shared" si="702"/>
        <v>0</v>
      </c>
      <c r="BF704" s="2">
        <f t="shared" si="702"/>
        <v>0</v>
      </c>
      <c r="BG704" s="2">
        <f t="shared" si="702"/>
        <v>0</v>
      </c>
      <c r="BH704" s="2">
        <f t="shared" si="702"/>
        <v>0</v>
      </c>
      <c r="BI704" s="2">
        <f t="shared" si="702"/>
        <v>0</v>
      </c>
      <c r="BJ704" s="2">
        <f t="shared" si="702"/>
        <v>0</v>
      </c>
      <c r="BK704" s="2">
        <f t="shared" si="702"/>
        <v>0</v>
      </c>
      <c r="BL704" s="2">
        <f t="shared" si="702"/>
        <v>0</v>
      </c>
      <c r="BM704" s="2">
        <f t="shared" si="702"/>
        <v>0</v>
      </c>
      <c r="BN704" s="2">
        <f t="shared" si="702"/>
        <v>0</v>
      </c>
      <c r="BO704" s="2">
        <f t="shared" si="702"/>
        <v>0</v>
      </c>
      <c r="BP704" s="2">
        <f t="shared" si="702"/>
        <v>0</v>
      </c>
      <c r="BQ704" s="2">
        <f t="shared" si="702"/>
        <v>0</v>
      </c>
      <c r="BR704" s="2">
        <f t="shared" si="702"/>
        <v>0</v>
      </c>
      <c r="BS704" s="2">
        <f t="shared" si="702"/>
        <v>0</v>
      </c>
      <c r="BT704" s="2">
        <f t="shared" si="702"/>
        <v>0</v>
      </c>
      <c r="BU704" s="2">
        <f t="shared" si="702"/>
        <v>0</v>
      </c>
      <c r="BV704" s="2">
        <f t="shared" si="702"/>
        <v>0</v>
      </c>
      <c r="BW704" s="2">
        <f t="shared" si="702"/>
        <v>0</v>
      </c>
      <c r="BX704" s="2">
        <f t="shared" si="702"/>
        <v>0</v>
      </c>
      <c r="BY704" s="2">
        <f t="shared" si="702"/>
        <v>0</v>
      </c>
      <c r="BZ704" s="2">
        <f t="shared" si="702"/>
        <v>0</v>
      </c>
      <c r="CA704" s="2">
        <f t="shared" ref="CA704:DF704" si="703">CA783</f>
        <v>11863.53</v>
      </c>
      <c r="CB704" s="2">
        <f t="shared" si="703"/>
        <v>11863.53</v>
      </c>
      <c r="CC704" s="2">
        <f t="shared" si="703"/>
        <v>0</v>
      </c>
      <c r="CD704" s="2">
        <f t="shared" si="703"/>
        <v>0</v>
      </c>
      <c r="CE704" s="2">
        <f t="shared" si="703"/>
        <v>0</v>
      </c>
      <c r="CF704" s="2">
        <f t="shared" si="703"/>
        <v>0</v>
      </c>
      <c r="CG704" s="2">
        <f t="shared" si="703"/>
        <v>0</v>
      </c>
      <c r="CH704" s="2">
        <f t="shared" si="703"/>
        <v>0</v>
      </c>
      <c r="CI704" s="2">
        <f t="shared" si="703"/>
        <v>0</v>
      </c>
      <c r="CJ704" s="2">
        <f t="shared" si="703"/>
        <v>0</v>
      </c>
      <c r="CK704" s="2">
        <f t="shared" si="703"/>
        <v>0</v>
      </c>
      <c r="CL704" s="2">
        <f t="shared" si="703"/>
        <v>0</v>
      </c>
      <c r="CM704" s="2">
        <f t="shared" si="703"/>
        <v>0</v>
      </c>
      <c r="CN704" s="2">
        <f t="shared" si="703"/>
        <v>0</v>
      </c>
      <c r="CO704" s="2">
        <f t="shared" si="703"/>
        <v>0</v>
      </c>
      <c r="CP704" s="2">
        <f t="shared" si="703"/>
        <v>0</v>
      </c>
      <c r="CQ704" s="2">
        <f t="shared" si="703"/>
        <v>0</v>
      </c>
      <c r="CR704" s="2">
        <f t="shared" si="703"/>
        <v>0</v>
      </c>
      <c r="CS704" s="2">
        <f t="shared" si="703"/>
        <v>0</v>
      </c>
      <c r="CT704" s="2">
        <f t="shared" si="703"/>
        <v>0</v>
      </c>
      <c r="CU704" s="2">
        <f t="shared" si="703"/>
        <v>0</v>
      </c>
      <c r="CV704" s="2">
        <f t="shared" si="703"/>
        <v>0</v>
      </c>
      <c r="CW704" s="2">
        <f t="shared" si="703"/>
        <v>0</v>
      </c>
      <c r="CX704" s="2">
        <f t="shared" si="703"/>
        <v>0</v>
      </c>
      <c r="CY704" s="2">
        <f t="shared" si="703"/>
        <v>0</v>
      </c>
      <c r="CZ704" s="2">
        <f t="shared" si="703"/>
        <v>0</v>
      </c>
      <c r="DA704" s="2">
        <f t="shared" si="703"/>
        <v>0</v>
      </c>
      <c r="DB704" s="2">
        <f t="shared" si="703"/>
        <v>0</v>
      </c>
      <c r="DC704" s="2">
        <f t="shared" si="703"/>
        <v>0</v>
      </c>
      <c r="DD704" s="2">
        <f t="shared" si="703"/>
        <v>0</v>
      </c>
      <c r="DE704" s="2">
        <f t="shared" si="703"/>
        <v>0</v>
      </c>
      <c r="DF704" s="2">
        <f t="shared" si="703"/>
        <v>0</v>
      </c>
      <c r="DG704" s="3">
        <f t="shared" ref="DG704:EL704" si="704">DG783</f>
        <v>0</v>
      </c>
      <c r="DH704" s="3">
        <f t="shared" si="704"/>
        <v>0</v>
      </c>
      <c r="DI704" s="3">
        <f t="shared" si="704"/>
        <v>0</v>
      </c>
      <c r="DJ704" s="3">
        <f t="shared" si="704"/>
        <v>0</v>
      </c>
      <c r="DK704" s="3">
        <f t="shared" si="704"/>
        <v>0</v>
      </c>
      <c r="DL704" s="3">
        <f t="shared" si="704"/>
        <v>0</v>
      </c>
      <c r="DM704" s="3">
        <f t="shared" si="704"/>
        <v>0</v>
      </c>
      <c r="DN704" s="3">
        <f t="shared" si="704"/>
        <v>0</v>
      </c>
      <c r="DO704" s="3">
        <f t="shared" si="704"/>
        <v>0</v>
      </c>
      <c r="DP704" s="3">
        <f t="shared" si="704"/>
        <v>0</v>
      </c>
      <c r="DQ704" s="3">
        <f t="shared" si="704"/>
        <v>0</v>
      </c>
      <c r="DR704" s="3">
        <f t="shared" si="704"/>
        <v>0</v>
      </c>
      <c r="DS704" s="3">
        <f t="shared" si="704"/>
        <v>0</v>
      </c>
      <c r="DT704" s="3">
        <f t="shared" si="704"/>
        <v>0</v>
      </c>
      <c r="DU704" s="3">
        <f t="shared" si="704"/>
        <v>0</v>
      </c>
      <c r="DV704" s="3">
        <f t="shared" si="704"/>
        <v>0</v>
      </c>
      <c r="DW704" s="3">
        <f t="shared" si="704"/>
        <v>0</v>
      </c>
      <c r="DX704" s="3">
        <f t="shared" si="704"/>
        <v>0</v>
      </c>
      <c r="DY704" s="3">
        <f t="shared" si="704"/>
        <v>0</v>
      </c>
      <c r="DZ704" s="3">
        <f t="shared" si="704"/>
        <v>0</v>
      </c>
      <c r="EA704" s="3">
        <f t="shared" si="704"/>
        <v>0</v>
      </c>
      <c r="EB704" s="3">
        <f t="shared" si="704"/>
        <v>0</v>
      </c>
      <c r="EC704" s="3">
        <f t="shared" si="704"/>
        <v>0</v>
      </c>
      <c r="ED704" s="3">
        <f t="shared" si="704"/>
        <v>0</v>
      </c>
      <c r="EE704" s="3">
        <f t="shared" si="704"/>
        <v>0</v>
      </c>
      <c r="EF704" s="3">
        <f t="shared" si="704"/>
        <v>0</v>
      </c>
      <c r="EG704" s="3">
        <f t="shared" si="704"/>
        <v>0</v>
      </c>
      <c r="EH704" s="3">
        <f t="shared" si="704"/>
        <v>0</v>
      </c>
      <c r="EI704" s="3">
        <f t="shared" si="704"/>
        <v>0</v>
      </c>
      <c r="EJ704" s="3">
        <f t="shared" si="704"/>
        <v>0</v>
      </c>
      <c r="EK704" s="3">
        <f t="shared" si="704"/>
        <v>0</v>
      </c>
      <c r="EL704" s="3">
        <f t="shared" si="704"/>
        <v>0</v>
      </c>
      <c r="EM704" s="3">
        <f t="shared" ref="EM704:FR704" si="705">EM783</f>
        <v>0</v>
      </c>
      <c r="EN704" s="3">
        <f t="shared" si="705"/>
        <v>0</v>
      </c>
      <c r="EO704" s="3">
        <f t="shared" si="705"/>
        <v>0</v>
      </c>
      <c r="EP704" s="3">
        <f t="shared" si="705"/>
        <v>0</v>
      </c>
      <c r="EQ704" s="3">
        <f t="shared" si="705"/>
        <v>0</v>
      </c>
      <c r="ER704" s="3">
        <f t="shared" si="705"/>
        <v>0</v>
      </c>
      <c r="ES704" s="3">
        <f t="shared" si="705"/>
        <v>0</v>
      </c>
      <c r="ET704" s="3">
        <f t="shared" si="705"/>
        <v>0</v>
      </c>
      <c r="EU704" s="3">
        <f t="shared" si="705"/>
        <v>0</v>
      </c>
      <c r="EV704" s="3">
        <f t="shared" si="705"/>
        <v>0</v>
      </c>
      <c r="EW704" s="3">
        <f t="shared" si="705"/>
        <v>0</v>
      </c>
      <c r="EX704" s="3">
        <f t="shared" si="705"/>
        <v>0</v>
      </c>
      <c r="EY704" s="3">
        <f t="shared" si="705"/>
        <v>0</v>
      </c>
      <c r="EZ704" s="3">
        <f t="shared" si="705"/>
        <v>0</v>
      </c>
      <c r="FA704" s="3">
        <f t="shared" si="705"/>
        <v>0</v>
      </c>
      <c r="FB704" s="3">
        <f t="shared" si="705"/>
        <v>0</v>
      </c>
      <c r="FC704" s="3">
        <f t="shared" si="705"/>
        <v>0</v>
      </c>
      <c r="FD704" s="3">
        <f t="shared" si="705"/>
        <v>0</v>
      </c>
      <c r="FE704" s="3">
        <f t="shared" si="705"/>
        <v>0</v>
      </c>
      <c r="FF704" s="3">
        <f t="shared" si="705"/>
        <v>0</v>
      </c>
      <c r="FG704" s="3">
        <f t="shared" si="705"/>
        <v>0</v>
      </c>
      <c r="FH704" s="3">
        <f t="shared" si="705"/>
        <v>0</v>
      </c>
      <c r="FI704" s="3">
        <f t="shared" si="705"/>
        <v>0</v>
      </c>
      <c r="FJ704" s="3">
        <f t="shared" si="705"/>
        <v>0</v>
      </c>
      <c r="FK704" s="3">
        <f t="shared" si="705"/>
        <v>0</v>
      </c>
      <c r="FL704" s="3">
        <f t="shared" si="705"/>
        <v>0</v>
      </c>
      <c r="FM704" s="3">
        <f t="shared" si="705"/>
        <v>0</v>
      </c>
      <c r="FN704" s="3">
        <f t="shared" si="705"/>
        <v>0</v>
      </c>
      <c r="FO704" s="3">
        <f t="shared" si="705"/>
        <v>0</v>
      </c>
      <c r="FP704" s="3">
        <f t="shared" si="705"/>
        <v>0</v>
      </c>
      <c r="FQ704" s="3">
        <f t="shared" si="705"/>
        <v>0</v>
      </c>
      <c r="FR704" s="3">
        <f t="shared" si="705"/>
        <v>0</v>
      </c>
      <c r="FS704" s="3">
        <f t="shared" ref="FS704:GX704" si="706">FS783</f>
        <v>0</v>
      </c>
      <c r="FT704" s="3">
        <f t="shared" si="706"/>
        <v>0</v>
      </c>
      <c r="FU704" s="3">
        <f t="shared" si="706"/>
        <v>0</v>
      </c>
      <c r="FV704" s="3">
        <f t="shared" si="706"/>
        <v>0</v>
      </c>
      <c r="FW704" s="3">
        <f t="shared" si="706"/>
        <v>0</v>
      </c>
      <c r="FX704" s="3">
        <f t="shared" si="706"/>
        <v>0</v>
      </c>
      <c r="FY704" s="3">
        <f t="shared" si="706"/>
        <v>0</v>
      </c>
      <c r="FZ704" s="3">
        <f t="shared" si="706"/>
        <v>0</v>
      </c>
      <c r="GA704" s="3">
        <f t="shared" si="706"/>
        <v>0</v>
      </c>
      <c r="GB704" s="3">
        <f t="shared" si="706"/>
        <v>0</v>
      </c>
      <c r="GC704" s="3">
        <f t="shared" si="706"/>
        <v>0</v>
      </c>
      <c r="GD704" s="3">
        <f t="shared" si="706"/>
        <v>0</v>
      </c>
      <c r="GE704" s="3">
        <f t="shared" si="706"/>
        <v>0</v>
      </c>
      <c r="GF704" s="3">
        <f t="shared" si="706"/>
        <v>0</v>
      </c>
      <c r="GG704" s="3">
        <f t="shared" si="706"/>
        <v>0</v>
      </c>
      <c r="GH704" s="3">
        <f t="shared" si="706"/>
        <v>0</v>
      </c>
      <c r="GI704" s="3">
        <f t="shared" si="706"/>
        <v>0</v>
      </c>
      <c r="GJ704" s="3">
        <f t="shared" si="706"/>
        <v>0</v>
      </c>
      <c r="GK704" s="3">
        <f t="shared" si="706"/>
        <v>0</v>
      </c>
      <c r="GL704" s="3">
        <f t="shared" si="706"/>
        <v>0</v>
      </c>
      <c r="GM704" s="3">
        <f t="shared" si="706"/>
        <v>0</v>
      </c>
      <c r="GN704" s="3">
        <f t="shared" si="706"/>
        <v>0</v>
      </c>
      <c r="GO704" s="3">
        <f t="shared" si="706"/>
        <v>0</v>
      </c>
      <c r="GP704" s="3">
        <f t="shared" si="706"/>
        <v>0</v>
      </c>
      <c r="GQ704" s="3">
        <f t="shared" si="706"/>
        <v>0</v>
      </c>
      <c r="GR704" s="3">
        <f t="shared" si="706"/>
        <v>0</v>
      </c>
      <c r="GS704" s="3">
        <f t="shared" si="706"/>
        <v>0</v>
      </c>
      <c r="GT704" s="3">
        <f t="shared" si="706"/>
        <v>0</v>
      </c>
      <c r="GU704" s="3">
        <f t="shared" si="706"/>
        <v>0</v>
      </c>
      <c r="GV704" s="3">
        <f t="shared" si="706"/>
        <v>0</v>
      </c>
      <c r="GW704" s="3">
        <f t="shared" si="706"/>
        <v>0</v>
      </c>
      <c r="GX704" s="3">
        <f t="shared" si="706"/>
        <v>0</v>
      </c>
    </row>
    <row r="706" spans="1:245">
      <c r="A706">
        <v>17</v>
      </c>
      <c r="B706">
        <v>1</v>
      </c>
      <c r="C706">
        <f>ROW(SmtRes!A206)</f>
        <v>206</v>
      </c>
      <c r="D706">
        <f>ROW(EtalonRes!A206)</f>
        <v>206</v>
      </c>
      <c r="E706" t="s">
        <v>17</v>
      </c>
      <c r="F706" t="s">
        <v>37</v>
      </c>
      <c r="G706" t="s">
        <v>38</v>
      </c>
      <c r="H706" t="s">
        <v>39</v>
      </c>
      <c r="I706">
        <f>ROUND(38/100,9)</f>
        <v>0.38</v>
      </c>
      <c r="J706">
        <v>0</v>
      </c>
      <c r="O706">
        <f t="shared" ref="O706:O719" si="707">ROUND(CP706,2)</f>
        <v>720.71</v>
      </c>
      <c r="P706">
        <f t="shared" ref="P706:P719" si="708">ROUND(CQ706*I706,2)</f>
        <v>0</v>
      </c>
      <c r="Q706">
        <f t="shared" ref="Q706:Q719" si="709">ROUND(CR706*I706,2)</f>
        <v>0</v>
      </c>
      <c r="R706">
        <f t="shared" ref="R706:R719" si="710">ROUND(CS706*I706,2)</f>
        <v>0</v>
      </c>
      <c r="S706">
        <f t="shared" ref="S706:S719" si="711">ROUND(CT706*I706,2)</f>
        <v>720.71</v>
      </c>
      <c r="T706">
        <f t="shared" ref="T706:T719" si="712">ROUND(CU706*I706,2)</f>
        <v>0</v>
      </c>
      <c r="U706">
        <f t="shared" ref="U706:U719" si="713">CV706*I706</f>
        <v>2.9146000000000001</v>
      </c>
      <c r="V706">
        <f t="shared" ref="V706:V719" si="714">CW706*I706</f>
        <v>0</v>
      </c>
      <c r="W706">
        <f t="shared" ref="W706:W719" si="715">ROUND(CX706*I706,2)</f>
        <v>0</v>
      </c>
      <c r="X706">
        <f t="shared" ref="X706:X719" si="716">ROUND(CY706,2)</f>
        <v>576.57000000000005</v>
      </c>
      <c r="Y706">
        <f t="shared" ref="Y706:Y719" si="717">ROUND(CZ706,2)</f>
        <v>490.08</v>
      </c>
      <c r="AA706">
        <v>33525518</v>
      </c>
      <c r="AB706">
        <f t="shared" ref="AB706:AB719" si="718">ROUND((AC706+AD706+AF706),6)</f>
        <v>59.83</v>
      </c>
      <c r="AC706">
        <f t="shared" ref="AC706:AC719" si="719">ROUND((ES706),6)</f>
        <v>0</v>
      </c>
      <c r="AD706">
        <f>ROUND((((ET706)-(EU706))+AE706),6)</f>
        <v>0</v>
      </c>
      <c r="AE706">
        <f t="shared" ref="AE706:AE719" si="720">ROUND((EU706),6)</f>
        <v>0</v>
      </c>
      <c r="AF706">
        <f t="shared" ref="AF706:AF719" si="721">ROUND((EV706),6)</f>
        <v>59.83</v>
      </c>
      <c r="AG706">
        <f t="shared" ref="AG706:AG719" si="722">ROUND((AP706),6)</f>
        <v>0</v>
      </c>
      <c r="AH706">
        <f t="shared" ref="AH706:AH719" si="723">(EW706)</f>
        <v>7.67</v>
      </c>
      <c r="AI706">
        <f t="shared" ref="AI706:AI719" si="724">(EX706)</f>
        <v>0</v>
      </c>
      <c r="AJ706">
        <f t="shared" ref="AJ706:AJ719" si="725">(AS706)</f>
        <v>0</v>
      </c>
      <c r="AK706">
        <v>59.83</v>
      </c>
      <c r="AL706">
        <v>0</v>
      </c>
      <c r="AM706">
        <v>0</v>
      </c>
      <c r="AN706">
        <v>0</v>
      </c>
      <c r="AO706">
        <v>59.83</v>
      </c>
      <c r="AP706">
        <v>0</v>
      </c>
      <c r="AQ706">
        <v>7.67</v>
      </c>
      <c r="AR706">
        <v>0</v>
      </c>
      <c r="AS706">
        <v>0</v>
      </c>
      <c r="AT706">
        <v>80</v>
      </c>
      <c r="AU706">
        <v>68</v>
      </c>
      <c r="AV706">
        <v>1</v>
      </c>
      <c r="AW706">
        <v>1</v>
      </c>
      <c r="AZ706">
        <v>1</v>
      </c>
      <c r="BA706">
        <v>31.7</v>
      </c>
      <c r="BB706">
        <v>1</v>
      </c>
      <c r="BC706">
        <v>1</v>
      </c>
      <c r="BD706" t="s">
        <v>3</v>
      </c>
      <c r="BE706" t="s">
        <v>3</v>
      </c>
      <c r="BF706" t="s">
        <v>3</v>
      </c>
      <c r="BG706" t="s">
        <v>3</v>
      </c>
      <c r="BH706">
        <v>0</v>
      </c>
      <c r="BI706">
        <v>1</v>
      </c>
      <c r="BJ706" t="s">
        <v>40</v>
      </c>
      <c r="BM706">
        <v>57001</v>
      </c>
      <c r="BN706">
        <v>0</v>
      </c>
      <c r="BO706" t="s">
        <v>37</v>
      </c>
      <c r="BP706">
        <v>1</v>
      </c>
      <c r="BQ706">
        <v>6</v>
      </c>
      <c r="BR706">
        <v>0</v>
      </c>
      <c r="BS706">
        <v>31.7</v>
      </c>
      <c r="BT706">
        <v>1</v>
      </c>
      <c r="BU706">
        <v>1</v>
      </c>
      <c r="BV706">
        <v>1</v>
      </c>
      <c r="BW706">
        <v>1</v>
      </c>
      <c r="BX706">
        <v>1</v>
      </c>
      <c r="BY706" t="s">
        <v>3</v>
      </c>
      <c r="BZ706">
        <v>80</v>
      </c>
      <c r="CA706">
        <v>68</v>
      </c>
      <c r="CE706">
        <v>0</v>
      </c>
      <c r="CF706">
        <v>0</v>
      </c>
      <c r="CG706">
        <v>0</v>
      </c>
      <c r="CM706">
        <v>0</v>
      </c>
      <c r="CN706" t="s">
        <v>3</v>
      </c>
      <c r="CO706">
        <v>0</v>
      </c>
      <c r="CP706">
        <f t="shared" ref="CP706:CP719" si="726">(P706+Q706+S706)</f>
        <v>720.71</v>
      </c>
      <c r="CQ706">
        <f t="shared" ref="CQ706:CQ719" si="727">AC706*BC706</f>
        <v>0</v>
      </c>
      <c r="CR706">
        <f t="shared" ref="CR706:CR719" si="728">AD706*BB706</f>
        <v>0</v>
      </c>
      <c r="CS706">
        <f t="shared" ref="CS706:CS719" si="729">AE706*BS706</f>
        <v>0</v>
      </c>
      <c r="CT706">
        <f t="shared" ref="CT706:CT719" si="730">AF706*BA706</f>
        <v>1896.6109999999999</v>
      </c>
      <c r="CU706">
        <f t="shared" ref="CU706:CU719" si="731">AG706</f>
        <v>0</v>
      </c>
      <c r="CV706">
        <f t="shared" ref="CV706:CV719" si="732">AH706</f>
        <v>7.67</v>
      </c>
      <c r="CW706">
        <f t="shared" ref="CW706:CW719" si="733">AI706</f>
        <v>0</v>
      </c>
      <c r="CX706">
        <f t="shared" ref="CX706:CX719" si="734">AJ706</f>
        <v>0</v>
      </c>
      <c r="CY706">
        <f>(((S706+R706)*AT706)/100)</f>
        <v>576.56799999999998</v>
      </c>
      <c r="CZ706">
        <f>(((S706+R706)*AU706)/100)</f>
        <v>490.08279999999996</v>
      </c>
      <c r="DC706" t="s">
        <v>3</v>
      </c>
      <c r="DD706" t="s">
        <v>3</v>
      </c>
      <c r="DE706" t="s">
        <v>3</v>
      </c>
      <c r="DF706" t="s">
        <v>3</v>
      </c>
      <c r="DG706" t="s">
        <v>3</v>
      </c>
      <c r="DH706" t="s">
        <v>3</v>
      </c>
      <c r="DI706" t="s">
        <v>3</v>
      </c>
      <c r="DJ706" t="s">
        <v>3</v>
      </c>
      <c r="DK706" t="s">
        <v>3</v>
      </c>
      <c r="DL706" t="s">
        <v>3</v>
      </c>
      <c r="DM706" t="s">
        <v>3</v>
      </c>
      <c r="DN706">
        <v>0</v>
      </c>
      <c r="DO706">
        <v>0</v>
      </c>
      <c r="DP706">
        <v>1</v>
      </c>
      <c r="DQ706">
        <v>1</v>
      </c>
      <c r="DU706">
        <v>1013</v>
      </c>
      <c r="DV706" t="s">
        <v>39</v>
      </c>
      <c r="DW706" t="s">
        <v>39</v>
      </c>
      <c r="DX706">
        <v>1</v>
      </c>
      <c r="DZ706" t="s">
        <v>3</v>
      </c>
      <c r="EA706" t="s">
        <v>3</v>
      </c>
      <c r="EB706" t="s">
        <v>3</v>
      </c>
      <c r="EC706" t="s">
        <v>3</v>
      </c>
      <c r="EE706">
        <v>36260505</v>
      </c>
      <c r="EF706">
        <v>6</v>
      </c>
      <c r="EG706" t="s">
        <v>22</v>
      </c>
      <c r="EH706">
        <v>0</v>
      </c>
      <c r="EI706" t="s">
        <v>3</v>
      </c>
      <c r="EJ706">
        <v>1</v>
      </c>
      <c r="EK706">
        <v>57001</v>
      </c>
      <c r="EL706" t="s">
        <v>23</v>
      </c>
      <c r="EM706" t="s">
        <v>24</v>
      </c>
      <c r="EO706" t="s">
        <v>3</v>
      </c>
      <c r="EQ706">
        <v>0</v>
      </c>
      <c r="ER706">
        <v>59.83</v>
      </c>
      <c r="ES706">
        <v>0</v>
      </c>
      <c r="ET706">
        <v>0</v>
      </c>
      <c r="EU706">
        <v>0</v>
      </c>
      <c r="EV706">
        <v>59.83</v>
      </c>
      <c r="EW706">
        <v>7.67</v>
      </c>
      <c r="EX706">
        <v>0</v>
      </c>
      <c r="EY706">
        <v>0</v>
      </c>
      <c r="FQ706">
        <v>0</v>
      </c>
      <c r="FR706">
        <f t="shared" ref="FR706:FR719" si="735">ROUND(IF(AND(BH706=3,BI706=3),P706,0),2)</f>
        <v>0</v>
      </c>
      <c r="FS706">
        <v>0</v>
      </c>
      <c r="FX706">
        <v>80</v>
      </c>
      <c r="FY706">
        <v>68</v>
      </c>
      <c r="GA706" t="s">
        <v>3</v>
      </c>
      <c r="GD706">
        <v>1</v>
      </c>
      <c r="GF706">
        <v>1095792533</v>
      </c>
      <c r="GG706">
        <v>2</v>
      </c>
      <c r="GH706">
        <v>1</v>
      </c>
      <c r="GI706">
        <v>2</v>
      </c>
      <c r="GJ706">
        <v>0</v>
      </c>
      <c r="GK706">
        <v>0</v>
      </c>
      <c r="GL706">
        <f t="shared" ref="GL706:GL719" si="736">ROUND(IF(AND(BH706=3,BI706=3,FS706&lt;&gt;0),P706,0),2)</f>
        <v>0</v>
      </c>
      <c r="GM706">
        <f t="shared" ref="GM706:GM719" si="737">ROUND(O706+X706+Y706,2)+GX706</f>
        <v>1787.36</v>
      </c>
      <c r="GN706">
        <f t="shared" ref="GN706:GN719" si="738">IF(OR(BI706=0,BI706=1),ROUND(O706+X706+Y706,2),0)</f>
        <v>1787.36</v>
      </c>
      <c r="GO706">
        <f t="shared" ref="GO706:GO719" si="739">IF(BI706=2,ROUND(O706+X706+Y706,2),0)</f>
        <v>0</v>
      </c>
      <c r="GP706">
        <f t="shared" ref="GP706:GP719" si="740">IF(BI706=4,ROUND(O706+X706+Y706,2)+GX706,0)</f>
        <v>0</v>
      </c>
      <c r="GR706">
        <v>0</v>
      </c>
      <c r="GS706">
        <v>3</v>
      </c>
      <c r="GT706">
        <v>0</v>
      </c>
      <c r="GU706" t="s">
        <v>3</v>
      </c>
      <c r="GV706">
        <f t="shared" ref="GV706:GV719" si="741">ROUND((GT706),6)</f>
        <v>0</v>
      </c>
      <c r="GW706">
        <v>1</v>
      </c>
      <c r="GX706">
        <f t="shared" ref="GX706:GX719" si="742">ROUND(HC706*I706,2)</f>
        <v>0</v>
      </c>
      <c r="HA706">
        <v>0</v>
      </c>
      <c r="HB706">
        <v>0</v>
      </c>
      <c r="HC706">
        <f t="shared" ref="HC706:HC719" si="743">GV706*GW706</f>
        <v>0</v>
      </c>
      <c r="HE706" t="s">
        <v>3</v>
      </c>
      <c r="HF706" t="s">
        <v>3</v>
      </c>
      <c r="IK706">
        <v>0</v>
      </c>
    </row>
    <row r="707" spans="1:245">
      <c r="A707">
        <v>18</v>
      </c>
      <c r="B707">
        <v>1</v>
      </c>
      <c r="C707">
        <v>206</v>
      </c>
      <c r="E707" t="s">
        <v>25</v>
      </c>
      <c r="F707" t="s">
        <v>26</v>
      </c>
      <c r="G707" t="s">
        <v>27</v>
      </c>
      <c r="H707" t="s">
        <v>28</v>
      </c>
      <c r="I707">
        <f>I706*J707</f>
        <v>0.26600000000000001</v>
      </c>
      <c r="J707">
        <v>0.70000000000000007</v>
      </c>
      <c r="O707">
        <f t="shared" si="707"/>
        <v>0</v>
      </c>
      <c r="P707">
        <f t="shared" si="708"/>
        <v>0</v>
      </c>
      <c r="Q707">
        <f t="shared" si="709"/>
        <v>0</v>
      </c>
      <c r="R707">
        <f t="shared" si="710"/>
        <v>0</v>
      </c>
      <c r="S707">
        <f t="shared" si="711"/>
        <v>0</v>
      </c>
      <c r="T707">
        <f t="shared" si="712"/>
        <v>0</v>
      </c>
      <c r="U707">
        <f t="shared" si="713"/>
        <v>0</v>
      </c>
      <c r="V707">
        <f t="shared" si="714"/>
        <v>0</v>
      </c>
      <c r="W707">
        <f t="shared" si="715"/>
        <v>0</v>
      </c>
      <c r="X707">
        <f t="shared" si="716"/>
        <v>0</v>
      </c>
      <c r="Y707">
        <f t="shared" si="717"/>
        <v>0</v>
      </c>
      <c r="AA707">
        <v>33525518</v>
      </c>
      <c r="AB707">
        <f t="shared" si="718"/>
        <v>0</v>
      </c>
      <c r="AC707">
        <f t="shared" si="719"/>
        <v>0</v>
      </c>
      <c r="AD707">
        <f>ROUND((((ET707)-(EU707))+AE707),6)</f>
        <v>0</v>
      </c>
      <c r="AE707">
        <f t="shared" si="720"/>
        <v>0</v>
      </c>
      <c r="AF707">
        <f t="shared" si="721"/>
        <v>0</v>
      </c>
      <c r="AG707">
        <f t="shared" si="722"/>
        <v>0</v>
      </c>
      <c r="AH707">
        <f t="shared" si="723"/>
        <v>0</v>
      </c>
      <c r="AI707">
        <f t="shared" si="724"/>
        <v>0</v>
      </c>
      <c r="AJ707">
        <f t="shared" si="725"/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80</v>
      </c>
      <c r="AU707">
        <v>68</v>
      </c>
      <c r="AV707">
        <v>1</v>
      </c>
      <c r="AW707">
        <v>1</v>
      </c>
      <c r="AZ707">
        <v>1</v>
      </c>
      <c r="BA707">
        <v>1</v>
      </c>
      <c r="BB707">
        <v>1</v>
      </c>
      <c r="BC707">
        <v>1</v>
      </c>
      <c r="BD707" t="s">
        <v>3</v>
      </c>
      <c r="BE707" t="s">
        <v>3</v>
      </c>
      <c r="BF707" t="s">
        <v>3</v>
      </c>
      <c r="BG707" t="s">
        <v>3</v>
      </c>
      <c r="BH707">
        <v>3</v>
      </c>
      <c r="BI707">
        <v>1</v>
      </c>
      <c r="BJ707" t="s">
        <v>29</v>
      </c>
      <c r="BM707">
        <v>57001</v>
      </c>
      <c r="BN707">
        <v>0</v>
      </c>
      <c r="BO707" t="s">
        <v>3</v>
      </c>
      <c r="BP707">
        <v>0</v>
      </c>
      <c r="BQ707">
        <v>6</v>
      </c>
      <c r="BR707">
        <v>0</v>
      </c>
      <c r="BS707">
        <v>1</v>
      </c>
      <c r="BT707">
        <v>1</v>
      </c>
      <c r="BU707">
        <v>1</v>
      </c>
      <c r="BV707">
        <v>1</v>
      </c>
      <c r="BW707">
        <v>1</v>
      </c>
      <c r="BX707">
        <v>1</v>
      </c>
      <c r="BY707" t="s">
        <v>3</v>
      </c>
      <c r="BZ707">
        <v>80</v>
      </c>
      <c r="CA707">
        <v>68</v>
      </c>
      <c r="CE707">
        <v>0</v>
      </c>
      <c r="CF707">
        <v>0</v>
      </c>
      <c r="CG707">
        <v>0</v>
      </c>
      <c r="CM707">
        <v>0</v>
      </c>
      <c r="CN707" t="s">
        <v>3</v>
      </c>
      <c r="CO707">
        <v>0</v>
      </c>
      <c r="CP707">
        <f t="shared" si="726"/>
        <v>0</v>
      </c>
      <c r="CQ707">
        <f t="shared" si="727"/>
        <v>0</v>
      </c>
      <c r="CR707">
        <f t="shared" si="728"/>
        <v>0</v>
      </c>
      <c r="CS707">
        <f t="shared" si="729"/>
        <v>0</v>
      </c>
      <c r="CT707">
        <f t="shared" si="730"/>
        <v>0</v>
      </c>
      <c r="CU707">
        <f t="shared" si="731"/>
        <v>0</v>
      </c>
      <c r="CV707">
        <f t="shared" si="732"/>
        <v>0</v>
      </c>
      <c r="CW707">
        <f t="shared" si="733"/>
        <v>0</v>
      </c>
      <c r="CX707">
        <f t="shared" si="734"/>
        <v>0</v>
      </c>
      <c r="CY707">
        <f>(((S707+R707)*AT707)/100)</f>
        <v>0</v>
      </c>
      <c r="CZ707">
        <f>(((S707+R707)*AU707)/100)</f>
        <v>0</v>
      </c>
      <c r="DC707" t="s">
        <v>3</v>
      </c>
      <c r="DD707" t="s">
        <v>3</v>
      </c>
      <c r="DE707" t="s">
        <v>3</v>
      </c>
      <c r="DF707" t="s">
        <v>3</v>
      </c>
      <c r="DG707" t="s">
        <v>3</v>
      </c>
      <c r="DH707" t="s">
        <v>3</v>
      </c>
      <c r="DI707" t="s">
        <v>3</v>
      </c>
      <c r="DJ707" t="s">
        <v>3</v>
      </c>
      <c r="DK707" t="s">
        <v>3</v>
      </c>
      <c r="DL707" t="s">
        <v>3</v>
      </c>
      <c r="DM707" t="s">
        <v>3</v>
      </c>
      <c r="DN707">
        <v>0</v>
      </c>
      <c r="DO707">
        <v>0</v>
      </c>
      <c r="DP707">
        <v>1</v>
      </c>
      <c r="DQ707">
        <v>1</v>
      </c>
      <c r="DU707">
        <v>1009</v>
      </c>
      <c r="DV707" t="s">
        <v>28</v>
      </c>
      <c r="DW707" t="s">
        <v>28</v>
      </c>
      <c r="DX707">
        <v>1000</v>
      </c>
      <c r="DZ707" t="s">
        <v>3</v>
      </c>
      <c r="EA707" t="s">
        <v>3</v>
      </c>
      <c r="EB707" t="s">
        <v>3</v>
      </c>
      <c r="EC707" t="s">
        <v>3</v>
      </c>
      <c r="EE707">
        <v>36260505</v>
      </c>
      <c r="EF707">
        <v>6</v>
      </c>
      <c r="EG707" t="s">
        <v>22</v>
      </c>
      <c r="EH707">
        <v>0</v>
      </c>
      <c r="EI707" t="s">
        <v>3</v>
      </c>
      <c r="EJ707">
        <v>1</v>
      </c>
      <c r="EK707">
        <v>57001</v>
      </c>
      <c r="EL707" t="s">
        <v>23</v>
      </c>
      <c r="EM707" t="s">
        <v>24</v>
      </c>
      <c r="EO707" t="s">
        <v>3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FQ707">
        <v>0</v>
      </c>
      <c r="FR707">
        <f t="shared" si="735"/>
        <v>0</v>
      </c>
      <c r="FS707">
        <v>0</v>
      </c>
      <c r="FX707">
        <v>80</v>
      </c>
      <c r="FY707">
        <v>68</v>
      </c>
      <c r="GA707" t="s">
        <v>3</v>
      </c>
      <c r="GD707">
        <v>1</v>
      </c>
      <c r="GF707">
        <v>-304821490</v>
      </c>
      <c r="GG707">
        <v>2</v>
      </c>
      <c r="GH707">
        <v>1</v>
      </c>
      <c r="GI707">
        <v>-2</v>
      </c>
      <c r="GJ707">
        <v>0</v>
      </c>
      <c r="GK707">
        <v>0</v>
      </c>
      <c r="GL707">
        <f t="shared" si="736"/>
        <v>0</v>
      </c>
      <c r="GM707">
        <f t="shared" si="737"/>
        <v>0</v>
      </c>
      <c r="GN707">
        <f t="shared" si="738"/>
        <v>0</v>
      </c>
      <c r="GO707">
        <f t="shared" si="739"/>
        <v>0</v>
      </c>
      <c r="GP707">
        <f t="shared" si="740"/>
        <v>0</v>
      </c>
      <c r="GR707">
        <v>0</v>
      </c>
      <c r="GS707">
        <v>3</v>
      </c>
      <c r="GT707">
        <v>0</v>
      </c>
      <c r="GU707" t="s">
        <v>3</v>
      </c>
      <c r="GV707">
        <f t="shared" si="741"/>
        <v>0</v>
      </c>
      <c r="GW707">
        <v>1</v>
      </c>
      <c r="GX707">
        <f t="shared" si="742"/>
        <v>0</v>
      </c>
      <c r="HA707">
        <v>0</v>
      </c>
      <c r="HB707">
        <v>0</v>
      </c>
      <c r="HC707">
        <f t="shared" si="743"/>
        <v>0</v>
      </c>
      <c r="HE707" t="s">
        <v>3</v>
      </c>
      <c r="HF707" t="s">
        <v>3</v>
      </c>
      <c r="IK707">
        <v>0</v>
      </c>
    </row>
    <row r="708" spans="1:245">
      <c r="A708">
        <v>17</v>
      </c>
      <c r="B708">
        <v>1</v>
      </c>
      <c r="C708">
        <f>ROW(SmtRes!A209)</f>
        <v>209</v>
      </c>
      <c r="D708">
        <f>ROW(EtalonRes!A209)</f>
        <v>209</v>
      </c>
      <c r="E708" t="s">
        <v>30</v>
      </c>
      <c r="F708" t="s">
        <v>131</v>
      </c>
      <c r="G708" t="s">
        <v>132</v>
      </c>
      <c r="H708" t="s">
        <v>33</v>
      </c>
      <c r="I708">
        <f>ROUND(38/100,9)</f>
        <v>0.38</v>
      </c>
      <c r="J708">
        <v>0</v>
      </c>
      <c r="O708">
        <f t="shared" si="707"/>
        <v>3486.36</v>
      </c>
      <c r="P708">
        <f t="shared" si="708"/>
        <v>0</v>
      </c>
      <c r="Q708">
        <f t="shared" si="709"/>
        <v>617.85</v>
      </c>
      <c r="R708">
        <f t="shared" si="710"/>
        <v>593.63</v>
      </c>
      <c r="S708">
        <f t="shared" si="711"/>
        <v>2868.51</v>
      </c>
      <c r="T708">
        <f t="shared" si="712"/>
        <v>0</v>
      </c>
      <c r="U708">
        <f t="shared" si="713"/>
        <v>11.6014</v>
      </c>
      <c r="V708">
        <f t="shared" si="714"/>
        <v>1.387</v>
      </c>
      <c r="W708">
        <f t="shared" si="715"/>
        <v>0</v>
      </c>
      <c r="X708">
        <f t="shared" si="716"/>
        <v>0</v>
      </c>
      <c r="Y708">
        <f t="shared" si="717"/>
        <v>0</v>
      </c>
      <c r="AA708">
        <v>33525518</v>
      </c>
      <c r="AB708">
        <f t="shared" si="718"/>
        <v>352.23</v>
      </c>
      <c r="AC708">
        <f t="shared" si="719"/>
        <v>0</v>
      </c>
      <c r="AD708">
        <f>ROUND((ET708),6)</f>
        <v>114.1</v>
      </c>
      <c r="AE708">
        <f t="shared" si="720"/>
        <v>49.28</v>
      </c>
      <c r="AF708">
        <f t="shared" si="721"/>
        <v>238.13</v>
      </c>
      <c r="AG708">
        <f t="shared" si="722"/>
        <v>0</v>
      </c>
      <c r="AH708">
        <f t="shared" si="723"/>
        <v>30.53</v>
      </c>
      <c r="AI708">
        <f t="shared" si="724"/>
        <v>3.65</v>
      </c>
      <c r="AJ708">
        <f t="shared" si="725"/>
        <v>0</v>
      </c>
      <c r="AK708">
        <v>352.23</v>
      </c>
      <c r="AL708">
        <v>0</v>
      </c>
      <c r="AM708">
        <v>114.1</v>
      </c>
      <c r="AN708">
        <v>49.28</v>
      </c>
      <c r="AO708">
        <v>238.13</v>
      </c>
      <c r="AP708">
        <v>0</v>
      </c>
      <c r="AQ708">
        <v>30.53</v>
      </c>
      <c r="AR708">
        <v>3.65</v>
      </c>
      <c r="AS708">
        <v>0</v>
      </c>
      <c r="AT708">
        <v>0</v>
      </c>
      <c r="AU708">
        <v>0</v>
      </c>
      <c r="AV708">
        <v>1</v>
      </c>
      <c r="AW708">
        <v>1</v>
      </c>
      <c r="AZ708">
        <v>1</v>
      </c>
      <c r="BA708">
        <v>31.7</v>
      </c>
      <c r="BB708">
        <v>14.25</v>
      </c>
      <c r="BC708">
        <v>1</v>
      </c>
      <c r="BD708" t="s">
        <v>3</v>
      </c>
      <c r="BE708" t="s">
        <v>3</v>
      </c>
      <c r="BF708" t="s">
        <v>3</v>
      </c>
      <c r="BG708" t="s">
        <v>3</v>
      </c>
      <c r="BH708">
        <v>0</v>
      </c>
      <c r="BI708">
        <v>1</v>
      </c>
      <c r="BJ708" t="s">
        <v>133</v>
      </c>
      <c r="BM708">
        <v>46003</v>
      </c>
      <c r="BN708">
        <v>0</v>
      </c>
      <c r="BO708" t="s">
        <v>131</v>
      </c>
      <c r="BP708">
        <v>1</v>
      </c>
      <c r="BQ708">
        <v>0</v>
      </c>
      <c r="BR708">
        <v>0</v>
      </c>
      <c r="BS708">
        <v>31.7</v>
      </c>
      <c r="BT708">
        <v>1</v>
      </c>
      <c r="BU708">
        <v>1</v>
      </c>
      <c r="BV708">
        <v>1</v>
      </c>
      <c r="BW708">
        <v>1</v>
      </c>
      <c r="BX708">
        <v>1</v>
      </c>
      <c r="BY708" t="s">
        <v>3</v>
      </c>
      <c r="BZ708">
        <v>0</v>
      </c>
      <c r="CA708">
        <v>0</v>
      </c>
      <c r="CE708">
        <v>0</v>
      </c>
      <c r="CF708">
        <v>0</v>
      </c>
      <c r="CG708">
        <v>0</v>
      </c>
      <c r="CM708">
        <v>0</v>
      </c>
      <c r="CN708" t="s">
        <v>3</v>
      </c>
      <c r="CO708">
        <v>0</v>
      </c>
      <c r="CP708">
        <f t="shared" si="726"/>
        <v>3486.36</v>
      </c>
      <c r="CQ708">
        <f t="shared" si="727"/>
        <v>0</v>
      </c>
      <c r="CR708">
        <f t="shared" si="728"/>
        <v>1625.925</v>
      </c>
      <c r="CS708">
        <f t="shared" si="729"/>
        <v>1562.1759999999999</v>
      </c>
      <c r="CT708">
        <f t="shared" si="730"/>
        <v>7548.7209999999995</v>
      </c>
      <c r="CU708">
        <f t="shared" si="731"/>
        <v>0</v>
      </c>
      <c r="CV708">
        <f t="shared" si="732"/>
        <v>30.53</v>
      </c>
      <c r="CW708">
        <f t="shared" si="733"/>
        <v>3.65</v>
      </c>
      <c r="CX708">
        <f t="shared" si="734"/>
        <v>0</v>
      </c>
      <c r="CY708">
        <f>0</f>
        <v>0</v>
      </c>
      <c r="CZ708">
        <f>0</f>
        <v>0</v>
      </c>
      <c r="DC708" t="s">
        <v>3</v>
      </c>
      <c r="DD708" t="s">
        <v>3</v>
      </c>
      <c r="DE708" t="s">
        <v>3</v>
      </c>
      <c r="DF708" t="s">
        <v>3</v>
      </c>
      <c r="DG708" t="s">
        <v>3</v>
      </c>
      <c r="DH708" t="s">
        <v>3</v>
      </c>
      <c r="DI708" t="s">
        <v>3</v>
      </c>
      <c r="DJ708" t="s">
        <v>3</v>
      </c>
      <c r="DK708" t="s">
        <v>3</v>
      </c>
      <c r="DL708" t="s">
        <v>3</v>
      </c>
      <c r="DM708" t="s">
        <v>3</v>
      </c>
      <c r="DN708">
        <v>0</v>
      </c>
      <c r="DO708">
        <v>0</v>
      </c>
      <c r="DP708">
        <v>1</v>
      </c>
      <c r="DQ708">
        <v>1</v>
      </c>
      <c r="DU708">
        <v>1013</v>
      </c>
      <c r="DV708" t="s">
        <v>33</v>
      </c>
      <c r="DW708" t="s">
        <v>33</v>
      </c>
      <c r="DX708">
        <v>1</v>
      </c>
      <c r="DZ708" t="s">
        <v>3</v>
      </c>
      <c r="EA708" t="s">
        <v>3</v>
      </c>
      <c r="EB708" t="s">
        <v>3</v>
      </c>
      <c r="EC708" t="s">
        <v>3</v>
      </c>
      <c r="EE708">
        <v>0</v>
      </c>
      <c r="EF708">
        <v>0</v>
      </c>
      <c r="EG708" t="s">
        <v>3</v>
      </c>
      <c r="EH708">
        <v>0</v>
      </c>
      <c r="EI708" t="s">
        <v>3</v>
      </c>
      <c r="EJ708">
        <v>0</v>
      </c>
      <c r="EK708">
        <v>46003</v>
      </c>
      <c r="EL708" t="s">
        <v>3</v>
      </c>
      <c r="EM708" t="s">
        <v>3</v>
      </c>
      <c r="EO708" t="s">
        <v>3</v>
      </c>
      <c r="EQ708">
        <v>0</v>
      </c>
      <c r="ER708">
        <v>352.23</v>
      </c>
      <c r="ES708">
        <v>0</v>
      </c>
      <c r="ET708">
        <v>114.1</v>
      </c>
      <c r="EU708">
        <v>49.28</v>
      </c>
      <c r="EV708">
        <v>238.13</v>
      </c>
      <c r="EW708">
        <v>30.53</v>
      </c>
      <c r="EX708">
        <v>3.65</v>
      </c>
      <c r="EY708">
        <v>0</v>
      </c>
      <c r="FQ708">
        <v>0</v>
      </c>
      <c r="FR708">
        <f t="shared" si="735"/>
        <v>0</v>
      </c>
      <c r="FS708">
        <v>0</v>
      </c>
      <c r="FX708">
        <v>0</v>
      </c>
      <c r="FY708">
        <v>0</v>
      </c>
      <c r="GA708" t="s">
        <v>3</v>
      </c>
      <c r="GD708">
        <v>1</v>
      </c>
      <c r="GF708">
        <v>-1150632743</v>
      </c>
      <c r="GG708">
        <v>2</v>
      </c>
      <c r="GH708">
        <v>1</v>
      </c>
      <c r="GI708">
        <v>2</v>
      </c>
      <c r="GJ708">
        <v>0</v>
      </c>
      <c r="GK708">
        <v>0</v>
      </c>
      <c r="GL708">
        <f t="shared" si="736"/>
        <v>0</v>
      </c>
      <c r="GM708">
        <f t="shared" si="737"/>
        <v>3486.36</v>
      </c>
      <c r="GN708">
        <f t="shared" si="738"/>
        <v>3486.36</v>
      </c>
      <c r="GO708">
        <f t="shared" si="739"/>
        <v>0</v>
      </c>
      <c r="GP708">
        <f t="shared" si="740"/>
        <v>0</v>
      </c>
      <c r="GR708">
        <v>0</v>
      </c>
      <c r="GS708">
        <v>3</v>
      </c>
      <c r="GT708">
        <v>0</v>
      </c>
      <c r="GU708" t="s">
        <v>3</v>
      </c>
      <c r="GV708">
        <f t="shared" si="741"/>
        <v>0</v>
      </c>
      <c r="GW708">
        <v>1</v>
      </c>
      <c r="GX708">
        <f t="shared" si="742"/>
        <v>0</v>
      </c>
      <c r="HA708">
        <v>0</v>
      </c>
      <c r="HB708">
        <v>0</v>
      </c>
      <c r="HC708">
        <f t="shared" si="743"/>
        <v>0</v>
      </c>
      <c r="HE708" t="s">
        <v>3</v>
      </c>
      <c r="HF708" t="s">
        <v>3</v>
      </c>
      <c r="IK708">
        <v>0</v>
      </c>
    </row>
    <row r="709" spans="1:245">
      <c r="A709">
        <v>17</v>
      </c>
      <c r="B709">
        <v>1</v>
      </c>
      <c r="C709">
        <f>ROW(SmtRes!A213)</f>
        <v>213</v>
      </c>
      <c r="D709">
        <f>ROW(EtalonRes!A213)</f>
        <v>213</v>
      </c>
      <c r="E709" t="s">
        <v>36</v>
      </c>
      <c r="F709" t="s">
        <v>31</v>
      </c>
      <c r="G709" t="s">
        <v>32</v>
      </c>
      <c r="H709" t="s">
        <v>33</v>
      </c>
      <c r="I709">
        <f>ROUND(38/100,9)</f>
        <v>0.38</v>
      </c>
      <c r="J709">
        <v>0</v>
      </c>
      <c r="O709">
        <f t="shared" si="707"/>
        <v>1092.17</v>
      </c>
      <c r="P709">
        <f t="shared" si="708"/>
        <v>0</v>
      </c>
      <c r="Q709">
        <f t="shared" si="709"/>
        <v>22</v>
      </c>
      <c r="R709">
        <f t="shared" si="710"/>
        <v>21.2</v>
      </c>
      <c r="S709">
        <f t="shared" si="711"/>
        <v>1070.17</v>
      </c>
      <c r="T709">
        <f t="shared" si="712"/>
        <v>0</v>
      </c>
      <c r="U709">
        <f t="shared" si="713"/>
        <v>4.3281999999999998</v>
      </c>
      <c r="V709">
        <f t="shared" si="714"/>
        <v>4.9399999999999999E-2</v>
      </c>
      <c r="W709">
        <f t="shared" si="715"/>
        <v>0</v>
      </c>
      <c r="X709">
        <f t="shared" si="716"/>
        <v>873.1</v>
      </c>
      <c r="Y709">
        <f t="shared" si="717"/>
        <v>742.13</v>
      </c>
      <c r="AA709">
        <v>33525518</v>
      </c>
      <c r="AB709">
        <f t="shared" si="718"/>
        <v>92.9</v>
      </c>
      <c r="AC709">
        <f t="shared" si="719"/>
        <v>0</v>
      </c>
      <c r="AD709">
        <f t="shared" ref="AD709:AD719" si="744">ROUND((((ET709)-(EU709))+AE709),6)</f>
        <v>4.0599999999999996</v>
      </c>
      <c r="AE709">
        <f t="shared" si="720"/>
        <v>1.76</v>
      </c>
      <c r="AF709">
        <f t="shared" si="721"/>
        <v>88.84</v>
      </c>
      <c r="AG709">
        <f t="shared" si="722"/>
        <v>0</v>
      </c>
      <c r="AH709">
        <f t="shared" si="723"/>
        <v>11.39</v>
      </c>
      <c r="AI709">
        <f t="shared" si="724"/>
        <v>0.13</v>
      </c>
      <c r="AJ709">
        <f t="shared" si="725"/>
        <v>0</v>
      </c>
      <c r="AK709">
        <v>92.9</v>
      </c>
      <c r="AL709">
        <v>0</v>
      </c>
      <c r="AM709">
        <v>4.0599999999999996</v>
      </c>
      <c r="AN709">
        <v>1.76</v>
      </c>
      <c r="AO709">
        <v>88.84</v>
      </c>
      <c r="AP709">
        <v>0</v>
      </c>
      <c r="AQ709">
        <v>11.39</v>
      </c>
      <c r="AR709">
        <v>0.13</v>
      </c>
      <c r="AS709">
        <v>0</v>
      </c>
      <c r="AT709">
        <v>80</v>
      </c>
      <c r="AU709">
        <v>68</v>
      </c>
      <c r="AV709">
        <v>1</v>
      </c>
      <c r="AW709">
        <v>1</v>
      </c>
      <c r="AZ709">
        <v>1</v>
      </c>
      <c r="BA709">
        <v>31.7</v>
      </c>
      <c r="BB709">
        <v>14.26</v>
      </c>
      <c r="BC709">
        <v>1</v>
      </c>
      <c r="BD709" t="s">
        <v>3</v>
      </c>
      <c r="BE709" t="s">
        <v>3</v>
      </c>
      <c r="BF709" t="s">
        <v>3</v>
      </c>
      <c r="BG709" t="s">
        <v>3</v>
      </c>
      <c r="BH709">
        <v>0</v>
      </c>
      <c r="BI709">
        <v>1</v>
      </c>
      <c r="BJ709" t="s">
        <v>34</v>
      </c>
      <c r="BM709">
        <v>57001</v>
      </c>
      <c r="BN709">
        <v>0</v>
      </c>
      <c r="BO709" t="s">
        <v>31</v>
      </c>
      <c r="BP709">
        <v>1</v>
      </c>
      <c r="BQ709">
        <v>6</v>
      </c>
      <c r="BR709">
        <v>0</v>
      </c>
      <c r="BS709">
        <v>31.7</v>
      </c>
      <c r="BT709">
        <v>1</v>
      </c>
      <c r="BU709">
        <v>1</v>
      </c>
      <c r="BV709">
        <v>1</v>
      </c>
      <c r="BW709">
        <v>1</v>
      </c>
      <c r="BX709">
        <v>1</v>
      </c>
      <c r="BY709" t="s">
        <v>3</v>
      </c>
      <c r="BZ709">
        <v>80</v>
      </c>
      <c r="CA709">
        <v>68</v>
      </c>
      <c r="CE709">
        <v>0</v>
      </c>
      <c r="CF709">
        <v>0</v>
      </c>
      <c r="CG709">
        <v>0</v>
      </c>
      <c r="CM709">
        <v>0</v>
      </c>
      <c r="CN709" t="s">
        <v>3</v>
      </c>
      <c r="CO709">
        <v>0</v>
      </c>
      <c r="CP709">
        <f t="shared" si="726"/>
        <v>1092.17</v>
      </c>
      <c r="CQ709">
        <f t="shared" si="727"/>
        <v>0</v>
      </c>
      <c r="CR709">
        <f t="shared" si="728"/>
        <v>57.895599999999995</v>
      </c>
      <c r="CS709">
        <f t="shared" si="729"/>
        <v>55.792000000000002</v>
      </c>
      <c r="CT709">
        <f t="shared" si="730"/>
        <v>2816.2280000000001</v>
      </c>
      <c r="CU709">
        <f t="shared" si="731"/>
        <v>0</v>
      </c>
      <c r="CV709">
        <f t="shared" si="732"/>
        <v>11.39</v>
      </c>
      <c r="CW709">
        <f t="shared" si="733"/>
        <v>0.13</v>
      </c>
      <c r="CX709">
        <f t="shared" si="734"/>
        <v>0</v>
      </c>
      <c r="CY709">
        <f t="shared" ref="CY709:CY719" si="745">(((S709+R709)*AT709)/100)</f>
        <v>873.096</v>
      </c>
      <c r="CZ709">
        <f t="shared" ref="CZ709:CZ719" si="746">(((S709+R709)*AU709)/100)</f>
        <v>742.13160000000005</v>
      </c>
      <c r="DC709" t="s">
        <v>3</v>
      </c>
      <c r="DD709" t="s">
        <v>3</v>
      </c>
      <c r="DE709" t="s">
        <v>3</v>
      </c>
      <c r="DF709" t="s">
        <v>3</v>
      </c>
      <c r="DG709" t="s">
        <v>3</v>
      </c>
      <c r="DH709" t="s">
        <v>3</v>
      </c>
      <c r="DI709" t="s">
        <v>3</v>
      </c>
      <c r="DJ709" t="s">
        <v>3</v>
      </c>
      <c r="DK709" t="s">
        <v>3</v>
      </c>
      <c r="DL709" t="s">
        <v>3</v>
      </c>
      <c r="DM709" t="s">
        <v>3</v>
      </c>
      <c r="DN709">
        <v>0</v>
      </c>
      <c r="DO709">
        <v>0</v>
      </c>
      <c r="DP709">
        <v>1</v>
      </c>
      <c r="DQ709">
        <v>1</v>
      </c>
      <c r="DU709">
        <v>1013</v>
      </c>
      <c r="DV709" t="s">
        <v>33</v>
      </c>
      <c r="DW709" t="s">
        <v>33</v>
      </c>
      <c r="DX709">
        <v>1</v>
      </c>
      <c r="DZ709" t="s">
        <v>3</v>
      </c>
      <c r="EA709" t="s">
        <v>3</v>
      </c>
      <c r="EB709" t="s">
        <v>3</v>
      </c>
      <c r="EC709" t="s">
        <v>3</v>
      </c>
      <c r="EE709">
        <v>36260505</v>
      </c>
      <c r="EF709">
        <v>6</v>
      </c>
      <c r="EG709" t="s">
        <v>22</v>
      </c>
      <c r="EH709">
        <v>0</v>
      </c>
      <c r="EI709" t="s">
        <v>3</v>
      </c>
      <c r="EJ709">
        <v>1</v>
      </c>
      <c r="EK709">
        <v>57001</v>
      </c>
      <c r="EL709" t="s">
        <v>23</v>
      </c>
      <c r="EM709" t="s">
        <v>24</v>
      </c>
      <c r="EO709" t="s">
        <v>3</v>
      </c>
      <c r="EQ709">
        <v>0</v>
      </c>
      <c r="ER709">
        <v>92.9</v>
      </c>
      <c r="ES709">
        <v>0</v>
      </c>
      <c r="ET709">
        <v>4.0599999999999996</v>
      </c>
      <c r="EU709">
        <v>1.76</v>
      </c>
      <c r="EV709">
        <v>88.84</v>
      </c>
      <c r="EW709">
        <v>11.39</v>
      </c>
      <c r="EX709">
        <v>0.13</v>
      </c>
      <c r="EY709">
        <v>0</v>
      </c>
      <c r="FQ709">
        <v>0</v>
      </c>
      <c r="FR709">
        <f t="shared" si="735"/>
        <v>0</v>
      </c>
      <c r="FS709">
        <v>0</v>
      </c>
      <c r="FX709">
        <v>80</v>
      </c>
      <c r="FY709">
        <v>68</v>
      </c>
      <c r="GA709" t="s">
        <v>3</v>
      </c>
      <c r="GD709">
        <v>1</v>
      </c>
      <c r="GF709">
        <v>-1629810845</v>
      </c>
      <c r="GG709">
        <v>2</v>
      </c>
      <c r="GH709">
        <v>1</v>
      </c>
      <c r="GI709">
        <v>2</v>
      </c>
      <c r="GJ709">
        <v>0</v>
      </c>
      <c r="GK709">
        <v>0</v>
      </c>
      <c r="GL709">
        <f t="shared" si="736"/>
        <v>0</v>
      </c>
      <c r="GM709">
        <f t="shared" si="737"/>
        <v>2707.4</v>
      </c>
      <c r="GN709">
        <f t="shared" si="738"/>
        <v>2707.4</v>
      </c>
      <c r="GO709">
        <f t="shared" si="739"/>
        <v>0</v>
      </c>
      <c r="GP709">
        <f t="shared" si="740"/>
        <v>0</v>
      </c>
      <c r="GR709">
        <v>0</v>
      </c>
      <c r="GS709">
        <v>3</v>
      </c>
      <c r="GT709">
        <v>0</v>
      </c>
      <c r="GU709" t="s">
        <v>3</v>
      </c>
      <c r="GV709">
        <f t="shared" si="741"/>
        <v>0</v>
      </c>
      <c r="GW709">
        <v>1</v>
      </c>
      <c r="GX709">
        <f t="shared" si="742"/>
        <v>0</v>
      </c>
      <c r="HA709">
        <v>0</v>
      </c>
      <c r="HB709">
        <v>0</v>
      </c>
      <c r="HC709">
        <f t="shared" si="743"/>
        <v>0</v>
      </c>
      <c r="HE709" t="s">
        <v>3</v>
      </c>
      <c r="HF709" t="s">
        <v>3</v>
      </c>
      <c r="IK709">
        <v>0</v>
      </c>
    </row>
    <row r="710" spans="1:245">
      <c r="A710">
        <v>18</v>
      </c>
      <c r="B710">
        <v>1</v>
      </c>
      <c r="C710">
        <v>213</v>
      </c>
      <c r="E710" t="s">
        <v>41</v>
      </c>
      <c r="F710" t="s">
        <v>26</v>
      </c>
      <c r="G710" t="s">
        <v>27</v>
      </c>
      <c r="H710" t="s">
        <v>28</v>
      </c>
      <c r="I710">
        <f>I709*J710</f>
        <v>0.17860000000000001</v>
      </c>
      <c r="J710">
        <v>0.47000000000000003</v>
      </c>
      <c r="O710">
        <f t="shared" si="707"/>
        <v>0</v>
      </c>
      <c r="P710">
        <f t="shared" si="708"/>
        <v>0</v>
      </c>
      <c r="Q710">
        <f t="shared" si="709"/>
        <v>0</v>
      </c>
      <c r="R710">
        <f t="shared" si="710"/>
        <v>0</v>
      </c>
      <c r="S710">
        <f t="shared" si="711"/>
        <v>0</v>
      </c>
      <c r="T710">
        <f t="shared" si="712"/>
        <v>0</v>
      </c>
      <c r="U710">
        <f t="shared" si="713"/>
        <v>0</v>
      </c>
      <c r="V710">
        <f t="shared" si="714"/>
        <v>0</v>
      </c>
      <c r="W710">
        <f t="shared" si="715"/>
        <v>0</v>
      </c>
      <c r="X710">
        <f t="shared" si="716"/>
        <v>0</v>
      </c>
      <c r="Y710">
        <f t="shared" si="717"/>
        <v>0</v>
      </c>
      <c r="AA710">
        <v>33525518</v>
      </c>
      <c r="AB710">
        <f t="shared" si="718"/>
        <v>0</v>
      </c>
      <c r="AC710">
        <f t="shared" si="719"/>
        <v>0</v>
      </c>
      <c r="AD710">
        <f t="shared" si="744"/>
        <v>0</v>
      </c>
      <c r="AE710">
        <f t="shared" si="720"/>
        <v>0</v>
      </c>
      <c r="AF710">
        <f t="shared" si="721"/>
        <v>0</v>
      </c>
      <c r="AG710">
        <f t="shared" si="722"/>
        <v>0</v>
      </c>
      <c r="AH710">
        <f t="shared" si="723"/>
        <v>0</v>
      </c>
      <c r="AI710">
        <f t="shared" si="724"/>
        <v>0</v>
      </c>
      <c r="AJ710">
        <f t="shared" si="725"/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80</v>
      </c>
      <c r="AU710">
        <v>68</v>
      </c>
      <c r="AV710">
        <v>1</v>
      </c>
      <c r="AW710">
        <v>1</v>
      </c>
      <c r="AZ710">
        <v>1</v>
      </c>
      <c r="BA710">
        <v>1</v>
      </c>
      <c r="BB710">
        <v>1</v>
      </c>
      <c r="BC710">
        <v>1</v>
      </c>
      <c r="BD710" t="s">
        <v>3</v>
      </c>
      <c r="BE710" t="s">
        <v>3</v>
      </c>
      <c r="BF710" t="s">
        <v>3</v>
      </c>
      <c r="BG710" t="s">
        <v>3</v>
      </c>
      <c r="BH710">
        <v>3</v>
      </c>
      <c r="BI710">
        <v>1</v>
      </c>
      <c r="BJ710" t="s">
        <v>29</v>
      </c>
      <c r="BM710">
        <v>57001</v>
      </c>
      <c r="BN710">
        <v>0</v>
      </c>
      <c r="BO710" t="s">
        <v>3</v>
      </c>
      <c r="BP710">
        <v>0</v>
      </c>
      <c r="BQ710">
        <v>6</v>
      </c>
      <c r="BR710">
        <v>0</v>
      </c>
      <c r="BS710">
        <v>1</v>
      </c>
      <c r="BT710">
        <v>1</v>
      </c>
      <c r="BU710">
        <v>1</v>
      </c>
      <c r="BV710">
        <v>1</v>
      </c>
      <c r="BW710">
        <v>1</v>
      </c>
      <c r="BX710">
        <v>1</v>
      </c>
      <c r="BY710" t="s">
        <v>3</v>
      </c>
      <c r="BZ710">
        <v>80</v>
      </c>
      <c r="CA710">
        <v>68</v>
      </c>
      <c r="CE710">
        <v>0</v>
      </c>
      <c r="CF710">
        <v>0</v>
      </c>
      <c r="CG710">
        <v>0</v>
      </c>
      <c r="CM710">
        <v>0</v>
      </c>
      <c r="CN710" t="s">
        <v>3</v>
      </c>
      <c r="CO710">
        <v>0</v>
      </c>
      <c r="CP710">
        <f t="shared" si="726"/>
        <v>0</v>
      </c>
      <c r="CQ710">
        <f t="shared" si="727"/>
        <v>0</v>
      </c>
      <c r="CR710">
        <f t="shared" si="728"/>
        <v>0</v>
      </c>
      <c r="CS710">
        <f t="shared" si="729"/>
        <v>0</v>
      </c>
      <c r="CT710">
        <f t="shared" si="730"/>
        <v>0</v>
      </c>
      <c r="CU710">
        <f t="shared" si="731"/>
        <v>0</v>
      </c>
      <c r="CV710">
        <f t="shared" si="732"/>
        <v>0</v>
      </c>
      <c r="CW710">
        <f t="shared" si="733"/>
        <v>0</v>
      </c>
      <c r="CX710">
        <f t="shared" si="734"/>
        <v>0</v>
      </c>
      <c r="CY710">
        <f t="shared" si="745"/>
        <v>0</v>
      </c>
      <c r="CZ710">
        <f t="shared" si="746"/>
        <v>0</v>
      </c>
      <c r="DC710" t="s">
        <v>3</v>
      </c>
      <c r="DD710" t="s">
        <v>3</v>
      </c>
      <c r="DE710" t="s">
        <v>3</v>
      </c>
      <c r="DF710" t="s">
        <v>3</v>
      </c>
      <c r="DG710" t="s">
        <v>3</v>
      </c>
      <c r="DH710" t="s">
        <v>3</v>
      </c>
      <c r="DI710" t="s">
        <v>3</v>
      </c>
      <c r="DJ710" t="s">
        <v>3</v>
      </c>
      <c r="DK710" t="s">
        <v>3</v>
      </c>
      <c r="DL710" t="s">
        <v>3</v>
      </c>
      <c r="DM710" t="s">
        <v>3</v>
      </c>
      <c r="DN710">
        <v>0</v>
      </c>
      <c r="DO710">
        <v>0</v>
      </c>
      <c r="DP710">
        <v>1</v>
      </c>
      <c r="DQ710">
        <v>1</v>
      </c>
      <c r="DU710">
        <v>1009</v>
      </c>
      <c r="DV710" t="s">
        <v>28</v>
      </c>
      <c r="DW710" t="s">
        <v>28</v>
      </c>
      <c r="DX710">
        <v>1000</v>
      </c>
      <c r="DZ710" t="s">
        <v>3</v>
      </c>
      <c r="EA710" t="s">
        <v>3</v>
      </c>
      <c r="EB710" t="s">
        <v>3</v>
      </c>
      <c r="EC710" t="s">
        <v>3</v>
      </c>
      <c r="EE710">
        <v>36260505</v>
      </c>
      <c r="EF710">
        <v>6</v>
      </c>
      <c r="EG710" t="s">
        <v>22</v>
      </c>
      <c r="EH710">
        <v>0</v>
      </c>
      <c r="EI710" t="s">
        <v>3</v>
      </c>
      <c r="EJ710">
        <v>1</v>
      </c>
      <c r="EK710">
        <v>57001</v>
      </c>
      <c r="EL710" t="s">
        <v>23</v>
      </c>
      <c r="EM710" t="s">
        <v>24</v>
      </c>
      <c r="EO710" t="s">
        <v>3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0</v>
      </c>
      <c r="EX710">
        <v>0</v>
      </c>
      <c r="FQ710">
        <v>0</v>
      </c>
      <c r="FR710">
        <f t="shared" si="735"/>
        <v>0</v>
      </c>
      <c r="FS710">
        <v>0</v>
      </c>
      <c r="FX710">
        <v>80</v>
      </c>
      <c r="FY710">
        <v>68</v>
      </c>
      <c r="GA710" t="s">
        <v>3</v>
      </c>
      <c r="GD710">
        <v>1</v>
      </c>
      <c r="GF710">
        <v>-304821490</v>
      </c>
      <c r="GG710">
        <v>2</v>
      </c>
      <c r="GH710">
        <v>1</v>
      </c>
      <c r="GI710">
        <v>-2</v>
      </c>
      <c r="GJ710">
        <v>0</v>
      </c>
      <c r="GK710">
        <v>0</v>
      </c>
      <c r="GL710">
        <f t="shared" si="736"/>
        <v>0</v>
      </c>
      <c r="GM710">
        <f t="shared" si="737"/>
        <v>0</v>
      </c>
      <c r="GN710">
        <f t="shared" si="738"/>
        <v>0</v>
      </c>
      <c r="GO710">
        <f t="shared" si="739"/>
        <v>0</v>
      </c>
      <c r="GP710">
        <f t="shared" si="740"/>
        <v>0</v>
      </c>
      <c r="GR710">
        <v>0</v>
      </c>
      <c r="GS710">
        <v>3</v>
      </c>
      <c r="GT710">
        <v>0</v>
      </c>
      <c r="GU710" t="s">
        <v>3</v>
      </c>
      <c r="GV710">
        <f t="shared" si="741"/>
        <v>0</v>
      </c>
      <c r="GW710">
        <v>1</v>
      </c>
      <c r="GX710">
        <f t="shared" si="742"/>
        <v>0</v>
      </c>
      <c r="HA710">
        <v>0</v>
      </c>
      <c r="HB710">
        <v>0</v>
      </c>
      <c r="HC710">
        <f t="shared" si="743"/>
        <v>0</v>
      </c>
      <c r="HE710" t="s">
        <v>3</v>
      </c>
      <c r="HF710" t="s">
        <v>3</v>
      </c>
      <c r="IK710">
        <v>0</v>
      </c>
    </row>
    <row r="711" spans="1:245">
      <c r="A711">
        <v>17</v>
      </c>
      <c r="B711">
        <v>1</v>
      </c>
      <c r="C711">
        <f>ROW(SmtRes!A218)</f>
        <v>218</v>
      </c>
      <c r="D711">
        <f>ROW(EtalonRes!A218)</f>
        <v>218</v>
      </c>
      <c r="E711" t="s">
        <v>42</v>
      </c>
      <c r="F711" t="s">
        <v>134</v>
      </c>
      <c r="G711" t="s">
        <v>135</v>
      </c>
      <c r="H711" t="s">
        <v>136</v>
      </c>
      <c r="I711">
        <f>ROUND(1/100,9)</f>
        <v>0.01</v>
      </c>
      <c r="J711">
        <v>0</v>
      </c>
      <c r="O711">
        <f t="shared" si="707"/>
        <v>477</v>
      </c>
      <c r="P711">
        <f t="shared" si="708"/>
        <v>0</v>
      </c>
      <c r="Q711">
        <f t="shared" si="709"/>
        <v>21.16</v>
      </c>
      <c r="R711">
        <f t="shared" si="710"/>
        <v>12.66</v>
      </c>
      <c r="S711">
        <f t="shared" si="711"/>
        <v>455.84</v>
      </c>
      <c r="T711">
        <f t="shared" si="712"/>
        <v>0</v>
      </c>
      <c r="U711">
        <f t="shared" si="713"/>
        <v>1.7930000000000001</v>
      </c>
      <c r="V711">
        <f t="shared" si="714"/>
        <v>3.9700000000000006E-2</v>
      </c>
      <c r="W711">
        <f t="shared" si="715"/>
        <v>0</v>
      </c>
      <c r="X711">
        <f t="shared" si="716"/>
        <v>384.17</v>
      </c>
      <c r="Y711">
        <f t="shared" si="717"/>
        <v>290.47000000000003</v>
      </c>
      <c r="AA711">
        <v>33525518</v>
      </c>
      <c r="AB711">
        <f t="shared" si="718"/>
        <v>1634.97</v>
      </c>
      <c r="AC711">
        <f t="shared" si="719"/>
        <v>0</v>
      </c>
      <c r="AD711">
        <f t="shared" si="744"/>
        <v>196.98</v>
      </c>
      <c r="AE711">
        <f t="shared" si="720"/>
        <v>39.94</v>
      </c>
      <c r="AF711">
        <f t="shared" si="721"/>
        <v>1437.99</v>
      </c>
      <c r="AG711">
        <f t="shared" si="722"/>
        <v>0</v>
      </c>
      <c r="AH711">
        <f t="shared" si="723"/>
        <v>179.3</v>
      </c>
      <c r="AI711">
        <f t="shared" si="724"/>
        <v>3.97</v>
      </c>
      <c r="AJ711">
        <f t="shared" si="725"/>
        <v>0</v>
      </c>
      <c r="AK711">
        <v>1634.97</v>
      </c>
      <c r="AL711">
        <v>0</v>
      </c>
      <c r="AM711">
        <v>196.98</v>
      </c>
      <c r="AN711">
        <v>39.94</v>
      </c>
      <c r="AO711">
        <v>1437.99</v>
      </c>
      <c r="AP711">
        <v>0</v>
      </c>
      <c r="AQ711">
        <v>179.3</v>
      </c>
      <c r="AR711">
        <v>3.97</v>
      </c>
      <c r="AS711">
        <v>0</v>
      </c>
      <c r="AT711">
        <v>82</v>
      </c>
      <c r="AU711">
        <v>62</v>
      </c>
      <c r="AV711">
        <v>1</v>
      </c>
      <c r="AW711">
        <v>1</v>
      </c>
      <c r="AZ711">
        <v>1</v>
      </c>
      <c r="BA711">
        <v>31.7</v>
      </c>
      <c r="BB711">
        <v>10.74</v>
      </c>
      <c r="BC711">
        <v>1</v>
      </c>
      <c r="BD711" t="s">
        <v>3</v>
      </c>
      <c r="BE711" t="s">
        <v>3</v>
      </c>
      <c r="BF711" t="s">
        <v>3</v>
      </c>
      <c r="BG711" t="s">
        <v>3</v>
      </c>
      <c r="BH711">
        <v>0</v>
      </c>
      <c r="BI711">
        <v>1</v>
      </c>
      <c r="BJ711" t="s">
        <v>137</v>
      </c>
      <c r="BM711">
        <v>56001</v>
      </c>
      <c r="BN711">
        <v>0</v>
      </c>
      <c r="BO711" t="s">
        <v>134</v>
      </c>
      <c r="BP711">
        <v>1</v>
      </c>
      <c r="BQ711">
        <v>6</v>
      </c>
      <c r="BR711">
        <v>0</v>
      </c>
      <c r="BS711">
        <v>31.7</v>
      </c>
      <c r="BT711">
        <v>1</v>
      </c>
      <c r="BU711">
        <v>1</v>
      </c>
      <c r="BV711">
        <v>1</v>
      </c>
      <c r="BW711">
        <v>1</v>
      </c>
      <c r="BX711">
        <v>1</v>
      </c>
      <c r="BY711" t="s">
        <v>3</v>
      </c>
      <c r="BZ711">
        <v>82</v>
      </c>
      <c r="CA711">
        <v>62</v>
      </c>
      <c r="CE711">
        <v>0</v>
      </c>
      <c r="CF711">
        <v>0</v>
      </c>
      <c r="CG711">
        <v>0</v>
      </c>
      <c r="CM711">
        <v>0</v>
      </c>
      <c r="CN711" t="s">
        <v>3</v>
      </c>
      <c r="CO711">
        <v>0</v>
      </c>
      <c r="CP711">
        <f t="shared" si="726"/>
        <v>477</v>
      </c>
      <c r="CQ711">
        <f t="shared" si="727"/>
        <v>0</v>
      </c>
      <c r="CR711">
        <f t="shared" si="728"/>
        <v>2115.5652</v>
      </c>
      <c r="CS711">
        <f t="shared" si="729"/>
        <v>1266.098</v>
      </c>
      <c r="CT711">
        <f t="shared" si="730"/>
        <v>45584.282999999996</v>
      </c>
      <c r="CU711">
        <f t="shared" si="731"/>
        <v>0</v>
      </c>
      <c r="CV711">
        <f t="shared" si="732"/>
        <v>179.3</v>
      </c>
      <c r="CW711">
        <f t="shared" si="733"/>
        <v>3.97</v>
      </c>
      <c r="CX711">
        <f t="shared" si="734"/>
        <v>0</v>
      </c>
      <c r="CY711">
        <f t="shared" si="745"/>
        <v>384.17</v>
      </c>
      <c r="CZ711">
        <f t="shared" si="746"/>
        <v>290.47000000000003</v>
      </c>
      <c r="DC711" t="s">
        <v>3</v>
      </c>
      <c r="DD711" t="s">
        <v>3</v>
      </c>
      <c r="DE711" t="s">
        <v>3</v>
      </c>
      <c r="DF711" t="s">
        <v>3</v>
      </c>
      <c r="DG711" t="s">
        <v>3</v>
      </c>
      <c r="DH711" t="s">
        <v>3</v>
      </c>
      <c r="DI711" t="s">
        <v>3</v>
      </c>
      <c r="DJ711" t="s">
        <v>3</v>
      </c>
      <c r="DK711" t="s">
        <v>3</v>
      </c>
      <c r="DL711" t="s">
        <v>3</v>
      </c>
      <c r="DM711" t="s">
        <v>3</v>
      </c>
      <c r="DN711">
        <v>0</v>
      </c>
      <c r="DO711">
        <v>0</v>
      </c>
      <c r="DP711">
        <v>1</v>
      </c>
      <c r="DQ711">
        <v>1</v>
      </c>
      <c r="DU711">
        <v>1013</v>
      </c>
      <c r="DV711" t="s">
        <v>136</v>
      </c>
      <c r="DW711" t="s">
        <v>136</v>
      </c>
      <c r="DX711">
        <v>1</v>
      </c>
      <c r="DZ711" t="s">
        <v>3</v>
      </c>
      <c r="EA711" t="s">
        <v>3</v>
      </c>
      <c r="EB711" t="s">
        <v>3</v>
      </c>
      <c r="EC711" t="s">
        <v>3</v>
      </c>
      <c r="EE711">
        <v>36260504</v>
      </c>
      <c r="EF711">
        <v>6</v>
      </c>
      <c r="EG711" t="s">
        <v>22</v>
      </c>
      <c r="EH711">
        <v>0</v>
      </c>
      <c r="EI711" t="s">
        <v>3</v>
      </c>
      <c r="EJ711">
        <v>1</v>
      </c>
      <c r="EK711">
        <v>56001</v>
      </c>
      <c r="EL711" t="s">
        <v>138</v>
      </c>
      <c r="EM711" t="s">
        <v>139</v>
      </c>
      <c r="EO711" t="s">
        <v>3</v>
      </c>
      <c r="EQ711">
        <v>0</v>
      </c>
      <c r="ER711">
        <v>1634.97</v>
      </c>
      <c r="ES711">
        <v>0</v>
      </c>
      <c r="ET711">
        <v>196.98</v>
      </c>
      <c r="EU711">
        <v>39.94</v>
      </c>
      <c r="EV711">
        <v>1437.99</v>
      </c>
      <c r="EW711">
        <v>179.3</v>
      </c>
      <c r="EX711">
        <v>3.97</v>
      </c>
      <c r="EY711">
        <v>0</v>
      </c>
      <c r="FQ711">
        <v>0</v>
      </c>
      <c r="FR711">
        <f t="shared" si="735"/>
        <v>0</v>
      </c>
      <c r="FS711">
        <v>0</v>
      </c>
      <c r="FX711">
        <v>82</v>
      </c>
      <c r="FY711">
        <v>62</v>
      </c>
      <c r="GA711" t="s">
        <v>3</v>
      </c>
      <c r="GD711">
        <v>1</v>
      </c>
      <c r="GF711">
        <v>395004222</v>
      </c>
      <c r="GG711">
        <v>2</v>
      </c>
      <c r="GH711">
        <v>1</v>
      </c>
      <c r="GI711">
        <v>2</v>
      </c>
      <c r="GJ711">
        <v>0</v>
      </c>
      <c r="GK711">
        <v>0</v>
      </c>
      <c r="GL711">
        <f t="shared" si="736"/>
        <v>0</v>
      </c>
      <c r="GM711">
        <f t="shared" si="737"/>
        <v>1151.6400000000001</v>
      </c>
      <c r="GN711">
        <f t="shared" si="738"/>
        <v>1151.6400000000001</v>
      </c>
      <c r="GO711">
        <f t="shared" si="739"/>
        <v>0</v>
      </c>
      <c r="GP711">
        <f t="shared" si="740"/>
        <v>0</v>
      </c>
      <c r="GR711">
        <v>0</v>
      </c>
      <c r="GS711">
        <v>3</v>
      </c>
      <c r="GT711">
        <v>0</v>
      </c>
      <c r="GU711" t="s">
        <v>3</v>
      </c>
      <c r="GV711">
        <f t="shared" si="741"/>
        <v>0</v>
      </c>
      <c r="GW711">
        <v>1</v>
      </c>
      <c r="GX711">
        <f t="shared" si="742"/>
        <v>0</v>
      </c>
      <c r="HA711">
        <v>0</v>
      </c>
      <c r="HB711">
        <v>0</v>
      </c>
      <c r="HC711">
        <f t="shared" si="743"/>
        <v>0</v>
      </c>
      <c r="HE711" t="s">
        <v>3</v>
      </c>
      <c r="HF711" t="s">
        <v>3</v>
      </c>
      <c r="IK711">
        <v>0</v>
      </c>
    </row>
    <row r="712" spans="1:245">
      <c r="A712">
        <v>18</v>
      </c>
      <c r="B712">
        <v>1</v>
      </c>
      <c r="C712">
        <v>218</v>
      </c>
      <c r="E712" t="s">
        <v>49</v>
      </c>
      <c r="F712" t="s">
        <v>26</v>
      </c>
      <c r="G712" t="s">
        <v>27</v>
      </c>
      <c r="H712" t="s">
        <v>28</v>
      </c>
      <c r="I712">
        <f>I711*J712</f>
        <v>0.105</v>
      </c>
      <c r="J712">
        <v>10.5</v>
      </c>
      <c r="O712">
        <f t="shared" si="707"/>
        <v>0</v>
      </c>
      <c r="P712">
        <f t="shared" si="708"/>
        <v>0</v>
      </c>
      <c r="Q712">
        <f t="shared" si="709"/>
        <v>0</v>
      </c>
      <c r="R712">
        <f t="shared" si="710"/>
        <v>0</v>
      </c>
      <c r="S712">
        <f t="shared" si="711"/>
        <v>0</v>
      </c>
      <c r="T712">
        <f t="shared" si="712"/>
        <v>0</v>
      </c>
      <c r="U712">
        <f t="shared" si="713"/>
        <v>0</v>
      </c>
      <c r="V712">
        <f t="shared" si="714"/>
        <v>0</v>
      </c>
      <c r="W712">
        <f t="shared" si="715"/>
        <v>0</v>
      </c>
      <c r="X712">
        <f t="shared" si="716"/>
        <v>0</v>
      </c>
      <c r="Y712">
        <f t="shared" si="717"/>
        <v>0</v>
      </c>
      <c r="AA712">
        <v>33525518</v>
      </c>
      <c r="AB712">
        <f t="shared" si="718"/>
        <v>0</v>
      </c>
      <c r="AC712">
        <f t="shared" si="719"/>
        <v>0</v>
      </c>
      <c r="AD712">
        <f t="shared" si="744"/>
        <v>0</v>
      </c>
      <c r="AE712">
        <f t="shared" si="720"/>
        <v>0</v>
      </c>
      <c r="AF712">
        <f t="shared" si="721"/>
        <v>0</v>
      </c>
      <c r="AG712">
        <f t="shared" si="722"/>
        <v>0</v>
      </c>
      <c r="AH712">
        <f t="shared" si="723"/>
        <v>0</v>
      </c>
      <c r="AI712">
        <f t="shared" si="724"/>
        <v>0</v>
      </c>
      <c r="AJ712">
        <f t="shared" si="725"/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82</v>
      </c>
      <c r="AU712">
        <v>62</v>
      </c>
      <c r="AV712">
        <v>1</v>
      </c>
      <c r="AW712">
        <v>1</v>
      </c>
      <c r="AZ712">
        <v>1</v>
      </c>
      <c r="BA712">
        <v>1</v>
      </c>
      <c r="BB712">
        <v>1</v>
      </c>
      <c r="BC712">
        <v>1</v>
      </c>
      <c r="BD712" t="s">
        <v>3</v>
      </c>
      <c r="BE712" t="s">
        <v>3</v>
      </c>
      <c r="BF712" t="s">
        <v>3</v>
      </c>
      <c r="BG712" t="s">
        <v>3</v>
      </c>
      <c r="BH712">
        <v>3</v>
      </c>
      <c r="BI712">
        <v>1</v>
      </c>
      <c r="BJ712" t="s">
        <v>29</v>
      </c>
      <c r="BM712">
        <v>56001</v>
      </c>
      <c r="BN712">
        <v>0</v>
      </c>
      <c r="BO712" t="s">
        <v>3</v>
      </c>
      <c r="BP712">
        <v>0</v>
      </c>
      <c r="BQ712">
        <v>6</v>
      </c>
      <c r="BR712">
        <v>0</v>
      </c>
      <c r="BS712">
        <v>1</v>
      </c>
      <c r="BT712">
        <v>1</v>
      </c>
      <c r="BU712">
        <v>1</v>
      </c>
      <c r="BV712">
        <v>1</v>
      </c>
      <c r="BW712">
        <v>1</v>
      </c>
      <c r="BX712">
        <v>1</v>
      </c>
      <c r="BY712" t="s">
        <v>3</v>
      </c>
      <c r="BZ712">
        <v>82</v>
      </c>
      <c r="CA712">
        <v>62</v>
      </c>
      <c r="CE712">
        <v>0</v>
      </c>
      <c r="CF712">
        <v>0</v>
      </c>
      <c r="CG712">
        <v>0</v>
      </c>
      <c r="CM712">
        <v>0</v>
      </c>
      <c r="CN712" t="s">
        <v>3</v>
      </c>
      <c r="CO712">
        <v>0</v>
      </c>
      <c r="CP712">
        <f t="shared" si="726"/>
        <v>0</v>
      </c>
      <c r="CQ712">
        <f t="shared" si="727"/>
        <v>0</v>
      </c>
      <c r="CR712">
        <f t="shared" si="728"/>
        <v>0</v>
      </c>
      <c r="CS712">
        <f t="shared" si="729"/>
        <v>0</v>
      </c>
      <c r="CT712">
        <f t="shared" si="730"/>
        <v>0</v>
      </c>
      <c r="CU712">
        <f t="shared" si="731"/>
        <v>0</v>
      </c>
      <c r="CV712">
        <f t="shared" si="732"/>
        <v>0</v>
      </c>
      <c r="CW712">
        <f t="shared" si="733"/>
        <v>0</v>
      </c>
      <c r="CX712">
        <f t="shared" si="734"/>
        <v>0</v>
      </c>
      <c r="CY712">
        <f t="shared" si="745"/>
        <v>0</v>
      </c>
      <c r="CZ712">
        <f t="shared" si="746"/>
        <v>0</v>
      </c>
      <c r="DC712" t="s">
        <v>3</v>
      </c>
      <c r="DD712" t="s">
        <v>3</v>
      </c>
      <c r="DE712" t="s">
        <v>3</v>
      </c>
      <c r="DF712" t="s">
        <v>3</v>
      </c>
      <c r="DG712" t="s">
        <v>3</v>
      </c>
      <c r="DH712" t="s">
        <v>3</v>
      </c>
      <c r="DI712" t="s">
        <v>3</v>
      </c>
      <c r="DJ712" t="s">
        <v>3</v>
      </c>
      <c r="DK712" t="s">
        <v>3</v>
      </c>
      <c r="DL712" t="s">
        <v>3</v>
      </c>
      <c r="DM712" t="s">
        <v>3</v>
      </c>
      <c r="DN712">
        <v>0</v>
      </c>
      <c r="DO712">
        <v>0</v>
      </c>
      <c r="DP712">
        <v>1</v>
      </c>
      <c r="DQ712">
        <v>1</v>
      </c>
      <c r="DU712">
        <v>1009</v>
      </c>
      <c r="DV712" t="s">
        <v>28</v>
      </c>
      <c r="DW712" t="s">
        <v>28</v>
      </c>
      <c r="DX712">
        <v>1000</v>
      </c>
      <c r="DZ712" t="s">
        <v>3</v>
      </c>
      <c r="EA712" t="s">
        <v>3</v>
      </c>
      <c r="EB712" t="s">
        <v>3</v>
      </c>
      <c r="EC712" t="s">
        <v>3</v>
      </c>
      <c r="EE712">
        <v>36260504</v>
      </c>
      <c r="EF712">
        <v>6</v>
      </c>
      <c r="EG712" t="s">
        <v>22</v>
      </c>
      <c r="EH712">
        <v>0</v>
      </c>
      <c r="EI712" t="s">
        <v>3</v>
      </c>
      <c r="EJ712">
        <v>1</v>
      </c>
      <c r="EK712">
        <v>56001</v>
      </c>
      <c r="EL712" t="s">
        <v>138</v>
      </c>
      <c r="EM712" t="s">
        <v>139</v>
      </c>
      <c r="EO712" t="s">
        <v>3</v>
      </c>
      <c r="EQ712">
        <v>0</v>
      </c>
      <c r="ER712">
        <v>0</v>
      </c>
      <c r="ES712">
        <v>0</v>
      </c>
      <c r="ET712">
        <v>0</v>
      </c>
      <c r="EU712">
        <v>0</v>
      </c>
      <c r="EV712">
        <v>0</v>
      </c>
      <c r="EW712">
        <v>0</v>
      </c>
      <c r="EX712">
        <v>0</v>
      </c>
      <c r="FQ712">
        <v>0</v>
      </c>
      <c r="FR712">
        <f t="shared" si="735"/>
        <v>0</v>
      </c>
      <c r="FS712">
        <v>0</v>
      </c>
      <c r="FX712">
        <v>82</v>
      </c>
      <c r="FY712">
        <v>62</v>
      </c>
      <c r="GA712" t="s">
        <v>3</v>
      </c>
      <c r="GD712">
        <v>1</v>
      </c>
      <c r="GF712">
        <v>-304821490</v>
      </c>
      <c r="GG712">
        <v>2</v>
      </c>
      <c r="GH712">
        <v>1</v>
      </c>
      <c r="GI712">
        <v>-2</v>
      </c>
      <c r="GJ712">
        <v>0</v>
      </c>
      <c r="GK712">
        <v>0</v>
      </c>
      <c r="GL712">
        <f t="shared" si="736"/>
        <v>0</v>
      </c>
      <c r="GM712">
        <f t="shared" si="737"/>
        <v>0</v>
      </c>
      <c r="GN712">
        <f t="shared" si="738"/>
        <v>0</v>
      </c>
      <c r="GO712">
        <f t="shared" si="739"/>
        <v>0</v>
      </c>
      <c r="GP712">
        <f t="shared" si="740"/>
        <v>0</v>
      </c>
      <c r="GR712">
        <v>0</v>
      </c>
      <c r="GS712">
        <v>3</v>
      </c>
      <c r="GT712">
        <v>0</v>
      </c>
      <c r="GU712" t="s">
        <v>3</v>
      </c>
      <c r="GV712">
        <f t="shared" si="741"/>
        <v>0</v>
      </c>
      <c r="GW712">
        <v>1</v>
      </c>
      <c r="GX712">
        <f t="shared" si="742"/>
        <v>0</v>
      </c>
      <c r="HA712">
        <v>0</v>
      </c>
      <c r="HB712">
        <v>0</v>
      </c>
      <c r="HC712">
        <f t="shared" si="743"/>
        <v>0</v>
      </c>
      <c r="HE712" t="s">
        <v>3</v>
      </c>
      <c r="HF712" t="s">
        <v>3</v>
      </c>
      <c r="IK712">
        <v>0</v>
      </c>
    </row>
    <row r="713" spans="1:245">
      <c r="A713">
        <v>17</v>
      </c>
      <c r="B713">
        <v>1</v>
      </c>
      <c r="C713">
        <f>ROW(SmtRes!A220)</f>
        <v>220</v>
      </c>
      <c r="D713">
        <f>ROW(EtalonRes!A220)</f>
        <v>220</v>
      </c>
      <c r="E713" t="s">
        <v>50</v>
      </c>
      <c r="F713" t="s">
        <v>18</v>
      </c>
      <c r="G713" t="s">
        <v>19</v>
      </c>
      <c r="H713" t="s">
        <v>20</v>
      </c>
      <c r="I713">
        <f>ROUND(25/100,9)</f>
        <v>0.25</v>
      </c>
      <c r="J713">
        <v>0</v>
      </c>
      <c r="O713">
        <f t="shared" si="707"/>
        <v>233.07</v>
      </c>
      <c r="P713">
        <f t="shared" si="708"/>
        <v>0</v>
      </c>
      <c r="Q713">
        <f t="shared" si="709"/>
        <v>0</v>
      </c>
      <c r="R713">
        <f t="shared" si="710"/>
        <v>0</v>
      </c>
      <c r="S713">
        <f t="shared" si="711"/>
        <v>233.07</v>
      </c>
      <c r="T713">
        <f t="shared" si="712"/>
        <v>0</v>
      </c>
      <c r="U713">
        <f t="shared" si="713"/>
        <v>0.9425</v>
      </c>
      <c r="V713">
        <f t="shared" si="714"/>
        <v>0</v>
      </c>
      <c r="W713">
        <f t="shared" si="715"/>
        <v>0</v>
      </c>
      <c r="X713">
        <f t="shared" si="716"/>
        <v>186.46</v>
      </c>
      <c r="Y713">
        <f t="shared" si="717"/>
        <v>158.49</v>
      </c>
      <c r="AA713">
        <v>33525518</v>
      </c>
      <c r="AB713">
        <f t="shared" si="718"/>
        <v>29.41</v>
      </c>
      <c r="AC713">
        <f t="shared" si="719"/>
        <v>0</v>
      </c>
      <c r="AD713">
        <f t="shared" si="744"/>
        <v>0</v>
      </c>
      <c r="AE713">
        <f t="shared" si="720"/>
        <v>0</v>
      </c>
      <c r="AF713">
        <f t="shared" si="721"/>
        <v>29.41</v>
      </c>
      <c r="AG713">
        <f t="shared" si="722"/>
        <v>0</v>
      </c>
      <c r="AH713">
        <f t="shared" si="723"/>
        <v>3.77</v>
      </c>
      <c r="AI713">
        <f t="shared" si="724"/>
        <v>0</v>
      </c>
      <c r="AJ713">
        <f t="shared" si="725"/>
        <v>0</v>
      </c>
      <c r="AK713">
        <v>29.41</v>
      </c>
      <c r="AL713">
        <v>0</v>
      </c>
      <c r="AM713">
        <v>0</v>
      </c>
      <c r="AN713">
        <v>0</v>
      </c>
      <c r="AO713">
        <v>29.41</v>
      </c>
      <c r="AP713">
        <v>0</v>
      </c>
      <c r="AQ713">
        <v>3.77</v>
      </c>
      <c r="AR713">
        <v>0</v>
      </c>
      <c r="AS713">
        <v>0</v>
      </c>
      <c r="AT713">
        <v>80</v>
      </c>
      <c r="AU713">
        <v>68</v>
      </c>
      <c r="AV713">
        <v>1</v>
      </c>
      <c r="AW713">
        <v>1</v>
      </c>
      <c r="AZ713">
        <v>1</v>
      </c>
      <c r="BA713">
        <v>31.7</v>
      </c>
      <c r="BB713">
        <v>1</v>
      </c>
      <c r="BC713">
        <v>1</v>
      </c>
      <c r="BD713" t="s">
        <v>3</v>
      </c>
      <c r="BE713" t="s">
        <v>3</v>
      </c>
      <c r="BF713" t="s">
        <v>3</v>
      </c>
      <c r="BG713" t="s">
        <v>3</v>
      </c>
      <c r="BH713">
        <v>0</v>
      </c>
      <c r="BI713">
        <v>1</v>
      </c>
      <c r="BJ713" t="s">
        <v>21</v>
      </c>
      <c r="BM713">
        <v>57001</v>
      </c>
      <c r="BN713">
        <v>0</v>
      </c>
      <c r="BO713" t="s">
        <v>18</v>
      </c>
      <c r="BP713">
        <v>1</v>
      </c>
      <c r="BQ713">
        <v>6</v>
      </c>
      <c r="BR713">
        <v>0</v>
      </c>
      <c r="BS713">
        <v>31.7</v>
      </c>
      <c r="BT713">
        <v>1</v>
      </c>
      <c r="BU713">
        <v>1</v>
      </c>
      <c r="BV713">
        <v>1</v>
      </c>
      <c r="BW713">
        <v>1</v>
      </c>
      <c r="BX713">
        <v>1</v>
      </c>
      <c r="BY713" t="s">
        <v>3</v>
      </c>
      <c r="BZ713">
        <v>80</v>
      </c>
      <c r="CA713">
        <v>68</v>
      </c>
      <c r="CE713">
        <v>0</v>
      </c>
      <c r="CF713">
        <v>0</v>
      </c>
      <c r="CG713">
        <v>0</v>
      </c>
      <c r="CM713">
        <v>0</v>
      </c>
      <c r="CN713" t="s">
        <v>3</v>
      </c>
      <c r="CO713">
        <v>0</v>
      </c>
      <c r="CP713">
        <f t="shared" si="726"/>
        <v>233.07</v>
      </c>
      <c r="CQ713">
        <f t="shared" si="727"/>
        <v>0</v>
      </c>
      <c r="CR713">
        <f t="shared" si="728"/>
        <v>0</v>
      </c>
      <c r="CS713">
        <f t="shared" si="729"/>
        <v>0</v>
      </c>
      <c r="CT713">
        <f t="shared" si="730"/>
        <v>932.29700000000003</v>
      </c>
      <c r="CU713">
        <f t="shared" si="731"/>
        <v>0</v>
      </c>
      <c r="CV713">
        <f t="shared" si="732"/>
        <v>3.77</v>
      </c>
      <c r="CW713">
        <f t="shared" si="733"/>
        <v>0</v>
      </c>
      <c r="CX713">
        <f t="shared" si="734"/>
        <v>0</v>
      </c>
      <c r="CY713">
        <f t="shared" si="745"/>
        <v>186.45599999999999</v>
      </c>
      <c r="CZ713">
        <f t="shared" si="746"/>
        <v>158.48760000000001</v>
      </c>
      <c r="DC713" t="s">
        <v>3</v>
      </c>
      <c r="DD713" t="s">
        <v>3</v>
      </c>
      <c r="DE713" t="s">
        <v>3</v>
      </c>
      <c r="DF713" t="s">
        <v>3</v>
      </c>
      <c r="DG713" t="s">
        <v>3</v>
      </c>
      <c r="DH713" t="s">
        <v>3</v>
      </c>
      <c r="DI713" t="s">
        <v>3</v>
      </c>
      <c r="DJ713" t="s">
        <v>3</v>
      </c>
      <c r="DK713" t="s">
        <v>3</v>
      </c>
      <c r="DL713" t="s">
        <v>3</v>
      </c>
      <c r="DM713" t="s">
        <v>3</v>
      </c>
      <c r="DN713">
        <v>0</v>
      </c>
      <c r="DO713">
        <v>0</v>
      </c>
      <c r="DP713">
        <v>1</v>
      </c>
      <c r="DQ713">
        <v>1</v>
      </c>
      <c r="DU713">
        <v>1013</v>
      </c>
      <c r="DV713" t="s">
        <v>20</v>
      </c>
      <c r="DW713" t="s">
        <v>20</v>
      </c>
      <c r="DX713">
        <v>1</v>
      </c>
      <c r="DZ713" t="s">
        <v>3</v>
      </c>
      <c r="EA713" t="s">
        <v>3</v>
      </c>
      <c r="EB713" t="s">
        <v>3</v>
      </c>
      <c r="EC713" t="s">
        <v>3</v>
      </c>
      <c r="EE713">
        <v>36260505</v>
      </c>
      <c r="EF713">
        <v>6</v>
      </c>
      <c r="EG713" t="s">
        <v>22</v>
      </c>
      <c r="EH713">
        <v>0</v>
      </c>
      <c r="EI713" t="s">
        <v>3</v>
      </c>
      <c r="EJ713">
        <v>1</v>
      </c>
      <c r="EK713">
        <v>57001</v>
      </c>
      <c r="EL713" t="s">
        <v>23</v>
      </c>
      <c r="EM713" t="s">
        <v>24</v>
      </c>
      <c r="EO713" t="s">
        <v>3</v>
      </c>
      <c r="EQ713">
        <v>0</v>
      </c>
      <c r="ER713">
        <v>29.41</v>
      </c>
      <c r="ES713">
        <v>0</v>
      </c>
      <c r="ET713">
        <v>0</v>
      </c>
      <c r="EU713">
        <v>0</v>
      </c>
      <c r="EV713">
        <v>29.41</v>
      </c>
      <c r="EW713">
        <v>3.77</v>
      </c>
      <c r="EX713">
        <v>0</v>
      </c>
      <c r="EY713">
        <v>0</v>
      </c>
      <c r="FQ713">
        <v>0</v>
      </c>
      <c r="FR713">
        <f t="shared" si="735"/>
        <v>0</v>
      </c>
      <c r="FS713">
        <v>0</v>
      </c>
      <c r="FX713">
        <v>80</v>
      </c>
      <c r="FY713">
        <v>68</v>
      </c>
      <c r="GA713" t="s">
        <v>3</v>
      </c>
      <c r="GD713">
        <v>1</v>
      </c>
      <c r="GF713">
        <v>1266291680</v>
      </c>
      <c r="GG713">
        <v>2</v>
      </c>
      <c r="GH713">
        <v>1</v>
      </c>
      <c r="GI713">
        <v>2</v>
      </c>
      <c r="GJ713">
        <v>0</v>
      </c>
      <c r="GK713">
        <v>0</v>
      </c>
      <c r="GL713">
        <f t="shared" si="736"/>
        <v>0</v>
      </c>
      <c r="GM713">
        <f t="shared" si="737"/>
        <v>578.02</v>
      </c>
      <c r="GN713">
        <f t="shared" si="738"/>
        <v>578.02</v>
      </c>
      <c r="GO713">
        <f t="shared" si="739"/>
        <v>0</v>
      </c>
      <c r="GP713">
        <f t="shared" si="740"/>
        <v>0</v>
      </c>
      <c r="GR713">
        <v>0</v>
      </c>
      <c r="GS713">
        <v>3</v>
      </c>
      <c r="GT713">
        <v>0</v>
      </c>
      <c r="GU713" t="s">
        <v>3</v>
      </c>
      <c r="GV713">
        <f t="shared" si="741"/>
        <v>0</v>
      </c>
      <c r="GW713">
        <v>1</v>
      </c>
      <c r="GX713">
        <f t="shared" si="742"/>
        <v>0</v>
      </c>
      <c r="HA713">
        <v>0</v>
      </c>
      <c r="HB713">
        <v>0</v>
      </c>
      <c r="HC713">
        <f t="shared" si="743"/>
        <v>0</v>
      </c>
      <c r="HE713" t="s">
        <v>3</v>
      </c>
      <c r="HF713" t="s">
        <v>3</v>
      </c>
      <c r="IK713">
        <v>0</v>
      </c>
    </row>
    <row r="714" spans="1:245">
      <c r="A714">
        <v>18</v>
      </c>
      <c r="B714">
        <v>1</v>
      </c>
      <c r="C714">
        <v>220</v>
      </c>
      <c r="E714" t="s">
        <v>140</v>
      </c>
      <c r="F714" t="s">
        <v>26</v>
      </c>
      <c r="G714" t="s">
        <v>27</v>
      </c>
      <c r="H714" t="s">
        <v>28</v>
      </c>
      <c r="I714">
        <f>I713*J714</f>
        <v>2.75E-2</v>
      </c>
      <c r="J714">
        <v>0.11</v>
      </c>
      <c r="O714">
        <f t="shared" si="707"/>
        <v>0</v>
      </c>
      <c r="P714">
        <f t="shared" si="708"/>
        <v>0</v>
      </c>
      <c r="Q714">
        <f t="shared" si="709"/>
        <v>0</v>
      </c>
      <c r="R714">
        <f t="shared" si="710"/>
        <v>0</v>
      </c>
      <c r="S714">
        <f t="shared" si="711"/>
        <v>0</v>
      </c>
      <c r="T714">
        <f t="shared" si="712"/>
        <v>0</v>
      </c>
      <c r="U714">
        <f t="shared" si="713"/>
        <v>0</v>
      </c>
      <c r="V714">
        <f t="shared" si="714"/>
        <v>0</v>
      </c>
      <c r="W714">
        <f t="shared" si="715"/>
        <v>0</v>
      </c>
      <c r="X714">
        <f t="shared" si="716"/>
        <v>0</v>
      </c>
      <c r="Y714">
        <f t="shared" si="717"/>
        <v>0</v>
      </c>
      <c r="AA714">
        <v>33525518</v>
      </c>
      <c r="AB714">
        <f t="shared" si="718"/>
        <v>0</v>
      </c>
      <c r="AC714">
        <f t="shared" si="719"/>
        <v>0</v>
      </c>
      <c r="AD714">
        <f t="shared" si="744"/>
        <v>0</v>
      </c>
      <c r="AE714">
        <f t="shared" si="720"/>
        <v>0</v>
      </c>
      <c r="AF714">
        <f t="shared" si="721"/>
        <v>0</v>
      </c>
      <c r="AG714">
        <f t="shared" si="722"/>
        <v>0</v>
      </c>
      <c r="AH714">
        <f t="shared" si="723"/>
        <v>0</v>
      </c>
      <c r="AI714">
        <f t="shared" si="724"/>
        <v>0</v>
      </c>
      <c r="AJ714">
        <f t="shared" si="725"/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80</v>
      </c>
      <c r="AU714">
        <v>68</v>
      </c>
      <c r="AV714">
        <v>1</v>
      </c>
      <c r="AW714">
        <v>1</v>
      </c>
      <c r="AZ714">
        <v>1</v>
      </c>
      <c r="BA714">
        <v>1</v>
      </c>
      <c r="BB714">
        <v>1</v>
      </c>
      <c r="BC714">
        <v>1</v>
      </c>
      <c r="BD714" t="s">
        <v>3</v>
      </c>
      <c r="BE714" t="s">
        <v>3</v>
      </c>
      <c r="BF714" t="s">
        <v>3</v>
      </c>
      <c r="BG714" t="s">
        <v>3</v>
      </c>
      <c r="BH714">
        <v>3</v>
      </c>
      <c r="BI714">
        <v>1</v>
      </c>
      <c r="BJ714" t="s">
        <v>29</v>
      </c>
      <c r="BM714">
        <v>57001</v>
      </c>
      <c r="BN714">
        <v>0</v>
      </c>
      <c r="BO714" t="s">
        <v>3</v>
      </c>
      <c r="BP714">
        <v>0</v>
      </c>
      <c r="BQ714">
        <v>6</v>
      </c>
      <c r="BR714">
        <v>0</v>
      </c>
      <c r="BS714">
        <v>1</v>
      </c>
      <c r="BT714">
        <v>1</v>
      </c>
      <c r="BU714">
        <v>1</v>
      </c>
      <c r="BV714">
        <v>1</v>
      </c>
      <c r="BW714">
        <v>1</v>
      </c>
      <c r="BX714">
        <v>1</v>
      </c>
      <c r="BY714" t="s">
        <v>3</v>
      </c>
      <c r="BZ714">
        <v>80</v>
      </c>
      <c r="CA714">
        <v>68</v>
      </c>
      <c r="CE714">
        <v>0</v>
      </c>
      <c r="CF714">
        <v>0</v>
      </c>
      <c r="CG714">
        <v>0</v>
      </c>
      <c r="CM714">
        <v>0</v>
      </c>
      <c r="CN714" t="s">
        <v>3</v>
      </c>
      <c r="CO714">
        <v>0</v>
      </c>
      <c r="CP714">
        <f t="shared" si="726"/>
        <v>0</v>
      </c>
      <c r="CQ714">
        <f t="shared" si="727"/>
        <v>0</v>
      </c>
      <c r="CR714">
        <f t="shared" si="728"/>
        <v>0</v>
      </c>
      <c r="CS714">
        <f t="shared" si="729"/>
        <v>0</v>
      </c>
      <c r="CT714">
        <f t="shared" si="730"/>
        <v>0</v>
      </c>
      <c r="CU714">
        <f t="shared" si="731"/>
        <v>0</v>
      </c>
      <c r="CV714">
        <f t="shared" si="732"/>
        <v>0</v>
      </c>
      <c r="CW714">
        <f t="shared" si="733"/>
        <v>0</v>
      </c>
      <c r="CX714">
        <f t="shared" si="734"/>
        <v>0</v>
      </c>
      <c r="CY714">
        <f t="shared" si="745"/>
        <v>0</v>
      </c>
      <c r="CZ714">
        <f t="shared" si="746"/>
        <v>0</v>
      </c>
      <c r="DC714" t="s">
        <v>3</v>
      </c>
      <c r="DD714" t="s">
        <v>3</v>
      </c>
      <c r="DE714" t="s">
        <v>3</v>
      </c>
      <c r="DF714" t="s">
        <v>3</v>
      </c>
      <c r="DG714" t="s">
        <v>3</v>
      </c>
      <c r="DH714" t="s">
        <v>3</v>
      </c>
      <c r="DI714" t="s">
        <v>3</v>
      </c>
      <c r="DJ714" t="s">
        <v>3</v>
      </c>
      <c r="DK714" t="s">
        <v>3</v>
      </c>
      <c r="DL714" t="s">
        <v>3</v>
      </c>
      <c r="DM714" t="s">
        <v>3</v>
      </c>
      <c r="DN714">
        <v>0</v>
      </c>
      <c r="DO714">
        <v>0</v>
      </c>
      <c r="DP714">
        <v>1</v>
      </c>
      <c r="DQ714">
        <v>1</v>
      </c>
      <c r="DU714">
        <v>1009</v>
      </c>
      <c r="DV714" t="s">
        <v>28</v>
      </c>
      <c r="DW714" t="s">
        <v>28</v>
      </c>
      <c r="DX714">
        <v>1000</v>
      </c>
      <c r="DZ714" t="s">
        <v>3</v>
      </c>
      <c r="EA714" t="s">
        <v>3</v>
      </c>
      <c r="EB714" t="s">
        <v>3</v>
      </c>
      <c r="EC714" t="s">
        <v>3</v>
      </c>
      <c r="EE714">
        <v>36260505</v>
      </c>
      <c r="EF714">
        <v>6</v>
      </c>
      <c r="EG714" t="s">
        <v>22</v>
      </c>
      <c r="EH714">
        <v>0</v>
      </c>
      <c r="EI714" t="s">
        <v>3</v>
      </c>
      <c r="EJ714">
        <v>1</v>
      </c>
      <c r="EK714">
        <v>57001</v>
      </c>
      <c r="EL714" t="s">
        <v>23</v>
      </c>
      <c r="EM714" t="s">
        <v>24</v>
      </c>
      <c r="EO714" t="s">
        <v>3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FQ714">
        <v>0</v>
      </c>
      <c r="FR714">
        <f t="shared" si="735"/>
        <v>0</v>
      </c>
      <c r="FS714">
        <v>0</v>
      </c>
      <c r="FX714">
        <v>80</v>
      </c>
      <c r="FY714">
        <v>68</v>
      </c>
      <c r="GA714" t="s">
        <v>3</v>
      </c>
      <c r="GD714">
        <v>1</v>
      </c>
      <c r="GF714">
        <v>-304821490</v>
      </c>
      <c r="GG714">
        <v>2</v>
      </c>
      <c r="GH714">
        <v>1</v>
      </c>
      <c r="GI714">
        <v>-2</v>
      </c>
      <c r="GJ714">
        <v>0</v>
      </c>
      <c r="GK714">
        <v>0</v>
      </c>
      <c r="GL714">
        <f t="shared" si="736"/>
        <v>0</v>
      </c>
      <c r="GM714">
        <f t="shared" si="737"/>
        <v>0</v>
      </c>
      <c r="GN714">
        <f t="shared" si="738"/>
        <v>0</v>
      </c>
      <c r="GO714">
        <f t="shared" si="739"/>
        <v>0</v>
      </c>
      <c r="GP714">
        <f t="shared" si="740"/>
        <v>0</v>
      </c>
      <c r="GR714">
        <v>0</v>
      </c>
      <c r="GS714">
        <v>3</v>
      </c>
      <c r="GT714">
        <v>0</v>
      </c>
      <c r="GU714" t="s">
        <v>3</v>
      </c>
      <c r="GV714">
        <f t="shared" si="741"/>
        <v>0</v>
      </c>
      <c r="GW714">
        <v>1</v>
      </c>
      <c r="GX714">
        <f t="shared" si="742"/>
        <v>0</v>
      </c>
      <c r="HA714">
        <v>0</v>
      </c>
      <c r="HB714">
        <v>0</v>
      </c>
      <c r="HC714">
        <f t="shared" si="743"/>
        <v>0</v>
      </c>
      <c r="HE714" t="s">
        <v>3</v>
      </c>
      <c r="HF714" t="s">
        <v>3</v>
      </c>
      <c r="IK714">
        <v>0</v>
      </c>
    </row>
    <row r="715" spans="1:245">
      <c r="A715">
        <v>17</v>
      </c>
      <c r="B715">
        <v>1</v>
      </c>
      <c r="C715">
        <f>ROW(SmtRes!A221)</f>
        <v>221</v>
      </c>
      <c r="D715">
        <f>ROW(EtalonRes!A221)</f>
        <v>221</v>
      </c>
      <c r="E715" t="s">
        <v>141</v>
      </c>
      <c r="F715" t="s">
        <v>142</v>
      </c>
      <c r="G715" t="s">
        <v>143</v>
      </c>
      <c r="H715" t="s">
        <v>144</v>
      </c>
      <c r="I715">
        <f>ROUND(4/100,9)</f>
        <v>0.04</v>
      </c>
      <c r="J715">
        <v>0</v>
      </c>
      <c r="O715">
        <f t="shared" si="707"/>
        <v>57.76</v>
      </c>
      <c r="P715">
        <f t="shared" si="708"/>
        <v>0</v>
      </c>
      <c r="Q715">
        <f t="shared" si="709"/>
        <v>0</v>
      </c>
      <c r="R715">
        <f t="shared" si="710"/>
        <v>0</v>
      </c>
      <c r="S715">
        <f t="shared" si="711"/>
        <v>57.76</v>
      </c>
      <c r="T715">
        <f t="shared" si="712"/>
        <v>0</v>
      </c>
      <c r="U715">
        <f t="shared" si="713"/>
        <v>0.2336</v>
      </c>
      <c r="V715">
        <f t="shared" si="714"/>
        <v>0</v>
      </c>
      <c r="W715">
        <f t="shared" si="715"/>
        <v>0</v>
      </c>
      <c r="X715">
        <f t="shared" si="716"/>
        <v>49.1</v>
      </c>
      <c r="Y715">
        <f t="shared" si="717"/>
        <v>37.54</v>
      </c>
      <c r="AA715">
        <v>33525518</v>
      </c>
      <c r="AB715">
        <f t="shared" si="718"/>
        <v>45.55</v>
      </c>
      <c r="AC715">
        <f t="shared" si="719"/>
        <v>0</v>
      </c>
      <c r="AD715">
        <f t="shared" si="744"/>
        <v>0</v>
      </c>
      <c r="AE715">
        <f t="shared" si="720"/>
        <v>0</v>
      </c>
      <c r="AF715">
        <f t="shared" si="721"/>
        <v>45.55</v>
      </c>
      <c r="AG715">
        <f t="shared" si="722"/>
        <v>0</v>
      </c>
      <c r="AH715">
        <f t="shared" si="723"/>
        <v>5.84</v>
      </c>
      <c r="AI715">
        <f t="shared" si="724"/>
        <v>0</v>
      </c>
      <c r="AJ715">
        <f t="shared" si="725"/>
        <v>0</v>
      </c>
      <c r="AK715">
        <v>45.55</v>
      </c>
      <c r="AL715">
        <v>0</v>
      </c>
      <c r="AM715">
        <v>0</v>
      </c>
      <c r="AN715">
        <v>0</v>
      </c>
      <c r="AO715">
        <v>45.55</v>
      </c>
      <c r="AP715">
        <v>0</v>
      </c>
      <c r="AQ715">
        <v>5.84</v>
      </c>
      <c r="AR715">
        <v>0</v>
      </c>
      <c r="AS715">
        <v>0</v>
      </c>
      <c r="AT715">
        <v>85</v>
      </c>
      <c r="AU715">
        <v>65</v>
      </c>
      <c r="AV715">
        <v>1</v>
      </c>
      <c r="AW715">
        <v>1</v>
      </c>
      <c r="AZ715">
        <v>1</v>
      </c>
      <c r="BA715">
        <v>31.7</v>
      </c>
      <c r="BB715">
        <v>1</v>
      </c>
      <c r="BC715">
        <v>1</v>
      </c>
      <c r="BD715" t="s">
        <v>3</v>
      </c>
      <c r="BE715" t="s">
        <v>3</v>
      </c>
      <c r="BF715" t="s">
        <v>3</v>
      </c>
      <c r="BG715" t="s">
        <v>3</v>
      </c>
      <c r="BH715">
        <v>0</v>
      </c>
      <c r="BI715">
        <v>1</v>
      </c>
      <c r="BJ715" t="s">
        <v>145</v>
      </c>
      <c r="BM715">
        <v>67001</v>
      </c>
      <c r="BN715">
        <v>0</v>
      </c>
      <c r="BO715" t="s">
        <v>142</v>
      </c>
      <c r="BP715">
        <v>1</v>
      </c>
      <c r="BQ715">
        <v>6</v>
      </c>
      <c r="BR715">
        <v>0</v>
      </c>
      <c r="BS715">
        <v>31.7</v>
      </c>
      <c r="BT715">
        <v>1</v>
      </c>
      <c r="BU715">
        <v>1</v>
      </c>
      <c r="BV715">
        <v>1</v>
      </c>
      <c r="BW715">
        <v>1</v>
      </c>
      <c r="BX715">
        <v>1</v>
      </c>
      <c r="BY715" t="s">
        <v>3</v>
      </c>
      <c r="BZ715">
        <v>85</v>
      </c>
      <c r="CA715">
        <v>65</v>
      </c>
      <c r="CE715">
        <v>0</v>
      </c>
      <c r="CF715">
        <v>0</v>
      </c>
      <c r="CG715">
        <v>0</v>
      </c>
      <c r="CM715">
        <v>0</v>
      </c>
      <c r="CN715" t="s">
        <v>3</v>
      </c>
      <c r="CO715">
        <v>0</v>
      </c>
      <c r="CP715">
        <f t="shared" si="726"/>
        <v>57.76</v>
      </c>
      <c r="CQ715">
        <f t="shared" si="727"/>
        <v>0</v>
      </c>
      <c r="CR715">
        <f t="shared" si="728"/>
        <v>0</v>
      </c>
      <c r="CS715">
        <f t="shared" si="729"/>
        <v>0</v>
      </c>
      <c r="CT715">
        <f t="shared" si="730"/>
        <v>1443.9349999999999</v>
      </c>
      <c r="CU715">
        <f t="shared" si="731"/>
        <v>0</v>
      </c>
      <c r="CV715">
        <f t="shared" si="732"/>
        <v>5.84</v>
      </c>
      <c r="CW715">
        <f t="shared" si="733"/>
        <v>0</v>
      </c>
      <c r="CX715">
        <f t="shared" si="734"/>
        <v>0</v>
      </c>
      <c r="CY715">
        <f t="shared" si="745"/>
        <v>49.095999999999997</v>
      </c>
      <c r="CZ715">
        <f t="shared" si="746"/>
        <v>37.544000000000004</v>
      </c>
      <c r="DC715" t="s">
        <v>3</v>
      </c>
      <c r="DD715" t="s">
        <v>3</v>
      </c>
      <c r="DE715" t="s">
        <v>3</v>
      </c>
      <c r="DF715" t="s">
        <v>3</v>
      </c>
      <c r="DG715" t="s">
        <v>3</v>
      </c>
      <c r="DH715" t="s">
        <v>3</v>
      </c>
      <c r="DI715" t="s">
        <v>3</v>
      </c>
      <c r="DJ715" t="s">
        <v>3</v>
      </c>
      <c r="DK715" t="s">
        <v>3</v>
      </c>
      <c r="DL715" t="s">
        <v>3</v>
      </c>
      <c r="DM715" t="s">
        <v>3</v>
      </c>
      <c r="DN715">
        <v>0</v>
      </c>
      <c r="DO715">
        <v>0</v>
      </c>
      <c r="DP715">
        <v>1</v>
      </c>
      <c r="DQ715">
        <v>1</v>
      </c>
      <c r="DU715">
        <v>1010</v>
      </c>
      <c r="DV715" t="s">
        <v>144</v>
      </c>
      <c r="DW715" t="s">
        <v>144</v>
      </c>
      <c r="DX715">
        <v>100</v>
      </c>
      <c r="DZ715" t="s">
        <v>3</v>
      </c>
      <c r="EA715" t="s">
        <v>3</v>
      </c>
      <c r="EB715" t="s">
        <v>3</v>
      </c>
      <c r="EC715" t="s">
        <v>3</v>
      </c>
      <c r="EE715">
        <v>36260551</v>
      </c>
      <c r="EF715">
        <v>6</v>
      </c>
      <c r="EG715" t="s">
        <v>22</v>
      </c>
      <c r="EH715">
        <v>0</v>
      </c>
      <c r="EI715" t="s">
        <v>3</v>
      </c>
      <c r="EJ715">
        <v>1</v>
      </c>
      <c r="EK715">
        <v>67001</v>
      </c>
      <c r="EL715" t="s">
        <v>146</v>
      </c>
      <c r="EM715" t="s">
        <v>147</v>
      </c>
      <c r="EO715" t="s">
        <v>3</v>
      </c>
      <c r="EQ715">
        <v>0</v>
      </c>
      <c r="ER715">
        <v>45.55</v>
      </c>
      <c r="ES715">
        <v>0</v>
      </c>
      <c r="ET715">
        <v>0</v>
      </c>
      <c r="EU715">
        <v>0</v>
      </c>
      <c r="EV715">
        <v>45.55</v>
      </c>
      <c r="EW715">
        <v>5.84</v>
      </c>
      <c r="EX715">
        <v>0</v>
      </c>
      <c r="EY715">
        <v>0</v>
      </c>
      <c r="FQ715">
        <v>0</v>
      </c>
      <c r="FR715">
        <f t="shared" si="735"/>
        <v>0</v>
      </c>
      <c r="FS715">
        <v>0</v>
      </c>
      <c r="FX715">
        <v>85</v>
      </c>
      <c r="FY715">
        <v>65</v>
      </c>
      <c r="GA715" t="s">
        <v>3</v>
      </c>
      <c r="GD715">
        <v>1</v>
      </c>
      <c r="GF715">
        <v>-1255865036</v>
      </c>
      <c r="GG715">
        <v>2</v>
      </c>
      <c r="GH715">
        <v>1</v>
      </c>
      <c r="GI715">
        <v>2</v>
      </c>
      <c r="GJ715">
        <v>0</v>
      </c>
      <c r="GK715">
        <v>0</v>
      </c>
      <c r="GL715">
        <f t="shared" si="736"/>
        <v>0</v>
      </c>
      <c r="GM715">
        <f t="shared" si="737"/>
        <v>144.4</v>
      </c>
      <c r="GN715">
        <f t="shared" si="738"/>
        <v>144.4</v>
      </c>
      <c r="GO715">
        <f t="shared" si="739"/>
        <v>0</v>
      </c>
      <c r="GP715">
        <f t="shared" si="740"/>
        <v>0</v>
      </c>
      <c r="GR715">
        <v>0</v>
      </c>
      <c r="GS715">
        <v>3</v>
      </c>
      <c r="GT715">
        <v>0</v>
      </c>
      <c r="GU715" t="s">
        <v>3</v>
      </c>
      <c r="GV715">
        <f t="shared" si="741"/>
        <v>0</v>
      </c>
      <c r="GW715">
        <v>1</v>
      </c>
      <c r="GX715">
        <f t="shared" si="742"/>
        <v>0</v>
      </c>
      <c r="HA715">
        <v>0</v>
      </c>
      <c r="HB715">
        <v>0</v>
      </c>
      <c r="HC715">
        <f t="shared" si="743"/>
        <v>0</v>
      </c>
      <c r="HE715" t="s">
        <v>3</v>
      </c>
      <c r="HF715" t="s">
        <v>3</v>
      </c>
      <c r="IK715">
        <v>0</v>
      </c>
    </row>
    <row r="716" spans="1:245">
      <c r="A716">
        <v>17</v>
      </c>
      <c r="B716">
        <v>1</v>
      </c>
      <c r="C716">
        <f>ROW(SmtRes!A224)</f>
        <v>224</v>
      </c>
      <c r="D716">
        <f>ROW(EtalonRes!A224)</f>
        <v>224</v>
      </c>
      <c r="E716" t="s">
        <v>148</v>
      </c>
      <c r="F716" t="s">
        <v>149</v>
      </c>
      <c r="G716" t="s">
        <v>150</v>
      </c>
      <c r="H716" t="s">
        <v>144</v>
      </c>
      <c r="I716">
        <f>ROUND(2/100,9)</f>
        <v>0.02</v>
      </c>
      <c r="J716">
        <v>0</v>
      </c>
      <c r="O716">
        <f t="shared" si="707"/>
        <v>91.68</v>
      </c>
      <c r="P716">
        <f t="shared" si="708"/>
        <v>0</v>
      </c>
      <c r="Q716">
        <f t="shared" si="709"/>
        <v>0.71</v>
      </c>
      <c r="R716">
        <f t="shared" si="710"/>
        <v>0.68</v>
      </c>
      <c r="S716">
        <f t="shared" si="711"/>
        <v>90.97</v>
      </c>
      <c r="T716">
        <f t="shared" si="712"/>
        <v>0</v>
      </c>
      <c r="U716">
        <f t="shared" si="713"/>
        <v>0.35780000000000001</v>
      </c>
      <c r="V716">
        <f t="shared" si="714"/>
        <v>1.6000000000000001E-3</v>
      </c>
      <c r="W716">
        <f t="shared" si="715"/>
        <v>0</v>
      </c>
      <c r="X716">
        <f t="shared" si="716"/>
        <v>77.900000000000006</v>
      </c>
      <c r="Y716">
        <f t="shared" si="717"/>
        <v>59.57</v>
      </c>
      <c r="AA716">
        <v>33525518</v>
      </c>
      <c r="AB716">
        <f t="shared" si="718"/>
        <v>145.97999999999999</v>
      </c>
      <c r="AC716">
        <f t="shared" si="719"/>
        <v>0</v>
      </c>
      <c r="AD716">
        <f t="shared" si="744"/>
        <v>2.5</v>
      </c>
      <c r="AE716">
        <f t="shared" si="720"/>
        <v>1.08</v>
      </c>
      <c r="AF716">
        <f t="shared" si="721"/>
        <v>143.47999999999999</v>
      </c>
      <c r="AG716">
        <f t="shared" si="722"/>
        <v>0</v>
      </c>
      <c r="AH716">
        <f t="shared" si="723"/>
        <v>17.89</v>
      </c>
      <c r="AI716">
        <f t="shared" si="724"/>
        <v>0.08</v>
      </c>
      <c r="AJ716">
        <f t="shared" si="725"/>
        <v>0</v>
      </c>
      <c r="AK716">
        <v>145.97999999999999</v>
      </c>
      <c r="AL716">
        <v>0</v>
      </c>
      <c r="AM716">
        <v>2.5</v>
      </c>
      <c r="AN716">
        <v>1.08</v>
      </c>
      <c r="AO716">
        <v>143.47999999999999</v>
      </c>
      <c r="AP716">
        <v>0</v>
      </c>
      <c r="AQ716">
        <v>17.89</v>
      </c>
      <c r="AR716">
        <v>0.08</v>
      </c>
      <c r="AS716">
        <v>0</v>
      </c>
      <c r="AT716">
        <v>85</v>
      </c>
      <c r="AU716">
        <v>65</v>
      </c>
      <c r="AV716">
        <v>1</v>
      </c>
      <c r="AW716">
        <v>1</v>
      </c>
      <c r="AZ716">
        <v>1</v>
      </c>
      <c r="BA716">
        <v>31.7</v>
      </c>
      <c r="BB716">
        <v>14.25</v>
      </c>
      <c r="BC716">
        <v>1</v>
      </c>
      <c r="BD716" t="s">
        <v>3</v>
      </c>
      <c r="BE716" t="s">
        <v>3</v>
      </c>
      <c r="BF716" t="s">
        <v>3</v>
      </c>
      <c r="BG716" t="s">
        <v>3</v>
      </c>
      <c r="BH716">
        <v>0</v>
      </c>
      <c r="BI716">
        <v>1</v>
      </c>
      <c r="BJ716" t="s">
        <v>151</v>
      </c>
      <c r="BM716">
        <v>67001</v>
      </c>
      <c r="BN716">
        <v>0</v>
      </c>
      <c r="BO716" t="s">
        <v>149</v>
      </c>
      <c r="BP716">
        <v>1</v>
      </c>
      <c r="BQ716">
        <v>6</v>
      </c>
      <c r="BR716">
        <v>0</v>
      </c>
      <c r="BS716">
        <v>31.7</v>
      </c>
      <c r="BT716">
        <v>1</v>
      </c>
      <c r="BU716">
        <v>1</v>
      </c>
      <c r="BV716">
        <v>1</v>
      </c>
      <c r="BW716">
        <v>1</v>
      </c>
      <c r="BX716">
        <v>1</v>
      </c>
      <c r="BY716" t="s">
        <v>3</v>
      </c>
      <c r="BZ716">
        <v>85</v>
      </c>
      <c r="CA716">
        <v>65</v>
      </c>
      <c r="CE716">
        <v>0</v>
      </c>
      <c r="CF716">
        <v>0</v>
      </c>
      <c r="CG716">
        <v>0</v>
      </c>
      <c r="CM716">
        <v>0</v>
      </c>
      <c r="CN716" t="s">
        <v>3</v>
      </c>
      <c r="CO716">
        <v>0</v>
      </c>
      <c r="CP716">
        <f t="shared" si="726"/>
        <v>91.679999999999993</v>
      </c>
      <c r="CQ716">
        <f t="shared" si="727"/>
        <v>0</v>
      </c>
      <c r="CR716">
        <f t="shared" si="728"/>
        <v>35.625</v>
      </c>
      <c r="CS716">
        <f t="shared" si="729"/>
        <v>34.236000000000004</v>
      </c>
      <c r="CT716">
        <f t="shared" si="730"/>
        <v>4548.3159999999998</v>
      </c>
      <c r="CU716">
        <f t="shared" si="731"/>
        <v>0</v>
      </c>
      <c r="CV716">
        <f t="shared" si="732"/>
        <v>17.89</v>
      </c>
      <c r="CW716">
        <f t="shared" si="733"/>
        <v>0.08</v>
      </c>
      <c r="CX716">
        <f t="shared" si="734"/>
        <v>0</v>
      </c>
      <c r="CY716">
        <f t="shared" si="745"/>
        <v>77.902500000000003</v>
      </c>
      <c r="CZ716">
        <f t="shared" si="746"/>
        <v>59.572499999999998</v>
      </c>
      <c r="DC716" t="s">
        <v>3</v>
      </c>
      <c r="DD716" t="s">
        <v>3</v>
      </c>
      <c r="DE716" t="s">
        <v>3</v>
      </c>
      <c r="DF716" t="s">
        <v>3</v>
      </c>
      <c r="DG716" t="s">
        <v>3</v>
      </c>
      <c r="DH716" t="s">
        <v>3</v>
      </c>
      <c r="DI716" t="s">
        <v>3</v>
      </c>
      <c r="DJ716" t="s">
        <v>3</v>
      </c>
      <c r="DK716" t="s">
        <v>3</v>
      </c>
      <c r="DL716" t="s">
        <v>3</v>
      </c>
      <c r="DM716" t="s">
        <v>3</v>
      </c>
      <c r="DN716">
        <v>0</v>
      </c>
      <c r="DO716">
        <v>0</v>
      </c>
      <c r="DP716">
        <v>1</v>
      </c>
      <c r="DQ716">
        <v>1</v>
      </c>
      <c r="DU716">
        <v>1010</v>
      </c>
      <c r="DV716" t="s">
        <v>144</v>
      </c>
      <c r="DW716" t="s">
        <v>144</v>
      </c>
      <c r="DX716">
        <v>100</v>
      </c>
      <c r="DZ716" t="s">
        <v>3</v>
      </c>
      <c r="EA716" t="s">
        <v>3</v>
      </c>
      <c r="EB716" t="s">
        <v>3</v>
      </c>
      <c r="EC716" t="s">
        <v>3</v>
      </c>
      <c r="EE716">
        <v>36260551</v>
      </c>
      <c r="EF716">
        <v>6</v>
      </c>
      <c r="EG716" t="s">
        <v>22</v>
      </c>
      <c r="EH716">
        <v>0</v>
      </c>
      <c r="EI716" t="s">
        <v>3</v>
      </c>
      <c r="EJ716">
        <v>1</v>
      </c>
      <c r="EK716">
        <v>67001</v>
      </c>
      <c r="EL716" t="s">
        <v>146</v>
      </c>
      <c r="EM716" t="s">
        <v>147</v>
      </c>
      <c r="EO716" t="s">
        <v>3</v>
      </c>
      <c r="EQ716">
        <v>0</v>
      </c>
      <c r="ER716">
        <v>145.97999999999999</v>
      </c>
      <c r="ES716">
        <v>0</v>
      </c>
      <c r="ET716">
        <v>2.5</v>
      </c>
      <c r="EU716">
        <v>1.08</v>
      </c>
      <c r="EV716">
        <v>143.47999999999999</v>
      </c>
      <c r="EW716">
        <v>17.89</v>
      </c>
      <c r="EX716">
        <v>0.08</v>
      </c>
      <c r="EY716">
        <v>0</v>
      </c>
      <c r="FQ716">
        <v>0</v>
      </c>
      <c r="FR716">
        <f t="shared" si="735"/>
        <v>0</v>
      </c>
      <c r="FS716">
        <v>0</v>
      </c>
      <c r="FX716">
        <v>85</v>
      </c>
      <c r="FY716">
        <v>65</v>
      </c>
      <c r="GA716" t="s">
        <v>3</v>
      </c>
      <c r="GD716">
        <v>1</v>
      </c>
      <c r="GF716">
        <v>-1390480236</v>
      </c>
      <c r="GG716">
        <v>2</v>
      </c>
      <c r="GH716">
        <v>1</v>
      </c>
      <c r="GI716">
        <v>2</v>
      </c>
      <c r="GJ716">
        <v>0</v>
      </c>
      <c r="GK716">
        <v>0</v>
      </c>
      <c r="GL716">
        <f t="shared" si="736"/>
        <v>0</v>
      </c>
      <c r="GM716">
        <f t="shared" si="737"/>
        <v>229.15</v>
      </c>
      <c r="GN716">
        <f t="shared" si="738"/>
        <v>229.15</v>
      </c>
      <c r="GO716">
        <f t="shared" si="739"/>
        <v>0</v>
      </c>
      <c r="GP716">
        <f t="shared" si="740"/>
        <v>0</v>
      </c>
      <c r="GR716">
        <v>0</v>
      </c>
      <c r="GS716">
        <v>3</v>
      </c>
      <c r="GT716">
        <v>0</v>
      </c>
      <c r="GU716" t="s">
        <v>3</v>
      </c>
      <c r="GV716">
        <f t="shared" si="741"/>
        <v>0</v>
      </c>
      <c r="GW716">
        <v>1</v>
      </c>
      <c r="GX716">
        <f t="shared" si="742"/>
        <v>0</v>
      </c>
      <c r="HA716">
        <v>0</v>
      </c>
      <c r="HB716">
        <v>0</v>
      </c>
      <c r="HC716">
        <f t="shared" si="743"/>
        <v>0</v>
      </c>
      <c r="HE716" t="s">
        <v>3</v>
      </c>
      <c r="HF716" t="s">
        <v>3</v>
      </c>
      <c r="IK716">
        <v>0</v>
      </c>
    </row>
    <row r="717" spans="1:245">
      <c r="A717">
        <v>17</v>
      </c>
      <c r="B717">
        <v>1</v>
      </c>
      <c r="C717">
        <f>ROW(SmtRes!A227)</f>
        <v>227</v>
      </c>
      <c r="D717">
        <f>ROW(EtalonRes!A227)</f>
        <v>227</v>
      </c>
      <c r="E717" t="s">
        <v>152</v>
      </c>
      <c r="F717" t="s">
        <v>153</v>
      </c>
      <c r="G717" t="s">
        <v>154</v>
      </c>
      <c r="H717" t="s">
        <v>155</v>
      </c>
      <c r="I717">
        <f>ROUND(15/100,9)</f>
        <v>0.15</v>
      </c>
      <c r="J717">
        <v>0</v>
      </c>
      <c r="O717">
        <f t="shared" si="707"/>
        <v>358.2</v>
      </c>
      <c r="P717">
        <f t="shared" si="708"/>
        <v>0</v>
      </c>
      <c r="Q717">
        <f t="shared" si="709"/>
        <v>0.67</v>
      </c>
      <c r="R717">
        <f t="shared" si="710"/>
        <v>0.67</v>
      </c>
      <c r="S717">
        <f t="shared" si="711"/>
        <v>357.53</v>
      </c>
      <c r="T717">
        <f t="shared" si="712"/>
        <v>0</v>
      </c>
      <c r="U717">
        <f t="shared" si="713"/>
        <v>1.446</v>
      </c>
      <c r="V717">
        <f t="shared" si="714"/>
        <v>1.5E-3</v>
      </c>
      <c r="W717">
        <f t="shared" si="715"/>
        <v>0</v>
      </c>
      <c r="X717">
        <f t="shared" si="716"/>
        <v>304.47000000000003</v>
      </c>
      <c r="Y717">
        <f t="shared" si="717"/>
        <v>232.83</v>
      </c>
      <c r="AA717">
        <v>33525518</v>
      </c>
      <c r="AB717">
        <f t="shared" si="718"/>
        <v>75.5</v>
      </c>
      <c r="AC717">
        <f t="shared" si="719"/>
        <v>0</v>
      </c>
      <c r="AD717">
        <f t="shared" si="744"/>
        <v>0.31</v>
      </c>
      <c r="AE717">
        <f t="shared" si="720"/>
        <v>0.14000000000000001</v>
      </c>
      <c r="AF717">
        <f t="shared" si="721"/>
        <v>75.19</v>
      </c>
      <c r="AG717">
        <f t="shared" si="722"/>
        <v>0</v>
      </c>
      <c r="AH717">
        <f t="shared" si="723"/>
        <v>9.64</v>
      </c>
      <c r="AI717">
        <f t="shared" si="724"/>
        <v>0.01</v>
      </c>
      <c r="AJ717">
        <f t="shared" si="725"/>
        <v>0</v>
      </c>
      <c r="AK717">
        <v>75.5</v>
      </c>
      <c r="AL717">
        <v>0</v>
      </c>
      <c r="AM717">
        <v>0.31</v>
      </c>
      <c r="AN717">
        <v>0.14000000000000001</v>
      </c>
      <c r="AO717">
        <v>75.19</v>
      </c>
      <c r="AP717">
        <v>0</v>
      </c>
      <c r="AQ717">
        <v>9.64</v>
      </c>
      <c r="AR717">
        <v>0.01</v>
      </c>
      <c r="AS717">
        <v>0</v>
      </c>
      <c r="AT717">
        <v>85</v>
      </c>
      <c r="AU717">
        <v>65</v>
      </c>
      <c r="AV717">
        <v>1</v>
      </c>
      <c r="AW717">
        <v>1</v>
      </c>
      <c r="AZ717">
        <v>1</v>
      </c>
      <c r="BA717">
        <v>31.7</v>
      </c>
      <c r="BB717">
        <v>14.35</v>
      </c>
      <c r="BC717">
        <v>1</v>
      </c>
      <c r="BD717" t="s">
        <v>3</v>
      </c>
      <c r="BE717" t="s">
        <v>3</v>
      </c>
      <c r="BF717" t="s">
        <v>3</v>
      </c>
      <c r="BG717" t="s">
        <v>3</v>
      </c>
      <c r="BH717">
        <v>0</v>
      </c>
      <c r="BI717">
        <v>1</v>
      </c>
      <c r="BJ717" t="s">
        <v>156</v>
      </c>
      <c r="BM717">
        <v>67001</v>
      </c>
      <c r="BN717">
        <v>0</v>
      </c>
      <c r="BO717" t="s">
        <v>153</v>
      </c>
      <c r="BP717">
        <v>1</v>
      </c>
      <c r="BQ717">
        <v>6</v>
      </c>
      <c r="BR717">
        <v>0</v>
      </c>
      <c r="BS717">
        <v>31.7</v>
      </c>
      <c r="BT717">
        <v>1</v>
      </c>
      <c r="BU717">
        <v>1</v>
      </c>
      <c r="BV717">
        <v>1</v>
      </c>
      <c r="BW717">
        <v>1</v>
      </c>
      <c r="BX717">
        <v>1</v>
      </c>
      <c r="BY717" t="s">
        <v>3</v>
      </c>
      <c r="BZ717">
        <v>85</v>
      </c>
      <c r="CA717">
        <v>65</v>
      </c>
      <c r="CE717">
        <v>0</v>
      </c>
      <c r="CF717">
        <v>0</v>
      </c>
      <c r="CG717">
        <v>0</v>
      </c>
      <c r="CM717">
        <v>0</v>
      </c>
      <c r="CN717" t="s">
        <v>3</v>
      </c>
      <c r="CO717">
        <v>0</v>
      </c>
      <c r="CP717">
        <f t="shared" si="726"/>
        <v>358.2</v>
      </c>
      <c r="CQ717">
        <f t="shared" si="727"/>
        <v>0</v>
      </c>
      <c r="CR717">
        <f t="shared" si="728"/>
        <v>4.4485000000000001</v>
      </c>
      <c r="CS717">
        <f t="shared" si="729"/>
        <v>4.4380000000000006</v>
      </c>
      <c r="CT717">
        <f t="shared" si="730"/>
        <v>2383.5229999999997</v>
      </c>
      <c r="CU717">
        <f t="shared" si="731"/>
        <v>0</v>
      </c>
      <c r="CV717">
        <f t="shared" si="732"/>
        <v>9.64</v>
      </c>
      <c r="CW717">
        <f t="shared" si="733"/>
        <v>0.01</v>
      </c>
      <c r="CX717">
        <f t="shared" si="734"/>
        <v>0</v>
      </c>
      <c r="CY717">
        <f t="shared" si="745"/>
        <v>304.47000000000003</v>
      </c>
      <c r="CZ717">
        <f t="shared" si="746"/>
        <v>232.83</v>
      </c>
      <c r="DC717" t="s">
        <v>3</v>
      </c>
      <c r="DD717" t="s">
        <v>3</v>
      </c>
      <c r="DE717" t="s">
        <v>3</v>
      </c>
      <c r="DF717" t="s">
        <v>3</v>
      </c>
      <c r="DG717" t="s">
        <v>3</v>
      </c>
      <c r="DH717" t="s">
        <v>3</v>
      </c>
      <c r="DI717" t="s">
        <v>3</v>
      </c>
      <c r="DJ717" t="s">
        <v>3</v>
      </c>
      <c r="DK717" t="s">
        <v>3</v>
      </c>
      <c r="DL717" t="s">
        <v>3</v>
      </c>
      <c r="DM717" t="s">
        <v>3</v>
      </c>
      <c r="DN717">
        <v>0</v>
      </c>
      <c r="DO717">
        <v>0</v>
      </c>
      <c r="DP717">
        <v>1</v>
      </c>
      <c r="DQ717">
        <v>1</v>
      </c>
      <c r="DU717">
        <v>1003</v>
      </c>
      <c r="DV717" t="s">
        <v>155</v>
      </c>
      <c r="DW717" t="s">
        <v>155</v>
      </c>
      <c r="DX717">
        <v>100</v>
      </c>
      <c r="DZ717" t="s">
        <v>3</v>
      </c>
      <c r="EA717" t="s">
        <v>3</v>
      </c>
      <c r="EB717" t="s">
        <v>3</v>
      </c>
      <c r="EC717" t="s">
        <v>3</v>
      </c>
      <c r="EE717">
        <v>36260551</v>
      </c>
      <c r="EF717">
        <v>6</v>
      </c>
      <c r="EG717" t="s">
        <v>22</v>
      </c>
      <c r="EH717">
        <v>0</v>
      </c>
      <c r="EI717" t="s">
        <v>3</v>
      </c>
      <c r="EJ717">
        <v>1</v>
      </c>
      <c r="EK717">
        <v>67001</v>
      </c>
      <c r="EL717" t="s">
        <v>146</v>
      </c>
      <c r="EM717" t="s">
        <v>147</v>
      </c>
      <c r="EO717" t="s">
        <v>3</v>
      </c>
      <c r="EQ717">
        <v>0</v>
      </c>
      <c r="ER717">
        <v>75.5</v>
      </c>
      <c r="ES717">
        <v>0</v>
      </c>
      <c r="ET717">
        <v>0.31</v>
      </c>
      <c r="EU717">
        <v>0.14000000000000001</v>
      </c>
      <c r="EV717">
        <v>75.19</v>
      </c>
      <c r="EW717">
        <v>9.64</v>
      </c>
      <c r="EX717">
        <v>0.01</v>
      </c>
      <c r="EY717">
        <v>0</v>
      </c>
      <c r="FQ717">
        <v>0</v>
      </c>
      <c r="FR717">
        <f t="shared" si="735"/>
        <v>0</v>
      </c>
      <c r="FS717">
        <v>0</v>
      </c>
      <c r="FX717">
        <v>85</v>
      </c>
      <c r="FY717">
        <v>65</v>
      </c>
      <c r="GA717" t="s">
        <v>3</v>
      </c>
      <c r="GD717">
        <v>1</v>
      </c>
      <c r="GF717">
        <v>-1480086875</v>
      </c>
      <c r="GG717">
        <v>2</v>
      </c>
      <c r="GH717">
        <v>1</v>
      </c>
      <c r="GI717">
        <v>2</v>
      </c>
      <c r="GJ717">
        <v>0</v>
      </c>
      <c r="GK717">
        <v>0</v>
      </c>
      <c r="GL717">
        <f t="shared" si="736"/>
        <v>0</v>
      </c>
      <c r="GM717">
        <f t="shared" si="737"/>
        <v>895.5</v>
      </c>
      <c r="GN717">
        <f t="shared" si="738"/>
        <v>895.5</v>
      </c>
      <c r="GO717">
        <f t="shared" si="739"/>
        <v>0</v>
      </c>
      <c r="GP717">
        <f t="shared" si="740"/>
        <v>0</v>
      </c>
      <c r="GR717">
        <v>0</v>
      </c>
      <c r="GS717">
        <v>3</v>
      </c>
      <c r="GT717">
        <v>0</v>
      </c>
      <c r="GU717" t="s">
        <v>3</v>
      </c>
      <c r="GV717">
        <f t="shared" si="741"/>
        <v>0</v>
      </c>
      <c r="GW717">
        <v>1</v>
      </c>
      <c r="GX717">
        <f t="shared" si="742"/>
        <v>0</v>
      </c>
      <c r="HA717">
        <v>0</v>
      </c>
      <c r="HB717">
        <v>0</v>
      </c>
      <c r="HC717">
        <f t="shared" si="743"/>
        <v>0</v>
      </c>
      <c r="HE717" t="s">
        <v>3</v>
      </c>
      <c r="HF717" t="s">
        <v>3</v>
      </c>
      <c r="IK717">
        <v>0</v>
      </c>
    </row>
    <row r="718" spans="1:245">
      <c r="A718">
        <v>17</v>
      </c>
      <c r="B718">
        <v>1</v>
      </c>
      <c r="C718">
        <f>ROW(SmtRes!A229)</f>
        <v>229</v>
      </c>
      <c r="D718">
        <f>ROW(EtalonRes!A229)</f>
        <v>229</v>
      </c>
      <c r="E718" t="s">
        <v>157</v>
      </c>
      <c r="F718" t="s">
        <v>158</v>
      </c>
      <c r="G718" t="s">
        <v>159</v>
      </c>
      <c r="H718" t="s">
        <v>53</v>
      </c>
      <c r="I718">
        <f>ROUND(1.5/100,9)</f>
        <v>1.4999999999999999E-2</v>
      </c>
      <c r="J718">
        <v>0</v>
      </c>
      <c r="O718">
        <f t="shared" si="707"/>
        <v>362.17</v>
      </c>
      <c r="P718">
        <f t="shared" si="708"/>
        <v>0</v>
      </c>
      <c r="Q718">
        <f t="shared" si="709"/>
        <v>0</v>
      </c>
      <c r="R718">
        <f t="shared" si="710"/>
        <v>0</v>
      </c>
      <c r="S718">
        <f t="shared" si="711"/>
        <v>362.17</v>
      </c>
      <c r="T718">
        <f t="shared" si="712"/>
        <v>0</v>
      </c>
      <c r="U718">
        <f t="shared" si="713"/>
        <v>1.42455</v>
      </c>
      <c r="V718">
        <f t="shared" si="714"/>
        <v>0</v>
      </c>
      <c r="W718">
        <f t="shared" si="715"/>
        <v>0</v>
      </c>
      <c r="X718">
        <f t="shared" si="716"/>
        <v>296.98</v>
      </c>
      <c r="Y718">
        <f t="shared" si="717"/>
        <v>224.55</v>
      </c>
      <c r="AA718">
        <v>33525518</v>
      </c>
      <c r="AB718">
        <f t="shared" si="718"/>
        <v>761.66</v>
      </c>
      <c r="AC718">
        <f t="shared" si="719"/>
        <v>0</v>
      </c>
      <c r="AD718">
        <f t="shared" si="744"/>
        <v>0</v>
      </c>
      <c r="AE718">
        <f t="shared" si="720"/>
        <v>0</v>
      </c>
      <c r="AF718">
        <f t="shared" si="721"/>
        <v>761.66</v>
      </c>
      <c r="AG718">
        <f t="shared" si="722"/>
        <v>0</v>
      </c>
      <c r="AH718">
        <f t="shared" si="723"/>
        <v>94.97</v>
      </c>
      <c r="AI718">
        <f t="shared" si="724"/>
        <v>0</v>
      </c>
      <c r="AJ718">
        <f t="shared" si="725"/>
        <v>0</v>
      </c>
      <c r="AK718">
        <v>761.66</v>
      </c>
      <c r="AL718">
        <v>0</v>
      </c>
      <c r="AM718">
        <v>0</v>
      </c>
      <c r="AN718">
        <v>0</v>
      </c>
      <c r="AO718">
        <v>761.66</v>
      </c>
      <c r="AP718">
        <v>0</v>
      </c>
      <c r="AQ718">
        <v>94.97</v>
      </c>
      <c r="AR718">
        <v>0</v>
      </c>
      <c r="AS718">
        <v>0</v>
      </c>
      <c r="AT718">
        <v>82</v>
      </c>
      <c r="AU718">
        <v>62</v>
      </c>
      <c r="AV718">
        <v>1</v>
      </c>
      <c r="AW718">
        <v>1</v>
      </c>
      <c r="AZ718">
        <v>1</v>
      </c>
      <c r="BA718">
        <v>31.7</v>
      </c>
      <c r="BB718">
        <v>1</v>
      </c>
      <c r="BC718">
        <v>1</v>
      </c>
      <c r="BD718" t="s">
        <v>3</v>
      </c>
      <c r="BE718" t="s">
        <v>3</v>
      </c>
      <c r="BF718" t="s">
        <v>3</v>
      </c>
      <c r="BG718" t="s">
        <v>3</v>
      </c>
      <c r="BH718">
        <v>0</v>
      </c>
      <c r="BI718">
        <v>1</v>
      </c>
      <c r="BJ718" t="s">
        <v>160</v>
      </c>
      <c r="BM718">
        <v>56001</v>
      </c>
      <c r="BN718">
        <v>0</v>
      </c>
      <c r="BO718" t="s">
        <v>158</v>
      </c>
      <c r="BP718">
        <v>1</v>
      </c>
      <c r="BQ718">
        <v>6</v>
      </c>
      <c r="BR718">
        <v>0</v>
      </c>
      <c r="BS718">
        <v>31.7</v>
      </c>
      <c r="BT718">
        <v>1</v>
      </c>
      <c r="BU718">
        <v>1</v>
      </c>
      <c r="BV718">
        <v>1</v>
      </c>
      <c r="BW718">
        <v>1</v>
      </c>
      <c r="BX718">
        <v>1</v>
      </c>
      <c r="BY718" t="s">
        <v>3</v>
      </c>
      <c r="BZ718">
        <v>82</v>
      </c>
      <c r="CA718">
        <v>62</v>
      </c>
      <c r="CE718">
        <v>0</v>
      </c>
      <c r="CF718">
        <v>0</v>
      </c>
      <c r="CG718">
        <v>0</v>
      </c>
      <c r="CM718">
        <v>0</v>
      </c>
      <c r="CN718" t="s">
        <v>3</v>
      </c>
      <c r="CO718">
        <v>0</v>
      </c>
      <c r="CP718">
        <f t="shared" si="726"/>
        <v>362.17</v>
      </c>
      <c r="CQ718">
        <f t="shared" si="727"/>
        <v>0</v>
      </c>
      <c r="CR718">
        <f t="shared" si="728"/>
        <v>0</v>
      </c>
      <c r="CS718">
        <f t="shared" si="729"/>
        <v>0</v>
      </c>
      <c r="CT718">
        <f t="shared" si="730"/>
        <v>24144.621999999999</v>
      </c>
      <c r="CU718">
        <f t="shared" si="731"/>
        <v>0</v>
      </c>
      <c r="CV718">
        <f t="shared" si="732"/>
        <v>94.97</v>
      </c>
      <c r="CW718">
        <f t="shared" si="733"/>
        <v>0</v>
      </c>
      <c r="CX718">
        <f t="shared" si="734"/>
        <v>0</v>
      </c>
      <c r="CY718">
        <f t="shared" si="745"/>
        <v>296.9794</v>
      </c>
      <c r="CZ718">
        <f t="shared" si="746"/>
        <v>224.5454</v>
      </c>
      <c r="DC718" t="s">
        <v>3</v>
      </c>
      <c r="DD718" t="s">
        <v>3</v>
      </c>
      <c r="DE718" t="s">
        <v>3</v>
      </c>
      <c r="DF718" t="s">
        <v>3</v>
      </c>
      <c r="DG718" t="s">
        <v>3</v>
      </c>
      <c r="DH718" t="s">
        <v>3</v>
      </c>
      <c r="DI718" t="s">
        <v>3</v>
      </c>
      <c r="DJ718" t="s">
        <v>3</v>
      </c>
      <c r="DK718" t="s">
        <v>3</v>
      </c>
      <c r="DL718" t="s">
        <v>3</v>
      </c>
      <c r="DM718" t="s">
        <v>3</v>
      </c>
      <c r="DN718">
        <v>0</v>
      </c>
      <c r="DO718">
        <v>0</v>
      </c>
      <c r="DP718">
        <v>1</v>
      </c>
      <c r="DQ718">
        <v>1</v>
      </c>
      <c r="DU718">
        <v>1005</v>
      </c>
      <c r="DV718" t="s">
        <v>53</v>
      </c>
      <c r="DW718" t="s">
        <v>53</v>
      </c>
      <c r="DX718">
        <v>100</v>
      </c>
      <c r="DZ718" t="s">
        <v>3</v>
      </c>
      <c r="EA718" t="s">
        <v>3</v>
      </c>
      <c r="EB718" t="s">
        <v>3</v>
      </c>
      <c r="EC718" t="s">
        <v>3</v>
      </c>
      <c r="EE718">
        <v>36260504</v>
      </c>
      <c r="EF718">
        <v>6</v>
      </c>
      <c r="EG718" t="s">
        <v>22</v>
      </c>
      <c r="EH718">
        <v>0</v>
      </c>
      <c r="EI718" t="s">
        <v>3</v>
      </c>
      <c r="EJ718">
        <v>1</v>
      </c>
      <c r="EK718">
        <v>56001</v>
      </c>
      <c r="EL718" t="s">
        <v>138</v>
      </c>
      <c r="EM718" t="s">
        <v>139</v>
      </c>
      <c r="EO718" t="s">
        <v>3</v>
      </c>
      <c r="EQ718">
        <v>0</v>
      </c>
      <c r="ER718">
        <v>761.66</v>
      </c>
      <c r="ES718">
        <v>0</v>
      </c>
      <c r="ET718">
        <v>0</v>
      </c>
      <c r="EU718">
        <v>0</v>
      </c>
      <c r="EV718">
        <v>761.66</v>
      </c>
      <c r="EW718">
        <v>94.97</v>
      </c>
      <c r="EX718">
        <v>0</v>
      </c>
      <c r="EY718">
        <v>0</v>
      </c>
      <c r="FQ718">
        <v>0</v>
      </c>
      <c r="FR718">
        <f t="shared" si="735"/>
        <v>0</v>
      </c>
      <c r="FS718">
        <v>0</v>
      </c>
      <c r="FX718">
        <v>82</v>
      </c>
      <c r="FY718">
        <v>62</v>
      </c>
      <c r="GA718" t="s">
        <v>3</v>
      </c>
      <c r="GD718">
        <v>1</v>
      </c>
      <c r="GF718">
        <v>291871969</v>
      </c>
      <c r="GG718">
        <v>2</v>
      </c>
      <c r="GH718">
        <v>1</v>
      </c>
      <c r="GI718">
        <v>2</v>
      </c>
      <c r="GJ718">
        <v>0</v>
      </c>
      <c r="GK718">
        <v>0</v>
      </c>
      <c r="GL718">
        <f t="shared" si="736"/>
        <v>0</v>
      </c>
      <c r="GM718">
        <f t="shared" si="737"/>
        <v>883.7</v>
      </c>
      <c r="GN718">
        <f t="shared" si="738"/>
        <v>883.7</v>
      </c>
      <c r="GO718">
        <f t="shared" si="739"/>
        <v>0</v>
      </c>
      <c r="GP718">
        <f t="shared" si="740"/>
        <v>0</v>
      </c>
      <c r="GR718">
        <v>0</v>
      </c>
      <c r="GS718">
        <v>3</v>
      </c>
      <c r="GT718">
        <v>0</v>
      </c>
      <c r="GU718" t="s">
        <v>3</v>
      </c>
      <c r="GV718">
        <f t="shared" si="741"/>
        <v>0</v>
      </c>
      <c r="GW718">
        <v>1</v>
      </c>
      <c r="GX718">
        <f t="shared" si="742"/>
        <v>0</v>
      </c>
      <c r="HA718">
        <v>0</v>
      </c>
      <c r="HB718">
        <v>0</v>
      </c>
      <c r="HC718">
        <f t="shared" si="743"/>
        <v>0</v>
      </c>
      <c r="HE718" t="s">
        <v>3</v>
      </c>
      <c r="HF718" t="s">
        <v>3</v>
      </c>
      <c r="IK718">
        <v>0</v>
      </c>
    </row>
    <row r="719" spans="1:245">
      <c r="A719">
        <v>18</v>
      </c>
      <c r="B719">
        <v>1</v>
      </c>
      <c r="C719">
        <v>229</v>
      </c>
      <c r="E719" t="s">
        <v>161</v>
      </c>
      <c r="F719" t="s">
        <v>26</v>
      </c>
      <c r="G719" t="s">
        <v>27</v>
      </c>
      <c r="H719" t="s">
        <v>28</v>
      </c>
      <c r="I719">
        <f>I718*J719</f>
        <v>5.2499999999999998E-2</v>
      </c>
      <c r="J719">
        <v>3.5</v>
      </c>
      <c r="O719">
        <f t="shared" si="707"/>
        <v>0</v>
      </c>
      <c r="P719">
        <f t="shared" si="708"/>
        <v>0</v>
      </c>
      <c r="Q719">
        <f t="shared" si="709"/>
        <v>0</v>
      </c>
      <c r="R719">
        <f t="shared" si="710"/>
        <v>0</v>
      </c>
      <c r="S719">
        <f t="shared" si="711"/>
        <v>0</v>
      </c>
      <c r="T719">
        <f t="shared" si="712"/>
        <v>0</v>
      </c>
      <c r="U719">
        <f t="shared" si="713"/>
        <v>0</v>
      </c>
      <c r="V719">
        <f t="shared" si="714"/>
        <v>0</v>
      </c>
      <c r="W719">
        <f t="shared" si="715"/>
        <v>0</v>
      </c>
      <c r="X719">
        <f t="shared" si="716"/>
        <v>0</v>
      </c>
      <c r="Y719">
        <f t="shared" si="717"/>
        <v>0</v>
      </c>
      <c r="AA719">
        <v>33525518</v>
      </c>
      <c r="AB719">
        <f t="shared" si="718"/>
        <v>0</v>
      </c>
      <c r="AC719">
        <f t="shared" si="719"/>
        <v>0</v>
      </c>
      <c r="AD719">
        <f t="shared" si="744"/>
        <v>0</v>
      </c>
      <c r="AE719">
        <f t="shared" si="720"/>
        <v>0</v>
      </c>
      <c r="AF719">
        <f t="shared" si="721"/>
        <v>0</v>
      </c>
      <c r="AG719">
        <f t="shared" si="722"/>
        <v>0</v>
      </c>
      <c r="AH719">
        <f t="shared" si="723"/>
        <v>0</v>
      </c>
      <c r="AI719">
        <f t="shared" si="724"/>
        <v>0</v>
      </c>
      <c r="AJ719">
        <f t="shared" si="725"/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82</v>
      </c>
      <c r="AU719">
        <v>62</v>
      </c>
      <c r="AV719">
        <v>1</v>
      </c>
      <c r="AW719">
        <v>1</v>
      </c>
      <c r="AZ719">
        <v>1</v>
      </c>
      <c r="BA719">
        <v>1</v>
      </c>
      <c r="BB719">
        <v>1</v>
      </c>
      <c r="BC719">
        <v>1</v>
      </c>
      <c r="BD719" t="s">
        <v>3</v>
      </c>
      <c r="BE719" t="s">
        <v>3</v>
      </c>
      <c r="BF719" t="s">
        <v>3</v>
      </c>
      <c r="BG719" t="s">
        <v>3</v>
      </c>
      <c r="BH719">
        <v>3</v>
      </c>
      <c r="BI719">
        <v>1</v>
      </c>
      <c r="BJ719" t="s">
        <v>162</v>
      </c>
      <c r="BM719">
        <v>56001</v>
      </c>
      <c r="BN719">
        <v>0</v>
      </c>
      <c r="BO719" t="s">
        <v>3</v>
      </c>
      <c r="BP719">
        <v>0</v>
      </c>
      <c r="BQ719">
        <v>6</v>
      </c>
      <c r="BR719">
        <v>0</v>
      </c>
      <c r="BS719">
        <v>1</v>
      </c>
      <c r="BT719">
        <v>1</v>
      </c>
      <c r="BU719">
        <v>1</v>
      </c>
      <c r="BV719">
        <v>1</v>
      </c>
      <c r="BW719">
        <v>1</v>
      </c>
      <c r="BX719">
        <v>1</v>
      </c>
      <c r="BY719" t="s">
        <v>3</v>
      </c>
      <c r="BZ719">
        <v>82</v>
      </c>
      <c r="CA719">
        <v>62</v>
      </c>
      <c r="CE719">
        <v>0</v>
      </c>
      <c r="CF719">
        <v>0</v>
      </c>
      <c r="CG719">
        <v>0</v>
      </c>
      <c r="CM719">
        <v>0</v>
      </c>
      <c r="CN719" t="s">
        <v>3</v>
      </c>
      <c r="CO719">
        <v>0</v>
      </c>
      <c r="CP719">
        <f t="shared" si="726"/>
        <v>0</v>
      </c>
      <c r="CQ719">
        <f t="shared" si="727"/>
        <v>0</v>
      </c>
      <c r="CR719">
        <f t="shared" si="728"/>
        <v>0</v>
      </c>
      <c r="CS719">
        <f t="shared" si="729"/>
        <v>0</v>
      </c>
      <c r="CT719">
        <f t="shared" si="730"/>
        <v>0</v>
      </c>
      <c r="CU719">
        <f t="shared" si="731"/>
        <v>0</v>
      </c>
      <c r="CV719">
        <f t="shared" si="732"/>
        <v>0</v>
      </c>
      <c r="CW719">
        <f t="shared" si="733"/>
        <v>0</v>
      </c>
      <c r="CX719">
        <f t="shared" si="734"/>
        <v>0</v>
      </c>
      <c r="CY719">
        <f t="shared" si="745"/>
        <v>0</v>
      </c>
      <c r="CZ719">
        <f t="shared" si="746"/>
        <v>0</v>
      </c>
      <c r="DC719" t="s">
        <v>3</v>
      </c>
      <c r="DD719" t="s">
        <v>3</v>
      </c>
      <c r="DE719" t="s">
        <v>3</v>
      </c>
      <c r="DF719" t="s">
        <v>3</v>
      </c>
      <c r="DG719" t="s">
        <v>3</v>
      </c>
      <c r="DH719" t="s">
        <v>3</v>
      </c>
      <c r="DI719" t="s">
        <v>3</v>
      </c>
      <c r="DJ719" t="s">
        <v>3</v>
      </c>
      <c r="DK719" t="s">
        <v>3</v>
      </c>
      <c r="DL719" t="s">
        <v>3</v>
      </c>
      <c r="DM719" t="s">
        <v>3</v>
      </c>
      <c r="DN719">
        <v>0</v>
      </c>
      <c r="DO719">
        <v>0</v>
      </c>
      <c r="DP719">
        <v>1</v>
      </c>
      <c r="DQ719">
        <v>1</v>
      </c>
      <c r="DU719">
        <v>1009</v>
      </c>
      <c r="DV719" t="s">
        <v>28</v>
      </c>
      <c r="DW719" t="s">
        <v>28</v>
      </c>
      <c r="DX719">
        <v>1000</v>
      </c>
      <c r="DZ719" t="s">
        <v>3</v>
      </c>
      <c r="EA719" t="s">
        <v>3</v>
      </c>
      <c r="EB719" t="s">
        <v>3</v>
      </c>
      <c r="EC719" t="s">
        <v>3</v>
      </c>
      <c r="EE719">
        <v>36260504</v>
      </c>
      <c r="EF719">
        <v>6</v>
      </c>
      <c r="EG719" t="s">
        <v>22</v>
      </c>
      <c r="EH719">
        <v>0</v>
      </c>
      <c r="EI719" t="s">
        <v>3</v>
      </c>
      <c r="EJ719">
        <v>1</v>
      </c>
      <c r="EK719">
        <v>56001</v>
      </c>
      <c r="EL719" t="s">
        <v>138</v>
      </c>
      <c r="EM719" t="s">
        <v>139</v>
      </c>
      <c r="EO719" t="s">
        <v>3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FQ719">
        <v>0</v>
      </c>
      <c r="FR719">
        <f t="shared" si="735"/>
        <v>0</v>
      </c>
      <c r="FS719">
        <v>0</v>
      </c>
      <c r="FX719">
        <v>82</v>
      </c>
      <c r="FY719">
        <v>62</v>
      </c>
      <c r="GA719" t="s">
        <v>3</v>
      </c>
      <c r="GD719">
        <v>1</v>
      </c>
      <c r="GF719">
        <v>1876412176</v>
      </c>
      <c r="GG719">
        <v>2</v>
      </c>
      <c r="GH719">
        <v>1</v>
      </c>
      <c r="GI719">
        <v>-2</v>
      </c>
      <c r="GJ719">
        <v>0</v>
      </c>
      <c r="GK719">
        <v>0</v>
      </c>
      <c r="GL719">
        <f t="shared" si="736"/>
        <v>0</v>
      </c>
      <c r="GM719">
        <f t="shared" si="737"/>
        <v>0</v>
      </c>
      <c r="GN719">
        <f t="shared" si="738"/>
        <v>0</v>
      </c>
      <c r="GO719">
        <f t="shared" si="739"/>
        <v>0</v>
      </c>
      <c r="GP719">
        <f t="shared" si="740"/>
        <v>0</v>
      </c>
      <c r="GR719">
        <v>0</v>
      </c>
      <c r="GS719">
        <v>3</v>
      </c>
      <c r="GT719">
        <v>0</v>
      </c>
      <c r="GU719" t="s">
        <v>3</v>
      </c>
      <c r="GV719">
        <f t="shared" si="741"/>
        <v>0</v>
      </c>
      <c r="GW719">
        <v>1</v>
      </c>
      <c r="GX719">
        <f t="shared" si="742"/>
        <v>0</v>
      </c>
      <c r="HA719">
        <v>0</v>
      </c>
      <c r="HB719">
        <v>0</v>
      </c>
      <c r="HC719">
        <f t="shared" si="743"/>
        <v>0</v>
      </c>
      <c r="HE719" t="s">
        <v>3</v>
      </c>
      <c r="HF719" t="s">
        <v>3</v>
      </c>
      <c r="IK719">
        <v>0</v>
      </c>
    </row>
    <row r="721" spans="1:245">
      <c r="A721" s="1">
        <v>5</v>
      </c>
      <c r="B721" s="1">
        <v>1</v>
      </c>
      <c r="C721" s="1"/>
      <c r="D721" s="1">
        <f>ROW(A753)</f>
        <v>753</v>
      </c>
      <c r="E721" s="1"/>
      <c r="F721" s="1" t="s">
        <v>15</v>
      </c>
      <c r="G721" s="1" t="s">
        <v>16</v>
      </c>
      <c r="H721" s="1" t="s">
        <v>3</v>
      </c>
      <c r="I721" s="1">
        <v>0</v>
      </c>
      <c r="J721" s="1"/>
      <c r="K721" s="1">
        <v>0</v>
      </c>
      <c r="L721" s="1"/>
      <c r="M721" s="1" t="s">
        <v>3</v>
      </c>
      <c r="N721" s="1"/>
      <c r="O721" s="1"/>
      <c r="P721" s="1"/>
      <c r="Q721" s="1"/>
      <c r="R721" s="1"/>
      <c r="S721" s="1">
        <v>0</v>
      </c>
      <c r="T721" s="1"/>
      <c r="U721" s="1" t="s">
        <v>3</v>
      </c>
      <c r="V721" s="1">
        <v>0</v>
      </c>
      <c r="W721" s="1"/>
      <c r="X721" s="1"/>
      <c r="Y721" s="1"/>
      <c r="Z721" s="1"/>
      <c r="AA721" s="1"/>
      <c r="AB721" s="1" t="s">
        <v>3</v>
      </c>
      <c r="AC721" s="1" t="s">
        <v>3</v>
      </c>
      <c r="AD721" s="1" t="s">
        <v>3</v>
      </c>
      <c r="AE721" s="1" t="s">
        <v>3</v>
      </c>
      <c r="AF721" s="1" t="s">
        <v>3</v>
      </c>
      <c r="AG721" s="1" t="s">
        <v>3</v>
      </c>
      <c r="AH721" s="1"/>
      <c r="AI721" s="1"/>
      <c r="AJ721" s="1"/>
      <c r="AK721" s="1"/>
      <c r="AL721" s="1"/>
      <c r="AM721" s="1"/>
      <c r="AN721" s="1"/>
      <c r="AO721" s="1"/>
      <c r="AP721" s="1" t="s">
        <v>3</v>
      </c>
      <c r="AQ721" s="1" t="s">
        <v>3</v>
      </c>
      <c r="AR721" s="1" t="s">
        <v>3</v>
      </c>
      <c r="AS721" s="1"/>
      <c r="AT721" s="1"/>
      <c r="AU721" s="1"/>
      <c r="AV721" s="1"/>
      <c r="AW721" s="1"/>
      <c r="AX721" s="1"/>
      <c r="AY721" s="1"/>
      <c r="AZ721" s="1" t="s">
        <v>3</v>
      </c>
      <c r="BA721" s="1"/>
      <c r="BB721" s="1" t="s">
        <v>3</v>
      </c>
      <c r="BC721" s="1" t="s">
        <v>3</v>
      </c>
      <c r="BD721" s="1" t="s">
        <v>3</v>
      </c>
      <c r="BE721" s="1" t="s">
        <v>3</v>
      </c>
      <c r="BF721" s="1" t="s">
        <v>3</v>
      </c>
      <c r="BG721" s="1" t="s">
        <v>3</v>
      </c>
      <c r="BH721" s="1" t="s">
        <v>3</v>
      </c>
      <c r="BI721" s="1" t="s">
        <v>3</v>
      </c>
      <c r="BJ721" s="1" t="s">
        <v>3</v>
      </c>
      <c r="BK721" s="1" t="s">
        <v>3</v>
      </c>
      <c r="BL721" s="1" t="s">
        <v>3</v>
      </c>
      <c r="BM721" s="1" t="s">
        <v>3</v>
      </c>
      <c r="BN721" s="1" t="s">
        <v>3</v>
      </c>
      <c r="BO721" s="1" t="s">
        <v>3</v>
      </c>
      <c r="BP721" s="1" t="s">
        <v>3</v>
      </c>
      <c r="BQ721" s="1"/>
      <c r="BR721" s="1"/>
      <c r="BS721" s="1"/>
      <c r="BT721" s="1"/>
      <c r="BU721" s="1"/>
      <c r="BV721" s="1"/>
      <c r="BW721" s="1"/>
      <c r="BX721" s="1">
        <v>0</v>
      </c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>
        <v>0</v>
      </c>
    </row>
    <row r="723" spans="1:245">
      <c r="A723" s="2">
        <v>52</v>
      </c>
      <c r="B723" s="2">
        <f t="shared" ref="B723:G723" si="747">B753</f>
        <v>1</v>
      </c>
      <c r="C723" s="2">
        <f t="shared" si="747"/>
        <v>5</v>
      </c>
      <c r="D723" s="2">
        <f t="shared" si="747"/>
        <v>721</v>
      </c>
      <c r="E723" s="2">
        <f t="shared" si="747"/>
        <v>0</v>
      </c>
      <c r="F723" s="2" t="str">
        <f t="shared" si="747"/>
        <v>Новый подраздел</v>
      </c>
      <c r="G723" s="2" t="str">
        <f t="shared" si="747"/>
        <v>комната 15</v>
      </c>
      <c r="H723" s="2"/>
      <c r="I723" s="2"/>
      <c r="J723" s="2"/>
      <c r="K723" s="2"/>
      <c r="L723" s="2"/>
      <c r="M723" s="2"/>
      <c r="N723" s="2"/>
      <c r="O723" s="2">
        <f t="shared" ref="O723:AT723" si="748">O753</f>
        <v>176027.47</v>
      </c>
      <c r="P723" s="2">
        <f t="shared" si="748"/>
        <v>103007.42</v>
      </c>
      <c r="Q723" s="2">
        <f t="shared" si="748"/>
        <v>4847.8999999999996</v>
      </c>
      <c r="R723" s="2">
        <f t="shared" si="748"/>
        <v>1418.04</v>
      </c>
      <c r="S723" s="2">
        <f t="shared" si="748"/>
        <v>68172.149999999994</v>
      </c>
      <c r="T723" s="2">
        <f t="shared" si="748"/>
        <v>0</v>
      </c>
      <c r="U723" s="2">
        <f t="shared" si="748"/>
        <v>240.3671995</v>
      </c>
      <c r="V723" s="2">
        <f t="shared" si="748"/>
        <v>4.1252750000000002</v>
      </c>
      <c r="W723" s="2">
        <f t="shared" si="748"/>
        <v>267.8</v>
      </c>
      <c r="X723" s="2">
        <f t="shared" si="748"/>
        <v>72030.95</v>
      </c>
      <c r="Y723" s="2">
        <f t="shared" si="748"/>
        <v>38193.97</v>
      </c>
      <c r="Z723" s="2">
        <f t="shared" si="748"/>
        <v>0</v>
      </c>
      <c r="AA723" s="2">
        <f t="shared" si="748"/>
        <v>0</v>
      </c>
      <c r="AB723" s="2">
        <f t="shared" si="748"/>
        <v>176027.47</v>
      </c>
      <c r="AC723" s="2">
        <f t="shared" si="748"/>
        <v>103007.42</v>
      </c>
      <c r="AD723" s="2">
        <f t="shared" si="748"/>
        <v>4847.8999999999996</v>
      </c>
      <c r="AE723" s="2">
        <f t="shared" si="748"/>
        <v>1418.04</v>
      </c>
      <c r="AF723" s="2">
        <f t="shared" si="748"/>
        <v>68172.149999999994</v>
      </c>
      <c r="AG723" s="2">
        <f t="shared" si="748"/>
        <v>0</v>
      </c>
      <c r="AH723" s="2">
        <f t="shared" si="748"/>
        <v>240.3671995</v>
      </c>
      <c r="AI723" s="2">
        <f t="shared" si="748"/>
        <v>4.1252750000000002</v>
      </c>
      <c r="AJ723" s="2">
        <f t="shared" si="748"/>
        <v>267.8</v>
      </c>
      <c r="AK723" s="2">
        <f t="shared" si="748"/>
        <v>72030.95</v>
      </c>
      <c r="AL723" s="2">
        <f t="shared" si="748"/>
        <v>38193.97</v>
      </c>
      <c r="AM723" s="2">
        <f t="shared" si="748"/>
        <v>0</v>
      </c>
      <c r="AN723" s="2">
        <f t="shared" si="748"/>
        <v>0</v>
      </c>
      <c r="AO723" s="2">
        <f t="shared" si="748"/>
        <v>0</v>
      </c>
      <c r="AP723" s="2">
        <f t="shared" si="748"/>
        <v>0</v>
      </c>
      <c r="AQ723" s="2">
        <f t="shared" si="748"/>
        <v>0</v>
      </c>
      <c r="AR723" s="2">
        <f t="shared" si="748"/>
        <v>286252.39</v>
      </c>
      <c r="AS723" s="2">
        <f t="shared" si="748"/>
        <v>281980.15999999997</v>
      </c>
      <c r="AT723" s="2">
        <f t="shared" si="748"/>
        <v>4272.2299999999996</v>
      </c>
      <c r="AU723" s="2">
        <f t="shared" ref="AU723:BZ723" si="749">AU753</f>
        <v>0</v>
      </c>
      <c r="AV723" s="2">
        <f t="shared" si="749"/>
        <v>103007.42</v>
      </c>
      <c r="AW723" s="2">
        <f t="shared" si="749"/>
        <v>103007.42</v>
      </c>
      <c r="AX723" s="2">
        <f t="shared" si="749"/>
        <v>0</v>
      </c>
      <c r="AY723" s="2">
        <f t="shared" si="749"/>
        <v>103007.42</v>
      </c>
      <c r="AZ723" s="2">
        <f t="shared" si="749"/>
        <v>0</v>
      </c>
      <c r="BA723" s="2">
        <f t="shared" si="749"/>
        <v>0</v>
      </c>
      <c r="BB723" s="2">
        <f t="shared" si="749"/>
        <v>0</v>
      </c>
      <c r="BC723" s="2">
        <f t="shared" si="749"/>
        <v>0</v>
      </c>
      <c r="BD723" s="2">
        <f t="shared" si="749"/>
        <v>0</v>
      </c>
      <c r="BE723" s="2">
        <f t="shared" si="749"/>
        <v>0</v>
      </c>
      <c r="BF723" s="2">
        <f t="shared" si="749"/>
        <v>0</v>
      </c>
      <c r="BG723" s="2">
        <f t="shared" si="749"/>
        <v>0</v>
      </c>
      <c r="BH723" s="2">
        <f t="shared" si="749"/>
        <v>0</v>
      </c>
      <c r="BI723" s="2">
        <f t="shared" si="749"/>
        <v>0</v>
      </c>
      <c r="BJ723" s="2">
        <f t="shared" si="749"/>
        <v>0</v>
      </c>
      <c r="BK723" s="2">
        <f t="shared" si="749"/>
        <v>0</v>
      </c>
      <c r="BL723" s="2">
        <f t="shared" si="749"/>
        <v>0</v>
      </c>
      <c r="BM723" s="2">
        <f t="shared" si="749"/>
        <v>0</v>
      </c>
      <c r="BN723" s="2">
        <f t="shared" si="749"/>
        <v>0</v>
      </c>
      <c r="BO723" s="2">
        <f t="shared" si="749"/>
        <v>0</v>
      </c>
      <c r="BP723" s="2">
        <f t="shared" si="749"/>
        <v>0</v>
      </c>
      <c r="BQ723" s="2">
        <f t="shared" si="749"/>
        <v>0</v>
      </c>
      <c r="BR723" s="2">
        <f t="shared" si="749"/>
        <v>0</v>
      </c>
      <c r="BS723" s="2">
        <f t="shared" si="749"/>
        <v>0</v>
      </c>
      <c r="BT723" s="2">
        <f t="shared" si="749"/>
        <v>0</v>
      </c>
      <c r="BU723" s="2">
        <f t="shared" si="749"/>
        <v>0</v>
      </c>
      <c r="BV723" s="2">
        <f t="shared" si="749"/>
        <v>0</v>
      </c>
      <c r="BW723" s="2">
        <f t="shared" si="749"/>
        <v>0</v>
      </c>
      <c r="BX723" s="2">
        <f t="shared" si="749"/>
        <v>0</v>
      </c>
      <c r="BY723" s="2">
        <f t="shared" si="749"/>
        <v>0</v>
      </c>
      <c r="BZ723" s="2">
        <f t="shared" si="749"/>
        <v>0</v>
      </c>
      <c r="CA723" s="2">
        <f t="shared" ref="CA723:DF723" si="750">CA753</f>
        <v>286252.39</v>
      </c>
      <c r="CB723" s="2">
        <f t="shared" si="750"/>
        <v>281980.15999999997</v>
      </c>
      <c r="CC723" s="2">
        <f t="shared" si="750"/>
        <v>4272.2299999999996</v>
      </c>
      <c r="CD723" s="2">
        <f t="shared" si="750"/>
        <v>0</v>
      </c>
      <c r="CE723" s="2">
        <f t="shared" si="750"/>
        <v>103007.42</v>
      </c>
      <c r="CF723" s="2">
        <f t="shared" si="750"/>
        <v>103007.42</v>
      </c>
      <c r="CG723" s="2">
        <f t="shared" si="750"/>
        <v>0</v>
      </c>
      <c r="CH723" s="2">
        <f t="shared" si="750"/>
        <v>103007.42</v>
      </c>
      <c r="CI723" s="2">
        <f t="shared" si="750"/>
        <v>0</v>
      </c>
      <c r="CJ723" s="2">
        <f t="shared" si="750"/>
        <v>0</v>
      </c>
      <c r="CK723" s="2">
        <f t="shared" si="750"/>
        <v>0</v>
      </c>
      <c r="CL723" s="2">
        <f t="shared" si="750"/>
        <v>0</v>
      </c>
      <c r="CM723" s="2">
        <f t="shared" si="750"/>
        <v>0</v>
      </c>
      <c r="CN723" s="2">
        <f t="shared" si="750"/>
        <v>0</v>
      </c>
      <c r="CO723" s="2">
        <f t="shared" si="750"/>
        <v>0</v>
      </c>
      <c r="CP723" s="2">
        <f t="shared" si="750"/>
        <v>0</v>
      </c>
      <c r="CQ723" s="2">
        <f t="shared" si="750"/>
        <v>0</v>
      </c>
      <c r="CR723" s="2">
        <f t="shared" si="750"/>
        <v>0</v>
      </c>
      <c r="CS723" s="2">
        <f t="shared" si="750"/>
        <v>0</v>
      </c>
      <c r="CT723" s="2">
        <f t="shared" si="750"/>
        <v>0</v>
      </c>
      <c r="CU723" s="2">
        <f t="shared" si="750"/>
        <v>0</v>
      </c>
      <c r="CV723" s="2">
        <f t="shared" si="750"/>
        <v>0</v>
      </c>
      <c r="CW723" s="2">
        <f t="shared" si="750"/>
        <v>0</v>
      </c>
      <c r="CX723" s="2">
        <f t="shared" si="750"/>
        <v>0</v>
      </c>
      <c r="CY723" s="2">
        <f t="shared" si="750"/>
        <v>0</v>
      </c>
      <c r="CZ723" s="2">
        <f t="shared" si="750"/>
        <v>0</v>
      </c>
      <c r="DA723" s="2">
        <f t="shared" si="750"/>
        <v>0</v>
      </c>
      <c r="DB723" s="2">
        <f t="shared" si="750"/>
        <v>0</v>
      </c>
      <c r="DC723" s="2">
        <f t="shared" si="750"/>
        <v>0</v>
      </c>
      <c r="DD723" s="2">
        <f t="shared" si="750"/>
        <v>0</v>
      </c>
      <c r="DE723" s="2">
        <f t="shared" si="750"/>
        <v>0</v>
      </c>
      <c r="DF723" s="2">
        <f t="shared" si="750"/>
        <v>0</v>
      </c>
      <c r="DG723" s="3">
        <f t="shared" ref="DG723:EL723" si="751">DG753</f>
        <v>0</v>
      </c>
      <c r="DH723" s="3">
        <f t="shared" si="751"/>
        <v>0</v>
      </c>
      <c r="DI723" s="3">
        <f t="shared" si="751"/>
        <v>0</v>
      </c>
      <c r="DJ723" s="3">
        <f t="shared" si="751"/>
        <v>0</v>
      </c>
      <c r="DK723" s="3">
        <f t="shared" si="751"/>
        <v>0</v>
      </c>
      <c r="DL723" s="3">
        <f t="shared" si="751"/>
        <v>0</v>
      </c>
      <c r="DM723" s="3">
        <f t="shared" si="751"/>
        <v>0</v>
      </c>
      <c r="DN723" s="3">
        <f t="shared" si="751"/>
        <v>0</v>
      </c>
      <c r="DO723" s="3">
        <f t="shared" si="751"/>
        <v>0</v>
      </c>
      <c r="DP723" s="3">
        <f t="shared" si="751"/>
        <v>0</v>
      </c>
      <c r="DQ723" s="3">
        <f t="shared" si="751"/>
        <v>0</v>
      </c>
      <c r="DR723" s="3">
        <f t="shared" si="751"/>
        <v>0</v>
      </c>
      <c r="DS723" s="3">
        <f t="shared" si="751"/>
        <v>0</v>
      </c>
      <c r="DT723" s="3">
        <f t="shared" si="751"/>
        <v>0</v>
      </c>
      <c r="DU723" s="3">
        <f t="shared" si="751"/>
        <v>0</v>
      </c>
      <c r="DV723" s="3">
        <f t="shared" si="751"/>
        <v>0</v>
      </c>
      <c r="DW723" s="3">
        <f t="shared" si="751"/>
        <v>0</v>
      </c>
      <c r="DX723" s="3">
        <f t="shared" si="751"/>
        <v>0</v>
      </c>
      <c r="DY723" s="3">
        <f t="shared" si="751"/>
        <v>0</v>
      </c>
      <c r="DZ723" s="3">
        <f t="shared" si="751"/>
        <v>0</v>
      </c>
      <c r="EA723" s="3">
        <f t="shared" si="751"/>
        <v>0</v>
      </c>
      <c r="EB723" s="3">
        <f t="shared" si="751"/>
        <v>0</v>
      </c>
      <c r="EC723" s="3">
        <f t="shared" si="751"/>
        <v>0</v>
      </c>
      <c r="ED723" s="3">
        <f t="shared" si="751"/>
        <v>0</v>
      </c>
      <c r="EE723" s="3">
        <f t="shared" si="751"/>
        <v>0</v>
      </c>
      <c r="EF723" s="3">
        <f t="shared" si="751"/>
        <v>0</v>
      </c>
      <c r="EG723" s="3">
        <f t="shared" si="751"/>
        <v>0</v>
      </c>
      <c r="EH723" s="3">
        <f t="shared" si="751"/>
        <v>0</v>
      </c>
      <c r="EI723" s="3">
        <f t="shared" si="751"/>
        <v>0</v>
      </c>
      <c r="EJ723" s="3">
        <f t="shared" si="751"/>
        <v>0</v>
      </c>
      <c r="EK723" s="3">
        <f t="shared" si="751"/>
        <v>0</v>
      </c>
      <c r="EL723" s="3">
        <f t="shared" si="751"/>
        <v>0</v>
      </c>
      <c r="EM723" s="3">
        <f t="shared" ref="EM723:FR723" si="752">EM753</f>
        <v>0</v>
      </c>
      <c r="EN723" s="3">
        <f t="shared" si="752"/>
        <v>0</v>
      </c>
      <c r="EO723" s="3">
        <f t="shared" si="752"/>
        <v>0</v>
      </c>
      <c r="EP723" s="3">
        <f t="shared" si="752"/>
        <v>0</v>
      </c>
      <c r="EQ723" s="3">
        <f t="shared" si="752"/>
        <v>0</v>
      </c>
      <c r="ER723" s="3">
        <f t="shared" si="752"/>
        <v>0</v>
      </c>
      <c r="ES723" s="3">
        <f t="shared" si="752"/>
        <v>0</v>
      </c>
      <c r="ET723" s="3">
        <f t="shared" si="752"/>
        <v>0</v>
      </c>
      <c r="EU723" s="3">
        <f t="shared" si="752"/>
        <v>0</v>
      </c>
      <c r="EV723" s="3">
        <f t="shared" si="752"/>
        <v>0</v>
      </c>
      <c r="EW723" s="3">
        <f t="shared" si="752"/>
        <v>0</v>
      </c>
      <c r="EX723" s="3">
        <f t="shared" si="752"/>
        <v>0</v>
      </c>
      <c r="EY723" s="3">
        <f t="shared" si="752"/>
        <v>0</v>
      </c>
      <c r="EZ723" s="3">
        <f t="shared" si="752"/>
        <v>0</v>
      </c>
      <c r="FA723" s="3">
        <f t="shared" si="752"/>
        <v>0</v>
      </c>
      <c r="FB723" s="3">
        <f t="shared" si="752"/>
        <v>0</v>
      </c>
      <c r="FC723" s="3">
        <f t="shared" si="752"/>
        <v>0</v>
      </c>
      <c r="FD723" s="3">
        <f t="shared" si="752"/>
        <v>0</v>
      </c>
      <c r="FE723" s="3">
        <f t="shared" si="752"/>
        <v>0</v>
      </c>
      <c r="FF723" s="3">
        <f t="shared" si="752"/>
        <v>0</v>
      </c>
      <c r="FG723" s="3">
        <f t="shared" si="752"/>
        <v>0</v>
      </c>
      <c r="FH723" s="3">
        <f t="shared" si="752"/>
        <v>0</v>
      </c>
      <c r="FI723" s="3">
        <f t="shared" si="752"/>
        <v>0</v>
      </c>
      <c r="FJ723" s="3">
        <f t="shared" si="752"/>
        <v>0</v>
      </c>
      <c r="FK723" s="3">
        <f t="shared" si="752"/>
        <v>0</v>
      </c>
      <c r="FL723" s="3">
        <f t="shared" si="752"/>
        <v>0</v>
      </c>
      <c r="FM723" s="3">
        <f t="shared" si="752"/>
        <v>0</v>
      </c>
      <c r="FN723" s="3">
        <f t="shared" si="752"/>
        <v>0</v>
      </c>
      <c r="FO723" s="3">
        <f t="shared" si="752"/>
        <v>0</v>
      </c>
      <c r="FP723" s="3">
        <f t="shared" si="752"/>
        <v>0</v>
      </c>
      <c r="FQ723" s="3">
        <f t="shared" si="752"/>
        <v>0</v>
      </c>
      <c r="FR723" s="3">
        <f t="shared" si="752"/>
        <v>0</v>
      </c>
      <c r="FS723" s="3">
        <f t="shared" ref="FS723:GX723" si="753">FS753</f>
        <v>0</v>
      </c>
      <c r="FT723" s="3">
        <f t="shared" si="753"/>
        <v>0</v>
      </c>
      <c r="FU723" s="3">
        <f t="shared" si="753"/>
        <v>0</v>
      </c>
      <c r="FV723" s="3">
        <f t="shared" si="753"/>
        <v>0</v>
      </c>
      <c r="FW723" s="3">
        <f t="shared" si="753"/>
        <v>0</v>
      </c>
      <c r="FX723" s="3">
        <f t="shared" si="753"/>
        <v>0</v>
      </c>
      <c r="FY723" s="3">
        <f t="shared" si="753"/>
        <v>0</v>
      </c>
      <c r="FZ723" s="3">
        <f t="shared" si="753"/>
        <v>0</v>
      </c>
      <c r="GA723" s="3">
        <f t="shared" si="753"/>
        <v>0</v>
      </c>
      <c r="GB723" s="3">
        <f t="shared" si="753"/>
        <v>0</v>
      </c>
      <c r="GC723" s="3">
        <f t="shared" si="753"/>
        <v>0</v>
      </c>
      <c r="GD723" s="3">
        <f t="shared" si="753"/>
        <v>0</v>
      </c>
      <c r="GE723" s="3">
        <f t="shared" si="753"/>
        <v>0</v>
      </c>
      <c r="GF723" s="3">
        <f t="shared" si="753"/>
        <v>0</v>
      </c>
      <c r="GG723" s="3">
        <f t="shared" si="753"/>
        <v>0</v>
      </c>
      <c r="GH723" s="3">
        <f t="shared" si="753"/>
        <v>0</v>
      </c>
      <c r="GI723" s="3">
        <f t="shared" si="753"/>
        <v>0</v>
      </c>
      <c r="GJ723" s="3">
        <f t="shared" si="753"/>
        <v>0</v>
      </c>
      <c r="GK723" s="3">
        <f t="shared" si="753"/>
        <v>0</v>
      </c>
      <c r="GL723" s="3">
        <f t="shared" si="753"/>
        <v>0</v>
      </c>
      <c r="GM723" s="3">
        <f t="shared" si="753"/>
        <v>0</v>
      </c>
      <c r="GN723" s="3">
        <f t="shared" si="753"/>
        <v>0</v>
      </c>
      <c r="GO723" s="3">
        <f t="shared" si="753"/>
        <v>0</v>
      </c>
      <c r="GP723" s="3">
        <f t="shared" si="753"/>
        <v>0</v>
      </c>
      <c r="GQ723" s="3">
        <f t="shared" si="753"/>
        <v>0</v>
      </c>
      <c r="GR723" s="3">
        <f t="shared" si="753"/>
        <v>0</v>
      </c>
      <c r="GS723" s="3">
        <f t="shared" si="753"/>
        <v>0</v>
      </c>
      <c r="GT723" s="3">
        <f t="shared" si="753"/>
        <v>0</v>
      </c>
      <c r="GU723" s="3">
        <f t="shared" si="753"/>
        <v>0</v>
      </c>
      <c r="GV723" s="3">
        <f t="shared" si="753"/>
        <v>0</v>
      </c>
      <c r="GW723" s="3">
        <f t="shared" si="753"/>
        <v>0</v>
      </c>
      <c r="GX723" s="3">
        <f t="shared" si="753"/>
        <v>0</v>
      </c>
    </row>
    <row r="725" spans="1:245">
      <c r="A725">
        <v>17</v>
      </c>
      <c r="B725">
        <v>1</v>
      </c>
      <c r="C725">
        <f>ROW(SmtRes!A236)</f>
        <v>236</v>
      </c>
      <c r="D725">
        <f>ROW(EtalonRes!A236)</f>
        <v>236</v>
      </c>
      <c r="E725" t="s">
        <v>17</v>
      </c>
      <c r="F725" t="s">
        <v>163</v>
      </c>
      <c r="G725" t="s">
        <v>164</v>
      </c>
      <c r="H725" t="s">
        <v>165</v>
      </c>
      <c r="I725">
        <f>ROUND(7.5/100,9)</f>
        <v>7.4999999999999997E-2</v>
      </c>
      <c r="J725">
        <v>0</v>
      </c>
      <c r="O725">
        <f t="shared" ref="O725:O751" si="754">ROUND(CP725,2)</f>
        <v>1887.04</v>
      </c>
      <c r="P725">
        <f t="shared" ref="P725:P751" si="755">ROUND(CQ725*I725,2)</f>
        <v>1378.41</v>
      </c>
      <c r="Q725">
        <f t="shared" ref="Q725:Q751" si="756">ROUND(CR725*I725,2)</f>
        <v>14.44</v>
      </c>
      <c r="R725">
        <f t="shared" ref="R725:R751" si="757">ROUND(CS725*I725,2)</f>
        <v>1.6</v>
      </c>
      <c r="S725">
        <f t="shared" ref="S725:S751" si="758">ROUND(CT725*I725,2)</f>
        <v>494.19</v>
      </c>
      <c r="T725">
        <f t="shared" ref="T725:T751" si="759">ROUND(CU725*I725,2)</f>
        <v>0</v>
      </c>
      <c r="U725">
        <f t="shared" ref="U725:U751" si="760">CV725*I725</f>
        <v>1.8276375</v>
      </c>
      <c r="V725">
        <f t="shared" ref="V725:V751" si="761">CW725*I725</f>
        <v>3.7499999999999999E-3</v>
      </c>
      <c r="W725">
        <f t="shared" ref="W725:W751" si="762">ROUND(CX725*I725,2)</f>
        <v>0</v>
      </c>
      <c r="X725">
        <f t="shared" ref="X725:X751" si="763">ROUND(CY725,2)</f>
        <v>525.54</v>
      </c>
      <c r="Y725">
        <f t="shared" ref="Y725:Y751" si="764">ROUND(CZ725,2)</f>
        <v>267.73</v>
      </c>
      <c r="AA725">
        <v>33525518</v>
      </c>
      <c r="AB725">
        <f t="shared" ref="AB725:AB751" si="765">ROUND((AC725+AD725+AF725),6)</f>
        <v>4229.8649999999998</v>
      </c>
      <c r="AC725">
        <f t="shared" ref="AC725:AC734" si="766">ROUND((ES725),6)</f>
        <v>4004.09</v>
      </c>
      <c r="AD725">
        <f>ROUND(((((ET725*1.25))-((EU725*1.25)))+AE725),6)</f>
        <v>17.912500000000001</v>
      </c>
      <c r="AE725">
        <f>ROUND(((EU725*1.25)),6)</f>
        <v>0.67500000000000004</v>
      </c>
      <c r="AF725">
        <f>ROUND(((EV725*1.15)),6)</f>
        <v>207.86250000000001</v>
      </c>
      <c r="AG725">
        <f t="shared" ref="AG725:AG751" si="767">ROUND((AP725),6)</f>
        <v>0</v>
      </c>
      <c r="AH725">
        <f>((EW725*1.15))</f>
        <v>24.368500000000001</v>
      </c>
      <c r="AI725">
        <f>((EX725*1.25))</f>
        <v>0.05</v>
      </c>
      <c r="AJ725">
        <f t="shared" ref="AJ725:AJ751" si="768">(AS725)</f>
        <v>0</v>
      </c>
      <c r="AK725">
        <v>4199.17</v>
      </c>
      <c r="AL725">
        <v>4004.09</v>
      </c>
      <c r="AM725">
        <v>14.33</v>
      </c>
      <c r="AN725">
        <v>0.54</v>
      </c>
      <c r="AO725">
        <v>180.75</v>
      </c>
      <c r="AP725">
        <v>0</v>
      </c>
      <c r="AQ725">
        <v>21.19</v>
      </c>
      <c r="AR725">
        <v>0.04</v>
      </c>
      <c r="AS725">
        <v>0</v>
      </c>
      <c r="AT725">
        <v>106</v>
      </c>
      <c r="AU725">
        <v>54</v>
      </c>
      <c r="AV725">
        <v>1</v>
      </c>
      <c r="AW725">
        <v>1</v>
      </c>
      <c r="AZ725">
        <v>1</v>
      </c>
      <c r="BA725">
        <v>31.7</v>
      </c>
      <c r="BB725">
        <v>10.75</v>
      </c>
      <c r="BC725">
        <v>4.59</v>
      </c>
      <c r="BD725" t="s">
        <v>3</v>
      </c>
      <c r="BE725" t="s">
        <v>3</v>
      </c>
      <c r="BF725" t="s">
        <v>3</v>
      </c>
      <c r="BG725" t="s">
        <v>3</v>
      </c>
      <c r="BH725">
        <v>0</v>
      </c>
      <c r="BI725">
        <v>1</v>
      </c>
      <c r="BJ725" t="s">
        <v>166</v>
      </c>
      <c r="BM725">
        <v>10001</v>
      </c>
      <c r="BN725">
        <v>0</v>
      </c>
      <c r="BO725" t="s">
        <v>163</v>
      </c>
      <c r="BP725">
        <v>1</v>
      </c>
      <c r="BQ725">
        <v>2</v>
      </c>
      <c r="BR725">
        <v>0</v>
      </c>
      <c r="BS725">
        <v>31.7</v>
      </c>
      <c r="BT725">
        <v>1</v>
      </c>
      <c r="BU725">
        <v>1</v>
      </c>
      <c r="BV725">
        <v>1</v>
      </c>
      <c r="BW725">
        <v>1</v>
      </c>
      <c r="BX725">
        <v>1</v>
      </c>
      <c r="BY725" t="s">
        <v>3</v>
      </c>
      <c r="BZ725">
        <v>118</v>
      </c>
      <c r="CA725">
        <v>63</v>
      </c>
      <c r="CE725">
        <v>0</v>
      </c>
      <c r="CF725">
        <v>0</v>
      </c>
      <c r="CG725">
        <v>0</v>
      </c>
      <c r="CM725">
        <v>0</v>
      </c>
      <c r="CN725" t="s">
        <v>926</v>
      </c>
      <c r="CO725">
        <v>0</v>
      </c>
      <c r="CP725">
        <f t="shared" ref="CP725:CP751" si="769">(P725+Q725+S725)</f>
        <v>1887.0400000000002</v>
      </c>
      <c r="CQ725">
        <f t="shared" ref="CQ725:CQ751" si="770">AC725*BC725</f>
        <v>18378.773099999999</v>
      </c>
      <c r="CR725">
        <f t="shared" ref="CR725:CR751" si="771">AD725*BB725</f>
        <v>192.55937500000002</v>
      </c>
      <c r="CS725">
        <f t="shared" ref="CS725:CS751" si="772">AE725*BS725</f>
        <v>21.397500000000001</v>
      </c>
      <c r="CT725">
        <f t="shared" ref="CT725:CT751" si="773">AF725*BA725</f>
        <v>6589.24125</v>
      </c>
      <c r="CU725">
        <f t="shared" ref="CU725:CU751" si="774">AG725</f>
        <v>0</v>
      </c>
      <c r="CV725">
        <f t="shared" ref="CV725:CV751" si="775">AH725</f>
        <v>24.368500000000001</v>
      </c>
      <c r="CW725">
        <f t="shared" ref="CW725:CW751" si="776">AI725</f>
        <v>0.05</v>
      </c>
      <c r="CX725">
        <f t="shared" ref="CX725:CX751" si="777">AJ725</f>
        <v>0</v>
      </c>
      <c r="CY725">
        <f t="shared" ref="CY725:CY751" si="778">(((S725+R725)*AT725)/100)</f>
        <v>525.53740000000005</v>
      </c>
      <c r="CZ725">
        <f t="shared" ref="CZ725:CZ751" si="779">(((S725+R725)*AU725)/100)</f>
        <v>267.72660000000002</v>
      </c>
      <c r="DC725" t="s">
        <v>3</v>
      </c>
      <c r="DD725" t="s">
        <v>3</v>
      </c>
      <c r="DE725" t="s">
        <v>167</v>
      </c>
      <c r="DF725" t="s">
        <v>167</v>
      </c>
      <c r="DG725" t="s">
        <v>168</v>
      </c>
      <c r="DH725" t="s">
        <v>3</v>
      </c>
      <c r="DI725" t="s">
        <v>168</v>
      </c>
      <c r="DJ725" t="s">
        <v>167</v>
      </c>
      <c r="DK725" t="s">
        <v>3</v>
      </c>
      <c r="DL725" t="s">
        <v>3</v>
      </c>
      <c r="DM725" t="s">
        <v>3</v>
      </c>
      <c r="DN725">
        <v>0</v>
      </c>
      <c r="DO725">
        <v>0</v>
      </c>
      <c r="DP725">
        <v>1</v>
      </c>
      <c r="DQ725">
        <v>1</v>
      </c>
      <c r="DU725">
        <v>1013</v>
      </c>
      <c r="DV725" t="s">
        <v>165</v>
      </c>
      <c r="DW725" t="s">
        <v>165</v>
      </c>
      <c r="DX725">
        <v>1</v>
      </c>
      <c r="DZ725" t="s">
        <v>3</v>
      </c>
      <c r="EA725" t="s">
        <v>3</v>
      </c>
      <c r="EB725" t="s">
        <v>3</v>
      </c>
      <c r="EC725" t="s">
        <v>3</v>
      </c>
      <c r="EE725">
        <v>36260426</v>
      </c>
      <c r="EF725">
        <v>2</v>
      </c>
      <c r="EG725" t="s">
        <v>55</v>
      </c>
      <c r="EH725">
        <v>0</v>
      </c>
      <c r="EI725" t="s">
        <v>3</v>
      </c>
      <c r="EJ725">
        <v>1</v>
      </c>
      <c r="EK725">
        <v>10001</v>
      </c>
      <c r="EL725" t="s">
        <v>169</v>
      </c>
      <c r="EM725" t="s">
        <v>170</v>
      </c>
      <c r="EO725" t="s">
        <v>171</v>
      </c>
      <c r="EQ725">
        <v>0</v>
      </c>
      <c r="ER725">
        <v>4199.17</v>
      </c>
      <c r="ES725">
        <v>4004.09</v>
      </c>
      <c r="ET725">
        <v>14.33</v>
      </c>
      <c r="EU725">
        <v>0.54</v>
      </c>
      <c r="EV725">
        <v>180.75</v>
      </c>
      <c r="EW725">
        <v>21.19</v>
      </c>
      <c r="EX725">
        <v>0.04</v>
      </c>
      <c r="EY725">
        <v>0</v>
      </c>
      <c r="FQ725">
        <v>0</v>
      </c>
      <c r="FR725">
        <f t="shared" ref="FR725:FR751" si="780">ROUND(IF(AND(BH725=3,BI725=3),P725,0),2)</f>
        <v>0</v>
      </c>
      <c r="FS725">
        <v>0</v>
      </c>
      <c r="FT725" t="s">
        <v>58</v>
      </c>
      <c r="FU725" t="s">
        <v>59</v>
      </c>
      <c r="FX725">
        <v>106.2</v>
      </c>
      <c r="FY725">
        <v>53.55</v>
      </c>
      <c r="GA725" t="s">
        <v>3</v>
      </c>
      <c r="GD725">
        <v>1</v>
      </c>
      <c r="GF725">
        <v>-1773683300</v>
      </c>
      <c r="GG725">
        <v>2</v>
      </c>
      <c r="GH725">
        <v>1</v>
      </c>
      <c r="GI725">
        <v>2</v>
      </c>
      <c r="GJ725">
        <v>0</v>
      </c>
      <c r="GK725">
        <v>0</v>
      </c>
      <c r="GL725">
        <f t="shared" ref="GL725:GL751" si="781">ROUND(IF(AND(BH725=3,BI725=3,FS725&lt;&gt;0),P725,0),2)</f>
        <v>0</v>
      </c>
      <c r="GM725">
        <f t="shared" ref="GM725:GM751" si="782">ROUND(O725+X725+Y725,2)+GX725</f>
        <v>2680.31</v>
      </c>
      <c r="GN725">
        <f t="shared" ref="GN725:GN751" si="783">IF(OR(BI725=0,BI725=1),ROUND(O725+X725+Y725,2),0)</f>
        <v>2680.31</v>
      </c>
      <c r="GO725">
        <f t="shared" ref="GO725:GO751" si="784">IF(BI725=2,ROUND(O725+X725+Y725,2),0)</f>
        <v>0</v>
      </c>
      <c r="GP725">
        <f t="shared" ref="GP725:GP751" si="785">IF(BI725=4,ROUND(O725+X725+Y725,2)+GX725,0)</f>
        <v>0</v>
      </c>
      <c r="GR725">
        <v>0</v>
      </c>
      <c r="GS725">
        <v>3</v>
      </c>
      <c r="GT725">
        <v>0</v>
      </c>
      <c r="GU725" t="s">
        <v>3</v>
      </c>
      <c r="GV725">
        <f t="shared" ref="GV725:GV751" si="786">ROUND((GT725),6)</f>
        <v>0</v>
      </c>
      <c r="GW725">
        <v>1</v>
      </c>
      <c r="GX725">
        <f t="shared" ref="GX725:GX751" si="787">ROUND(HC725*I725,2)</f>
        <v>0</v>
      </c>
      <c r="HA725">
        <v>0</v>
      </c>
      <c r="HB725">
        <v>0</v>
      </c>
      <c r="HC725">
        <f t="shared" ref="HC725:HC751" si="788">GV725*GW725</f>
        <v>0</v>
      </c>
      <c r="HE725" t="s">
        <v>3</v>
      </c>
      <c r="HF725" t="s">
        <v>3</v>
      </c>
      <c r="IK725">
        <v>0</v>
      </c>
    </row>
    <row r="726" spans="1:245">
      <c r="A726">
        <v>18</v>
      </c>
      <c r="B726">
        <v>1</v>
      </c>
      <c r="C726">
        <v>235</v>
      </c>
      <c r="E726" t="s">
        <v>25</v>
      </c>
      <c r="F726" t="s">
        <v>172</v>
      </c>
      <c r="G726" t="s">
        <v>173</v>
      </c>
      <c r="H726" t="s">
        <v>174</v>
      </c>
      <c r="I726">
        <f>I725*J726</f>
        <v>7.5</v>
      </c>
      <c r="J726">
        <v>100</v>
      </c>
      <c r="O726">
        <f t="shared" si="754"/>
        <v>811.74</v>
      </c>
      <c r="P726">
        <f t="shared" si="755"/>
        <v>811.74</v>
      </c>
      <c r="Q726">
        <f t="shared" si="756"/>
        <v>0</v>
      </c>
      <c r="R726">
        <f t="shared" si="757"/>
        <v>0</v>
      </c>
      <c r="S726">
        <f t="shared" si="758"/>
        <v>0</v>
      </c>
      <c r="T726">
        <f t="shared" si="759"/>
        <v>0</v>
      </c>
      <c r="U726">
        <f t="shared" si="760"/>
        <v>0</v>
      </c>
      <c r="V726">
        <f t="shared" si="761"/>
        <v>0</v>
      </c>
      <c r="W726">
        <f t="shared" si="762"/>
        <v>45.3</v>
      </c>
      <c r="X726">
        <f t="shared" si="763"/>
        <v>0</v>
      </c>
      <c r="Y726">
        <f t="shared" si="764"/>
        <v>0</v>
      </c>
      <c r="AA726">
        <v>33525518</v>
      </c>
      <c r="AB726">
        <f t="shared" si="765"/>
        <v>131.99</v>
      </c>
      <c r="AC726">
        <f t="shared" si="766"/>
        <v>131.99</v>
      </c>
      <c r="AD726">
        <f>ROUND((((ET726)-(EU726))+AE726),6)</f>
        <v>0</v>
      </c>
      <c r="AE726">
        <f>ROUND((EU726),6)</f>
        <v>0</v>
      </c>
      <c r="AF726">
        <f>ROUND((EV726),6)</f>
        <v>0</v>
      </c>
      <c r="AG726">
        <f t="shared" si="767"/>
        <v>0</v>
      </c>
      <c r="AH726">
        <f>(EW726)</f>
        <v>0</v>
      </c>
      <c r="AI726">
        <f>(EX726)</f>
        <v>0</v>
      </c>
      <c r="AJ726">
        <f t="shared" si="768"/>
        <v>6.04</v>
      </c>
      <c r="AK726">
        <v>131.99</v>
      </c>
      <c r="AL726">
        <v>131.99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6.04</v>
      </c>
      <c r="AT726">
        <v>106</v>
      </c>
      <c r="AU726">
        <v>54</v>
      </c>
      <c r="AV726">
        <v>1</v>
      </c>
      <c r="AW726">
        <v>1</v>
      </c>
      <c r="AZ726">
        <v>1</v>
      </c>
      <c r="BA726">
        <v>1</v>
      </c>
      <c r="BB726">
        <v>1</v>
      </c>
      <c r="BC726">
        <v>0.82</v>
      </c>
      <c r="BD726" t="s">
        <v>3</v>
      </c>
      <c r="BE726" t="s">
        <v>3</v>
      </c>
      <c r="BF726" t="s">
        <v>3</v>
      </c>
      <c r="BG726" t="s">
        <v>3</v>
      </c>
      <c r="BH726">
        <v>3</v>
      </c>
      <c r="BI726">
        <v>1</v>
      </c>
      <c r="BJ726" t="s">
        <v>175</v>
      </c>
      <c r="BM726">
        <v>10001</v>
      </c>
      <c r="BN726">
        <v>0</v>
      </c>
      <c r="BO726" t="s">
        <v>172</v>
      </c>
      <c r="BP726">
        <v>1</v>
      </c>
      <c r="BQ726">
        <v>2</v>
      </c>
      <c r="BR726">
        <v>0</v>
      </c>
      <c r="BS726">
        <v>1</v>
      </c>
      <c r="BT726">
        <v>1</v>
      </c>
      <c r="BU726">
        <v>1</v>
      </c>
      <c r="BV726">
        <v>1</v>
      </c>
      <c r="BW726">
        <v>1</v>
      </c>
      <c r="BX726">
        <v>1</v>
      </c>
      <c r="BY726" t="s">
        <v>3</v>
      </c>
      <c r="BZ726">
        <v>118</v>
      </c>
      <c r="CA726">
        <v>63</v>
      </c>
      <c r="CE726">
        <v>0</v>
      </c>
      <c r="CF726">
        <v>0</v>
      </c>
      <c r="CG726">
        <v>0</v>
      </c>
      <c r="CM726">
        <v>0</v>
      </c>
      <c r="CN726" t="s">
        <v>3</v>
      </c>
      <c r="CO726">
        <v>0</v>
      </c>
      <c r="CP726">
        <f t="shared" si="769"/>
        <v>811.74</v>
      </c>
      <c r="CQ726">
        <f t="shared" si="770"/>
        <v>108.23180000000001</v>
      </c>
      <c r="CR726">
        <f t="shared" si="771"/>
        <v>0</v>
      </c>
      <c r="CS726">
        <f t="shared" si="772"/>
        <v>0</v>
      </c>
      <c r="CT726">
        <f t="shared" si="773"/>
        <v>0</v>
      </c>
      <c r="CU726">
        <f t="shared" si="774"/>
        <v>0</v>
      </c>
      <c r="CV726">
        <f t="shared" si="775"/>
        <v>0</v>
      </c>
      <c r="CW726">
        <f t="shared" si="776"/>
        <v>0</v>
      </c>
      <c r="CX726">
        <f t="shared" si="777"/>
        <v>6.04</v>
      </c>
      <c r="CY726">
        <f t="shared" si="778"/>
        <v>0</v>
      </c>
      <c r="CZ726">
        <f t="shared" si="779"/>
        <v>0</v>
      </c>
      <c r="DC726" t="s">
        <v>3</v>
      </c>
      <c r="DD726" t="s">
        <v>3</v>
      </c>
      <c r="DE726" t="s">
        <v>3</v>
      </c>
      <c r="DF726" t="s">
        <v>3</v>
      </c>
      <c r="DG726" t="s">
        <v>3</v>
      </c>
      <c r="DH726" t="s">
        <v>3</v>
      </c>
      <c r="DI726" t="s">
        <v>3</v>
      </c>
      <c r="DJ726" t="s">
        <v>3</v>
      </c>
      <c r="DK726" t="s">
        <v>3</v>
      </c>
      <c r="DL726" t="s">
        <v>3</v>
      </c>
      <c r="DM726" t="s">
        <v>3</v>
      </c>
      <c r="DN726">
        <v>0</v>
      </c>
      <c r="DO726">
        <v>0</v>
      </c>
      <c r="DP726">
        <v>1</v>
      </c>
      <c r="DQ726">
        <v>1</v>
      </c>
      <c r="DU726">
        <v>1003</v>
      </c>
      <c r="DV726" t="s">
        <v>174</v>
      </c>
      <c r="DW726" t="s">
        <v>174</v>
      </c>
      <c r="DX726">
        <v>1</v>
      </c>
      <c r="DZ726" t="s">
        <v>3</v>
      </c>
      <c r="EA726" t="s">
        <v>3</v>
      </c>
      <c r="EB726" t="s">
        <v>3</v>
      </c>
      <c r="EC726" t="s">
        <v>3</v>
      </c>
      <c r="EE726">
        <v>36260426</v>
      </c>
      <c r="EF726">
        <v>2</v>
      </c>
      <c r="EG726" t="s">
        <v>55</v>
      </c>
      <c r="EH726">
        <v>0</v>
      </c>
      <c r="EI726" t="s">
        <v>3</v>
      </c>
      <c r="EJ726">
        <v>1</v>
      </c>
      <c r="EK726">
        <v>10001</v>
      </c>
      <c r="EL726" t="s">
        <v>169</v>
      </c>
      <c r="EM726" t="s">
        <v>170</v>
      </c>
      <c r="EO726" t="s">
        <v>3</v>
      </c>
      <c r="EQ726">
        <v>0</v>
      </c>
      <c r="ER726">
        <v>131.99</v>
      </c>
      <c r="ES726">
        <v>131.99</v>
      </c>
      <c r="ET726">
        <v>0</v>
      </c>
      <c r="EU726">
        <v>0</v>
      </c>
      <c r="EV726">
        <v>0</v>
      </c>
      <c r="EW726">
        <v>0</v>
      </c>
      <c r="EX726">
        <v>0</v>
      </c>
      <c r="FQ726">
        <v>0</v>
      </c>
      <c r="FR726">
        <f t="shared" si="780"/>
        <v>0</v>
      </c>
      <c r="FS726">
        <v>0</v>
      </c>
      <c r="FT726" t="s">
        <v>58</v>
      </c>
      <c r="FU726" t="s">
        <v>59</v>
      </c>
      <c r="FX726">
        <v>106.2</v>
      </c>
      <c r="FY726">
        <v>53.55</v>
      </c>
      <c r="GA726" t="s">
        <v>3</v>
      </c>
      <c r="GD726">
        <v>1</v>
      </c>
      <c r="GF726">
        <v>-716496253</v>
      </c>
      <c r="GG726">
        <v>2</v>
      </c>
      <c r="GH726">
        <v>1</v>
      </c>
      <c r="GI726">
        <v>2</v>
      </c>
      <c r="GJ726">
        <v>0</v>
      </c>
      <c r="GK726">
        <v>0</v>
      </c>
      <c r="GL726">
        <f t="shared" si="781"/>
        <v>0</v>
      </c>
      <c r="GM726">
        <f t="shared" si="782"/>
        <v>811.74</v>
      </c>
      <c r="GN726">
        <f t="shared" si="783"/>
        <v>811.74</v>
      </c>
      <c r="GO726">
        <f t="shared" si="784"/>
        <v>0</v>
      </c>
      <c r="GP726">
        <f t="shared" si="785"/>
        <v>0</v>
      </c>
      <c r="GR726">
        <v>0</v>
      </c>
      <c r="GS726">
        <v>3</v>
      </c>
      <c r="GT726">
        <v>0</v>
      </c>
      <c r="GU726" t="s">
        <v>3</v>
      </c>
      <c r="GV726">
        <f t="shared" si="786"/>
        <v>0</v>
      </c>
      <c r="GW726">
        <v>1</v>
      </c>
      <c r="GX726">
        <f t="shared" si="787"/>
        <v>0</v>
      </c>
      <c r="HA726">
        <v>0</v>
      </c>
      <c r="HB726">
        <v>0</v>
      </c>
      <c r="HC726">
        <f t="shared" si="788"/>
        <v>0</v>
      </c>
      <c r="HE726" t="s">
        <v>3</v>
      </c>
      <c r="HF726" t="s">
        <v>3</v>
      </c>
      <c r="IK726">
        <v>0</v>
      </c>
    </row>
    <row r="727" spans="1:245">
      <c r="A727">
        <v>17</v>
      </c>
      <c r="B727">
        <v>1</v>
      </c>
      <c r="C727">
        <f>ROW(SmtRes!A243)</f>
        <v>243</v>
      </c>
      <c r="D727">
        <f>ROW(EtalonRes!A245)</f>
        <v>245</v>
      </c>
      <c r="E727" t="s">
        <v>30</v>
      </c>
      <c r="F727" t="s">
        <v>176</v>
      </c>
      <c r="G727" t="s">
        <v>177</v>
      </c>
      <c r="H727" t="s">
        <v>178</v>
      </c>
      <c r="I727">
        <f>ROUND(3.6/100,9)</f>
        <v>3.5999999999999997E-2</v>
      </c>
      <c r="J727">
        <v>0</v>
      </c>
      <c r="O727">
        <f t="shared" si="754"/>
        <v>2082.5500000000002</v>
      </c>
      <c r="P727">
        <f t="shared" si="755"/>
        <v>54.82</v>
      </c>
      <c r="Q727">
        <f t="shared" si="756"/>
        <v>22.16</v>
      </c>
      <c r="R727">
        <f t="shared" si="757"/>
        <v>1.54</v>
      </c>
      <c r="S727">
        <f t="shared" si="758"/>
        <v>2005.57</v>
      </c>
      <c r="T727">
        <f t="shared" si="759"/>
        <v>0</v>
      </c>
      <c r="U727">
        <f t="shared" si="760"/>
        <v>6.8918579999999992</v>
      </c>
      <c r="V727">
        <f t="shared" si="761"/>
        <v>3.5999999999999999E-3</v>
      </c>
      <c r="W727">
        <f t="shared" si="762"/>
        <v>0</v>
      </c>
      <c r="X727">
        <f t="shared" si="763"/>
        <v>1906.75</v>
      </c>
      <c r="Y727">
        <f t="shared" si="764"/>
        <v>943.34</v>
      </c>
      <c r="AA727">
        <v>33525518</v>
      </c>
      <c r="AB727">
        <f t="shared" si="765"/>
        <v>2294.1909999999998</v>
      </c>
      <c r="AC727">
        <f t="shared" si="766"/>
        <v>478.86</v>
      </c>
      <c r="AD727">
        <f>ROUND(((((ET727*1.25))-((EU727*1.25)))+AE727),6)</f>
        <v>57.912500000000001</v>
      </c>
      <c r="AE727">
        <f>ROUND(((EU727*1.25)),6)</f>
        <v>1.35</v>
      </c>
      <c r="AF727">
        <f>ROUND(((EV727*1.15)),6)</f>
        <v>1757.4185</v>
      </c>
      <c r="AG727">
        <f t="shared" si="767"/>
        <v>0</v>
      </c>
      <c r="AH727">
        <f>((EW727*1.15))</f>
        <v>191.44049999999999</v>
      </c>
      <c r="AI727">
        <f>((EX727*1.25))</f>
        <v>0.1</v>
      </c>
      <c r="AJ727">
        <f t="shared" si="768"/>
        <v>0</v>
      </c>
      <c r="AK727">
        <v>2053.38</v>
      </c>
      <c r="AL727">
        <v>478.86</v>
      </c>
      <c r="AM727">
        <v>46.33</v>
      </c>
      <c r="AN727">
        <v>1.08</v>
      </c>
      <c r="AO727">
        <v>1528.19</v>
      </c>
      <c r="AP727">
        <v>0</v>
      </c>
      <c r="AQ727">
        <v>166.47</v>
      </c>
      <c r="AR727">
        <v>0.08</v>
      </c>
      <c r="AS727">
        <v>0</v>
      </c>
      <c r="AT727">
        <v>95</v>
      </c>
      <c r="AU727">
        <v>47</v>
      </c>
      <c r="AV727">
        <v>1</v>
      </c>
      <c r="AW727">
        <v>1</v>
      </c>
      <c r="AZ727">
        <v>1</v>
      </c>
      <c r="BA727">
        <v>31.7</v>
      </c>
      <c r="BB727">
        <v>10.63</v>
      </c>
      <c r="BC727">
        <v>3.18</v>
      </c>
      <c r="BD727" t="s">
        <v>3</v>
      </c>
      <c r="BE727" t="s">
        <v>3</v>
      </c>
      <c r="BF727" t="s">
        <v>3</v>
      </c>
      <c r="BG727" t="s">
        <v>3</v>
      </c>
      <c r="BH727">
        <v>0</v>
      </c>
      <c r="BI727">
        <v>1</v>
      </c>
      <c r="BJ727" t="s">
        <v>179</v>
      </c>
      <c r="BM727">
        <v>15001</v>
      </c>
      <c r="BN727">
        <v>0</v>
      </c>
      <c r="BO727" t="s">
        <v>176</v>
      </c>
      <c r="BP727">
        <v>1</v>
      </c>
      <c r="BQ727">
        <v>2</v>
      </c>
      <c r="BR727">
        <v>0</v>
      </c>
      <c r="BS727">
        <v>31.7</v>
      </c>
      <c r="BT727">
        <v>1</v>
      </c>
      <c r="BU727">
        <v>1</v>
      </c>
      <c r="BV727">
        <v>1</v>
      </c>
      <c r="BW727">
        <v>1</v>
      </c>
      <c r="BX727">
        <v>1</v>
      </c>
      <c r="BY727" t="s">
        <v>3</v>
      </c>
      <c r="BZ727">
        <v>105</v>
      </c>
      <c r="CA727">
        <v>55</v>
      </c>
      <c r="CE727">
        <v>0</v>
      </c>
      <c r="CF727">
        <v>0</v>
      </c>
      <c r="CG727">
        <v>0</v>
      </c>
      <c r="CM727">
        <v>0</v>
      </c>
      <c r="CN727" t="s">
        <v>926</v>
      </c>
      <c r="CO727">
        <v>0</v>
      </c>
      <c r="CP727">
        <f t="shared" si="769"/>
        <v>2082.5499999999997</v>
      </c>
      <c r="CQ727">
        <f t="shared" si="770"/>
        <v>1522.7748000000001</v>
      </c>
      <c r="CR727">
        <f t="shared" si="771"/>
        <v>615.6098750000001</v>
      </c>
      <c r="CS727">
        <f t="shared" si="772"/>
        <v>42.795000000000002</v>
      </c>
      <c r="CT727">
        <f t="shared" si="773"/>
        <v>55710.166449999997</v>
      </c>
      <c r="CU727">
        <f t="shared" si="774"/>
        <v>0</v>
      </c>
      <c r="CV727">
        <f t="shared" si="775"/>
        <v>191.44049999999999</v>
      </c>
      <c r="CW727">
        <f t="shared" si="776"/>
        <v>0.1</v>
      </c>
      <c r="CX727">
        <f t="shared" si="777"/>
        <v>0</v>
      </c>
      <c r="CY727">
        <f t="shared" si="778"/>
        <v>1906.7544999999998</v>
      </c>
      <c r="CZ727">
        <f t="shared" si="779"/>
        <v>943.34169999999995</v>
      </c>
      <c r="DC727" t="s">
        <v>3</v>
      </c>
      <c r="DD727" t="s">
        <v>3</v>
      </c>
      <c r="DE727" t="s">
        <v>167</v>
      </c>
      <c r="DF727" t="s">
        <v>167</v>
      </c>
      <c r="DG727" t="s">
        <v>168</v>
      </c>
      <c r="DH727" t="s">
        <v>3</v>
      </c>
      <c r="DI727" t="s">
        <v>168</v>
      </c>
      <c r="DJ727" t="s">
        <v>167</v>
      </c>
      <c r="DK727" t="s">
        <v>3</v>
      </c>
      <c r="DL727" t="s">
        <v>3</v>
      </c>
      <c r="DM727" t="s">
        <v>3</v>
      </c>
      <c r="DN727">
        <v>0</v>
      </c>
      <c r="DO727">
        <v>0</v>
      </c>
      <c r="DP727">
        <v>1</v>
      </c>
      <c r="DQ727">
        <v>1</v>
      </c>
      <c r="DU727">
        <v>1013</v>
      </c>
      <c r="DV727" t="s">
        <v>178</v>
      </c>
      <c r="DW727" t="s">
        <v>178</v>
      </c>
      <c r="DX727">
        <v>1</v>
      </c>
      <c r="DZ727" t="s">
        <v>3</v>
      </c>
      <c r="EA727" t="s">
        <v>3</v>
      </c>
      <c r="EB727" t="s">
        <v>3</v>
      </c>
      <c r="EC727" t="s">
        <v>3</v>
      </c>
      <c r="EE727">
        <v>36260452</v>
      </c>
      <c r="EF727">
        <v>2</v>
      </c>
      <c r="EG727" t="s">
        <v>55</v>
      </c>
      <c r="EH727">
        <v>0</v>
      </c>
      <c r="EI727" t="s">
        <v>3</v>
      </c>
      <c r="EJ727">
        <v>1</v>
      </c>
      <c r="EK727">
        <v>15001</v>
      </c>
      <c r="EL727" t="s">
        <v>180</v>
      </c>
      <c r="EM727" t="s">
        <v>181</v>
      </c>
      <c r="EO727" t="s">
        <v>171</v>
      </c>
      <c r="EQ727">
        <v>0</v>
      </c>
      <c r="ER727">
        <v>2053.38</v>
      </c>
      <c r="ES727">
        <v>478.86</v>
      </c>
      <c r="ET727">
        <v>46.33</v>
      </c>
      <c r="EU727">
        <v>1.08</v>
      </c>
      <c r="EV727">
        <v>1528.19</v>
      </c>
      <c r="EW727">
        <v>166.47</v>
      </c>
      <c r="EX727">
        <v>0.08</v>
      </c>
      <c r="EY727">
        <v>0</v>
      </c>
      <c r="FQ727">
        <v>0</v>
      </c>
      <c r="FR727">
        <f t="shared" si="780"/>
        <v>0</v>
      </c>
      <c r="FS727">
        <v>0</v>
      </c>
      <c r="FT727" t="s">
        <v>58</v>
      </c>
      <c r="FU727" t="s">
        <v>59</v>
      </c>
      <c r="FX727">
        <v>94.5</v>
      </c>
      <c r="FY727">
        <v>46.75</v>
      </c>
      <c r="GA727" t="s">
        <v>3</v>
      </c>
      <c r="GD727">
        <v>1</v>
      </c>
      <c r="GF727">
        <v>-1841865788</v>
      </c>
      <c r="GG727">
        <v>2</v>
      </c>
      <c r="GH727">
        <v>1</v>
      </c>
      <c r="GI727">
        <v>2</v>
      </c>
      <c r="GJ727">
        <v>0</v>
      </c>
      <c r="GK727">
        <v>0</v>
      </c>
      <c r="GL727">
        <f t="shared" si="781"/>
        <v>0</v>
      </c>
      <c r="GM727">
        <f t="shared" si="782"/>
        <v>4932.6400000000003</v>
      </c>
      <c r="GN727">
        <f t="shared" si="783"/>
        <v>4932.6400000000003</v>
      </c>
      <c r="GO727">
        <f t="shared" si="784"/>
        <v>0</v>
      </c>
      <c r="GP727">
        <f t="shared" si="785"/>
        <v>0</v>
      </c>
      <c r="GR727">
        <v>0</v>
      </c>
      <c r="GS727">
        <v>3</v>
      </c>
      <c r="GT727">
        <v>0</v>
      </c>
      <c r="GU727" t="s">
        <v>3</v>
      </c>
      <c r="GV727">
        <f t="shared" si="786"/>
        <v>0</v>
      </c>
      <c r="GW727">
        <v>1</v>
      </c>
      <c r="GX727">
        <f t="shared" si="787"/>
        <v>0</v>
      </c>
      <c r="HA727">
        <v>0</v>
      </c>
      <c r="HB727">
        <v>0</v>
      </c>
      <c r="HC727">
        <f t="shared" si="788"/>
        <v>0</v>
      </c>
      <c r="HE727" t="s">
        <v>3</v>
      </c>
      <c r="HF727" t="s">
        <v>3</v>
      </c>
      <c r="IK727">
        <v>0</v>
      </c>
    </row>
    <row r="728" spans="1:245">
      <c r="A728">
        <v>17</v>
      </c>
      <c r="B728">
        <v>1</v>
      </c>
      <c r="E728" t="s">
        <v>36</v>
      </c>
      <c r="F728" t="s">
        <v>182</v>
      </c>
      <c r="G728" t="s">
        <v>183</v>
      </c>
      <c r="H728" t="s">
        <v>184</v>
      </c>
      <c r="I728">
        <v>3.78</v>
      </c>
      <c r="J728">
        <v>0</v>
      </c>
      <c r="O728">
        <f t="shared" si="754"/>
        <v>857.01</v>
      </c>
      <c r="P728">
        <f t="shared" si="755"/>
        <v>857.01</v>
      </c>
      <c r="Q728">
        <f t="shared" si="756"/>
        <v>0</v>
      </c>
      <c r="R728">
        <f t="shared" si="757"/>
        <v>0</v>
      </c>
      <c r="S728">
        <f t="shared" si="758"/>
        <v>0</v>
      </c>
      <c r="T728">
        <f t="shared" si="759"/>
        <v>0</v>
      </c>
      <c r="U728">
        <f t="shared" si="760"/>
        <v>0</v>
      </c>
      <c r="V728">
        <f t="shared" si="761"/>
        <v>0</v>
      </c>
      <c r="W728">
        <f t="shared" si="762"/>
        <v>65.39</v>
      </c>
      <c r="X728">
        <f t="shared" si="763"/>
        <v>0</v>
      </c>
      <c r="Y728">
        <f t="shared" si="764"/>
        <v>0</v>
      </c>
      <c r="AA728">
        <v>33525518</v>
      </c>
      <c r="AB728">
        <f t="shared" si="765"/>
        <v>377.87</v>
      </c>
      <c r="AC728">
        <f t="shared" si="766"/>
        <v>377.87</v>
      </c>
      <c r="AD728">
        <f>ROUND((((ET728)-(EU728))+AE728),6)</f>
        <v>0</v>
      </c>
      <c r="AE728">
        <f>ROUND((EU728),6)</f>
        <v>0</v>
      </c>
      <c r="AF728">
        <f>ROUND((EV728),6)</f>
        <v>0</v>
      </c>
      <c r="AG728">
        <f t="shared" si="767"/>
        <v>0</v>
      </c>
      <c r="AH728">
        <f>(EW728)</f>
        <v>0</v>
      </c>
      <c r="AI728">
        <f>(EX728)</f>
        <v>0</v>
      </c>
      <c r="AJ728">
        <f t="shared" si="768"/>
        <v>17.3</v>
      </c>
      <c r="AK728">
        <v>377.87</v>
      </c>
      <c r="AL728">
        <v>377.87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17.3</v>
      </c>
      <c r="AT728">
        <v>0</v>
      </c>
      <c r="AU728">
        <v>0</v>
      </c>
      <c r="AV728">
        <v>1</v>
      </c>
      <c r="AW728">
        <v>1</v>
      </c>
      <c r="AZ728">
        <v>1</v>
      </c>
      <c r="BA728">
        <v>1</v>
      </c>
      <c r="BB728">
        <v>1</v>
      </c>
      <c r="BC728">
        <v>0.6</v>
      </c>
      <c r="BD728" t="s">
        <v>3</v>
      </c>
      <c r="BE728" t="s">
        <v>3</v>
      </c>
      <c r="BF728" t="s">
        <v>3</v>
      </c>
      <c r="BG728" t="s">
        <v>3</v>
      </c>
      <c r="BH728">
        <v>3</v>
      </c>
      <c r="BI728">
        <v>1</v>
      </c>
      <c r="BJ728" t="s">
        <v>185</v>
      </c>
      <c r="BM728">
        <v>500001</v>
      </c>
      <c r="BN728">
        <v>0</v>
      </c>
      <c r="BO728" t="s">
        <v>182</v>
      </c>
      <c r="BP728">
        <v>1</v>
      </c>
      <c r="BQ728">
        <v>8</v>
      </c>
      <c r="BR728">
        <v>0</v>
      </c>
      <c r="BS728">
        <v>1</v>
      </c>
      <c r="BT728">
        <v>1</v>
      </c>
      <c r="BU728">
        <v>1</v>
      </c>
      <c r="BV728">
        <v>1</v>
      </c>
      <c r="BW728">
        <v>1</v>
      </c>
      <c r="BX728">
        <v>1</v>
      </c>
      <c r="BY728" t="s">
        <v>3</v>
      </c>
      <c r="BZ728">
        <v>0</v>
      </c>
      <c r="CA728">
        <v>0</v>
      </c>
      <c r="CE728">
        <v>0</v>
      </c>
      <c r="CF728">
        <v>0</v>
      </c>
      <c r="CG728">
        <v>0</v>
      </c>
      <c r="CM728">
        <v>0</v>
      </c>
      <c r="CN728" t="s">
        <v>3</v>
      </c>
      <c r="CO728">
        <v>0</v>
      </c>
      <c r="CP728">
        <f t="shared" si="769"/>
        <v>857.01</v>
      </c>
      <c r="CQ728">
        <f t="shared" si="770"/>
        <v>226.72200000000001</v>
      </c>
      <c r="CR728">
        <f t="shared" si="771"/>
        <v>0</v>
      </c>
      <c r="CS728">
        <f t="shared" si="772"/>
        <v>0</v>
      </c>
      <c r="CT728">
        <f t="shared" si="773"/>
        <v>0</v>
      </c>
      <c r="CU728">
        <f t="shared" si="774"/>
        <v>0</v>
      </c>
      <c r="CV728">
        <f t="shared" si="775"/>
        <v>0</v>
      </c>
      <c r="CW728">
        <f t="shared" si="776"/>
        <v>0</v>
      </c>
      <c r="CX728">
        <f t="shared" si="777"/>
        <v>17.3</v>
      </c>
      <c r="CY728">
        <f t="shared" si="778"/>
        <v>0</v>
      </c>
      <c r="CZ728">
        <f t="shared" si="779"/>
        <v>0</v>
      </c>
      <c r="DC728" t="s">
        <v>3</v>
      </c>
      <c r="DD728" t="s">
        <v>3</v>
      </c>
      <c r="DE728" t="s">
        <v>3</v>
      </c>
      <c r="DF728" t="s">
        <v>3</v>
      </c>
      <c r="DG728" t="s">
        <v>3</v>
      </c>
      <c r="DH728" t="s">
        <v>3</v>
      </c>
      <c r="DI728" t="s">
        <v>3</v>
      </c>
      <c r="DJ728" t="s">
        <v>3</v>
      </c>
      <c r="DK728" t="s">
        <v>3</v>
      </c>
      <c r="DL728" t="s">
        <v>3</v>
      </c>
      <c r="DM728" t="s">
        <v>3</v>
      </c>
      <c r="DN728">
        <v>0</v>
      </c>
      <c r="DO728">
        <v>0</v>
      </c>
      <c r="DP728">
        <v>1</v>
      </c>
      <c r="DQ728">
        <v>1</v>
      </c>
      <c r="DU728">
        <v>1005</v>
      </c>
      <c r="DV728" t="s">
        <v>184</v>
      </c>
      <c r="DW728" t="s">
        <v>184</v>
      </c>
      <c r="DX728">
        <v>1</v>
      </c>
      <c r="DZ728" t="s">
        <v>3</v>
      </c>
      <c r="EA728" t="s">
        <v>3</v>
      </c>
      <c r="EB728" t="s">
        <v>3</v>
      </c>
      <c r="EC728" t="s">
        <v>3</v>
      </c>
      <c r="EE728">
        <v>36260359</v>
      </c>
      <c r="EF728">
        <v>8</v>
      </c>
      <c r="EG728" t="s">
        <v>186</v>
      </c>
      <c r="EH728">
        <v>0</v>
      </c>
      <c r="EI728" t="s">
        <v>3</v>
      </c>
      <c r="EJ728">
        <v>1</v>
      </c>
      <c r="EK728">
        <v>500001</v>
      </c>
      <c r="EL728" t="s">
        <v>187</v>
      </c>
      <c r="EM728" t="s">
        <v>188</v>
      </c>
      <c r="EO728" t="s">
        <v>3</v>
      </c>
      <c r="EQ728">
        <v>0</v>
      </c>
      <c r="ER728">
        <v>377.87</v>
      </c>
      <c r="ES728">
        <v>377.87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FQ728">
        <v>0</v>
      </c>
      <c r="FR728">
        <f t="shared" si="780"/>
        <v>0</v>
      </c>
      <c r="FS728">
        <v>0</v>
      </c>
      <c r="FX728">
        <v>0</v>
      </c>
      <c r="FY728">
        <v>0</v>
      </c>
      <c r="GA728" t="s">
        <v>3</v>
      </c>
      <c r="GD728">
        <v>1</v>
      </c>
      <c r="GF728">
        <v>-1326923709</v>
      </c>
      <c r="GG728">
        <v>2</v>
      </c>
      <c r="GH728">
        <v>1</v>
      </c>
      <c r="GI728">
        <v>2</v>
      </c>
      <c r="GJ728">
        <v>0</v>
      </c>
      <c r="GK728">
        <v>0</v>
      </c>
      <c r="GL728">
        <f t="shared" si="781"/>
        <v>0</v>
      </c>
      <c r="GM728">
        <f t="shared" si="782"/>
        <v>857.01</v>
      </c>
      <c r="GN728">
        <f t="shared" si="783"/>
        <v>857.01</v>
      </c>
      <c r="GO728">
        <f t="shared" si="784"/>
        <v>0</v>
      </c>
      <c r="GP728">
        <f t="shared" si="785"/>
        <v>0</v>
      </c>
      <c r="GR728">
        <v>0</v>
      </c>
      <c r="GS728">
        <v>3</v>
      </c>
      <c r="GT728">
        <v>0</v>
      </c>
      <c r="GU728" t="s">
        <v>3</v>
      </c>
      <c r="GV728">
        <f t="shared" si="786"/>
        <v>0</v>
      </c>
      <c r="GW728">
        <v>1</v>
      </c>
      <c r="GX728">
        <f t="shared" si="787"/>
        <v>0</v>
      </c>
      <c r="HA728">
        <v>0</v>
      </c>
      <c r="HB728">
        <v>0</v>
      </c>
      <c r="HC728">
        <f t="shared" si="788"/>
        <v>0</v>
      </c>
      <c r="HE728" t="s">
        <v>3</v>
      </c>
      <c r="HF728" t="s">
        <v>3</v>
      </c>
      <c r="IK728">
        <v>0</v>
      </c>
    </row>
    <row r="729" spans="1:245">
      <c r="A729">
        <v>17</v>
      </c>
      <c r="B729">
        <v>1</v>
      </c>
      <c r="E729" t="s">
        <v>42</v>
      </c>
      <c r="F729" t="s">
        <v>189</v>
      </c>
      <c r="G729" t="s">
        <v>190</v>
      </c>
      <c r="H729" t="s">
        <v>191</v>
      </c>
      <c r="I729">
        <v>0.32</v>
      </c>
      <c r="J729">
        <v>0</v>
      </c>
      <c r="O729">
        <f t="shared" si="754"/>
        <v>41.42</v>
      </c>
      <c r="P729">
        <f t="shared" si="755"/>
        <v>41.42</v>
      </c>
      <c r="Q729">
        <f t="shared" si="756"/>
        <v>0</v>
      </c>
      <c r="R729">
        <f t="shared" si="757"/>
        <v>0</v>
      </c>
      <c r="S729">
        <f t="shared" si="758"/>
        <v>0</v>
      </c>
      <c r="T729">
        <f t="shared" si="759"/>
        <v>0</v>
      </c>
      <c r="U729">
        <f t="shared" si="760"/>
        <v>0</v>
      </c>
      <c r="V729">
        <f t="shared" si="761"/>
        <v>0</v>
      </c>
      <c r="W729">
        <f t="shared" si="762"/>
        <v>0.34</v>
      </c>
      <c r="X729">
        <f t="shared" si="763"/>
        <v>0</v>
      </c>
      <c r="Y729">
        <f t="shared" si="764"/>
        <v>0</v>
      </c>
      <c r="AA729">
        <v>33525518</v>
      </c>
      <c r="AB729">
        <f t="shared" si="765"/>
        <v>22.91</v>
      </c>
      <c r="AC729">
        <f t="shared" si="766"/>
        <v>22.91</v>
      </c>
      <c r="AD729">
        <f>ROUND((((ET729)-(EU729))+AE729),6)</f>
        <v>0</v>
      </c>
      <c r="AE729">
        <f>ROUND((EU729),6)</f>
        <v>0</v>
      </c>
      <c r="AF729">
        <f>ROUND((EV729),6)</f>
        <v>0</v>
      </c>
      <c r="AG729">
        <f t="shared" si="767"/>
        <v>0</v>
      </c>
      <c r="AH729">
        <f>(EW729)</f>
        <v>0</v>
      </c>
      <c r="AI729">
        <f>(EX729)</f>
        <v>0</v>
      </c>
      <c r="AJ729">
        <f t="shared" si="768"/>
        <v>1.05</v>
      </c>
      <c r="AK729">
        <v>22.91</v>
      </c>
      <c r="AL729">
        <v>22.91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1.05</v>
      </c>
      <c r="AT729">
        <v>0</v>
      </c>
      <c r="AU729">
        <v>0</v>
      </c>
      <c r="AV729">
        <v>1</v>
      </c>
      <c r="AW729">
        <v>1</v>
      </c>
      <c r="AZ729">
        <v>1</v>
      </c>
      <c r="BA729">
        <v>1</v>
      </c>
      <c r="BB729">
        <v>1</v>
      </c>
      <c r="BC729">
        <v>5.65</v>
      </c>
      <c r="BD729" t="s">
        <v>3</v>
      </c>
      <c r="BE729" t="s">
        <v>3</v>
      </c>
      <c r="BF729" t="s">
        <v>3</v>
      </c>
      <c r="BG729" t="s">
        <v>3</v>
      </c>
      <c r="BH729">
        <v>3</v>
      </c>
      <c r="BI729">
        <v>1</v>
      </c>
      <c r="BJ729" t="s">
        <v>192</v>
      </c>
      <c r="BM729">
        <v>500001</v>
      </c>
      <c r="BN729">
        <v>0</v>
      </c>
      <c r="BO729" t="s">
        <v>189</v>
      </c>
      <c r="BP729">
        <v>1</v>
      </c>
      <c r="BQ729">
        <v>8</v>
      </c>
      <c r="BR729">
        <v>0</v>
      </c>
      <c r="BS729">
        <v>1</v>
      </c>
      <c r="BT729">
        <v>1</v>
      </c>
      <c r="BU729">
        <v>1</v>
      </c>
      <c r="BV729">
        <v>1</v>
      </c>
      <c r="BW729">
        <v>1</v>
      </c>
      <c r="BX729">
        <v>1</v>
      </c>
      <c r="BY729" t="s">
        <v>3</v>
      </c>
      <c r="BZ729">
        <v>0</v>
      </c>
      <c r="CA729">
        <v>0</v>
      </c>
      <c r="CE729">
        <v>0</v>
      </c>
      <c r="CF729">
        <v>0</v>
      </c>
      <c r="CG729">
        <v>0</v>
      </c>
      <c r="CM729">
        <v>0</v>
      </c>
      <c r="CN729" t="s">
        <v>3</v>
      </c>
      <c r="CO729">
        <v>0</v>
      </c>
      <c r="CP729">
        <f t="shared" si="769"/>
        <v>41.42</v>
      </c>
      <c r="CQ729">
        <f t="shared" si="770"/>
        <v>129.44150000000002</v>
      </c>
      <c r="CR729">
        <f t="shared" si="771"/>
        <v>0</v>
      </c>
      <c r="CS729">
        <f t="shared" si="772"/>
        <v>0</v>
      </c>
      <c r="CT729">
        <f t="shared" si="773"/>
        <v>0</v>
      </c>
      <c r="CU729">
        <f t="shared" si="774"/>
        <v>0</v>
      </c>
      <c r="CV729">
        <f t="shared" si="775"/>
        <v>0</v>
      </c>
      <c r="CW729">
        <f t="shared" si="776"/>
        <v>0</v>
      </c>
      <c r="CX729">
        <f t="shared" si="777"/>
        <v>1.05</v>
      </c>
      <c r="CY729">
        <f t="shared" si="778"/>
        <v>0</v>
      </c>
      <c r="CZ729">
        <f t="shared" si="779"/>
        <v>0</v>
      </c>
      <c r="DC729" t="s">
        <v>3</v>
      </c>
      <c r="DD729" t="s">
        <v>3</v>
      </c>
      <c r="DE729" t="s">
        <v>3</v>
      </c>
      <c r="DF729" t="s">
        <v>3</v>
      </c>
      <c r="DG729" t="s">
        <v>3</v>
      </c>
      <c r="DH729" t="s">
        <v>3</v>
      </c>
      <c r="DI729" t="s">
        <v>3</v>
      </c>
      <c r="DJ729" t="s">
        <v>3</v>
      </c>
      <c r="DK729" t="s">
        <v>3</v>
      </c>
      <c r="DL729" t="s">
        <v>3</v>
      </c>
      <c r="DM729" t="s">
        <v>3</v>
      </c>
      <c r="DN729">
        <v>0</v>
      </c>
      <c r="DO729">
        <v>0</v>
      </c>
      <c r="DP729">
        <v>1</v>
      </c>
      <c r="DQ729">
        <v>1</v>
      </c>
      <c r="DU729">
        <v>1009</v>
      </c>
      <c r="DV729" t="s">
        <v>191</v>
      </c>
      <c r="DW729" t="s">
        <v>191</v>
      </c>
      <c r="DX729">
        <v>1</v>
      </c>
      <c r="DZ729" t="s">
        <v>3</v>
      </c>
      <c r="EA729" t="s">
        <v>3</v>
      </c>
      <c r="EB729" t="s">
        <v>3</v>
      </c>
      <c r="EC729" t="s">
        <v>3</v>
      </c>
      <c r="EE729">
        <v>36260359</v>
      </c>
      <c r="EF729">
        <v>8</v>
      </c>
      <c r="EG729" t="s">
        <v>186</v>
      </c>
      <c r="EH729">
        <v>0</v>
      </c>
      <c r="EI729" t="s">
        <v>3</v>
      </c>
      <c r="EJ729">
        <v>1</v>
      </c>
      <c r="EK729">
        <v>500001</v>
      </c>
      <c r="EL729" t="s">
        <v>187</v>
      </c>
      <c r="EM729" t="s">
        <v>188</v>
      </c>
      <c r="EO729" t="s">
        <v>3</v>
      </c>
      <c r="EQ729">
        <v>0</v>
      </c>
      <c r="ER729">
        <v>22.91</v>
      </c>
      <c r="ES729">
        <v>22.91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0</v>
      </c>
      <c r="FQ729">
        <v>0</v>
      </c>
      <c r="FR729">
        <f t="shared" si="780"/>
        <v>0</v>
      </c>
      <c r="FS729">
        <v>0</v>
      </c>
      <c r="FX729">
        <v>0</v>
      </c>
      <c r="FY729">
        <v>0</v>
      </c>
      <c r="GA729" t="s">
        <v>3</v>
      </c>
      <c r="GD729">
        <v>1</v>
      </c>
      <c r="GF729">
        <v>-1686930993</v>
      </c>
      <c r="GG729">
        <v>2</v>
      </c>
      <c r="GH729">
        <v>1</v>
      </c>
      <c r="GI729">
        <v>2</v>
      </c>
      <c r="GJ729">
        <v>0</v>
      </c>
      <c r="GK729">
        <v>0</v>
      </c>
      <c r="GL729">
        <f t="shared" si="781"/>
        <v>0</v>
      </c>
      <c r="GM729">
        <f t="shared" si="782"/>
        <v>41.42</v>
      </c>
      <c r="GN729">
        <f t="shared" si="783"/>
        <v>41.42</v>
      </c>
      <c r="GO729">
        <f t="shared" si="784"/>
        <v>0</v>
      </c>
      <c r="GP729">
        <f t="shared" si="785"/>
        <v>0</v>
      </c>
      <c r="GR729">
        <v>0</v>
      </c>
      <c r="GS729">
        <v>3</v>
      </c>
      <c r="GT729">
        <v>0</v>
      </c>
      <c r="GU729" t="s">
        <v>3</v>
      </c>
      <c r="GV729">
        <f t="shared" si="786"/>
        <v>0</v>
      </c>
      <c r="GW729">
        <v>1</v>
      </c>
      <c r="GX729">
        <f t="shared" si="787"/>
        <v>0</v>
      </c>
      <c r="HA729">
        <v>0</v>
      </c>
      <c r="HB729">
        <v>0</v>
      </c>
      <c r="HC729">
        <f t="shared" si="788"/>
        <v>0</v>
      </c>
      <c r="HE729" t="s">
        <v>3</v>
      </c>
      <c r="HF729" t="s">
        <v>3</v>
      </c>
      <c r="IK729">
        <v>0</v>
      </c>
    </row>
    <row r="730" spans="1:245">
      <c r="A730">
        <v>17</v>
      </c>
      <c r="B730">
        <v>1</v>
      </c>
      <c r="C730">
        <f>ROW(SmtRes!A250)</f>
        <v>250</v>
      </c>
      <c r="D730">
        <f>ROW(EtalonRes!A252)</f>
        <v>252</v>
      </c>
      <c r="E730" t="s">
        <v>50</v>
      </c>
      <c r="F730" t="s">
        <v>193</v>
      </c>
      <c r="G730" t="s">
        <v>194</v>
      </c>
      <c r="H730" t="s">
        <v>195</v>
      </c>
      <c r="I730">
        <f>ROUND(38/100,9)</f>
        <v>0.38</v>
      </c>
      <c r="J730">
        <v>0</v>
      </c>
      <c r="O730">
        <f t="shared" si="754"/>
        <v>6676.32</v>
      </c>
      <c r="P730">
        <f t="shared" si="755"/>
        <v>2301.38</v>
      </c>
      <c r="Q730">
        <f t="shared" si="756"/>
        <v>151.74</v>
      </c>
      <c r="R730">
        <f t="shared" si="757"/>
        <v>36.590000000000003</v>
      </c>
      <c r="S730">
        <f t="shared" si="758"/>
        <v>4223.2</v>
      </c>
      <c r="T730">
        <f t="shared" si="759"/>
        <v>0</v>
      </c>
      <c r="U730">
        <f t="shared" si="760"/>
        <v>15.61838</v>
      </c>
      <c r="V730">
        <f t="shared" si="761"/>
        <v>8.5499999999999993E-2</v>
      </c>
      <c r="W730">
        <f t="shared" si="762"/>
        <v>0</v>
      </c>
      <c r="X730">
        <f t="shared" si="763"/>
        <v>4728.37</v>
      </c>
      <c r="Y730">
        <f t="shared" si="764"/>
        <v>2726.27</v>
      </c>
      <c r="AA730">
        <v>33525518</v>
      </c>
      <c r="AB730">
        <f t="shared" si="765"/>
        <v>2121.6590000000001</v>
      </c>
      <c r="AC730">
        <f t="shared" si="766"/>
        <v>1735.32</v>
      </c>
      <c r="AD730">
        <f>ROUND(((((ET730*1.25))-((EU730*1.25)))+AE730),6)</f>
        <v>35.75</v>
      </c>
      <c r="AE730">
        <f>ROUND(((EU730*1.25)),6)</f>
        <v>3.0375000000000001</v>
      </c>
      <c r="AF730">
        <f>ROUND(((EV730*1.15)),6)</f>
        <v>350.589</v>
      </c>
      <c r="AG730">
        <f t="shared" si="767"/>
        <v>0</v>
      </c>
      <c r="AH730">
        <f>((EW730*1.15))</f>
        <v>41.100999999999999</v>
      </c>
      <c r="AI730">
        <f>((EX730*1.25))</f>
        <v>0.22499999999999998</v>
      </c>
      <c r="AJ730">
        <f t="shared" si="768"/>
        <v>0</v>
      </c>
      <c r="AK730">
        <v>2068.7800000000002</v>
      </c>
      <c r="AL730">
        <v>1735.32</v>
      </c>
      <c r="AM730">
        <v>28.6</v>
      </c>
      <c r="AN730">
        <v>2.4300000000000002</v>
      </c>
      <c r="AO730">
        <v>304.86</v>
      </c>
      <c r="AP730">
        <v>0</v>
      </c>
      <c r="AQ730">
        <v>35.74</v>
      </c>
      <c r="AR730">
        <v>0.18</v>
      </c>
      <c r="AS730">
        <v>0</v>
      </c>
      <c r="AT730">
        <v>111</v>
      </c>
      <c r="AU730">
        <v>64</v>
      </c>
      <c r="AV730">
        <v>1</v>
      </c>
      <c r="AW730">
        <v>1</v>
      </c>
      <c r="AZ730">
        <v>1</v>
      </c>
      <c r="BA730">
        <v>31.7</v>
      </c>
      <c r="BB730">
        <v>11.17</v>
      </c>
      <c r="BC730">
        <v>3.49</v>
      </c>
      <c r="BD730" t="s">
        <v>3</v>
      </c>
      <c r="BE730" t="s">
        <v>3</v>
      </c>
      <c r="BF730" t="s">
        <v>3</v>
      </c>
      <c r="BG730" t="s">
        <v>3</v>
      </c>
      <c r="BH730">
        <v>0</v>
      </c>
      <c r="BI730">
        <v>1</v>
      </c>
      <c r="BJ730" t="s">
        <v>196</v>
      </c>
      <c r="BM730">
        <v>11001</v>
      </c>
      <c r="BN730">
        <v>0</v>
      </c>
      <c r="BO730" t="s">
        <v>193</v>
      </c>
      <c r="BP730">
        <v>1</v>
      </c>
      <c r="BQ730">
        <v>2</v>
      </c>
      <c r="BR730">
        <v>0</v>
      </c>
      <c r="BS730">
        <v>31.7</v>
      </c>
      <c r="BT730">
        <v>1</v>
      </c>
      <c r="BU730">
        <v>1</v>
      </c>
      <c r="BV730">
        <v>1</v>
      </c>
      <c r="BW730">
        <v>1</v>
      </c>
      <c r="BX730">
        <v>1</v>
      </c>
      <c r="BY730" t="s">
        <v>3</v>
      </c>
      <c r="BZ730">
        <v>123</v>
      </c>
      <c r="CA730">
        <v>75</v>
      </c>
      <c r="CE730">
        <v>0</v>
      </c>
      <c r="CF730">
        <v>0</v>
      </c>
      <c r="CG730">
        <v>0</v>
      </c>
      <c r="CM730">
        <v>0</v>
      </c>
      <c r="CN730" t="s">
        <v>926</v>
      </c>
      <c r="CO730">
        <v>0</v>
      </c>
      <c r="CP730">
        <f t="shared" si="769"/>
        <v>6676.32</v>
      </c>
      <c r="CQ730">
        <f t="shared" si="770"/>
        <v>6056.2668000000003</v>
      </c>
      <c r="CR730">
        <f t="shared" si="771"/>
        <v>399.32749999999999</v>
      </c>
      <c r="CS730">
        <f t="shared" si="772"/>
        <v>96.288750000000007</v>
      </c>
      <c r="CT730">
        <f t="shared" si="773"/>
        <v>11113.6713</v>
      </c>
      <c r="CU730">
        <f t="shared" si="774"/>
        <v>0</v>
      </c>
      <c r="CV730">
        <f t="shared" si="775"/>
        <v>41.100999999999999</v>
      </c>
      <c r="CW730">
        <f t="shared" si="776"/>
        <v>0.22499999999999998</v>
      </c>
      <c r="CX730">
        <f t="shared" si="777"/>
        <v>0</v>
      </c>
      <c r="CY730">
        <f t="shared" si="778"/>
        <v>4728.3669</v>
      </c>
      <c r="CZ730">
        <f t="shared" si="779"/>
        <v>2726.2656000000002</v>
      </c>
      <c r="DC730" t="s">
        <v>3</v>
      </c>
      <c r="DD730" t="s">
        <v>3</v>
      </c>
      <c r="DE730" t="s">
        <v>167</v>
      </c>
      <c r="DF730" t="s">
        <v>167</v>
      </c>
      <c r="DG730" t="s">
        <v>168</v>
      </c>
      <c r="DH730" t="s">
        <v>3</v>
      </c>
      <c r="DI730" t="s">
        <v>168</v>
      </c>
      <c r="DJ730" t="s">
        <v>167</v>
      </c>
      <c r="DK730" t="s">
        <v>3</v>
      </c>
      <c r="DL730" t="s">
        <v>3</v>
      </c>
      <c r="DM730" t="s">
        <v>3</v>
      </c>
      <c r="DN730">
        <v>0</v>
      </c>
      <c r="DO730">
        <v>0</v>
      </c>
      <c r="DP730">
        <v>1</v>
      </c>
      <c r="DQ730">
        <v>1</v>
      </c>
      <c r="DU730">
        <v>1013</v>
      </c>
      <c r="DV730" t="s">
        <v>195</v>
      </c>
      <c r="DW730" t="s">
        <v>195</v>
      </c>
      <c r="DX730">
        <v>1</v>
      </c>
      <c r="DZ730" t="s">
        <v>3</v>
      </c>
      <c r="EA730" t="s">
        <v>3</v>
      </c>
      <c r="EB730" t="s">
        <v>3</v>
      </c>
      <c r="EC730" t="s">
        <v>3</v>
      </c>
      <c r="EE730">
        <v>36260427</v>
      </c>
      <c r="EF730">
        <v>2</v>
      </c>
      <c r="EG730" t="s">
        <v>55</v>
      </c>
      <c r="EH730">
        <v>0</v>
      </c>
      <c r="EI730" t="s">
        <v>3</v>
      </c>
      <c r="EJ730">
        <v>1</v>
      </c>
      <c r="EK730">
        <v>11001</v>
      </c>
      <c r="EL730" t="s">
        <v>23</v>
      </c>
      <c r="EM730" t="s">
        <v>197</v>
      </c>
      <c r="EO730" t="s">
        <v>171</v>
      </c>
      <c r="EQ730">
        <v>0</v>
      </c>
      <c r="ER730">
        <v>2068.7800000000002</v>
      </c>
      <c r="ES730">
        <v>1735.32</v>
      </c>
      <c r="ET730">
        <v>28.6</v>
      </c>
      <c r="EU730">
        <v>2.4300000000000002</v>
      </c>
      <c r="EV730">
        <v>304.86</v>
      </c>
      <c r="EW730">
        <v>35.74</v>
      </c>
      <c r="EX730">
        <v>0.18</v>
      </c>
      <c r="EY730">
        <v>0</v>
      </c>
      <c r="FQ730">
        <v>0</v>
      </c>
      <c r="FR730">
        <f t="shared" si="780"/>
        <v>0</v>
      </c>
      <c r="FS730">
        <v>0</v>
      </c>
      <c r="FT730" t="s">
        <v>58</v>
      </c>
      <c r="FU730" t="s">
        <v>59</v>
      </c>
      <c r="FX730">
        <v>110.7</v>
      </c>
      <c r="FY730">
        <v>63.75</v>
      </c>
      <c r="GA730" t="s">
        <v>3</v>
      </c>
      <c r="GD730">
        <v>1</v>
      </c>
      <c r="GF730">
        <v>-1478680915</v>
      </c>
      <c r="GG730">
        <v>2</v>
      </c>
      <c r="GH730">
        <v>1</v>
      </c>
      <c r="GI730">
        <v>2</v>
      </c>
      <c r="GJ730">
        <v>0</v>
      </c>
      <c r="GK730">
        <v>0</v>
      </c>
      <c r="GL730">
        <f t="shared" si="781"/>
        <v>0</v>
      </c>
      <c r="GM730">
        <f t="shared" si="782"/>
        <v>14130.96</v>
      </c>
      <c r="GN730">
        <f t="shared" si="783"/>
        <v>14130.96</v>
      </c>
      <c r="GO730">
        <f t="shared" si="784"/>
        <v>0</v>
      </c>
      <c r="GP730">
        <f t="shared" si="785"/>
        <v>0</v>
      </c>
      <c r="GR730">
        <v>0</v>
      </c>
      <c r="GS730">
        <v>3</v>
      </c>
      <c r="GT730">
        <v>0</v>
      </c>
      <c r="GU730" t="s">
        <v>3</v>
      </c>
      <c r="GV730">
        <f t="shared" si="786"/>
        <v>0</v>
      </c>
      <c r="GW730">
        <v>1</v>
      </c>
      <c r="GX730">
        <f t="shared" si="787"/>
        <v>0</v>
      </c>
      <c r="HA730">
        <v>0</v>
      </c>
      <c r="HB730">
        <v>0</v>
      </c>
      <c r="HC730">
        <f t="shared" si="788"/>
        <v>0</v>
      </c>
      <c r="HE730" t="s">
        <v>3</v>
      </c>
      <c r="HF730" t="s">
        <v>3</v>
      </c>
      <c r="IK730">
        <v>0</v>
      </c>
    </row>
    <row r="731" spans="1:245">
      <c r="A731">
        <v>17</v>
      </c>
      <c r="B731">
        <v>1</v>
      </c>
      <c r="C731">
        <f>ROW(SmtRes!A258)</f>
        <v>258</v>
      </c>
      <c r="D731">
        <f>ROW(EtalonRes!A260)</f>
        <v>260</v>
      </c>
      <c r="E731" t="s">
        <v>141</v>
      </c>
      <c r="F731" t="s">
        <v>198</v>
      </c>
      <c r="G731" t="s">
        <v>199</v>
      </c>
      <c r="H731" t="s">
        <v>33</v>
      </c>
      <c r="I731">
        <f>ROUND(38/100,9)</f>
        <v>0.38</v>
      </c>
      <c r="J731">
        <v>0</v>
      </c>
      <c r="O731">
        <f t="shared" si="754"/>
        <v>23494.07</v>
      </c>
      <c r="P731">
        <f t="shared" si="755"/>
        <v>15797.52</v>
      </c>
      <c r="Q731">
        <f t="shared" si="756"/>
        <v>521.58000000000004</v>
      </c>
      <c r="R731">
        <f t="shared" si="757"/>
        <v>117.9</v>
      </c>
      <c r="S731">
        <f t="shared" si="758"/>
        <v>7174.97</v>
      </c>
      <c r="T731">
        <f t="shared" si="759"/>
        <v>0</v>
      </c>
      <c r="U731">
        <f t="shared" si="760"/>
        <v>26.534639999999996</v>
      </c>
      <c r="V731">
        <f t="shared" si="761"/>
        <v>0.27549999999999997</v>
      </c>
      <c r="W731">
        <f t="shared" si="762"/>
        <v>0</v>
      </c>
      <c r="X731">
        <f t="shared" si="763"/>
        <v>8095.09</v>
      </c>
      <c r="Y731">
        <f t="shared" si="764"/>
        <v>4667.4399999999996</v>
      </c>
      <c r="AA731">
        <v>33525518</v>
      </c>
      <c r="AB731">
        <f t="shared" si="765"/>
        <v>7074.4960000000001</v>
      </c>
      <c r="AC731">
        <f t="shared" si="766"/>
        <v>6356.64</v>
      </c>
      <c r="AD731">
        <f>ROUND(((((ET731*1.25))-((EU731*1.25)))+AE731),6)</f>
        <v>122.22499999999999</v>
      </c>
      <c r="AE731">
        <f>ROUND(((EU731*1.25)),6)</f>
        <v>9.7874999999999996</v>
      </c>
      <c r="AF731">
        <f>ROUND(((EV731*1.15)),6)</f>
        <v>595.63099999999997</v>
      </c>
      <c r="AG731">
        <f t="shared" si="767"/>
        <v>0</v>
      </c>
      <c r="AH731">
        <f>((EW731*1.15))</f>
        <v>69.827999999999989</v>
      </c>
      <c r="AI731">
        <f>((EX731*1.25))</f>
        <v>0.72499999999999998</v>
      </c>
      <c r="AJ731">
        <f t="shared" si="768"/>
        <v>0</v>
      </c>
      <c r="AK731">
        <v>6972.36</v>
      </c>
      <c r="AL731">
        <v>6356.64</v>
      </c>
      <c r="AM731">
        <v>97.78</v>
      </c>
      <c r="AN731">
        <v>7.83</v>
      </c>
      <c r="AO731">
        <v>517.94000000000005</v>
      </c>
      <c r="AP731">
        <v>0</v>
      </c>
      <c r="AQ731">
        <v>60.72</v>
      </c>
      <c r="AR731">
        <v>0.57999999999999996</v>
      </c>
      <c r="AS731">
        <v>0</v>
      </c>
      <c r="AT731">
        <v>111</v>
      </c>
      <c r="AU731">
        <v>64</v>
      </c>
      <c r="AV731">
        <v>1</v>
      </c>
      <c r="AW731">
        <v>1</v>
      </c>
      <c r="AZ731">
        <v>1</v>
      </c>
      <c r="BA731">
        <v>31.7</v>
      </c>
      <c r="BB731">
        <v>11.23</v>
      </c>
      <c r="BC731">
        <v>6.54</v>
      </c>
      <c r="BD731" t="s">
        <v>3</v>
      </c>
      <c r="BE731" t="s">
        <v>3</v>
      </c>
      <c r="BF731" t="s">
        <v>3</v>
      </c>
      <c r="BG731" t="s">
        <v>3</v>
      </c>
      <c r="BH731">
        <v>0</v>
      </c>
      <c r="BI731">
        <v>1</v>
      </c>
      <c r="BJ731" t="s">
        <v>200</v>
      </c>
      <c r="BM731">
        <v>11001</v>
      </c>
      <c r="BN731">
        <v>0</v>
      </c>
      <c r="BO731" t="s">
        <v>198</v>
      </c>
      <c r="BP731">
        <v>1</v>
      </c>
      <c r="BQ731">
        <v>2</v>
      </c>
      <c r="BR731">
        <v>0</v>
      </c>
      <c r="BS731">
        <v>31.7</v>
      </c>
      <c r="BT731">
        <v>1</v>
      </c>
      <c r="BU731">
        <v>1</v>
      </c>
      <c r="BV731">
        <v>1</v>
      </c>
      <c r="BW731">
        <v>1</v>
      </c>
      <c r="BX731">
        <v>1</v>
      </c>
      <c r="BY731" t="s">
        <v>3</v>
      </c>
      <c r="BZ731">
        <v>123</v>
      </c>
      <c r="CA731">
        <v>75</v>
      </c>
      <c r="CE731">
        <v>0</v>
      </c>
      <c r="CF731">
        <v>0</v>
      </c>
      <c r="CG731">
        <v>0</v>
      </c>
      <c r="CM731">
        <v>0</v>
      </c>
      <c r="CN731" t="s">
        <v>926</v>
      </c>
      <c r="CO731">
        <v>0</v>
      </c>
      <c r="CP731">
        <f t="shared" si="769"/>
        <v>23494.07</v>
      </c>
      <c r="CQ731">
        <f t="shared" si="770"/>
        <v>41572.425600000002</v>
      </c>
      <c r="CR731">
        <f t="shared" si="771"/>
        <v>1372.5867499999999</v>
      </c>
      <c r="CS731">
        <f t="shared" si="772"/>
        <v>310.26374999999996</v>
      </c>
      <c r="CT731">
        <f t="shared" si="773"/>
        <v>18881.502699999997</v>
      </c>
      <c r="CU731">
        <f t="shared" si="774"/>
        <v>0</v>
      </c>
      <c r="CV731">
        <f t="shared" si="775"/>
        <v>69.827999999999989</v>
      </c>
      <c r="CW731">
        <f t="shared" si="776"/>
        <v>0.72499999999999998</v>
      </c>
      <c r="CX731">
        <f t="shared" si="777"/>
        <v>0</v>
      </c>
      <c r="CY731">
        <f t="shared" si="778"/>
        <v>8095.0856999999996</v>
      </c>
      <c r="CZ731">
        <f t="shared" si="779"/>
        <v>4667.4367999999995</v>
      </c>
      <c r="DC731" t="s">
        <v>3</v>
      </c>
      <c r="DD731" t="s">
        <v>3</v>
      </c>
      <c r="DE731" t="s">
        <v>167</v>
      </c>
      <c r="DF731" t="s">
        <v>167</v>
      </c>
      <c r="DG731" t="s">
        <v>168</v>
      </c>
      <c r="DH731" t="s">
        <v>3</v>
      </c>
      <c r="DI731" t="s">
        <v>168</v>
      </c>
      <c r="DJ731" t="s">
        <v>167</v>
      </c>
      <c r="DK731" t="s">
        <v>3</v>
      </c>
      <c r="DL731" t="s">
        <v>3</v>
      </c>
      <c r="DM731" t="s">
        <v>3</v>
      </c>
      <c r="DN731">
        <v>0</v>
      </c>
      <c r="DO731">
        <v>0</v>
      </c>
      <c r="DP731">
        <v>1</v>
      </c>
      <c r="DQ731">
        <v>1</v>
      </c>
      <c r="DU731">
        <v>1013</v>
      </c>
      <c r="DV731" t="s">
        <v>33</v>
      </c>
      <c r="DW731" t="s">
        <v>33</v>
      </c>
      <c r="DX731">
        <v>1</v>
      </c>
      <c r="DZ731" t="s">
        <v>3</v>
      </c>
      <c r="EA731" t="s">
        <v>3</v>
      </c>
      <c r="EB731" t="s">
        <v>3</v>
      </c>
      <c r="EC731" t="s">
        <v>3</v>
      </c>
      <c r="EE731">
        <v>36260427</v>
      </c>
      <c r="EF731">
        <v>2</v>
      </c>
      <c r="EG731" t="s">
        <v>55</v>
      </c>
      <c r="EH731">
        <v>0</v>
      </c>
      <c r="EI731" t="s">
        <v>3</v>
      </c>
      <c r="EJ731">
        <v>1</v>
      </c>
      <c r="EK731">
        <v>11001</v>
      </c>
      <c r="EL731" t="s">
        <v>23</v>
      </c>
      <c r="EM731" t="s">
        <v>197</v>
      </c>
      <c r="EO731" t="s">
        <v>171</v>
      </c>
      <c r="EQ731">
        <v>0</v>
      </c>
      <c r="ER731">
        <v>6972.36</v>
      </c>
      <c r="ES731">
        <v>6356.64</v>
      </c>
      <c r="ET731">
        <v>97.78</v>
      </c>
      <c r="EU731">
        <v>7.83</v>
      </c>
      <c r="EV731">
        <v>517.94000000000005</v>
      </c>
      <c r="EW731">
        <v>60.72</v>
      </c>
      <c r="EX731">
        <v>0.57999999999999996</v>
      </c>
      <c r="EY731">
        <v>0</v>
      </c>
      <c r="FQ731">
        <v>0</v>
      </c>
      <c r="FR731">
        <f t="shared" si="780"/>
        <v>0</v>
      </c>
      <c r="FS731">
        <v>0</v>
      </c>
      <c r="FT731" t="s">
        <v>58</v>
      </c>
      <c r="FU731" t="s">
        <v>59</v>
      </c>
      <c r="FX731">
        <v>110.7</v>
      </c>
      <c r="FY731">
        <v>63.75</v>
      </c>
      <c r="GA731" t="s">
        <v>3</v>
      </c>
      <c r="GD731">
        <v>1</v>
      </c>
      <c r="GF731">
        <v>1837524583</v>
      </c>
      <c r="GG731">
        <v>2</v>
      </c>
      <c r="GH731">
        <v>1</v>
      </c>
      <c r="GI731">
        <v>2</v>
      </c>
      <c r="GJ731">
        <v>0</v>
      </c>
      <c r="GK731">
        <v>0</v>
      </c>
      <c r="GL731">
        <f t="shared" si="781"/>
        <v>0</v>
      </c>
      <c r="GM731">
        <f t="shared" si="782"/>
        <v>36256.6</v>
      </c>
      <c r="GN731">
        <f t="shared" si="783"/>
        <v>36256.6</v>
      </c>
      <c r="GO731">
        <f t="shared" si="784"/>
        <v>0</v>
      </c>
      <c r="GP731">
        <f t="shared" si="785"/>
        <v>0</v>
      </c>
      <c r="GR731">
        <v>0</v>
      </c>
      <c r="GS731">
        <v>3</v>
      </c>
      <c r="GT731">
        <v>0</v>
      </c>
      <c r="GU731" t="s">
        <v>3</v>
      </c>
      <c r="GV731">
        <f t="shared" si="786"/>
        <v>0</v>
      </c>
      <c r="GW731">
        <v>1</v>
      </c>
      <c r="GX731">
        <f t="shared" si="787"/>
        <v>0</v>
      </c>
      <c r="HA731">
        <v>0</v>
      </c>
      <c r="HB731">
        <v>0</v>
      </c>
      <c r="HC731">
        <f t="shared" si="788"/>
        <v>0</v>
      </c>
      <c r="HE731" t="s">
        <v>3</v>
      </c>
      <c r="HF731" t="s">
        <v>3</v>
      </c>
      <c r="IK731">
        <v>0</v>
      </c>
    </row>
    <row r="732" spans="1:245">
      <c r="A732">
        <v>17</v>
      </c>
      <c r="B732">
        <v>1</v>
      </c>
      <c r="C732">
        <f>ROW(SmtRes!A265)</f>
        <v>265</v>
      </c>
      <c r="D732">
        <f>ROW(EtalonRes!A267)</f>
        <v>267</v>
      </c>
      <c r="E732" t="s">
        <v>148</v>
      </c>
      <c r="F732" t="s">
        <v>201</v>
      </c>
      <c r="G732" t="s">
        <v>202</v>
      </c>
      <c r="H732" t="s">
        <v>195</v>
      </c>
      <c r="I732">
        <f>ROUND(38/100,9)</f>
        <v>0.38</v>
      </c>
      <c r="J732">
        <v>0</v>
      </c>
      <c r="O732">
        <f t="shared" si="754"/>
        <v>17874.37</v>
      </c>
      <c r="P732">
        <f t="shared" si="755"/>
        <v>12454.96</v>
      </c>
      <c r="Q732">
        <f t="shared" si="756"/>
        <v>1881.52</v>
      </c>
      <c r="R732">
        <f t="shared" si="757"/>
        <v>1014.88</v>
      </c>
      <c r="S732">
        <f t="shared" si="758"/>
        <v>3537.89</v>
      </c>
      <c r="T732">
        <f t="shared" si="759"/>
        <v>0</v>
      </c>
      <c r="U732">
        <f t="shared" si="760"/>
        <v>13.66062</v>
      </c>
      <c r="V732">
        <f t="shared" si="761"/>
        <v>3.1825000000000001</v>
      </c>
      <c r="W732">
        <f t="shared" si="762"/>
        <v>0</v>
      </c>
      <c r="X732">
        <f t="shared" si="763"/>
        <v>5053.57</v>
      </c>
      <c r="Y732">
        <f t="shared" si="764"/>
        <v>2913.77</v>
      </c>
      <c r="AA732">
        <v>33525518</v>
      </c>
      <c r="AB732">
        <f t="shared" si="765"/>
        <v>6346.7034999999996</v>
      </c>
      <c r="AC732">
        <f t="shared" si="766"/>
        <v>5583.68</v>
      </c>
      <c r="AD732">
        <f>ROUND(((((ET732*1.25))-((EU732*1.25)))+AE732),6)</f>
        <v>469.32499999999999</v>
      </c>
      <c r="AE732">
        <f>ROUND(((EU732*1.25)),6)</f>
        <v>84.25</v>
      </c>
      <c r="AF732">
        <f>ROUND(((EV732*1.15)),6)</f>
        <v>293.69850000000002</v>
      </c>
      <c r="AG732">
        <f t="shared" si="767"/>
        <v>0</v>
      </c>
      <c r="AH732">
        <f>((EW732*1.15))</f>
        <v>35.948999999999998</v>
      </c>
      <c r="AI732">
        <f>((EX732*1.25))</f>
        <v>8.375</v>
      </c>
      <c r="AJ732">
        <f t="shared" si="768"/>
        <v>0</v>
      </c>
      <c r="AK732">
        <v>6214.53</v>
      </c>
      <c r="AL732">
        <v>5583.68</v>
      </c>
      <c r="AM732">
        <v>375.46</v>
      </c>
      <c r="AN732">
        <v>67.400000000000006</v>
      </c>
      <c r="AO732">
        <v>255.39</v>
      </c>
      <c r="AP732">
        <v>0</v>
      </c>
      <c r="AQ732">
        <v>31.26</v>
      </c>
      <c r="AR732">
        <v>6.7</v>
      </c>
      <c r="AS732">
        <v>0</v>
      </c>
      <c r="AT732">
        <v>111</v>
      </c>
      <c r="AU732">
        <v>64</v>
      </c>
      <c r="AV732">
        <v>1</v>
      </c>
      <c r="AW732">
        <v>1</v>
      </c>
      <c r="AZ732">
        <v>1</v>
      </c>
      <c r="BA732">
        <v>31.7</v>
      </c>
      <c r="BB732">
        <v>10.55</v>
      </c>
      <c r="BC732">
        <v>5.87</v>
      </c>
      <c r="BD732" t="s">
        <v>3</v>
      </c>
      <c r="BE732" t="s">
        <v>3</v>
      </c>
      <c r="BF732" t="s">
        <v>3</v>
      </c>
      <c r="BG732" t="s">
        <v>3</v>
      </c>
      <c r="BH732">
        <v>0</v>
      </c>
      <c r="BI732">
        <v>1</v>
      </c>
      <c r="BJ732" t="s">
        <v>203</v>
      </c>
      <c r="BM732">
        <v>11001</v>
      </c>
      <c r="BN732">
        <v>0</v>
      </c>
      <c r="BO732" t="s">
        <v>201</v>
      </c>
      <c r="BP732">
        <v>1</v>
      </c>
      <c r="BQ732">
        <v>2</v>
      </c>
      <c r="BR732">
        <v>0</v>
      </c>
      <c r="BS732">
        <v>31.7</v>
      </c>
      <c r="BT732">
        <v>1</v>
      </c>
      <c r="BU732">
        <v>1</v>
      </c>
      <c r="BV732">
        <v>1</v>
      </c>
      <c r="BW732">
        <v>1</v>
      </c>
      <c r="BX732">
        <v>1</v>
      </c>
      <c r="BY732" t="s">
        <v>3</v>
      </c>
      <c r="BZ732">
        <v>123</v>
      </c>
      <c r="CA732">
        <v>75</v>
      </c>
      <c r="CE732">
        <v>0</v>
      </c>
      <c r="CF732">
        <v>0</v>
      </c>
      <c r="CG732">
        <v>0</v>
      </c>
      <c r="CM732">
        <v>0</v>
      </c>
      <c r="CN732" t="s">
        <v>926</v>
      </c>
      <c r="CO732">
        <v>0</v>
      </c>
      <c r="CP732">
        <f t="shared" si="769"/>
        <v>17874.37</v>
      </c>
      <c r="CQ732">
        <f t="shared" si="770"/>
        <v>32776.2016</v>
      </c>
      <c r="CR732">
        <f t="shared" si="771"/>
        <v>4951.3787499999999</v>
      </c>
      <c r="CS732">
        <f t="shared" si="772"/>
        <v>2670.7249999999999</v>
      </c>
      <c r="CT732">
        <f t="shared" si="773"/>
        <v>9310.2424499999997</v>
      </c>
      <c r="CU732">
        <f t="shared" si="774"/>
        <v>0</v>
      </c>
      <c r="CV732">
        <f t="shared" si="775"/>
        <v>35.948999999999998</v>
      </c>
      <c r="CW732">
        <f t="shared" si="776"/>
        <v>8.375</v>
      </c>
      <c r="CX732">
        <f t="shared" si="777"/>
        <v>0</v>
      </c>
      <c r="CY732">
        <f t="shared" si="778"/>
        <v>5053.5747000000001</v>
      </c>
      <c r="CZ732">
        <f t="shared" si="779"/>
        <v>2913.7727999999997</v>
      </c>
      <c r="DC732" t="s">
        <v>3</v>
      </c>
      <c r="DD732" t="s">
        <v>3</v>
      </c>
      <c r="DE732" t="s">
        <v>167</v>
      </c>
      <c r="DF732" t="s">
        <v>167</v>
      </c>
      <c r="DG732" t="s">
        <v>168</v>
      </c>
      <c r="DH732" t="s">
        <v>3</v>
      </c>
      <c r="DI732" t="s">
        <v>168</v>
      </c>
      <c r="DJ732" t="s">
        <v>167</v>
      </c>
      <c r="DK732" t="s">
        <v>3</v>
      </c>
      <c r="DL732" t="s">
        <v>3</v>
      </c>
      <c r="DM732" t="s">
        <v>3</v>
      </c>
      <c r="DN732">
        <v>0</v>
      </c>
      <c r="DO732">
        <v>0</v>
      </c>
      <c r="DP732">
        <v>1</v>
      </c>
      <c r="DQ732">
        <v>1</v>
      </c>
      <c r="DU732">
        <v>1013</v>
      </c>
      <c r="DV732" t="s">
        <v>195</v>
      </c>
      <c r="DW732" t="s">
        <v>195</v>
      </c>
      <c r="DX732">
        <v>1</v>
      </c>
      <c r="DZ732" t="s">
        <v>3</v>
      </c>
      <c r="EA732" t="s">
        <v>3</v>
      </c>
      <c r="EB732" t="s">
        <v>3</v>
      </c>
      <c r="EC732" t="s">
        <v>3</v>
      </c>
      <c r="EE732">
        <v>36260427</v>
      </c>
      <c r="EF732">
        <v>2</v>
      </c>
      <c r="EG732" t="s">
        <v>55</v>
      </c>
      <c r="EH732">
        <v>0</v>
      </c>
      <c r="EI732" t="s">
        <v>3</v>
      </c>
      <c r="EJ732">
        <v>1</v>
      </c>
      <c r="EK732">
        <v>11001</v>
      </c>
      <c r="EL732" t="s">
        <v>23</v>
      </c>
      <c r="EM732" t="s">
        <v>197</v>
      </c>
      <c r="EO732" t="s">
        <v>171</v>
      </c>
      <c r="EQ732">
        <v>0</v>
      </c>
      <c r="ER732">
        <v>6214.53</v>
      </c>
      <c r="ES732">
        <v>5583.68</v>
      </c>
      <c r="ET732">
        <v>375.46</v>
      </c>
      <c r="EU732">
        <v>67.400000000000006</v>
      </c>
      <c r="EV732">
        <v>255.39</v>
      </c>
      <c r="EW732">
        <v>31.26</v>
      </c>
      <c r="EX732">
        <v>6.7</v>
      </c>
      <c r="EY732">
        <v>0</v>
      </c>
      <c r="FQ732">
        <v>0</v>
      </c>
      <c r="FR732">
        <f t="shared" si="780"/>
        <v>0</v>
      </c>
      <c r="FS732">
        <v>0</v>
      </c>
      <c r="FT732" t="s">
        <v>58</v>
      </c>
      <c r="FU732" t="s">
        <v>59</v>
      </c>
      <c r="FX732">
        <v>110.7</v>
      </c>
      <c r="FY732">
        <v>63.75</v>
      </c>
      <c r="GA732" t="s">
        <v>3</v>
      </c>
      <c r="GD732">
        <v>1</v>
      </c>
      <c r="GF732">
        <v>1220877284</v>
      </c>
      <c r="GG732">
        <v>2</v>
      </c>
      <c r="GH732">
        <v>1</v>
      </c>
      <c r="GI732">
        <v>2</v>
      </c>
      <c r="GJ732">
        <v>0</v>
      </c>
      <c r="GK732">
        <v>0</v>
      </c>
      <c r="GL732">
        <f t="shared" si="781"/>
        <v>0</v>
      </c>
      <c r="GM732">
        <f t="shared" si="782"/>
        <v>25841.71</v>
      </c>
      <c r="GN732">
        <f t="shared" si="783"/>
        <v>25841.71</v>
      </c>
      <c r="GO732">
        <f t="shared" si="784"/>
        <v>0</v>
      </c>
      <c r="GP732">
        <f t="shared" si="785"/>
        <v>0</v>
      </c>
      <c r="GR732">
        <v>0</v>
      </c>
      <c r="GS732">
        <v>3</v>
      </c>
      <c r="GT732">
        <v>0</v>
      </c>
      <c r="GU732" t="s">
        <v>3</v>
      </c>
      <c r="GV732">
        <f t="shared" si="786"/>
        <v>0</v>
      </c>
      <c r="GW732">
        <v>1</v>
      </c>
      <c r="GX732">
        <f t="shared" si="787"/>
        <v>0</v>
      </c>
      <c r="HA732">
        <v>0</v>
      </c>
      <c r="HB732">
        <v>0</v>
      </c>
      <c r="HC732">
        <f t="shared" si="788"/>
        <v>0</v>
      </c>
      <c r="HE732" t="s">
        <v>3</v>
      </c>
      <c r="HF732" t="s">
        <v>3</v>
      </c>
      <c r="IK732">
        <v>0</v>
      </c>
    </row>
    <row r="733" spans="1:245">
      <c r="A733">
        <v>17</v>
      </c>
      <c r="B733">
        <v>1</v>
      </c>
      <c r="C733">
        <f>ROW(SmtRes!A273)</f>
        <v>273</v>
      </c>
      <c r="D733">
        <f>ROW(EtalonRes!A275)</f>
        <v>275</v>
      </c>
      <c r="E733" t="s">
        <v>152</v>
      </c>
      <c r="F733" t="s">
        <v>204</v>
      </c>
      <c r="G733" t="s">
        <v>205</v>
      </c>
      <c r="H733" t="s">
        <v>53</v>
      </c>
      <c r="I733">
        <f>ROUND(38/100,9)</f>
        <v>0.38</v>
      </c>
      <c r="J733">
        <v>0</v>
      </c>
      <c r="O733">
        <f t="shared" si="754"/>
        <v>7643.59</v>
      </c>
      <c r="P733">
        <f t="shared" si="755"/>
        <v>2268.9499999999998</v>
      </c>
      <c r="Q733">
        <f t="shared" si="756"/>
        <v>26.45</v>
      </c>
      <c r="R733">
        <f t="shared" si="757"/>
        <v>8.1300000000000008</v>
      </c>
      <c r="S733">
        <f t="shared" si="758"/>
        <v>5348.19</v>
      </c>
      <c r="T733">
        <f t="shared" si="759"/>
        <v>0</v>
      </c>
      <c r="U733">
        <f t="shared" si="760"/>
        <v>19.778619999999997</v>
      </c>
      <c r="V733">
        <f t="shared" si="761"/>
        <v>1.9000000000000003E-2</v>
      </c>
      <c r="W733">
        <f t="shared" si="762"/>
        <v>0</v>
      </c>
      <c r="X733">
        <f t="shared" si="763"/>
        <v>5945.52</v>
      </c>
      <c r="Y733">
        <f t="shared" si="764"/>
        <v>3428.04</v>
      </c>
      <c r="AA733">
        <v>33525518</v>
      </c>
      <c r="AB733">
        <f t="shared" si="765"/>
        <v>1239.953</v>
      </c>
      <c r="AC733">
        <f t="shared" si="766"/>
        <v>788.76</v>
      </c>
      <c r="AD733">
        <f>ROUND(((((ET733*1.25))-((EU733*1.25)))+AE733),6)</f>
        <v>7.2125000000000004</v>
      </c>
      <c r="AE733">
        <f>ROUND(((EU733*1.25)),6)</f>
        <v>0.67500000000000004</v>
      </c>
      <c r="AF733">
        <f>ROUND(((EV733*1.15)),6)</f>
        <v>443.98050000000001</v>
      </c>
      <c r="AG733">
        <f t="shared" si="767"/>
        <v>0</v>
      </c>
      <c r="AH733">
        <f>((EW733*1.15))</f>
        <v>52.048999999999992</v>
      </c>
      <c r="AI733">
        <f>((EX733*1.25))</f>
        <v>0.05</v>
      </c>
      <c r="AJ733">
        <f t="shared" si="768"/>
        <v>0</v>
      </c>
      <c r="AK733">
        <v>1180.5999999999999</v>
      </c>
      <c r="AL733">
        <v>788.76</v>
      </c>
      <c r="AM733">
        <v>5.77</v>
      </c>
      <c r="AN733">
        <v>0.54</v>
      </c>
      <c r="AO733">
        <v>386.07</v>
      </c>
      <c r="AP733">
        <v>0</v>
      </c>
      <c r="AQ733">
        <v>45.26</v>
      </c>
      <c r="AR733">
        <v>0.04</v>
      </c>
      <c r="AS733">
        <v>0</v>
      </c>
      <c r="AT733">
        <v>111</v>
      </c>
      <c r="AU733">
        <v>64</v>
      </c>
      <c r="AV733">
        <v>1</v>
      </c>
      <c r="AW733">
        <v>1</v>
      </c>
      <c r="AZ733">
        <v>1</v>
      </c>
      <c r="BA733">
        <v>31.7</v>
      </c>
      <c r="BB733">
        <v>9.65</v>
      </c>
      <c r="BC733">
        <v>7.57</v>
      </c>
      <c r="BD733" t="s">
        <v>3</v>
      </c>
      <c r="BE733" t="s">
        <v>3</v>
      </c>
      <c r="BF733" t="s">
        <v>3</v>
      </c>
      <c r="BG733" t="s">
        <v>3</v>
      </c>
      <c r="BH733">
        <v>0</v>
      </c>
      <c r="BI733">
        <v>1</v>
      </c>
      <c r="BJ733" t="s">
        <v>206</v>
      </c>
      <c r="BM733">
        <v>11001</v>
      </c>
      <c r="BN733">
        <v>0</v>
      </c>
      <c r="BO733" t="s">
        <v>204</v>
      </c>
      <c r="BP733">
        <v>1</v>
      </c>
      <c r="BQ733">
        <v>2</v>
      </c>
      <c r="BR733">
        <v>0</v>
      </c>
      <c r="BS733">
        <v>31.7</v>
      </c>
      <c r="BT733">
        <v>1</v>
      </c>
      <c r="BU733">
        <v>1</v>
      </c>
      <c r="BV733">
        <v>1</v>
      </c>
      <c r="BW733">
        <v>1</v>
      </c>
      <c r="BX733">
        <v>1</v>
      </c>
      <c r="BY733" t="s">
        <v>3</v>
      </c>
      <c r="BZ733">
        <v>123</v>
      </c>
      <c r="CA733">
        <v>75</v>
      </c>
      <c r="CE733">
        <v>0</v>
      </c>
      <c r="CF733">
        <v>0</v>
      </c>
      <c r="CG733">
        <v>0</v>
      </c>
      <c r="CM733">
        <v>0</v>
      </c>
      <c r="CN733" t="s">
        <v>926</v>
      </c>
      <c r="CO733">
        <v>0</v>
      </c>
      <c r="CP733">
        <f t="shared" si="769"/>
        <v>7643.5899999999992</v>
      </c>
      <c r="CQ733">
        <f t="shared" si="770"/>
        <v>5970.9132</v>
      </c>
      <c r="CR733">
        <f t="shared" si="771"/>
        <v>69.600625000000008</v>
      </c>
      <c r="CS733">
        <f t="shared" si="772"/>
        <v>21.397500000000001</v>
      </c>
      <c r="CT733">
        <f t="shared" si="773"/>
        <v>14074.181849999999</v>
      </c>
      <c r="CU733">
        <f t="shared" si="774"/>
        <v>0</v>
      </c>
      <c r="CV733">
        <f t="shared" si="775"/>
        <v>52.048999999999992</v>
      </c>
      <c r="CW733">
        <f t="shared" si="776"/>
        <v>0.05</v>
      </c>
      <c r="CX733">
        <f t="shared" si="777"/>
        <v>0</v>
      </c>
      <c r="CY733">
        <f t="shared" si="778"/>
        <v>5945.5151999999998</v>
      </c>
      <c r="CZ733">
        <f t="shared" si="779"/>
        <v>3428.0447999999997</v>
      </c>
      <c r="DC733" t="s">
        <v>3</v>
      </c>
      <c r="DD733" t="s">
        <v>3</v>
      </c>
      <c r="DE733" t="s">
        <v>167</v>
      </c>
      <c r="DF733" t="s">
        <v>167</v>
      </c>
      <c r="DG733" t="s">
        <v>168</v>
      </c>
      <c r="DH733" t="s">
        <v>3</v>
      </c>
      <c r="DI733" t="s">
        <v>168</v>
      </c>
      <c r="DJ733" t="s">
        <v>167</v>
      </c>
      <c r="DK733" t="s">
        <v>3</v>
      </c>
      <c r="DL733" t="s">
        <v>3</v>
      </c>
      <c r="DM733" t="s">
        <v>3</v>
      </c>
      <c r="DN733">
        <v>0</v>
      </c>
      <c r="DO733">
        <v>0</v>
      </c>
      <c r="DP733">
        <v>1</v>
      </c>
      <c r="DQ733">
        <v>1</v>
      </c>
      <c r="DU733">
        <v>1005</v>
      </c>
      <c r="DV733" t="s">
        <v>53</v>
      </c>
      <c r="DW733" t="s">
        <v>53</v>
      </c>
      <c r="DX733">
        <v>100</v>
      </c>
      <c r="DZ733" t="s">
        <v>3</v>
      </c>
      <c r="EA733" t="s">
        <v>3</v>
      </c>
      <c r="EB733" t="s">
        <v>3</v>
      </c>
      <c r="EC733" t="s">
        <v>3</v>
      </c>
      <c r="EE733">
        <v>36260427</v>
      </c>
      <c r="EF733">
        <v>2</v>
      </c>
      <c r="EG733" t="s">
        <v>55</v>
      </c>
      <c r="EH733">
        <v>0</v>
      </c>
      <c r="EI733" t="s">
        <v>3</v>
      </c>
      <c r="EJ733">
        <v>1</v>
      </c>
      <c r="EK733">
        <v>11001</v>
      </c>
      <c r="EL733" t="s">
        <v>23</v>
      </c>
      <c r="EM733" t="s">
        <v>197</v>
      </c>
      <c r="EO733" t="s">
        <v>171</v>
      </c>
      <c r="EQ733">
        <v>0</v>
      </c>
      <c r="ER733">
        <v>1180.5999999999999</v>
      </c>
      <c r="ES733">
        <v>788.76</v>
      </c>
      <c r="ET733">
        <v>5.77</v>
      </c>
      <c r="EU733">
        <v>0.54</v>
      </c>
      <c r="EV733">
        <v>386.07</v>
      </c>
      <c r="EW733">
        <v>45.26</v>
      </c>
      <c r="EX733">
        <v>0.04</v>
      </c>
      <c r="EY733">
        <v>0</v>
      </c>
      <c r="FQ733">
        <v>0</v>
      </c>
      <c r="FR733">
        <f t="shared" si="780"/>
        <v>0</v>
      </c>
      <c r="FS733">
        <v>0</v>
      </c>
      <c r="FT733" t="s">
        <v>58</v>
      </c>
      <c r="FU733" t="s">
        <v>59</v>
      </c>
      <c r="FX733">
        <v>110.7</v>
      </c>
      <c r="FY733">
        <v>63.75</v>
      </c>
      <c r="GA733" t="s">
        <v>3</v>
      </c>
      <c r="GD733">
        <v>1</v>
      </c>
      <c r="GF733">
        <v>-295419027</v>
      </c>
      <c r="GG733">
        <v>2</v>
      </c>
      <c r="GH733">
        <v>1</v>
      </c>
      <c r="GI733">
        <v>2</v>
      </c>
      <c r="GJ733">
        <v>0</v>
      </c>
      <c r="GK733">
        <v>0</v>
      </c>
      <c r="GL733">
        <f t="shared" si="781"/>
        <v>0</v>
      </c>
      <c r="GM733">
        <f t="shared" si="782"/>
        <v>17017.150000000001</v>
      </c>
      <c r="GN733">
        <f t="shared" si="783"/>
        <v>17017.150000000001</v>
      </c>
      <c r="GO733">
        <f t="shared" si="784"/>
        <v>0</v>
      </c>
      <c r="GP733">
        <f t="shared" si="785"/>
        <v>0</v>
      </c>
      <c r="GR733">
        <v>0</v>
      </c>
      <c r="GS733">
        <v>3</v>
      </c>
      <c r="GT733">
        <v>0</v>
      </c>
      <c r="GU733" t="s">
        <v>3</v>
      </c>
      <c r="GV733">
        <f t="shared" si="786"/>
        <v>0</v>
      </c>
      <c r="GW733">
        <v>1</v>
      </c>
      <c r="GX733">
        <f t="shared" si="787"/>
        <v>0</v>
      </c>
      <c r="HA733">
        <v>0</v>
      </c>
      <c r="HB733">
        <v>0</v>
      </c>
      <c r="HC733">
        <f t="shared" si="788"/>
        <v>0</v>
      </c>
      <c r="HE733" t="s">
        <v>3</v>
      </c>
      <c r="HF733" t="s">
        <v>3</v>
      </c>
      <c r="IK733">
        <v>0</v>
      </c>
    </row>
    <row r="734" spans="1:245">
      <c r="A734">
        <v>18</v>
      </c>
      <c r="B734">
        <v>1</v>
      </c>
      <c r="C734">
        <v>272</v>
      </c>
      <c r="E734" t="s">
        <v>207</v>
      </c>
      <c r="F734" t="s">
        <v>208</v>
      </c>
      <c r="G734" t="s">
        <v>209</v>
      </c>
      <c r="H734" t="s">
        <v>184</v>
      </c>
      <c r="I734">
        <f>I733*J734</f>
        <v>38.76</v>
      </c>
      <c r="J734">
        <v>102</v>
      </c>
      <c r="O734">
        <f t="shared" si="754"/>
        <v>20006.099999999999</v>
      </c>
      <c r="P734">
        <f t="shared" si="755"/>
        <v>20006.099999999999</v>
      </c>
      <c r="Q734">
        <f t="shared" si="756"/>
        <v>0</v>
      </c>
      <c r="R734">
        <f t="shared" si="757"/>
        <v>0</v>
      </c>
      <c r="S734">
        <f t="shared" si="758"/>
        <v>0</v>
      </c>
      <c r="T734">
        <f t="shared" si="759"/>
        <v>0</v>
      </c>
      <c r="U734">
        <f t="shared" si="760"/>
        <v>0</v>
      </c>
      <c r="V734">
        <f t="shared" si="761"/>
        <v>0</v>
      </c>
      <c r="W734">
        <f t="shared" si="762"/>
        <v>145.74</v>
      </c>
      <c r="X734">
        <f t="shared" si="763"/>
        <v>0</v>
      </c>
      <c r="Y734">
        <f t="shared" si="764"/>
        <v>0</v>
      </c>
      <c r="AA734">
        <v>33525518</v>
      </c>
      <c r="AB734">
        <f t="shared" si="765"/>
        <v>82.19</v>
      </c>
      <c r="AC734">
        <f t="shared" si="766"/>
        <v>82.19</v>
      </c>
      <c r="AD734">
        <f>ROUND((((ET734)-(EU734))+AE734),6)</f>
        <v>0</v>
      </c>
      <c r="AE734">
        <f>ROUND((EU734),6)</f>
        <v>0</v>
      </c>
      <c r="AF734">
        <f>ROUND((EV734),6)</f>
        <v>0</v>
      </c>
      <c r="AG734">
        <f t="shared" si="767"/>
        <v>0</v>
      </c>
      <c r="AH734">
        <f>(EW734)</f>
        <v>0</v>
      </c>
      <c r="AI734">
        <f>(EX734)</f>
        <v>0</v>
      </c>
      <c r="AJ734">
        <f t="shared" si="768"/>
        <v>3.76</v>
      </c>
      <c r="AK734">
        <v>82.19</v>
      </c>
      <c r="AL734">
        <v>82.19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3.76</v>
      </c>
      <c r="AT734">
        <v>111</v>
      </c>
      <c r="AU734">
        <v>64</v>
      </c>
      <c r="AV734">
        <v>1</v>
      </c>
      <c r="AW734">
        <v>1</v>
      </c>
      <c r="AZ734">
        <v>1</v>
      </c>
      <c r="BA734">
        <v>1</v>
      </c>
      <c r="BB734">
        <v>1</v>
      </c>
      <c r="BC734">
        <v>6.28</v>
      </c>
      <c r="BD734" t="s">
        <v>3</v>
      </c>
      <c r="BE734" t="s">
        <v>3</v>
      </c>
      <c r="BF734" t="s">
        <v>3</v>
      </c>
      <c r="BG734" t="s">
        <v>3</v>
      </c>
      <c r="BH734">
        <v>3</v>
      </c>
      <c r="BI734">
        <v>1</v>
      </c>
      <c r="BJ734" t="s">
        <v>210</v>
      </c>
      <c r="BM734">
        <v>11001</v>
      </c>
      <c r="BN734">
        <v>0</v>
      </c>
      <c r="BO734" t="s">
        <v>208</v>
      </c>
      <c r="BP734">
        <v>1</v>
      </c>
      <c r="BQ734">
        <v>2</v>
      </c>
      <c r="BR734">
        <v>0</v>
      </c>
      <c r="BS734">
        <v>1</v>
      </c>
      <c r="BT734">
        <v>1</v>
      </c>
      <c r="BU734">
        <v>1</v>
      </c>
      <c r="BV734">
        <v>1</v>
      </c>
      <c r="BW734">
        <v>1</v>
      </c>
      <c r="BX734">
        <v>1</v>
      </c>
      <c r="BY734" t="s">
        <v>3</v>
      </c>
      <c r="BZ734">
        <v>123</v>
      </c>
      <c r="CA734">
        <v>75</v>
      </c>
      <c r="CE734">
        <v>0</v>
      </c>
      <c r="CF734">
        <v>0</v>
      </c>
      <c r="CG734">
        <v>0</v>
      </c>
      <c r="CM734">
        <v>0</v>
      </c>
      <c r="CN734" t="s">
        <v>3</v>
      </c>
      <c r="CO734">
        <v>0</v>
      </c>
      <c r="CP734">
        <f t="shared" si="769"/>
        <v>20006.099999999999</v>
      </c>
      <c r="CQ734">
        <f t="shared" si="770"/>
        <v>516.15319999999997</v>
      </c>
      <c r="CR734">
        <f t="shared" si="771"/>
        <v>0</v>
      </c>
      <c r="CS734">
        <f t="shared" si="772"/>
        <v>0</v>
      </c>
      <c r="CT734">
        <f t="shared" si="773"/>
        <v>0</v>
      </c>
      <c r="CU734">
        <f t="shared" si="774"/>
        <v>0</v>
      </c>
      <c r="CV734">
        <f t="shared" si="775"/>
        <v>0</v>
      </c>
      <c r="CW734">
        <f t="shared" si="776"/>
        <v>0</v>
      </c>
      <c r="CX734">
        <f t="shared" si="777"/>
        <v>3.76</v>
      </c>
      <c r="CY734">
        <f t="shared" si="778"/>
        <v>0</v>
      </c>
      <c r="CZ734">
        <f t="shared" si="779"/>
        <v>0</v>
      </c>
      <c r="DC734" t="s">
        <v>3</v>
      </c>
      <c r="DD734" t="s">
        <v>3</v>
      </c>
      <c r="DE734" t="s">
        <v>3</v>
      </c>
      <c r="DF734" t="s">
        <v>3</v>
      </c>
      <c r="DG734" t="s">
        <v>3</v>
      </c>
      <c r="DH734" t="s">
        <v>3</v>
      </c>
      <c r="DI734" t="s">
        <v>3</v>
      </c>
      <c r="DJ734" t="s">
        <v>3</v>
      </c>
      <c r="DK734" t="s">
        <v>3</v>
      </c>
      <c r="DL734" t="s">
        <v>3</v>
      </c>
      <c r="DM734" t="s">
        <v>3</v>
      </c>
      <c r="DN734">
        <v>0</v>
      </c>
      <c r="DO734">
        <v>0</v>
      </c>
      <c r="DP734">
        <v>1</v>
      </c>
      <c r="DQ734">
        <v>1</v>
      </c>
      <c r="DU734">
        <v>1005</v>
      </c>
      <c r="DV734" t="s">
        <v>184</v>
      </c>
      <c r="DW734" t="s">
        <v>184</v>
      </c>
      <c r="DX734">
        <v>1</v>
      </c>
      <c r="DZ734" t="s">
        <v>3</v>
      </c>
      <c r="EA734" t="s">
        <v>3</v>
      </c>
      <c r="EB734" t="s">
        <v>3</v>
      </c>
      <c r="EC734" t="s">
        <v>3</v>
      </c>
      <c r="EE734">
        <v>36260427</v>
      </c>
      <c r="EF734">
        <v>2</v>
      </c>
      <c r="EG734" t="s">
        <v>55</v>
      </c>
      <c r="EH734">
        <v>0</v>
      </c>
      <c r="EI734" t="s">
        <v>3</v>
      </c>
      <c r="EJ734">
        <v>1</v>
      </c>
      <c r="EK734">
        <v>11001</v>
      </c>
      <c r="EL734" t="s">
        <v>23</v>
      </c>
      <c r="EM734" t="s">
        <v>197</v>
      </c>
      <c r="EO734" t="s">
        <v>3</v>
      </c>
      <c r="EQ734">
        <v>0</v>
      </c>
      <c r="ER734">
        <v>82.19</v>
      </c>
      <c r="ES734">
        <v>82.19</v>
      </c>
      <c r="ET734">
        <v>0</v>
      </c>
      <c r="EU734">
        <v>0</v>
      </c>
      <c r="EV734">
        <v>0</v>
      </c>
      <c r="EW734">
        <v>0</v>
      </c>
      <c r="EX734">
        <v>0</v>
      </c>
      <c r="FQ734">
        <v>0</v>
      </c>
      <c r="FR734">
        <f t="shared" si="780"/>
        <v>0</v>
      </c>
      <c r="FS734">
        <v>0</v>
      </c>
      <c r="FT734" t="s">
        <v>58</v>
      </c>
      <c r="FU734" t="s">
        <v>59</v>
      </c>
      <c r="FX734">
        <v>110.7</v>
      </c>
      <c r="FY734">
        <v>63.75</v>
      </c>
      <c r="GA734" t="s">
        <v>3</v>
      </c>
      <c r="GD734">
        <v>1</v>
      </c>
      <c r="GF734">
        <v>-100917442</v>
      </c>
      <c r="GG734">
        <v>2</v>
      </c>
      <c r="GH734">
        <v>1</v>
      </c>
      <c r="GI734">
        <v>2</v>
      </c>
      <c r="GJ734">
        <v>0</v>
      </c>
      <c r="GK734">
        <v>0</v>
      </c>
      <c r="GL734">
        <f t="shared" si="781"/>
        <v>0</v>
      </c>
      <c r="GM734">
        <f t="shared" si="782"/>
        <v>20006.099999999999</v>
      </c>
      <c r="GN734">
        <f t="shared" si="783"/>
        <v>20006.099999999999</v>
      </c>
      <c r="GO734">
        <f t="shared" si="784"/>
        <v>0</v>
      </c>
      <c r="GP734">
        <f t="shared" si="785"/>
        <v>0</v>
      </c>
      <c r="GR734">
        <v>0</v>
      </c>
      <c r="GS734">
        <v>3</v>
      </c>
      <c r="GT734">
        <v>0</v>
      </c>
      <c r="GU734" t="s">
        <v>3</v>
      </c>
      <c r="GV734">
        <f t="shared" si="786"/>
        <v>0</v>
      </c>
      <c r="GW734">
        <v>1</v>
      </c>
      <c r="GX734">
        <f t="shared" si="787"/>
        <v>0</v>
      </c>
      <c r="HA734">
        <v>0</v>
      </c>
      <c r="HB734">
        <v>0</v>
      </c>
      <c r="HC734">
        <f t="shared" si="788"/>
        <v>0</v>
      </c>
      <c r="HE734" t="s">
        <v>3</v>
      </c>
      <c r="HF734" t="s">
        <v>3</v>
      </c>
      <c r="IK734">
        <v>0</v>
      </c>
    </row>
    <row r="735" spans="1:245">
      <c r="A735">
        <v>17</v>
      </c>
      <c r="B735">
        <v>1</v>
      </c>
      <c r="C735">
        <f>ROW(SmtRes!A276)</f>
        <v>276</v>
      </c>
      <c r="D735">
        <f>ROW(EtalonRes!A279)</f>
        <v>279</v>
      </c>
      <c r="E735" t="s">
        <v>157</v>
      </c>
      <c r="F735" t="s">
        <v>211</v>
      </c>
      <c r="G735" t="s">
        <v>212</v>
      </c>
      <c r="H735" t="s">
        <v>20</v>
      </c>
      <c r="I735">
        <f>ROUND(25/100,9)</f>
        <v>0.25</v>
      </c>
      <c r="J735">
        <v>0</v>
      </c>
      <c r="O735">
        <f t="shared" si="754"/>
        <v>702.15</v>
      </c>
      <c r="P735">
        <f t="shared" si="755"/>
        <v>0</v>
      </c>
      <c r="Q735">
        <f t="shared" si="756"/>
        <v>6.81</v>
      </c>
      <c r="R735">
        <f t="shared" si="757"/>
        <v>0</v>
      </c>
      <c r="S735">
        <f t="shared" si="758"/>
        <v>695.34</v>
      </c>
      <c r="T735">
        <f t="shared" si="759"/>
        <v>0</v>
      </c>
      <c r="U735">
        <f t="shared" si="760"/>
        <v>2.2475000000000001</v>
      </c>
      <c r="V735">
        <f t="shared" si="761"/>
        <v>0</v>
      </c>
      <c r="W735">
        <f t="shared" si="762"/>
        <v>0</v>
      </c>
      <c r="X735">
        <f t="shared" si="763"/>
        <v>771.83</v>
      </c>
      <c r="Y735">
        <f t="shared" si="764"/>
        <v>445.02</v>
      </c>
      <c r="AA735">
        <v>33525518</v>
      </c>
      <c r="AB735">
        <f t="shared" si="765"/>
        <v>90.36</v>
      </c>
      <c r="AC735">
        <f>ROUND(0,6)</f>
        <v>0</v>
      </c>
      <c r="AD735">
        <f>ROUND((((ET735)-(EU735))+AE735),6)</f>
        <v>2.62</v>
      </c>
      <c r="AE735">
        <f>ROUND((EU735),6)</f>
        <v>0</v>
      </c>
      <c r="AF735">
        <f>ROUND((EV735),6)</f>
        <v>87.74</v>
      </c>
      <c r="AG735">
        <f t="shared" si="767"/>
        <v>0</v>
      </c>
      <c r="AH735">
        <f>(EW735)</f>
        <v>8.99</v>
      </c>
      <c r="AI735">
        <f>(EX735)</f>
        <v>0</v>
      </c>
      <c r="AJ735">
        <f t="shared" si="768"/>
        <v>0</v>
      </c>
      <c r="AK735">
        <v>90.36</v>
      </c>
      <c r="AL735">
        <v>0</v>
      </c>
      <c r="AM735">
        <v>2.62</v>
      </c>
      <c r="AN735">
        <v>0</v>
      </c>
      <c r="AO735">
        <v>87.74</v>
      </c>
      <c r="AP735">
        <v>0</v>
      </c>
      <c r="AQ735">
        <v>8.99</v>
      </c>
      <c r="AR735">
        <v>0</v>
      </c>
      <c r="AS735">
        <v>0</v>
      </c>
      <c r="AT735">
        <v>111</v>
      </c>
      <c r="AU735">
        <v>64</v>
      </c>
      <c r="AV735">
        <v>1</v>
      </c>
      <c r="AW735">
        <v>1</v>
      </c>
      <c r="AZ735">
        <v>1</v>
      </c>
      <c r="BA735">
        <v>31.7</v>
      </c>
      <c r="BB735">
        <v>10.4</v>
      </c>
      <c r="BC735">
        <v>2.86</v>
      </c>
      <c r="BD735" t="s">
        <v>3</v>
      </c>
      <c r="BE735" t="s">
        <v>3</v>
      </c>
      <c r="BF735" t="s">
        <v>3</v>
      </c>
      <c r="BG735" t="s">
        <v>3</v>
      </c>
      <c r="BH735">
        <v>0</v>
      </c>
      <c r="BI735">
        <v>1</v>
      </c>
      <c r="BJ735" t="s">
        <v>213</v>
      </c>
      <c r="BM735">
        <v>11001</v>
      </c>
      <c r="BN735">
        <v>0</v>
      </c>
      <c r="BO735" t="s">
        <v>211</v>
      </c>
      <c r="BP735">
        <v>1</v>
      </c>
      <c r="BQ735">
        <v>2</v>
      </c>
      <c r="BR735">
        <v>0</v>
      </c>
      <c r="BS735">
        <v>31.7</v>
      </c>
      <c r="BT735">
        <v>1</v>
      </c>
      <c r="BU735">
        <v>1</v>
      </c>
      <c r="BV735">
        <v>1</v>
      </c>
      <c r="BW735">
        <v>1</v>
      </c>
      <c r="BX735">
        <v>1</v>
      </c>
      <c r="BY735" t="s">
        <v>3</v>
      </c>
      <c r="BZ735">
        <v>123</v>
      </c>
      <c r="CA735">
        <v>75</v>
      </c>
      <c r="CE735">
        <v>0</v>
      </c>
      <c r="CF735">
        <v>0</v>
      </c>
      <c r="CG735">
        <v>0</v>
      </c>
      <c r="CM735">
        <v>0</v>
      </c>
      <c r="CN735" t="s">
        <v>3</v>
      </c>
      <c r="CO735">
        <v>0</v>
      </c>
      <c r="CP735">
        <f t="shared" si="769"/>
        <v>702.15</v>
      </c>
      <c r="CQ735">
        <f t="shared" si="770"/>
        <v>0</v>
      </c>
      <c r="CR735">
        <f t="shared" si="771"/>
        <v>27.248000000000001</v>
      </c>
      <c r="CS735">
        <f t="shared" si="772"/>
        <v>0</v>
      </c>
      <c r="CT735">
        <f t="shared" si="773"/>
        <v>2781.3579999999997</v>
      </c>
      <c r="CU735">
        <f t="shared" si="774"/>
        <v>0</v>
      </c>
      <c r="CV735">
        <f t="shared" si="775"/>
        <v>8.99</v>
      </c>
      <c r="CW735">
        <f t="shared" si="776"/>
        <v>0</v>
      </c>
      <c r="CX735">
        <f t="shared" si="777"/>
        <v>0</v>
      </c>
      <c r="CY735">
        <f t="shared" si="778"/>
        <v>771.82740000000001</v>
      </c>
      <c r="CZ735">
        <f t="shared" si="779"/>
        <v>445.01760000000002</v>
      </c>
      <c r="DC735" t="s">
        <v>3</v>
      </c>
      <c r="DD735" t="s">
        <v>214</v>
      </c>
      <c r="DE735" t="s">
        <v>3</v>
      </c>
      <c r="DF735" t="s">
        <v>3</v>
      </c>
      <c r="DG735" t="s">
        <v>3</v>
      </c>
      <c r="DH735" t="s">
        <v>3</v>
      </c>
      <c r="DI735" t="s">
        <v>3</v>
      </c>
      <c r="DJ735" t="s">
        <v>3</v>
      </c>
      <c r="DK735" t="s">
        <v>3</v>
      </c>
      <c r="DL735" t="s">
        <v>3</v>
      </c>
      <c r="DM735" t="s">
        <v>3</v>
      </c>
      <c r="DN735">
        <v>0</v>
      </c>
      <c r="DO735">
        <v>0</v>
      </c>
      <c r="DP735">
        <v>1</v>
      </c>
      <c r="DQ735">
        <v>1</v>
      </c>
      <c r="DU735">
        <v>1013</v>
      </c>
      <c r="DV735" t="s">
        <v>20</v>
      </c>
      <c r="DW735" t="s">
        <v>20</v>
      </c>
      <c r="DX735">
        <v>1</v>
      </c>
      <c r="DZ735" t="s">
        <v>3</v>
      </c>
      <c r="EA735" t="s">
        <v>3</v>
      </c>
      <c r="EB735" t="s">
        <v>3</v>
      </c>
      <c r="EC735" t="s">
        <v>3</v>
      </c>
      <c r="EE735">
        <v>36260427</v>
      </c>
      <c r="EF735">
        <v>2</v>
      </c>
      <c r="EG735" t="s">
        <v>55</v>
      </c>
      <c r="EH735">
        <v>0</v>
      </c>
      <c r="EI735" t="s">
        <v>3</v>
      </c>
      <c r="EJ735">
        <v>1</v>
      </c>
      <c r="EK735">
        <v>11001</v>
      </c>
      <c r="EL735" t="s">
        <v>23</v>
      </c>
      <c r="EM735" t="s">
        <v>197</v>
      </c>
      <c r="EO735" t="s">
        <v>3</v>
      </c>
      <c r="EQ735">
        <v>0</v>
      </c>
      <c r="ER735">
        <v>90.36</v>
      </c>
      <c r="ES735">
        <v>0</v>
      </c>
      <c r="ET735">
        <v>2.62</v>
      </c>
      <c r="EU735">
        <v>0</v>
      </c>
      <c r="EV735">
        <v>87.74</v>
      </c>
      <c r="EW735">
        <v>8.99</v>
      </c>
      <c r="EX735">
        <v>0</v>
      </c>
      <c r="EY735">
        <v>0</v>
      </c>
      <c r="FQ735">
        <v>0</v>
      </c>
      <c r="FR735">
        <f t="shared" si="780"/>
        <v>0</v>
      </c>
      <c r="FS735">
        <v>0</v>
      </c>
      <c r="FT735" t="s">
        <v>58</v>
      </c>
      <c r="FU735" t="s">
        <v>59</v>
      </c>
      <c r="FX735">
        <v>110.7</v>
      </c>
      <c r="FY735">
        <v>63.75</v>
      </c>
      <c r="GA735" t="s">
        <v>3</v>
      </c>
      <c r="GD735">
        <v>1</v>
      </c>
      <c r="GF735">
        <v>273681548</v>
      </c>
      <c r="GG735">
        <v>2</v>
      </c>
      <c r="GH735">
        <v>2</v>
      </c>
      <c r="GI735">
        <v>2</v>
      </c>
      <c r="GJ735">
        <v>0</v>
      </c>
      <c r="GK735">
        <v>0</v>
      </c>
      <c r="GL735">
        <f t="shared" si="781"/>
        <v>0</v>
      </c>
      <c r="GM735">
        <f t="shared" si="782"/>
        <v>1919</v>
      </c>
      <c r="GN735">
        <f t="shared" si="783"/>
        <v>1919</v>
      </c>
      <c r="GO735">
        <f t="shared" si="784"/>
        <v>0</v>
      </c>
      <c r="GP735">
        <f t="shared" si="785"/>
        <v>0</v>
      </c>
      <c r="GR735">
        <v>0</v>
      </c>
      <c r="GS735">
        <v>3</v>
      </c>
      <c r="GT735">
        <v>0</v>
      </c>
      <c r="GU735" t="s">
        <v>3</v>
      </c>
      <c r="GV735">
        <f t="shared" si="786"/>
        <v>0</v>
      </c>
      <c r="GW735">
        <v>1</v>
      </c>
      <c r="GX735">
        <f t="shared" si="787"/>
        <v>0</v>
      </c>
      <c r="HA735">
        <v>0</v>
      </c>
      <c r="HB735">
        <v>0</v>
      </c>
      <c r="HC735">
        <f t="shared" si="788"/>
        <v>0</v>
      </c>
      <c r="HE735" t="s">
        <v>3</v>
      </c>
      <c r="HF735" t="s">
        <v>3</v>
      </c>
      <c r="IK735">
        <v>0</v>
      </c>
    </row>
    <row r="736" spans="1:245">
      <c r="A736">
        <v>17</v>
      </c>
      <c r="B736">
        <v>1</v>
      </c>
      <c r="C736">
        <f>ROW(SmtRes!A295)</f>
        <v>295</v>
      </c>
      <c r="D736">
        <f>ROW(EtalonRes!A298)</f>
        <v>298</v>
      </c>
      <c r="E736" t="s">
        <v>215</v>
      </c>
      <c r="F736" t="s">
        <v>216</v>
      </c>
      <c r="G736" t="s">
        <v>217</v>
      </c>
      <c r="H736" t="s">
        <v>218</v>
      </c>
      <c r="I736">
        <f>ROUND(69.3/100,9)</f>
        <v>0.69299999999999995</v>
      </c>
      <c r="J736">
        <v>0</v>
      </c>
      <c r="O736">
        <f t="shared" si="754"/>
        <v>51208.42</v>
      </c>
      <c r="P736">
        <f t="shared" si="755"/>
        <v>30700.53</v>
      </c>
      <c r="Q736">
        <f t="shared" si="756"/>
        <v>114.58</v>
      </c>
      <c r="R736">
        <f t="shared" si="757"/>
        <v>0</v>
      </c>
      <c r="S736">
        <f t="shared" si="758"/>
        <v>20393.310000000001</v>
      </c>
      <c r="T736">
        <f t="shared" si="759"/>
        <v>0</v>
      </c>
      <c r="U736">
        <f t="shared" si="760"/>
        <v>70.928549999999987</v>
      </c>
      <c r="V736">
        <f t="shared" si="761"/>
        <v>0</v>
      </c>
      <c r="W736">
        <f t="shared" si="762"/>
        <v>0</v>
      </c>
      <c r="X736">
        <f t="shared" si="763"/>
        <v>21616.91</v>
      </c>
      <c r="Y736">
        <f t="shared" si="764"/>
        <v>11012.39</v>
      </c>
      <c r="AA736">
        <v>33525518</v>
      </c>
      <c r="AB736">
        <f t="shared" si="765"/>
        <v>8403.0570000000007</v>
      </c>
      <c r="AC736">
        <f t="shared" ref="AC736:AC748" si="789">ROUND((ES736),6)</f>
        <v>7445.53</v>
      </c>
      <c r="AD736">
        <f>ROUND(((((ET736*1.25))-((EU736*1.25)))+AE736),6)</f>
        <v>29.212499999999999</v>
      </c>
      <c r="AE736">
        <f>ROUND(((EU736*1.25)),6)</f>
        <v>0</v>
      </c>
      <c r="AF736">
        <f>ROUND(((EV736*1.15)),6)</f>
        <v>928.31449999999995</v>
      </c>
      <c r="AG736">
        <f t="shared" si="767"/>
        <v>0</v>
      </c>
      <c r="AH736">
        <f>((EW736*1.15))</f>
        <v>102.35</v>
      </c>
      <c r="AI736">
        <f>((EX736*1.25))</f>
        <v>0</v>
      </c>
      <c r="AJ736">
        <f t="shared" si="768"/>
        <v>0</v>
      </c>
      <c r="AK736">
        <v>8276.1299999999992</v>
      </c>
      <c r="AL736">
        <v>7445.53</v>
      </c>
      <c r="AM736">
        <v>23.37</v>
      </c>
      <c r="AN736">
        <v>0</v>
      </c>
      <c r="AO736">
        <v>807.23</v>
      </c>
      <c r="AP736">
        <v>0</v>
      </c>
      <c r="AQ736">
        <v>89</v>
      </c>
      <c r="AR736">
        <v>0</v>
      </c>
      <c r="AS736">
        <v>0</v>
      </c>
      <c r="AT736">
        <v>106</v>
      </c>
      <c r="AU736">
        <v>54</v>
      </c>
      <c r="AV736">
        <v>1</v>
      </c>
      <c r="AW736">
        <v>1</v>
      </c>
      <c r="AZ736">
        <v>1</v>
      </c>
      <c r="BA736">
        <v>31.7</v>
      </c>
      <c r="BB736">
        <v>5.66</v>
      </c>
      <c r="BC736">
        <v>5.95</v>
      </c>
      <c r="BD736" t="s">
        <v>3</v>
      </c>
      <c r="BE736" t="s">
        <v>3</v>
      </c>
      <c r="BF736" t="s">
        <v>3</v>
      </c>
      <c r="BG736" t="s">
        <v>3</v>
      </c>
      <c r="BH736">
        <v>0</v>
      </c>
      <c r="BI736">
        <v>1</v>
      </c>
      <c r="BJ736" t="s">
        <v>219</v>
      </c>
      <c r="BM736">
        <v>10001</v>
      </c>
      <c r="BN736">
        <v>0</v>
      </c>
      <c r="BO736" t="s">
        <v>216</v>
      </c>
      <c r="BP736">
        <v>1</v>
      </c>
      <c r="BQ736">
        <v>2</v>
      </c>
      <c r="BR736">
        <v>0</v>
      </c>
      <c r="BS736">
        <v>31.7</v>
      </c>
      <c r="BT736">
        <v>1</v>
      </c>
      <c r="BU736">
        <v>1</v>
      </c>
      <c r="BV736">
        <v>1</v>
      </c>
      <c r="BW736">
        <v>1</v>
      </c>
      <c r="BX736">
        <v>1</v>
      </c>
      <c r="BY736" t="s">
        <v>3</v>
      </c>
      <c r="BZ736">
        <v>118</v>
      </c>
      <c r="CA736">
        <v>63</v>
      </c>
      <c r="CE736">
        <v>0</v>
      </c>
      <c r="CF736">
        <v>0</v>
      </c>
      <c r="CG736">
        <v>0</v>
      </c>
      <c r="CM736">
        <v>0</v>
      </c>
      <c r="CN736" t="s">
        <v>926</v>
      </c>
      <c r="CO736">
        <v>0</v>
      </c>
      <c r="CP736">
        <f t="shared" si="769"/>
        <v>51208.42</v>
      </c>
      <c r="CQ736">
        <f t="shared" si="770"/>
        <v>44300.9035</v>
      </c>
      <c r="CR736">
        <f t="shared" si="771"/>
        <v>165.34275</v>
      </c>
      <c r="CS736">
        <f t="shared" si="772"/>
        <v>0</v>
      </c>
      <c r="CT736">
        <f t="shared" si="773"/>
        <v>29427.569649999998</v>
      </c>
      <c r="CU736">
        <f t="shared" si="774"/>
        <v>0</v>
      </c>
      <c r="CV736">
        <f t="shared" si="775"/>
        <v>102.35</v>
      </c>
      <c r="CW736">
        <f t="shared" si="776"/>
        <v>0</v>
      </c>
      <c r="CX736">
        <f t="shared" si="777"/>
        <v>0</v>
      </c>
      <c r="CY736">
        <f t="shared" si="778"/>
        <v>21616.908600000002</v>
      </c>
      <c r="CZ736">
        <f t="shared" si="779"/>
        <v>11012.3874</v>
      </c>
      <c r="DC736" t="s">
        <v>3</v>
      </c>
      <c r="DD736" t="s">
        <v>3</v>
      </c>
      <c r="DE736" t="s">
        <v>167</v>
      </c>
      <c r="DF736" t="s">
        <v>167</v>
      </c>
      <c r="DG736" t="s">
        <v>168</v>
      </c>
      <c r="DH736" t="s">
        <v>3</v>
      </c>
      <c r="DI736" t="s">
        <v>168</v>
      </c>
      <c r="DJ736" t="s">
        <v>167</v>
      </c>
      <c r="DK736" t="s">
        <v>3</v>
      </c>
      <c r="DL736" t="s">
        <v>3</v>
      </c>
      <c r="DM736" t="s">
        <v>3</v>
      </c>
      <c r="DN736">
        <v>0</v>
      </c>
      <c r="DO736">
        <v>0</v>
      </c>
      <c r="DP736">
        <v>1</v>
      </c>
      <c r="DQ736">
        <v>1</v>
      </c>
      <c r="DU736">
        <v>1005</v>
      </c>
      <c r="DV736" t="s">
        <v>218</v>
      </c>
      <c r="DW736" t="s">
        <v>218</v>
      </c>
      <c r="DX736">
        <v>100</v>
      </c>
      <c r="DZ736" t="s">
        <v>3</v>
      </c>
      <c r="EA736" t="s">
        <v>3</v>
      </c>
      <c r="EB736" t="s">
        <v>3</v>
      </c>
      <c r="EC736" t="s">
        <v>3</v>
      </c>
      <c r="EE736">
        <v>36260426</v>
      </c>
      <c r="EF736">
        <v>2</v>
      </c>
      <c r="EG736" t="s">
        <v>55</v>
      </c>
      <c r="EH736">
        <v>0</v>
      </c>
      <c r="EI736" t="s">
        <v>3</v>
      </c>
      <c r="EJ736">
        <v>1</v>
      </c>
      <c r="EK736">
        <v>10001</v>
      </c>
      <c r="EL736" t="s">
        <v>169</v>
      </c>
      <c r="EM736" t="s">
        <v>170</v>
      </c>
      <c r="EO736" t="s">
        <v>171</v>
      </c>
      <c r="EQ736">
        <v>0</v>
      </c>
      <c r="ER736">
        <v>8276.1299999999992</v>
      </c>
      <c r="ES736">
        <v>7445.53</v>
      </c>
      <c r="ET736">
        <v>23.37</v>
      </c>
      <c r="EU736">
        <v>0</v>
      </c>
      <c r="EV736">
        <v>807.23</v>
      </c>
      <c r="EW736">
        <v>89</v>
      </c>
      <c r="EX736">
        <v>0</v>
      </c>
      <c r="EY736">
        <v>0</v>
      </c>
      <c r="FQ736">
        <v>0</v>
      </c>
      <c r="FR736">
        <f t="shared" si="780"/>
        <v>0</v>
      </c>
      <c r="FS736">
        <v>0</v>
      </c>
      <c r="FT736" t="s">
        <v>58</v>
      </c>
      <c r="FU736" t="s">
        <v>59</v>
      </c>
      <c r="FX736">
        <v>106.2</v>
      </c>
      <c r="FY736">
        <v>53.55</v>
      </c>
      <c r="GA736" t="s">
        <v>3</v>
      </c>
      <c r="GD736">
        <v>1</v>
      </c>
      <c r="GF736">
        <v>-978692579</v>
      </c>
      <c r="GG736">
        <v>2</v>
      </c>
      <c r="GH736">
        <v>1</v>
      </c>
      <c r="GI736">
        <v>2</v>
      </c>
      <c r="GJ736">
        <v>0</v>
      </c>
      <c r="GK736">
        <v>0</v>
      </c>
      <c r="GL736">
        <f t="shared" si="781"/>
        <v>0</v>
      </c>
      <c r="GM736">
        <f t="shared" si="782"/>
        <v>83837.72</v>
      </c>
      <c r="GN736">
        <f t="shared" si="783"/>
        <v>83837.72</v>
      </c>
      <c r="GO736">
        <f t="shared" si="784"/>
        <v>0</v>
      </c>
      <c r="GP736">
        <f t="shared" si="785"/>
        <v>0</v>
      </c>
      <c r="GR736">
        <v>0</v>
      </c>
      <c r="GS736">
        <v>3</v>
      </c>
      <c r="GT736">
        <v>0</v>
      </c>
      <c r="GU736" t="s">
        <v>3</v>
      </c>
      <c r="GV736">
        <f t="shared" si="786"/>
        <v>0</v>
      </c>
      <c r="GW736">
        <v>1</v>
      </c>
      <c r="GX736">
        <f t="shared" si="787"/>
        <v>0</v>
      </c>
      <c r="HA736">
        <v>0</v>
      </c>
      <c r="HB736">
        <v>0</v>
      </c>
      <c r="HC736">
        <f t="shared" si="788"/>
        <v>0</v>
      </c>
      <c r="HE736" t="s">
        <v>3</v>
      </c>
      <c r="HF736" t="s">
        <v>3</v>
      </c>
      <c r="IK736">
        <v>0</v>
      </c>
    </row>
    <row r="737" spans="1:245">
      <c r="A737">
        <v>17</v>
      </c>
      <c r="B737">
        <v>1</v>
      </c>
      <c r="C737">
        <f>ROW(SmtRes!A304)</f>
        <v>304</v>
      </c>
      <c r="D737">
        <f>ROW(EtalonRes!A307)</f>
        <v>307</v>
      </c>
      <c r="E737" t="s">
        <v>220</v>
      </c>
      <c r="F737" t="s">
        <v>221</v>
      </c>
      <c r="G737" t="s">
        <v>222</v>
      </c>
      <c r="H737" t="s">
        <v>144</v>
      </c>
      <c r="I737">
        <f>ROUND(5/100,9)</f>
        <v>0.05</v>
      </c>
      <c r="J737">
        <v>0</v>
      </c>
      <c r="O737">
        <f t="shared" si="754"/>
        <v>503.74</v>
      </c>
      <c r="P737">
        <f t="shared" si="755"/>
        <v>21.96</v>
      </c>
      <c r="Q737">
        <f t="shared" si="756"/>
        <v>2.54</v>
      </c>
      <c r="R737">
        <f t="shared" si="757"/>
        <v>0.65</v>
      </c>
      <c r="S737">
        <f t="shared" si="758"/>
        <v>479.24</v>
      </c>
      <c r="T737">
        <f t="shared" si="759"/>
        <v>0</v>
      </c>
      <c r="U737">
        <f t="shared" si="760"/>
        <v>1.524</v>
      </c>
      <c r="V737">
        <f t="shared" si="761"/>
        <v>1.5E-3</v>
      </c>
      <c r="W737">
        <f t="shared" si="762"/>
        <v>0</v>
      </c>
      <c r="X737">
        <f t="shared" si="763"/>
        <v>455.9</v>
      </c>
      <c r="Y737">
        <f t="shared" si="764"/>
        <v>311.93</v>
      </c>
      <c r="AA737">
        <v>33525518</v>
      </c>
      <c r="AB737">
        <f t="shared" si="765"/>
        <v>371.42</v>
      </c>
      <c r="AC737">
        <f t="shared" si="789"/>
        <v>63.28</v>
      </c>
      <c r="AD737">
        <f t="shared" ref="AD737:AD742" si="790">ROUND((((ET737)-(EU737))+AE737),6)</f>
        <v>5.78</v>
      </c>
      <c r="AE737">
        <f t="shared" ref="AE737:AF742" si="791">ROUND((EU737),6)</f>
        <v>0.41</v>
      </c>
      <c r="AF737">
        <f t="shared" si="791"/>
        <v>302.36</v>
      </c>
      <c r="AG737">
        <f t="shared" si="767"/>
        <v>0</v>
      </c>
      <c r="AH737">
        <f t="shared" ref="AH737:AI742" si="792">(EW737)</f>
        <v>30.48</v>
      </c>
      <c r="AI737">
        <f t="shared" si="792"/>
        <v>0.03</v>
      </c>
      <c r="AJ737">
        <f t="shared" si="768"/>
        <v>0</v>
      </c>
      <c r="AK737">
        <v>371.42</v>
      </c>
      <c r="AL737">
        <v>63.28</v>
      </c>
      <c r="AM737">
        <v>5.78</v>
      </c>
      <c r="AN737">
        <v>0.41</v>
      </c>
      <c r="AO737">
        <v>302.36</v>
      </c>
      <c r="AP737">
        <v>0</v>
      </c>
      <c r="AQ737">
        <v>30.48</v>
      </c>
      <c r="AR737">
        <v>0.03</v>
      </c>
      <c r="AS737">
        <v>0</v>
      </c>
      <c r="AT737">
        <v>95</v>
      </c>
      <c r="AU737">
        <v>65</v>
      </c>
      <c r="AV737">
        <v>1</v>
      </c>
      <c r="AW737">
        <v>1</v>
      </c>
      <c r="AZ737">
        <v>1</v>
      </c>
      <c r="BA737">
        <v>31.7</v>
      </c>
      <c r="BB737">
        <v>8.8000000000000007</v>
      </c>
      <c r="BC737">
        <v>6.94</v>
      </c>
      <c r="BD737" t="s">
        <v>3</v>
      </c>
      <c r="BE737" t="s">
        <v>3</v>
      </c>
      <c r="BF737" t="s">
        <v>3</v>
      </c>
      <c r="BG737" t="s">
        <v>3</v>
      </c>
      <c r="BH737">
        <v>0</v>
      </c>
      <c r="BI737">
        <v>2</v>
      </c>
      <c r="BJ737" t="s">
        <v>223</v>
      </c>
      <c r="BM737">
        <v>108001</v>
      </c>
      <c r="BN737">
        <v>0</v>
      </c>
      <c r="BO737" t="s">
        <v>221</v>
      </c>
      <c r="BP737">
        <v>1</v>
      </c>
      <c r="BQ737">
        <v>3</v>
      </c>
      <c r="BR737">
        <v>0</v>
      </c>
      <c r="BS737">
        <v>31.7</v>
      </c>
      <c r="BT737">
        <v>1</v>
      </c>
      <c r="BU737">
        <v>1</v>
      </c>
      <c r="BV737">
        <v>1</v>
      </c>
      <c r="BW737">
        <v>1</v>
      </c>
      <c r="BX737">
        <v>1</v>
      </c>
      <c r="BY737" t="s">
        <v>3</v>
      </c>
      <c r="BZ737">
        <v>95</v>
      </c>
      <c r="CA737">
        <v>65</v>
      </c>
      <c r="CE737">
        <v>0</v>
      </c>
      <c r="CF737">
        <v>0</v>
      </c>
      <c r="CG737">
        <v>0</v>
      </c>
      <c r="CM737">
        <v>0</v>
      </c>
      <c r="CN737" t="s">
        <v>3</v>
      </c>
      <c r="CO737">
        <v>0</v>
      </c>
      <c r="CP737">
        <f t="shared" si="769"/>
        <v>503.74</v>
      </c>
      <c r="CQ737">
        <f t="shared" si="770"/>
        <v>439.16320000000002</v>
      </c>
      <c r="CR737">
        <f t="shared" si="771"/>
        <v>50.864000000000004</v>
      </c>
      <c r="CS737">
        <f t="shared" si="772"/>
        <v>12.996999999999998</v>
      </c>
      <c r="CT737">
        <f t="shared" si="773"/>
        <v>9584.8119999999999</v>
      </c>
      <c r="CU737">
        <f t="shared" si="774"/>
        <v>0</v>
      </c>
      <c r="CV737">
        <f t="shared" si="775"/>
        <v>30.48</v>
      </c>
      <c r="CW737">
        <f t="shared" si="776"/>
        <v>0.03</v>
      </c>
      <c r="CX737">
        <f t="shared" si="777"/>
        <v>0</v>
      </c>
      <c r="CY737">
        <f t="shared" si="778"/>
        <v>455.89549999999997</v>
      </c>
      <c r="CZ737">
        <f t="shared" si="779"/>
        <v>311.92849999999999</v>
      </c>
      <c r="DC737" t="s">
        <v>3</v>
      </c>
      <c r="DD737" t="s">
        <v>3</v>
      </c>
      <c r="DE737" t="s">
        <v>3</v>
      </c>
      <c r="DF737" t="s">
        <v>3</v>
      </c>
      <c r="DG737" t="s">
        <v>3</v>
      </c>
      <c r="DH737" t="s">
        <v>3</v>
      </c>
      <c r="DI737" t="s">
        <v>3</v>
      </c>
      <c r="DJ737" t="s">
        <v>3</v>
      </c>
      <c r="DK737" t="s">
        <v>3</v>
      </c>
      <c r="DL737" t="s">
        <v>3</v>
      </c>
      <c r="DM737" t="s">
        <v>3</v>
      </c>
      <c r="DN737">
        <v>0</v>
      </c>
      <c r="DO737">
        <v>0</v>
      </c>
      <c r="DP737">
        <v>1</v>
      </c>
      <c r="DQ737">
        <v>1</v>
      </c>
      <c r="DU737">
        <v>1010</v>
      </c>
      <c r="DV737" t="s">
        <v>144</v>
      </c>
      <c r="DW737" t="s">
        <v>144</v>
      </c>
      <c r="DX737">
        <v>100</v>
      </c>
      <c r="DZ737" t="s">
        <v>3</v>
      </c>
      <c r="EA737" t="s">
        <v>3</v>
      </c>
      <c r="EB737" t="s">
        <v>3</v>
      </c>
      <c r="EC737" t="s">
        <v>3</v>
      </c>
      <c r="EE737">
        <v>36260309</v>
      </c>
      <c r="EF737">
        <v>3</v>
      </c>
      <c r="EG737" t="s">
        <v>224</v>
      </c>
      <c r="EH737">
        <v>0</v>
      </c>
      <c r="EI737" t="s">
        <v>3</v>
      </c>
      <c r="EJ737">
        <v>2</v>
      </c>
      <c r="EK737">
        <v>108001</v>
      </c>
      <c r="EL737" t="s">
        <v>225</v>
      </c>
      <c r="EM737" t="s">
        <v>226</v>
      </c>
      <c r="EO737" t="s">
        <v>3</v>
      </c>
      <c r="EQ737">
        <v>0</v>
      </c>
      <c r="ER737">
        <v>371.42</v>
      </c>
      <c r="ES737">
        <v>63.28</v>
      </c>
      <c r="ET737">
        <v>5.78</v>
      </c>
      <c r="EU737">
        <v>0.41</v>
      </c>
      <c r="EV737">
        <v>302.36</v>
      </c>
      <c r="EW737">
        <v>30.48</v>
      </c>
      <c r="EX737">
        <v>0.03</v>
      </c>
      <c r="EY737">
        <v>0</v>
      </c>
      <c r="FQ737">
        <v>0</v>
      </c>
      <c r="FR737">
        <f t="shared" si="780"/>
        <v>0</v>
      </c>
      <c r="FS737">
        <v>0</v>
      </c>
      <c r="FX737">
        <v>95</v>
      </c>
      <c r="FY737">
        <v>65</v>
      </c>
      <c r="GA737" t="s">
        <v>3</v>
      </c>
      <c r="GD737">
        <v>1</v>
      </c>
      <c r="GF737">
        <v>-1627028948</v>
      </c>
      <c r="GG737">
        <v>2</v>
      </c>
      <c r="GH737">
        <v>1</v>
      </c>
      <c r="GI737">
        <v>2</v>
      </c>
      <c r="GJ737">
        <v>0</v>
      </c>
      <c r="GK737">
        <v>0</v>
      </c>
      <c r="GL737">
        <f t="shared" si="781"/>
        <v>0</v>
      </c>
      <c r="GM737">
        <f t="shared" si="782"/>
        <v>1271.57</v>
      </c>
      <c r="GN737">
        <f t="shared" si="783"/>
        <v>0</v>
      </c>
      <c r="GO737">
        <f t="shared" si="784"/>
        <v>1271.57</v>
      </c>
      <c r="GP737">
        <f t="shared" si="785"/>
        <v>0</v>
      </c>
      <c r="GR737">
        <v>0</v>
      </c>
      <c r="GS737">
        <v>3</v>
      </c>
      <c r="GT737">
        <v>0</v>
      </c>
      <c r="GU737" t="s">
        <v>3</v>
      </c>
      <c r="GV737">
        <f t="shared" si="786"/>
        <v>0</v>
      </c>
      <c r="GW737">
        <v>1</v>
      </c>
      <c r="GX737">
        <f t="shared" si="787"/>
        <v>0</v>
      </c>
      <c r="HA737">
        <v>0</v>
      </c>
      <c r="HB737">
        <v>0</v>
      </c>
      <c r="HC737">
        <f t="shared" si="788"/>
        <v>0</v>
      </c>
      <c r="HE737" t="s">
        <v>3</v>
      </c>
      <c r="HF737" t="s">
        <v>3</v>
      </c>
      <c r="IK737">
        <v>0</v>
      </c>
    </row>
    <row r="738" spans="1:245">
      <c r="A738">
        <v>17</v>
      </c>
      <c r="B738">
        <v>1</v>
      </c>
      <c r="E738" t="s">
        <v>227</v>
      </c>
      <c r="F738" t="s">
        <v>228</v>
      </c>
      <c r="G738" t="s">
        <v>229</v>
      </c>
      <c r="H738" t="s">
        <v>230</v>
      </c>
      <c r="I738">
        <f>ROUND(5/1000,9)</f>
        <v>5.0000000000000001E-3</v>
      </c>
      <c r="J738">
        <v>0</v>
      </c>
      <c r="O738">
        <f t="shared" si="754"/>
        <v>25.58</v>
      </c>
      <c r="P738">
        <f t="shared" si="755"/>
        <v>25.58</v>
      </c>
      <c r="Q738">
        <f t="shared" si="756"/>
        <v>0</v>
      </c>
      <c r="R738">
        <f t="shared" si="757"/>
        <v>0</v>
      </c>
      <c r="S738">
        <f t="shared" si="758"/>
        <v>0</v>
      </c>
      <c r="T738">
        <f t="shared" si="759"/>
        <v>0</v>
      </c>
      <c r="U738">
        <f t="shared" si="760"/>
        <v>0</v>
      </c>
      <c r="V738">
        <f t="shared" si="761"/>
        <v>0</v>
      </c>
      <c r="W738">
        <f t="shared" si="762"/>
        <v>0.1</v>
      </c>
      <c r="X738">
        <f t="shared" si="763"/>
        <v>0</v>
      </c>
      <c r="Y738">
        <f t="shared" si="764"/>
        <v>0</v>
      </c>
      <c r="AA738">
        <v>33525518</v>
      </c>
      <c r="AB738">
        <f t="shared" si="765"/>
        <v>1998.42</v>
      </c>
      <c r="AC738">
        <f t="shared" si="789"/>
        <v>1998.42</v>
      </c>
      <c r="AD738">
        <f t="shared" si="790"/>
        <v>0</v>
      </c>
      <c r="AE738">
        <f t="shared" si="791"/>
        <v>0</v>
      </c>
      <c r="AF738">
        <f t="shared" si="791"/>
        <v>0</v>
      </c>
      <c r="AG738">
        <f t="shared" si="767"/>
        <v>0</v>
      </c>
      <c r="AH738">
        <f t="shared" si="792"/>
        <v>0</v>
      </c>
      <c r="AI738">
        <f t="shared" si="792"/>
        <v>0</v>
      </c>
      <c r="AJ738">
        <f t="shared" si="768"/>
        <v>19.399999999999999</v>
      </c>
      <c r="AK738">
        <v>1998.42</v>
      </c>
      <c r="AL738">
        <v>1998.42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19.399999999999999</v>
      </c>
      <c r="AT738">
        <v>0</v>
      </c>
      <c r="AU738">
        <v>0</v>
      </c>
      <c r="AV738">
        <v>1</v>
      </c>
      <c r="AW738">
        <v>1</v>
      </c>
      <c r="AZ738">
        <v>1</v>
      </c>
      <c r="BA738">
        <v>1</v>
      </c>
      <c r="BB738">
        <v>1</v>
      </c>
      <c r="BC738">
        <v>2.56</v>
      </c>
      <c r="BD738" t="s">
        <v>3</v>
      </c>
      <c r="BE738" t="s">
        <v>3</v>
      </c>
      <c r="BF738" t="s">
        <v>3</v>
      </c>
      <c r="BG738" t="s">
        <v>3</v>
      </c>
      <c r="BH738">
        <v>3</v>
      </c>
      <c r="BI738">
        <v>2</v>
      </c>
      <c r="BJ738" t="s">
        <v>231</v>
      </c>
      <c r="BM738">
        <v>500002</v>
      </c>
      <c r="BN738">
        <v>0</v>
      </c>
      <c r="BO738" t="s">
        <v>228</v>
      </c>
      <c r="BP738">
        <v>1</v>
      </c>
      <c r="BQ738">
        <v>12</v>
      </c>
      <c r="BR738">
        <v>0</v>
      </c>
      <c r="BS738">
        <v>1</v>
      </c>
      <c r="BT738">
        <v>1</v>
      </c>
      <c r="BU738">
        <v>1</v>
      </c>
      <c r="BV738">
        <v>1</v>
      </c>
      <c r="BW738">
        <v>1</v>
      </c>
      <c r="BX738">
        <v>1</v>
      </c>
      <c r="BY738" t="s">
        <v>3</v>
      </c>
      <c r="BZ738">
        <v>0</v>
      </c>
      <c r="CA738">
        <v>0</v>
      </c>
      <c r="CE738">
        <v>0</v>
      </c>
      <c r="CF738">
        <v>0</v>
      </c>
      <c r="CG738">
        <v>0</v>
      </c>
      <c r="CM738">
        <v>0</v>
      </c>
      <c r="CN738" t="s">
        <v>3</v>
      </c>
      <c r="CO738">
        <v>0</v>
      </c>
      <c r="CP738">
        <f t="shared" si="769"/>
        <v>25.58</v>
      </c>
      <c r="CQ738">
        <f t="shared" si="770"/>
        <v>5115.9552000000003</v>
      </c>
      <c r="CR738">
        <f t="shared" si="771"/>
        <v>0</v>
      </c>
      <c r="CS738">
        <f t="shared" si="772"/>
        <v>0</v>
      </c>
      <c r="CT738">
        <f t="shared" si="773"/>
        <v>0</v>
      </c>
      <c r="CU738">
        <f t="shared" si="774"/>
        <v>0</v>
      </c>
      <c r="CV738">
        <f t="shared" si="775"/>
        <v>0</v>
      </c>
      <c r="CW738">
        <f t="shared" si="776"/>
        <v>0</v>
      </c>
      <c r="CX738">
        <f t="shared" si="777"/>
        <v>19.399999999999999</v>
      </c>
      <c r="CY738">
        <f t="shared" si="778"/>
        <v>0</v>
      </c>
      <c r="CZ738">
        <f t="shared" si="779"/>
        <v>0</v>
      </c>
      <c r="DC738" t="s">
        <v>3</v>
      </c>
      <c r="DD738" t="s">
        <v>3</v>
      </c>
      <c r="DE738" t="s">
        <v>3</v>
      </c>
      <c r="DF738" t="s">
        <v>3</v>
      </c>
      <c r="DG738" t="s">
        <v>3</v>
      </c>
      <c r="DH738" t="s">
        <v>3</v>
      </c>
      <c r="DI738" t="s">
        <v>3</v>
      </c>
      <c r="DJ738" t="s">
        <v>3</v>
      </c>
      <c r="DK738" t="s">
        <v>3</v>
      </c>
      <c r="DL738" t="s">
        <v>3</v>
      </c>
      <c r="DM738" t="s">
        <v>3</v>
      </c>
      <c r="DN738">
        <v>0</v>
      </c>
      <c r="DO738">
        <v>0</v>
      </c>
      <c r="DP738">
        <v>1</v>
      </c>
      <c r="DQ738">
        <v>1</v>
      </c>
      <c r="DU738">
        <v>1010</v>
      </c>
      <c r="DV738" t="s">
        <v>230</v>
      </c>
      <c r="DW738" t="s">
        <v>230</v>
      </c>
      <c r="DX738">
        <v>1000</v>
      </c>
      <c r="DZ738" t="s">
        <v>3</v>
      </c>
      <c r="EA738" t="s">
        <v>3</v>
      </c>
      <c r="EB738" t="s">
        <v>3</v>
      </c>
      <c r="EC738" t="s">
        <v>3</v>
      </c>
      <c r="EE738">
        <v>36260360</v>
      </c>
      <c r="EF738">
        <v>12</v>
      </c>
      <c r="EG738" t="s">
        <v>232</v>
      </c>
      <c r="EH738">
        <v>0</v>
      </c>
      <c r="EI738" t="s">
        <v>3</v>
      </c>
      <c r="EJ738">
        <v>2</v>
      </c>
      <c r="EK738">
        <v>500002</v>
      </c>
      <c r="EL738" t="s">
        <v>233</v>
      </c>
      <c r="EM738" t="s">
        <v>234</v>
      </c>
      <c r="EO738" t="s">
        <v>3</v>
      </c>
      <c r="EQ738">
        <v>0</v>
      </c>
      <c r="ER738">
        <v>1998.42</v>
      </c>
      <c r="ES738">
        <v>1998.42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FQ738">
        <v>0</v>
      </c>
      <c r="FR738">
        <f t="shared" si="780"/>
        <v>0</v>
      </c>
      <c r="FS738">
        <v>0</v>
      </c>
      <c r="FX738">
        <v>0</v>
      </c>
      <c r="FY738">
        <v>0</v>
      </c>
      <c r="GA738" t="s">
        <v>3</v>
      </c>
      <c r="GD738">
        <v>1</v>
      </c>
      <c r="GF738">
        <v>-1152774928</v>
      </c>
      <c r="GG738">
        <v>2</v>
      </c>
      <c r="GH738">
        <v>1</v>
      </c>
      <c r="GI738">
        <v>2</v>
      </c>
      <c r="GJ738">
        <v>0</v>
      </c>
      <c r="GK738">
        <v>0</v>
      </c>
      <c r="GL738">
        <f t="shared" si="781"/>
        <v>0</v>
      </c>
      <c r="GM738">
        <f t="shared" si="782"/>
        <v>25.58</v>
      </c>
      <c r="GN738">
        <f t="shared" si="783"/>
        <v>0</v>
      </c>
      <c r="GO738">
        <f t="shared" si="784"/>
        <v>25.58</v>
      </c>
      <c r="GP738">
        <f t="shared" si="785"/>
        <v>0</v>
      </c>
      <c r="GR738">
        <v>0</v>
      </c>
      <c r="GS738">
        <v>3</v>
      </c>
      <c r="GT738">
        <v>0</v>
      </c>
      <c r="GU738" t="s">
        <v>3</v>
      </c>
      <c r="GV738">
        <f t="shared" si="786"/>
        <v>0</v>
      </c>
      <c r="GW738">
        <v>1</v>
      </c>
      <c r="GX738">
        <f t="shared" si="787"/>
        <v>0</v>
      </c>
      <c r="HA738">
        <v>0</v>
      </c>
      <c r="HB738">
        <v>0</v>
      </c>
      <c r="HC738">
        <f t="shared" si="788"/>
        <v>0</v>
      </c>
      <c r="HE738" t="s">
        <v>3</v>
      </c>
      <c r="HF738" t="s">
        <v>3</v>
      </c>
      <c r="IK738">
        <v>0</v>
      </c>
    </row>
    <row r="739" spans="1:245">
      <c r="A739">
        <v>17</v>
      </c>
      <c r="B739">
        <v>1</v>
      </c>
      <c r="E739" t="s">
        <v>235</v>
      </c>
      <c r="F739" t="s">
        <v>236</v>
      </c>
      <c r="G739" t="s">
        <v>237</v>
      </c>
      <c r="H739" t="s">
        <v>238</v>
      </c>
      <c r="I739">
        <v>5</v>
      </c>
      <c r="J739">
        <v>0</v>
      </c>
      <c r="O739">
        <f t="shared" si="754"/>
        <v>262.51</v>
      </c>
      <c r="P739">
        <f t="shared" si="755"/>
        <v>262.51</v>
      </c>
      <c r="Q739">
        <f t="shared" si="756"/>
        <v>0</v>
      </c>
      <c r="R739">
        <f t="shared" si="757"/>
        <v>0</v>
      </c>
      <c r="S739">
        <f t="shared" si="758"/>
        <v>0</v>
      </c>
      <c r="T739">
        <f t="shared" si="759"/>
        <v>0</v>
      </c>
      <c r="U739">
        <f t="shared" si="760"/>
        <v>0</v>
      </c>
      <c r="V739">
        <f t="shared" si="761"/>
        <v>0</v>
      </c>
      <c r="W739">
        <f t="shared" si="762"/>
        <v>0.35</v>
      </c>
      <c r="X739">
        <f t="shared" si="763"/>
        <v>0</v>
      </c>
      <c r="Y739">
        <f t="shared" si="764"/>
        <v>0</v>
      </c>
      <c r="AA739">
        <v>33525518</v>
      </c>
      <c r="AB739">
        <f t="shared" si="765"/>
        <v>7.62</v>
      </c>
      <c r="AC739">
        <f t="shared" si="789"/>
        <v>7.62</v>
      </c>
      <c r="AD739">
        <f t="shared" si="790"/>
        <v>0</v>
      </c>
      <c r="AE739">
        <f t="shared" si="791"/>
        <v>0</v>
      </c>
      <c r="AF739">
        <f t="shared" si="791"/>
        <v>0</v>
      </c>
      <c r="AG739">
        <f t="shared" si="767"/>
        <v>0</v>
      </c>
      <c r="AH739">
        <f t="shared" si="792"/>
        <v>0</v>
      </c>
      <c r="AI739">
        <f t="shared" si="792"/>
        <v>0</v>
      </c>
      <c r="AJ739">
        <f t="shared" si="768"/>
        <v>7.0000000000000007E-2</v>
      </c>
      <c r="AK739">
        <v>7.62</v>
      </c>
      <c r="AL739">
        <v>7.62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7.0000000000000007E-2</v>
      </c>
      <c r="AT739">
        <v>0</v>
      </c>
      <c r="AU739">
        <v>0</v>
      </c>
      <c r="AV739">
        <v>1</v>
      </c>
      <c r="AW739">
        <v>1</v>
      </c>
      <c r="AZ739">
        <v>1</v>
      </c>
      <c r="BA739">
        <v>1</v>
      </c>
      <c r="BB739">
        <v>1</v>
      </c>
      <c r="BC739">
        <v>6.89</v>
      </c>
      <c r="BD739" t="s">
        <v>3</v>
      </c>
      <c r="BE739" t="s">
        <v>3</v>
      </c>
      <c r="BF739" t="s">
        <v>3</v>
      </c>
      <c r="BG739" t="s">
        <v>3</v>
      </c>
      <c r="BH739">
        <v>3</v>
      </c>
      <c r="BI739">
        <v>2</v>
      </c>
      <c r="BJ739" t="s">
        <v>239</v>
      </c>
      <c r="BM739">
        <v>500002</v>
      </c>
      <c r="BN739">
        <v>0</v>
      </c>
      <c r="BO739" t="s">
        <v>236</v>
      </c>
      <c r="BP739">
        <v>1</v>
      </c>
      <c r="BQ739">
        <v>12</v>
      </c>
      <c r="BR739">
        <v>0</v>
      </c>
      <c r="BS739">
        <v>1</v>
      </c>
      <c r="BT739">
        <v>1</v>
      </c>
      <c r="BU739">
        <v>1</v>
      </c>
      <c r="BV739">
        <v>1</v>
      </c>
      <c r="BW739">
        <v>1</v>
      </c>
      <c r="BX739">
        <v>1</v>
      </c>
      <c r="BY739" t="s">
        <v>3</v>
      </c>
      <c r="BZ739">
        <v>0</v>
      </c>
      <c r="CA739">
        <v>0</v>
      </c>
      <c r="CE739">
        <v>0</v>
      </c>
      <c r="CF739">
        <v>0</v>
      </c>
      <c r="CG739">
        <v>0</v>
      </c>
      <c r="CM739">
        <v>0</v>
      </c>
      <c r="CN739" t="s">
        <v>3</v>
      </c>
      <c r="CO739">
        <v>0</v>
      </c>
      <c r="CP739">
        <f t="shared" si="769"/>
        <v>262.51</v>
      </c>
      <c r="CQ739">
        <f t="shared" si="770"/>
        <v>52.501799999999996</v>
      </c>
      <c r="CR739">
        <f t="shared" si="771"/>
        <v>0</v>
      </c>
      <c r="CS739">
        <f t="shared" si="772"/>
        <v>0</v>
      </c>
      <c r="CT739">
        <f t="shared" si="773"/>
        <v>0</v>
      </c>
      <c r="CU739">
        <f t="shared" si="774"/>
        <v>0</v>
      </c>
      <c r="CV739">
        <f t="shared" si="775"/>
        <v>0</v>
      </c>
      <c r="CW739">
        <f t="shared" si="776"/>
        <v>0</v>
      </c>
      <c r="CX739">
        <f t="shared" si="777"/>
        <v>7.0000000000000007E-2</v>
      </c>
      <c r="CY739">
        <f t="shared" si="778"/>
        <v>0</v>
      </c>
      <c r="CZ739">
        <f t="shared" si="779"/>
        <v>0</v>
      </c>
      <c r="DC739" t="s">
        <v>3</v>
      </c>
      <c r="DD739" t="s">
        <v>3</v>
      </c>
      <c r="DE739" t="s">
        <v>3</v>
      </c>
      <c r="DF739" t="s">
        <v>3</v>
      </c>
      <c r="DG739" t="s">
        <v>3</v>
      </c>
      <c r="DH739" t="s">
        <v>3</v>
      </c>
      <c r="DI739" t="s">
        <v>3</v>
      </c>
      <c r="DJ739" t="s">
        <v>3</v>
      </c>
      <c r="DK739" t="s">
        <v>3</v>
      </c>
      <c r="DL739" t="s">
        <v>3</v>
      </c>
      <c r="DM739" t="s">
        <v>3</v>
      </c>
      <c r="DN739">
        <v>0</v>
      </c>
      <c r="DO739">
        <v>0</v>
      </c>
      <c r="DP739">
        <v>1</v>
      </c>
      <c r="DQ739">
        <v>1</v>
      </c>
      <c r="DU739">
        <v>1010</v>
      </c>
      <c r="DV739" t="s">
        <v>238</v>
      </c>
      <c r="DW739" t="s">
        <v>238</v>
      </c>
      <c r="DX739">
        <v>1</v>
      </c>
      <c r="DZ739" t="s">
        <v>3</v>
      </c>
      <c r="EA739" t="s">
        <v>3</v>
      </c>
      <c r="EB739" t="s">
        <v>3</v>
      </c>
      <c r="EC739" t="s">
        <v>3</v>
      </c>
      <c r="EE739">
        <v>36260360</v>
      </c>
      <c r="EF739">
        <v>12</v>
      </c>
      <c r="EG739" t="s">
        <v>232</v>
      </c>
      <c r="EH739">
        <v>0</v>
      </c>
      <c r="EI739" t="s">
        <v>3</v>
      </c>
      <c r="EJ739">
        <v>2</v>
      </c>
      <c r="EK739">
        <v>500002</v>
      </c>
      <c r="EL739" t="s">
        <v>233</v>
      </c>
      <c r="EM739" t="s">
        <v>234</v>
      </c>
      <c r="EO739" t="s">
        <v>3</v>
      </c>
      <c r="EQ739">
        <v>0</v>
      </c>
      <c r="ER739">
        <v>7.62</v>
      </c>
      <c r="ES739">
        <v>7.62</v>
      </c>
      <c r="ET739">
        <v>0</v>
      </c>
      <c r="EU739">
        <v>0</v>
      </c>
      <c r="EV739">
        <v>0</v>
      </c>
      <c r="EW739">
        <v>0</v>
      </c>
      <c r="EX739">
        <v>0</v>
      </c>
      <c r="EY739">
        <v>0</v>
      </c>
      <c r="FQ739">
        <v>0</v>
      </c>
      <c r="FR739">
        <f t="shared" si="780"/>
        <v>0</v>
      </c>
      <c r="FS739">
        <v>0</v>
      </c>
      <c r="FX739">
        <v>0</v>
      </c>
      <c r="FY739">
        <v>0</v>
      </c>
      <c r="GA739" t="s">
        <v>3</v>
      </c>
      <c r="GD739">
        <v>1</v>
      </c>
      <c r="GF739">
        <v>-652224790</v>
      </c>
      <c r="GG739">
        <v>2</v>
      </c>
      <c r="GH739">
        <v>1</v>
      </c>
      <c r="GI739">
        <v>2</v>
      </c>
      <c r="GJ739">
        <v>0</v>
      </c>
      <c r="GK739">
        <v>0</v>
      </c>
      <c r="GL739">
        <f t="shared" si="781"/>
        <v>0</v>
      </c>
      <c r="GM739">
        <f t="shared" si="782"/>
        <v>262.51</v>
      </c>
      <c r="GN739">
        <f t="shared" si="783"/>
        <v>0</v>
      </c>
      <c r="GO739">
        <f t="shared" si="784"/>
        <v>262.51</v>
      </c>
      <c r="GP739">
        <f t="shared" si="785"/>
        <v>0</v>
      </c>
      <c r="GR739">
        <v>0</v>
      </c>
      <c r="GS739">
        <v>3</v>
      </c>
      <c r="GT739">
        <v>0</v>
      </c>
      <c r="GU739" t="s">
        <v>3</v>
      </c>
      <c r="GV739">
        <f t="shared" si="786"/>
        <v>0</v>
      </c>
      <c r="GW739">
        <v>1</v>
      </c>
      <c r="GX739">
        <f t="shared" si="787"/>
        <v>0</v>
      </c>
      <c r="HA739">
        <v>0</v>
      </c>
      <c r="HB739">
        <v>0</v>
      </c>
      <c r="HC739">
        <f t="shared" si="788"/>
        <v>0</v>
      </c>
      <c r="HE739" t="s">
        <v>3</v>
      </c>
      <c r="HF739" t="s">
        <v>3</v>
      </c>
      <c r="IK739">
        <v>0</v>
      </c>
    </row>
    <row r="740" spans="1:245">
      <c r="A740">
        <v>17</v>
      </c>
      <c r="B740">
        <v>1</v>
      </c>
      <c r="C740">
        <f>ROW(SmtRes!A313)</f>
        <v>313</v>
      </c>
      <c r="D740">
        <f>ROW(EtalonRes!A314)</f>
        <v>314</v>
      </c>
      <c r="E740" t="s">
        <v>240</v>
      </c>
      <c r="F740" t="s">
        <v>241</v>
      </c>
      <c r="G740" t="s">
        <v>242</v>
      </c>
      <c r="H740" t="s">
        <v>144</v>
      </c>
      <c r="I740">
        <f>ROUND(1/100,9)</f>
        <v>0.01</v>
      </c>
      <c r="J740">
        <v>0</v>
      </c>
      <c r="O740">
        <f t="shared" si="754"/>
        <v>85.54</v>
      </c>
      <c r="P740">
        <f t="shared" si="755"/>
        <v>2.5099999999999998</v>
      </c>
      <c r="Q740">
        <f t="shared" si="756"/>
        <v>0.51</v>
      </c>
      <c r="R740">
        <f t="shared" si="757"/>
        <v>0.13</v>
      </c>
      <c r="S740">
        <f t="shared" si="758"/>
        <v>82.52</v>
      </c>
      <c r="T740">
        <f t="shared" si="759"/>
        <v>0</v>
      </c>
      <c r="U740">
        <f t="shared" si="760"/>
        <v>0.26239999999999997</v>
      </c>
      <c r="V740">
        <f t="shared" si="761"/>
        <v>2.9999999999999997E-4</v>
      </c>
      <c r="W740">
        <f t="shared" si="762"/>
        <v>0</v>
      </c>
      <c r="X740">
        <f t="shared" si="763"/>
        <v>78.52</v>
      </c>
      <c r="Y740">
        <f t="shared" si="764"/>
        <v>53.72</v>
      </c>
      <c r="AA740">
        <v>33525518</v>
      </c>
      <c r="AB740">
        <f t="shared" si="765"/>
        <v>302.14999999999998</v>
      </c>
      <c r="AC740">
        <f t="shared" si="789"/>
        <v>36.07</v>
      </c>
      <c r="AD740">
        <f t="shared" si="790"/>
        <v>5.78</v>
      </c>
      <c r="AE740">
        <f t="shared" si="791"/>
        <v>0.41</v>
      </c>
      <c r="AF740">
        <f t="shared" si="791"/>
        <v>260.3</v>
      </c>
      <c r="AG740">
        <f t="shared" si="767"/>
        <v>0</v>
      </c>
      <c r="AH740">
        <f t="shared" si="792"/>
        <v>26.24</v>
      </c>
      <c r="AI740">
        <f t="shared" si="792"/>
        <v>0.03</v>
      </c>
      <c r="AJ740">
        <f t="shared" si="768"/>
        <v>0</v>
      </c>
      <c r="AK740">
        <v>302.14999999999998</v>
      </c>
      <c r="AL740">
        <v>36.07</v>
      </c>
      <c r="AM740">
        <v>5.78</v>
      </c>
      <c r="AN740">
        <v>0.41</v>
      </c>
      <c r="AO740">
        <v>260.3</v>
      </c>
      <c r="AP740">
        <v>0</v>
      </c>
      <c r="AQ740">
        <v>26.24</v>
      </c>
      <c r="AR740">
        <v>0.03</v>
      </c>
      <c r="AS740">
        <v>0</v>
      </c>
      <c r="AT740">
        <v>95</v>
      </c>
      <c r="AU740">
        <v>65</v>
      </c>
      <c r="AV740">
        <v>1</v>
      </c>
      <c r="AW740">
        <v>1</v>
      </c>
      <c r="AZ740">
        <v>1</v>
      </c>
      <c r="BA740">
        <v>31.7</v>
      </c>
      <c r="BB740">
        <v>8.8000000000000007</v>
      </c>
      <c r="BC740">
        <v>6.95</v>
      </c>
      <c r="BD740" t="s">
        <v>3</v>
      </c>
      <c r="BE740" t="s">
        <v>3</v>
      </c>
      <c r="BF740" t="s">
        <v>3</v>
      </c>
      <c r="BG740" t="s">
        <v>3</v>
      </c>
      <c r="BH740">
        <v>0</v>
      </c>
      <c r="BI740">
        <v>2</v>
      </c>
      <c r="BJ740" t="s">
        <v>243</v>
      </c>
      <c r="BM740">
        <v>108001</v>
      </c>
      <c r="BN740">
        <v>0</v>
      </c>
      <c r="BO740" t="s">
        <v>241</v>
      </c>
      <c r="BP740">
        <v>1</v>
      </c>
      <c r="BQ740">
        <v>3</v>
      </c>
      <c r="BR740">
        <v>0</v>
      </c>
      <c r="BS740">
        <v>31.7</v>
      </c>
      <c r="BT740">
        <v>1</v>
      </c>
      <c r="BU740">
        <v>1</v>
      </c>
      <c r="BV740">
        <v>1</v>
      </c>
      <c r="BW740">
        <v>1</v>
      </c>
      <c r="BX740">
        <v>1</v>
      </c>
      <c r="BY740" t="s">
        <v>3</v>
      </c>
      <c r="BZ740">
        <v>95</v>
      </c>
      <c r="CA740">
        <v>65</v>
      </c>
      <c r="CE740">
        <v>0</v>
      </c>
      <c r="CF740">
        <v>0</v>
      </c>
      <c r="CG740">
        <v>0</v>
      </c>
      <c r="CM740">
        <v>0</v>
      </c>
      <c r="CN740" t="s">
        <v>3</v>
      </c>
      <c r="CO740">
        <v>0</v>
      </c>
      <c r="CP740">
        <f t="shared" si="769"/>
        <v>85.539999999999992</v>
      </c>
      <c r="CQ740">
        <f t="shared" si="770"/>
        <v>250.6865</v>
      </c>
      <c r="CR740">
        <f t="shared" si="771"/>
        <v>50.864000000000004</v>
      </c>
      <c r="CS740">
        <f t="shared" si="772"/>
        <v>12.996999999999998</v>
      </c>
      <c r="CT740">
        <f t="shared" si="773"/>
        <v>8251.51</v>
      </c>
      <c r="CU740">
        <f t="shared" si="774"/>
        <v>0</v>
      </c>
      <c r="CV740">
        <f t="shared" si="775"/>
        <v>26.24</v>
      </c>
      <c r="CW740">
        <f t="shared" si="776"/>
        <v>0.03</v>
      </c>
      <c r="CX740">
        <f t="shared" si="777"/>
        <v>0</v>
      </c>
      <c r="CY740">
        <f t="shared" si="778"/>
        <v>78.517499999999984</v>
      </c>
      <c r="CZ740">
        <f t="shared" si="779"/>
        <v>53.722499999999989</v>
      </c>
      <c r="DC740" t="s">
        <v>3</v>
      </c>
      <c r="DD740" t="s">
        <v>3</v>
      </c>
      <c r="DE740" t="s">
        <v>3</v>
      </c>
      <c r="DF740" t="s">
        <v>3</v>
      </c>
      <c r="DG740" t="s">
        <v>3</v>
      </c>
      <c r="DH740" t="s">
        <v>3</v>
      </c>
      <c r="DI740" t="s">
        <v>3</v>
      </c>
      <c r="DJ740" t="s">
        <v>3</v>
      </c>
      <c r="DK740" t="s">
        <v>3</v>
      </c>
      <c r="DL740" t="s">
        <v>3</v>
      </c>
      <c r="DM740" t="s">
        <v>3</v>
      </c>
      <c r="DN740">
        <v>0</v>
      </c>
      <c r="DO740">
        <v>0</v>
      </c>
      <c r="DP740">
        <v>1</v>
      </c>
      <c r="DQ740">
        <v>1</v>
      </c>
      <c r="DU740">
        <v>1010</v>
      </c>
      <c r="DV740" t="s">
        <v>144</v>
      </c>
      <c r="DW740" t="s">
        <v>144</v>
      </c>
      <c r="DX740">
        <v>100</v>
      </c>
      <c r="DZ740" t="s">
        <v>3</v>
      </c>
      <c r="EA740" t="s">
        <v>3</v>
      </c>
      <c r="EB740" t="s">
        <v>3</v>
      </c>
      <c r="EC740" t="s">
        <v>3</v>
      </c>
      <c r="EE740">
        <v>36260309</v>
      </c>
      <c r="EF740">
        <v>3</v>
      </c>
      <c r="EG740" t="s">
        <v>224</v>
      </c>
      <c r="EH740">
        <v>0</v>
      </c>
      <c r="EI740" t="s">
        <v>3</v>
      </c>
      <c r="EJ740">
        <v>2</v>
      </c>
      <c r="EK740">
        <v>108001</v>
      </c>
      <c r="EL740" t="s">
        <v>225</v>
      </c>
      <c r="EM740" t="s">
        <v>226</v>
      </c>
      <c r="EO740" t="s">
        <v>3</v>
      </c>
      <c r="EQ740">
        <v>0</v>
      </c>
      <c r="ER740">
        <v>302.14999999999998</v>
      </c>
      <c r="ES740">
        <v>36.07</v>
      </c>
      <c r="ET740">
        <v>5.78</v>
      </c>
      <c r="EU740">
        <v>0.41</v>
      </c>
      <c r="EV740">
        <v>260.3</v>
      </c>
      <c r="EW740">
        <v>26.24</v>
      </c>
      <c r="EX740">
        <v>0.03</v>
      </c>
      <c r="EY740">
        <v>0</v>
      </c>
      <c r="FQ740">
        <v>0</v>
      </c>
      <c r="FR740">
        <f t="shared" si="780"/>
        <v>0</v>
      </c>
      <c r="FS740">
        <v>0</v>
      </c>
      <c r="FX740">
        <v>95</v>
      </c>
      <c r="FY740">
        <v>65</v>
      </c>
      <c r="GA740" t="s">
        <v>3</v>
      </c>
      <c r="GD740">
        <v>1</v>
      </c>
      <c r="GF740">
        <v>1949515482</v>
      </c>
      <c r="GG740">
        <v>2</v>
      </c>
      <c r="GH740">
        <v>1</v>
      </c>
      <c r="GI740">
        <v>2</v>
      </c>
      <c r="GJ740">
        <v>0</v>
      </c>
      <c r="GK740">
        <v>0</v>
      </c>
      <c r="GL740">
        <f t="shared" si="781"/>
        <v>0</v>
      </c>
      <c r="GM740">
        <f t="shared" si="782"/>
        <v>217.78</v>
      </c>
      <c r="GN740">
        <f t="shared" si="783"/>
        <v>0</v>
      </c>
      <c r="GO740">
        <f t="shared" si="784"/>
        <v>217.78</v>
      </c>
      <c r="GP740">
        <f t="shared" si="785"/>
        <v>0</v>
      </c>
      <c r="GR740">
        <v>0</v>
      </c>
      <c r="GS740">
        <v>3</v>
      </c>
      <c r="GT740">
        <v>0</v>
      </c>
      <c r="GU740" t="s">
        <v>3</v>
      </c>
      <c r="GV740">
        <f t="shared" si="786"/>
        <v>0</v>
      </c>
      <c r="GW740">
        <v>1</v>
      </c>
      <c r="GX740">
        <f t="shared" si="787"/>
        <v>0</v>
      </c>
      <c r="HA740">
        <v>0</v>
      </c>
      <c r="HB740">
        <v>0</v>
      </c>
      <c r="HC740">
        <f t="shared" si="788"/>
        <v>0</v>
      </c>
      <c r="HE740" t="s">
        <v>3</v>
      </c>
      <c r="HF740" t="s">
        <v>3</v>
      </c>
      <c r="IK740">
        <v>0</v>
      </c>
    </row>
    <row r="741" spans="1:245">
      <c r="A741">
        <v>18</v>
      </c>
      <c r="B741">
        <v>1</v>
      </c>
      <c r="C741">
        <v>310</v>
      </c>
      <c r="E741" t="s">
        <v>244</v>
      </c>
      <c r="F741" t="s">
        <v>228</v>
      </c>
      <c r="G741" t="s">
        <v>229</v>
      </c>
      <c r="H741" t="s">
        <v>230</v>
      </c>
      <c r="I741">
        <f>I740*J741</f>
        <v>0.01</v>
      </c>
      <c r="J741">
        <v>1</v>
      </c>
      <c r="O741">
        <f t="shared" si="754"/>
        <v>51.16</v>
      </c>
      <c r="P741">
        <f t="shared" si="755"/>
        <v>51.16</v>
      </c>
      <c r="Q741">
        <f t="shared" si="756"/>
        <v>0</v>
      </c>
      <c r="R741">
        <f t="shared" si="757"/>
        <v>0</v>
      </c>
      <c r="S741">
        <f t="shared" si="758"/>
        <v>0</v>
      </c>
      <c r="T741">
        <f t="shared" si="759"/>
        <v>0</v>
      </c>
      <c r="U741">
        <f t="shared" si="760"/>
        <v>0</v>
      </c>
      <c r="V741">
        <f t="shared" si="761"/>
        <v>0</v>
      </c>
      <c r="W741">
        <f t="shared" si="762"/>
        <v>0.19</v>
      </c>
      <c r="X741">
        <f t="shared" si="763"/>
        <v>0</v>
      </c>
      <c r="Y741">
        <f t="shared" si="764"/>
        <v>0</v>
      </c>
      <c r="AA741">
        <v>33525518</v>
      </c>
      <c r="AB741">
        <f t="shared" si="765"/>
        <v>1998.42</v>
      </c>
      <c r="AC741">
        <f t="shared" si="789"/>
        <v>1998.42</v>
      </c>
      <c r="AD741">
        <f t="shared" si="790"/>
        <v>0</v>
      </c>
      <c r="AE741">
        <f t="shared" si="791"/>
        <v>0</v>
      </c>
      <c r="AF741">
        <f t="shared" si="791"/>
        <v>0</v>
      </c>
      <c r="AG741">
        <f t="shared" si="767"/>
        <v>0</v>
      </c>
      <c r="AH741">
        <f t="shared" si="792"/>
        <v>0</v>
      </c>
      <c r="AI741">
        <f t="shared" si="792"/>
        <v>0</v>
      </c>
      <c r="AJ741">
        <f t="shared" si="768"/>
        <v>19.399999999999999</v>
      </c>
      <c r="AK741">
        <v>1998.42</v>
      </c>
      <c r="AL741">
        <v>1998.42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19.399999999999999</v>
      </c>
      <c r="AT741">
        <v>95</v>
      </c>
      <c r="AU741">
        <v>65</v>
      </c>
      <c r="AV741">
        <v>1</v>
      </c>
      <c r="AW741">
        <v>1</v>
      </c>
      <c r="AZ741">
        <v>1</v>
      </c>
      <c r="BA741">
        <v>1</v>
      </c>
      <c r="BB741">
        <v>1</v>
      </c>
      <c r="BC741">
        <v>2.56</v>
      </c>
      <c r="BD741" t="s">
        <v>3</v>
      </c>
      <c r="BE741" t="s">
        <v>3</v>
      </c>
      <c r="BF741" t="s">
        <v>3</v>
      </c>
      <c r="BG741" t="s">
        <v>3</v>
      </c>
      <c r="BH741">
        <v>3</v>
      </c>
      <c r="BI741">
        <v>2</v>
      </c>
      <c r="BJ741" t="s">
        <v>231</v>
      </c>
      <c r="BM741">
        <v>108001</v>
      </c>
      <c r="BN741">
        <v>0</v>
      </c>
      <c r="BO741" t="s">
        <v>228</v>
      </c>
      <c r="BP741">
        <v>1</v>
      </c>
      <c r="BQ741">
        <v>3</v>
      </c>
      <c r="BR741">
        <v>0</v>
      </c>
      <c r="BS741">
        <v>1</v>
      </c>
      <c r="BT741">
        <v>1</v>
      </c>
      <c r="BU741">
        <v>1</v>
      </c>
      <c r="BV741">
        <v>1</v>
      </c>
      <c r="BW741">
        <v>1</v>
      </c>
      <c r="BX741">
        <v>1</v>
      </c>
      <c r="BY741" t="s">
        <v>3</v>
      </c>
      <c r="BZ741">
        <v>95</v>
      </c>
      <c r="CA741">
        <v>65</v>
      </c>
      <c r="CE741">
        <v>0</v>
      </c>
      <c r="CF741">
        <v>0</v>
      </c>
      <c r="CG741">
        <v>0</v>
      </c>
      <c r="CM741">
        <v>0</v>
      </c>
      <c r="CN741" t="s">
        <v>3</v>
      </c>
      <c r="CO741">
        <v>0</v>
      </c>
      <c r="CP741">
        <f t="shared" si="769"/>
        <v>51.16</v>
      </c>
      <c r="CQ741">
        <f t="shared" si="770"/>
        <v>5115.9552000000003</v>
      </c>
      <c r="CR741">
        <f t="shared" si="771"/>
        <v>0</v>
      </c>
      <c r="CS741">
        <f t="shared" si="772"/>
        <v>0</v>
      </c>
      <c r="CT741">
        <f t="shared" si="773"/>
        <v>0</v>
      </c>
      <c r="CU741">
        <f t="shared" si="774"/>
        <v>0</v>
      </c>
      <c r="CV741">
        <f t="shared" si="775"/>
        <v>0</v>
      </c>
      <c r="CW741">
        <f t="shared" si="776"/>
        <v>0</v>
      </c>
      <c r="CX741">
        <f t="shared" si="777"/>
        <v>19.399999999999999</v>
      </c>
      <c r="CY741">
        <f t="shared" si="778"/>
        <v>0</v>
      </c>
      <c r="CZ741">
        <f t="shared" si="779"/>
        <v>0</v>
      </c>
      <c r="DC741" t="s">
        <v>3</v>
      </c>
      <c r="DD741" t="s">
        <v>3</v>
      </c>
      <c r="DE741" t="s">
        <v>3</v>
      </c>
      <c r="DF741" t="s">
        <v>3</v>
      </c>
      <c r="DG741" t="s">
        <v>3</v>
      </c>
      <c r="DH741" t="s">
        <v>3</v>
      </c>
      <c r="DI741" t="s">
        <v>3</v>
      </c>
      <c r="DJ741" t="s">
        <v>3</v>
      </c>
      <c r="DK741" t="s">
        <v>3</v>
      </c>
      <c r="DL741" t="s">
        <v>3</v>
      </c>
      <c r="DM741" t="s">
        <v>3</v>
      </c>
      <c r="DN741">
        <v>0</v>
      </c>
      <c r="DO741">
        <v>0</v>
      </c>
      <c r="DP741">
        <v>1</v>
      </c>
      <c r="DQ741">
        <v>1</v>
      </c>
      <c r="DU741">
        <v>1010</v>
      </c>
      <c r="DV741" t="s">
        <v>230</v>
      </c>
      <c r="DW741" t="s">
        <v>230</v>
      </c>
      <c r="DX741">
        <v>1000</v>
      </c>
      <c r="DZ741" t="s">
        <v>3</v>
      </c>
      <c r="EA741" t="s">
        <v>3</v>
      </c>
      <c r="EB741" t="s">
        <v>3</v>
      </c>
      <c r="EC741" t="s">
        <v>3</v>
      </c>
      <c r="EE741">
        <v>36260309</v>
      </c>
      <c r="EF741">
        <v>3</v>
      </c>
      <c r="EG741" t="s">
        <v>224</v>
      </c>
      <c r="EH741">
        <v>0</v>
      </c>
      <c r="EI741" t="s">
        <v>3</v>
      </c>
      <c r="EJ741">
        <v>2</v>
      </c>
      <c r="EK741">
        <v>108001</v>
      </c>
      <c r="EL741" t="s">
        <v>225</v>
      </c>
      <c r="EM741" t="s">
        <v>226</v>
      </c>
      <c r="EO741" t="s">
        <v>3</v>
      </c>
      <c r="EQ741">
        <v>0</v>
      </c>
      <c r="ER741">
        <v>1998.42</v>
      </c>
      <c r="ES741">
        <v>1998.42</v>
      </c>
      <c r="ET741">
        <v>0</v>
      </c>
      <c r="EU741">
        <v>0</v>
      </c>
      <c r="EV741">
        <v>0</v>
      </c>
      <c r="EW741">
        <v>0</v>
      </c>
      <c r="EX741">
        <v>0</v>
      </c>
      <c r="FQ741">
        <v>0</v>
      </c>
      <c r="FR741">
        <f t="shared" si="780"/>
        <v>0</v>
      </c>
      <c r="FS741">
        <v>0</v>
      </c>
      <c r="FX741">
        <v>95</v>
      </c>
      <c r="FY741">
        <v>65</v>
      </c>
      <c r="GA741" t="s">
        <v>3</v>
      </c>
      <c r="GD741">
        <v>1</v>
      </c>
      <c r="GF741">
        <v>-1152774928</v>
      </c>
      <c r="GG741">
        <v>2</v>
      </c>
      <c r="GH741">
        <v>1</v>
      </c>
      <c r="GI741">
        <v>2</v>
      </c>
      <c r="GJ741">
        <v>0</v>
      </c>
      <c r="GK741">
        <v>0</v>
      </c>
      <c r="GL741">
        <f t="shared" si="781"/>
        <v>0</v>
      </c>
      <c r="GM741">
        <f t="shared" si="782"/>
        <v>51.16</v>
      </c>
      <c r="GN741">
        <f t="shared" si="783"/>
        <v>0</v>
      </c>
      <c r="GO741">
        <f t="shared" si="784"/>
        <v>51.16</v>
      </c>
      <c r="GP741">
        <f t="shared" si="785"/>
        <v>0</v>
      </c>
      <c r="GR741">
        <v>0</v>
      </c>
      <c r="GS741">
        <v>3</v>
      </c>
      <c r="GT741">
        <v>0</v>
      </c>
      <c r="GU741" t="s">
        <v>3</v>
      </c>
      <c r="GV741">
        <f t="shared" si="786"/>
        <v>0</v>
      </c>
      <c r="GW741">
        <v>1</v>
      </c>
      <c r="GX741">
        <f t="shared" si="787"/>
        <v>0</v>
      </c>
      <c r="HA741">
        <v>0</v>
      </c>
      <c r="HB741">
        <v>0</v>
      </c>
      <c r="HC741">
        <f t="shared" si="788"/>
        <v>0</v>
      </c>
      <c r="HE741" t="s">
        <v>3</v>
      </c>
      <c r="HF741" t="s">
        <v>3</v>
      </c>
      <c r="IK741">
        <v>0</v>
      </c>
    </row>
    <row r="742" spans="1:245">
      <c r="A742">
        <v>18</v>
      </c>
      <c r="B742">
        <v>1</v>
      </c>
      <c r="C742">
        <v>312</v>
      </c>
      <c r="E742" t="s">
        <v>245</v>
      </c>
      <c r="F742" t="s">
        <v>246</v>
      </c>
      <c r="G742" t="s">
        <v>247</v>
      </c>
      <c r="H742" t="s">
        <v>238</v>
      </c>
      <c r="I742">
        <f>I740*J742</f>
        <v>1</v>
      </c>
      <c r="J742">
        <v>100</v>
      </c>
      <c r="O742">
        <f t="shared" si="754"/>
        <v>76.47</v>
      </c>
      <c r="P742">
        <f t="shared" si="755"/>
        <v>76.47</v>
      </c>
      <c r="Q742">
        <f t="shared" si="756"/>
        <v>0</v>
      </c>
      <c r="R742">
        <f t="shared" si="757"/>
        <v>0</v>
      </c>
      <c r="S742">
        <f t="shared" si="758"/>
        <v>0</v>
      </c>
      <c r="T742">
        <f t="shared" si="759"/>
        <v>0</v>
      </c>
      <c r="U742">
        <f t="shared" si="760"/>
        <v>0</v>
      </c>
      <c r="V742">
        <f t="shared" si="761"/>
        <v>0</v>
      </c>
      <c r="W742">
        <f t="shared" si="762"/>
        <v>0.09</v>
      </c>
      <c r="X742">
        <f t="shared" si="763"/>
        <v>0</v>
      </c>
      <c r="Y742">
        <f t="shared" si="764"/>
        <v>0</v>
      </c>
      <c r="AA742">
        <v>33525518</v>
      </c>
      <c r="AB742">
        <f t="shared" si="765"/>
        <v>8.81</v>
      </c>
      <c r="AC742">
        <f t="shared" si="789"/>
        <v>8.81</v>
      </c>
      <c r="AD742">
        <f t="shared" si="790"/>
        <v>0</v>
      </c>
      <c r="AE742">
        <f t="shared" si="791"/>
        <v>0</v>
      </c>
      <c r="AF742">
        <f t="shared" si="791"/>
        <v>0</v>
      </c>
      <c r="AG742">
        <f t="shared" si="767"/>
        <v>0</v>
      </c>
      <c r="AH742">
        <f t="shared" si="792"/>
        <v>0</v>
      </c>
      <c r="AI742">
        <f t="shared" si="792"/>
        <v>0</v>
      </c>
      <c r="AJ742">
        <f t="shared" si="768"/>
        <v>0.09</v>
      </c>
      <c r="AK742">
        <v>8.81</v>
      </c>
      <c r="AL742">
        <v>8.81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0.09</v>
      </c>
      <c r="AT742">
        <v>95</v>
      </c>
      <c r="AU742">
        <v>65</v>
      </c>
      <c r="AV742">
        <v>1</v>
      </c>
      <c r="AW742">
        <v>1</v>
      </c>
      <c r="AZ742">
        <v>1</v>
      </c>
      <c r="BA742">
        <v>1</v>
      </c>
      <c r="BB742">
        <v>1</v>
      </c>
      <c r="BC742">
        <v>8.68</v>
      </c>
      <c r="BD742" t="s">
        <v>3</v>
      </c>
      <c r="BE742" t="s">
        <v>3</v>
      </c>
      <c r="BF742" t="s">
        <v>3</v>
      </c>
      <c r="BG742" t="s">
        <v>3</v>
      </c>
      <c r="BH742">
        <v>3</v>
      </c>
      <c r="BI742">
        <v>2</v>
      </c>
      <c r="BJ742" t="s">
        <v>248</v>
      </c>
      <c r="BM742">
        <v>108001</v>
      </c>
      <c r="BN742">
        <v>0</v>
      </c>
      <c r="BO742" t="s">
        <v>246</v>
      </c>
      <c r="BP742">
        <v>1</v>
      </c>
      <c r="BQ742">
        <v>3</v>
      </c>
      <c r="BR742">
        <v>0</v>
      </c>
      <c r="BS742">
        <v>1</v>
      </c>
      <c r="BT742">
        <v>1</v>
      </c>
      <c r="BU742">
        <v>1</v>
      </c>
      <c r="BV742">
        <v>1</v>
      </c>
      <c r="BW742">
        <v>1</v>
      </c>
      <c r="BX742">
        <v>1</v>
      </c>
      <c r="BY742" t="s">
        <v>3</v>
      </c>
      <c r="BZ742">
        <v>95</v>
      </c>
      <c r="CA742">
        <v>65</v>
      </c>
      <c r="CE742">
        <v>0</v>
      </c>
      <c r="CF742">
        <v>0</v>
      </c>
      <c r="CG742">
        <v>0</v>
      </c>
      <c r="CM742">
        <v>0</v>
      </c>
      <c r="CN742" t="s">
        <v>3</v>
      </c>
      <c r="CO742">
        <v>0</v>
      </c>
      <c r="CP742">
        <f t="shared" si="769"/>
        <v>76.47</v>
      </c>
      <c r="CQ742">
        <f t="shared" si="770"/>
        <v>76.470799999999997</v>
      </c>
      <c r="CR742">
        <f t="shared" si="771"/>
        <v>0</v>
      </c>
      <c r="CS742">
        <f t="shared" si="772"/>
        <v>0</v>
      </c>
      <c r="CT742">
        <f t="shared" si="773"/>
        <v>0</v>
      </c>
      <c r="CU742">
        <f t="shared" si="774"/>
        <v>0</v>
      </c>
      <c r="CV742">
        <f t="shared" si="775"/>
        <v>0</v>
      </c>
      <c r="CW742">
        <f t="shared" si="776"/>
        <v>0</v>
      </c>
      <c r="CX742">
        <f t="shared" si="777"/>
        <v>0.09</v>
      </c>
      <c r="CY742">
        <f t="shared" si="778"/>
        <v>0</v>
      </c>
      <c r="CZ742">
        <f t="shared" si="779"/>
        <v>0</v>
      </c>
      <c r="DC742" t="s">
        <v>3</v>
      </c>
      <c r="DD742" t="s">
        <v>3</v>
      </c>
      <c r="DE742" t="s">
        <v>3</v>
      </c>
      <c r="DF742" t="s">
        <v>3</v>
      </c>
      <c r="DG742" t="s">
        <v>3</v>
      </c>
      <c r="DH742" t="s">
        <v>3</v>
      </c>
      <c r="DI742" t="s">
        <v>3</v>
      </c>
      <c r="DJ742" t="s">
        <v>3</v>
      </c>
      <c r="DK742" t="s">
        <v>3</v>
      </c>
      <c r="DL742" t="s">
        <v>3</v>
      </c>
      <c r="DM742" t="s">
        <v>3</v>
      </c>
      <c r="DN742">
        <v>0</v>
      </c>
      <c r="DO742">
        <v>0</v>
      </c>
      <c r="DP742">
        <v>1</v>
      </c>
      <c r="DQ742">
        <v>1</v>
      </c>
      <c r="DU742">
        <v>1010</v>
      </c>
      <c r="DV742" t="s">
        <v>238</v>
      </c>
      <c r="DW742" t="s">
        <v>238</v>
      </c>
      <c r="DX742">
        <v>1</v>
      </c>
      <c r="DZ742" t="s">
        <v>3</v>
      </c>
      <c r="EA742" t="s">
        <v>3</v>
      </c>
      <c r="EB742" t="s">
        <v>3</v>
      </c>
      <c r="EC742" t="s">
        <v>3</v>
      </c>
      <c r="EE742">
        <v>36260309</v>
      </c>
      <c r="EF742">
        <v>3</v>
      </c>
      <c r="EG742" t="s">
        <v>224</v>
      </c>
      <c r="EH742">
        <v>0</v>
      </c>
      <c r="EI742" t="s">
        <v>3</v>
      </c>
      <c r="EJ742">
        <v>2</v>
      </c>
      <c r="EK742">
        <v>108001</v>
      </c>
      <c r="EL742" t="s">
        <v>225</v>
      </c>
      <c r="EM742" t="s">
        <v>226</v>
      </c>
      <c r="EO742" t="s">
        <v>3</v>
      </c>
      <c r="EQ742">
        <v>0</v>
      </c>
      <c r="ER742">
        <v>8.81</v>
      </c>
      <c r="ES742">
        <v>8.81</v>
      </c>
      <c r="ET742">
        <v>0</v>
      </c>
      <c r="EU742">
        <v>0</v>
      </c>
      <c r="EV742">
        <v>0</v>
      </c>
      <c r="EW742">
        <v>0</v>
      </c>
      <c r="EX742">
        <v>0</v>
      </c>
      <c r="FQ742">
        <v>0</v>
      </c>
      <c r="FR742">
        <f t="shared" si="780"/>
        <v>0</v>
      </c>
      <c r="FS742">
        <v>0</v>
      </c>
      <c r="FX742">
        <v>95</v>
      </c>
      <c r="FY742">
        <v>65</v>
      </c>
      <c r="GA742" t="s">
        <v>3</v>
      </c>
      <c r="GD742">
        <v>1</v>
      </c>
      <c r="GF742">
        <v>-1190793685</v>
      </c>
      <c r="GG742">
        <v>2</v>
      </c>
      <c r="GH742">
        <v>1</v>
      </c>
      <c r="GI742">
        <v>2</v>
      </c>
      <c r="GJ742">
        <v>0</v>
      </c>
      <c r="GK742">
        <v>0</v>
      </c>
      <c r="GL742">
        <f t="shared" si="781"/>
        <v>0</v>
      </c>
      <c r="GM742">
        <f t="shared" si="782"/>
        <v>76.47</v>
      </c>
      <c r="GN742">
        <f t="shared" si="783"/>
        <v>0</v>
      </c>
      <c r="GO742">
        <f t="shared" si="784"/>
        <v>76.47</v>
      </c>
      <c r="GP742">
        <f t="shared" si="785"/>
        <v>0</v>
      </c>
      <c r="GR742">
        <v>0</v>
      </c>
      <c r="GS742">
        <v>3</v>
      </c>
      <c r="GT742">
        <v>0</v>
      </c>
      <c r="GU742" t="s">
        <v>3</v>
      </c>
      <c r="GV742">
        <f t="shared" si="786"/>
        <v>0</v>
      </c>
      <c r="GW742">
        <v>1</v>
      </c>
      <c r="GX742">
        <f t="shared" si="787"/>
        <v>0</v>
      </c>
      <c r="HA742">
        <v>0</v>
      </c>
      <c r="HB742">
        <v>0</v>
      </c>
      <c r="HC742">
        <f t="shared" si="788"/>
        <v>0</v>
      </c>
      <c r="HE742" t="s">
        <v>3</v>
      </c>
      <c r="HF742" t="s">
        <v>3</v>
      </c>
      <c r="IK742">
        <v>0</v>
      </c>
    </row>
    <row r="743" spans="1:245">
      <c r="A743">
        <v>17</v>
      </c>
      <c r="B743">
        <v>1</v>
      </c>
      <c r="C743">
        <f>ROW(SmtRes!A325)</f>
        <v>325</v>
      </c>
      <c r="D743">
        <f>ROW(EtalonRes!A325)</f>
        <v>325</v>
      </c>
      <c r="E743" t="s">
        <v>249</v>
      </c>
      <c r="F743" t="s">
        <v>250</v>
      </c>
      <c r="G743" t="s">
        <v>251</v>
      </c>
      <c r="H743" t="s">
        <v>252</v>
      </c>
      <c r="I743">
        <f>ROUND(2/100,9)</f>
        <v>0.02</v>
      </c>
      <c r="J743">
        <v>0</v>
      </c>
      <c r="O743">
        <f t="shared" si="754"/>
        <v>3111.21</v>
      </c>
      <c r="P743">
        <f t="shared" si="755"/>
        <v>2256.52</v>
      </c>
      <c r="Q743">
        <f t="shared" si="756"/>
        <v>255.45</v>
      </c>
      <c r="R743">
        <f t="shared" si="757"/>
        <v>103.67</v>
      </c>
      <c r="S743">
        <f t="shared" si="758"/>
        <v>599.24</v>
      </c>
      <c r="T743">
        <f t="shared" si="759"/>
        <v>0</v>
      </c>
      <c r="U743">
        <f t="shared" si="760"/>
        <v>2.0591900000000001</v>
      </c>
      <c r="V743">
        <f t="shared" si="761"/>
        <v>0.24224999999999999</v>
      </c>
      <c r="W743">
        <f t="shared" si="762"/>
        <v>0</v>
      </c>
      <c r="X743">
        <f t="shared" si="763"/>
        <v>745.08</v>
      </c>
      <c r="Y743">
        <f t="shared" si="764"/>
        <v>379.57</v>
      </c>
      <c r="AA743">
        <v>33525518</v>
      </c>
      <c r="AB743">
        <f t="shared" si="765"/>
        <v>25001.6335</v>
      </c>
      <c r="AC743">
        <f t="shared" si="789"/>
        <v>22793.11</v>
      </c>
      <c r="AD743">
        <f>ROUND(((((ET743*1.25))-((EU743*1.25)))+AE743),6)</f>
        <v>1263.3499999999999</v>
      </c>
      <c r="AE743">
        <f>ROUND(((EU743*1.25)),6)</f>
        <v>163.52500000000001</v>
      </c>
      <c r="AF743">
        <f>ROUND(((EV743*1.15)),6)</f>
        <v>945.17349999999999</v>
      </c>
      <c r="AG743">
        <f t="shared" si="767"/>
        <v>0</v>
      </c>
      <c r="AH743">
        <f>((EW743*1.15))</f>
        <v>102.95949999999999</v>
      </c>
      <c r="AI743">
        <f>((EX743*1.25))</f>
        <v>12.112499999999999</v>
      </c>
      <c r="AJ743">
        <f t="shared" si="768"/>
        <v>0</v>
      </c>
      <c r="AK743">
        <v>24625.68</v>
      </c>
      <c r="AL743">
        <v>22793.11</v>
      </c>
      <c r="AM743">
        <v>1010.68</v>
      </c>
      <c r="AN743">
        <v>130.82</v>
      </c>
      <c r="AO743">
        <v>821.89</v>
      </c>
      <c r="AP743">
        <v>0</v>
      </c>
      <c r="AQ743">
        <v>89.53</v>
      </c>
      <c r="AR743">
        <v>9.69</v>
      </c>
      <c r="AS743">
        <v>0</v>
      </c>
      <c r="AT743">
        <v>106</v>
      </c>
      <c r="AU743">
        <v>54</v>
      </c>
      <c r="AV743">
        <v>1</v>
      </c>
      <c r="AW743">
        <v>1</v>
      </c>
      <c r="AZ743">
        <v>1</v>
      </c>
      <c r="BA743">
        <v>31.7</v>
      </c>
      <c r="BB743">
        <v>10.11</v>
      </c>
      <c r="BC743">
        <v>4.95</v>
      </c>
      <c r="BD743" t="s">
        <v>3</v>
      </c>
      <c r="BE743" t="s">
        <v>3</v>
      </c>
      <c r="BF743" t="s">
        <v>3</v>
      </c>
      <c r="BG743" t="s">
        <v>3</v>
      </c>
      <c r="BH743">
        <v>0</v>
      </c>
      <c r="BI743">
        <v>1</v>
      </c>
      <c r="BJ743" t="s">
        <v>253</v>
      </c>
      <c r="BM743">
        <v>10001</v>
      </c>
      <c r="BN743">
        <v>0</v>
      </c>
      <c r="BO743" t="s">
        <v>250</v>
      </c>
      <c r="BP743">
        <v>1</v>
      </c>
      <c r="BQ743">
        <v>2</v>
      </c>
      <c r="BR743">
        <v>0</v>
      </c>
      <c r="BS743">
        <v>31.7</v>
      </c>
      <c r="BT743">
        <v>1</v>
      </c>
      <c r="BU743">
        <v>1</v>
      </c>
      <c r="BV743">
        <v>1</v>
      </c>
      <c r="BW743">
        <v>1</v>
      </c>
      <c r="BX743">
        <v>1</v>
      </c>
      <c r="BY743" t="s">
        <v>3</v>
      </c>
      <c r="BZ743">
        <v>118</v>
      </c>
      <c r="CA743">
        <v>63</v>
      </c>
      <c r="CE743">
        <v>0</v>
      </c>
      <c r="CF743">
        <v>0</v>
      </c>
      <c r="CG743">
        <v>0</v>
      </c>
      <c r="CM743">
        <v>0</v>
      </c>
      <c r="CN743" t="s">
        <v>3</v>
      </c>
      <c r="CO743">
        <v>0</v>
      </c>
      <c r="CP743">
        <f t="shared" si="769"/>
        <v>3111.21</v>
      </c>
      <c r="CQ743">
        <f t="shared" si="770"/>
        <v>112825.89450000001</v>
      </c>
      <c r="CR743">
        <f t="shared" si="771"/>
        <v>12772.468499999999</v>
      </c>
      <c r="CS743">
        <f t="shared" si="772"/>
        <v>5183.7425000000003</v>
      </c>
      <c r="CT743">
        <f t="shared" si="773"/>
        <v>29961.999949999998</v>
      </c>
      <c r="CU743">
        <f t="shared" si="774"/>
        <v>0</v>
      </c>
      <c r="CV743">
        <f t="shared" si="775"/>
        <v>102.95949999999999</v>
      </c>
      <c r="CW743">
        <f t="shared" si="776"/>
        <v>12.112499999999999</v>
      </c>
      <c r="CX743">
        <f t="shared" si="777"/>
        <v>0</v>
      </c>
      <c r="CY743">
        <f t="shared" si="778"/>
        <v>745.08459999999991</v>
      </c>
      <c r="CZ743">
        <f t="shared" si="779"/>
        <v>379.57139999999998</v>
      </c>
      <c r="DC743" t="s">
        <v>3</v>
      </c>
      <c r="DD743" t="s">
        <v>3</v>
      </c>
      <c r="DE743" t="s">
        <v>167</v>
      </c>
      <c r="DF743" t="s">
        <v>167</v>
      </c>
      <c r="DG743" t="s">
        <v>168</v>
      </c>
      <c r="DH743" t="s">
        <v>3</v>
      </c>
      <c r="DI743" t="s">
        <v>168</v>
      </c>
      <c r="DJ743" t="s">
        <v>167</v>
      </c>
      <c r="DK743" t="s">
        <v>3</v>
      </c>
      <c r="DL743" t="s">
        <v>3</v>
      </c>
      <c r="DM743" t="s">
        <v>3</v>
      </c>
      <c r="DN743">
        <v>0</v>
      </c>
      <c r="DO743">
        <v>0</v>
      </c>
      <c r="DP743">
        <v>1</v>
      </c>
      <c r="DQ743">
        <v>1</v>
      </c>
      <c r="DU743">
        <v>1013</v>
      </c>
      <c r="DV743" t="s">
        <v>252</v>
      </c>
      <c r="DW743" t="s">
        <v>252</v>
      </c>
      <c r="DX743">
        <v>1</v>
      </c>
      <c r="DZ743" t="s">
        <v>3</v>
      </c>
      <c r="EA743" t="s">
        <v>3</v>
      </c>
      <c r="EB743" t="s">
        <v>3</v>
      </c>
      <c r="EC743" t="s">
        <v>3</v>
      </c>
      <c r="EE743">
        <v>36260426</v>
      </c>
      <c r="EF743">
        <v>2</v>
      </c>
      <c r="EG743" t="s">
        <v>55</v>
      </c>
      <c r="EH743">
        <v>0</v>
      </c>
      <c r="EI743" t="s">
        <v>3</v>
      </c>
      <c r="EJ743">
        <v>1</v>
      </c>
      <c r="EK743">
        <v>10001</v>
      </c>
      <c r="EL743" t="s">
        <v>169</v>
      </c>
      <c r="EM743" t="s">
        <v>170</v>
      </c>
      <c r="EO743" t="s">
        <v>3</v>
      </c>
      <c r="EQ743">
        <v>0</v>
      </c>
      <c r="ER743">
        <v>24625.68</v>
      </c>
      <c r="ES743">
        <v>22793.11</v>
      </c>
      <c r="ET743">
        <v>1010.68</v>
      </c>
      <c r="EU743">
        <v>130.82</v>
      </c>
      <c r="EV743">
        <v>821.89</v>
      </c>
      <c r="EW743">
        <v>89.53</v>
      </c>
      <c r="EX743">
        <v>9.69</v>
      </c>
      <c r="EY743">
        <v>0</v>
      </c>
      <c r="FQ743">
        <v>0</v>
      </c>
      <c r="FR743">
        <f t="shared" si="780"/>
        <v>0</v>
      </c>
      <c r="FS743">
        <v>0</v>
      </c>
      <c r="FT743" t="s">
        <v>58</v>
      </c>
      <c r="FU743" t="s">
        <v>59</v>
      </c>
      <c r="FX743">
        <v>106.2</v>
      </c>
      <c r="FY743">
        <v>53.55</v>
      </c>
      <c r="GA743" t="s">
        <v>3</v>
      </c>
      <c r="GD743">
        <v>1</v>
      </c>
      <c r="GF743">
        <v>1266167691</v>
      </c>
      <c r="GG743">
        <v>2</v>
      </c>
      <c r="GH743">
        <v>1</v>
      </c>
      <c r="GI743">
        <v>2</v>
      </c>
      <c r="GJ743">
        <v>0</v>
      </c>
      <c r="GK743">
        <v>0</v>
      </c>
      <c r="GL743">
        <f t="shared" si="781"/>
        <v>0</v>
      </c>
      <c r="GM743">
        <f t="shared" si="782"/>
        <v>4235.8599999999997</v>
      </c>
      <c r="GN743">
        <f t="shared" si="783"/>
        <v>4235.8599999999997</v>
      </c>
      <c r="GO743">
        <f t="shared" si="784"/>
        <v>0</v>
      </c>
      <c r="GP743">
        <f t="shared" si="785"/>
        <v>0</v>
      </c>
      <c r="GR743">
        <v>0</v>
      </c>
      <c r="GS743">
        <v>3</v>
      </c>
      <c r="GT743">
        <v>0</v>
      </c>
      <c r="GU743" t="s">
        <v>3</v>
      </c>
      <c r="GV743">
        <f t="shared" si="786"/>
        <v>0</v>
      </c>
      <c r="GW743">
        <v>1</v>
      </c>
      <c r="GX743">
        <f t="shared" si="787"/>
        <v>0</v>
      </c>
      <c r="HA743">
        <v>0</v>
      </c>
      <c r="HB743">
        <v>0</v>
      </c>
      <c r="HC743">
        <f t="shared" si="788"/>
        <v>0</v>
      </c>
      <c r="HE743" t="s">
        <v>3</v>
      </c>
      <c r="HF743" t="s">
        <v>3</v>
      </c>
      <c r="IK743">
        <v>0</v>
      </c>
    </row>
    <row r="744" spans="1:245">
      <c r="A744">
        <v>18</v>
      </c>
      <c r="B744">
        <v>1</v>
      </c>
      <c r="C744">
        <v>318</v>
      </c>
      <c r="E744" t="s">
        <v>254</v>
      </c>
      <c r="F744" t="s">
        <v>255</v>
      </c>
      <c r="G744" t="s">
        <v>256</v>
      </c>
      <c r="H744" t="s">
        <v>257</v>
      </c>
      <c r="I744">
        <f>I743*J744</f>
        <v>1</v>
      </c>
      <c r="J744">
        <v>50</v>
      </c>
      <c r="O744">
        <f t="shared" si="754"/>
        <v>180.86</v>
      </c>
      <c r="P744">
        <f t="shared" si="755"/>
        <v>180.86</v>
      </c>
      <c r="Q744">
        <f t="shared" si="756"/>
        <v>0</v>
      </c>
      <c r="R744">
        <f t="shared" si="757"/>
        <v>0</v>
      </c>
      <c r="S744">
        <f t="shared" si="758"/>
        <v>0</v>
      </c>
      <c r="T744">
        <f t="shared" si="759"/>
        <v>0</v>
      </c>
      <c r="U744">
        <f t="shared" si="760"/>
        <v>0</v>
      </c>
      <c r="V744">
        <f t="shared" si="761"/>
        <v>0</v>
      </c>
      <c r="W744">
        <f t="shared" si="762"/>
        <v>0.04</v>
      </c>
      <c r="X744">
        <f t="shared" si="763"/>
        <v>0</v>
      </c>
      <c r="Y744">
        <f t="shared" si="764"/>
        <v>0</v>
      </c>
      <c r="AA744">
        <v>33525518</v>
      </c>
      <c r="AB744">
        <f t="shared" si="765"/>
        <v>94.69</v>
      </c>
      <c r="AC744">
        <f t="shared" si="789"/>
        <v>94.69</v>
      </c>
      <c r="AD744">
        <f>ROUND((((ET744)-(EU744))+AE744),6)</f>
        <v>0</v>
      </c>
      <c r="AE744">
        <f t="shared" ref="AE744:AF746" si="793">ROUND((EU744),6)</f>
        <v>0</v>
      </c>
      <c r="AF744">
        <f t="shared" si="793"/>
        <v>0</v>
      </c>
      <c r="AG744">
        <f t="shared" si="767"/>
        <v>0</v>
      </c>
      <c r="AH744">
        <f t="shared" ref="AH744:AI746" si="794">(EW744)</f>
        <v>0</v>
      </c>
      <c r="AI744">
        <f t="shared" si="794"/>
        <v>0</v>
      </c>
      <c r="AJ744">
        <f t="shared" si="768"/>
        <v>0.04</v>
      </c>
      <c r="AK744">
        <v>94.69</v>
      </c>
      <c r="AL744">
        <v>94.69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0.04</v>
      </c>
      <c r="AT744">
        <v>106</v>
      </c>
      <c r="AU744">
        <v>54</v>
      </c>
      <c r="AV744">
        <v>1</v>
      </c>
      <c r="AW744">
        <v>1</v>
      </c>
      <c r="AZ744">
        <v>1</v>
      </c>
      <c r="BA744">
        <v>1</v>
      </c>
      <c r="BB744">
        <v>1</v>
      </c>
      <c r="BC744">
        <v>1.91</v>
      </c>
      <c r="BD744" t="s">
        <v>3</v>
      </c>
      <c r="BE744" t="s">
        <v>3</v>
      </c>
      <c r="BF744" t="s">
        <v>3</v>
      </c>
      <c r="BG744" t="s">
        <v>3</v>
      </c>
      <c r="BH744">
        <v>3</v>
      </c>
      <c r="BI744">
        <v>1</v>
      </c>
      <c r="BJ744" t="s">
        <v>258</v>
      </c>
      <c r="BM744">
        <v>10001</v>
      </c>
      <c r="BN744">
        <v>0</v>
      </c>
      <c r="BO744" t="s">
        <v>255</v>
      </c>
      <c r="BP744">
        <v>1</v>
      </c>
      <c r="BQ744">
        <v>2</v>
      </c>
      <c r="BR744">
        <v>0</v>
      </c>
      <c r="BS744">
        <v>1</v>
      </c>
      <c r="BT744">
        <v>1</v>
      </c>
      <c r="BU744">
        <v>1</v>
      </c>
      <c r="BV744">
        <v>1</v>
      </c>
      <c r="BW744">
        <v>1</v>
      </c>
      <c r="BX744">
        <v>1</v>
      </c>
      <c r="BY744" t="s">
        <v>3</v>
      </c>
      <c r="BZ744">
        <v>118</v>
      </c>
      <c r="CA744">
        <v>63</v>
      </c>
      <c r="CE744">
        <v>0</v>
      </c>
      <c r="CF744">
        <v>0</v>
      </c>
      <c r="CG744">
        <v>0</v>
      </c>
      <c r="CM744">
        <v>0</v>
      </c>
      <c r="CN744" t="s">
        <v>3</v>
      </c>
      <c r="CO744">
        <v>0</v>
      </c>
      <c r="CP744">
        <f t="shared" si="769"/>
        <v>180.86</v>
      </c>
      <c r="CQ744">
        <f t="shared" si="770"/>
        <v>180.8579</v>
      </c>
      <c r="CR744">
        <f t="shared" si="771"/>
        <v>0</v>
      </c>
      <c r="CS744">
        <f t="shared" si="772"/>
        <v>0</v>
      </c>
      <c r="CT744">
        <f t="shared" si="773"/>
        <v>0</v>
      </c>
      <c r="CU744">
        <f t="shared" si="774"/>
        <v>0</v>
      </c>
      <c r="CV744">
        <f t="shared" si="775"/>
        <v>0</v>
      </c>
      <c r="CW744">
        <f t="shared" si="776"/>
        <v>0</v>
      </c>
      <c r="CX744">
        <f t="shared" si="777"/>
        <v>0.04</v>
      </c>
      <c r="CY744">
        <f t="shared" si="778"/>
        <v>0</v>
      </c>
      <c r="CZ744">
        <f t="shared" si="779"/>
        <v>0</v>
      </c>
      <c r="DC744" t="s">
        <v>3</v>
      </c>
      <c r="DD744" t="s">
        <v>3</v>
      </c>
      <c r="DE744" t="s">
        <v>3</v>
      </c>
      <c r="DF744" t="s">
        <v>3</v>
      </c>
      <c r="DG744" t="s">
        <v>3</v>
      </c>
      <c r="DH744" t="s">
        <v>3</v>
      </c>
      <c r="DI744" t="s">
        <v>3</v>
      </c>
      <c r="DJ744" t="s">
        <v>3</v>
      </c>
      <c r="DK744" t="s">
        <v>3</v>
      </c>
      <c r="DL744" t="s">
        <v>3</v>
      </c>
      <c r="DM744" t="s">
        <v>3</v>
      </c>
      <c r="DN744">
        <v>0</v>
      </c>
      <c r="DO744">
        <v>0</v>
      </c>
      <c r="DP744">
        <v>1</v>
      </c>
      <c r="DQ744">
        <v>1</v>
      </c>
      <c r="DU744">
        <v>1013</v>
      </c>
      <c r="DV744" t="s">
        <v>257</v>
      </c>
      <c r="DW744" t="s">
        <v>257</v>
      </c>
      <c r="DX744">
        <v>1</v>
      </c>
      <c r="DZ744" t="s">
        <v>3</v>
      </c>
      <c r="EA744" t="s">
        <v>3</v>
      </c>
      <c r="EB744" t="s">
        <v>3</v>
      </c>
      <c r="EC744" t="s">
        <v>3</v>
      </c>
      <c r="EE744">
        <v>36260426</v>
      </c>
      <c r="EF744">
        <v>2</v>
      </c>
      <c r="EG744" t="s">
        <v>55</v>
      </c>
      <c r="EH744">
        <v>0</v>
      </c>
      <c r="EI744" t="s">
        <v>3</v>
      </c>
      <c r="EJ744">
        <v>1</v>
      </c>
      <c r="EK744">
        <v>10001</v>
      </c>
      <c r="EL744" t="s">
        <v>169</v>
      </c>
      <c r="EM744" t="s">
        <v>170</v>
      </c>
      <c r="EO744" t="s">
        <v>3</v>
      </c>
      <c r="EQ744">
        <v>0</v>
      </c>
      <c r="ER744">
        <v>94.69</v>
      </c>
      <c r="ES744">
        <v>94.69</v>
      </c>
      <c r="ET744">
        <v>0</v>
      </c>
      <c r="EU744">
        <v>0</v>
      </c>
      <c r="EV744">
        <v>0</v>
      </c>
      <c r="EW744">
        <v>0</v>
      </c>
      <c r="EX744">
        <v>0</v>
      </c>
      <c r="FQ744">
        <v>0</v>
      </c>
      <c r="FR744">
        <f t="shared" si="780"/>
        <v>0</v>
      </c>
      <c r="FS744">
        <v>0</v>
      </c>
      <c r="FT744" t="s">
        <v>58</v>
      </c>
      <c r="FU744" t="s">
        <v>59</v>
      </c>
      <c r="FX744">
        <v>106.2</v>
      </c>
      <c r="FY744">
        <v>53.55</v>
      </c>
      <c r="GA744" t="s">
        <v>3</v>
      </c>
      <c r="GD744">
        <v>1</v>
      </c>
      <c r="GF744">
        <v>1837586053</v>
      </c>
      <c r="GG744">
        <v>2</v>
      </c>
      <c r="GH744">
        <v>1</v>
      </c>
      <c r="GI744">
        <v>2</v>
      </c>
      <c r="GJ744">
        <v>0</v>
      </c>
      <c r="GK744">
        <v>0</v>
      </c>
      <c r="GL744">
        <f t="shared" si="781"/>
        <v>0</v>
      </c>
      <c r="GM744">
        <f t="shared" si="782"/>
        <v>180.86</v>
      </c>
      <c r="GN744">
        <f t="shared" si="783"/>
        <v>180.86</v>
      </c>
      <c r="GO744">
        <f t="shared" si="784"/>
        <v>0</v>
      </c>
      <c r="GP744">
        <f t="shared" si="785"/>
        <v>0</v>
      </c>
      <c r="GR744">
        <v>0</v>
      </c>
      <c r="GS744">
        <v>3</v>
      </c>
      <c r="GT744">
        <v>0</v>
      </c>
      <c r="GU744" t="s">
        <v>3</v>
      </c>
      <c r="GV744">
        <f t="shared" si="786"/>
        <v>0</v>
      </c>
      <c r="GW744">
        <v>1</v>
      </c>
      <c r="GX744">
        <f t="shared" si="787"/>
        <v>0</v>
      </c>
      <c r="HA744">
        <v>0</v>
      </c>
      <c r="HB744">
        <v>0</v>
      </c>
      <c r="HC744">
        <f t="shared" si="788"/>
        <v>0</v>
      </c>
      <c r="HE744" t="s">
        <v>3</v>
      </c>
      <c r="HF744" t="s">
        <v>3</v>
      </c>
      <c r="IK744">
        <v>0</v>
      </c>
    </row>
    <row r="745" spans="1:245">
      <c r="A745">
        <v>18</v>
      </c>
      <c r="B745">
        <v>1</v>
      </c>
      <c r="C745">
        <v>324</v>
      </c>
      <c r="E745" t="s">
        <v>259</v>
      </c>
      <c r="F745" t="s">
        <v>260</v>
      </c>
      <c r="G745" t="s">
        <v>261</v>
      </c>
      <c r="H745" t="s">
        <v>184</v>
      </c>
      <c r="I745">
        <f>I743*J745</f>
        <v>2</v>
      </c>
      <c r="J745">
        <v>100</v>
      </c>
      <c r="O745">
        <f t="shared" si="754"/>
        <v>10722.09</v>
      </c>
      <c r="P745">
        <f t="shared" si="755"/>
        <v>10722.09</v>
      </c>
      <c r="Q745">
        <f t="shared" si="756"/>
        <v>0</v>
      </c>
      <c r="R745">
        <f t="shared" si="757"/>
        <v>0</v>
      </c>
      <c r="S745">
        <f t="shared" si="758"/>
        <v>0</v>
      </c>
      <c r="T745">
        <f t="shared" si="759"/>
        <v>0</v>
      </c>
      <c r="U745">
        <f t="shared" si="760"/>
        <v>0</v>
      </c>
      <c r="V745">
        <f t="shared" si="761"/>
        <v>0</v>
      </c>
      <c r="W745">
        <f t="shared" si="762"/>
        <v>4.0199999999999996</v>
      </c>
      <c r="X745">
        <f t="shared" si="763"/>
        <v>0</v>
      </c>
      <c r="Y745">
        <f t="shared" si="764"/>
        <v>0</v>
      </c>
      <c r="AA745">
        <v>33525518</v>
      </c>
      <c r="AB745">
        <f t="shared" si="765"/>
        <v>2102.37</v>
      </c>
      <c r="AC745">
        <f t="shared" si="789"/>
        <v>2102.37</v>
      </c>
      <c r="AD745">
        <f>ROUND((((ET745)-(EU745))+AE745),6)</f>
        <v>0</v>
      </c>
      <c r="AE745">
        <f t="shared" si="793"/>
        <v>0</v>
      </c>
      <c r="AF745">
        <f t="shared" si="793"/>
        <v>0</v>
      </c>
      <c r="AG745">
        <f t="shared" si="767"/>
        <v>0</v>
      </c>
      <c r="AH745">
        <f t="shared" si="794"/>
        <v>0</v>
      </c>
      <c r="AI745">
        <f t="shared" si="794"/>
        <v>0</v>
      </c>
      <c r="AJ745">
        <f t="shared" si="768"/>
        <v>2.0099999999999998</v>
      </c>
      <c r="AK745">
        <v>2102.37</v>
      </c>
      <c r="AL745">
        <v>2102.37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2.0099999999999998</v>
      </c>
      <c r="AT745">
        <v>106</v>
      </c>
      <c r="AU745">
        <v>54</v>
      </c>
      <c r="AV745">
        <v>1</v>
      </c>
      <c r="AW745">
        <v>1</v>
      </c>
      <c r="AZ745">
        <v>1</v>
      </c>
      <c r="BA745">
        <v>1</v>
      </c>
      <c r="BB745">
        <v>1</v>
      </c>
      <c r="BC745">
        <v>2.5499999999999998</v>
      </c>
      <c r="BD745" t="s">
        <v>3</v>
      </c>
      <c r="BE745" t="s">
        <v>3</v>
      </c>
      <c r="BF745" t="s">
        <v>3</v>
      </c>
      <c r="BG745" t="s">
        <v>3</v>
      </c>
      <c r="BH745">
        <v>3</v>
      </c>
      <c r="BI745">
        <v>1</v>
      </c>
      <c r="BJ745" t="s">
        <v>262</v>
      </c>
      <c r="BM745">
        <v>10001</v>
      </c>
      <c r="BN745">
        <v>0</v>
      </c>
      <c r="BO745" t="s">
        <v>260</v>
      </c>
      <c r="BP745">
        <v>1</v>
      </c>
      <c r="BQ745">
        <v>2</v>
      </c>
      <c r="BR745">
        <v>0</v>
      </c>
      <c r="BS745">
        <v>1</v>
      </c>
      <c r="BT745">
        <v>1</v>
      </c>
      <c r="BU745">
        <v>1</v>
      </c>
      <c r="BV745">
        <v>1</v>
      </c>
      <c r="BW745">
        <v>1</v>
      </c>
      <c r="BX745">
        <v>1</v>
      </c>
      <c r="BY745" t="s">
        <v>3</v>
      </c>
      <c r="BZ745">
        <v>118</v>
      </c>
      <c r="CA745">
        <v>63</v>
      </c>
      <c r="CE745">
        <v>0</v>
      </c>
      <c r="CF745">
        <v>0</v>
      </c>
      <c r="CG745">
        <v>0</v>
      </c>
      <c r="CM745">
        <v>0</v>
      </c>
      <c r="CN745" t="s">
        <v>3</v>
      </c>
      <c r="CO745">
        <v>0</v>
      </c>
      <c r="CP745">
        <f t="shared" si="769"/>
        <v>10722.09</v>
      </c>
      <c r="CQ745">
        <f t="shared" si="770"/>
        <v>5361.0434999999998</v>
      </c>
      <c r="CR745">
        <f t="shared" si="771"/>
        <v>0</v>
      </c>
      <c r="CS745">
        <f t="shared" si="772"/>
        <v>0</v>
      </c>
      <c r="CT745">
        <f t="shared" si="773"/>
        <v>0</v>
      </c>
      <c r="CU745">
        <f t="shared" si="774"/>
        <v>0</v>
      </c>
      <c r="CV745">
        <f t="shared" si="775"/>
        <v>0</v>
      </c>
      <c r="CW745">
        <f t="shared" si="776"/>
        <v>0</v>
      </c>
      <c r="CX745">
        <f t="shared" si="777"/>
        <v>2.0099999999999998</v>
      </c>
      <c r="CY745">
        <f t="shared" si="778"/>
        <v>0</v>
      </c>
      <c r="CZ745">
        <f t="shared" si="779"/>
        <v>0</v>
      </c>
      <c r="DC745" t="s">
        <v>3</v>
      </c>
      <c r="DD745" t="s">
        <v>3</v>
      </c>
      <c r="DE745" t="s">
        <v>3</v>
      </c>
      <c r="DF745" t="s">
        <v>3</v>
      </c>
      <c r="DG745" t="s">
        <v>3</v>
      </c>
      <c r="DH745" t="s">
        <v>3</v>
      </c>
      <c r="DI745" t="s">
        <v>3</v>
      </c>
      <c r="DJ745" t="s">
        <v>3</v>
      </c>
      <c r="DK745" t="s">
        <v>3</v>
      </c>
      <c r="DL745" t="s">
        <v>3</v>
      </c>
      <c r="DM745" t="s">
        <v>3</v>
      </c>
      <c r="DN745">
        <v>0</v>
      </c>
      <c r="DO745">
        <v>0</v>
      </c>
      <c r="DP745">
        <v>1</v>
      </c>
      <c r="DQ745">
        <v>1</v>
      </c>
      <c r="DU745">
        <v>1005</v>
      </c>
      <c r="DV745" t="s">
        <v>184</v>
      </c>
      <c r="DW745" t="s">
        <v>184</v>
      </c>
      <c r="DX745">
        <v>1</v>
      </c>
      <c r="DZ745" t="s">
        <v>3</v>
      </c>
      <c r="EA745" t="s">
        <v>3</v>
      </c>
      <c r="EB745" t="s">
        <v>3</v>
      </c>
      <c r="EC745" t="s">
        <v>3</v>
      </c>
      <c r="EE745">
        <v>36260426</v>
      </c>
      <c r="EF745">
        <v>2</v>
      </c>
      <c r="EG745" t="s">
        <v>55</v>
      </c>
      <c r="EH745">
        <v>0</v>
      </c>
      <c r="EI745" t="s">
        <v>3</v>
      </c>
      <c r="EJ745">
        <v>1</v>
      </c>
      <c r="EK745">
        <v>10001</v>
      </c>
      <c r="EL745" t="s">
        <v>169</v>
      </c>
      <c r="EM745" t="s">
        <v>170</v>
      </c>
      <c r="EO745" t="s">
        <v>3</v>
      </c>
      <c r="EQ745">
        <v>0</v>
      </c>
      <c r="ER745">
        <v>2102.37</v>
      </c>
      <c r="ES745">
        <v>2102.37</v>
      </c>
      <c r="ET745">
        <v>0</v>
      </c>
      <c r="EU745">
        <v>0</v>
      </c>
      <c r="EV745">
        <v>0</v>
      </c>
      <c r="EW745">
        <v>0</v>
      </c>
      <c r="EX745">
        <v>0</v>
      </c>
      <c r="FQ745">
        <v>0</v>
      </c>
      <c r="FR745">
        <f t="shared" si="780"/>
        <v>0</v>
      </c>
      <c r="FS745">
        <v>0</v>
      </c>
      <c r="FT745" t="s">
        <v>58</v>
      </c>
      <c r="FU745" t="s">
        <v>59</v>
      </c>
      <c r="FX745">
        <v>106.2</v>
      </c>
      <c r="FY745">
        <v>53.55</v>
      </c>
      <c r="GA745" t="s">
        <v>3</v>
      </c>
      <c r="GD745">
        <v>1</v>
      </c>
      <c r="GF745">
        <v>-424580404</v>
      </c>
      <c r="GG745">
        <v>2</v>
      </c>
      <c r="GH745">
        <v>1</v>
      </c>
      <c r="GI745">
        <v>2</v>
      </c>
      <c r="GJ745">
        <v>0</v>
      </c>
      <c r="GK745">
        <v>0</v>
      </c>
      <c r="GL745">
        <f t="shared" si="781"/>
        <v>0</v>
      </c>
      <c r="GM745">
        <f t="shared" si="782"/>
        <v>10722.09</v>
      </c>
      <c r="GN745">
        <f t="shared" si="783"/>
        <v>10722.09</v>
      </c>
      <c r="GO745">
        <f t="shared" si="784"/>
        <v>0</v>
      </c>
      <c r="GP745">
        <f t="shared" si="785"/>
        <v>0</v>
      </c>
      <c r="GR745">
        <v>0</v>
      </c>
      <c r="GS745">
        <v>3</v>
      </c>
      <c r="GT745">
        <v>0</v>
      </c>
      <c r="GU745" t="s">
        <v>3</v>
      </c>
      <c r="GV745">
        <f t="shared" si="786"/>
        <v>0</v>
      </c>
      <c r="GW745">
        <v>1</v>
      </c>
      <c r="GX745">
        <f t="shared" si="787"/>
        <v>0</v>
      </c>
      <c r="HA745">
        <v>0</v>
      </c>
      <c r="HB745">
        <v>0</v>
      </c>
      <c r="HC745">
        <f t="shared" si="788"/>
        <v>0</v>
      </c>
      <c r="HE745" t="s">
        <v>3</v>
      </c>
      <c r="HF745" t="s">
        <v>3</v>
      </c>
      <c r="IK745">
        <v>0</v>
      </c>
    </row>
    <row r="746" spans="1:245">
      <c r="A746">
        <v>18</v>
      </c>
      <c r="B746">
        <v>1</v>
      </c>
      <c r="C746">
        <v>323</v>
      </c>
      <c r="E746" t="s">
        <v>263</v>
      </c>
      <c r="F746" t="s">
        <v>264</v>
      </c>
      <c r="G746" t="s">
        <v>265</v>
      </c>
      <c r="H746" t="s">
        <v>184</v>
      </c>
      <c r="I746">
        <f>I743*J746</f>
        <v>-2</v>
      </c>
      <c r="J746">
        <v>-100</v>
      </c>
      <c r="O746">
        <f t="shared" si="754"/>
        <v>-2078.2800000000002</v>
      </c>
      <c r="P746">
        <f t="shared" si="755"/>
        <v>-2078.2800000000002</v>
      </c>
      <c r="Q746">
        <f t="shared" si="756"/>
        <v>0</v>
      </c>
      <c r="R746">
        <f t="shared" si="757"/>
        <v>0</v>
      </c>
      <c r="S746">
        <f t="shared" si="758"/>
        <v>0</v>
      </c>
      <c r="T746">
        <f t="shared" si="759"/>
        <v>0</v>
      </c>
      <c r="U746">
        <f t="shared" si="760"/>
        <v>0</v>
      </c>
      <c r="V746">
        <f t="shared" si="761"/>
        <v>0</v>
      </c>
      <c r="W746">
        <f t="shared" si="762"/>
        <v>0</v>
      </c>
      <c r="X746">
        <f t="shared" si="763"/>
        <v>0</v>
      </c>
      <c r="Y746">
        <f t="shared" si="764"/>
        <v>0</v>
      </c>
      <c r="AA746">
        <v>33525518</v>
      </c>
      <c r="AB746">
        <f t="shared" si="765"/>
        <v>207</v>
      </c>
      <c r="AC746">
        <f t="shared" si="789"/>
        <v>207</v>
      </c>
      <c r="AD746">
        <f>ROUND((((ET746)-(EU746))+AE746),6)</f>
        <v>0</v>
      </c>
      <c r="AE746">
        <f t="shared" si="793"/>
        <v>0</v>
      </c>
      <c r="AF746">
        <f t="shared" si="793"/>
        <v>0</v>
      </c>
      <c r="AG746">
        <f t="shared" si="767"/>
        <v>0</v>
      </c>
      <c r="AH746">
        <f t="shared" si="794"/>
        <v>0</v>
      </c>
      <c r="AI746">
        <f t="shared" si="794"/>
        <v>0</v>
      </c>
      <c r="AJ746">
        <f t="shared" si="768"/>
        <v>0</v>
      </c>
      <c r="AK746">
        <v>207</v>
      </c>
      <c r="AL746">
        <v>207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106</v>
      </c>
      <c r="AU746">
        <v>54</v>
      </c>
      <c r="AV746">
        <v>1</v>
      </c>
      <c r="AW746">
        <v>1</v>
      </c>
      <c r="AZ746">
        <v>1</v>
      </c>
      <c r="BA746">
        <v>1</v>
      </c>
      <c r="BB746">
        <v>1</v>
      </c>
      <c r="BC746">
        <v>5.0199999999999996</v>
      </c>
      <c r="BD746" t="s">
        <v>3</v>
      </c>
      <c r="BE746" t="s">
        <v>3</v>
      </c>
      <c r="BF746" t="s">
        <v>3</v>
      </c>
      <c r="BG746" t="s">
        <v>3</v>
      </c>
      <c r="BH746">
        <v>3</v>
      </c>
      <c r="BI746">
        <v>1</v>
      </c>
      <c r="BJ746" t="s">
        <v>266</v>
      </c>
      <c r="BM746">
        <v>10001</v>
      </c>
      <c r="BN746">
        <v>0</v>
      </c>
      <c r="BO746" t="s">
        <v>264</v>
      </c>
      <c r="BP746">
        <v>1</v>
      </c>
      <c r="BQ746">
        <v>2</v>
      </c>
      <c r="BR746">
        <v>1</v>
      </c>
      <c r="BS746">
        <v>1</v>
      </c>
      <c r="BT746">
        <v>1</v>
      </c>
      <c r="BU746">
        <v>1</v>
      </c>
      <c r="BV746">
        <v>1</v>
      </c>
      <c r="BW746">
        <v>1</v>
      </c>
      <c r="BX746">
        <v>1</v>
      </c>
      <c r="BY746" t="s">
        <v>3</v>
      </c>
      <c r="BZ746">
        <v>118</v>
      </c>
      <c r="CA746">
        <v>63</v>
      </c>
      <c r="CE746">
        <v>0</v>
      </c>
      <c r="CF746">
        <v>0</v>
      </c>
      <c r="CG746">
        <v>0</v>
      </c>
      <c r="CM746">
        <v>0</v>
      </c>
      <c r="CN746" t="s">
        <v>3</v>
      </c>
      <c r="CO746">
        <v>0</v>
      </c>
      <c r="CP746">
        <f t="shared" si="769"/>
        <v>-2078.2800000000002</v>
      </c>
      <c r="CQ746">
        <f t="shared" si="770"/>
        <v>1039.1399999999999</v>
      </c>
      <c r="CR746">
        <f t="shared" si="771"/>
        <v>0</v>
      </c>
      <c r="CS746">
        <f t="shared" si="772"/>
        <v>0</v>
      </c>
      <c r="CT746">
        <f t="shared" si="773"/>
        <v>0</v>
      </c>
      <c r="CU746">
        <f t="shared" si="774"/>
        <v>0</v>
      </c>
      <c r="CV746">
        <f t="shared" si="775"/>
        <v>0</v>
      </c>
      <c r="CW746">
        <f t="shared" si="776"/>
        <v>0</v>
      </c>
      <c r="CX746">
        <f t="shared" si="777"/>
        <v>0</v>
      </c>
      <c r="CY746">
        <f t="shared" si="778"/>
        <v>0</v>
      </c>
      <c r="CZ746">
        <f t="shared" si="779"/>
        <v>0</v>
      </c>
      <c r="DC746" t="s">
        <v>3</v>
      </c>
      <c r="DD746" t="s">
        <v>3</v>
      </c>
      <c r="DE746" t="s">
        <v>3</v>
      </c>
      <c r="DF746" t="s">
        <v>3</v>
      </c>
      <c r="DG746" t="s">
        <v>3</v>
      </c>
      <c r="DH746" t="s">
        <v>3</v>
      </c>
      <c r="DI746" t="s">
        <v>3</v>
      </c>
      <c r="DJ746" t="s">
        <v>3</v>
      </c>
      <c r="DK746" t="s">
        <v>3</v>
      </c>
      <c r="DL746" t="s">
        <v>3</v>
      </c>
      <c r="DM746" t="s">
        <v>3</v>
      </c>
      <c r="DN746">
        <v>0</v>
      </c>
      <c r="DO746">
        <v>0</v>
      </c>
      <c r="DP746">
        <v>1</v>
      </c>
      <c r="DQ746">
        <v>1</v>
      </c>
      <c r="DU746">
        <v>1005</v>
      </c>
      <c r="DV746" t="s">
        <v>184</v>
      </c>
      <c r="DW746" t="s">
        <v>184</v>
      </c>
      <c r="DX746">
        <v>1</v>
      </c>
      <c r="DZ746" t="s">
        <v>3</v>
      </c>
      <c r="EA746" t="s">
        <v>3</v>
      </c>
      <c r="EB746" t="s">
        <v>3</v>
      </c>
      <c r="EC746" t="s">
        <v>3</v>
      </c>
      <c r="EE746">
        <v>36260426</v>
      </c>
      <c r="EF746">
        <v>2</v>
      </c>
      <c r="EG746" t="s">
        <v>55</v>
      </c>
      <c r="EH746">
        <v>0</v>
      </c>
      <c r="EI746" t="s">
        <v>3</v>
      </c>
      <c r="EJ746">
        <v>1</v>
      </c>
      <c r="EK746">
        <v>10001</v>
      </c>
      <c r="EL746" t="s">
        <v>169</v>
      </c>
      <c r="EM746" t="s">
        <v>170</v>
      </c>
      <c r="EO746" t="s">
        <v>3</v>
      </c>
      <c r="EQ746">
        <v>0</v>
      </c>
      <c r="ER746">
        <v>207</v>
      </c>
      <c r="ES746">
        <v>207</v>
      </c>
      <c r="ET746">
        <v>0</v>
      </c>
      <c r="EU746">
        <v>0</v>
      </c>
      <c r="EV746">
        <v>0</v>
      </c>
      <c r="EW746">
        <v>0</v>
      </c>
      <c r="EX746">
        <v>0</v>
      </c>
      <c r="FQ746">
        <v>0</v>
      </c>
      <c r="FR746">
        <f t="shared" si="780"/>
        <v>0</v>
      </c>
      <c r="FS746">
        <v>0</v>
      </c>
      <c r="FT746" t="s">
        <v>58</v>
      </c>
      <c r="FU746" t="s">
        <v>59</v>
      </c>
      <c r="FX746">
        <v>106.2</v>
      </c>
      <c r="FY746">
        <v>53.55</v>
      </c>
      <c r="GA746" t="s">
        <v>3</v>
      </c>
      <c r="GD746">
        <v>1</v>
      </c>
      <c r="GF746">
        <v>18916195</v>
      </c>
      <c r="GG746">
        <v>2</v>
      </c>
      <c r="GH746">
        <v>1</v>
      </c>
      <c r="GI746">
        <v>2</v>
      </c>
      <c r="GJ746">
        <v>0</v>
      </c>
      <c r="GK746">
        <v>0</v>
      </c>
      <c r="GL746">
        <f t="shared" si="781"/>
        <v>0</v>
      </c>
      <c r="GM746">
        <f t="shared" si="782"/>
        <v>-2078.2800000000002</v>
      </c>
      <c r="GN746">
        <f t="shared" si="783"/>
        <v>-2078.2800000000002</v>
      </c>
      <c r="GO746">
        <f t="shared" si="784"/>
        <v>0</v>
      </c>
      <c r="GP746">
        <f t="shared" si="785"/>
        <v>0</v>
      </c>
      <c r="GR746">
        <v>0</v>
      </c>
      <c r="GS746">
        <v>3</v>
      </c>
      <c r="GT746">
        <v>0</v>
      </c>
      <c r="GU746" t="s">
        <v>3</v>
      </c>
      <c r="GV746">
        <f t="shared" si="786"/>
        <v>0</v>
      </c>
      <c r="GW746">
        <v>1</v>
      </c>
      <c r="GX746">
        <f t="shared" si="787"/>
        <v>0</v>
      </c>
      <c r="HA746">
        <v>0</v>
      </c>
      <c r="HB746">
        <v>0</v>
      </c>
      <c r="HC746">
        <f t="shared" si="788"/>
        <v>0</v>
      </c>
      <c r="HE746" t="s">
        <v>3</v>
      </c>
      <c r="HF746" t="s">
        <v>3</v>
      </c>
      <c r="IK746">
        <v>0</v>
      </c>
    </row>
    <row r="747" spans="1:245">
      <c r="A747">
        <v>17</v>
      </c>
      <c r="B747">
        <v>1</v>
      </c>
      <c r="C747">
        <f>ROW(SmtRes!A332)</f>
        <v>332</v>
      </c>
      <c r="D747">
        <f>ROW(EtalonRes!A332)</f>
        <v>332</v>
      </c>
      <c r="E747" t="s">
        <v>267</v>
      </c>
      <c r="F747" t="s">
        <v>268</v>
      </c>
      <c r="G747" t="s">
        <v>269</v>
      </c>
      <c r="H747" t="s">
        <v>270</v>
      </c>
      <c r="I747">
        <f>ROUND(74.3/100,9)</f>
        <v>0.74299999999999999</v>
      </c>
      <c r="J747">
        <v>0</v>
      </c>
      <c r="O747">
        <f t="shared" si="754"/>
        <v>4278.1000000000004</v>
      </c>
      <c r="P747">
        <f t="shared" si="755"/>
        <v>1160.31</v>
      </c>
      <c r="Q747">
        <f t="shared" si="756"/>
        <v>29.44</v>
      </c>
      <c r="R747">
        <f t="shared" si="757"/>
        <v>4.12</v>
      </c>
      <c r="S747">
        <f t="shared" si="758"/>
        <v>3088.35</v>
      </c>
      <c r="T747">
        <f t="shared" si="759"/>
        <v>0</v>
      </c>
      <c r="U747">
        <f t="shared" si="760"/>
        <v>10.2448555</v>
      </c>
      <c r="V747">
        <f t="shared" si="761"/>
        <v>9.2875000000000006E-3</v>
      </c>
      <c r="W747">
        <f t="shared" si="762"/>
        <v>0</v>
      </c>
      <c r="X747">
        <f t="shared" si="763"/>
        <v>2937.85</v>
      </c>
      <c r="Y747">
        <f t="shared" si="764"/>
        <v>1453.46</v>
      </c>
      <c r="AA747">
        <v>33525518</v>
      </c>
      <c r="AB747">
        <f t="shared" si="765"/>
        <v>537.27549999999997</v>
      </c>
      <c r="AC747">
        <f t="shared" si="789"/>
        <v>402.49</v>
      </c>
      <c r="AD747">
        <f>ROUND(((((ET747*1.25))-((EU747*1.25)))+AE747),6)</f>
        <v>3.6625000000000001</v>
      </c>
      <c r="AE747">
        <f>ROUND(((EU747*1.25)),6)</f>
        <v>0.17499999999999999</v>
      </c>
      <c r="AF747">
        <f>ROUND(((EV747*1.15)),6)</f>
        <v>131.12299999999999</v>
      </c>
      <c r="AG747">
        <f t="shared" si="767"/>
        <v>0</v>
      </c>
      <c r="AH747">
        <f>((EW747*1.15))</f>
        <v>13.788499999999999</v>
      </c>
      <c r="AI747">
        <f>((EX747*1.25))</f>
        <v>1.2500000000000001E-2</v>
      </c>
      <c r="AJ747">
        <f t="shared" si="768"/>
        <v>0</v>
      </c>
      <c r="AK747">
        <v>519.44000000000005</v>
      </c>
      <c r="AL747">
        <v>402.49</v>
      </c>
      <c r="AM747">
        <v>2.93</v>
      </c>
      <c r="AN747">
        <v>0.14000000000000001</v>
      </c>
      <c r="AO747">
        <v>114.02</v>
      </c>
      <c r="AP747">
        <v>0</v>
      </c>
      <c r="AQ747">
        <v>11.99</v>
      </c>
      <c r="AR747">
        <v>0.01</v>
      </c>
      <c r="AS747">
        <v>0</v>
      </c>
      <c r="AT747">
        <v>95</v>
      </c>
      <c r="AU747">
        <v>47</v>
      </c>
      <c r="AV747">
        <v>1</v>
      </c>
      <c r="AW747">
        <v>1</v>
      </c>
      <c r="AZ747">
        <v>1</v>
      </c>
      <c r="BA747">
        <v>31.7</v>
      </c>
      <c r="BB747">
        <v>10.82</v>
      </c>
      <c r="BC747">
        <v>3.88</v>
      </c>
      <c r="BD747" t="s">
        <v>3</v>
      </c>
      <c r="BE747" t="s">
        <v>3</v>
      </c>
      <c r="BF747" t="s">
        <v>3</v>
      </c>
      <c r="BG747" t="s">
        <v>3</v>
      </c>
      <c r="BH747">
        <v>0</v>
      </c>
      <c r="BI747">
        <v>1</v>
      </c>
      <c r="BJ747" t="s">
        <v>271</v>
      </c>
      <c r="BM747">
        <v>15001</v>
      </c>
      <c r="BN747">
        <v>0</v>
      </c>
      <c r="BO747" t="s">
        <v>268</v>
      </c>
      <c r="BP747">
        <v>1</v>
      </c>
      <c r="BQ747">
        <v>2</v>
      </c>
      <c r="BR747">
        <v>0</v>
      </c>
      <c r="BS747">
        <v>31.7</v>
      </c>
      <c r="BT747">
        <v>1</v>
      </c>
      <c r="BU747">
        <v>1</v>
      </c>
      <c r="BV747">
        <v>1</v>
      </c>
      <c r="BW747">
        <v>1</v>
      </c>
      <c r="BX747">
        <v>1</v>
      </c>
      <c r="BY747" t="s">
        <v>3</v>
      </c>
      <c r="BZ747">
        <v>105</v>
      </c>
      <c r="CA747">
        <v>55</v>
      </c>
      <c r="CE747">
        <v>0</v>
      </c>
      <c r="CF747">
        <v>0</v>
      </c>
      <c r="CG747">
        <v>0</v>
      </c>
      <c r="CM747">
        <v>0</v>
      </c>
      <c r="CN747" t="s">
        <v>926</v>
      </c>
      <c r="CO747">
        <v>0</v>
      </c>
      <c r="CP747">
        <f t="shared" si="769"/>
        <v>4278.1000000000004</v>
      </c>
      <c r="CQ747">
        <f t="shared" si="770"/>
        <v>1561.6612</v>
      </c>
      <c r="CR747">
        <f t="shared" si="771"/>
        <v>39.628250000000001</v>
      </c>
      <c r="CS747">
        <f t="shared" si="772"/>
        <v>5.5474999999999994</v>
      </c>
      <c r="CT747">
        <f t="shared" si="773"/>
        <v>4156.5990999999995</v>
      </c>
      <c r="CU747">
        <f t="shared" si="774"/>
        <v>0</v>
      </c>
      <c r="CV747">
        <f t="shared" si="775"/>
        <v>13.788499999999999</v>
      </c>
      <c r="CW747">
        <f t="shared" si="776"/>
        <v>1.2500000000000001E-2</v>
      </c>
      <c r="CX747">
        <f t="shared" si="777"/>
        <v>0</v>
      </c>
      <c r="CY747">
        <f t="shared" si="778"/>
        <v>2937.8464999999997</v>
      </c>
      <c r="CZ747">
        <f t="shared" si="779"/>
        <v>1453.4609</v>
      </c>
      <c r="DC747" t="s">
        <v>3</v>
      </c>
      <c r="DD747" t="s">
        <v>3</v>
      </c>
      <c r="DE747" t="s">
        <v>167</v>
      </c>
      <c r="DF747" t="s">
        <v>167</v>
      </c>
      <c r="DG747" t="s">
        <v>168</v>
      </c>
      <c r="DH747" t="s">
        <v>3</v>
      </c>
      <c r="DI747" t="s">
        <v>168</v>
      </c>
      <c r="DJ747" t="s">
        <v>167</v>
      </c>
      <c r="DK747" t="s">
        <v>3</v>
      </c>
      <c r="DL747" t="s">
        <v>3</v>
      </c>
      <c r="DM747" t="s">
        <v>3</v>
      </c>
      <c r="DN747">
        <v>0</v>
      </c>
      <c r="DO747">
        <v>0</v>
      </c>
      <c r="DP747">
        <v>1</v>
      </c>
      <c r="DQ747">
        <v>1</v>
      </c>
      <c r="DU747">
        <v>1005</v>
      </c>
      <c r="DV747" t="s">
        <v>270</v>
      </c>
      <c r="DW747" t="s">
        <v>270</v>
      </c>
      <c r="DX747">
        <v>100</v>
      </c>
      <c r="DZ747" t="s">
        <v>3</v>
      </c>
      <c r="EA747" t="s">
        <v>3</v>
      </c>
      <c r="EB747" t="s">
        <v>3</v>
      </c>
      <c r="EC747" t="s">
        <v>3</v>
      </c>
      <c r="EE747">
        <v>36260452</v>
      </c>
      <c r="EF747">
        <v>2</v>
      </c>
      <c r="EG747" t="s">
        <v>55</v>
      </c>
      <c r="EH747">
        <v>0</v>
      </c>
      <c r="EI747" t="s">
        <v>3</v>
      </c>
      <c r="EJ747">
        <v>1</v>
      </c>
      <c r="EK747">
        <v>15001</v>
      </c>
      <c r="EL747" t="s">
        <v>180</v>
      </c>
      <c r="EM747" t="s">
        <v>181</v>
      </c>
      <c r="EO747" t="s">
        <v>171</v>
      </c>
      <c r="EQ747">
        <v>0</v>
      </c>
      <c r="ER747">
        <v>519.44000000000005</v>
      </c>
      <c r="ES747">
        <v>402.49</v>
      </c>
      <c r="ET747">
        <v>2.93</v>
      </c>
      <c r="EU747">
        <v>0.14000000000000001</v>
      </c>
      <c r="EV747">
        <v>114.02</v>
      </c>
      <c r="EW747">
        <v>11.99</v>
      </c>
      <c r="EX747">
        <v>0.01</v>
      </c>
      <c r="EY747">
        <v>0</v>
      </c>
      <c r="FQ747">
        <v>0</v>
      </c>
      <c r="FR747">
        <f t="shared" si="780"/>
        <v>0</v>
      </c>
      <c r="FS747">
        <v>0</v>
      </c>
      <c r="FT747" t="s">
        <v>58</v>
      </c>
      <c r="FU747" t="s">
        <v>59</v>
      </c>
      <c r="FX747">
        <v>94.5</v>
      </c>
      <c r="FY747">
        <v>46.75</v>
      </c>
      <c r="GA747" t="s">
        <v>3</v>
      </c>
      <c r="GD747">
        <v>1</v>
      </c>
      <c r="GF747">
        <v>-1127050040</v>
      </c>
      <c r="GG747">
        <v>2</v>
      </c>
      <c r="GH747">
        <v>1</v>
      </c>
      <c r="GI747">
        <v>2</v>
      </c>
      <c r="GJ747">
        <v>0</v>
      </c>
      <c r="GK747">
        <v>0</v>
      </c>
      <c r="GL747">
        <f t="shared" si="781"/>
        <v>0</v>
      </c>
      <c r="GM747">
        <f t="shared" si="782"/>
        <v>8669.41</v>
      </c>
      <c r="GN747">
        <f t="shared" si="783"/>
        <v>8669.41</v>
      </c>
      <c r="GO747">
        <f t="shared" si="784"/>
        <v>0</v>
      </c>
      <c r="GP747">
        <f t="shared" si="785"/>
        <v>0</v>
      </c>
      <c r="GR747">
        <v>0</v>
      </c>
      <c r="GS747">
        <v>3</v>
      </c>
      <c r="GT747">
        <v>0</v>
      </c>
      <c r="GU747" t="s">
        <v>3</v>
      </c>
      <c r="GV747">
        <f t="shared" si="786"/>
        <v>0</v>
      </c>
      <c r="GW747">
        <v>1</v>
      </c>
      <c r="GX747">
        <f t="shared" si="787"/>
        <v>0</v>
      </c>
      <c r="HA747">
        <v>0</v>
      </c>
      <c r="HB747">
        <v>0</v>
      </c>
      <c r="HC747">
        <f t="shared" si="788"/>
        <v>0</v>
      </c>
      <c r="HE747" t="s">
        <v>3</v>
      </c>
      <c r="HF747" t="s">
        <v>3</v>
      </c>
      <c r="IK747">
        <v>0</v>
      </c>
    </row>
    <row r="748" spans="1:245">
      <c r="A748">
        <v>17</v>
      </c>
      <c r="B748">
        <v>1</v>
      </c>
      <c r="C748">
        <f>ROW(SmtRes!A341)</f>
        <v>341</v>
      </c>
      <c r="D748">
        <f>ROW(EtalonRes!A341)</f>
        <v>341</v>
      </c>
      <c r="E748" t="s">
        <v>272</v>
      </c>
      <c r="F748" t="s">
        <v>273</v>
      </c>
      <c r="G748" t="s">
        <v>274</v>
      </c>
      <c r="H748" t="s">
        <v>270</v>
      </c>
      <c r="I748">
        <f>ROUND(74.3/100,9)</f>
        <v>0.74299999999999999</v>
      </c>
      <c r="J748">
        <v>0</v>
      </c>
      <c r="O748">
        <f t="shared" si="754"/>
        <v>10783.04</v>
      </c>
      <c r="P748">
        <f t="shared" si="755"/>
        <v>2840.1</v>
      </c>
      <c r="Q748">
        <f t="shared" si="756"/>
        <v>88.25</v>
      </c>
      <c r="R748">
        <f t="shared" si="757"/>
        <v>3.53</v>
      </c>
      <c r="S748">
        <f t="shared" si="758"/>
        <v>7854.69</v>
      </c>
      <c r="T748">
        <f t="shared" si="759"/>
        <v>0</v>
      </c>
      <c r="U748">
        <f t="shared" si="760"/>
        <v>27.966148499999992</v>
      </c>
      <c r="V748">
        <f t="shared" si="761"/>
        <v>9.2875000000000006E-3</v>
      </c>
      <c r="W748">
        <f t="shared" si="762"/>
        <v>0</v>
      </c>
      <c r="X748">
        <f t="shared" si="763"/>
        <v>7465.31</v>
      </c>
      <c r="Y748">
        <f t="shared" si="764"/>
        <v>3693.36</v>
      </c>
      <c r="AA748">
        <v>33525518</v>
      </c>
      <c r="AB748">
        <f t="shared" si="765"/>
        <v>909.346</v>
      </c>
      <c r="AC748">
        <f t="shared" si="789"/>
        <v>564.62</v>
      </c>
      <c r="AD748">
        <f>ROUND(((((ET748*1.25))-((EU748*1.25)))+AE748),6)</f>
        <v>11.237500000000001</v>
      </c>
      <c r="AE748">
        <f>ROUND(((EU748*1.25)),6)</f>
        <v>0.15</v>
      </c>
      <c r="AF748">
        <f>ROUND(((EV748*1.15)),6)</f>
        <v>333.48849999999999</v>
      </c>
      <c r="AG748">
        <f t="shared" si="767"/>
        <v>0</v>
      </c>
      <c r="AH748">
        <f>((EW748*1.15))</f>
        <v>37.639499999999991</v>
      </c>
      <c r="AI748">
        <f>((EX748*1.25))</f>
        <v>1.2500000000000001E-2</v>
      </c>
      <c r="AJ748">
        <f t="shared" si="768"/>
        <v>0</v>
      </c>
      <c r="AK748">
        <v>863.6</v>
      </c>
      <c r="AL748">
        <v>564.62</v>
      </c>
      <c r="AM748">
        <v>8.99</v>
      </c>
      <c r="AN748">
        <v>0.12</v>
      </c>
      <c r="AO748">
        <v>289.99</v>
      </c>
      <c r="AP748">
        <v>0</v>
      </c>
      <c r="AQ748">
        <v>32.729999999999997</v>
      </c>
      <c r="AR748">
        <v>0.01</v>
      </c>
      <c r="AS748">
        <v>0</v>
      </c>
      <c r="AT748">
        <v>95</v>
      </c>
      <c r="AU748">
        <v>47</v>
      </c>
      <c r="AV748">
        <v>1</v>
      </c>
      <c r="AW748">
        <v>1</v>
      </c>
      <c r="AZ748">
        <v>1</v>
      </c>
      <c r="BA748">
        <v>31.7</v>
      </c>
      <c r="BB748">
        <v>10.57</v>
      </c>
      <c r="BC748">
        <v>6.77</v>
      </c>
      <c r="BD748" t="s">
        <v>3</v>
      </c>
      <c r="BE748" t="s">
        <v>3</v>
      </c>
      <c r="BF748" t="s">
        <v>3</v>
      </c>
      <c r="BG748" t="s">
        <v>3</v>
      </c>
      <c r="BH748">
        <v>0</v>
      </c>
      <c r="BI748">
        <v>1</v>
      </c>
      <c r="BJ748" t="s">
        <v>275</v>
      </c>
      <c r="BM748">
        <v>15001</v>
      </c>
      <c r="BN748">
        <v>0</v>
      </c>
      <c r="BO748" t="s">
        <v>273</v>
      </c>
      <c r="BP748">
        <v>1</v>
      </c>
      <c r="BQ748">
        <v>2</v>
      </c>
      <c r="BR748">
        <v>0</v>
      </c>
      <c r="BS748">
        <v>31.7</v>
      </c>
      <c r="BT748">
        <v>1</v>
      </c>
      <c r="BU748">
        <v>1</v>
      </c>
      <c r="BV748">
        <v>1</v>
      </c>
      <c r="BW748">
        <v>1</v>
      </c>
      <c r="BX748">
        <v>1</v>
      </c>
      <c r="BY748" t="s">
        <v>3</v>
      </c>
      <c r="BZ748">
        <v>105</v>
      </c>
      <c r="CA748">
        <v>55</v>
      </c>
      <c r="CE748">
        <v>0</v>
      </c>
      <c r="CF748">
        <v>0</v>
      </c>
      <c r="CG748">
        <v>0</v>
      </c>
      <c r="CM748">
        <v>0</v>
      </c>
      <c r="CN748" t="s">
        <v>926</v>
      </c>
      <c r="CO748">
        <v>0</v>
      </c>
      <c r="CP748">
        <f t="shared" si="769"/>
        <v>10783.039999999999</v>
      </c>
      <c r="CQ748">
        <f t="shared" si="770"/>
        <v>3822.4773999999998</v>
      </c>
      <c r="CR748">
        <f t="shared" si="771"/>
        <v>118.78037500000001</v>
      </c>
      <c r="CS748">
        <f t="shared" si="772"/>
        <v>4.7549999999999999</v>
      </c>
      <c r="CT748">
        <f t="shared" si="773"/>
        <v>10571.585449999999</v>
      </c>
      <c r="CU748">
        <f t="shared" si="774"/>
        <v>0</v>
      </c>
      <c r="CV748">
        <f t="shared" si="775"/>
        <v>37.639499999999991</v>
      </c>
      <c r="CW748">
        <f t="shared" si="776"/>
        <v>1.2500000000000001E-2</v>
      </c>
      <c r="CX748">
        <f t="shared" si="777"/>
        <v>0</v>
      </c>
      <c r="CY748">
        <f t="shared" si="778"/>
        <v>7465.3089999999993</v>
      </c>
      <c r="CZ748">
        <f t="shared" si="779"/>
        <v>3693.3633999999997</v>
      </c>
      <c r="DC748" t="s">
        <v>3</v>
      </c>
      <c r="DD748" t="s">
        <v>3</v>
      </c>
      <c r="DE748" t="s">
        <v>167</v>
      </c>
      <c r="DF748" t="s">
        <v>167</v>
      </c>
      <c r="DG748" t="s">
        <v>168</v>
      </c>
      <c r="DH748" t="s">
        <v>3</v>
      </c>
      <c r="DI748" t="s">
        <v>168</v>
      </c>
      <c r="DJ748" t="s">
        <v>167</v>
      </c>
      <c r="DK748" t="s">
        <v>3</v>
      </c>
      <c r="DL748" t="s">
        <v>3</v>
      </c>
      <c r="DM748" t="s">
        <v>3</v>
      </c>
      <c r="DN748">
        <v>0</v>
      </c>
      <c r="DO748">
        <v>0</v>
      </c>
      <c r="DP748">
        <v>1</v>
      </c>
      <c r="DQ748">
        <v>1</v>
      </c>
      <c r="DU748">
        <v>1005</v>
      </c>
      <c r="DV748" t="s">
        <v>270</v>
      </c>
      <c r="DW748" t="s">
        <v>270</v>
      </c>
      <c r="DX748">
        <v>100</v>
      </c>
      <c r="DZ748" t="s">
        <v>3</v>
      </c>
      <c r="EA748" t="s">
        <v>3</v>
      </c>
      <c r="EB748" t="s">
        <v>3</v>
      </c>
      <c r="EC748" t="s">
        <v>3</v>
      </c>
      <c r="EE748">
        <v>36260452</v>
      </c>
      <c r="EF748">
        <v>2</v>
      </c>
      <c r="EG748" t="s">
        <v>55</v>
      </c>
      <c r="EH748">
        <v>0</v>
      </c>
      <c r="EI748" t="s">
        <v>3</v>
      </c>
      <c r="EJ748">
        <v>1</v>
      </c>
      <c r="EK748">
        <v>15001</v>
      </c>
      <c r="EL748" t="s">
        <v>180</v>
      </c>
      <c r="EM748" t="s">
        <v>181</v>
      </c>
      <c r="EO748" t="s">
        <v>171</v>
      </c>
      <c r="EQ748">
        <v>0</v>
      </c>
      <c r="ER748">
        <v>863.6</v>
      </c>
      <c r="ES748">
        <v>564.62</v>
      </c>
      <c r="ET748">
        <v>8.99</v>
      </c>
      <c r="EU748">
        <v>0.12</v>
      </c>
      <c r="EV748">
        <v>289.99</v>
      </c>
      <c r="EW748">
        <v>32.729999999999997</v>
      </c>
      <c r="EX748">
        <v>0.01</v>
      </c>
      <c r="EY748">
        <v>0</v>
      </c>
      <c r="FQ748">
        <v>0</v>
      </c>
      <c r="FR748">
        <f t="shared" si="780"/>
        <v>0</v>
      </c>
      <c r="FS748">
        <v>0</v>
      </c>
      <c r="FT748" t="s">
        <v>58</v>
      </c>
      <c r="FU748" t="s">
        <v>59</v>
      </c>
      <c r="FX748">
        <v>94.5</v>
      </c>
      <c r="FY748">
        <v>46.75</v>
      </c>
      <c r="GA748" t="s">
        <v>3</v>
      </c>
      <c r="GD748">
        <v>1</v>
      </c>
      <c r="GF748">
        <v>-1159350602</v>
      </c>
      <c r="GG748">
        <v>2</v>
      </c>
      <c r="GH748">
        <v>1</v>
      </c>
      <c r="GI748">
        <v>2</v>
      </c>
      <c r="GJ748">
        <v>0</v>
      </c>
      <c r="GK748">
        <v>0</v>
      </c>
      <c r="GL748">
        <f t="shared" si="781"/>
        <v>0</v>
      </c>
      <c r="GM748">
        <f t="shared" si="782"/>
        <v>21941.71</v>
      </c>
      <c r="GN748">
        <f t="shared" si="783"/>
        <v>21941.71</v>
      </c>
      <c r="GO748">
        <f t="shared" si="784"/>
        <v>0</v>
      </c>
      <c r="GP748">
        <f t="shared" si="785"/>
        <v>0</v>
      </c>
      <c r="GR748">
        <v>0</v>
      </c>
      <c r="GS748">
        <v>3</v>
      </c>
      <c r="GT748">
        <v>0</v>
      </c>
      <c r="GU748" t="s">
        <v>3</v>
      </c>
      <c r="GV748">
        <f t="shared" si="786"/>
        <v>0</v>
      </c>
      <c r="GW748">
        <v>1</v>
      </c>
      <c r="GX748">
        <f t="shared" si="787"/>
        <v>0</v>
      </c>
      <c r="HA748">
        <v>0</v>
      </c>
      <c r="HB748">
        <v>0</v>
      </c>
      <c r="HC748">
        <f t="shared" si="788"/>
        <v>0</v>
      </c>
      <c r="HE748" t="s">
        <v>3</v>
      </c>
      <c r="HF748" t="s">
        <v>3</v>
      </c>
      <c r="IK748">
        <v>0</v>
      </c>
    </row>
    <row r="749" spans="1:245">
      <c r="A749">
        <v>17</v>
      </c>
      <c r="B749">
        <v>1</v>
      </c>
      <c r="C749">
        <f>ROW(SmtRes!A347)</f>
        <v>347</v>
      </c>
      <c r="D749">
        <f>ROW(EtalonRes!A347)</f>
        <v>347</v>
      </c>
      <c r="E749" t="s">
        <v>276</v>
      </c>
      <c r="F749" t="s">
        <v>277</v>
      </c>
      <c r="G749" t="s">
        <v>278</v>
      </c>
      <c r="H749" t="s">
        <v>279</v>
      </c>
      <c r="I749">
        <f>ROUND(38/100,9)</f>
        <v>0.38</v>
      </c>
      <c r="J749">
        <v>0</v>
      </c>
      <c r="O749">
        <f t="shared" si="754"/>
        <v>13326.18</v>
      </c>
      <c r="P749">
        <f t="shared" si="755"/>
        <v>0</v>
      </c>
      <c r="Q749">
        <f t="shared" si="756"/>
        <v>1724.44</v>
      </c>
      <c r="R749">
        <f t="shared" si="757"/>
        <v>123.59</v>
      </c>
      <c r="S749">
        <f t="shared" si="758"/>
        <v>11601.74</v>
      </c>
      <c r="T749">
        <f t="shared" si="759"/>
        <v>0</v>
      </c>
      <c r="U749">
        <f t="shared" si="760"/>
        <v>38.934799999999996</v>
      </c>
      <c r="V749">
        <f t="shared" si="761"/>
        <v>0.2888</v>
      </c>
      <c r="W749">
        <f t="shared" si="762"/>
        <v>0</v>
      </c>
      <c r="X749">
        <f t="shared" si="763"/>
        <v>11139.06</v>
      </c>
      <c r="Y749">
        <f t="shared" si="764"/>
        <v>5510.91</v>
      </c>
      <c r="AA749">
        <v>33525518</v>
      </c>
      <c r="AB749">
        <f t="shared" si="765"/>
        <v>1396.55</v>
      </c>
      <c r="AC749">
        <f>ROUND(0,6)</f>
        <v>0</v>
      </c>
      <c r="AD749">
        <f>ROUND((((ET749)-(EU749))+AE749),6)</f>
        <v>433.43</v>
      </c>
      <c r="AE749">
        <f t="shared" ref="AE749:AF751" si="795">ROUND((EU749),6)</f>
        <v>10.26</v>
      </c>
      <c r="AF749">
        <f t="shared" si="795"/>
        <v>963.12</v>
      </c>
      <c r="AG749">
        <f t="shared" si="767"/>
        <v>0</v>
      </c>
      <c r="AH749">
        <f t="shared" ref="AH749:AI751" si="796">(EW749)</f>
        <v>102.46</v>
      </c>
      <c r="AI749">
        <f t="shared" si="796"/>
        <v>0.76</v>
      </c>
      <c r="AJ749">
        <f t="shared" si="768"/>
        <v>0</v>
      </c>
      <c r="AK749">
        <v>6747.4</v>
      </c>
      <c r="AL749">
        <v>5350.85</v>
      </c>
      <c r="AM749">
        <v>433.43</v>
      </c>
      <c r="AN749">
        <v>10.26</v>
      </c>
      <c r="AO749">
        <v>963.12</v>
      </c>
      <c r="AP749">
        <v>0</v>
      </c>
      <c r="AQ749">
        <v>102.46</v>
      </c>
      <c r="AR749">
        <v>0.76</v>
      </c>
      <c r="AS749">
        <v>0</v>
      </c>
      <c r="AT749">
        <v>95</v>
      </c>
      <c r="AU749">
        <v>47</v>
      </c>
      <c r="AV749">
        <v>1</v>
      </c>
      <c r="AW749">
        <v>1</v>
      </c>
      <c r="AZ749">
        <v>1</v>
      </c>
      <c r="BA749">
        <v>31.7</v>
      </c>
      <c r="BB749">
        <v>10.47</v>
      </c>
      <c r="BC749">
        <v>4.9800000000000004</v>
      </c>
      <c r="BD749" t="s">
        <v>3</v>
      </c>
      <c r="BE749" t="s">
        <v>3</v>
      </c>
      <c r="BF749" t="s">
        <v>3</v>
      </c>
      <c r="BG749" t="s">
        <v>3</v>
      </c>
      <c r="BH749">
        <v>0</v>
      </c>
      <c r="BI749">
        <v>1</v>
      </c>
      <c r="BJ749" t="s">
        <v>280</v>
      </c>
      <c r="BM749">
        <v>15001</v>
      </c>
      <c r="BN749">
        <v>0</v>
      </c>
      <c r="BO749" t="s">
        <v>277</v>
      </c>
      <c r="BP749">
        <v>1</v>
      </c>
      <c r="BQ749">
        <v>2</v>
      </c>
      <c r="BR749">
        <v>0</v>
      </c>
      <c r="BS749">
        <v>31.7</v>
      </c>
      <c r="BT749">
        <v>1</v>
      </c>
      <c r="BU749">
        <v>1</v>
      </c>
      <c r="BV749">
        <v>1</v>
      </c>
      <c r="BW749">
        <v>1</v>
      </c>
      <c r="BX749">
        <v>1</v>
      </c>
      <c r="BY749" t="s">
        <v>3</v>
      </c>
      <c r="BZ749">
        <v>105</v>
      </c>
      <c r="CA749">
        <v>55</v>
      </c>
      <c r="CE749">
        <v>0</v>
      </c>
      <c r="CF749">
        <v>0</v>
      </c>
      <c r="CG749">
        <v>0</v>
      </c>
      <c r="CM749">
        <v>0</v>
      </c>
      <c r="CN749" t="s">
        <v>3</v>
      </c>
      <c r="CO749">
        <v>0</v>
      </c>
      <c r="CP749">
        <f t="shared" si="769"/>
        <v>13326.18</v>
      </c>
      <c r="CQ749">
        <f t="shared" si="770"/>
        <v>0</v>
      </c>
      <c r="CR749">
        <f t="shared" si="771"/>
        <v>4538.0120999999999</v>
      </c>
      <c r="CS749">
        <f t="shared" si="772"/>
        <v>325.24199999999996</v>
      </c>
      <c r="CT749">
        <f t="shared" si="773"/>
        <v>30530.903999999999</v>
      </c>
      <c r="CU749">
        <f t="shared" si="774"/>
        <v>0</v>
      </c>
      <c r="CV749">
        <f t="shared" si="775"/>
        <v>102.46</v>
      </c>
      <c r="CW749">
        <f t="shared" si="776"/>
        <v>0.76</v>
      </c>
      <c r="CX749">
        <f t="shared" si="777"/>
        <v>0</v>
      </c>
      <c r="CY749">
        <f t="shared" si="778"/>
        <v>11139.0635</v>
      </c>
      <c r="CZ749">
        <f t="shared" si="779"/>
        <v>5510.9050999999999</v>
      </c>
      <c r="DC749" t="s">
        <v>3</v>
      </c>
      <c r="DD749" t="s">
        <v>214</v>
      </c>
      <c r="DE749" t="s">
        <v>3</v>
      </c>
      <c r="DF749" t="s">
        <v>3</v>
      </c>
      <c r="DG749" t="s">
        <v>3</v>
      </c>
      <c r="DH749" t="s">
        <v>3</v>
      </c>
      <c r="DI749" t="s">
        <v>3</v>
      </c>
      <c r="DJ749" t="s">
        <v>3</v>
      </c>
      <c r="DK749" t="s">
        <v>3</v>
      </c>
      <c r="DL749" t="s">
        <v>3</v>
      </c>
      <c r="DM749" t="s">
        <v>3</v>
      </c>
      <c r="DN749">
        <v>0</v>
      </c>
      <c r="DO749">
        <v>0</v>
      </c>
      <c r="DP749">
        <v>1</v>
      </c>
      <c r="DQ749">
        <v>1</v>
      </c>
      <c r="DU749">
        <v>1013</v>
      </c>
      <c r="DV749" t="s">
        <v>279</v>
      </c>
      <c r="DW749" t="s">
        <v>279</v>
      </c>
      <c r="DX749">
        <v>1</v>
      </c>
      <c r="DZ749" t="s">
        <v>3</v>
      </c>
      <c r="EA749" t="s">
        <v>3</v>
      </c>
      <c r="EB749" t="s">
        <v>3</v>
      </c>
      <c r="EC749" t="s">
        <v>3</v>
      </c>
      <c r="EE749">
        <v>36260452</v>
      </c>
      <c r="EF749">
        <v>2</v>
      </c>
      <c r="EG749" t="s">
        <v>55</v>
      </c>
      <c r="EH749">
        <v>0</v>
      </c>
      <c r="EI749" t="s">
        <v>3</v>
      </c>
      <c r="EJ749">
        <v>1</v>
      </c>
      <c r="EK749">
        <v>15001</v>
      </c>
      <c r="EL749" t="s">
        <v>180</v>
      </c>
      <c r="EM749" t="s">
        <v>181</v>
      </c>
      <c r="EO749" t="s">
        <v>3</v>
      </c>
      <c r="EQ749">
        <v>0</v>
      </c>
      <c r="ER749">
        <v>6747.4</v>
      </c>
      <c r="ES749">
        <v>5350.85</v>
      </c>
      <c r="ET749">
        <v>433.43</v>
      </c>
      <c r="EU749">
        <v>10.26</v>
      </c>
      <c r="EV749">
        <v>963.12</v>
      </c>
      <c r="EW749">
        <v>102.46</v>
      </c>
      <c r="EX749">
        <v>0.76</v>
      </c>
      <c r="EY749">
        <v>0</v>
      </c>
      <c r="FQ749">
        <v>0</v>
      </c>
      <c r="FR749">
        <f t="shared" si="780"/>
        <v>0</v>
      </c>
      <c r="FS749">
        <v>0</v>
      </c>
      <c r="FT749" t="s">
        <v>58</v>
      </c>
      <c r="FU749" t="s">
        <v>59</v>
      </c>
      <c r="FX749">
        <v>94.5</v>
      </c>
      <c r="FY749">
        <v>46.75</v>
      </c>
      <c r="GA749" t="s">
        <v>3</v>
      </c>
      <c r="GD749">
        <v>1</v>
      </c>
      <c r="GF749">
        <v>-1218928354</v>
      </c>
      <c r="GG749">
        <v>2</v>
      </c>
      <c r="GH749">
        <v>1</v>
      </c>
      <c r="GI749">
        <v>2</v>
      </c>
      <c r="GJ749">
        <v>0</v>
      </c>
      <c r="GK749">
        <v>0</v>
      </c>
      <c r="GL749">
        <f t="shared" si="781"/>
        <v>0</v>
      </c>
      <c r="GM749">
        <f t="shared" si="782"/>
        <v>29976.15</v>
      </c>
      <c r="GN749">
        <f t="shared" si="783"/>
        <v>29976.15</v>
      </c>
      <c r="GO749">
        <f t="shared" si="784"/>
        <v>0</v>
      </c>
      <c r="GP749">
        <f t="shared" si="785"/>
        <v>0</v>
      </c>
      <c r="GR749">
        <v>0</v>
      </c>
      <c r="GS749">
        <v>0</v>
      </c>
      <c r="GT749">
        <v>0</v>
      </c>
      <c r="GU749" t="s">
        <v>3</v>
      </c>
      <c r="GV749">
        <f t="shared" si="786"/>
        <v>0</v>
      </c>
      <c r="GW749">
        <v>1</v>
      </c>
      <c r="GX749">
        <f t="shared" si="787"/>
        <v>0</v>
      </c>
      <c r="HA749">
        <v>0</v>
      </c>
      <c r="HB749">
        <v>0</v>
      </c>
      <c r="HC749">
        <f t="shared" si="788"/>
        <v>0</v>
      </c>
      <c r="HE749" t="s">
        <v>3</v>
      </c>
      <c r="HF749" t="s">
        <v>3</v>
      </c>
      <c r="IK749">
        <v>0</v>
      </c>
    </row>
    <row r="750" spans="1:245">
      <c r="A750">
        <v>17</v>
      </c>
      <c r="B750">
        <v>1</v>
      </c>
      <c r="C750">
        <f>ROW(SmtRes!A354)</f>
        <v>354</v>
      </c>
      <c r="D750">
        <f>ROW(EtalonRes!A353)</f>
        <v>353</v>
      </c>
      <c r="E750" t="s">
        <v>281</v>
      </c>
      <c r="F750" t="s">
        <v>282</v>
      </c>
      <c r="G750" t="s">
        <v>283</v>
      </c>
      <c r="H750" t="s">
        <v>144</v>
      </c>
      <c r="I750">
        <f>ROUND(2/100,9)</f>
        <v>0.02</v>
      </c>
      <c r="J750">
        <v>0</v>
      </c>
      <c r="O750">
        <f t="shared" si="754"/>
        <v>629.54</v>
      </c>
      <c r="P750">
        <f t="shared" si="755"/>
        <v>27.84</v>
      </c>
      <c r="Q750">
        <f t="shared" si="756"/>
        <v>7.99</v>
      </c>
      <c r="R750">
        <f t="shared" si="757"/>
        <v>1.71</v>
      </c>
      <c r="S750">
        <f t="shared" si="758"/>
        <v>593.71</v>
      </c>
      <c r="T750">
        <f t="shared" si="759"/>
        <v>0</v>
      </c>
      <c r="U750">
        <f t="shared" si="760"/>
        <v>1.8880000000000001</v>
      </c>
      <c r="V750">
        <f t="shared" si="761"/>
        <v>4.0000000000000001E-3</v>
      </c>
      <c r="W750">
        <f t="shared" si="762"/>
        <v>0</v>
      </c>
      <c r="X750">
        <f t="shared" si="763"/>
        <v>565.65</v>
      </c>
      <c r="Y750">
        <f t="shared" si="764"/>
        <v>387.02</v>
      </c>
      <c r="AA750">
        <v>33525518</v>
      </c>
      <c r="AB750">
        <f t="shared" si="765"/>
        <v>1101.54</v>
      </c>
      <c r="AC750">
        <f>ROUND((ES750),6)</f>
        <v>120.73</v>
      </c>
      <c r="AD750">
        <f>ROUND((((ET750)-(EU750))+AE750),6)</f>
        <v>44.36</v>
      </c>
      <c r="AE750">
        <f t="shared" si="795"/>
        <v>2.7</v>
      </c>
      <c r="AF750">
        <f t="shared" si="795"/>
        <v>936.45</v>
      </c>
      <c r="AG750">
        <f t="shared" si="767"/>
        <v>0</v>
      </c>
      <c r="AH750">
        <f t="shared" si="796"/>
        <v>94.4</v>
      </c>
      <c r="AI750">
        <f t="shared" si="796"/>
        <v>0.2</v>
      </c>
      <c r="AJ750">
        <f t="shared" si="768"/>
        <v>0</v>
      </c>
      <c r="AK750">
        <v>1101.54</v>
      </c>
      <c r="AL750">
        <v>120.73</v>
      </c>
      <c r="AM750">
        <v>44.36</v>
      </c>
      <c r="AN750">
        <v>2.7</v>
      </c>
      <c r="AO750">
        <v>936.45</v>
      </c>
      <c r="AP750">
        <v>0</v>
      </c>
      <c r="AQ750">
        <v>94.4</v>
      </c>
      <c r="AR750">
        <v>0.2</v>
      </c>
      <c r="AS750">
        <v>0</v>
      </c>
      <c r="AT750">
        <v>95</v>
      </c>
      <c r="AU750">
        <v>65</v>
      </c>
      <c r="AV750">
        <v>1</v>
      </c>
      <c r="AW750">
        <v>1</v>
      </c>
      <c r="AZ750">
        <v>1</v>
      </c>
      <c r="BA750">
        <v>31.7</v>
      </c>
      <c r="BB750">
        <v>9.01</v>
      </c>
      <c r="BC750">
        <v>11.53</v>
      </c>
      <c r="BD750" t="s">
        <v>3</v>
      </c>
      <c r="BE750" t="s">
        <v>3</v>
      </c>
      <c r="BF750" t="s">
        <v>3</v>
      </c>
      <c r="BG750" t="s">
        <v>3</v>
      </c>
      <c r="BH750">
        <v>0</v>
      </c>
      <c r="BI750">
        <v>2</v>
      </c>
      <c r="BJ750" t="s">
        <v>284</v>
      </c>
      <c r="BM750">
        <v>108001</v>
      </c>
      <c r="BN750">
        <v>0</v>
      </c>
      <c r="BO750" t="s">
        <v>282</v>
      </c>
      <c r="BP750">
        <v>1</v>
      </c>
      <c r="BQ750">
        <v>3</v>
      </c>
      <c r="BR750">
        <v>0</v>
      </c>
      <c r="BS750">
        <v>31.7</v>
      </c>
      <c r="BT750">
        <v>1</v>
      </c>
      <c r="BU750">
        <v>1</v>
      </c>
      <c r="BV750">
        <v>1</v>
      </c>
      <c r="BW750">
        <v>1</v>
      </c>
      <c r="BX750">
        <v>1</v>
      </c>
      <c r="BY750" t="s">
        <v>3</v>
      </c>
      <c r="BZ750">
        <v>95</v>
      </c>
      <c r="CA750">
        <v>65</v>
      </c>
      <c r="CE750">
        <v>0</v>
      </c>
      <c r="CF750">
        <v>0</v>
      </c>
      <c r="CG750">
        <v>0</v>
      </c>
      <c r="CM750">
        <v>0</v>
      </c>
      <c r="CN750" t="s">
        <v>3</v>
      </c>
      <c r="CO750">
        <v>0</v>
      </c>
      <c r="CP750">
        <f t="shared" si="769"/>
        <v>629.54000000000008</v>
      </c>
      <c r="CQ750">
        <f t="shared" si="770"/>
        <v>1392.0169000000001</v>
      </c>
      <c r="CR750">
        <f t="shared" si="771"/>
        <v>399.68360000000001</v>
      </c>
      <c r="CS750">
        <f t="shared" si="772"/>
        <v>85.59</v>
      </c>
      <c r="CT750">
        <f t="shared" si="773"/>
        <v>29685.465</v>
      </c>
      <c r="CU750">
        <f t="shared" si="774"/>
        <v>0</v>
      </c>
      <c r="CV750">
        <f t="shared" si="775"/>
        <v>94.4</v>
      </c>
      <c r="CW750">
        <f t="shared" si="776"/>
        <v>0.2</v>
      </c>
      <c r="CX750">
        <f t="shared" si="777"/>
        <v>0</v>
      </c>
      <c r="CY750">
        <f t="shared" si="778"/>
        <v>565.64900000000011</v>
      </c>
      <c r="CZ750">
        <f t="shared" si="779"/>
        <v>387.02300000000002</v>
      </c>
      <c r="DC750" t="s">
        <v>3</v>
      </c>
      <c r="DD750" t="s">
        <v>3</v>
      </c>
      <c r="DE750" t="s">
        <v>3</v>
      </c>
      <c r="DF750" t="s">
        <v>3</v>
      </c>
      <c r="DG750" t="s">
        <v>3</v>
      </c>
      <c r="DH750" t="s">
        <v>3</v>
      </c>
      <c r="DI750" t="s">
        <v>3</v>
      </c>
      <c r="DJ750" t="s">
        <v>3</v>
      </c>
      <c r="DK750" t="s">
        <v>3</v>
      </c>
      <c r="DL750" t="s">
        <v>3</v>
      </c>
      <c r="DM750" t="s">
        <v>3</v>
      </c>
      <c r="DN750">
        <v>0</v>
      </c>
      <c r="DO750">
        <v>0</v>
      </c>
      <c r="DP750">
        <v>1</v>
      </c>
      <c r="DQ750">
        <v>1</v>
      </c>
      <c r="DU750">
        <v>1010</v>
      </c>
      <c r="DV750" t="s">
        <v>144</v>
      </c>
      <c r="DW750" t="s">
        <v>144</v>
      </c>
      <c r="DX750">
        <v>100</v>
      </c>
      <c r="DZ750" t="s">
        <v>3</v>
      </c>
      <c r="EA750" t="s">
        <v>3</v>
      </c>
      <c r="EB750" t="s">
        <v>3</v>
      </c>
      <c r="EC750" t="s">
        <v>3</v>
      </c>
      <c r="EE750">
        <v>36260309</v>
      </c>
      <c r="EF750">
        <v>3</v>
      </c>
      <c r="EG750" t="s">
        <v>224</v>
      </c>
      <c r="EH750">
        <v>0</v>
      </c>
      <c r="EI750" t="s">
        <v>3</v>
      </c>
      <c r="EJ750">
        <v>2</v>
      </c>
      <c r="EK750">
        <v>108001</v>
      </c>
      <c r="EL750" t="s">
        <v>225</v>
      </c>
      <c r="EM750" t="s">
        <v>226</v>
      </c>
      <c r="EO750" t="s">
        <v>3</v>
      </c>
      <c r="EQ750">
        <v>0</v>
      </c>
      <c r="ER750">
        <v>1101.54</v>
      </c>
      <c r="ES750">
        <v>120.73</v>
      </c>
      <c r="ET750">
        <v>44.36</v>
      </c>
      <c r="EU750">
        <v>2.7</v>
      </c>
      <c r="EV750">
        <v>936.45</v>
      </c>
      <c r="EW750">
        <v>94.4</v>
      </c>
      <c r="EX750">
        <v>0.2</v>
      </c>
      <c r="EY750">
        <v>0</v>
      </c>
      <c r="FQ750">
        <v>0</v>
      </c>
      <c r="FR750">
        <f t="shared" si="780"/>
        <v>0</v>
      </c>
      <c r="FS750">
        <v>0</v>
      </c>
      <c r="FX750">
        <v>95</v>
      </c>
      <c r="FY750">
        <v>65</v>
      </c>
      <c r="GA750" t="s">
        <v>3</v>
      </c>
      <c r="GD750">
        <v>1</v>
      </c>
      <c r="GF750">
        <v>1562201403</v>
      </c>
      <c r="GG750">
        <v>2</v>
      </c>
      <c r="GH750">
        <v>1</v>
      </c>
      <c r="GI750">
        <v>2</v>
      </c>
      <c r="GJ750">
        <v>0</v>
      </c>
      <c r="GK750">
        <v>0</v>
      </c>
      <c r="GL750">
        <f t="shared" si="781"/>
        <v>0</v>
      </c>
      <c r="GM750">
        <f t="shared" si="782"/>
        <v>1582.21</v>
      </c>
      <c r="GN750">
        <f t="shared" si="783"/>
        <v>0</v>
      </c>
      <c r="GO750">
        <f t="shared" si="784"/>
        <v>1582.21</v>
      </c>
      <c r="GP750">
        <f t="shared" si="785"/>
        <v>0</v>
      </c>
      <c r="GR750">
        <v>0</v>
      </c>
      <c r="GS750">
        <v>3</v>
      </c>
      <c r="GT750">
        <v>0</v>
      </c>
      <c r="GU750" t="s">
        <v>3</v>
      </c>
      <c r="GV750">
        <f t="shared" si="786"/>
        <v>0</v>
      </c>
      <c r="GW750">
        <v>1</v>
      </c>
      <c r="GX750">
        <f t="shared" si="787"/>
        <v>0</v>
      </c>
      <c r="HA750">
        <v>0</v>
      </c>
      <c r="HB750">
        <v>0</v>
      </c>
      <c r="HC750">
        <f t="shared" si="788"/>
        <v>0</v>
      </c>
      <c r="HE750" t="s">
        <v>3</v>
      </c>
      <c r="HF750" t="s">
        <v>3</v>
      </c>
      <c r="IK750">
        <v>0</v>
      </c>
    </row>
    <row r="751" spans="1:245">
      <c r="A751">
        <v>18</v>
      </c>
      <c r="B751">
        <v>1</v>
      </c>
      <c r="C751">
        <v>353</v>
      </c>
      <c r="E751" t="s">
        <v>285</v>
      </c>
      <c r="F751" t="s">
        <v>286</v>
      </c>
      <c r="G751" t="s">
        <v>287</v>
      </c>
      <c r="H751" t="s">
        <v>238</v>
      </c>
      <c r="I751">
        <f>I750*J751</f>
        <v>2</v>
      </c>
      <c r="J751">
        <v>100</v>
      </c>
      <c r="O751">
        <f t="shared" si="754"/>
        <v>784.95</v>
      </c>
      <c r="P751">
        <f t="shared" si="755"/>
        <v>784.95</v>
      </c>
      <c r="Q751">
        <f t="shared" si="756"/>
        <v>0</v>
      </c>
      <c r="R751">
        <f t="shared" si="757"/>
        <v>0</v>
      </c>
      <c r="S751">
        <f t="shared" si="758"/>
        <v>0</v>
      </c>
      <c r="T751">
        <f t="shared" si="759"/>
        <v>0</v>
      </c>
      <c r="U751">
        <f t="shared" si="760"/>
        <v>0</v>
      </c>
      <c r="V751">
        <f t="shared" si="761"/>
        <v>0</v>
      </c>
      <c r="W751">
        <f t="shared" si="762"/>
        <v>6.24</v>
      </c>
      <c r="X751">
        <f t="shared" si="763"/>
        <v>0</v>
      </c>
      <c r="Y751">
        <f t="shared" si="764"/>
        <v>0</v>
      </c>
      <c r="AA751">
        <v>33525518</v>
      </c>
      <c r="AB751">
        <f t="shared" si="765"/>
        <v>162.18</v>
      </c>
      <c r="AC751">
        <f>ROUND((ES751),6)</f>
        <v>162.18</v>
      </c>
      <c r="AD751">
        <f>ROUND((((ET751)-(EU751))+AE751),6)</f>
        <v>0</v>
      </c>
      <c r="AE751">
        <f t="shared" si="795"/>
        <v>0</v>
      </c>
      <c r="AF751">
        <f t="shared" si="795"/>
        <v>0</v>
      </c>
      <c r="AG751">
        <f t="shared" si="767"/>
        <v>0</v>
      </c>
      <c r="AH751">
        <f t="shared" si="796"/>
        <v>0</v>
      </c>
      <c r="AI751">
        <f t="shared" si="796"/>
        <v>0</v>
      </c>
      <c r="AJ751">
        <f t="shared" si="768"/>
        <v>3.12</v>
      </c>
      <c r="AK751">
        <v>162.18</v>
      </c>
      <c r="AL751">
        <v>162.18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3.12</v>
      </c>
      <c r="AT751">
        <v>95</v>
      </c>
      <c r="AU751">
        <v>65</v>
      </c>
      <c r="AV751">
        <v>1</v>
      </c>
      <c r="AW751">
        <v>1</v>
      </c>
      <c r="AZ751">
        <v>1</v>
      </c>
      <c r="BA751">
        <v>1</v>
      </c>
      <c r="BB751">
        <v>1</v>
      </c>
      <c r="BC751">
        <v>2.42</v>
      </c>
      <c r="BD751" t="s">
        <v>3</v>
      </c>
      <c r="BE751" t="s">
        <v>3</v>
      </c>
      <c r="BF751" t="s">
        <v>3</v>
      </c>
      <c r="BG751" t="s">
        <v>3</v>
      </c>
      <c r="BH751">
        <v>3</v>
      </c>
      <c r="BI751">
        <v>2</v>
      </c>
      <c r="BJ751" t="s">
        <v>288</v>
      </c>
      <c r="BM751">
        <v>108001</v>
      </c>
      <c r="BN751">
        <v>0</v>
      </c>
      <c r="BO751" t="s">
        <v>286</v>
      </c>
      <c r="BP751">
        <v>1</v>
      </c>
      <c r="BQ751">
        <v>3</v>
      </c>
      <c r="BR751">
        <v>0</v>
      </c>
      <c r="BS751">
        <v>1</v>
      </c>
      <c r="BT751">
        <v>1</v>
      </c>
      <c r="BU751">
        <v>1</v>
      </c>
      <c r="BV751">
        <v>1</v>
      </c>
      <c r="BW751">
        <v>1</v>
      </c>
      <c r="BX751">
        <v>1</v>
      </c>
      <c r="BY751" t="s">
        <v>3</v>
      </c>
      <c r="BZ751">
        <v>95</v>
      </c>
      <c r="CA751">
        <v>65</v>
      </c>
      <c r="CE751">
        <v>0</v>
      </c>
      <c r="CF751">
        <v>0</v>
      </c>
      <c r="CG751">
        <v>0</v>
      </c>
      <c r="CM751">
        <v>0</v>
      </c>
      <c r="CN751" t="s">
        <v>3</v>
      </c>
      <c r="CO751">
        <v>0</v>
      </c>
      <c r="CP751">
        <f t="shared" si="769"/>
        <v>784.95</v>
      </c>
      <c r="CQ751">
        <f t="shared" si="770"/>
        <v>392.47559999999999</v>
      </c>
      <c r="CR751">
        <f t="shared" si="771"/>
        <v>0</v>
      </c>
      <c r="CS751">
        <f t="shared" si="772"/>
        <v>0</v>
      </c>
      <c r="CT751">
        <f t="shared" si="773"/>
        <v>0</v>
      </c>
      <c r="CU751">
        <f t="shared" si="774"/>
        <v>0</v>
      </c>
      <c r="CV751">
        <f t="shared" si="775"/>
        <v>0</v>
      </c>
      <c r="CW751">
        <f t="shared" si="776"/>
        <v>0</v>
      </c>
      <c r="CX751">
        <f t="shared" si="777"/>
        <v>3.12</v>
      </c>
      <c r="CY751">
        <f t="shared" si="778"/>
        <v>0</v>
      </c>
      <c r="CZ751">
        <f t="shared" si="779"/>
        <v>0</v>
      </c>
      <c r="DC751" t="s">
        <v>3</v>
      </c>
      <c r="DD751" t="s">
        <v>3</v>
      </c>
      <c r="DE751" t="s">
        <v>3</v>
      </c>
      <c r="DF751" t="s">
        <v>3</v>
      </c>
      <c r="DG751" t="s">
        <v>3</v>
      </c>
      <c r="DH751" t="s">
        <v>3</v>
      </c>
      <c r="DI751" t="s">
        <v>3</v>
      </c>
      <c r="DJ751" t="s">
        <v>3</v>
      </c>
      <c r="DK751" t="s">
        <v>3</v>
      </c>
      <c r="DL751" t="s">
        <v>3</v>
      </c>
      <c r="DM751" t="s">
        <v>3</v>
      </c>
      <c r="DN751">
        <v>0</v>
      </c>
      <c r="DO751">
        <v>0</v>
      </c>
      <c r="DP751">
        <v>1</v>
      </c>
      <c r="DQ751">
        <v>1</v>
      </c>
      <c r="DU751">
        <v>1010</v>
      </c>
      <c r="DV751" t="s">
        <v>238</v>
      </c>
      <c r="DW751" t="s">
        <v>238</v>
      </c>
      <c r="DX751">
        <v>1</v>
      </c>
      <c r="DZ751" t="s">
        <v>3</v>
      </c>
      <c r="EA751" t="s">
        <v>3</v>
      </c>
      <c r="EB751" t="s">
        <v>3</v>
      </c>
      <c r="EC751" t="s">
        <v>3</v>
      </c>
      <c r="EE751">
        <v>36260309</v>
      </c>
      <c r="EF751">
        <v>3</v>
      </c>
      <c r="EG751" t="s">
        <v>224</v>
      </c>
      <c r="EH751">
        <v>0</v>
      </c>
      <c r="EI751" t="s">
        <v>3</v>
      </c>
      <c r="EJ751">
        <v>2</v>
      </c>
      <c r="EK751">
        <v>108001</v>
      </c>
      <c r="EL751" t="s">
        <v>225</v>
      </c>
      <c r="EM751" t="s">
        <v>226</v>
      </c>
      <c r="EO751" t="s">
        <v>3</v>
      </c>
      <c r="EQ751">
        <v>0</v>
      </c>
      <c r="ER751">
        <v>162.18</v>
      </c>
      <c r="ES751">
        <v>162.18</v>
      </c>
      <c r="ET751">
        <v>0</v>
      </c>
      <c r="EU751">
        <v>0</v>
      </c>
      <c r="EV751">
        <v>0</v>
      </c>
      <c r="EW751">
        <v>0</v>
      </c>
      <c r="EX751">
        <v>0</v>
      </c>
      <c r="FQ751">
        <v>0</v>
      </c>
      <c r="FR751">
        <f t="shared" si="780"/>
        <v>0</v>
      </c>
      <c r="FS751">
        <v>0</v>
      </c>
      <c r="FX751">
        <v>95</v>
      </c>
      <c r="FY751">
        <v>65</v>
      </c>
      <c r="GA751" t="s">
        <v>3</v>
      </c>
      <c r="GD751">
        <v>1</v>
      </c>
      <c r="GF751">
        <v>1401979595</v>
      </c>
      <c r="GG751">
        <v>2</v>
      </c>
      <c r="GH751">
        <v>1</v>
      </c>
      <c r="GI751">
        <v>2</v>
      </c>
      <c r="GJ751">
        <v>0</v>
      </c>
      <c r="GK751">
        <v>0</v>
      </c>
      <c r="GL751">
        <f t="shared" si="781"/>
        <v>0</v>
      </c>
      <c r="GM751">
        <f t="shared" si="782"/>
        <v>784.95</v>
      </c>
      <c r="GN751">
        <f t="shared" si="783"/>
        <v>0</v>
      </c>
      <c r="GO751">
        <f t="shared" si="784"/>
        <v>784.95</v>
      </c>
      <c r="GP751">
        <f t="shared" si="785"/>
        <v>0</v>
      </c>
      <c r="GR751">
        <v>0</v>
      </c>
      <c r="GS751">
        <v>3</v>
      </c>
      <c r="GT751">
        <v>0</v>
      </c>
      <c r="GU751" t="s">
        <v>3</v>
      </c>
      <c r="GV751">
        <f t="shared" si="786"/>
        <v>0</v>
      </c>
      <c r="GW751">
        <v>1</v>
      </c>
      <c r="GX751">
        <f t="shared" si="787"/>
        <v>0</v>
      </c>
      <c r="HA751">
        <v>0</v>
      </c>
      <c r="HB751">
        <v>0</v>
      </c>
      <c r="HC751">
        <f t="shared" si="788"/>
        <v>0</v>
      </c>
      <c r="HE751" t="s">
        <v>3</v>
      </c>
      <c r="HF751" t="s">
        <v>3</v>
      </c>
      <c r="IK751">
        <v>0</v>
      </c>
    </row>
    <row r="753" spans="1:206">
      <c r="A753" s="2">
        <v>51</v>
      </c>
      <c r="B753" s="2">
        <f>B721</f>
        <v>1</v>
      </c>
      <c r="C753" s="2">
        <f>A721</f>
        <v>5</v>
      </c>
      <c r="D753" s="2">
        <f>ROW(A721)</f>
        <v>721</v>
      </c>
      <c r="E753" s="2"/>
      <c r="F753" s="2" t="str">
        <f>IF(F721&lt;&gt;"",F721,"")</f>
        <v>Новый подраздел</v>
      </c>
      <c r="G753" s="2" t="str">
        <f>IF(G721&lt;&gt;"",G721,"")</f>
        <v>комната 15</v>
      </c>
      <c r="H753" s="2">
        <v>0</v>
      </c>
      <c r="I753" s="2"/>
      <c r="J753" s="2"/>
      <c r="K753" s="2"/>
      <c r="L753" s="2"/>
      <c r="M753" s="2"/>
      <c r="N753" s="2"/>
      <c r="O753" s="2">
        <f t="shared" ref="O753:T753" si="797">ROUND(AB753,2)</f>
        <v>176027.47</v>
      </c>
      <c r="P753" s="2">
        <f t="shared" si="797"/>
        <v>103007.42</v>
      </c>
      <c r="Q753" s="2">
        <f t="shared" si="797"/>
        <v>4847.8999999999996</v>
      </c>
      <c r="R753" s="2">
        <f t="shared" si="797"/>
        <v>1418.04</v>
      </c>
      <c r="S753" s="2">
        <f t="shared" si="797"/>
        <v>68172.149999999994</v>
      </c>
      <c r="T753" s="2">
        <f t="shared" si="797"/>
        <v>0</v>
      </c>
      <c r="U753" s="2">
        <f>AH753</f>
        <v>240.3671995</v>
      </c>
      <c r="V753" s="2">
        <f>AI753</f>
        <v>4.1252750000000002</v>
      </c>
      <c r="W753" s="2">
        <f>ROUND(AJ753,2)</f>
        <v>267.8</v>
      </c>
      <c r="X753" s="2">
        <f>ROUND(AK753,2)</f>
        <v>72030.95</v>
      </c>
      <c r="Y753" s="2">
        <f>ROUND(AL753,2)</f>
        <v>38193.97</v>
      </c>
      <c r="Z753" s="2"/>
      <c r="AA753" s="2"/>
      <c r="AB753" s="2">
        <f>ROUND(SUMIF(AA725:AA751,"=33525518",O725:O751),2)</f>
        <v>176027.47</v>
      </c>
      <c r="AC753" s="2">
        <f>ROUND(SUMIF(AA725:AA751,"=33525518",P725:P751),2)</f>
        <v>103007.42</v>
      </c>
      <c r="AD753" s="2">
        <f>ROUND(SUMIF(AA725:AA751,"=33525518",Q725:Q751),2)</f>
        <v>4847.8999999999996</v>
      </c>
      <c r="AE753" s="2">
        <f>ROUND(SUMIF(AA725:AA751,"=33525518",R725:R751),2)</f>
        <v>1418.04</v>
      </c>
      <c r="AF753" s="2">
        <f>ROUND(SUMIF(AA725:AA751,"=33525518",S725:S751),2)</f>
        <v>68172.149999999994</v>
      </c>
      <c r="AG753" s="2">
        <f>ROUND(SUMIF(AA725:AA751,"=33525518",T725:T751),2)</f>
        <v>0</v>
      </c>
      <c r="AH753" s="2">
        <f>SUMIF(AA725:AA751,"=33525518",U725:U751)</f>
        <v>240.3671995</v>
      </c>
      <c r="AI753" s="2">
        <f>SUMIF(AA725:AA751,"=33525518",V725:V751)</f>
        <v>4.1252750000000002</v>
      </c>
      <c r="AJ753" s="2">
        <f>ROUND(SUMIF(AA725:AA751,"=33525518",W725:W751),2)</f>
        <v>267.8</v>
      </c>
      <c r="AK753" s="2">
        <f>ROUND(SUMIF(AA725:AA751,"=33525518",X725:X751),2)</f>
        <v>72030.95</v>
      </c>
      <c r="AL753" s="2">
        <f>ROUND(SUMIF(AA725:AA751,"=33525518",Y725:Y751),2)</f>
        <v>38193.97</v>
      </c>
      <c r="AM753" s="2"/>
      <c r="AN753" s="2"/>
      <c r="AO753" s="2">
        <f t="shared" ref="AO753:BD753" si="798">ROUND(BX753,2)</f>
        <v>0</v>
      </c>
      <c r="AP753" s="2">
        <f t="shared" si="798"/>
        <v>0</v>
      </c>
      <c r="AQ753" s="2">
        <f t="shared" si="798"/>
        <v>0</v>
      </c>
      <c r="AR753" s="2">
        <f t="shared" si="798"/>
        <v>286252.39</v>
      </c>
      <c r="AS753" s="2">
        <f t="shared" si="798"/>
        <v>281980.15999999997</v>
      </c>
      <c r="AT753" s="2">
        <f t="shared" si="798"/>
        <v>4272.2299999999996</v>
      </c>
      <c r="AU753" s="2">
        <f t="shared" si="798"/>
        <v>0</v>
      </c>
      <c r="AV753" s="2">
        <f t="shared" si="798"/>
        <v>103007.42</v>
      </c>
      <c r="AW753" s="2">
        <f t="shared" si="798"/>
        <v>103007.42</v>
      </c>
      <c r="AX753" s="2">
        <f t="shared" si="798"/>
        <v>0</v>
      </c>
      <c r="AY753" s="2">
        <f t="shared" si="798"/>
        <v>103007.42</v>
      </c>
      <c r="AZ753" s="2">
        <f t="shared" si="798"/>
        <v>0</v>
      </c>
      <c r="BA753" s="2">
        <f t="shared" si="798"/>
        <v>0</v>
      </c>
      <c r="BB753" s="2">
        <f t="shared" si="798"/>
        <v>0</v>
      </c>
      <c r="BC753" s="2">
        <f t="shared" si="798"/>
        <v>0</v>
      </c>
      <c r="BD753" s="2">
        <f t="shared" si="798"/>
        <v>0</v>
      </c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>
        <f>ROUND(SUMIF(AA725:AA751,"=33525518",FQ725:FQ751),2)</f>
        <v>0</v>
      </c>
      <c r="BY753" s="2">
        <f>ROUND(SUMIF(AA725:AA751,"=33525518",FR725:FR751),2)</f>
        <v>0</v>
      </c>
      <c r="BZ753" s="2">
        <f>ROUND(SUMIF(AA725:AA751,"=33525518",GL725:GL751),2)</f>
        <v>0</v>
      </c>
      <c r="CA753" s="2">
        <f>ROUND(SUMIF(AA725:AA751,"=33525518",GM725:GM751),2)</f>
        <v>286252.39</v>
      </c>
      <c r="CB753" s="2">
        <f>ROUND(SUMIF(AA725:AA751,"=33525518",GN725:GN751),2)</f>
        <v>281980.15999999997</v>
      </c>
      <c r="CC753" s="2">
        <f>ROUND(SUMIF(AA725:AA751,"=33525518",GO725:GO751),2)</f>
        <v>4272.2299999999996</v>
      </c>
      <c r="CD753" s="2">
        <f>ROUND(SUMIF(AA725:AA751,"=33525518",GP725:GP751),2)</f>
        <v>0</v>
      </c>
      <c r="CE753" s="2">
        <f>AC753-BX753</f>
        <v>103007.42</v>
      </c>
      <c r="CF753" s="2">
        <f>AC753-BY753</f>
        <v>103007.42</v>
      </c>
      <c r="CG753" s="2">
        <f>BX753-BZ753</f>
        <v>0</v>
      </c>
      <c r="CH753" s="2">
        <f>AC753-BX753-BY753+BZ753</f>
        <v>103007.42</v>
      </c>
      <c r="CI753" s="2">
        <f>BY753-BZ753</f>
        <v>0</v>
      </c>
      <c r="CJ753" s="2">
        <f>ROUND(SUMIF(AA725:AA751,"=33525518",GX725:GX751),2)</f>
        <v>0</v>
      </c>
      <c r="CK753" s="2">
        <f>ROUND(SUMIF(AA725:AA751,"=33525518",GY725:GY751),2)</f>
        <v>0</v>
      </c>
      <c r="CL753" s="2">
        <f>ROUND(SUMIF(AA725:AA751,"=33525518",GZ725:GZ751),2)</f>
        <v>0</v>
      </c>
      <c r="CM753" s="2">
        <f>ROUND(SUMIF(AA725:AA751,"=33525518",HD725:HD751),2)</f>
        <v>0</v>
      </c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>
        <v>0</v>
      </c>
    </row>
    <row r="755" spans="1:206">
      <c r="A755" s="4">
        <v>50</v>
      </c>
      <c r="B755" s="4">
        <v>0</v>
      </c>
      <c r="C755" s="4">
        <v>0</v>
      </c>
      <c r="D755" s="4">
        <v>1</v>
      </c>
      <c r="E755" s="4">
        <v>201</v>
      </c>
      <c r="F755" s="4">
        <f>ROUND(Source!O753,O755)</f>
        <v>176027.47</v>
      </c>
      <c r="G755" s="4" t="s">
        <v>60</v>
      </c>
      <c r="H755" s="4" t="s">
        <v>61</v>
      </c>
      <c r="I755" s="4"/>
      <c r="J755" s="4"/>
      <c r="K755" s="4">
        <v>201</v>
      </c>
      <c r="L755" s="4">
        <v>1</v>
      </c>
      <c r="M755" s="4">
        <v>3</v>
      </c>
      <c r="N755" s="4" t="s">
        <v>3</v>
      </c>
      <c r="O755" s="4">
        <v>2</v>
      </c>
      <c r="P755" s="4"/>
      <c r="Q755" s="4"/>
      <c r="R755" s="4"/>
      <c r="S755" s="4"/>
      <c r="T755" s="4"/>
      <c r="U755" s="4"/>
      <c r="V755" s="4"/>
      <c r="W755" s="4"/>
    </row>
    <row r="756" spans="1:206">
      <c r="A756" s="4">
        <v>50</v>
      </c>
      <c r="B756" s="4">
        <v>0</v>
      </c>
      <c r="C756" s="4">
        <v>0</v>
      </c>
      <c r="D756" s="4">
        <v>1</v>
      </c>
      <c r="E756" s="4">
        <v>202</v>
      </c>
      <c r="F756" s="4">
        <f>ROUND(Source!P753,O756)</f>
        <v>103007.42</v>
      </c>
      <c r="G756" s="4" t="s">
        <v>62</v>
      </c>
      <c r="H756" s="4" t="s">
        <v>63</v>
      </c>
      <c r="I756" s="4"/>
      <c r="J756" s="4"/>
      <c r="K756" s="4">
        <v>202</v>
      </c>
      <c r="L756" s="4">
        <v>2</v>
      </c>
      <c r="M756" s="4">
        <v>3</v>
      </c>
      <c r="N756" s="4" t="s">
        <v>3</v>
      </c>
      <c r="O756" s="4">
        <v>2</v>
      </c>
      <c r="P756" s="4"/>
      <c r="Q756" s="4"/>
      <c r="R756" s="4"/>
      <c r="S756" s="4"/>
      <c r="T756" s="4"/>
      <c r="U756" s="4"/>
      <c r="V756" s="4"/>
      <c r="W756" s="4"/>
    </row>
    <row r="757" spans="1:206">
      <c r="A757" s="4">
        <v>50</v>
      </c>
      <c r="B757" s="4">
        <v>0</v>
      </c>
      <c r="C757" s="4">
        <v>0</v>
      </c>
      <c r="D757" s="4">
        <v>1</v>
      </c>
      <c r="E757" s="4">
        <v>222</v>
      </c>
      <c r="F757" s="4">
        <f>ROUND(Source!AO753,O757)</f>
        <v>0</v>
      </c>
      <c r="G757" s="4" t="s">
        <v>64</v>
      </c>
      <c r="H757" s="4" t="s">
        <v>65</v>
      </c>
      <c r="I757" s="4"/>
      <c r="J757" s="4"/>
      <c r="K757" s="4">
        <v>222</v>
      </c>
      <c r="L757" s="4">
        <v>3</v>
      </c>
      <c r="M757" s="4">
        <v>3</v>
      </c>
      <c r="N757" s="4" t="s">
        <v>3</v>
      </c>
      <c r="O757" s="4">
        <v>2</v>
      </c>
      <c r="P757" s="4"/>
      <c r="Q757" s="4"/>
      <c r="R757" s="4"/>
      <c r="S757" s="4"/>
      <c r="T757" s="4"/>
      <c r="U757" s="4"/>
      <c r="V757" s="4"/>
      <c r="W757" s="4"/>
    </row>
    <row r="758" spans="1:206">
      <c r="A758" s="4">
        <v>50</v>
      </c>
      <c r="B758" s="4">
        <v>0</v>
      </c>
      <c r="C758" s="4">
        <v>0</v>
      </c>
      <c r="D758" s="4">
        <v>1</v>
      </c>
      <c r="E758" s="4">
        <v>225</v>
      </c>
      <c r="F758" s="4">
        <f>ROUND(Source!AV753,O758)</f>
        <v>103007.42</v>
      </c>
      <c r="G758" s="4" t="s">
        <v>66</v>
      </c>
      <c r="H758" s="4" t="s">
        <v>67</v>
      </c>
      <c r="I758" s="4"/>
      <c r="J758" s="4"/>
      <c r="K758" s="4">
        <v>225</v>
      </c>
      <c r="L758" s="4">
        <v>4</v>
      </c>
      <c r="M758" s="4">
        <v>3</v>
      </c>
      <c r="N758" s="4" t="s">
        <v>3</v>
      </c>
      <c r="O758" s="4">
        <v>2</v>
      </c>
      <c r="P758" s="4"/>
      <c r="Q758" s="4"/>
      <c r="R758" s="4"/>
      <c r="S758" s="4"/>
      <c r="T758" s="4"/>
      <c r="U758" s="4"/>
      <c r="V758" s="4"/>
      <c r="W758" s="4"/>
    </row>
    <row r="759" spans="1:206">
      <c r="A759" s="4">
        <v>50</v>
      </c>
      <c r="B759" s="4">
        <v>0</v>
      </c>
      <c r="C759" s="4">
        <v>0</v>
      </c>
      <c r="D759" s="4">
        <v>1</v>
      </c>
      <c r="E759" s="4">
        <v>226</v>
      </c>
      <c r="F759" s="4">
        <f>ROUND(Source!AW753,O759)</f>
        <v>103007.42</v>
      </c>
      <c r="G759" s="4" t="s">
        <v>68</v>
      </c>
      <c r="H759" s="4" t="s">
        <v>69</v>
      </c>
      <c r="I759" s="4"/>
      <c r="J759" s="4"/>
      <c r="K759" s="4">
        <v>226</v>
      </c>
      <c r="L759" s="4">
        <v>5</v>
      </c>
      <c r="M759" s="4">
        <v>3</v>
      </c>
      <c r="N759" s="4" t="s">
        <v>3</v>
      </c>
      <c r="O759" s="4">
        <v>2</v>
      </c>
      <c r="P759" s="4"/>
      <c r="Q759" s="4"/>
      <c r="R759" s="4"/>
      <c r="S759" s="4"/>
      <c r="T759" s="4"/>
      <c r="U759" s="4"/>
      <c r="V759" s="4"/>
      <c r="W759" s="4"/>
    </row>
    <row r="760" spans="1:206">
      <c r="A760" s="4">
        <v>50</v>
      </c>
      <c r="B760" s="4">
        <v>0</v>
      </c>
      <c r="C760" s="4">
        <v>0</v>
      </c>
      <c r="D760" s="4">
        <v>1</v>
      </c>
      <c r="E760" s="4">
        <v>227</v>
      </c>
      <c r="F760" s="4">
        <f>ROUND(Source!AX753,O760)</f>
        <v>0</v>
      </c>
      <c r="G760" s="4" t="s">
        <v>70</v>
      </c>
      <c r="H760" s="4" t="s">
        <v>71</v>
      </c>
      <c r="I760" s="4"/>
      <c r="J760" s="4"/>
      <c r="K760" s="4">
        <v>227</v>
      </c>
      <c r="L760" s="4">
        <v>6</v>
      </c>
      <c r="M760" s="4">
        <v>3</v>
      </c>
      <c r="N760" s="4" t="s">
        <v>3</v>
      </c>
      <c r="O760" s="4">
        <v>2</v>
      </c>
      <c r="P760" s="4"/>
      <c r="Q760" s="4"/>
      <c r="R760" s="4"/>
      <c r="S760" s="4"/>
      <c r="T760" s="4"/>
      <c r="U760" s="4"/>
      <c r="V760" s="4"/>
      <c r="W760" s="4"/>
    </row>
    <row r="761" spans="1:206">
      <c r="A761" s="4">
        <v>50</v>
      </c>
      <c r="B761" s="4">
        <v>0</v>
      </c>
      <c r="C761" s="4">
        <v>0</v>
      </c>
      <c r="D761" s="4">
        <v>1</v>
      </c>
      <c r="E761" s="4">
        <v>228</v>
      </c>
      <c r="F761" s="4">
        <f>ROUND(Source!AY753,O761)</f>
        <v>103007.42</v>
      </c>
      <c r="G761" s="4" t="s">
        <v>72</v>
      </c>
      <c r="H761" s="4" t="s">
        <v>73</v>
      </c>
      <c r="I761" s="4"/>
      <c r="J761" s="4"/>
      <c r="K761" s="4">
        <v>228</v>
      </c>
      <c r="L761" s="4">
        <v>7</v>
      </c>
      <c r="M761" s="4">
        <v>3</v>
      </c>
      <c r="N761" s="4" t="s">
        <v>3</v>
      </c>
      <c r="O761" s="4">
        <v>2</v>
      </c>
      <c r="P761" s="4"/>
      <c r="Q761" s="4"/>
      <c r="R761" s="4"/>
      <c r="S761" s="4"/>
      <c r="T761" s="4"/>
      <c r="U761" s="4"/>
      <c r="V761" s="4"/>
      <c r="W761" s="4"/>
    </row>
    <row r="762" spans="1:206">
      <c r="A762" s="4">
        <v>50</v>
      </c>
      <c r="B762" s="4">
        <v>0</v>
      </c>
      <c r="C762" s="4">
        <v>0</v>
      </c>
      <c r="D762" s="4">
        <v>1</v>
      </c>
      <c r="E762" s="4">
        <v>216</v>
      </c>
      <c r="F762" s="4">
        <f>ROUND(Source!AP753,O762)</f>
        <v>0</v>
      </c>
      <c r="G762" s="4" t="s">
        <v>74</v>
      </c>
      <c r="H762" s="4" t="s">
        <v>75</v>
      </c>
      <c r="I762" s="4"/>
      <c r="J762" s="4"/>
      <c r="K762" s="4">
        <v>216</v>
      </c>
      <c r="L762" s="4">
        <v>8</v>
      </c>
      <c r="M762" s="4">
        <v>3</v>
      </c>
      <c r="N762" s="4" t="s">
        <v>3</v>
      </c>
      <c r="O762" s="4">
        <v>2</v>
      </c>
      <c r="P762" s="4"/>
      <c r="Q762" s="4"/>
      <c r="R762" s="4"/>
      <c r="S762" s="4"/>
      <c r="T762" s="4"/>
      <c r="U762" s="4"/>
      <c r="V762" s="4"/>
      <c r="W762" s="4"/>
    </row>
    <row r="763" spans="1:206">
      <c r="A763" s="4">
        <v>50</v>
      </c>
      <c r="B763" s="4">
        <v>0</v>
      </c>
      <c r="C763" s="4">
        <v>0</v>
      </c>
      <c r="D763" s="4">
        <v>1</v>
      </c>
      <c r="E763" s="4">
        <v>223</v>
      </c>
      <c r="F763" s="4">
        <f>ROUND(Source!AQ753,O763)</f>
        <v>0</v>
      </c>
      <c r="G763" s="4" t="s">
        <v>76</v>
      </c>
      <c r="H763" s="4" t="s">
        <v>77</v>
      </c>
      <c r="I763" s="4"/>
      <c r="J763" s="4"/>
      <c r="K763" s="4">
        <v>223</v>
      </c>
      <c r="L763" s="4">
        <v>9</v>
      </c>
      <c r="M763" s="4">
        <v>3</v>
      </c>
      <c r="N763" s="4" t="s">
        <v>3</v>
      </c>
      <c r="O763" s="4">
        <v>2</v>
      </c>
      <c r="P763" s="4"/>
      <c r="Q763" s="4"/>
      <c r="R763" s="4"/>
      <c r="S763" s="4"/>
      <c r="T763" s="4"/>
      <c r="U763" s="4"/>
      <c r="V763" s="4"/>
      <c r="W763" s="4"/>
    </row>
    <row r="764" spans="1:206">
      <c r="A764" s="4">
        <v>50</v>
      </c>
      <c r="B764" s="4">
        <v>0</v>
      </c>
      <c r="C764" s="4">
        <v>0</v>
      </c>
      <c r="D764" s="4">
        <v>1</v>
      </c>
      <c r="E764" s="4">
        <v>229</v>
      </c>
      <c r="F764" s="4">
        <f>ROUND(Source!AZ753,O764)</f>
        <v>0</v>
      </c>
      <c r="G764" s="4" t="s">
        <v>78</v>
      </c>
      <c r="H764" s="4" t="s">
        <v>79</v>
      </c>
      <c r="I764" s="4"/>
      <c r="J764" s="4"/>
      <c r="K764" s="4">
        <v>229</v>
      </c>
      <c r="L764" s="4">
        <v>10</v>
      </c>
      <c r="M764" s="4">
        <v>3</v>
      </c>
      <c r="N764" s="4" t="s">
        <v>3</v>
      </c>
      <c r="O764" s="4">
        <v>2</v>
      </c>
      <c r="P764" s="4"/>
      <c r="Q764" s="4"/>
      <c r="R764" s="4"/>
      <c r="S764" s="4"/>
      <c r="T764" s="4"/>
      <c r="U764" s="4"/>
      <c r="V764" s="4"/>
      <c r="W764" s="4"/>
    </row>
    <row r="765" spans="1:206">
      <c r="A765" s="4">
        <v>50</v>
      </c>
      <c r="B765" s="4">
        <v>0</v>
      </c>
      <c r="C765" s="4">
        <v>0</v>
      </c>
      <c r="D765" s="4">
        <v>1</v>
      </c>
      <c r="E765" s="4">
        <v>203</v>
      </c>
      <c r="F765" s="4">
        <f>ROUND(Source!Q753,O765)</f>
        <v>4847.8999999999996</v>
      </c>
      <c r="G765" s="4" t="s">
        <v>80</v>
      </c>
      <c r="H765" s="4" t="s">
        <v>81</v>
      </c>
      <c r="I765" s="4"/>
      <c r="J765" s="4"/>
      <c r="K765" s="4">
        <v>203</v>
      </c>
      <c r="L765" s="4">
        <v>11</v>
      </c>
      <c r="M765" s="4">
        <v>3</v>
      </c>
      <c r="N765" s="4" t="s">
        <v>3</v>
      </c>
      <c r="O765" s="4">
        <v>2</v>
      </c>
      <c r="P765" s="4"/>
      <c r="Q765" s="4"/>
      <c r="R765" s="4"/>
      <c r="S765" s="4"/>
      <c r="T765" s="4"/>
      <c r="U765" s="4"/>
      <c r="V765" s="4"/>
      <c r="W765" s="4"/>
    </row>
    <row r="766" spans="1:206">
      <c r="A766" s="4">
        <v>50</v>
      </c>
      <c r="B766" s="4">
        <v>0</v>
      </c>
      <c r="C766" s="4">
        <v>0</v>
      </c>
      <c r="D766" s="4">
        <v>1</v>
      </c>
      <c r="E766" s="4">
        <v>231</v>
      </c>
      <c r="F766" s="4">
        <f>ROUND(Source!BB753,O766)</f>
        <v>0</v>
      </c>
      <c r="G766" s="4" t="s">
        <v>82</v>
      </c>
      <c r="H766" s="4" t="s">
        <v>83</v>
      </c>
      <c r="I766" s="4"/>
      <c r="J766" s="4"/>
      <c r="K766" s="4">
        <v>231</v>
      </c>
      <c r="L766" s="4">
        <v>12</v>
      </c>
      <c r="M766" s="4">
        <v>3</v>
      </c>
      <c r="N766" s="4" t="s">
        <v>3</v>
      </c>
      <c r="O766" s="4">
        <v>2</v>
      </c>
      <c r="P766" s="4"/>
      <c r="Q766" s="4"/>
      <c r="R766" s="4"/>
      <c r="S766" s="4"/>
      <c r="T766" s="4"/>
      <c r="U766" s="4"/>
      <c r="V766" s="4"/>
      <c r="W766" s="4"/>
    </row>
    <row r="767" spans="1:206">
      <c r="A767" s="4">
        <v>50</v>
      </c>
      <c r="B767" s="4">
        <v>0</v>
      </c>
      <c r="C767" s="4">
        <v>0</v>
      </c>
      <c r="D767" s="4">
        <v>1</v>
      </c>
      <c r="E767" s="4">
        <v>204</v>
      </c>
      <c r="F767" s="4">
        <f>ROUND(Source!R753,O767)</f>
        <v>1418.04</v>
      </c>
      <c r="G767" s="4" t="s">
        <v>84</v>
      </c>
      <c r="H767" s="4" t="s">
        <v>85</v>
      </c>
      <c r="I767" s="4"/>
      <c r="J767" s="4"/>
      <c r="K767" s="4">
        <v>204</v>
      </c>
      <c r="L767" s="4">
        <v>13</v>
      </c>
      <c r="M767" s="4">
        <v>3</v>
      </c>
      <c r="N767" s="4" t="s">
        <v>3</v>
      </c>
      <c r="O767" s="4">
        <v>2</v>
      </c>
      <c r="P767" s="4"/>
      <c r="Q767" s="4"/>
      <c r="R767" s="4"/>
      <c r="S767" s="4"/>
      <c r="T767" s="4"/>
      <c r="U767" s="4"/>
      <c r="V767" s="4"/>
      <c r="W767" s="4"/>
    </row>
    <row r="768" spans="1:206">
      <c r="A768" s="4">
        <v>50</v>
      </c>
      <c r="B768" s="4">
        <v>0</v>
      </c>
      <c r="C768" s="4">
        <v>0</v>
      </c>
      <c r="D768" s="4">
        <v>1</v>
      </c>
      <c r="E768" s="4">
        <v>205</v>
      </c>
      <c r="F768" s="4">
        <f>ROUND(Source!S753,O768)</f>
        <v>68172.149999999994</v>
      </c>
      <c r="G768" s="4" t="s">
        <v>86</v>
      </c>
      <c r="H768" s="4" t="s">
        <v>87</v>
      </c>
      <c r="I768" s="4"/>
      <c r="J768" s="4"/>
      <c r="K768" s="4">
        <v>205</v>
      </c>
      <c r="L768" s="4">
        <v>14</v>
      </c>
      <c r="M768" s="4">
        <v>3</v>
      </c>
      <c r="N768" s="4" t="s">
        <v>3</v>
      </c>
      <c r="O768" s="4">
        <v>2</v>
      </c>
      <c r="P768" s="4"/>
      <c r="Q768" s="4"/>
      <c r="R768" s="4"/>
      <c r="S768" s="4"/>
      <c r="T768" s="4"/>
      <c r="U768" s="4"/>
      <c r="V768" s="4"/>
      <c r="W768" s="4"/>
    </row>
    <row r="769" spans="1:206">
      <c r="A769" s="4">
        <v>50</v>
      </c>
      <c r="B769" s="4">
        <v>0</v>
      </c>
      <c r="C769" s="4">
        <v>0</v>
      </c>
      <c r="D769" s="4">
        <v>1</v>
      </c>
      <c r="E769" s="4">
        <v>232</v>
      </c>
      <c r="F769" s="4">
        <f>ROUND(Source!BC753,O769)</f>
        <v>0</v>
      </c>
      <c r="G769" s="4" t="s">
        <v>88</v>
      </c>
      <c r="H769" s="4" t="s">
        <v>89</v>
      </c>
      <c r="I769" s="4"/>
      <c r="J769" s="4"/>
      <c r="K769" s="4">
        <v>232</v>
      </c>
      <c r="L769" s="4">
        <v>15</v>
      </c>
      <c r="M769" s="4">
        <v>3</v>
      </c>
      <c r="N769" s="4" t="s">
        <v>3</v>
      </c>
      <c r="O769" s="4">
        <v>2</v>
      </c>
      <c r="P769" s="4"/>
      <c r="Q769" s="4"/>
      <c r="R769" s="4"/>
      <c r="S769" s="4"/>
      <c r="T769" s="4"/>
      <c r="U769" s="4"/>
      <c r="V769" s="4"/>
      <c r="W769" s="4"/>
    </row>
    <row r="770" spans="1:206">
      <c r="A770" s="4">
        <v>50</v>
      </c>
      <c r="B770" s="4">
        <v>0</v>
      </c>
      <c r="C770" s="4">
        <v>0</v>
      </c>
      <c r="D770" s="4">
        <v>1</v>
      </c>
      <c r="E770" s="4">
        <v>214</v>
      </c>
      <c r="F770" s="4">
        <f>ROUND(Source!AS753,O770)</f>
        <v>281980.15999999997</v>
      </c>
      <c r="G770" s="4" t="s">
        <v>90</v>
      </c>
      <c r="H770" s="4" t="s">
        <v>91</v>
      </c>
      <c r="I770" s="4"/>
      <c r="J770" s="4"/>
      <c r="K770" s="4">
        <v>214</v>
      </c>
      <c r="L770" s="4">
        <v>16</v>
      </c>
      <c r="M770" s="4">
        <v>3</v>
      </c>
      <c r="N770" s="4" t="s">
        <v>3</v>
      </c>
      <c r="O770" s="4">
        <v>2</v>
      </c>
      <c r="P770" s="4"/>
      <c r="Q770" s="4"/>
      <c r="R770" s="4"/>
      <c r="S770" s="4"/>
      <c r="T770" s="4"/>
      <c r="U770" s="4"/>
      <c r="V770" s="4"/>
      <c r="W770" s="4"/>
    </row>
    <row r="771" spans="1:206">
      <c r="A771" s="4">
        <v>50</v>
      </c>
      <c r="B771" s="4">
        <v>0</v>
      </c>
      <c r="C771" s="4">
        <v>0</v>
      </c>
      <c r="D771" s="4">
        <v>1</v>
      </c>
      <c r="E771" s="4">
        <v>215</v>
      </c>
      <c r="F771" s="4">
        <f>ROUND(Source!AT753,O771)</f>
        <v>4272.2299999999996</v>
      </c>
      <c r="G771" s="4" t="s">
        <v>92</v>
      </c>
      <c r="H771" s="4" t="s">
        <v>93</v>
      </c>
      <c r="I771" s="4"/>
      <c r="J771" s="4"/>
      <c r="K771" s="4">
        <v>215</v>
      </c>
      <c r="L771" s="4">
        <v>17</v>
      </c>
      <c r="M771" s="4">
        <v>3</v>
      </c>
      <c r="N771" s="4" t="s">
        <v>3</v>
      </c>
      <c r="O771" s="4">
        <v>2</v>
      </c>
      <c r="P771" s="4"/>
      <c r="Q771" s="4"/>
      <c r="R771" s="4"/>
      <c r="S771" s="4"/>
      <c r="T771" s="4"/>
      <c r="U771" s="4"/>
      <c r="V771" s="4"/>
      <c r="W771" s="4"/>
    </row>
    <row r="772" spans="1:206">
      <c r="A772" s="4">
        <v>50</v>
      </c>
      <c r="B772" s="4">
        <v>0</v>
      </c>
      <c r="C772" s="4">
        <v>0</v>
      </c>
      <c r="D772" s="4">
        <v>1</v>
      </c>
      <c r="E772" s="4">
        <v>217</v>
      </c>
      <c r="F772" s="4">
        <f>ROUND(Source!AU753,O772)</f>
        <v>0</v>
      </c>
      <c r="G772" s="4" t="s">
        <v>94</v>
      </c>
      <c r="H772" s="4" t="s">
        <v>95</v>
      </c>
      <c r="I772" s="4"/>
      <c r="J772" s="4"/>
      <c r="K772" s="4">
        <v>217</v>
      </c>
      <c r="L772" s="4">
        <v>18</v>
      </c>
      <c r="M772" s="4">
        <v>3</v>
      </c>
      <c r="N772" s="4" t="s">
        <v>3</v>
      </c>
      <c r="O772" s="4">
        <v>2</v>
      </c>
      <c r="P772" s="4"/>
      <c r="Q772" s="4"/>
      <c r="R772" s="4"/>
      <c r="S772" s="4"/>
      <c r="T772" s="4"/>
      <c r="U772" s="4"/>
      <c r="V772" s="4"/>
      <c r="W772" s="4"/>
    </row>
    <row r="773" spans="1:206">
      <c r="A773" s="4">
        <v>50</v>
      </c>
      <c r="B773" s="4">
        <v>0</v>
      </c>
      <c r="C773" s="4">
        <v>0</v>
      </c>
      <c r="D773" s="4">
        <v>1</v>
      </c>
      <c r="E773" s="4">
        <v>230</v>
      </c>
      <c r="F773" s="4">
        <f>ROUND(Source!BA753,O773)</f>
        <v>0</v>
      </c>
      <c r="G773" s="4" t="s">
        <v>96</v>
      </c>
      <c r="H773" s="4" t="s">
        <v>97</v>
      </c>
      <c r="I773" s="4"/>
      <c r="J773" s="4"/>
      <c r="K773" s="4">
        <v>230</v>
      </c>
      <c r="L773" s="4">
        <v>19</v>
      </c>
      <c r="M773" s="4">
        <v>3</v>
      </c>
      <c r="N773" s="4" t="s">
        <v>3</v>
      </c>
      <c r="O773" s="4">
        <v>2</v>
      </c>
      <c r="P773" s="4"/>
      <c r="Q773" s="4"/>
      <c r="R773" s="4"/>
      <c r="S773" s="4"/>
      <c r="T773" s="4"/>
      <c r="U773" s="4"/>
      <c r="V773" s="4"/>
      <c r="W773" s="4"/>
    </row>
    <row r="774" spans="1:206">
      <c r="A774" s="4">
        <v>50</v>
      </c>
      <c r="B774" s="4">
        <v>0</v>
      </c>
      <c r="C774" s="4">
        <v>0</v>
      </c>
      <c r="D774" s="4">
        <v>1</v>
      </c>
      <c r="E774" s="4">
        <v>206</v>
      </c>
      <c r="F774" s="4">
        <f>ROUND(Source!T753,O774)</f>
        <v>0</v>
      </c>
      <c r="G774" s="4" t="s">
        <v>98</v>
      </c>
      <c r="H774" s="4" t="s">
        <v>99</v>
      </c>
      <c r="I774" s="4"/>
      <c r="J774" s="4"/>
      <c r="K774" s="4">
        <v>206</v>
      </c>
      <c r="L774" s="4">
        <v>20</v>
      </c>
      <c r="M774" s="4">
        <v>3</v>
      </c>
      <c r="N774" s="4" t="s">
        <v>3</v>
      </c>
      <c r="O774" s="4">
        <v>2</v>
      </c>
      <c r="P774" s="4"/>
      <c r="Q774" s="4"/>
      <c r="R774" s="4"/>
      <c r="S774" s="4"/>
      <c r="T774" s="4"/>
      <c r="U774" s="4"/>
      <c r="V774" s="4"/>
      <c r="W774" s="4"/>
    </row>
    <row r="775" spans="1:206">
      <c r="A775" s="4">
        <v>50</v>
      </c>
      <c r="B775" s="4">
        <v>0</v>
      </c>
      <c r="C775" s="4">
        <v>0</v>
      </c>
      <c r="D775" s="4">
        <v>1</v>
      </c>
      <c r="E775" s="4">
        <v>207</v>
      </c>
      <c r="F775" s="4">
        <f>Source!U753</f>
        <v>240.3671995</v>
      </c>
      <c r="G775" s="4" t="s">
        <v>100</v>
      </c>
      <c r="H775" s="4" t="s">
        <v>101</v>
      </c>
      <c r="I775" s="4"/>
      <c r="J775" s="4"/>
      <c r="K775" s="4">
        <v>207</v>
      </c>
      <c r="L775" s="4">
        <v>21</v>
      </c>
      <c r="M775" s="4">
        <v>3</v>
      </c>
      <c r="N775" s="4" t="s">
        <v>3</v>
      </c>
      <c r="O775" s="4">
        <v>-1</v>
      </c>
      <c r="P775" s="4"/>
      <c r="Q775" s="4"/>
      <c r="R775" s="4"/>
      <c r="S775" s="4"/>
      <c r="T775" s="4"/>
      <c r="U775" s="4"/>
      <c r="V775" s="4"/>
      <c r="W775" s="4"/>
    </row>
    <row r="776" spans="1:206">
      <c r="A776" s="4">
        <v>50</v>
      </c>
      <c r="B776" s="4">
        <v>0</v>
      </c>
      <c r="C776" s="4">
        <v>0</v>
      </c>
      <c r="D776" s="4">
        <v>1</v>
      </c>
      <c r="E776" s="4">
        <v>208</v>
      </c>
      <c r="F776" s="4">
        <f>Source!V753</f>
        <v>4.1252750000000002</v>
      </c>
      <c r="G776" s="4" t="s">
        <v>102</v>
      </c>
      <c r="H776" s="4" t="s">
        <v>103</v>
      </c>
      <c r="I776" s="4"/>
      <c r="J776" s="4"/>
      <c r="K776" s="4">
        <v>208</v>
      </c>
      <c r="L776" s="4">
        <v>22</v>
      </c>
      <c r="M776" s="4">
        <v>3</v>
      </c>
      <c r="N776" s="4" t="s">
        <v>3</v>
      </c>
      <c r="O776" s="4">
        <v>-1</v>
      </c>
      <c r="P776" s="4"/>
      <c r="Q776" s="4"/>
      <c r="R776" s="4"/>
      <c r="S776" s="4"/>
      <c r="T776" s="4"/>
      <c r="U776" s="4"/>
      <c r="V776" s="4"/>
      <c r="W776" s="4"/>
    </row>
    <row r="777" spans="1:206">
      <c r="A777" s="4">
        <v>50</v>
      </c>
      <c r="B777" s="4">
        <v>0</v>
      </c>
      <c r="C777" s="4">
        <v>0</v>
      </c>
      <c r="D777" s="4">
        <v>1</v>
      </c>
      <c r="E777" s="4">
        <v>209</v>
      </c>
      <c r="F777" s="4">
        <f>ROUND(Source!W753,O777)</f>
        <v>267.8</v>
      </c>
      <c r="G777" s="4" t="s">
        <v>104</v>
      </c>
      <c r="H777" s="4" t="s">
        <v>105</v>
      </c>
      <c r="I777" s="4"/>
      <c r="J777" s="4"/>
      <c r="K777" s="4">
        <v>209</v>
      </c>
      <c r="L777" s="4">
        <v>23</v>
      </c>
      <c r="M777" s="4">
        <v>3</v>
      </c>
      <c r="N777" s="4" t="s">
        <v>3</v>
      </c>
      <c r="O777" s="4">
        <v>2</v>
      </c>
      <c r="P777" s="4"/>
      <c r="Q777" s="4"/>
      <c r="R777" s="4"/>
      <c r="S777" s="4"/>
      <c r="T777" s="4"/>
      <c r="U777" s="4"/>
      <c r="V777" s="4"/>
      <c r="W777" s="4"/>
    </row>
    <row r="778" spans="1:206">
      <c r="A778" s="4">
        <v>50</v>
      </c>
      <c r="B778" s="4">
        <v>0</v>
      </c>
      <c r="C778" s="4">
        <v>0</v>
      </c>
      <c r="D778" s="4">
        <v>1</v>
      </c>
      <c r="E778" s="4">
        <v>233</v>
      </c>
      <c r="F778" s="4">
        <f>ROUND(Source!BD753,O778)</f>
        <v>0</v>
      </c>
      <c r="G778" s="4" t="s">
        <v>106</v>
      </c>
      <c r="H778" s="4" t="s">
        <v>107</v>
      </c>
      <c r="I778" s="4"/>
      <c r="J778" s="4"/>
      <c r="K778" s="4">
        <v>233</v>
      </c>
      <c r="L778" s="4">
        <v>24</v>
      </c>
      <c r="M778" s="4">
        <v>3</v>
      </c>
      <c r="N778" s="4" t="s">
        <v>3</v>
      </c>
      <c r="O778" s="4">
        <v>2</v>
      </c>
      <c r="P778" s="4"/>
      <c r="Q778" s="4"/>
      <c r="R778" s="4"/>
      <c r="S778" s="4"/>
      <c r="T778" s="4"/>
      <c r="U778" s="4"/>
      <c r="V778" s="4"/>
      <c r="W778" s="4"/>
    </row>
    <row r="779" spans="1:206">
      <c r="A779" s="4">
        <v>50</v>
      </c>
      <c r="B779" s="4">
        <v>0</v>
      </c>
      <c r="C779" s="4">
        <v>0</v>
      </c>
      <c r="D779" s="4">
        <v>1</v>
      </c>
      <c r="E779" s="4">
        <v>210</v>
      </c>
      <c r="F779" s="4">
        <f>ROUND(Source!X753,O779)</f>
        <v>72030.95</v>
      </c>
      <c r="G779" s="4" t="s">
        <v>108</v>
      </c>
      <c r="H779" s="4" t="s">
        <v>109</v>
      </c>
      <c r="I779" s="4"/>
      <c r="J779" s="4"/>
      <c r="K779" s="4">
        <v>210</v>
      </c>
      <c r="L779" s="4">
        <v>25</v>
      </c>
      <c r="M779" s="4">
        <v>3</v>
      </c>
      <c r="N779" s="4" t="s">
        <v>3</v>
      </c>
      <c r="O779" s="4">
        <v>2</v>
      </c>
      <c r="P779" s="4"/>
      <c r="Q779" s="4"/>
      <c r="R779" s="4"/>
      <c r="S779" s="4"/>
      <c r="T779" s="4"/>
      <c r="U779" s="4"/>
      <c r="V779" s="4"/>
      <c r="W779" s="4"/>
    </row>
    <row r="780" spans="1:206">
      <c r="A780" s="4">
        <v>50</v>
      </c>
      <c r="B780" s="4">
        <v>0</v>
      </c>
      <c r="C780" s="4">
        <v>0</v>
      </c>
      <c r="D780" s="4">
        <v>1</v>
      </c>
      <c r="E780" s="4">
        <v>211</v>
      </c>
      <c r="F780" s="4">
        <f>ROUND(Source!Y753,O780)</f>
        <v>38193.97</v>
      </c>
      <c r="G780" s="4" t="s">
        <v>110</v>
      </c>
      <c r="H780" s="4" t="s">
        <v>111</v>
      </c>
      <c r="I780" s="4"/>
      <c r="J780" s="4"/>
      <c r="K780" s="4">
        <v>211</v>
      </c>
      <c r="L780" s="4">
        <v>26</v>
      </c>
      <c r="M780" s="4">
        <v>3</v>
      </c>
      <c r="N780" s="4" t="s">
        <v>3</v>
      </c>
      <c r="O780" s="4">
        <v>2</v>
      </c>
      <c r="P780" s="4"/>
      <c r="Q780" s="4"/>
      <c r="R780" s="4"/>
      <c r="S780" s="4"/>
      <c r="T780" s="4"/>
      <c r="U780" s="4"/>
      <c r="V780" s="4"/>
      <c r="W780" s="4"/>
    </row>
    <row r="781" spans="1:206">
      <c r="A781" s="4">
        <v>50</v>
      </c>
      <c r="B781" s="4">
        <v>0</v>
      </c>
      <c r="C781" s="4">
        <v>0</v>
      </c>
      <c r="D781" s="4">
        <v>1</v>
      </c>
      <c r="E781" s="4">
        <v>224</v>
      </c>
      <c r="F781" s="4">
        <f>ROUND(Source!AR753,O781)</f>
        <v>286252.39</v>
      </c>
      <c r="G781" s="4" t="s">
        <v>112</v>
      </c>
      <c r="H781" s="4" t="s">
        <v>113</v>
      </c>
      <c r="I781" s="4"/>
      <c r="J781" s="4"/>
      <c r="K781" s="4">
        <v>224</v>
      </c>
      <c r="L781" s="4">
        <v>27</v>
      </c>
      <c r="M781" s="4">
        <v>3</v>
      </c>
      <c r="N781" s="4" t="s">
        <v>3</v>
      </c>
      <c r="O781" s="4">
        <v>2</v>
      </c>
      <c r="P781" s="4"/>
      <c r="Q781" s="4"/>
      <c r="R781" s="4"/>
      <c r="S781" s="4"/>
      <c r="T781" s="4"/>
      <c r="U781" s="4"/>
      <c r="V781" s="4"/>
      <c r="W781" s="4"/>
    </row>
    <row r="783" spans="1:206">
      <c r="A783" s="2">
        <v>51</v>
      </c>
      <c r="B783" s="2">
        <f>B702</f>
        <v>1</v>
      </c>
      <c r="C783" s="2">
        <f>A702</f>
        <v>4</v>
      </c>
      <c r="D783" s="2">
        <f>ROW(A702)</f>
        <v>702</v>
      </c>
      <c r="E783" s="2"/>
      <c r="F783" s="2" t="str">
        <f>IF(F702&lt;&gt;"",F702,"")</f>
        <v>Новый раздел</v>
      </c>
      <c r="G783" s="2" t="str">
        <f>IF(G702&lt;&gt;"",G702,"")</f>
        <v>демонтаж 15</v>
      </c>
      <c r="H783" s="2">
        <v>0</v>
      </c>
      <c r="I783" s="2"/>
      <c r="J783" s="2"/>
      <c r="K783" s="2"/>
      <c r="L783" s="2"/>
      <c r="M783" s="2"/>
      <c r="N783" s="2"/>
      <c r="O783" s="2">
        <f t="shared" ref="O783:T783" si="799">ROUND(O753+AB783,2)</f>
        <v>182906.59</v>
      </c>
      <c r="P783" s="2">
        <f t="shared" si="799"/>
        <v>103007.42</v>
      </c>
      <c r="Q783" s="2">
        <f t="shared" si="799"/>
        <v>5510.29</v>
      </c>
      <c r="R783" s="2">
        <f t="shared" si="799"/>
        <v>2046.88</v>
      </c>
      <c r="S783" s="2">
        <f t="shared" si="799"/>
        <v>74388.88</v>
      </c>
      <c r="T783" s="2">
        <f t="shared" si="799"/>
        <v>0</v>
      </c>
      <c r="U783" s="2">
        <f>U753+AH783</f>
        <v>265.40884949999997</v>
      </c>
      <c r="V783" s="2">
        <f>V753+AI783</f>
        <v>5.6044750000000008</v>
      </c>
      <c r="W783" s="2">
        <f>ROUND(W753+AJ783,2)</f>
        <v>267.8</v>
      </c>
      <c r="X783" s="2">
        <f>ROUND(X753+AK783,2)</f>
        <v>74779.7</v>
      </c>
      <c r="Y783" s="2">
        <f>ROUND(Y753+AL783,2)</f>
        <v>40429.629999999997</v>
      </c>
      <c r="Z783" s="2"/>
      <c r="AA783" s="2"/>
      <c r="AB783" s="2">
        <f>ROUND(SUMIF(AA706:AA719,"=33525518",O706:O719),2)</f>
        <v>6879.12</v>
      </c>
      <c r="AC783" s="2">
        <f>ROUND(SUMIF(AA706:AA719,"=33525518",P706:P719),2)</f>
        <v>0</v>
      </c>
      <c r="AD783" s="2">
        <f>ROUND(SUMIF(AA706:AA719,"=33525518",Q706:Q719),2)</f>
        <v>662.39</v>
      </c>
      <c r="AE783" s="2">
        <f>ROUND(SUMIF(AA706:AA719,"=33525518",R706:R719),2)</f>
        <v>628.84</v>
      </c>
      <c r="AF783" s="2">
        <f>ROUND(SUMIF(AA706:AA719,"=33525518",S706:S719),2)</f>
        <v>6216.73</v>
      </c>
      <c r="AG783" s="2">
        <f>ROUND(SUMIF(AA706:AA719,"=33525518",T706:T719),2)</f>
        <v>0</v>
      </c>
      <c r="AH783" s="2">
        <f>SUMIF(AA706:AA719,"=33525518",U706:U719)</f>
        <v>25.041650000000001</v>
      </c>
      <c r="AI783" s="2">
        <f>SUMIF(AA706:AA719,"=33525518",V706:V719)</f>
        <v>1.4792000000000001</v>
      </c>
      <c r="AJ783" s="2">
        <f>ROUND(SUMIF(AA706:AA719,"=33525518",W706:W719),2)</f>
        <v>0</v>
      </c>
      <c r="AK783" s="2">
        <f>ROUND(SUMIF(AA706:AA719,"=33525518",X706:X719),2)</f>
        <v>2748.75</v>
      </c>
      <c r="AL783" s="2">
        <f>ROUND(SUMIF(AA706:AA719,"=33525518",Y706:Y719),2)</f>
        <v>2235.66</v>
      </c>
      <c r="AM783" s="2"/>
      <c r="AN783" s="2"/>
      <c r="AO783" s="2">
        <f t="shared" ref="AO783:BD783" si="800">ROUND(AO753+BX783,2)</f>
        <v>0</v>
      </c>
      <c r="AP783" s="2">
        <f t="shared" si="800"/>
        <v>0</v>
      </c>
      <c r="AQ783" s="2">
        <f t="shared" si="800"/>
        <v>0</v>
      </c>
      <c r="AR783" s="2">
        <f t="shared" si="800"/>
        <v>298115.92</v>
      </c>
      <c r="AS783" s="2">
        <f t="shared" si="800"/>
        <v>293843.69</v>
      </c>
      <c r="AT783" s="2">
        <f t="shared" si="800"/>
        <v>4272.2299999999996</v>
      </c>
      <c r="AU783" s="2">
        <f t="shared" si="800"/>
        <v>0</v>
      </c>
      <c r="AV783" s="2">
        <f t="shared" si="800"/>
        <v>103007.42</v>
      </c>
      <c r="AW783" s="2">
        <f t="shared" si="800"/>
        <v>103007.42</v>
      </c>
      <c r="AX783" s="2">
        <f t="shared" si="800"/>
        <v>0</v>
      </c>
      <c r="AY783" s="2">
        <f t="shared" si="800"/>
        <v>103007.42</v>
      </c>
      <c r="AZ783" s="2">
        <f t="shared" si="800"/>
        <v>0</v>
      </c>
      <c r="BA783" s="2">
        <f t="shared" si="800"/>
        <v>0</v>
      </c>
      <c r="BB783" s="2">
        <f t="shared" si="800"/>
        <v>0</v>
      </c>
      <c r="BC783" s="2">
        <f t="shared" si="800"/>
        <v>0</v>
      </c>
      <c r="BD783" s="2">
        <f t="shared" si="800"/>
        <v>0</v>
      </c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>
        <f>ROUND(SUMIF(AA706:AA719,"=33525518",FQ706:FQ719),2)</f>
        <v>0</v>
      </c>
      <c r="BY783" s="2">
        <f>ROUND(SUMIF(AA706:AA719,"=33525518",FR706:FR719),2)</f>
        <v>0</v>
      </c>
      <c r="BZ783" s="2">
        <f>ROUND(SUMIF(AA706:AA719,"=33525518",GL706:GL719),2)</f>
        <v>0</v>
      </c>
      <c r="CA783" s="2">
        <f>ROUND(SUMIF(AA706:AA719,"=33525518",GM706:GM719),2)</f>
        <v>11863.53</v>
      </c>
      <c r="CB783" s="2">
        <f>ROUND(SUMIF(AA706:AA719,"=33525518",GN706:GN719),2)</f>
        <v>11863.53</v>
      </c>
      <c r="CC783" s="2">
        <f>ROUND(SUMIF(AA706:AA719,"=33525518",GO706:GO719),2)</f>
        <v>0</v>
      </c>
      <c r="CD783" s="2">
        <f>ROUND(SUMIF(AA706:AA719,"=33525518",GP706:GP719),2)</f>
        <v>0</v>
      </c>
      <c r="CE783" s="2">
        <f>AC783-BX783</f>
        <v>0</v>
      </c>
      <c r="CF783" s="2">
        <f>AC783-BY783</f>
        <v>0</v>
      </c>
      <c r="CG783" s="2">
        <f>BX783-BZ783</f>
        <v>0</v>
      </c>
      <c r="CH783" s="2">
        <f>AC783-BX783-BY783+BZ783</f>
        <v>0</v>
      </c>
      <c r="CI783" s="2">
        <f>BY783-BZ783</f>
        <v>0</v>
      </c>
      <c r="CJ783" s="2">
        <f>ROUND(SUMIF(AA706:AA719,"=33525518",GX706:GX719),2)</f>
        <v>0</v>
      </c>
      <c r="CK783" s="2">
        <f>ROUND(SUMIF(AA706:AA719,"=33525518",GY706:GY719),2)</f>
        <v>0</v>
      </c>
      <c r="CL783" s="2">
        <f>ROUND(SUMIF(AA706:AA719,"=33525518",GZ706:GZ719),2)</f>
        <v>0</v>
      </c>
      <c r="CM783" s="2">
        <f>ROUND(SUMIF(AA706:AA719,"=33525518",HD706:HD719),2)</f>
        <v>0</v>
      </c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>
        <v>0</v>
      </c>
    </row>
    <row r="785" spans="1:23">
      <c r="A785" s="4">
        <v>50</v>
      </c>
      <c r="B785" s="4">
        <v>0</v>
      </c>
      <c r="C785" s="4">
        <v>0</v>
      </c>
      <c r="D785" s="4">
        <v>1</v>
      </c>
      <c r="E785" s="4">
        <v>201</v>
      </c>
      <c r="F785" s="4">
        <f>ROUND(Source!O783,O785)</f>
        <v>182906.59</v>
      </c>
      <c r="G785" s="4" t="s">
        <v>60</v>
      </c>
      <c r="H785" s="4" t="s">
        <v>61</v>
      </c>
      <c r="I785" s="4"/>
      <c r="J785" s="4"/>
      <c r="K785" s="4">
        <v>201</v>
      </c>
      <c r="L785" s="4">
        <v>1</v>
      </c>
      <c r="M785" s="4">
        <v>3</v>
      </c>
      <c r="N785" s="4" t="s">
        <v>3</v>
      </c>
      <c r="O785" s="4">
        <v>2</v>
      </c>
      <c r="P785" s="4"/>
      <c r="Q785" s="4"/>
      <c r="R785" s="4"/>
      <c r="S785" s="4"/>
      <c r="T785" s="4"/>
      <c r="U785" s="4"/>
      <c r="V785" s="4"/>
      <c r="W785" s="4"/>
    </row>
    <row r="786" spans="1:23">
      <c r="A786" s="4">
        <v>50</v>
      </c>
      <c r="B786" s="4">
        <v>0</v>
      </c>
      <c r="C786" s="4">
        <v>0</v>
      </c>
      <c r="D786" s="4">
        <v>1</v>
      </c>
      <c r="E786" s="4">
        <v>202</v>
      </c>
      <c r="F786" s="4">
        <f>ROUND(Source!P783,O786)</f>
        <v>103007.42</v>
      </c>
      <c r="G786" s="4" t="s">
        <v>62</v>
      </c>
      <c r="H786" s="4" t="s">
        <v>63</v>
      </c>
      <c r="I786" s="4"/>
      <c r="J786" s="4"/>
      <c r="K786" s="4">
        <v>202</v>
      </c>
      <c r="L786" s="4">
        <v>2</v>
      </c>
      <c r="M786" s="4">
        <v>3</v>
      </c>
      <c r="N786" s="4" t="s">
        <v>3</v>
      </c>
      <c r="O786" s="4">
        <v>2</v>
      </c>
      <c r="P786" s="4"/>
      <c r="Q786" s="4"/>
      <c r="R786" s="4"/>
      <c r="S786" s="4"/>
      <c r="T786" s="4"/>
      <c r="U786" s="4"/>
      <c r="V786" s="4"/>
      <c r="W786" s="4"/>
    </row>
    <row r="787" spans="1:23">
      <c r="A787" s="4">
        <v>50</v>
      </c>
      <c r="B787" s="4">
        <v>0</v>
      </c>
      <c r="C787" s="4">
        <v>0</v>
      </c>
      <c r="D787" s="4">
        <v>1</v>
      </c>
      <c r="E787" s="4">
        <v>222</v>
      </c>
      <c r="F787" s="4">
        <f>ROUND(Source!AO783,O787)</f>
        <v>0</v>
      </c>
      <c r="G787" s="4" t="s">
        <v>64</v>
      </c>
      <c r="H787" s="4" t="s">
        <v>65</v>
      </c>
      <c r="I787" s="4"/>
      <c r="J787" s="4"/>
      <c r="K787" s="4">
        <v>222</v>
      </c>
      <c r="L787" s="4">
        <v>3</v>
      </c>
      <c r="M787" s="4">
        <v>3</v>
      </c>
      <c r="N787" s="4" t="s">
        <v>3</v>
      </c>
      <c r="O787" s="4">
        <v>2</v>
      </c>
      <c r="P787" s="4"/>
      <c r="Q787" s="4"/>
      <c r="R787" s="4"/>
      <c r="S787" s="4"/>
      <c r="T787" s="4"/>
      <c r="U787" s="4"/>
      <c r="V787" s="4"/>
      <c r="W787" s="4"/>
    </row>
    <row r="788" spans="1:23">
      <c r="A788" s="4">
        <v>50</v>
      </c>
      <c r="B788" s="4">
        <v>0</v>
      </c>
      <c r="C788" s="4">
        <v>0</v>
      </c>
      <c r="D788" s="4">
        <v>1</v>
      </c>
      <c r="E788" s="4">
        <v>225</v>
      </c>
      <c r="F788" s="4">
        <f>ROUND(Source!AV783,O788)</f>
        <v>103007.42</v>
      </c>
      <c r="G788" s="4" t="s">
        <v>66</v>
      </c>
      <c r="H788" s="4" t="s">
        <v>67</v>
      </c>
      <c r="I788" s="4"/>
      <c r="J788" s="4"/>
      <c r="K788" s="4">
        <v>225</v>
      </c>
      <c r="L788" s="4">
        <v>4</v>
      </c>
      <c r="M788" s="4">
        <v>3</v>
      </c>
      <c r="N788" s="4" t="s">
        <v>3</v>
      </c>
      <c r="O788" s="4">
        <v>2</v>
      </c>
      <c r="P788" s="4"/>
      <c r="Q788" s="4"/>
      <c r="R788" s="4"/>
      <c r="S788" s="4"/>
      <c r="T788" s="4"/>
      <c r="U788" s="4"/>
      <c r="V788" s="4"/>
      <c r="W788" s="4"/>
    </row>
    <row r="789" spans="1:23">
      <c r="A789" s="4">
        <v>50</v>
      </c>
      <c r="B789" s="4">
        <v>0</v>
      </c>
      <c r="C789" s="4">
        <v>0</v>
      </c>
      <c r="D789" s="4">
        <v>1</v>
      </c>
      <c r="E789" s="4">
        <v>226</v>
      </c>
      <c r="F789" s="4">
        <f>ROUND(Source!AW783,O789)</f>
        <v>103007.42</v>
      </c>
      <c r="G789" s="4" t="s">
        <v>68</v>
      </c>
      <c r="H789" s="4" t="s">
        <v>69</v>
      </c>
      <c r="I789" s="4"/>
      <c r="J789" s="4"/>
      <c r="K789" s="4">
        <v>226</v>
      </c>
      <c r="L789" s="4">
        <v>5</v>
      </c>
      <c r="M789" s="4">
        <v>3</v>
      </c>
      <c r="N789" s="4" t="s">
        <v>3</v>
      </c>
      <c r="O789" s="4">
        <v>2</v>
      </c>
      <c r="P789" s="4"/>
      <c r="Q789" s="4"/>
      <c r="R789" s="4"/>
      <c r="S789" s="4"/>
      <c r="T789" s="4"/>
      <c r="U789" s="4"/>
      <c r="V789" s="4"/>
      <c r="W789" s="4"/>
    </row>
    <row r="790" spans="1:23">
      <c r="A790" s="4">
        <v>50</v>
      </c>
      <c r="B790" s="4">
        <v>0</v>
      </c>
      <c r="C790" s="4">
        <v>0</v>
      </c>
      <c r="D790" s="4">
        <v>1</v>
      </c>
      <c r="E790" s="4">
        <v>227</v>
      </c>
      <c r="F790" s="4">
        <f>ROUND(Source!AX783,O790)</f>
        <v>0</v>
      </c>
      <c r="G790" s="4" t="s">
        <v>70</v>
      </c>
      <c r="H790" s="4" t="s">
        <v>71</v>
      </c>
      <c r="I790" s="4"/>
      <c r="J790" s="4"/>
      <c r="K790" s="4">
        <v>227</v>
      </c>
      <c r="L790" s="4">
        <v>6</v>
      </c>
      <c r="M790" s="4">
        <v>3</v>
      </c>
      <c r="N790" s="4" t="s">
        <v>3</v>
      </c>
      <c r="O790" s="4">
        <v>2</v>
      </c>
      <c r="P790" s="4"/>
      <c r="Q790" s="4"/>
      <c r="R790" s="4"/>
      <c r="S790" s="4"/>
      <c r="T790" s="4"/>
      <c r="U790" s="4"/>
      <c r="V790" s="4"/>
      <c r="W790" s="4"/>
    </row>
    <row r="791" spans="1:23">
      <c r="A791" s="4">
        <v>50</v>
      </c>
      <c r="B791" s="4">
        <v>0</v>
      </c>
      <c r="C791" s="4">
        <v>0</v>
      </c>
      <c r="D791" s="4">
        <v>1</v>
      </c>
      <c r="E791" s="4">
        <v>228</v>
      </c>
      <c r="F791" s="4">
        <f>ROUND(Source!AY783,O791)</f>
        <v>103007.42</v>
      </c>
      <c r="G791" s="4" t="s">
        <v>72</v>
      </c>
      <c r="H791" s="4" t="s">
        <v>73</v>
      </c>
      <c r="I791" s="4"/>
      <c r="J791" s="4"/>
      <c r="K791" s="4">
        <v>228</v>
      </c>
      <c r="L791" s="4">
        <v>7</v>
      </c>
      <c r="M791" s="4">
        <v>3</v>
      </c>
      <c r="N791" s="4" t="s">
        <v>3</v>
      </c>
      <c r="O791" s="4">
        <v>2</v>
      </c>
      <c r="P791" s="4"/>
      <c r="Q791" s="4"/>
      <c r="R791" s="4"/>
      <c r="S791" s="4"/>
      <c r="T791" s="4"/>
      <c r="U791" s="4"/>
      <c r="V791" s="4"/>
      <c r="W791" s="4"/>
    </row>
    <row r="792" spans="1:23">
      <c r="A792" s="4">
        <v>50</v>
      </c>
      <c r="B792" s="4">
        <v>0</v>
      </c>
      <c r="C792" s="4">
        <v>0</v>
      </c>
      <c r="D792" s="4">
        <v>1</v>
      </c>
      <c r="E792" s="4">
        <v>216</v>
      </c>
      <c r="F792" s="4">
        <f>ROUND(Source!AP783,O792)</f>
        <v>0</v>
      </c>
      <c r="G792" s="4" t="s">
        <v>74</v>
      </c>
      <c r="H792" s="4" t="s">
        <v>75</v>
      </c>
      <c r="I792" s="4"/>
      <c r="J792" s="4"/>
      <c r="K792" s="4">
        <v>216</v>
      </c>
      <c r="L792" s="4">
        <v>8</v>
      </c>
      <c r="M792" s="4">
        <v>3</v>
      </c>
      <c r="N792" s="4" t="s">
        <v>3</v>
      </c>
      <c r="O792" s="4">
        <v>2</v>
      </c>
      <c r="P792" s="4"/>
      <c r="Q792" s="4"/>
      <c r="R792" s="4"/>
      <c r="S792" s="4"/>
      <c r="T792" s="4"/>
      <c r="U792" s="4"/>
      <c r="V792" s="4"/>
      <c r="W792" s="4"/>
    </row>
    <row r="793" spans="1:23">
      <c r="A793" s="4">
        <v>50</v>
      </c>
      <c r="B793" s="4">
        <v>0</v>
      </c>
      <c r="C793" s="4">
        <v>0</v>
      </c>
      <c r="D793" s="4">
        <v>1</v>
      </c>
      <c r="E793" s="4">
        <v>223</v>
      </c>
      <c r="F793" s="4">
        <f>ROUND(Source!AQ783,O793)</f>
        <v>0</v>
      </c>
      <c r="G793" s="4" t="s">
        <v>76</v>
      </c>
      <c r="H793" s="4" t="s">
        <v>77</v>
      </c>
      <c r="I793" s="4"/>
      <c r="J793" s="4"/>
      <c r="K793" s="4">
        <v>223</v>
      </c>
      <c r="L793" s="4">
        <v>9</v>
      </c>
      <c r="M793" s="4">
        <v>3</v>
      </c>
      <c r="N793" s="4" t="s">
        <v>3</v>
      </c>
      <c r="O793" s="4">
        <v>2</v>
      </c>
      <c r="P793" s="4"/>
      <c r="Q793" s="4"/>
      <c r="R793" s="4"/>
      <c r="S793" s="4"/>
      <c r="T793" s="4"/>
      <c r="U793" s="4"/>
      <c r="V793" s="4"/>
      <c r="W793" s="4"/>
    </row>
    <row r="794" spans="1:23">
      <c r="A794" s="4">
        <v>50</v>
      </c>
      <c r="B794" s="4">
        <v>0</v>
      </c>
      <c r="C794" s="4">
        <v>0</v>
      </c>
      <c r="D794" s="4">
        <v>1</v>
      </c>
      <c r="E794" s="4">
        <v>229</v>
      </c>
      <c r="F794" s="4">
        <f>ROUND(Source!AZ783,O794)</f>
        <v>0</v>
      </c>
      <c r="G794" s="4" t="s">
        <v>78</v>
      </c>
      <c r="H794" s="4" t="s">
        <v>79</v>
      </c>
      <c r="I794" s="4"/>
      <c r="J794" s="4"/>
      <c r="K794" s="4">
        <v>229</v>
      </c>
      <c r="L794" s="4">
        <v>10</v>
      </c>
      <c r="M794" s="4">
        <v>3</v>
      </c>
      <c r="N794" s="4" t="s">
        <v>3</v>
      </c>
      <c r="O794" s="4">
        <v>2</v>
      </c>
      <c r="P794" s="4"/>
      <c r="Q794" s="4"/>
      <c r="R794" s="4"/>
      <c r="S794" s="4"/>
      <c r="T794" s="4"/>
      <c r="U794" s="4"/>
      <c r="V794" s="4"/>
      <c r="W794" s="4"/>
    </row>
    <row r="795" spans="1:23">
      <c r="A795" s="4">
        <v>50</v>
      </c>
      <c r="B795" s="4">
        <v>0</v>
      </c>
      <c r="C795" s="4">
        <v>0</v>
      </c>
      <c r="D795" s="4">
        <v>1</v>
      </c>
      <c r="E795" s="4">
        <v>203</v>
      </c>
      <c r="F795" s="4">
        <f>ROUND(Source!Q783,O795)</f>
        <v>5510.29</v>
      </c>
      <c r="G795" s="4" t="s">
        <v>80</v>
      </c>
      <c r="H795" s="4" t="s">
        <v>81</v>
      </c>
      <c r="I795" s="4"/>
      <c r="J795" s="4"/>
      <c r="K795" s="4">
        <v>203</v>
      </c>
      <c r="L795" s="4">
        <v>11</v>
      </c>
      <c r="M795" s="4">
        <v>3</v>
      </c>
      <c r="N795" s="4" t="s">
        <v>3</v>
      </c>
      <c r="O795" s="4">
        <v>2</v>
      </c>
      <c r="P795" s="4"/>
      <c r="Q795" s="4"/>
      <c r="R795" s="4"/>
      <c r="S795" s="4"/>
      <c r="T795" s="4"/>
      <c r="U795" s="4"/>
      <c r="V795" s="4"/>
      <c r="W795" s="4"/>
    </row>
    <row r="796" spans="1:23">
      <c r="A796" s="4">
        <v>50</v>
      </c>
      <c r="B796" s="4">
        <v>0</v>
      </c>
      <c r="C796" s="4">
        <v>0</v>
      </c>
      <c r="D796" s="4">
        <v>1</v>
      </c>
      <c r="E796" s="4">
        <v>231</v>
      </c>
      <c r="F796" s="4">
        <f>ROUND(Source!BB783,O796)</f>
        <v>0</v>
      </c>
      <c r="G796" s="4" t="s">
        <v>82</v>
      </c>
      <c r="H796" s="4" t="s">
        <v>83</v>
      </c>
      <c r="I796" s="4"/>
      <c r="J796" s="4"/>
      <c r="K796" s="4">
        <v>231</v>
      </c>
      <c r="L796" s="4">
        <v>12</v>
      </c>
      <c r="M796" s="4">
        <v>3</v>
      </c>
      <c r="N796" s="4" t="s">
        <v>3</v>
      </c>
      <c r="O796" s="4">
        <v>2</v>
      </c>
      <c r="P796" s="4"/>
      <c r="Q796" s="4"/>
      <c r="R796" s="4"/>
      <c r="S796" s="4"/>
      <c r="T796" s="4"/>
      <c r="U796" s="4"/>
      <c r="V796" s="4"/>
      <c r="W796" s="4"/>
    </row>
    <row r="797" spans="1:23">
      <c r="A797" s="4">
        <v>50</v>
      </c>
      <c r="B797" s="4">
        <v>0</v>
      </c>
      <c r="C797" s="4">
        <v>0</v>
      </c>
      <c r="D797" s="4">
        <v>1</v>
      </c>
      <c r="E797" s="4">
        <v>204</v>
      </c>
      <c r="F797" s="4">
        <f>ROUND(Source!R783,O797)</f>
        <v>2046.88</v>
      </c>
      <c r="G797" s="4" t="s">
        <v>84</v>
      </c>
      <c r="H797" s="4" t="s">
        <v>85</v>
      </c>
      <c r="I797" s="4"/>
      <c r="J797" s="4"/>
      <c r="K797" s="4">
        <v>204</v>
      </c>
      <c r="L797" s="4">
        <v>13</v>
      </c>
      <c r="M797" s="4">
        <v>3</v>
      </c>
      <c r="N797" s="4" t="s">
        <v>3</v>
      </c>
      <c r="O797" s="4">
        <v>2</v>
      </c>
      <c r="P797" s="4"/>
      <c r="Q797" s="4"/>
      <c r="R797" s="4"/>
      <c r="S797" s="4"/>
      <c r="T797" s="4"/>
      <c r="U797" s="4"/>
      <c r="V797" s="4"/>
      <c r="W797" s="4"/>
    </row>
    <row r="798" spans="1:23">
      <c r="A798" s="4">
        <v>50</v>
      </c>
      <c r="B798" s="4">
        <v>0</v>
      </c>
      <c r="C798" s="4">
        <v>0</v>
      </c>
      <c r="D798" s="4">
        <v>1</v>
      </c>
      <c r="E798" s="4">
        <v>205</v>
      </c>
      <c r="F798" s="4">
        <f>ROUND(Source!S783,O798)</f>
        <v>74388.88</v>
      </c>
      <c r="G798" s="4" t="s">
        <v>86</v>
      </c>
      <c r="H798" s="4" t="s">
        <v>87</v>
      </c>
      <c r="I798" s="4"/>
      <c r="J798" s="4"/>
      <c r="K798" s="4">
        <v>205</v>
      </c>
      <c r="L798" s="4">
        <v>14</v>
      </c>
      <c r="M798" s="4">
        <v>3</v>
      </c>
      <c r="N798" s="4" t="s">
        <v>3</v>
      </c>
      <c r="O798" s="4">
        <v>2</v>
      </c>
      <c r="P798" s="4"/>
      <c r="Q798" s="4"/>
      <c r="R798" s="4"/>
      <c r="S798" s="4"/>
      <c r="T798" s="4"/>
      <c r="U798" s="4"/>
      <c r="V798" s="4"/>
      <c r="W798" s="4"/>
    </row>
    <row r="799" spans="1:23">
      <c r="A799" s="4">
        <v>50</v>
      </c>
      <c r="B799" s="4">
        <v>0</v>
      </c>
      <c r="C799" s="4">
        <v>0</v>
      </c>
      <c r="D799" s="4">
        <v>1</v>
      </c>
      <c r="E799" s="4">
        <v>232</v>
      </c>
      <c r="F799" s="4">
        <f>ROUND(Source!BC783,O799)</f>
        <v>0</v>
      </c>
      <c r="G799" s="4" t="s">
        <v>88</v>
      </c>
      <c r="H799" s="4" t="s">
        <v>89</v>
      </c>
      <c r="I799" s="4"/>
      <c r="J799" s="4"/>
      <c r="K799" s="4">
        <v>232</v>
      </c>
      <c r="L799" s="4">
        <v>15</v>
      </c>
      <c r="M799" s="4">
        <v>3</v>
      </c>
      <c r="N799" s="4" t="s">
        <v>3</v>
      </c>
      <c r="O799" s="4">
        <v>2</v>
      </c>
      <c r="P799" s="4"/>
      <c r="Q799" s="4"/>
      <c r="R799" s="4"/>
      <c r="S799" s="4"/>
      <c r="T799" s="4"/>
      <c r="U799" s="4"/>
      <c r="V799" s="4"/>
      <c r="W799" s="4"/>
    </row>
    <row r="800" spans="1:23">
      <c r="A800" s="4">
        <v>50</v>
      </c>
      <c r="B800" s="4">
        <v>0</v>
      </c>
      <c r="C800" s="4">
        <v>0</v>
      </c>
      <c r="D800" s="4">
        <v>1</v>
      </c>
      <c r="E800" s="4">
        <v>214</v>
      </c>
      <c r="F800" s="4">
        <f>ROUND(Source!AS783,O800)</f>
        <v>293843.69</v>
      </c>
      <c r="G800" s="4" t="s">
        <v>90</v>
      </c>
      <c r="H800" s="4" t="s">
        <v>91</v>
      </c>
      <c r="I800" s="4"/>
      <c r="J800" s="4"/>
      <c r="K800" s="4">
        <v>214</v>
      </c>
      <c r="L800" s="4">
        <v>16</v>
      </c>
      <c r="M800" s="4">
        <v>3</v>
      </c>
      <c r="N800" s="4" t="s">
        <v>3</v>
      </c>
      <c r="O800" s="4">
        <v>2</v>
      </c>
      <c r="P800" s="4"/>
      <c r="Q800" s="4"/>
      <c r="R800" s="4"/>
      <c r="S800" s="4"/>
      <c r="T800" s="4"/>
      <c r="U800" s="4"/>
      <c r="V800" s="4"/>
      <c r="W800" s="4"/>
    </row>
    <row r="801" spans="1:206">
      <c r="A801" s="4">
        <v>50</v>
      </c>
      <c r="B801" s="4">
        <v>0</v>
      </c>
      <c r="C801" s="4">
        <v>0</v>
      </c>
      <c r="D801" s="4">
        <v>1</v>
      </c>
      <c r="E801" s="4">
        <v>215</v>
      </c>
      <c r="F801" s="4">
        <f>ROUND(Source!AT783,O801)</f>
        <v>4272.2299999999996</v>
      </c>
      <c r="G801" s="4" t="s">
        <v>92</v>
      </c>
      <c r="H801" s="4" t="s">
        <v>93</v>
      </c>
      <c r="I801" s="4"/>
      <c r="J801" s="4"/>
      <c r="K801" s="4">
        <v>215</v>
      </c>
      <c r="L801" s="4">
        <v>17</v>
      </c>
      <c r="M801" s="4">
        <v>3</v>
      </c>
      <c r="N801" s="4" t="s">
        <v>3</v>
      </c>
      <c r="O801" s="4">
        <v>2</v>
      </c>
      <c r="P801" s="4"/>
      <c r="Q801" s="4"/>
      <c r="R801" s="4"/>
      <c r="S801" s="4"/>
      <c r="T801" s="4"/>
      <c r="U801" s="4"/>
      <c r="V801" s="4"/>
      <c r="W801" s="4"/>
    </row>
    <row r="802" spans="1:206">
      <c r="A802" s="4">
        <v>50</v>
      </c>
      <c r="B802" s="4">
        <v>0</v>
      </c>
      <c r="C802" s="4">
        <v>0</v>
      </c>
      <c r="D802" s="4">
        <v>1</v>
      </c>
      <c r="E802" s="4">
        <v>217</v>
      </c>
      <c r="F802" s="4">
        <f>ROUND(Source!AU783,O802)</f>
        <v>0</v>
      </c>
      <c r="G802" s="4" t="s">
        <v>94</v>
      </c>
      <c r="H802" s="4" t="s">
        <v>95</v>
      </c>
      <c r="I802" s="4"/>
      <c r="J802" s="4"/>
      <c r="K802" s="4">
        <v>217</v>
      </c>
      <c r="L802" s="4">
        <v>18</v>
      </c>
      <c r="M802" s="4">
        <v>3</v>
      </c>
      <c r="N802" s="4" t="s">
        <v>3</v>
      </c>
      <c r="O802" s="4">
        <v>2</v>
      </c>
      <c r="P802" s="4"/>
      <c r="Q802" s="4"/>
      <c r="R802" s="4"/>
      <c r="S802" s="4"/>
      <c r="T802" s="4"/>
      <c r="U802" s="4"/>
      <c r="V802" s="4"/>
      <c r="W802" s="4"/>
    </row>
    <row r="803" spans="1:206">
      <c r="A803" s="4">
        <v>50</v>
      </c>
      <c r="B803" s="4">
        <v>0</v>
      </c>
      <c r="C803" s="4">
        <v>0</v>
      </c>
      <c r="D803" s="4">
        <v>1</v>
      </c>
      <c r="E803" s="4">
        <v>230</v>
      </c>
      <c r="F803" s="4">
        <f>ROUND(Source!BA783,O803)</f>
        <v>0</v>
      </c>
      <c r="G803" s="4" t="s">
        <v>96</v>
      </c>
      <c r="H803" s="4" t="s">
        <v>97</v>
      </c>
      <c r="I803" s="4"/>
      <c r="J803" s="4"/>
      <c r="K803" s="4">
        <v>230</v>
      </c>
      <c r="L803" s="4">
        <v>19</v>
      </c>
      <c r="M803" s="4">
        <v>3</v>
      </c>
      <c r="N803" s="4" t="s">
        <v>3</v>
      </c>
      <c r="O803" s="4">
        <v>2</v>
      </c>
      <c r="P803" s="4"/>
      <c r="Q803" s="4"/>
      <c r="R803" s="4"/>
      <c r="S803" s="4"/>
      <c r="T803" s="4"/>
      <c r="U803" s="4"/>
      <c r="V803" s="4"/>
      <c r="W803" s="4"/>
    </row>
    <row r="804" spans="1:206">
      <c r="A804" s="4">
        <v>50</v>
      </c>
      <c r="B804" s="4">
        <v>0</v>
      </c>
      <c r="C804" s="4">
        <v>0</v>
      </c>
      <c r="D804" s="4">
        <v>1</v>
      </c>
      <c r="E804" s="4">
        <v>206</v>
      </c>
      <c r="F804" s="4">
        <f>ROUND(Source!T783,O804)</f>
        <v>0</v>
      </c>
      <c r="G804" s="4" t="s">
        <v>98</v>
      </c>
      <c r="H804" s="4" t="s">
        <v>99</v>
      </c>
      <c r="I804" s="4"/>
      <c r="J804" s="4"/>
      <c r="K804" s="4">
        <v>206</v>
      </c>
      <c r="L804" s="4">
        <v>20</v>
      </c>
      <c r="M804" s="4">
        <v>3</v>
      </c>
      <c r="N804" s="4" t="s">
        <v>3</v>
      </c>
      <c r="O804" s="4">
        <v>2</v>
      </c>
      <c r="P804" s="4"/>
      <c r="Q804" s="4"/>
      <c r="R804" s="4"/>
      <c r="S804" s="4"/>
      <c r="T804" s="4"/>
      <c r="U804" s="4"/>
      <c r="V804" s="4"/>
      <c r="W804" s="4"/>
    </row>
    <row r="805" spans="1:206">
      <c r="A805" s="4">
        <v>50</v>
      </c>
      <c r="B805" s="4">
        <v>0</v>
      </c>
      <c r="C805" s="4">
        <v>0</v>
      </c>
      <c r="D805" s="4">
        <v>1</v>
      </c>
      <c r="E805" s="4">
        <v>207</v>
      </c>
      <c r="F805" s="4">
        <f>Source!U783</f>
        <v>265.40884949999997</v>
      </c>
      <c r="G805" s="4" t="s">
        <v>100</v>
      </c>
      <c r="H805" s="4" t="s">
        <v>101</v>
      </c>
      <c r="I805" s="4"/>
      <c r="J805" s="4"/>
      <c r="K805" s="4">
        <v>207</v>
      </c>
      <c r="L805" s="4">
        <v>21</v>
      </c>
      <c r="M805" s="4">
        <v>3</v>
      </c>
      <c r="N805" s="4" t="s">
        <v>3</v>
      </c>
      <c r="O805" s="4">
        <v>-1</v>
      </c>
      <c r="P805" s="4"/>
      <c r="Q805" s="4"/>
      <c r="R805" s="4"/>
      <c r="S805" s="4"/>
      <c r="T805" s="4"/>
      <c r="U805" s="4"/>
      <c r="V805" s="4"/>
      <c r="W805" s="4"/>
    </row>
    <row r="806" spans="1:206">
      <c r="A806" s="4">
        <v>50</v>
      </c>
      <c r="B806" s="4">
        <v>0</v>
      </c>
      <c r="C806" s="4">
        <v>0</v>
      </c>
      <c r="D806" s="4">
        <v>1</v>
      </c>
      <c r="E806" s="4">
        <v>208</v>
      </c>
      <c r="F806" s="4">
        <f>Source!V783</f>
        <v>5.6044750000000008</v>
      </c>
      <c r="G806" s="4" t="s">
        <v>102</v>
      </c>
      <c r="H806" s="4" t="s">
        <v>103</v>
      </c>
      <c r="I806" s="4"/>
      <c r="J806" s="4"/>
      <c r="K806" s="4">
        <v>208</v>
      </c>
      <c r="L806" s="4">
        <v>22</v>
      </c>
      <c r="M806" s="4">
        <v>3</v>
      </c>
      <c r="N806" s="4" t="s">
        <v>3</v>
      </c>
      <c r="O806" s="4">
        <v>-1</v>
      </c>
      <c r="P806" s="4"/>
      <c r="Q806" s="4"/>
      <c r="R806" s="4"/>
      <c r="S806" s="4"/>
      <c r="T806" s="4"/>
      <c r="U806" s="4"/>
      <c r="V806" s="4"/>
      <c r="W806" s="4"/>
    </row>
    <row r="807" spans="1:206">
      <c r="A807" s="4">
        <v>50</v>
      </c>
      <c r="B807" s="4">
        <v>0</v>
      </c>
      <c r="C807" s="4">
        <v>0</v>
      </c>
      <c r="D807" s="4">
        <v>1</v>
      </c>
      <c r="E807" s="4">
        <v>209</v>
      </c>
      <c r="F807" s="4">
        <f>ROUND(Source!W783,O807)</f>
        <v>267.8</v>
      </c>
      <c r="G807" s="4" t="s">
        <v>104</v>
      </c>
      <c r="H807" s="4" t="s">
        <v>105</v>
      </c>
      <c r="I807" s="4"/>
      <c r="J807" s="4"/>
      <c r="K807" s="4">
        <v>209</v>
      </c>
      <c r="L807" s="4">
        <v>23</v>
      </c>
      <c r="M807" s="4">
        <v>3</v>
      </c>
      <c r="N807" s="4" t="s">
        <v>3</v>
      </c>
      <c r="O807" s="4">
        <v>2</v>
      </c>
      <c r="P807" s="4"/>
      <c r="Q807" s="4"/>
      <c r="R807" s="4"/>
      <c r="S807" s="4"/>
      <c r="T807" s="4"/>
      <c r="U807" s="4"/>
      <c r="V807" s="4"/>
      <c r="W807" s="4"/>
    </row>
    <row r="808" spans="1:206">
      <c r="A808" s="4">
        <v>50</v>
      </c>
      <c r="B808" s="4">
        <v>0</v>
      </c>
      <c r="C808" s="4">
        <v>0</v>
      </c>
      <c r="D808" s="4">
        <v>1</v>
      </c>
      <c r="E808" s="4">
        <v>233</v>
      </c>
      <c r="F808" s="4">
        <f>ROUND(Source!BD783,O808)</f>
        <v>0</v>
      </c>
      <c r="G808" s="4" t="s">
        <v>106</v>
      </c>
      <c r="H808" s="4" t="s">
        <v>107</v>
      </c>
      <c r="I808" s="4"/>
      <c r="J808" s="4"/>
      <c r="K808" s="4">
        <v>233</v>
      </c>
      <c r="L808" s="4">
        <v>24</v>
      </c>
      <c r="M808" s="4">
        <v>3</v>
      </c>
      <c r="N808" s="4" t="s">
        <v>3</v>
      </c>
      <c r="O808" s="4">
        <v>2</v>
      </c>
      <c r="P808" s="4"/>
      <c r="Q808" s="4"/>
      <c r="R808" s="4"/>
      <c r="S808" s="4"/>
      <c r="T808" s="4"/>
      <c r="U808" s="4"/>
      <c r="V808" s="4"/>
      <c r="W808" s="4"/>
    </row>
    <row r="809" spans="1:206">
      <c r="A809" s="4">
        <v>50</v>
      </c>
      <c r="B809" s="4">
        <v>0</v>
      </c>
      <c r="C809" s="4">
        <v>0</v>
      </c>
      <c r="D809" s="4">
        <v>1</v>
      </c>
      <c r="E809" s="4">
        <v>210</v>
      </c>
      <c r="F809" s="4">
        <f>ROUND(Source!X783,O809)</f>
        <v>74779.7</v>
      </c>
      <c r="G809" s="4" t="s">
        <v>108</v>
      </c>
      <c r="H809" s="4" t="s">
        <v>109</v>
      </c>
      <c r="I809" s="4"/>
      <c r="J809" s="4"/>
      <c r="K809" s="4">
        <v>210</v>
      </c>
      <c r="L809" s="4">
        <v>25</v>
      </c>
      <c r="M809" s="4">
        <v>3</v>
      </c>
      <c r="N809" s="4" t="s">
        <v>3</v>
      </c>
      <c r="O809" s="4">
        <v>2</v>
      </c>
      <c r="P809" s="4"/>
      <c r="Q809" s="4"/>
      <c r="R809" s="4"/>
      <c r="S809" s="4"/>
      <c r="T809" s="4"/>
      <c r="U809" s="4"/>
      <c r="V809" s="4"/>
      <c r="W809" s="4"/>
    </row>
    <row r="810" spans="1:206">
      <c r="A810" s="4">
        <v>50</v>
      </c>
      <c r="B810" s="4">
        <v>0</v>
      </c>
      <c r="C810" s="4">
        <v>0</v>
      </c>
      <c r="D810" s="4">
        <v>1</v>
      </c>
      <c r="E810" s="4">
        <v>211</v>
      </c>
      <c r="F810" s="4">
        <f>ROUND(Source!Y783,O810)</f>
        <v>40429.629999999997</v>
      </c>
      <c r="G810" s="4" t="s">
        <v>110</v>
      </c>
      <c r="H810" s="4" t="s">
        <v>111</v>
      </c>
      <c r="I810" s="4"/>
      <c r="J810" s="4"/>
      <c r="K810" s="4">
        <v>211</v>
      </c>
      <c r="L810" s="4">
        <v>26</v>
      </c>
      <c r="M810" s="4">
        <v>3</v>
      </c>
      <c r="N810" s="4" t="s">
        <v>3</v>
      </c>
      <c r="O810" s="4">
        <v>2</v>
      </c>
      <c r="P810" s="4"/>
      <c r="Q810" s="4"/>
      <c r="R810" s="4"/>
      <c r="S810" s="4"/>
      <c r="T810" s="4"/>
      <c r="U810" s="4"/>
      <c r="V810" s="4"/>
      <c r="W810" s="4"/>
    </row>
    <row r="811" spans="1:206">
      <c r="A811" s="4">
        <v>50</v>
      </c>
      <c r="B811" s="4">
        <v>0</v>
      </c>
      <c r="C811" s="4">
        <v>0</v>
      </c>
      <c r="D811" s="4">
        <v>1</v>
      </c>
      <c r="E811" s="4">
        <v>224</v>
      </c>
      <c r="F811" s="4">
        <f>ROUND(Source!AR783,O811)</f>
        <v>298115.92</v>
      </c>
      <c r="G811" s="4" t="s">
        <v>112</v>
      </c>
      <c r="H811" s="4" t="s">
        <v>113</v>
      </c>
      <c r="I811" s="4"/>
      <c r="J811" s="4"/>
      <c r="K811" s="4">
        <v>224</v>
      </c>
      <c r="L811" s="4">
        <v>27</v>
      </c>
      <c r="M811" s="4">
        <v>3</v>
      </c>
      <c r="N811" s="4" t="s">
        <v>3</v>
      </c>
      <c r="O811" s="4">
        <v>2</v>
      </c>
      <c r="P811" s="4"/>
      <c r="Q811" s="4"/>
      <c r="R811" s="4"/>
      <c r="S811" s="4"/>
      <c r="T811" s="4"/>
      <c r="U811" s="4"/>
      <c r="V811" s="4"/>
      <c r="W811" s="4"/>
    </row>
    <row r="813" spans="1:206">
      <c r="A813" s="1">
        <v>4</v>
      </c>
      <c r="B813" s="1">
        <v>1</v>
      </c>
      <c r="C813" s="1"/>
      <c r="D813" s="1">
        <f>ROW(A893)</f>
        <v>893</v>
      </c>
      <c r="E813" s="1"/>
      <c r="F813" s="1" t="s">
        <v>13</v>
      </c>
      <c r="G813" s="1" t="s">
        <v>289</v>
      </c>
      <c r="H813" s="1" t="s">
        <v>3</v>
      </c>
      <c r="I813" s="1">
        <v>0</v>
      </c>
      <c r="J813" s="1"/>
      <c r="K813" s="1">
        <v>0</v>
      </c>
      <c r="L813" s="1"/>
      <c r="M813" s="1" t="s">
        <v>3</v>
      </c>
      <c r="N813" s="1"/>
      <c r="O813" s="1"/>
      <c r="P813" s="1"/>
      <c r="Q813" s="1"/>
      <c r="R813" s="1"/>
      <c r="S813" s="1">
        <v>0</v>
      </c>
      <c r="T813" s="1"/>
      <c r="U813" s="1" t="s">
        <v>3</v>
      </c>
      <c r="V813" s="1">
        <v>0</v>
      </c>
      <c r="W813" s="1"/>
      <c r="X813" s="1"/>
      <c r="Y813" s="1"/>
      <c r="Z813" s="1"/>
      <c r="AA813" s="1"/>
      <c r="AB813" s="1" t="s">
        <v>3</v>
      </c>
      <c r="AC813" s="1" t="s">
        <v>3</v>
      </c>
      <c r="AD813" s="1" t="s">
        <v>3</v>
      </c>
      <c r="AE813" s="1" t="s">
        <v>3</v>
      </c>
      <c r="AF813" s="1" t="s">
        <v>3</v>
      </c>
      <c r="AG813" s="1" t="s">
        <v>3</v>
      </c>
      <c r="AH813" s="1"/>
      <c r="AI813" s="1"/>
      <c r="AJ813" s="1"/>
      <c r="AK813" s="1"/>
      <c r="AL813" s="1"/>
      <c r="AM813" s="1"/>
      <c r="AN813" s="1"/>
      <c r="AO813" s="1"/>
      <c r="AP813" s="1" t="s">
        <v>3</v>
      </c>
      <c r="AQ813" s="1" t="s">
        <v>3</v>
      </c>
      <c r="AR813" s="1" t="s">
        <v>3</v>
      </c>
      <c r="AS813" s="1"/>
      <c r="AT813" s="1"/>
      <c r="AU813" s="1"/>
      <c r="AV813" s="1"/>
      <c r="AW813" s="1"/>
      <c r="AX813" s="1"/>
      <c r="AY813" s="1"/>
      <c r="AZ813" s="1" t="s">
        <v>3</v>
      </c>
      <c r="BA813" s="1"/>
      <c r="BB813" s="1" t="s">
        <v>3</v>
      </c>
      <c r="BC813" s="1" t="s">
        <v>3</v>
      </c>
      <c r="BD813" s="1" t="s">
        <v>3</v>
      </c>
      <c r="BE813" s="1" t="s">
        <v>3</v>
      </c>
      <c r="BF813" s="1" t="s">
        <v>3</v>
      </c>
      <c r="BG813" s="1" t="s">
        <v>3</v>
      </c>
      <c r="BH813" s="1" t="s">
        <v>3</v>
      </c>
      <c r="BI813" s="1" t="s">
        <v>3</v>
      </c>
      <c r="BJ813" s="1" t="s">
        <v>3</v>
      </c>
      <c r="BK813" s="1" t="s">
        <v>3</v>
      </c>
      <c r="BL813" s="1" t="s">
        <v>3</v>
      </c>
      <c r="BM813" s="1" t="s">
        <v>3</v>
      </c>
      <c r="BN813" s="1" t="s">
        <v>3</v>
      </c>
      <c r="BO813" s="1" t="s">
        <v>3</v>
      </c>
      <c r="BP813" s="1" t="s">
        <v>3</v>
      </c>
      <c r="BQ813" s="1"/>
      <c r="BR813" s="1"/>
      <c r="BS813" s="1"/>
      <c r="BT813" s="1"/>
      <c r="BU813" s="1"/>
      <c r="BV813" s="1"/>
      <c r="BW813" s="1"/>
      <c r="BX813" s="1">
        <v>0</v>
      </c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>
        <v>0</v>
      </c>
    </row>
    <row r="815" spans="1:206">
      <c r="A815" s="2">
        <v>52</v>
      </c>
      <c r="B815" s="2">
        <f t="shared" ref="B815:G815" si="801">B893</f>
        <v>1</v>
      </c>
      <c r="C815" s="2">
        <f t="shared" si="801"/>
        <v>4</v>
      </c>
      <c r="D815" s="2">
        <f t="shared" si="801"/>
        <v>813</v>
      </c>
      <c r="E815" s="2">
        <f t="shared" si="801"/>
        <v>0</v>
      </c>
      <c r="F815" s="2" t="str">
        <f t="shared" si="801"/>
        <v>Новый раздел</v>
      </c>
      <c r="G815" s="2" t="str">
        <f t="shared" si="801"/>
        <v>демонтаж 16</v>
      </c>
      <c r="H815" s="2"/>
      <c r="I815" s="2"/>
      <c r="J815" s="2"/>
      <c r="K815" s="2"/>
      <c r="L815" s="2"/>
      <c r="M815" s="2"/>
      <c r="N815" s="2"/>
      <c r="O815" s="2">
        <f t="shared" ref="O815:AT815" si="802">O893</f>
        <v>143142.79999999999</v>
      </c>
      <c r="P815" s="2">
        <f t="shared" si="802"/>
        <v>82595.149999999994</v>
      </c>
      <c r="Q815" s="2">
        <f t="shared" si="802"/>
        <v>3966.79</v>
      </c>
      <c r="R815" s="2">
        <f t="shared" si="802"/>
        <v>1468.95</v>
      </c>
      <c r="S815" s="2">
        <f t="shared" si="802"/>
        <v>56580.86</v>
      </c>
      <c r="T815" s="2">
        <f t="shared" si="802"/>
        <v>0</v>
      </c>
      <c r="U815" s="2">
        <f t="shared" si="802"/>
        <v>201.63694699999996</v>
      </c>
      <c r="V815" s="2">
        <f t="shared" si="802"/>
        <v>4.0190999999999999</v>
      </c>
      <c r="W815" s="2">
        <f t="shared" si="802"/>
        <v>189.47</v>
      </c>
      <c r="X815" s="2">
        <f t="shared" si="802"/>
        <v>56914.12</v>
      </c>
      <c r="Y815" s="2">
        <f t="shared" si="802"/>
        <v>30797.74</v>
      </c>
      <c r="Z815" s="2">
        <f t="shared" si="802"/>
        <v>0</v>
      </c>
      <c r="AA815" s="2">
        <f t="shared" si="802"/>
        <v>0</v>
      </c>
      <c r="AB815" s="2">
        <f t="shared" si="802"/>
        <v>5306.5</v>
      </c>
      <c r="AC815" s="2">
        <f t="shared" si="802"/>
        <v>0</v>
      </c>
      <c r="AD815" s="2">
        <f t="shared" si="802"/>
        <v>477.39</v>
      </c>
      <c r="AE815" s="2">
        <f t="shared" si="802"/>
        <v>451.08</v>
      </c>
      <c r="AF815" s="2">
        <f t="shared" si="802"/>
        <v>4829.1099999999997</v>
      </c>
      <c r="AG815" s="2">
        <f t="shared" si="802"/>
        <v>0</v>
      </c>
      <c r="AH815" s="2">
        <f t="shared" si="802"/>
        <v>19.443100000000001</v>
      </c>
      <c r="AI815" s="2">
        <f t="shared" si="802"/>
        <v>1.0639000000000001</v>
      </c>
      <c r="AJ815" s="2">
        <f t="shared" si="802"/>
        <v>0</v>
      </c>
      <c r="AK815" s="2">
        <f t="shared" si="802"/>
        <v>2301.7399999999998</v>
      </c>
      <c r="AL815" s="2">
        <f t="shared" si="802"/>
        <v>1856.35</v>
      </c>
      <c r="AM815" s="2">
        <f t="shared" si="802"/>
        <v>0</v>
      </c>
      <c r="AN815" s="2">
        <f t="shared" si="802"/>
        <v>0</v>
      </c>
      <c r="AO815" s="2">
        <f t="shared" si="802"/>
        <v>0</v>
      </c>
      <c r="AP815" s="2">
        <f t="shared" si="802"/>
        <v>0</v>
      </c>
      <c r="AQ815" s="2">
        <f t="shared" si="802"/>
        <v>0</v>
      </c>
      <c r="AR815" s="2">
        <f t="shared" si="802"/>
        <v>230854.66</v>
      </c>
      <c r="AS815" s="2">
        <f t="shared" si="802"/>
        <v>226352.21</v>
      </c>
      <c r="AT815" s="2">
        <f t="shared" si="802"/>
        <v>4502.45</v>
      </c>
      <c r="AU815" s="2">
        <f t="shared" ref="AU815:BZ815" si="803">AU893</f>
        <v>0</v>
      </c>
      <c r="AV815" s="2">
        <f t="shared" si="803"/>
        <v>82595.149999999994</v>
      </c>
      <c r="AW815" s="2">
        <f t="shared" si="803"/>
        <v>82595.149999999994</v>
      </c>
      <c r="AX815" s="2">
        <f t="shared" si="803"/>
        <v>0</v>
      </c>
      <c r="AY815" s="2">
        <f t="shared" si="803"/>
        <v>82595.149999999994</v>
      </c>
      <c r="AZ815" s="2">
        <f t="shared" si="803"/>
        <v>0</v>
      </c>
      <c r="BA815" s="2">
        <f t="shared" si="803"/>
        <v>0</v>
      </c>
      <c r="BB815" s="2">
        <f t="shared" si="803"/>
        <v>0</v>
      </c>
      <c r="BC815" s="2">
        <f t="shared" si="803"/>
        <v>0</v>
      </c>
      <c r="BD815" s="2">
        <f t="shared" si="803"/>
        <v>0</v>
      </c>
      <c r="BE815" s="2">
        <f t="shared" si="803"/>
        <v>0</v>
      </c>
      <c r="BF815" s="2">
        <f t="shared" si="803"/>
        <v>0</v>
      </c>
      <c r="BG815" s="2">
        <f t="shared" si="803"/>
        <v>0</v>
      </c>
      <c r="BH815" s="2">
        <f t="shared" si="803"/>
        <v>0</v>
      </c>
      <c r="BI815" s="2">
        <f t="shared" si="803"/>
        <v>0</v>
      </c>
      <c r="BJ815" s="2">
        <f t="shared" si="803"/>
        <v>0</v>
      </c>
      <c r="BK815" s="2">
        <f t="shared" si="803"/>
        <v>0</v>
      </c>
      <c r="BL815" s="2">
        <f t="shared" si="803"/>
        <v>0</v>
      </c>
      <c r="BM815" s="2">
        <f t="shared" si="803"/>
        <v>0</v>
      </c>
      <c r="BN815" s="2">
        <f t="shared" si="803"/>
        <v>0</v>
      </c>
      <c r="BO815" s="2">
        <f t="shared" si="803"/>
        <v>0</v>
      </c>
      <c r="BP815" s="2">
        <f t="shared" si="803"/>
        <v>0</v>
      </c>
      <c r="BQ815" s="2">
        <f t="shared" si="803"/>
        <v>0</v>
      </c>
      <c r="BR815" s="2">
        <f t="shared" si="803"/>
        <v>0</v>
      </c>
      <c r="BS815" s="2">
        <f t="shared" si="803"/>
        <v>0</v>
      </c>
      <c r="BT815" s="2">
        <f t="shared" si="803"/>
        <v>0</v>
      </c>
      <c r="BU815" s="2">
        <f t="shared" si="803"/>
        <v>0</v>
      </c>
      <c r="BV815" s="2">
        <f t="shared" si="803"/>
        <v>0</v>
      </c>
      <c r="BW815" s="2">
        <f t="shared" si="803"/>
        <v>0</v>
      </c>
      <c r="BX815" s="2">
        <f t="shared" si="803"/>
        <v>0</v>
      </c>
      <c r="BY815" s="2">
        <f t="shared" si="803"/>
        <v>0</v>
      </c>
      <c r="BZ815" s="2">
        <f t="shared" si="803"/>
        <v>0</v>
      </c>
      <c r="CA815" s="2">
        <f t="shared" ref="CA815:DF815" si="804">CA893</f>
        <v>9464.59</v>
      </c>
      <c r="CB815" s="2">
        <f t="shared" si="804"/>
        <v>9464.59</v>
      </c>
      <c r="CC815" s="2">
        <f t="shared" si="804"/>
        <v>0</v>
      </c>
      <c r="CD815" s="2">
        <f t="shared" si="804"/>
        <v>0</v>
      </c>
      <c r="CE815" s="2">
        <f t="shared" si="804"/>
        <v>0</v>
      </c>
      <c r="CF815" s="2">
        <f t="shared" si="804"/>
        <v>0</v>
      </c>
      <c r="CG815" s="2">
        <f t="shared" si="804"/>
        <v>0</v>
      </c>
      <c r="CH815" s="2">
        <f t="shared" si="804"/>
        <v>0</v>
      </c>
      <c r="CI815" s="2">
        <f t="shared" si="804"/>
        <v>0</v>
      </c>
      <c r="CJ815" s="2">
        <f t="shared" si="804"/>
        <v>0</v>
      </c>
      <c r="CK815" s="2">
        <f t="shared" si="804"/>
        <v>0</v>
      </c>
      <c r="CL815" s="2">
        <f t="shared" si="804"/>
        <v>0</v>
      </c>
      <c r="CM815" s="2">
        <f t="shared" si="804"/>
        <v>0</v>
      </c>
      <c r="CN815" s="2">
        <f t="shared" si="804"/>
        <v>0</v>
      </c>
      <c r="CO815" s="2">
        <f t="shared" si="804"/>
        <v>0</v>
      </c>
      <c r="CP815" s="2">
        <f t="shared" si="804"/>
        <v>0</v>
      </c>
      <c r="CQ815" s="2">
        <f t="shared" si="804"/>
        <v>0</v>
      </c>
      <c r="CR815" s="2">
        <f t="shared" si="804"/>
        <v>0</v>
      </c>
      <c r="CS815" s="2">
        <f t="shared" si="804"/>
        <v>0</v>
      </c>
      <c r="CT815" s="2">
        <f t="shared" si="804"/>
        <v>0</v>
      </c>
      <c r="CU815" s="2">
        <f t="shared" si="804"/>
        <v>0</v>
      </c>
      <c r="CV815" s="2">
        <f t="shared" si="804"/>
        <v>0</v>
      </c>
      <c r="CW815" s="2">
        <f t="shared" si="804"/>
        <v>0</v>
      </c>
      <c r="CX815" s="2">
        <f t="shared" si="804"/>
        <v>0</v>
      </c>
      <c r="CY815" s="2">
        <f t="shared" si="804"/>
        <v>0</v>
      </c>
      <c r="CZ815" s="2">
        <f t="shared" si="804"/>
        <v>0</v>
      </c>
      <c r="DA815" s="2">
        <f t="shared" si="804"/>
        <v>0</v>
      </c>
      <c r="DB815" s="2">
        <f t="shared" si="804"/>
        <v>0</v>
      </c>
      <c r="DC815" s="2">
        <f t="shared" si="804"/>
        <v>0</v>
      </c>
      <c r="DD815" s="2">
        <f t="shared" si="804"/>
        <v>0</v>
      </c>
      <c r="DE815" s="2">
        <f t="shared" si="804"/>
        <v>0</v>
      </c>
      <c r="DF815" s="2">
        <f t="shared" si="804"/>
        <v>0</v>
      </c>
      <c r="DG815" s="3">
        <f t="shared" ref="DG815:EL815" si="805">DG893</f>
        <v>0</v>
      </c>
      <c r="DH815" s="3">
        <f t="shared" si="805"/>
        <v>0</v>
      </c>
      <c r="DI815" s="3">
        <f t="shared" si="805"/>
        <v>0</v>
      </c>
      <c r="DJ815" s="3">
        <f t="shared" si="805"/>
        <v>0</v>
      </c>
      <c r="DK815" s="3">
        <f t="shared" si="805"/>
        <v>0</v>
      </c>
      <c r="DL815" s="3">
        <f t="shared" si="805"/>
        <v>0</v>
      </c>
      <c r="DM815" s="3">
        <f t="shared" si="805"/>
        <v>0</v>
      </c>
      <c r="DN815" s="3">
        <f t="shared" si="805"/>
        <v>0</v>
      </c>
      <c r="DO815" s="3">
        <f t="shared" si="805"/>
        <v>0</v>
      </c>
      <c r="DP815" s="3">
        <f t="shared" si="805"/>
        <v>0</v>
      </c>
      <c r="DQ815" s="3">
        <f t="shared" si="805"/>
        <v>0</v>
      </c>
      <c r="DR815" s="3">
        <f t="shared" si="805"/>
        <v>0</v>
      </c>
      <c r="DS815" s="3">
        <f t="shared" si="805"/>
        <v>0</v>
      </c>
      <c r="DT815" s="3">
        <f t="shared" si="805"/>
        <v>0</v>
      </c>
      <c r="DU815" s="3">
        <f t="shared" si="805"/>
        <v>0</v>
      </c>
      <c r="DV815" s="3">
        <f t="shared" si="805"/>
        <v>0</v>
      </c>
      <c r="DW815" s="3">
        <f t="shared" si="805"/>
        <v>0</v>
      </c>
      <c r="DX815" s="3">
        <f t="shared" si="805"/>
        <v>0</v>
      </c>
      <c r="DY815" s="3">
        <f t="shared" si="805"/>
        <v>0</v>
      </c>
      <c r="DZ815" s="3">
        <f t="shared" si="805"/>
        <v>0</v>
      </c>
      <c r="EA815" s="3">
        <f t="shared" si="805"/>
        <v>0</v>
      </c>
      <c r="EB815" s="3">
        <f t="shared" si="805"/>
        <v>0</v>
      </c>
      <c r="EC815" s="3">
        <f t="shared" si="805"/>
        <v>0</v>
      </c>
      <c r="ED815" s="3">
        <f t="shared" si="805"/>
        <v>0</v>
      </c>
      <c r="EE815" s="3">
        <f t="shared" si="805"/>
        <v>0</v>
      </c>
      <c r="EF815" s="3">
        <f t="shared" si="805"/>
        <v>0</v>
      </c>
      <c r="EG815" s="3">
        <f t="shared" si="805"/>
        <v>0</v>
      </c>
      <c r="EH815" s="3">
        <f t="shared" si="805"/>
        <v>0</v>
      </c>
      <c r="EI815" s="3">
        <f t="shared" si="805"/>
        <v>0</v>
      </c>
      <c r="EJ815" s="3">
        <f t="shared" si="805"/>
        <v>0</v>
      </c>
      <c r="EK815" s="3">
        <f t="shared" si="805"/>
        <v>0</v>
      </c>
      <c r="EL815" s="3">
        <f t="shared" si="805"/>
        <v>0</v>
      </c>
      <c r="EM815" s="3">
        <f t="shared" ref="EM815:FR815" si="806">EM893</f>
        <v>0</v>
      </c>
      <c r="EN815" s="3">
        <f t="shared" si="806"/>
        <v>0</v>
      </c>
      <c r="EO815" s="3">
        <f t="shared" si="806"/>
        <v>0</v>
      </c>
      <c r="EP815" s="3">
        <f t="shared" si="806"/>
        <v>0</v>
      </c>
      <c r="EQ815" s="3">
        <f t="shared" si="806"/>
        <v>0</v>
      </c>
      <c r="ER815" s="3">
        <f t="shared" si="806"/>
        <v>0</v>
      </c>
      <c r="ES815" s="3">
        <f t="shared" si="806"/>
        <v>0</v>
      </c>
      <c r="ET815" s="3">
        <f t="shared" si="806"/>
        <v>0</v>
      </c>
      <c r="EU815" s="3">
        <f t="shared" si="806"/>
        <v>0</v>
      </c>
      <c r="EV815" s="3">
        <f t="shared" si="806"/>
        <v>0</v>
      </c>
      <c r="EW815" s="3">
        <f t="shared" si="806"/>
        <v>0</v>
      </c>
      <c r="EX815" s="3">
        <f t="shared" si="806"/>
        <v>0</v>
      </c>
      <c r="EY815" s="3">
        <f t="shared" si="806"/>
        <v>0</v>
      </c>
      <c r="EZ815" s="3">
        <f t="shared" si="806"/>
        <v>0</v>
      </c>
      <c r="FA815" s="3">
        <f t="shared" si="806"/>
        <v>0</v>
      </c>
      <c r="FB815" s="3">
        <f t="shared" si="806"/>
        <v>0</v>
      </c>
      <c r="FC815" s="3">
        <f t="shared" si="806"/>
        <v>0</v>
      </c>
      <c r="FD815" s="3">
        <f t="shared" si="806"/>
        <v>0</v>
      </c>
      <c r="FE815" s="3">
        <f t="shared" si="806"/>
        <v>0</v>
      </c>
      <c r="FF815" s="3">
        <f t="shared" si="806"/>
        <v>0</v>
      </c>
      <c r="FG815" s="3">
        <f t="shared" si="806"/>
        <v>0</v>
      </c>
      <c r="FH815" s="3">
        <f t="shared" si="806"/>
        <v>0</v>
      </c>
      <c r="FI815" s="3">
        <f t="shared" si="806"/>
        <v>0</v>
      </c>
      <c r="FJ815" s="3">
        <f t="shared" si="806"/>
        <v>0</v>
      </c>
      <c r="FK815" s="3">
        <f t="shared" si="806"/>
        <v>0</v>
      </c>
      <c r="FL815" s="3">
        <f t="shared" si="806"/>
        <v>0</v>
      </c>
      <c r="FM815" s="3">
        <f t="shared" si="806"/>
        <v>0</v>
      </c>
      <c r="FN815" s="3">
        <f t="shared" si="806"/>
        <v>0</v>
      </c>
      <c r="FO815" s="3">
        <f t="shared" si="806"/>
        <v>0</v>
      </c>
      <c r="FP815" s="3">
        <f t="shared" si="806"/>
        <v>0</v>
      </c>
      <c r="FQ815" s="3">
        <f t="shared" si="806"/>
        <v>0</v>
      </c>
      <c r="FR815" s="3">
        <f t="shared" si="806"/>
        <v>0</v>
      </c>
      <c r="FS815" s="3">
        <f t="shared" ref="FS815:GX815" si="807">FS893</f>
        <v>0</v>
      </c>
      <c r="FT815" s="3">
        <f t="shared" si="807"/>
        <v>0</v>
      </c>
      <c r="FU815" s="3">
        <f t="shared" si="807"/>
        <v>0</v>
      </c>
      <c r="FV815" s="3">
        <f t="shared" si="807"/>
        <v>0</v>
      </c>
      <c r="FW815" s="3">
        <f t="shared" si="807"/>
        <v>0</v>
      </c>
      <c r="FX815" s="3">
        <f t="shared" si="807"/>
        <v>0</v>
      </c>
      <c r="FY815" s="3">
        <f t="shared" si="807"/>
        <v>0</v>
      </c>
      <c r="FZ815" s="3">
        <f t="shared" si="807"/>
        <v>0</v>
      </c>
      <c r="GA815" s="3">
        <f t="shared" si="807"/>
        <v>0</v>
      </c>
      <c r="GB815" s="3">
        <f t="shared" si="807"/>
        <v>0</v>
      </c>
      <c r="GC815" s="3">
        <f t="shared" si="807"/>
        <v>0</v>
      </c>
      <c r="GD815" s="3">
        <f t="shared" si="807"/>
        <v>0</v>
      </c>
      <c r="GE815" s="3">
        <f t="shared" si="807"/>
        <v>0</v>
      </c>
      <c r="GF815" s="3">
        <f t="shared" si="807"/>
        <v>0</v>
      </c>
      <c r="GG815" s="3">
        <f t="shared" si="807"/>
        <v>0</v>
      </c>
      <c r="GH815" s="3">
        <f t="shared" si="807"/>
        <v>0</v>
      </c>
      <c r="GI815" s="3">
        <f t="shared" si="807"/>
        <v>0</v>
      </c>
      <c r="GJ815" s="3">
        <f t="shared" si="807"/>
        <v>0</v>
      </c>
      <c r="GK815" s="3">
        <f t="shared" si="807"/>
        <v>0</v>
      </c>
      <c r="GL815" s="3">
        <f t="shared" si="807"/>
        <v>0</v>
      </c>
      <c r="GM815" s="3">
        <f t="shared" si="807"/>
        <v>0</v>
      </c>
      <c r="GN815" s="3">
        <f t="shared" si="807"/>
        <v>0</v>
      </c>
      <c r="GO815" s="3">
        <f t="shared" si="807"/>
        <v>0</v>
      </c>
      <c r="GP815" s="3">
        <f t="shared" si="807"/>
        <v>0</v>
      </c>
      <c r="GQ815" s="3">
        <f t="shared" si="807"/>
        <v>0</v>
      </c>
      <c r="GR815" s="3">
        <f t="shared" si="807"/>
        <v>0</v>
      </c>
      <c r="GS815" s="3">
        <f t="shared" si="807"/>
        <v>0</v>
      </c>
      <c r="GT815" s="3">
        <f t="shared" si="807"/>
        <v>0</v>
      </c>
      <c r="GU815" s="3">
        <f t="shared" si="807"/>
        <v>0</v>
      </c>
      <c r="GV815" s="3">
        <f t="shared" si="807"/>
        <v>0</v>
      </c>
      <c r="GW815" s="3">
        <f t="shared" si="807"/>
        <v>0</v>
      </c>
      <c r="GX815" s="3">
        <f t="shared" si="807"/>
        <v>0</v>
      </c>
    </row>
    <row r="817" spans="1:245">
      <c r="A817">
        <v>17</v>
      </c>
      <c r="B817">
        <v>1</v>
      </c>
      <c r="C817">
        <f>ROW(SmtRes!A356)</f>
        <v>356</v>
      </c>
      <c r="D817">
        <f>ROW(EtalonRes!A355)</f>
        <v>355</v>
      </c>
      <c r="E817" t="s">
        <v>17</v>
      </c>
      <c r="F817" t="s">
        <v>37</v>
      </c>
      <c r="G817" t="s">
        <v>38</v>
      </c>
      <c r="H817" t="s">
        <v>39</v>
      </c>
      <c r="I817">
        <f>ROUND(27/100,9)</f>
        <v>0.27</v>
      </c>
      <c r="J817">
        <v>0</v>
      </c>
      <c r="O817">
        <f t="shared" ref="O817:O830" si="808">ROUND(CP817,2)</f>
        <v>512.08000000000004</v>
      </c>
      <c r="P817">
        <f t="shared" ref="P817:P830" si="809">ROUND(CQ817*I817,2)</f>
        <v>0</v>
      </c>
      <c r="Q817">
        <f t="shared" ref="Q817:Q830" si="810">ROUND(CR817*I817,2)</f>
        <v>0</v>
      </c>
      <c r="R817">
        <f t="shared" ref="R817:R830" si="811">ROUND(CS817*I817,2)</f>
        <v>0</v>
      </c>
      <c r="S817">
        <f t="shared" ref="S817:S830" si="812">ROUND(CT817*I817,2)</f>
        <v>512.08000000000004</v>
      </c>
      <c r="T817">
        <f t="shared" ref="T817:T830" si="813">ROUND(CU817*I817,2)</f>
        <v>0</v>
      </c>
      <c r="U817">
        <f t="shared" ref="U817:U830" si="814">CV817*I817</f>
        <v>2.0709</v>
      </c>
      <c r="V817">
        <f t="shared" ref="V817:V830" si="815">CW817*I817</f>
        <v>0</v>
      </c>
      <c r="W817">
        <f t="shared" ref="W817:W830" si="816">ROUND(CX817*I817,2)</f>
        <v>0</v>
      </c>
      <c r="X817">
        <f t="shared" ref="X817:X830" si="817">ROUND(CY817,2)</f>
        <v>409.66</v>
      </c>
      <c r="Y817">
        <f t="shared" ref="Y817:Y830" si="818">ROUND(CZ817,2)</f>
        <v>348.21</v>
      </c>
      <c r="AA817">
        <v>33525518</v>
      </c>
      <c r="AB817">
        <f t="shared" ref="AB817:AB830" si="819">ROUND((AC817+AD817+AF817),6)</f>
        <v>59.83</v>
      </c>
      <c r="AC817">
        <f t="shared" ref="AC817:AC830" si="820">ROUND((ES817),6)</f>
        <v>0</v>
      </c>
      <c r="AD817">
        <f>ROUND((((ET817)-(EU817))+AE817),6)</f>
        <v>0</v>
      </c>
      <c r="AE817">
        <f t="shared" ref="AE817:AE830" si="821">ROUND((EU817),6)</f>
        <v>0</v>
      </c>
      <c r="AF817">
        <f t="shared" ref="AF817:AF830" si="822">ROUND((EV817),6)</f>
        <v>59.83</v>
      </c>
      <c r="AG817">
        <f t="shared" ref="AG817:AG830" si="823">ROUND((AP817),6)</f>
        <v>0</v>
      </c>
      <c r="AH817">
        <f t="shared" ref="AH817:AH830" si="824">(EW817)</f>
        <v>7.67</v>
      </c>
      <c r="AI817">
        <f t="shared" ref="AI817:AI830" si="825">(EX817)</f>
        <v>0</v>
      </c>
      <c r="AJ817">
        <f t="shared" ref="AJ817:AJ830" si="826">(AS817)</f>
        <v>0</v>
      </c>
      <c r="AK817">
        <v>59.83</v>
      </c>
      <c r="AL817">
        <v>0</v>
      </c>
      <c r="AM817">
        <v>0</v>
      </c>
      <c r="AN817">
        <v>0</v>
      </c>
      <c r="AO817">
        <v>59.83</v>
      </c>
      <c r="AP817">
        <v>0</v>
      </c>
      <c r="AQ817">
        <v>7.67</v>
      </c>
      <c r="AR817">
        <v>0</v>
      </c>
      <c r="AS817">
        <v>0</v>
      </c>
      <c r="AT817">
        <v>80</v>
      </c>
      <c r="AU817">
        <v>68</v>
      </c>
      <c r="AV817">
        <v>1</v>
      </c>
      <c r="AW817">
        <v>1</v>
      </c>
      <c r="AZ817">
        <v>1</v>
      </c>
      <c r="BA817">
        <v>31.7</v>
      </c>
      <c r="BB817">
        <v>1</v>
      </c>
      <c r="BC817">
        <v>1</v>
      </c>
      <c r="BD817" t="s">
        <v>3</v>
      </c>
      <c r="BE817" t="s">
        <v>3</v>
      </c>
      <c r="BF817" t="s">
        <v>3</v>
      </c>
      <c r="BG817" t="s">
        <v>3</v>
      </c>
      <c r="BH817">
        <v>0</v>
      </c>
      <c r="BI817">
        <v>1</v>
      </c>
      <c r="BJ817" t="s">
        <v>40</v>
      </c>
      <c r="BM817">
        <v>57001</v>
      </c>
      <c r="BN817">
        <v>0</v>
      </c>
      <c r="BO817" t="s">
        <v>37</v>
      </c>
      <c r="BP817">
        <v>1</v>
      </c>
      <c r="BQ817">
        <v>6</v>
      </c>
      <c r="BR817">
        <v>0</v>
      </c>
      <c r="BS817">
        <v>31.7</v>
      </c>
      <c r="BT817">
        <v>1</v>
      </c>
      <c r="BU817">
        <v>1</v>
      </c>
      <c r="BV817">
        <v>1</v>
      </c>
      <c r="BW817">
        <v>1</v>
      </c>
      <c r="BX817">
        <v>1</v>
      </c>
      <c r="BY817" t="s">
        <v>3</v>
      </c>
      <c r="BZ817">
        <v>80</v>
      </c>
      <c r="CA817">
        <v>68</v>
      </c>
      <c r="CE817">
        <v>0</v>
      </c>
      <c r="CF817">
        <v>0</v>
      </c>
      <c r="CG817">
        <v>0</v>
      </c>
      <c r="CM817">
        <v>0</v>
      </c>
      <c r="CN817" t="s">
        <v>3</v>
      </c>
      <c r="CO817">
        <v>0</v>
      </c>
      <c r="CP817">
        <f t="shared" ref="CP817:CP830" si="827">(P817+Q817+S817)</f>
        <v>512.08000000000004</v>
      </c>
      <c r="CQ817">
        <f t="shared" ref="CQ817:CQ830" si="828">AC817*BC817</f>
        <v>0</v>
      </c>
      <c r="CR817">
        <f t="shared" ref="CR817:CR830" si="829">AD817*BB817</f>
        <v>0</v>
      </c>
      <c r="CS817">
        <f t="shared" ref="CS817:CS830" si="830">AE817*BS817</f>
        <v>0</v>
      </c>
      <c r="CT817">
        <f t="shared" ref="CT817:CT830" si="831">AF817*BA817</f>
        <v>1896.6109999999999</v>
      </c>
      <c r="CU817">
        <f t="shared" ref="CU817:CU830" si="832">AG817</f>
        <v>0</v>
      </c>
      <c r="CV817">
        <f t="shared" ref="CV817:CV830" si="833">AH817</f>
        <v>7.67</v>
      </c>
      <c r="CW817">
        <f t="shared" ref="CW817:CW830" si="834">AI817</f>
        <v>0</v>
      </c>
      <c r="CX817">
        <f t="shared" ref="CX817:CX830" si="835">AJ817</f>
        <v>0</v>
      </c>
      <c r="CY817">
        <f>(((S817+R817)*AT817)/100)</f>
        <v>409.66399999999999</v>
      </c>
      <c r="CZ817">
        <f>(((S817+R817)*AU817)/100)</f>
        <v>348.21440000000001</v>
      </c>
      <c r="DC817" t="s">
        <v>3</v>
      </c>
      <c r="DD817" t="s">
        <v>3</v>
      </c>
      <c r="DE817" t="s">
        <v>3</v>
      </c>
      <c r="DF817" t="s">
        <v>3</v>
      </c>
      <c r="DG817" t="s">
        <v>3</v>
      </c>
      <c r="DH817" t="s">
        <v>3</v>
      </c>
      <c r="DI817" t="s">
        <v>3</v>
      </c>
      <c r="DJ817" t="s">
        <v>3</v>
      </c>
      <c r="DK817" t="s">
        <v>3</v>
      </c>
      <c r="DL817" t="s">
        <v>3</v>
      </c>
      <c r="DM817" t="s">
        <v>3</v>
      </c>
      <c r="DN817">
        <v>0</v>
      </c>
      <c r="DO817">
        <v>0</v>
      </c>
      <c r="DP817">
        <v>1</v>
      </c>
      <c r="DQ817">
        <v>1</v>
      </c>
      <c r="DU817">
        <v>1013</v>
      </c>
      <c r="DV817" t="s">
        <v>39</v>
      </c>
      <c r="DW817" t="s">
        <v>39</v>
      </c>
      <c r="DX817">
        <v>1</v>
      </c>
      <c r="DZ817" t="s">
        <v>3</v>
      </c>
      <c r="EA817" t="s">
        <v>3</v>
      </c>
      <c r="EB817" t="s">
        <v>3</v>
      </c>
      <c r="EC817" t="s">
        <v>3</v>
      </c>
      <c r="EE817">
        <v>36260505</v>
      </c>
      <c r="EF817">
        <v>6</v>
      </c>
      <c r="EG817" t="s">
        <v>22</v>
      </c>
      <c r="EH817">
        <v>0</v>
      </c>
      <c r="EI817" t="s">
        <v>3</v>
      </c>
      <c r="EJ817">
        <v>1</v>
      </c>
      <c r="EK817">
        <v>57001</v>
      </c>
      <c r="EL817" t="s">
        <v>23</v>
      </c>
      <c r="EM817" t="s">
        <v>24</v>
      </c>
      <c r="EO817" t="s">
        <v>3</v>
      </c>
      <c r="EQ817">
        <v>0</v>
      </c>
      <c r="ER817">
        <v>59.83</v>
      </c>
      <c r="ES817">
        <v>0</v>
      </c>
      <c r="ET817">
        <v>0</v>
      </c>
      <c r="EU817">
        <v>0</v>
      </c>
      <c r="EV817">
        <v>59.83</v>
      </c>
      <c r="EW817">
        <v>7.67</v>
      </c>
      <c r="EX817">
        <v>0</v>
      </c>
      <c r="EY817">
        <v>0</v>
      </c>
      <c r="FQ817">
        <v>0</v>
      </c>
      <c r="FR817">
        <f t="shared" ref="FR817:FR830" si="836">ROUND(IF(AND(BH817=3,BI817=3),P817,0),2)</f>
        <v>0</v>
      </c>
      <c r="FS817">
        <v>0</v>
      </c>
      <c r="FX817">
        <v>80</v>
      </c>
      <c r="FY817">
        <v>68</v>
      </c>
      <c r="GA817" t="s">
        <v>3</v>
      </c>
      <c r="GD817">
        <v>1</v>
      </c>
      <c r="GF817">
        <v>1095792533</v>
      </c>
      <c r="GG817">
        <v>2</v>
      </c>
      <c r="GH817">
        <v>1</v>
      </c>
      <c r="GI817">
        <v>2</v>
      </c>
      <c r="GJ817">
        <v>0</v>
      </c>
      <c r="GK817">
        <v>0</v>
      </c>
      <c r="GL817">
        <f t="shared" ref="GL817:GL830" si="837">ROUND(IF(AND(BH817=3,BI817=3,FS817&lt;&gt;0),P817,0),2)</f>
        <v>0</v>
      </c>
      <c r="GM817">
        <f t="shared" ref="GM817:GM830" si="838">ROUND(O817+X817+Y817,2)+GX817</f>
        <v>1269.95</v>
      </c>
      <c r="GN817">
        <f t="shared" ref="GN817:GN830" si="839">IF(OR(BI817=0,BI817=1),ROUND(O817+X817+Y817,2),0)</f>
        <v>1269.95</v>
      </c>
      <c r="GO817">
        <f t="shared" ref="GO817:GO830" si="840">IF(BI817=2,ROUND(O817+X817+Y817,2),0)</f>
        <v>0</v>
      </c>
      <c r="GP817">
        <f t="shared" ref="GP817:GP830" si="841">IF(BI817=4,ROUND(O817+X817+Y817,2)+GX817,0)</f>
        <v>0</v>
      </c>
      <c r="GR817">
        <v>0</v>
      </c>
      <c r="GS817">
        <v>3</v>
      </c>
      <c r="GT817">
        <v>0</v>
      </c>
      <c r="GU817" t="s">
        <v>3</v>
      </c>
      <c r="GV817">
        <f t="shared" ref="GV817:GV830" si="842">ROUND((GT817),6)</f>
        <v>0</v>
      </c>
      <c r="GW817">
        <v>1</v>
      </c>
      <c r="GX817">
        <f t="shared" ref="GX817:GX830" si="843">ROUND(HC817*I817,2)</f>
        <v>0</v>
      </c>
      <c r="HA817">
        <v>0</v>
      </c>
      <c r="HB817">
        <v>0</v>
      </c>
      <c r="HC817">
        <f t="shared" ref="HC817:HC830" si="844">GV817*GW817</f>
        <v>0</v>
      </c>
      <c r="HE817" t="s">
        <v>3</v>
      </c>
      <c r="HF817" t="s">
        <v>3</v>
      </c>
      <c r="IK817">
        <v>0</v>
      </c>
    </row>
    <row r="818" spans="1:245">
      <c r="A818">
        <v>18</v>
      </c>
      <c r="B818">
        <v>1</v>
      </c>
      <c r="C818">
        <v>356</v>
      </c>
      <c r="E818" t="s">
        <v>25</v>
      </c>
      <c r="F818" t="s">
        <v>26</v>
      </c>
      <c r="G818" t="s">
        <v>27</v>
      </c>
      <c r="H818" t="s">
        <v>28</v>
      </c>
      <c r="I818">
        <f>I817*J818</f>
        <v>0.189</v>
      </c>
      <c r="J818">
        <v>0.7</v>
      </c>
      <c r="O818">
        <f t="shared" si="808"/>
        <v>0</v>
      </c>
      <c r="P818">
        <f t="shared" si="809"/>
        <v>0</v>
      </c>
      <c r="Q818">
        <f t="shared" si="810"/>
        <v>0</v>
      </c>
      <c r="R818">
        <f t="shared" si="811"/>
        <v>0</v>
      </c>
      <c r="S818">
        <f t="shared" si="812"/>
        <v>0</v>
      </c>
      <c r="T818">
        <f t="shared" si="813"/>
        <v>0</v>
      </c>
      <c r="U818">
        <f t="shared" si="814"/>
        <v>0</v>
      </c>
      <c r="V818">
        <f t="shared" si="815"/>
        <v>0</v>
      </c>
      <c r="W818">
        <f t="shared" si="816"/>
        <v>0</v>
      </c>
      <c r="X818">
        <f t="shared" si="817"/>
        <v>0</v>
      </c>
      <c r="Y818">
        <f t="shared" si="818"/>
        <v>0</v>
      </c>
      <c r="AA818">
        <v>33525518</v>
      </c>
      <c r="AB818">
        <f t="shared" si="819"/>
        <v>0</v>
      </c>
      <c r="AC818">
        <f t="shared" si="820"/>
        <v>0</v>
      </c>
      <c r="AD818">
        <f>ROUND((((ET818)-(EU818))+AE818),6)</f>
        <v>0</v>
      </c>
      <c r="AE818">
        <f t="shared" si="821"/>
        <v>0</v>
      </c>
      <c r="AF818">
        <f t="shared" si="822"/>
        <v>0</v>
      </c>
      <c r="AG818">
        <f t="shared" si="823"/>
        <v>0</v>
      </c>
      <c r="AH818">
        <f t="shared" si="824"/>
        <v>0</v>
      </c>
      <c r="AI818">
        <f t="shared" si="825"/>
        <v>0</v>
      </c>
      <c r="AJ818">
        <f t="shared" si="826"/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80</v>
      </c>
      <c r="AU818">
        <v>68</v>
      </c>
      <c r="AV818">
        <v>1</v>
      </c>
      <c r="AW818">
        <v>1</v>
      </c>
      <c r="AZ818">
        <v>1</v>
      </c>
      <c r="BA818">
        <v>1</v>
      </c>
      <c r="BB818">
        <v>1</v>
      </c>
      <c r="BC818">
        <v>1</v>
      </c>
      <c r="BD818" t="s">
        <v>3</v>
      </c>
      <c r="BE818" t="s">
        <v>3</v>
      </c>
      <c r="BF818" t="s">
        <v>3</v>
      </c>
      <c r="BG818" t="s">
        <v>3</v>
      </c>
      <c r="BH818">
        <v>3</v>
      </c>
      <c r="BI818">
        <v>1</v>
      </c>
      <c r="BJ818" t="s">
        <v>29</v>
      </c>
      <c r="BM818">
        <v>57001</v>
      </c>
      <c r="BN818">
        <v>0</v>
      </c>
      <c r="BO818" t="s">
        <v>3</v>
      </c>
      <c r="BP818">
        <v>0</v>
      </c>
      <c r="BQ818">
        <v>6</v>
      </c>
      <c r="BR818">
        <v>0</v>
      </c>
      <c r="BS818">
        <v>1</v>
      </c>
      <c r="BT818">
        <v>1</v>
      </c>
      <c r="BU818">
        <v>1</v>
      </c>
      <c r="BV818">
        <v>1</v>
      </c>
      <c r="BW818">
        <v>1</v>
      </c>
      <c r="BX818">
        <v>1</v>
      </c>
      <c r="BY818" t="s">
        <v>3</v>
      </c>
      <c r="BZ818">
        <v>80</v>
      </c>
      <c r="CA818">
        <v>68</v>
      </c>
      <c r="CE818">
        <v>0</v>
      </c>
      <c r="CF818">
        <v>0</v>
      </c>
      <c r="CG818">
        <v>0</v>
      </c>
      <c r="CM818">
        <v>0</v>
      </c>
      <c r="CN818" t="s">
        <v>3</v>
      </c>
      <c r="CO818">
        <v>0</v>
      </c>
      <c r="CP818">
        <f t="shared" si="827"/>
        <v>0</v>
      </c>
      <c r="CQ818">
        <f t="shared" si="828"/>
        <v>0</v>
      </c>
      <c r="CR818">
        <f t="shared" si="829"/>
        <v>0</v>
      </c>
      <c r="CS818">
        <f t="shared" si="830"/>
        <v>0</v>
      </c>
      <c r="CT818">
        <f t="shared" si="831"/>
        <v>0</v>
      </c>
      <c r="CU818">
        <f t="shared" si="832"/>
        <v>0</v>
      </c>
      <c r="CV818">
        <f t="shared" si="833"/>
        <v>0</v>
      </c>
      <c r="CW818">
        <f t="shared" si="834"/>
        <v>0</v>
      </c>
      <c r="CX818">
        <f t="shared" si="835"/>
        <v>0</v>
      </c>
      <c r="CY818">
        <f>(((S818+R818)*AT818)/100)</f>
        <v>0</v>
      </c>
      <c r="CZ818">
        <f>(((S818+R818)*AU818)/100)</f>
        <v>0</v>
      </c>
      <c r="DC818" t="s">
        <v>3</v>
      </c>
      <c r="DD818" t="s">
        <v>3</v>
      </c>
      <c r="DE818" t="s">
        <v>3</v>
      </c>
      <c r="DF818" t="s">
        <v>3</v>
      </c>
      <c r="DG818" t="s">
        <v>3</v>
      </c>
      <c r="DH818" t="s">
        <v>3</v>
      </c>
      <c r="DI818" t="s">
        <v>3</v>
      </c>
      <c r="DJ818" t="s">
        <v>3</v>
      </c>
      <c r="DK818" t="s">
        <v>3</v>
      </c>
      <c r="DL818" t="s">
        <v>3</v>
      </c>
      <c r="DM818" t="s">
        <v>3</v>
      </c>
      <c r="DN818">
        <v>0</v>
      </c>
      <c r="DO818">
        <v>0</v>
      </c>
      <c r="DP818">
        <v>1</v>
      </c>
      <c r="DQ818">
        <v>1</v>
      </c>
      <c r="DU818">
        <v>1009</v>
      </c>
      <c r="DV818" t="s">
        <v>28</v>
      </c>
      <c r="DW818" t="s">
        <v>28</v>
      </c>
      <c r="DX818">
        <v>1000</v>
      </c>
      <c r="DZ818" t="s">
        <v>3</v>
      </c>
      <c r="EA818" t="s">
        <v>3</v>
      </c>
      <c r="EB818" t="s">
        <v>3</v>
      </c>
      <c r="EC818" t="s">
        <v>3</v>
      </c>
      <c r="EE818">
        <v>36260505</v>
      </c>
      <c r="EF818">
        <v>6</v>
      </c>
      <c r="EG818" t="s">
        <v>22</v>
      </c>
      <c r="EH818">
        <v>0</v>
      </c>
      <c r="EI818" t="s">
        <v>3</v>
      </c>
      <c r="EJ818">
        <v>1</v>
      </c>
      <c r="EK818">
        <v>57001</v>
      </c>
      <c r="EL818" t="s">
        <v>23</v>
      </c>
      <c r="EM818" t="s">
        <v>24</v>
      </c>
      <c r="EO818" t="s">
        <v>3</v>
      </c>
      <c r="EQ818">
        <v>0</v>
      </c>
      <c r="ER818">
        <v>0</v>
      </c>
      <c r="ES818">
        <v>0</v>
      </c>
      <c r="ET818">
        <v>0</v>
      </c>
      <c r="EU818">
        <v>0</v>
      </c>
      <c r="EV818">
        <v>0</v>
      </c>
      <c r="EW818">
        <v>0</v>
      </c>
      <c r="EX818">
        <v>0</v>
      </c>
      <c r="FQ818">
        <v>0</v>
      </c>
      <c r="FR818">
        <f t="shared" si="836"/>
        <v>0</v>
      </c>
      <c r="FS818">
        <v>0</v>
      </c>
      <c r="FX818">
        <v>80</v>
      </c>
      <c r="FY818">
        <v>68</v>
      </c>
      <c r="GA818" t="s">
        <v>3</v>
      </c>
      <c r="GD818">
        <v>1</v>
      </c>
      <c r="GF818">
        <v>-304821490</v>
      </c>
      <c r="GG818">
        <v>2</v>
      </c>
      <c r="GH818">
        <v>1</v>
      </c>
      <c r="GI818">
        <v>-2</v>
      </c>
      <c r="GJ818">
        <v>0</v>
      </c>
      <c r="GK818">
        <v>0</v>
      </c>
      <c r="GL818">
        <f t="shared" si="837"/>
        <v>0</v>
      </c>
      <c r="GM818">
        <f t="shared" si="838"/>
        <v>0</v>
      </c>
      <c r="GN818">
        <f t="shared" si="839"/>
        <v>0</v>
      </c>
      <c r="GO818">
        <f t="shared" si="840"/>
        <v>0</v>
      </c>
      <c r="GP818">
        <f t="shared" si="841"/>
        <v>0</v>
      </c>
      <c r="GR818">
        <v>0</v>
      </c>
      <c r="GS818">
        <v>3</v>
      </c>
      <c r="GT818">
        <v>0</v>
      </c>
      <c r="GU818" t="s">
        <v>3</v>
      </c>
      <c r="GV818">
        <f t="shared" si="842"/>
        <v>0</v>
      </c>
      <c r="GW818">
        <v>1</v>
      </c>
      <c r="GX818">
        <f t="shared" si="843"/>
        <v>0</v>
      </c>
      <c r="HA818">
        <v>0</v>
      </c>
      <c r="HB818">
        <v>0</v>
      </c>
      <c r="HC818">
        <f t="shared" si="844"/>
        <v>0</v>
      </c>
      <c r="HE818" t="s">
        <v>3</v>
      </c>
      <c r="HF818" t="s">
        <v>3</v>
      </c>
      <c r="IK818">
        <v>0</v>
      </c>
    </row>
    <row r="819" spans="1:245">
      <c r="A819">
        <v>17</v>
      </c>
      <c r="B819">
        <v>1</v>
      </c>
      <c r="C819">
        <f>ROW(SmtRes!A359)</f>
        <v>359</v>
      </c>
      <c r="D819">
        <f>ROW(EtalonRes!A358)</f>
        <v>358</v>
      </c>
      <c r="E819" t="s">
        <v>30</v>
      </c>
      <c r="F819" t="s">
        <v>131</v>
      </c>
      <c r="G819" t="s">
        <v>132</v>
      </c>
      <c r="H819" t="s">
        <v>33</v>
      </c>
      <c r="I819">
        <f>ROUND(27/100,9)</f>
        <v>0.27</v>
      </c>
      <c r="J819">
        <v>0</v>
      </c>
      <c r="O819">
        <f t="shared" si="808"/>
        <v>2477.15</v>
      </c>
      <c r="P819">
        <f t="shared" si="809"/>
        <v>0</v>
      </c>
      <c r="Q819">
        <f t="shared" si="810"/>
        <v>439</v>
      </c>
      <c r="R819">
        <f t="shared" si="811"/>
        <v>421.79</v>
      </c>
      <c r="S819">
        <f t="shared" si="812"/>
        <v>2038.15</v>
      </c>
      <c r="T819">
        <f t="shared" si="813"/>
        <v>0</v>
      </c>
      <c r="U819">
        <f t="shared" si="814"/>
        <v>8.2431000000000001</v>
      </c>
      <c r="V819">
        <f t="shared" si="815"/>
        <v>0.98550000000000004</v>
      </c>
      <c r="W819">
        <f t="shared" si="816"/>
        <v>0</v>
      </c>
      <c r="X819">
        <f t="shared" si="817"/>
        <v>0</v>
      </c>
      <c r="Y819">
        <f t="shared" si="818"/>
        <v>0</v>
      </c>
      <c r="AA819">
        <v>33525518</v>
      </c>
      <c r="AB819">
        <f t="shared" si="819"/>
        <v>352.23</v>
      </c>
      <c r="AC819">
        <f t="shared" si="820"/>
        <v>0</v>
      </c>
      <c r="AD819">
        <f>ROUND((ET819),6)</f>
        <v>114.1</v>
      </c>
      <c r="AE819">
        <f t="shared" si="821"/>
        <v>49.28</v>
      </c>
      <c r="AF819">
        <f t="shared" si="822"/>
        <v>238.13</v>
      </c>
      <c r="AG819">
        <f t="shared" si="823"/>
        <v>0</v>
      </c>
      <c r="AH819">
        <f t="shared" si="824"/>
        <v>30.53</v>
      </c>
      <c r="AI819">
        <f t="shared" si="825"/>
        <v>3.65</v>
      </c>
      <c r="AJ819">
        <f t="shared" si="826"/>
        <v>0</v>
      </c>
      <c r="AK819">
        <v>352.23</v>
      </c>
      <c r="AL819">
        <v>0</v>
      </c>
      <c r="AM819">
        <v>114.1</v>
      </c>
      <c r="AN819">
        <v>49.28</v>
      </c>
      <c r="AO819">
        <v>238.13</v>
      </c>
      <c r="AP819">
        <v>0</v>
      </c>
      <c r="AQ819">
        <v>30.53</v>
      </c>
      <c r="AR819">
        <v>3.65</v>
      </c>
      <c r="AS819">
        <v>0</v>
      </c>
      <c r="AT819">
        <v>0</v>
      </c>
      <c r="AU819">
        <v>0</v>
      </c>
      <c r="AV819">
        <v>1</v>
      </c>
      <c r="AW819">
        <v>1</v>
      </c>
      <c r="AZ819">
        <v>1</v>
      </c>
      <c r="BA819">
        <v>31.7</v>
      </c>
      <c r="BB819">
        <v>14.25</v>
      </c>
      <c r="BC819">
        <v>1</v>
      </c>
      <c r="BD819" t="s">
        <v>3</v>
      </c>
      <c r="BE819" t="s">
        <v>3</v>
      </c>
      <c r="BF819" t="s">
        <v>3</v>
      </c>
      <c r="BG819" t="s">
        <v>3</v>
      </c>
      <c r="BH819">
        <v>0</v>
      </c>
      <c r="BI819">
        <v>1</v>
      </c>
      <c r="BJ819" t="s">
        <v>133</v>
      </c>
      <c r="BM819">
        <v>46003</v>
      </c>
      <c r="BN819">
        <v>0</v>
      </c>
      <c r="BO819" t="s">
        <v>131</v>
      </c>
      <c r="BP819">
        <v>1</v>
      </c>
      <c r="BQ819">
        <v>0</v>
      </c>
      <c r="BR819">
        <v>0</v>
      </c>
      <c r="BS819">
        <v>31.7</v>
      </c>
      <c r="BT819">
        <v>1</v>
      </c>
      <c r="BU819">
        <v>1</v>
      </c>
      <c r="BV819">
        <v>1</v>
      </c>
      <c r="BW819">
        <v>1</v>
      </c>
      <c r="BX819">
        <v>1</v>
      </c>
      <c r="BY819" t="s">
        <v>3</v>
      </c>
      <c r="BZ819">
        <v>0</v>
      </c>
      <c r="CA819">
        <v>0</v>
      </c>
      <c r="CE819">
        <v>0</v>
      </c>
      <c r="CF819">
        <v>0</v>
      </c>
      <c r="CG819">
        <v>0</v>
      </c>
      <c r="CM819">
        <v>0</v>
      </c>
      <c r="CN819" t="s">
        <v>3</v>
      </c>
      <c r="CO819">
        <v>0</v>
      </c>
      <c r="CP819">
        <f t="shared" si="827"/>
        <v>2477.15</v>
      </c>
      <c r="CQ819">
        <f t="shared" si="828"/>
        <v>0</v>
      </c>
      <c r="CR819">
        <f t="shared" si="829"/>
        <v>1625.925</v>
      </c>
      <c r="CS819">
        <f t="shared" si="830"/>
        <v>1562.1759999999999</v>
      </c>
      <c r="CT819">
        <f t="shared" si="831"/>
        <v>7548.7209999999995</v>
      </c>
      <c r="CU819">
        <f t="shared" si="832"/>
        <v>0</v>
      </c>
      <c r="CV819">
        <f t="shared" si="833"/>
        <v>30.53</v>
      </c>
      <c r="CW819">
        <f t="shared" si="834"/>
        <v>3.65</v>
      </c>
      <c r="CX819">
        <f t="shared" si="835"/>
        <v>0</v>
      </c>
      <c r="CY819">
        <f>0</f>
        <v>0</v>
      </c>
      <c r="CZ819">
        <f>0</f>
        <v>0</v>
      </c>
      <c r="DC819" t="s">
        <v>3</v>
      </c>
      <c r="DD819" t="s">
        <v>3</v>
      </c>
      <c r="DE819" t="s">
        <v>3</v>
      </c>
      <c r="DF819" t="s">
        <v>3</v>
      </c>
      <c r="DG819" t="s">
        <v>3</v>
      </c>
      <c r="DH819" t="s">
        <v>3</v>
      </c>
      <c r="DI819" t="s">
        <v>3</v>
      </c>
      <c r="DJ819" t="s">
        <v>3</v>
      </c>
      <c r="DK819" t="s">
        <v>3</v>
      </c>
      <c r="DL819" t="s">
        <v>3</v>
      </c>
      <c r="DM819" t="s">
        <v>3</v>
      </c>
      <c r="DN819">
        <v>0</v>
      </c>
      <c r="DO819">
        <v>0</v>
      </c>
      <c r="DP819">
        <v>1</v>
      </c>
      <c r="DQ819">
        <v>1</v>
      </c>
      <c r="DU819">
        <v>1013</v>
      </c>
      <c r="DV819" t="s">
        <v>33</v>
      </c>
      <c r="DW819" t="s">
        <v>33</v>
      </c>
      <c r="DX819">
        <v>1</v>
      </c>
      <c r="DZ819" t="s">
        <v>3</v>
      </c>
      <c r="EA819" t="s">
        <v>3</v>
      </c>
      <c r="EB819" t="s">
        <v>3</v>
      </c>
      <c r="EC819" t="s">
        <v>3</v>
      </c>
      <c r="EE819">
        <v>0</v>
      </c>
      <c r="EF819">
        <v>0</v>
      </c>
      <c r="EG819" t="s">
        <v>3</v>
      </c>
      <c r="EH819">
        <v>0</v>
      </c>
      <c r="EI819" t="s">
        <v>3</v>
      </c>
      <c r="EJ819">
        <v>0</v>
      </c>
      <c r="EK819">
        <v>46003</v>
      </c>
      <c r="EL819" t="s">
        <v>3</v>
      </c>
      <c r="EM819" t="s">
        <v>3</v>
      </c>
      <c r="EO819" t="s">
        <v>3</v>
      </c>
      <c r="EQ819">
        <v>0</v>
      </c>
      <c r="ER819">
        <v>352.23</v>
      </c>
      <c r="ES819">
        <v>0</v>
      </c>
      <c r="ET819">
        <v>114.1</v>
      </c>
      <c r="EU819">
        <v>49.28</v>
      </c>
      <c r="EV819">
        <v>238.13</v>
      </c>
      <c r="EW819">
        <v>30.53</v>
      </c>
      <c r="EX819">
        <v>3.65</v>
      </c>
      <c r="EY819">
        <v>0</v>
      </c>
      <c r="FQ819">
        <v>0</v>
      </c>
      <c r="FR819">
        <f t="shared" si="836"/>
        <v>0</v>
      </c>
      <c r="FS819">
        <v>0</v>
      </c>
      <c r="FX819">
        <v>0</v>
      </c>
      <c r="FY819">
        <v>0</v>
      </c>
      <c r="GA819" t="s">
        <v>3</v>
      </c>
      <c r="GD819">
        <v>1</v>
      </c>
      <c r="GF819">
        <v>-1150632743</v>
      </c>
      <c r="GG819">
        <v>2</v>
      </c>
      <c r="GH819">
        <v>1</v>
      </c>
      <c r="GI819">
        <v>2</v>
      </c>
      <c r="GJ819">
        <v>0</v>
      </c>
      <c r="GK819">
        <v>0</v>
      </c>
      <c r="GL819">
        <f t="shared" si="837"/>
        <v>0</v>
      </c>
      <c r="GM819">
        <f t="shared" si="838"/>
        <v>2477.15</v>
      </c>
      <c r="GN819">
        <f t="shared" si="839"/>
        <v>2477.15</v>
      </c>
      <c r="GO819">
        <f t="shared" si="840"/>
        <v>0</v>
      </c>
      <c r="GP819">
        <f t="shared" si="841"/>
        <v>0</v>
      </c>
      <c r="GR819">
        <v>0</v>
      </c>
      <c r="GS819">
        <v>3</v>
      </c>
      <c r="GT819">
        <v>0</v>
      </c>
      <c r="GU819" t="s">
        <v>3</v>
      </c>
      <c r="GV819">
        <f t="shared" si="842"/>
        <v>0</v>
      </c>
      <c r="GW819">
        <v>1</v>
      </c>
      <c r="GX819">
        <f t="shared" si="843"/>
        <v>0</v>
      </c>
      <c r="HA819">
        <v>0</v>
      </c>
      <c r="HB819">
        <v>0</v>
      </c>
      <c r="HC819">
        <f t="shared" si="844"/>
        <v>0</v>
      </c>
      <c r="HE819" t="s">
        <v>3</v>
      </c>
      <c r="HF819" t="s">
        <v>3</v>
      </c>
      <c r="IK819">
        <v>0</v>
      </c>
    </row>
    <row r="820" spans="1:245">
      <c r="A820">
        <v>17</v>
      </c>
      <c r="B820">
        <v>1</v>
      </c>
      <c r="C820">
        <f>ROW(SmtRes!A364)</f>
        <v>364</v>
      </c>
      <c r="D820">
        <f>ROW(EtalonRes!A363)</f>
        <v>363</v>
      </c>
      <c r="E820" t="s">
        <v>36</v>
      </c>
      <c r="F820" t="s">
        <v>134</v>
      </c>
      <c r="G820" t="s">
        <v>135</v>
      </c>
      <c r="H820" t="s">
        <v>136</v>
      </c>
      <c r="I820">
        <f>ROUND(1/100,9)</f>
        <v>0.01</v>
      </c>
      <c r="J820">
        <v>0</v>
      </c>
      <c r="O820">
        <f t="shared" si="808"/>
        <v>477</v>
      </c>
      <c r="P820">
        <f t="shared" si="809"/>
        <v>0</v>
      </c>
      <c r="Q820">
        <f t="shared" si="810"/>
        <v>21.16</v>
      </c>
      <c r="R820">
        <f t="shared" si="811"/>
        <v>12.66</v>
      </c>
      <c r="S820">
        <f t="shared" si="812"/>
        <v>455.84</v>
      </c>
      <c r="T820">
        <f t="shared" si="813"/>
        <v>0</v>
      </c>
      <c r="U820">
        <f t="shared" si="814"/>
        <v>1.7930000000000001</v>
      </c>
      <c r="V820">
        <f t="shared" si="815"/>
        <v>3.9700000000000006E-2</v>
      </c>
      <c r="W820">
        <f t="shared" si="816"/>
        <v>0</v>
      </c>
      <c r="X820">
        <f t="shared" si="817"/>
        <v>384.17</v>
      </c>
      <c r="Y820">
        <f t="shared" si="818"/>
        <v>290.47000000000003</v>
      </c>
      <c r="AA820">
        <v>33525518</v>
      </c>
      <c r="AB820">
        <f t="shared" si="819"/>
        <v>1634.97</v>
      </c>
      <c r="AC820">
        <f t="shared" si="820"/>
        <v>0</v>
      </c>
      <c r="AD820">
        <f t="shared" ref="AD820:AD830" si="845">ROUND((((ET820)-(EU820))+AE820),6)</f>
        <v>196.98</v>
      </c>
      <c r="AE820">
        <f t="shared" si="821"/>
        <v>39.94</v>
      </c>
      <c r="AF820">
        <f t="shared" si="822"/>
        <v>1437.99</v>
      </c>
      <c r="AG820">
        <f t="shared" si="823"/>
        <v>0</v>
      </c>
      <c r="AH820">
        <f t="shared" si="824"/>
        <v>179.3</v>
      </c>
      <c r="AI820">
        <f t="shared" si="825"/>
        <v>3.97</v>
      </c>
      <c r="AJ820">
        <f t="shared" si="826"/>
        <v>0</v>
      </c>
      <c r="AK820">
        <v>1634.97</v>
      </c>
      <c r="AL820">
        <v>0</v>
      </c>
      <c r="AM820">
        <v>196.98</v>
      </c>
      <c r="AN820">
        <v>39.94</v>
      </c>
      <c r="AO820">
        <v>1437.99</v>
      </c>
      <c r="AP820">
        <v>0</v>
      </c>
      <c r="AQ820">
        <v>179.3</v>
      </c>
      <c r="AR820">
        <v>3.97</v>
      </c>
      <c r="AS820">
        <v>0</v>
      </c>
      <c r="AT820">
        <v>82</v>
      </c>
      <c r="AU820">
        <v>62</v>
      </c>
      <c r="AV820">
        <v>1</v>
      </c>
      <c r="AW820">
        <v>1</v>
      </c>
      <c r="AZ820">
        <v>1</v>
      </c>
      <c r="BA820">
        <v>31.7</v>
      </c>
      <c r="BB820">
        <v>10.74</v>
      </c>
      <c r="BC820">
        <v>1</v>
      </c>
      <c r="BD820" t="s">
        <v>3</v>
      </c>
      <c r="BE820" t="s">
        <v>3</v>
      </c>
      <c r="BF820" t="s">
        <v>3</v>
      </c>
      <c r="BG820" t="s">
        <v>3</v>
      </c>
      <c r="BH820">
        <v>0</v>
      </c>
      <c r="BI820">
        <v>1</v>
      </c>
      <c r="BJ820" t="s">
        <v>137</v>
      </c>
      <c r="BM820">
        <v>56001</v>
      </c>
      <c r="BN820">
        <v>0</v>
      </c>
      <c r="BO820" t="s">
        <v>134</v>
      </c>
      <c r="BP820">
        <v>1</v>
      </c>
      <c r="BQ820">
        <v>6</v>
      </c>
      <c r="BR820">
        <v>0</v>
      </c>
      <c r="BS820">
        <v>31.7</v>
      </c>
      <c r="BT820">
        <v>1</v>
      </c>
      <c r="BU820">
        <v>1</v>
      </c>
      <c r="BV820">
        <v>1</v>
      </c>
      <c r="BW820">
        <v>1</v>
      </c>
      <c r="BX820">
        <v>1</v>
      </c>
      <c r="BY820" t="s">
        <v>3</v>
      </c>
      <c r="BZ820">
        <v>82</v>
      </c>
      <c r="CA820">
        <v>62</v>
      </c>
      <c r="CE820">
        <v>0</v>
      </c>
      <c r="CF820">
        <v>0</v>
      </c>
      <c r="CG820">
        <v>0</v>
      </c>
      <c r="CM820">
        <v>0</v>
      </c>
      <c r="CN820" t="s">
        <v>3</v>
      </c>
      <c r="CO820">
        <v>0</v>
      </c>
      <c r="CP820">
        <f t="shared" si="827"/>
        <v>477</v>
      </c>
      <c r="CQ820">
        <f t="shared" si="828"/>
        <v>0</v>
      </c>
      <c r="CR820">
        <f t="shared" si="829"/>
        <v>2115.5652</v>
      </c>
      <c r="CS820">
        <f t="shared" si="830"/>
        <v>1266.098</v>
      </c>
      <c r="CT820">
        <f t="shared" si="831"/>
        <v>45584.282999999996</v>
      </c>
      <c r="CU820">
        <f t="shared" si="832"/>
        <v>0</v>
      </c>
      <c r="CV820">
        <f t="shared" si="833"/>
        <v>179.3</v>
      </c>
      <c r="CW820">
        <f t="shared" si="834"/>
        <v>3.97</v>
      </c>
      <c r="CX820">
        <f t="shared" si="835"/>
        <v>0</v>
      </c>
      <c r="CY820">
        <f t="shared" ref="CY820:CY830" si="846">(((S820+R820)*AT820)/100)</f>
        <v>384.17</v>
      </c>
      <c r="CZ820">
        <f t="shared" ref="CZ820:CZ830" si="847">(((S820+R820)*AU820)/100)</f>
        <v>290.47000000000003</v>
      </c>
      <c r="DC820" t="s">
        <v>3</v>
      </c>
      <c r="DD820" t="s">
        <v>3</v>
      </c>
      <c r="DE820" t="s">
        <v>3</v>
      </c>
      <c r="DF820" t="s">
        <v>3</v>
      </c>
      <c r="DG820" t="s">
        <v>3</v>
      </c>
      <c r="DH820" t="s">
        <v>3</v>
      </c>
      <c r="DI820" t="s">
        <v>3</v>
      </c>
      <c r="DJ820" t="s">
        <v>3</v>
      </c>
      <c r="DK820" t="s">
        <v>3</v>
      </c>
      <c r="DL820" t="s">
        <v>3</v>
      </c>
      <c r="DM820" t="s">
        <v>3</v>
      </c>
      <c r="DN820">
        <v>0</v>
      </c>
      <c r="DO820">
        <v>0</v>
      </c>
      <c r="DP820">
        <v>1</v>
      </c>
      <c r="DQ820">
        <v>1</v>
      </c>
      <c r="DU820">
        <v>1013</v>
      </c>
      <c r="DV820" t="s">
        <v>136</v>
      </c>
      <c r="DW820" t="s">
        <v>136</v>
      </c>
      <c r="DX820">
        <v>1</v>
      </c>
      <c r="DZ820" t="s">
        <v>3</v>
      </c>
      <c r="EA820" t="s">
        <v>3</v>
      </c>
      <c r="EB820" t="s">
        <v>3</v>
      </c>
      <c r="EC820" t="s">
        <v>3</v>
      </c>
      <c r="EE820">
        <v>36260504</v>
      </c>
      <c r="EF820">
        <v>6</v>
      </c>
      <c r="EG820" t="s">
        <v>22</v>
      </c>
      <c r="EH820">
        <v>0</v>
      </c>
      <c r="EI820" t="s">
        <v>3</v>
      </c>
      <c r="EJ820">
        <v>1</v>
      </c>
      <c r="EK820">
        <v>56001</v>
      </c>
      <c r="EL820" t="s">
        <v>138</v>
      </c>
      <c r="EM820" t="s">
        <v>139</v>
      </c>
      <c r="EO820" t="s">
        <v>3</v>
      </c>
      <c r="EQ820">
        <v>0</v>
      </c>
      <c r="ER820">
        <v>1634.97</v>
      </c>
      <c r="ES820">
        <v>0</v>
      </c>
      <c r="ET820">
        <v>196.98</v>
      </c>
      <c r="EU820">
        <v>39.94</v>
      </c>
      <c r="EV820">
        <v>1437.99</v>
      </c>
      <c r="EW820">
        <v>179.3</v>
      </c>
      <c r="EX820">
        <v>3.97</v>
      </c>
      <c r="EY820">
        <v>0</v>
      </c>
      <c r="FQ820">
        <v>0</v>
      </c>
      <c r="FR820">
        <f t="shared" si="836"/>
        <v>0</v>
      </c>
      <c r="FS820">
        <v>0</v>
      </c>
      <c r="FX820">
        <v>82</v>
      </c>
      <c r="FY820">
        <v>62</v>
      </c>
      <c r="GA820" t="s">
        <v>3</v>
      </c>
      <c r="GD820">
        <v>1</v>
      </c>
      <c r="GF820">
        <v>395004222</v>
      </c>
      <c r="GG820">
        <v>2</v>
      </c>
      <c r="GH820">
        <v>1</v>
      </c>
      <c r="GI820">
        <v>2</v>
      </c>
      <c r="GJ820">
        <v>0</v>
      </c>
      <c r="GK820">
        <v>0</v>
      </c>
      <c r="GL820">
        <f t="shared" si="837"/>
        <v>0</v>
      </c>
      <c r="GM820">
        <f t="shared" si="838"/>
        <v>1151.6400000000001</v>
      </c>
      <c r="GN820">
        <f t="shared" si="839"/>
        <v>1151.6400000000001</v>
      </c>
      <c r="GO820">
        <f t="shared" si="840"/>
        <v>0</v>
      </c>
      <c r="GP820">
        <f t="shared" si="841"/>
        <v>0</v>
      </c>
      <c r="GR820">
        <v>0</v>
      </c>
      <c r="GS820">
        <v>3</v>
      </c>
      <c r="GT820">
        <v>0</v>
      </c>
      <c r="GU820" t="s">
        <v>3</v>
      </c>
      <c r="GV820">
        <f t="shared" si="842"/>
        <v>0</v>
      </c>
      <c r="GW820">
        <v>1</v>
      </c>
      <c r="GX820">
        <f t="shared" si="843"/>
        <v>0</v>
      </c>
      <c r="HA820">
        <v>0</v>
      </c>
      <c r="HB820">
        <v>0</v>
      </c>
      <c r="HC820">
        <f t="shared" si="844"/>
        <v>0</v>
      </c>
      <c r="HE820" t="s">
        <v>3</v>
      </c>
      <c r="HF820" t="s">
        <v>3</v>
      </c>
      <c r="IK820">
        <v>0</v>
      </c>
    </row>
    <row r="821" spans="1:245">
      <c r="A821">
        <v>18</v>
      </c>
      <c r="B821">
        <v>1</v>
      </c>
      <c r="C821">
        <v>364</v>
      </c>
      <c r="E821" t="s">
        <v>41</v>
      </c>
      <c r="F821" t="s">
        <v>26</v>
      </c>
      <c r="G821" t="s">
        <v>27</v>
      </c>
      <c r="H821" t="s">
        <v>28</v>
      </c>
      <c r="I821">
        <f>I820*J821</f>
        <v>0.105</v>
      </c>
      <c r="J821">
        <v>10.5</v>
      </c>
      <c r="O821">
        <f t="shared" si="808"/>
        <v>0</v>
      </c>
      <c r="P821">
        <f t="shared" si="809"/>
        <v>0</v>
      </c>
      <c r="Q821">
        <f t="shared" si="810"/>
        <v>0</v>
      </c>
      <c r="R821">
        <f t="shared" si="811"/>
        <v>0</v>
      </c>
      <c r="S821">
        <f t="shared" si="812"/>
        <v>0</v>
      </c>
      <c r="T821">
        <f t="shared" si="813"/>
        <v>0</v>
      </c>
      <c r="U821">
        <f t="shared" si="814"/>
        <v>0</v>
      </c>
      <c r="V821">
        <f t="shared" si="815"/>
        <v>0</v>
      </c>
      <c r="W821">
        <f t="shared" si="816"/>
        <v>0</v>
      </c>
      <c r="X821">
        <f t="shared" si="817"/>
        <v>0</v>
      </c>
      <c r="Y821">
        <f t="shared" si="818"/>
        <v>0</v>
      </c>
      <c r="AA821">
        <v>33525518</v>
      </c>
      <c r="AB821">
        <f t="shared" si="819"/>
        <v>0</v>
      </c>
      <c r="AC821">
        <f t="shared" si="820"/>
        <v>0</v>
      </c>
      <c r="AD821">
        <f t="shared" si="845"/>
        <v>0</v>
      </c>
      <c r="AE821">
        <f t="shared" si="821"/>
        <v>0</v>
      </c>
      <c r="AF821">
        <f t="shared" si="822"/>
        <v>0</v>
      </c>
      <c r="AG821">
        <f t="shared" si="823"/>
        <v>0</v>
      </c>
      <c r="AH821">
        <f t="shared" si="824"/>
        <v>0</v>
      </c>
      <c r="AI821">
        <f t="shared" si="825"/>
        <v>0</v>
      </c>
      <c r="AJ821">
        <f t="shared" si="826"/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82</v>
      </c>
      <c r="AU821">
        <v>62</v>
      </c>
      <c r="AV821">
        <v>1</v>
      </c>
      <c r="AW821">
        <v>1</v>
      </c>
      <c r="AZ821">
        <v>1</v>
      </c>
      <c r="BA821">
        <v>1</v>
      </c>
      <c r="BB821">
        <v>1</v>
      </c>
      <c r="BC821">
        <v>1</v>
      </c>
      <c r="BD821" t="s">
        <v>3</v>
      </c>
      <c r="BE821" t="s">
        <v>3</v>
      </c>
      <c r="BF821" t="s">
        <v>3</v>
      </c>
      <c r="BG821" t="s">
        <v>3</v>
      </c>
      <c r="BH821">
        <v>3</v>
      </c>
      <c r="BI821">
        <v>1</v>
      </c>
      <c r="BJ821" t="s">
        <v>29</v>
      </c>
      <c r="BM821">
        <v>56001</v>
      </c>
      <c r="BN821">
        <v>0</v>
      </c>
      <c r="BO821" t="s">
        <v>3</v>
      </c>
      <c r="BP821">
        <v>0</v>
      </c>
      <c r="BQ821">
        <v>6</v>
      </c>
      <c r="BR821">
        <v>0</v>
      </c>
      <c r="BS821">
        <v>1</v>
      </c>
      <c r="BT821">
        <v>1</v>
      </c>
      <c r="BU821">
        <v>1</v>
      </c>
      <c r="BV821">
        <v>1</v>
      </c>
      <c r="BW821">
        <v>1</v>
      </c>
      <c r="BX821">
        <v>1</v>
      </c>
      <c r="BY821" t="s">
        <v>3</v>
      </c>
      <c r="BZ821">
        <v>82</v>
      </c>
      <c r="CA821">
        <v>62</v>
      </c>
      <c r="CE821">
        <v>0</v>
      </c>
      <c r="CF821">
        <v>0</v>
      </c>
      <c r="CG821">
        <v>0</v>
      </c>
      <c r="CM821">
        <v>0</v>
      </c>
      <c r="CN821" t="s">
        <v>3</v>
      </c>
      <c r="CO821">
        <v>0</v>
      </c>
      <c r="CP821">
        <f t="shared" si="827"/>
        <v>0</v>
      </c>
      <c r="CQ821">
        <f t="shared" si="828"/>
        <v>0</v>
      </c>
      <c r="CR821">
        <f t="shared" si="829"/>
        <v>0</v>
      </c>
      <c r="CS821">
        <f t="shared" si="830"/>
        <v>0</v>
      </c>
      <c r="CT821">
        <f t="shared" si="831"/>
        <v>0</v>
      </c>
      <c r="CU821">
        <f t="shared" si="832"/>
        <v>0</v>
      </c>
      <c r="CV821">
        <f t="shared" si="833"/>
        <v>0</v>
      </c>
      <c r="CW821">
        <f t="shared" si="834"/>
        <v>0</v>
      </c>
      <c r="CX821">
        <f t="shared" si="835"/>
        <v>0</v>
      </c>
      <c r="CY821">
        <f t="shared" si="846"/>
        <v>0</v>
      </c>
      <c r="CZ821">
        <f t="shared" si="847"/>
        <v>0</v>
      </c>
      <c r="DC821" t="s">
        <v>3</v>
      </c>
      <c r="DD821" t="s">
        <v>3</v>
      </c>
      <c r="DE821" t="s">
        <v>3</v>
      </c>
      <c r="DF821" t="s">
        <v>3</v>
      </c>
      <c r="DG821" t="s">
        <v>3</v>
      </c>
      <c r="DH821" t="s">
        <v>3</v>
      </c>
      <c r="DI821" t="s">
        <v>3</v>
      </c>
      <c r="DJ821" t="s">
        <v>3</v>
      </c>
      <c r="DK821" t="s">
        <v>3</v>
      </c>
      <c r="DL821" t="s">
        <v>3</v>
      </c>
      <c r="DM821" t="s">
        <v>3</v>
      </c>
      <c r="DN821">
        <v>0</v>
      </c>
      <c r="DO821">
        <v>0</v>
      </c>
      <c r="DP821">
        <v>1</v>
      </c>
      <c r="DQ821">
        <v>1</v>
      </c>
      <c r="DU821">
        <v>1009</v>
      </c>
      <c r="DV821" t="s">
        <v>28</v>
      </c>
      <c r="DW821" t="s">
        <v>28</v>
      </c>
      <c r="DX821">
        <v>1000</v>
      </c>
      <c r="DZ821" t="s">
        <v>3</v>
      </c>
      <c r="EA821" t="s">
        <v>3</v>
      </c>
      <c r="EB821" t="s">
        <v>3</v>
      </c>
      <c r="EC821" t="s">
        <v>3</v>
      </c>
      <c r="EE821">
        <v>36260504</v>
      </c>
      <c r="EF821">
        <v>6</v>
      </c>
      <c r="EG821" t="s">
        <v>22</v>
      </c>
      <c r="EH821">
        <v>0</v>
      </c>
      <c r="EI821" t="s">
        <v>3</v>
      </c>
      <c r="EJ821">
        <v>1</v>
      </c>
      <c r="EK821">
        <v>56001</v>
      </c>
      <c r="EL821" t="s">
        <v>138</v>
      </c>
      <c r="EM821" t="s">
        <v>139</v>
      </c>
      <c r="EO821" t="s">
        <v>3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0</v>
      </c>
      <c r="EW821">
        <v>0</v>
      </c>
      <c r="EX821">
        <v>0</v>
      </c>
      <c r="FQ821">
        <v>0</v>
      </c>
      <c r="FR821">
        <f t="shared" si="836"/>
        <v>0</v>
      </c>
      <c r="FS821">
        <v>0</v>
      </c>
      <c r="FX821">
        <v>82</v>
      </c>
      <c r="FY821">
        <v>62</v>
      </c>
      <c r="GA821" t="s">
        <v>3</v>
      </c>
      <c r="GD821">
        <v>1</v>
      </c>
      <c r="GF821">
        <v>-304821490</v>
      </c>
      <c r="GG821">
        <v>2</v>
      </c>
      <c r="GH821">
        <v>1</v>
      </c>
      <c r="GI821">
        <v>-2</v>
      </c>
      <c r="GJ821">
        <v>0</v>
      </c>
      <c r="GK821">
        <v>0</v>
      </c>
      <c r="GL821">
        <f t="shared" si="837"/>
        <v>0</v>
      </c>
      <c r="GM821">
        <f t="shared" si="838"/>
        <v>0</v>
      </c>
      <c r="GN821">
        <f t="shared" si="839"/>
        <v>0</v>
      </c>
      <c r="GO821">
        <f t="shared" si="840"/>
        <v>0</v>
      </c>
      <c r="GP821">
        <f t="shared" si="841"/>
        <v>0</v>
      </c>
      <c r="GR821">
        <v>0</v>
      </c>
      <c r="GS821">
        <v>3</v>
      </c>
      <c r="GT821">
        <v>0</v>
      </c>
      <c r="GU821" t="s">
        <v>3</v>
      </c>
      <c r="GV821">
        <f t="shared" si="842"/>
        <v>0</v>
      </c>
      <c r="GW821">
        <v>1</v>
      </c>
      <c r="GX821">
        <f t="shared" si="843"/>
        <v>0</v>
      </c>
      <c r="HA821">
        <v>0</v>
      </c>
      <c r="HB821">
        <v>0</v>
      </c>
      <c r="HC821">
        <f t="shared" si="844"/>
        <v>0</v>
      </c>
      <c r="HE821" t="s">
        <v>3</v>
      </c>
      <c r="HF821" t="s">
        <v>3</v>
      </c>
      <c r="IK821">
        <v>0</v>
      </c>
    </row>
    <row r="822" spans="1:245">
      <c r="A822">
        <v>17</v>
      </c>
      <c r="B822">
        <v>1</v>
      </c>
      <c r="C822">
        <f>ROW(SmtRes!A368)</f>
        <v>368</v>
      </c>
      <c r="D822">
        <f>ROW(EtalonRes!A367)</f>
        <v>367</v>
      </c>
      <c r="E822" t="s">
        <v>42</v>
      </c>
      <c r="F822" t="s">
        <v>31</v>
      </c>
      <c r="G822" t="s">
        <v>32</v>
      </c>
      <c r="H822" t="s">
        <v>33</v>
      </c>
      <c r="I822">
        <f>ROUND(27/100,9)</f>
        <v>0.27</v>
      </c>
      <c r="J822">
        <v>0</v>
      </c>
      <c r="O822">
        <f t="shared" si="808"/>
        <v>776.01</v>
      </c>
      <c r="P822">
        <f t="shared" si="809"/>
        <v>0</v>
      </c>
      <c r="Q822">
        <f t="shared" si="810"/>
        <v>15.63</v>
      </c>
      <c r="R822">
        <f t="shared" si="811"/>
        <v>15.06</v>
      </c>
      <c r="S822">
        <f t="shared" si="812"/>
        <v>760.38</v>
      </c>
      <c r="T822">
        <f t="shared" si="813"/>
        <v>0</v>
      </c>
      <c r="U822">
        <f t="shared" si="814"/>
        <v>3.0753000000000004</v>
      </c>
      <c r="V822">
        <f t="shared" si="815"/>
        <v>3.5100000000000006E-2</v>
      </c>
      <c r="W822">
        <f t="shared" si="816"/>
        <v>0</v>
      </c>
      <c r="X822">
        <f t="shared" si="817"/>
        <v>620.35</v>
      </c>
      <c r="Y822">
        <f t="shared" si="818"/>
        <v>527.29999999999995</v>
      </c>
      <c r="AA822">
        <v>33525518</v>
      </c>
      <c r="AB822">
        <f t="shared" si="819"/>
        <v>92.9</v>
      </c>
      <c r="AC822">
        <f t="shared" si="820"/>
        <v>0</v>
      </c>
      <c r="AD822">
        <f t="shared" si="845"/>
        <v>4.0599999999999996</v>
      </c>
      <c r="AE822">
        <f t="shared" si="821"/>
        <v>1.76</v>
      </c>
      <c r="AF822">
        <f t="shared" si="822"/>
        <v>88.84</v>
      </c>
      <c r="AG822">
        <f t="shared" si="823"/>
        <v>0</v>
      </c>
      <c r="AH822">
        <f t="shared" si="824"/>
        <v>11.39</v>
      </c>
      <c r="AI822">
        <f t="shared" si="825"/>
        <v>0.13</v>
      </c>
      <c r="AJ822">
        <f t="shared" si="826"/>
        <v>0</v>
      </c>
      <c r="AK822">
        <v>92.9</v>
      </c>
      <c r="AL822">
        <v>0</v>
      </c>
      <c r="AM822">
        <v>4.0599999999999996</v>
      </c>
      <c r="AN822">
        <v>1.76</v>
      </c>
      <c r="AO822">
        <v>88.84</v>
      </c>
      <c r="AP822">
        <v>0</v>
      </c>
      <c r="AQ822">
        <v>11.39</v>
      </c>
      <c r="AR822">
        <v>0.13</v>
      </c>
      <c r="AS822">
        <v>0</v>
      </c>
      <c r="AT822">
        <v>80</v>
      </c>
      <c r="AU822">
        <v>68</v>
      </c>
      <c r="AV822">
        <v>1</v>
      </c>
      <c r="AW822">
        <v>1</v>
      </c>
      <c r="AZ822">
        <v>1</v>
      </c>
      <c r="BA822">
        <v>31.7</v>
      </c>
      <c r="BB822">
        <v>14.26</v>
      </c>
      <c r="BC822">
        <v>1</v>
      </c>
      <c r="BD822" t="s">
        <v>3</v>
      </c>
      <c r="BE822" t="s">
        <v>3</v>
      </c>
      <c r="BF822" t="s">
        <v>3</v>
      </c>
      <c r="BG822" t="s">
        <v>3</v>
      </c>
      <c r="BH822">
        <v>0</v>
      </c>
      <c r="BI822">
        <v>1</v>
      </c>
      <c r="BJ822" t="s">
        <v>34</v>
      </c>
      <c r="BM822">
        <v>57001</v>
      </c>
      <c r="BN822">
        <v>0</v>
      </c>
      <c r="BO822" t="s">
        <v>31</v>
      </c>
      <c r="BP822">
        <v>1</v>
      </c>
      <c r="BQ822">
        <v>6</v>
      </c>
      <c r="BR822">
        <v>0</v>
      </c>
      <c r="BS822">
        <v>31.7</v>
      </c>
      <c r="BT822">
        <v>1</v>
      </c>
      <c r="BU822">
        <v>1</v>
      </c>
      <c r="BV822">
        <v>1</v>
      </c>
      <c r="BW822">
        <v>1</v>
      </c>
      <c r="BX822">
        <v>1</v>
      </c>
      <c r="BY822" t="s">
        <v>3</v>
      </c>
      <c r="BZ822">
        <v>80</v>
      </c>
      <c r="CA822">
        <v>68</v>
      </c>
      <c r="CE822">
        <v>0</v>
      </c>
      <c r="CF822">
        <v>0</v>
      </c>
      <c r="CG822">
        <v>0</v>
      </c>
      <c r="CM822">
        <v>0</v>
      </c>
      <c r="CN822" t="s">
        <v>3</v>
      </c>
      <c r="CO822">
        <v>0</v>
      </c>
      <c r="CP822">
        <f t="shared" si="827"/>
        <v>776.01</v>
      </c>
      <c r="CQ822">
        <f t="shared" si="828"/>
        <v>0</v>
      </c>
      <c r="CR822">
        <f t="shared" si="829"/>
        <v>57.895599999999995</v>
      </c>
      <c r="CS822">
        <f t="shared" si="830"/>
        <v>55.792000000000002</v>
      </c>
      <c r="CT822">
        <f t="shared" si="831"/>
        <v>2816.2280000000001</v>
      </c>
      <c r="CU822">
        <f t="shared" si="832"/>
        <v>0</v>
      </c>
      <c r="CV822">
        <f t="shared" si="833"/>
        <v>11.39</v>
      </c>
      <c r="CW822">
        <f t="shared" si="834"/>
        <v>0.13</v>
      </c>
      <c r="CX822">
        <f t="shared" si="835"/>
        <v>0</v>
      </c>
      <c r="CY822">
        <f t="shared" si="846"/>
        <v>620.35199999999998</v>
      </c>
      <c r="CZ822">
        <f t="shared" si="847"/>
        <v>527.29919999999993</v>
      </c>
      <c r="DC822" t="s">
        <v>3</v>
      </c>
      <c r="DD822" t="s">
        <v>3</v>
      </c>
      <c r="DE822" t="s">
        <v>3</v>
      </c>
      <c r="DF822" t="s">
        <v>3</v>
      </c>
      <c r="DG822" t="s">
        <v>3</v>
      </c>
      <c r="DH822" t="s">
        <v>3</v>
      </c>
      <c r="DI822" t="s">
        <v>3</v>
      </c>
      <c r="DJ822" t="s">
        <v>3</v>
      </c>
      <c r="DK822" t="s">
        <v>3</v>
      </c>
      <c r="DL822" t="s">
        <v>3</v>
      </c>
      <c r="DM822" t="s">
        <v>3</v>
      </c>
      <c r="DN822">
        <v>0</v>
      </c>
      <c r="DO822">
        <v>0</v>
      </c>
      <c r="DP822">
        <v>1</v>
      </c>
      <c r="DQ822">
        <v>1</v>
      </c>
      <c r="DU822">
        <v>1013</v>
      </c>
      <c r="DV822" t="s">
        <v>33</v>
      </c>
      <c r="DW822" t="s">
        <v>33</v>
      </c>
      <c r="DX822">
        <v>1</v>
      </c>
      <c r="DZ822" t="s">
        <v>3</v>
      </c>
      <c r="EA822" t="s">
        <v>3</v>
      </c>
      <c r="EB822" t="s">
        <v>3</v>
      </c>
      <c r="EC822" t="s">
        <v>3</v>
      </c>
      <c r="EE822">
        <v>36260505</v>
      </c>
      <c r="EF822">
        <v>6</v>
      </c>
      <c r="EG822" t="s">
        <v>22</v>
      </c>
      <c r="EH822">
        <v>0</v>
      </c>
      <c r="EI822" t="s">
        <v>3</v>
      </c>
      <c r="EJ822">
        <v>1</v>
      </c>
      <c r="EK822">
        <v>57001</v>
      </c>
      <c r="EL822" t="s">
        <v>23</v>
      </c>
      <c r="EM822" t="s">
        <v>24</v>
      </c>
      <c r="EO822" t="s">
        <v>3</v>
      </c>
      <c r="EQ822">
        <v>0</v>
      </c>
      <c r="ER822">
        <v>92.9</v>
      </c>
      <c r="ES822">
        <v>0</v>
      </c>
      <c r="ET822">
        <v>4.0599999999999996</v>
      </c>
      <c r="EU822">
        <v>1.76</v>
      </c>
      <c r="EV822">
        <v>88.84</v>
      </c>
      <c r="EW822">
        <v>11.39</v>
      </c>
      <c r="EX822">
        <v>0.13</v>
      </c>
      <c r="EY822">
        <v>0</v>
      </c>
      <c r="FQ822">
        <v>0</v>
      </c>
      <c r="FR822">
        <f t="shared" si="836"/>
        <v>0</v>
      </c>
      <c r="FS822">
        <v>0</v>
      </c>
      <c r="FX822">
        <v>80</v>
      </c>
      <c r="FY822">
        <v>68</v>
      </c>
      <c r="GA822" t="s">
        <v>3</v>
      </c>
      <c r="GD822">
        <v>1</v>
      </c>
      <c r="GF822">
        <v>-1629810845</v>
      </c>
      <c r="GG822">
        <v>2</v>
      </c>
      <c r="GH822">
        <v>1</v>
      </c>
      <c r="GI822">
        <v>2</v>
      </c>
      <c r="GJ822">
        <v>0</v>
      </c>
      <c r="GK822">
        <v>0</v>
      </c>
      <c r="GL822">
        <f t="shared" si="837"/>
        <v>0</v>
      </c>
      <c r="GM822">
        <f t="shared" si="838"/>
        <v>1923.66</v>
      </c>
      <c r="GN822">
        <f t="shared" si="839"/>
        <v>1923.66</v>
      </c>
      <c r="GO822">
        <f t="shared" si="840"/>
        <v>0</v>
      </c>
      <c r="GP822">
        <f t="shared" si="841"/>
        <v>0</v>
      </c>
      <c r="GR822">
        <v>0</v>
      </c>
      <c r="GS822">
        <v>3</v>
      </c>
      <c r="GT822">
        <v>0</v>
      </c>
      <c r="GU822" t="s">
        <v>3</v>
      </c>
      <c r="GV822">
        <f t="shared" si="842"/>
        <v>0</v>
      </c>
      <c r="GW822">
        <v>1</v>
      </c>
      <c r="GX822">
        <f t="shared" si="843"/>
        <v>0</v>
      </c>
      <c r="HA822">
        <v>0</v>
      </c>
      <c r="HB822">
        <v>0</v>
      </c>
      <c r="HC822">
        <f t="shared" si="844"/>
        <v>0</v>
      </c>
      <c r="HE822" t="s">
        <v>3</v>
      </c>
      <c r="HF822" t="s">
        <v>3</v>
      </c>
      <c r="IK822">
        <v>0</v>
      </c>
    </row>
    <row r="823" spans="1:245">
      <c r="A823">
        <v>18</v>
      </c>
      <c r="B823">
        <v>1</v>
      </c>
      <c r="C823">
        <v>368</v>
      </c>
      <c r="E823" t="s">
        <v>49</v>
      </c>
      <c r="F823" t="s">
        <v>26</v>
      </c>
      <c r="G823" t="s">
        <v>27</v>
      </c>
      <c r="H823" t="s">
        <v>28</v>
      </c>
      <c r="I823">
        <f>I822*J823</f>
        <v>0.12690000000000001</v>
      </c>
      <c r="J823">
        <v>0.47000000000000003</v>
      </c>
      <c r="O823">
        <f t="shared" si="808"/>
        <v>0</v>
      </c>
      <c r="P823">
        <f t="shared" si="809"/>
        <v>0</v>
      </c>
      <c r="Q823">
        <f t="shared" si="810"/>
        <v>0</v>
      </c>
      <c r="R823">
        <f t="shared" si="811"/>
        <v>0</v>
      </c>
      <c r="S823">
        <f t="shared" si="812"/>
        <v>0</v>
      </c>
      <c r="T823">
        <f t="shared" si="813"/>
        <v>0</v>
      </c>
      <c r="U823">
        <f t="shared" si="814"/>
        <v>0</v>
      </c>
      <c r="V823">
        <f t="shared" si="815"/>
        <v>0</v>
      </c>
      <c r="W823">
        <f t="shared" si="816"/>
        <v>0</v>
      </c>
      <c r="X823">
        <f t="shared" si="817"/>
        <v>0</v>
      </c>
      <c r="Y823">
        <f t="shared" si="818"/>
        <v>0</v>
      </c>
      <c r="AA823">
        <v>33525518</v>
      </c>
      <c r="AB823">
        <f t="shared" si="819"/>
        <v>0</v>
      </c>
      <c r="AC823">
        <f t="shared" si="820"/>
        <v>0</v>
      </c>
      <c r="AD823">
        <f t="shared" si="845"/>
        <v>0</v>
      </c>
      <c r="AE823">
        <f t="shared" si="821"/>
        <v>0</v>
      </c>
      <c r="AF823">
        <f t="shared" si="822"/>
        <v>0</v>
      </c>
      <c r="AG823">
        <f t="shared" si="823"/>
        <v>0</v>
      </c>
      <c r="AH823">
        <f t="shared" si="824"/>
        <v>0</v>
      </c>
      <c r="AI823">
        <f t="shared" si="825"/>
        <v>0</v>
      </c>
      <c r="AJ823">
        <f t="shared" si="826"/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80</v>
      </c>
      <c r="AU823">
        <v>68</v>
      </c>
      <c r="AV823">
        <v>1</v>
      </c>
      <c r="AW823">
        <v>1</v>
      </c>
      <c r="AZ823">
        <v>1</v>
      </c>
      <c r="BA823">
        <v>1</v>
      </c>
      <c r="BB823">
        <v>1</v>
      </c>
      <c r="BC823">
        <v>1</v>
      </c>
      <c r="BD823" t="s">
        <v>3</v>
      </c>
      <c r="BE823" t="s">
        <v>3</v>
      </c>
      <c r="BF823" t="s">
        <v>3</v>
      </c>
      <c r="BG823" t="s">
        <v>3</v>
      </c>
      <c r="BH823">
        <v>3</v>
      </c>
      <c r="BI823">
        <v>1</v>
      </c>
      <c r="BJ823" t="s">
        <v>29</v>
      </c>
      <c r="BM823">
        <v>57001</v>
      </c>
      <c r="BN823">
        <v>0</v>
      </c>
      <c r="BO823" t="s">
        <v>3</v>
      </c>
      <c r="BP823">
        <v>0</v>
      </c>
      <c r="BQ823">
        <v>6</v>
      </c>
      <c r="BR823">
        <v>0</v>
      </c>
      <c r="BS823">
        <v>1</v>
      </c>
      <c r="BT823">
        <v>1</v>
      </c>
      <c r="BU823">
        <v>1</v>
      </c>
      <c r="BV823">
        <v>1</v>
      </c>
      <c r="BW823">
        <v>1</v>
      </c>
      <c r="BX823">
        <v>1</v>
      </c>
      <c r="BY823" t="s">
        <v>3</v>
      </c>
      <c r="BZ823">
        <v>80</v>
      </c>
      <c r="CA823">
        <v>68</v>
      </c>
      <c r="CE823">
        <v>0</v>
      </c>
      <c r="CF823">
        <v>0</v>
      </c>
      <c r="CG823">
        <v>0</v>
      </c>
      <c r="CM823">
        <v>0</v>
      </c>
      <c r="CN823" t="s">
        <v>3</v>
      </c>
      <c r="CO823">
        <v>0</v>
      </c>
      <c r="CP823">
        <f t="shared" si="827"/>
        <v>0</v>
      </c>
      <c r="CQ823">
        <f t="shared" si="828"/>
        <v>0</v>
      </c>
      <c r="CR823">
        <f t="shared" si="829"/>
        <v>0</v>
      </c>
      <c r="CS823">
        <f t="shared" si="830"/>
        <v>0</v>
      </c>
      <c r="CT823">
        <f t="shared" si="831"/>
        <v>0</v>
      </c>
      <c r="CU823">
        <f t="shared" si="832"/>
        <v>0</v>
      </c>
      <c r="CV823">
        <f t="shared" si="833"/>
        <v>0</v>
      </c>
      <c r="CW823">
        <f t="shared" si="834"/>
        <v>0</v>
      </c>
      <c r="CX823">
        <f t="shared" si="835"/>
        <v>0</v>
      </c>
      <c r="CY823">
        <f t="shared" si="846"/>
        <v>0</v>
      </c>
      <c r="CZ823">
        <f t="shared" si="847"/>
        <v>0</v>
      </c>
      <c r="DC823" t="s">
        <v>3</v>
      </c>
      <c r="DD823" t="s">
        <v>3</v>
      </c>
      <c r="DE823" t="s">
        <v>3</v>
      </c>
      <c r="DF823" t="s">
        <v>3</v>
      </c>
      <c r="DG823" t="s">
        <v>3</v>
      </c>
      <c r="DH823" t="s">
        <v>3</v>
      </c>
      <c r="DI823" t="s">
        <v>3</v>
      </c>
      <c r="DJ823" t="s">
        <v>3</v>
      </c>
      <c r="DK823" t="s">
        <v>3</v>
      </c>
      <c r="DL823" t="s">
        <v>3</v>
      </c>
      <c r="DM823" t="s">
        <v>3</v>
      </c>
      <c r="DN823">
        <v>0</v>
      </c>
      <c r="DO823">
        <v>0</v>
      </c>
      <c r="DP823">
        <v>1</v>
      </c>
      <c r="DQ823">
        <v>1</v>
      </c>
      <c r="DU823">
        <v>1009</v>
      </c>
      <c r="DV823" t="s">
        <v>28</v>
      </c>
      <c r="DW823" t="s">
        <v>28</v>
      </c>
      <c r="DX823">
        <v>1000</v>
      </c>
      <c r="DZ823" t="s">
        <v>3</v>
      </c>
      <c r="EA823" t="s">
        <v>3</v>
      </c>
      <c r="EB823" t="s">
        <v>3</v>
      </c>
      <c r="EC823" t="s">
        <v>3</v>
      </c>
      <c r="EE823">
        <v>36260505</v>
      </c>
      <c r="EF823">
        <v>6</v>
      </c>
      <c r="EG823" t="s">
        <v>22</v>
      </c>
      <c r="EH823">
        <v>0</v>
      </c>
      <c r="EI823" t="s">
        <v>3</v>
      </c>
      <c r="EJ823">
        <v>1</v>
      </c>
      <c r="EK823">
        <v>57001</v>
      </c>
      <c r="EL823" t="s">
        <v>23</v>
      </c>
      <c r="EM823" t="s">
        <v>24</v>
      </c>
      <c r="EO823" t="s">
        <v>3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FQ823">
        <v>0</v>
      </c>
      <c r="FR823">
        <f t="shared" si="836"/>
        <v>0</v>
      </c>
      <c r="FS823">
        <v>0</v>
      </c>
      <c r="FX823">
        <v>80</v>
      </c>
      <c r="FY823">
        <v>68</v>
      </c>
      <c r="GA823" t="s">
        <v>3</v>
      </c>
      <c r="GD823">
        <v>1</v>
      </c>
      <c r="GF823">
        <v>-304821490</v>
      </c>
      <c r="GG823">
        <v>2</v>
      </c>
      <c r="GH823">
        <v>1</v>
      </c>
      <c r="GI823">
        <v>-2</v>
      </c>
      <c r="GJ823">
        <v>0</v>
      </c>
      <c r="GK823">
        <v>0</v>
      </c>
      <c r="GL823">
        <f t="shared" si="837"/>
        <v>0</v>
      </c>
      <c r="GM823">
        <f t="shared" si="838"/>
        <v>0</v>
      </c>
      <c r="GN823">
        <f t="shared" si="839"/>
        <v>0</v>
      </c>
      <c r="GO823">
        <f t="shared" si="840"/>
        <v>0</v>
      </c>
      <c r="GP823">
        <f t="shared" si="841"/>
        <v>0</v>
      </c>
      <c r="GR823">
        <v>0</v>
      </c>
      <c r="GS823">
        <v>3</v>
      </c>
      <c r="GT823">
        <v>0</v>
      </c>
      <c r="GU823" t="s">
        <v>3</v>
      </c>
      <c r="GV823">
        <f t="shared" si="842"/>
        <v>0</v>
      </c>
      <c r="GW823">
        <v>1</v>
      </c>
      <c r="GX823">
        <f t="shared" si="843"/>
        <v>0</v>
      </c>
      <c r="HA823">
        <v>0</v>
      </c>
      <c r="HB823">
        <v>0</v>
      </c>
      <c r="HC823">
        <f t="shared" si="844"/>
        <v>0</v>
      </c>
      <c r="HE823" t="s">
        <v>3</v>
      </c>
      <c r="HF823" t="s">
        <v>3</v>
      </c>
      <c r="IK823">
        <v>0</v>
      </c>
    </row>
    <row r="824" spans="1:245">
      <c r="A824">
        <v>17</v>
      </c>
      <c r="B824">
        <v>1</v>
      </c>
      <c r="C824">
        <f>ROW(SmtRes!A370)</f>
        <v>370</v>
      </c>
      <c r="D824">
        <f>ROW(EtalonRes!A369)</f>
        <v>369</v>
      </c>
      <c r="E824" t="s">
        <v>50</v>
      </c>
      <c r="F824" t="s">
        <v>18</v>
      </c>
      <c r="G824" t="s">
        <v>19</v>
      </c>
      <c r="H824" t="s">
        <v>20</v>
      </c>
      <c r="I824">
        <f>ROUND(21/100,9)</f>
        <v>0.21</v>
      </c>
      <c r="J824">
        <v>0</v>
      </c>
      <c r="O824">
        <f t="shared" si="808"/>
        <v>195.78</v>
      </c>
      <c r="P824">
        <f t="shared" si="809"/>
        <v>0</v>
      </c>
      <c r="Q824">
        <f t="shared" si="810"/>
        <v>0</v>
      </c>
      <c r="R824">
        <f t="shared" si="811"/>
        <v>0</v>
      </c>
      <c r="S824">
        <f t="shared" si="812"/>
        <v>195.78</v>
      </c>
      <c r="T824">
        <f t="shared" si="813"/>
        <v>0</v>
      </c>
      <c r="U824">
        <f t="shared" si="814"/>
        <v>0.79169999999999996</v>
      </c>
      <c r="V824">
        <f t="shared" si="815"/>
        <v>0</v>
      </c>
      <c r="W824">
        <f t="shared" si="816"/>
        <v>0</v>
      </c>
      <c r="X824">
        <f t="shared" si="817"/>
        <v>156.62</v>
      </c>
      <c r="Y824">
        <f t="shared" si="818"/>
        <v>133.13</v>
      </c>
      <c r="AA824">
        <v>33525518</v>
      </c>
      <c r="AB824">
        <f t="shared" si="819"/>
        <v>29.41</v>
      </c>
      <c r="AC824">
        <f t="shared" si="820"/>
        <v>0</v>
      </c>
      <c r="AD824">
        <f t="shared" si="845"/>
        <v>0</v>
      </c>
      <c r="AE824">
        <f t="shared" si="821"/>
        <v>0</v>
      </c>
      <c r="AF824">
        <f t="shared" si="822"/>
        <v>29.41</v>
      </c>
      <c r="AG824">
        <f t="shared" si="823"/>
        <v>0</v>
      </c>
      <c r="AH824">
        <f t="shared" si="824"/>
        <v>3.77</v>
      </c>
      <c r="AI824">
        <f t="shared" si="825"/>
        <v>0</v>
      </c>
      <c r="AJ824">
        <f t="shared" si="826"/>
        <v>0</v>
      </c>
      <c r="AK824">
        <v>29.41</v>
      </c>
      <c r="AL824">
        <v>0</v>
      </c>
      <c r="AM824">
        <v>0</v>
      </c>
      <c r="AN824">
        <v>0</v>
      </c>
      <c r="AO824">
        <v>29.41</v>
      </c>
      <c r="AP824">
        <v>0</v>
      </c>
      <c r="AQ824">
        <v>3.77</v>
      </c>
      <c r="AR824">
        <v>0</v>
      </c>
      <c r="AS824">
        <v>0</v>
      </c>
      <c r="AT824">
        <v>80</v>
      </c>
      <c r="AU824">
        <v>68</v>
      </c>
      <c r="AV824">
        <v>1</v>
      </c>
      <c r="AW824">
        <v>1</v>
      </c>
      <c r="AZ824">
        <v>1</v>
      </c>
      <c r="BA824">
        <v>31.7</v>
      </c>
      <c r="BB824">
        <v>1</v>
      </c>
      <c r="BC824">
        <v>1</v>
      </c>
      <c r="BD824" t="s">
        <v>3</v>
      </c>
      <c r="BE824" t="s">
        <v>3</v>
      </c>
      <c r="BF824" t="s">
        <v>3</v>
      </c>
      <c r="BG824" t="s">
        <v>3</v>
      </c>
      <c r="BH824">
        <v>0</v>
      </c>
      <c r="BI824">
        <v>1</v>
      </c>
      <c r="BJ824" t="s">
        <v>21</v>
      </c>
      <c r="BM824">
        <v>57001</v>
      </c>
      <c r="BN824">
        <v>0</v>
      </c>
      <c r="BO824" t="s">
        <v>18</v>
      </c>
      <c r="BP824">
        <v>1</v>
      </c>
      <c r="BQ824">
        <v>6</v>
      </c>
      <c r="BR824">
        <v>0</v>
      </c>
      <c r="BS824">
        <v>31.7</v>
      </c>
      <c r="BT824">
        <v>1</v>
      </c>
      <c r="BU824">
        <v>1</v>
      </c>
      <c r="BV824">
        <v>1</v>
      </c>
      <c r="BW824">
        <v>1</v>
      </c>
      <c r="BX824">
        <v>1</v>
      </c>
      <c r="BY824" t="s">
        <v>3</v>
      </c>
      <c r="BZ824">
        <v>80</v>
      </c>
      <c r="CA824">
        <v>68</v>
      </c>
      <c r="CE824">
        <v>0</v>
      </c>
      <c r="CF824">
        <v>0</v>
      </c>
      <c r="CG824">
        <v>0</v>
      </c>
      <c r="CM824">
        <v>0</v>
      </c>
      <c r="CN824" t="s">
        <v>3</v>
      </c>
      <c r="CO824">
        <v>0</v>
      </c>
      <c r="CP824">
        <f t="shared" si="827"/>
        <v>195.78</v>
      </c>
      <c r="CQ824">
        <f t="shared" si="828"/>
        <v>0</v>
      </c>
      <c r="CR824">
        <f t="shared" si="829"/>
        <v>0</v>
      </c>
      <c r="CS824">
        <f t="shared" si="830"/>
        <v>0</v>
      </c>
      <c r="CT824">
        <f t="shared" si="831"/>
        <v>932.29700000000003</v>
      </c>
      <c r="CU824">
        <f t="shared" si="832"/>
        <v>0</v>
      </c>
      <c r="CV824">
        <f t="shared" si="833"/>
        <v>3.77</v>
      </c>
      <c r="CW824">
        <f t="shared" si="834"/>
        <v>0</v>
      </c>
      <c r="CX824">
        <f t="shared" si="835"/>
        <v>0</v>
      </c>
      <c r="CY824">
        <f t="shared" si="846"/>
        <v>156.624</v>
      </c>
      <c r="CZ824">
        <f t="shared" si="847"/>
        <v>133.13040000000001</v>
      </c>
      <c r="DC824" t="s">
        <v>3</v>
      </c>
      <c r="DD824" t="s">
        <v>3</v>
      </c>
      <c r="DE824" t="s">
        <v>3</v>
      </c>
      <c r="DF824" t="s">
        <v>3</v>
      </c>
      <c r="DG824" t="s">
        <v>3</v>
      </c>
      <c r="DH824" t="s">
        <v>3</v>
      </c>
      <c r="DI824" t="s">
        <v>3</v>
      </c>
      <c r="DJ824" t="s">
        <v>3</v>
      </c>
      <c r="DK824" t="s">
        <v>3</v>
      </c>
      <c r="DL824" t="s">
        <v>3</v>
      </c>
      <c r="DM824" t="s">
        <v>3</v>
      </c>
      <c r="DN824">
        <v>0</v>
      </c>
      <c r="DO824">
        <v>0</v>
      </c>
      <c r="DP824">
        <v>1</v>
      </c>
      <c r="DQ824">
        <v>1</v>
      </c>
      <c r="DU824">
        <v>1013</v>
      </c>
      <c r="DV824" t="s">
        <v>20</v>
      </c>
      <c r="DW824" t="s">
        <v>20</v>
      </c>
      <c r="DX824">
        <v>1</v>
      </c>
      <c r="DZ824" t="s">
        <v>3</v>
      </c>
      <c r="EA824" t="s">
        <v>3</v>
      </c>
      <c r="EB824" t="s">
        <v>3</v>
      </c>
      <c r="EC824" t="s">
        <v>3</v>
      </c>
      <c r="EE824">
        <v>36260505</v>
      </c>
      <c r="EF824">
        <v>6</v>
      </c>
      <c r="EG824" t="s">
        <v>22</v>
      </c>
      <c r="EH824">
        <v>0</v>
      </c>
      <c r="EI824" t="s">
        <v>3</v>
      </c>
      <c r="EJ824">
        <v>1</v>
      </c>
      <c r="EK824">
        <v>57001</v>
      </c>
      <c r="EL824" t="s">
        <v>23</v>
      </c>
      <c r="EM824" t="s">
        <v>24</v>
      </c>
      <c r="EO824" t="s">
        <v>3</v>
      </c>
      <c r="EQ824">
        <v>0</v>
      </c>
      <c r="ER824">
        <v>29.41</v>
      </c>
      <c r="ES824">
        <v>0</v>
      </c>
      <c r="ET824">
        <v>0</v>
      </c>
      <c r="EU824">
        <v>0</v>
      </c>
      <c r="EV824">
        <v>29.41</v>
      </c>
      <c r="EW824">
        <v>3.77</v>
      </c>
      <c r="EX824">
        <v>0</v>
      </c>
      <c r="EY824">
        <v>0</v>
      </c>
      <c r="FQ824">
        <v>0</v>
      </c>
      <c r="FR824">
        <f t="shared" si="836"/>
        <v>0</v>
      </c>
      <c r="FS824">
        <v>0</v>
      </c>
      <c r="FX824">
        <v>80</v>
      </c>
      <c r="FY824">
        <v>68</v>
      </c>
      <c r="GA824" t="s">
        <v>3</v>
      </c>
      <c r="GD824">
        <v>1</v>
      </c>
      <c r="GF824">
        <v>1266291680</v>
      </c>
      <c r="GG824">
        <v>2</v>
      </c>
      <c r="GH824">
        <v>1</v>
      </c>
      <c r="GI824">
        <v>2</v>
      </c>
      <c r="GJ824">
        <v>0</v>
      </c>
      <c r="GK824">
        <v>0</v>
      </c>
      <c r="GL824">
        <f t="shared" si="837"/>
        <v>0</v>
      </c>
      <c r="GM824">
        <f t="shared" si="838"/>
        <v>485.53</v>
      </c>
      <c r="GN824">
        <f t="shared" si="839"/>
        <v>485.53</v>
      </c>
      <c r="GO824">
        <f t="shared" si="840"/>
        <v>0</v>
      </c>
      <c r="GP824">
        <f t="shared" si="841"/>
        <v>0</v>
      </c>
      <c r="GR824">
        <v>0</v>
      </c>
      <c r="GS824">
        <v>3</v>
      </c>
      <c r="GT824">
        <v>0</v>
      </c>
      <c r="GU824" t="s">
        <v>3</v>
      </c>
      <c r="GV824">
        <f t="shared" si="842"/>
        <v>0</v>
      </c>
      <c r="GW824">
        <v>1</v>
      </c>
      <c r="GX824">
        <f t="shared" si="843"/>
        <v>0</v>
      </c>
      <c r="HA824">
        <v>0</v>
      </c>
      <c r="HB824">
        <v>0</v>
      </c>
      <c r="HC824">
        <f t="shared" si="844"/>
        <v>0</v>
      </c>
      <c r="HE824" t="s">
        <v>3</v>
      </c>
      <c r="HF824" t="s">
        <v>3</v>
      </c>
      <c r="IK824">
        <v>0</v>
      </c>
    </row>
    <row r="825" spans="1:245">
      <c r="A825">
        <v>18</v>
      </c>
      <c r="B825">
        <v>1</v>
      </c>
      <c r="C825">
        <v>370</v>
      </c>
      <c r="E825" t="s">
        <v>140</v>
      </c>
      <c r="F825" t="s">
        <v>26</v>
      </c>
      <c r="G825" t="s">
        <v>27</v>
      </c>
      <c r="H825" t="s">
        <v>28</v>
      </c>
      <c r="I825">
        <f>I824*J825</f>
        <v>2.3099999999999999E-2</v>
      </c>
      <c r="J825">
        <v>0.11</v>
      </c>
      <c r="O825">
        <f t="shared" si="808"/>
        <v>0</v>
      </c>
      <c r="P825">
        <f t="shared" si="809"/>
        <v>0</v>
      </c>
      <c r="Q825">
        <f t="shared" si="810"/>
        <v>0</v>
      </c>
      <c r="R825">
        <f t="shared" si="811"/>
        <v>0</v>
      </c>
      <c r="S825">
        <f t="shared" si="812"/>
        <v>0</v>
      </c>
      <c r="T825">
        <f t="shared" si="813"/>
        <v>0</v>
      </c>
      <c r="U825">
        <f t="shared" si="814"/>
        <v>0</v>
      </c>
      <c r="V825">
        <f t="shared" si="815"/>
        <v>0</v>
      </c>
      <c r="W825">
        <f t="shared" si="816"/>
        <v>0</v>
      </c>
      <c r="X825">
        <f t="shared" si="817"/>
        <v>0</v>
      </c>
      <c r="Y825">
        <f t="shared" si="818"/>
        <v>0</v>
      </c>
      <c r="AA825">
        <v>33525518</v>
      </c>
      <c r="AB825">
        <f t="shared" si="819"/>
        <v>0</v>
      </c>
      <c r="AC825">
        <f t="shared" si="820"/>
        <v>0</v>
      </c>
      <c r="AD825">
        <f t="shared" si="845"/>
        <v>0</v>
      </c>
      <c r="AE825">
        <f t="shared" si="821"/>
        <v>0</v>
      </c>
      <c r="AF825">
        <f t="shared" si="822"/>
        <v>0</v>
      </c>
      <c r="AG825">
        <f t="shared" si="823"/>
        <v>0</v>
      </c>
      <c r="AH825">
        <f t="shared" si="824"/>
        <v>0</v>
      </c>
      <c r="AI825">
        <f t="shared" si="825"/>
        <v>0</v>
      </c>
      <c r="AJ825">
        <f t="shared" si="826"/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80</v>
      </c>
      <c r="AU825">
        <v>68</v>
      </c>
      <c r="AV825">
        <v>1</v>
      </c>
      <c r="AW825">
        <v>1</v>
      </c>
      <c r="AZ825">
        <v>1</v>
      </c>
      <c r="BA825">
        <v>1</v>
      </c>
      <c r="BB825">
        <v>1</v>
      </c>
      <c r="BC825">
        <v>1</v>
      </c>
      <c r="BD825" t="s">
        <v>3</v>
      </c>
      <c r="BE825" t="s">
        <v>3</v>
      </c>
      <c r="BF825" t="s">
        <v>3</v>
      </c>
      <c r="BG825" t="s">
        <v>3</v>
      </c>
      <c r="BH825">
        <v>3</v>
      </c>
      <c r="BI825">
        <v>1</v>
      </c>
      <c r="BJ825" t="s">
        <v>29</v>
      </c>
      <c r="BM825">
        <v>57001</v>
      </c>
      <c r="BN825">
        <v>0</v>
      </c>
      <c r="BO825" t="s">
        <v>3</v>
      </c>
      <c r="BP825">
        <v>0</v>
      </c>
      <c r="BQ825">
        <v>6</v>
      </c>
      <c r="BR825">
        <v>0</v>
      </c>
      <c r="BS825">
        <v>1</v>
      </c>
      <c r="BT825">
        <v>1</v>
      </c>
      <c r="BU825">
        <v>1</v>
      </c>
      <c r="BV825">
        <v>1</v>
      </c>
      <c r="BW825">
        <v>1</v>
      </c>
      <c r="BX825">
        <v>1</v>
      </c>
      <c r="BY825" t="s">
        <v>3</v>
      </c>
      <c r="BZ825">
        <v>80</v>
      </c>
      <c r="CA825">
        <v>68</v>
      </c>
      <c r="CE825">
        <v>0</v>
      </c>
      <c r="CF825">
        <v>0</v>
      </c>
      <c r="CG825">
        <v>0</v>
      </c>
      <c r="CM825">
        <v>0</v>
      </c>
      <c r="CN825" t="s">
        <v>3</v>
      </c>
      <c r="CO825">
        <v>0</v>
      </c>
      <c r="CP825">
        <f t="shared" si="827"/>
        <v>0</v>
      </c>
      <c r="CQ825">
        <f t="shared" si="828"/>
        <v>0</v>
      </c>
      <c r="CR825">
        <f t="shared" si="829"/>
        <v>0</v>
      </c>
      <c r="CS825">
        <f t="shared" si="830"/>
        <v>0</v>
      </c>
      <c r="CT825">
        <f t="shared" si="831"/>
        <v>0</v>
      </c>
      <c r="CU825">
        <f t="shared" si="832"/>
        <v>0</v>
      </c>
      <c r="CV825">
        <f t="shared" si="833"/>
        <v>0</v>
      </c>
      <c r="CW825">
        <f t="shared" si="834"/>
        <v>0</v>
      </c>
      <c r="CX825">
        <f t="shared" si="835"/>
        <v>0</v>
      </c>
      <c r="CY825">
        <f t="shared" si="846"/>
        <v>0</v>
      </c>
      <c r="CZ825">
        <f t="shared" si="847"/>
        <v>0</v>
      </c>
      <c r="DC825" t="s">
        <v>3</v>
      </c>
      <c r="DD825" t="s">
        <v>3</v>
      </c>
      <c r="DE825" t="s">
        <v>3</v>
      </c>
      <c r="DF825" t="s">
        <v>3</v>
      </c>
      <c r="DG825" t="s">
        <v>3</v>
      </c>
      <c r="DH825" t="s">
        <v>3</v>
      </c>
      <c r="DI825" t="s">
        <v>3</v>
      </c>
      <c r="DJ825" t="s">
        <v>3</v>
      </c>
      <c r="DK825" t="s">
        <v>3</v>
      </c>
      <c r="DL825" t="s">
        <v>3</v>
      </c>
      <c r="DM825" t="s">
        <v>3</v>
      </c>
      <c r="DN825">
        <v>0</v>
      </c>
      <c r="DO825">
        <v>0</v>
      </c>
      <c r="DP825">
        <v>1</v>
      </c>
      <c r="DQ825">
        <v>1</v>
      </c>
      <c r="DU825">
        <v>1009</v>
      </c>
      <c r="DV825" t="s">
        <v>28</v>
      </c>
      <c r="DW825" t="s">
        <v>28</v>
      </c>
      <c r="DX825">
        <v>1000</v>
      </c>
      <c r="DZ825" t="s">
        <v>3</v>
      </c>
      <c r="EA825" t="s">
        <v>3</v>
      </c>
      <c r="EB825" t="s">
        <v>3</v>
      </c>
      <c r="EC825" t="s">
        <v>3</v>
      </c>
      <c r="EE825">
        <v>36260505</v>
      </c>
      <c r="EF825">
        <v>6</v>
      </c>
      <c r="EG825" t="s">
        <v>22</v>
      </c>
      <c r="EH825">
        <v>0</v>
      </c>
      <c r="EI825" t="s">
        <v>3</v>
      </c>
      <c r="EJ825">
        <v>1</v>
      </c>
      <c r="EK825">
        <v>57001</v>
      </c>
      <c r="EL825" t="s">
        <v>23</v>
      </c>
      <c r="EM825" t="s">
        <v>24</v>
      </c>
      <c r="EO825" t="s">
        <v>3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0</v>
      </c>
      <c r="EW825">
        <v>0</v>
      </c>
      <c r="EX825">
        <v>0</v>
      </c>
      <c r="FQ825">
        <v>0</v>
      </c>
      <c r="FR825">
        <f t="shared" si="836"/>
        <v>0</v>
      </c>
      <c r="FS825">
        <v>0</v>
      </c>
      <c r="FX825">
        <v>80</v>
      </c>
      <c r="FY825">
        <v>68</v>
      </c>
      <c r="GA825" t="s">
        <v>3</v>
      </c>
      <c r="GD825">
        <v>1</v>
      </c>
      <c r="GF825">
        <v>-304821490</v>
      </c>
      <c r="GG825">
        <v>2</v>
      </c>
      <c r="GH825">
        <v>1</v>
      </c>
      <c r="GI825">
        <v>-2</v>
      </c>
      <c r="GJ825">
        <v>0</v>
      </c>
      <c r="GK825">
        <v>0</v>
      </c>
      <c r="GL825">
        <f t="shared" si="837"/>
        <v>0</v>
      </c>
      <c r="GM825">
        <f t="shared" si="838"/>
        <v>0</v>
      </c>
      <c r="GN825">
        <f t="shared" si="839"/>
        <v>0</v>
      </c>
      <c r="GO825">
        <f t="shared" si="840"/>
        <v>0</v>
      </c>
      <c r="GP825">
        <f t="shared" si="841"/>
        <v>0</v>
      </c>
      <c r="GR825">
        <v>0</v>
      </c>
      <c r="GS825">
        <v>3</v>
      </c>
      <c r="GT825">
        <v>0</v>
      </c>
      <c r="GU825" t="s">
        <v>3</v>
      </c>
      <c r="GV825">
        <f t="shared" si="842"/>
        <v>0</v>
      </c>
      <c r="GW825">
        <v>1</v>
      </c>
      <c r="GX825">
        <f t="shared" si="843"/>
        <v>0</v>
      </c>
      <c r="HA825">
        <v>0</v>
      </c>
      <c r="HB825">
        <v>0</v>
      </c>
      <c r="HC825">
        <f t="shared" si="844"/>
        <v>0</v>
      </c>
      <c r="HE825" t="s">
        <v>3</v>
      </c>
      <c r="HF825" t="s">
        <v>3</v>
      </c>
      <c r="IK825">
        <v>0</v>
      </c>
    </row>
    <row r="826" spans="1:245">
      <c r="A826">
        <v>17</v>
      </c>
      <c r="B826">
        <v>1</v>
      </c>
      <c r="C826">
        <f>ROW(SmtRes!A371)</f>
        <v>371</v>
      </c>
      <c r="D826">
        <f>ROW(EtalonRes!A370)</f>
        <v>370</v>
      </c>
      <c r="E826" t="s">
        <v>141</v>
      </c>
      <c r="F826" t="s">
        <v>142</v>
      </c>
      <c r="G826" t="s">
        <v>143</v>
      </c>
      <c r="H826" t="s">
        <v>144</v>
      </c>
      <c r="I826">
        <f>ROUND(4/100,9)</f>
        <v>0.04</v>
      </c>
      <c r="J826">
        <v>0</v>
      </c>
      <c r="O826">
        <f t="shared" si="808"/>
        <v>57.76</v>
      </c>
      <c r="P826">
        <f t="shared" si="809"/>
        <v>0</v>
      </c>
      <c r="Q826">
        <f t="shared" si="810"/>
        <v>0</v>
      </c>
      <c r="R826">
        <f t="shared" si="811"/>
        <v>0</v>
      </c>
      <c r="S826">
        <f t="shared" si="812"/>
        <v>57.76</v>
      </c>
      <c r="T826">
        <f t="shared" si="813"/>
        <v>0</v>
      </c>
      <c r="U826">
        <f t="shared" si="814"/>
        <v>0.2336</v>
      </c>
      <c r="V826">
        <f t="shared" si="815"/>
        <v>0</v>
      </c>
      <c r="W826">
        <f t="shared" si="816"/>
        <v>0</v>
      </c>
      <c r="X826">
        <f t="shared" si="817"/>
        <v>49.1</v>
      </c>
      <c r="Y826">
        <f t="shared" si="818"/>
        <v>37.54</v>
      </c>
      <c r="AA826">
        <v>33525518</v>
      </c>
      <c r="AB826">
        <f t="shared" si="819"/>
        <v>45.55</v>
      </c>
      <c r="AC826">
        <f t="shared" si="820"/>
        <v>0</v>
      </c>
      <c r="AD826">
        <f t="shared" si="845"/>
        <v>0</v>
      </c>
      <c r="AE826">
        <f t="shared" si="821"/>
        <v>0</v>
      </c>
      <c r="AF826">
        <f t="shared" si="822"/>
        <v>45.55</v>
      </c>
      <c r="AG826">
        <f t="shared" si="823"/>
        <v>0</v>
      </c>
      <c r="AH826">
        <f t="shared" si="824"/>
        <v>5.84</v>
      </c>
      <c r="AI826">
        <f t="shared" si="825"/>
        <v>0</v>
      </c>
      <c r="AJ826">
        <f t="shared" si="826"/>
        <v>0</v>
      </c>
      <c r="AK826">
        <v>45.55</v>
      </c>
      <c r="AL826">
        <v>0</v>
      </c>
      <c r="AM826">
        <v>0</v>
      </c>
      <c r="AN826">
        <v>0</v>
      </c>
      <c r="AO826">
        <v>45.55</v>
      </c>
      <c r="AP826">
        <v>0</v>
      </c>
      <c r="AQ826">
        <v>5.84</v>
      </c>
      <c r="AR826">
        <v>0</v>
      </c>
      <c r="AS826">
        <v>0</v>
      </c>
      <c r="AT826">
        <v>85</v>
      </c>
      <c r="AU826">
        <v>65</v>
      </c>
      <c r="AV826">
        <v>1</v>
      </c>
      <c r="AW826">
        <v>1</v>
      </c>
      <c r="AZ826">
        <v>1</v>
      </c>
      <c r="BA826">
        <v>31.7</v>
      </c>
      <c r="BB826">
        <v>1</v>
      </c>
      <c r="BC826">
        <v>1</v>
      </c>
      <c r="BD826" t="s">
        <v>3</v>
      </c>
      <c r="BE826" t="s">
        <v>3</v>
      </c>
      <c r="BF826" t="s">
        <v>3</v>
      </c>
      <c r="BG826" t="s">
        <v>3</v>
      </c>
      <c r="BH826">
        <v>0</v>
      </c>
      <c r="BI826">
        <v>1</v>
      </c>
      <c r="BJ826" t="s">
        <v>145</v>
      </c>
      <c r="BM826">
        <v>67001</v>
      </c>
      <c r="BN826">
        <v>0</v>
      </c>
      <c r="BO826" t="s">
        <v>142</v>
      </c>
      <c r="BP826">
        <v>1</v>
      </c>
      <c r="BQ826">
        <v>6</v>
      </c>
      <c r="BR826">
        <v>0</v>
      </c>
      <c r="BS826">
        <v>31.7</v>
      </c>
      <c r="BT826">
        <v>1</v>
      </c>
      <c r="BU826">
        <v>1</v>
      </c>
      <c r="BV826">
        <v>1</v>
      </c>
      <c r="BW826">
        <v>1</v>
      </c>
      <c r="BX826">
        <v>1</v>
      </c>
      <c r="BY826" t="s">
        <v>3</v>
      </c>
      <c r="BZ826">
        <v>85</v>
      </c>
      <c r="CA826">
        <v>65</v>
      </c>
      <c r="CE826">
        <v>0</v>
      </c>
      <c r="CF826">
        <v>0</v>
      </c>
      <c r="CG826">
        <v>0</v>
      </c>
      <c r="CM826">
        <v>0</v>
      </c>
      <c r="CN826" t="s">
        <v>3</v>
      </c>
      <c r="CO826">
        <v>0</v>
      </c>
      <c r="CP826">
        <f t="shared" si="827"/>
        <v>57.76</v>
      </c>
      <c r="CQ826">
        <f t="shared" si="828"/>
        <v>0</v>
      </c>
      <c r="CR826">
        <f t="shared" si="829"/>
        <v>0</v>
      </c>
      <c r="CS826">
        <f t="shared" si="830"/>
        <v>0</v>
      </c>
      <c r="CT826">
        <f t="shared" si="831"/>
        <v>1443.9349999999999</v>
      </c>
      <c r="CU826">
        <f t="shared" si="832"/>
        <v>0</v>
      </c>
      <c r="CV826">
        <f t="shared" si="833"/>
        <v>5.84</v>
      </c>
      <c r="CW826">
        <f t="shared" si="834"/>
        <v>0</v>
      </c>
      <c r="CX826">
        <f t="shared" si="835"/>
        <v>0</v>
      </c>
      <c r="CY826">
        <f t="shared" si="846"/>
        <v>49.095999999999997</v>
      </c>
      <c r="CZ826">
        <f t="shared" si="847"/>
        <v>37.544000000000004</v>
      </c>
      <c r="DC826" t="s">
        <v>3</v>
      </c>
      <c r="DD826" t="s">
        <v>3</v>
      </c>
      <c r="DE826" t="s">
        <v>3</v>
      </c>
      <c r="DF826" t="s">
        <v>3</v>
      </c>
      <c r="DG826" t="s">
        <v>3</v>
      </c>
      <c r="DH826" t="s">
        <v>3</v>
      </c>
      <c r="DI826" t="s">
        <v>3</v>
      </c>
      <c r="DJ826" t="s">
        <v>3</v>
      </c>
      <c r="DK826" t="s">
        <v>3</v>
      </c>
      <c r="DL826" t="s">
        <v>3</v>
      </c>
      <c r="DM826" t="s">
        <v>3</v>
      </c>
      <c r="DN826">
        <v>0</v>
      </c>
      <c r="DO826">
        <v>0</v>
      </c>
      <c r="DP826">
        <v>1</v>
      </c>
      <c r="DQ826">
        <v>1</v>
      </c>
      <c r="DU826">
        <v>1010</v>
      </c>
      <c r="DV826" t="s">
        <v>144</v>
      </c>
      <c r="DW826" t="s">
        <v>144</v>
      </c>
      <c r="DX826">
        <v>100</v>
      </c>
      <c r="DZ826" t="s">
        <v>3</v>
      </c>
      <c r="EA826" t="s">
        <v>3</v>
      </c>
      <c r="EB826" t="s">
        <v>3</v>
      </c>
      <c r="EC826" t="s">
        <v>3</v>
      </c>
      <c r="EE826">
        <v>36260551</v>
      </c>
      <c r="EF826">
        <v>6</v>
      </c>
      <c r="EG826" t="s">
        <v>22</v>
      </c>
      <c r="EH826">
        <v>0</v>
      </c>
      <c r="EI826" t="s">
        <v>3</v>
      </c>
      <c r="EJ826">
        <v>1</v>
      </c>
      <c r="EK826">
        <v>67001</v>
      </c>
      <c r="EL826" t="s">
        <v>146</v>
      </c>
      <c r="EM826" t="s">
        <v>147</v>
      </c>
      <c r="EO826" t="s">
        <v>3</v>
      </c>
      <c r="EQ826">
        <v>0</v>
      </c>
      <c r="ER826">
        <v>45.55</v>
      </c>
      <c r="ES826">
        <v>0</v>
      </c>
      <c r="ET826">
        <v>0</v>
      </c>
      <c r="EU826">
        <v>0</v>
      </c>
      <c r="EV826">
        <v>45.55</v>
      </c>
      <c r="EW826">
        <v>5.84</v>
      </c>
      <c r="EX826">
        <v>0</v>
      </c>
      <c r="EY826">
        <v>0</v>
      </c>
      <c r="FQ826">
        <v>0</v>
      </c>
      <c r="FR826">
        <f t="shared" si="836"/>
        <v>0</v>
      </c>
      <c r="FS826">
        <v>0</v>
      </c>
      <c r="FX826">
        <v>85</v>
      </c>
      <c r="FY826">
        <v>65</v>
      </c>
      <c r="GA826" t="s">
        <v>3</v>
      </c>
      <c r="GD826">
        <v>1</v>
      </c>
      <c r="GF826">
        <v>-1255865036</v>
      </c>
      <c r="GG826">
        <v>2</v>
      </c>
      <c r="GH826">
        <v>1</v>
      </c>
      <c r="GI826">
        <v>2</v>
      </c>
      <c r="GJ826">
        <v>0</v>
      </c>
      <c r="GK826">
        <v>0</v>
      </c>
      <c r="GL826">
        <f t="shared" si="837"/>
        <v>0</v>
      </c>
      <c r="GM826">
        <f t="shared" si="838"/>
        <v>144.4</v>
      </c>
      <c r="GN826">
        <f t="shared" si="839"/>
        <v>144.4</v>
      </c>
      <c r="GO826">
        <f t="shared" si="840"/>
        <v>0</v>
      </c>
      <c r="GP826">
        <f t="shared" si="841"/>
        <v>0</v>
      </c>
      <c r="GR826">
        <v>0</v>
      </c>
      <c r="GS826">
        <v>3</v>
      </c>
      <c r="GT826">
        <v>0</v>
      </c>
      <c r="GU826" t="s">
        <v>3</v>
      </c>
      <c r="GV826">
        <f t="shared" si="842"/>
        <v>0</v>
      </c>
      <c r="GW826">
        <v>1</v>
      </c>
      <c r="GX826">
        <f t="shared" si="843"/>
        <v>0</v>
      </c>
      <c r="HA826">
        <v>0</v>
      </c>
      <c r="HB826">
        <v>0</v>
      </c>
      <c r="HC826">
        <f t="shared" si="844"/>
        <v>0</v>
      </c>
      <c r="HE826" t="s">
        <v>3</v>
      </c>
      <c r="HF826" t="s">
        <v>3</v>
      </c>
      <c r="IK826">
        <v>0</v>
      </c>
    </row>
    <row r="827" spans="1:245">
      <c r="A827">
        <v>17</v>
      </c>
      <c r="B827">
        <v>1</v>
      </c>
      <c r="C827">
        <f>ROW(SmtRes!A374)</f>
        <v>374</v>
      </c>
      <c r="D827">
        <f>ROW(EtalonRes!A373)</f>
        <v>373</v>
      </c>
      <c r="E827" t="s">
        <v>148</v>
      </c>
      <c r="F827" t="s">
        <v>149</v>
      </c>
      <c r="G827" t="s">
        <v>150</v>
      </c>
      <c r="H827" t="s">
        <v>144</v>
      </c>
      <c r="I827">
        <f>ROUND(2/100,9)</f>
        <v>0.02</v>
      </c>
      <c r="J827">
        <v>0</v>
      </c>
      <c r="O827">
        <f t="shared" si="808"/>
        <v>91.68</v>
      </c>
      <c r="P827">
        <f t="shared" si="809"/>
        <v>0</v>
      </c>
      <c r="Q827">
        <f t="shared" si="810"/>
        <v>0.71</v>
      </c>
      <c r="R827">
        <f t="shared" si="811"/>
        <v>0.68</v>
      </c>
      <c r="S827">
        <f t="shared" si="812"/>
        <v>90.97</v>
      </c>
      <c r="T827">
        <f t="shared" si="813"/>
        <v>0</v>
      </c>
      <c r="U827">
        <f t="shared" si="814"/>
        <v>0.35780000000000001</v>
      </c>
      <c r="V827">
        <f t="shared" si="815"/>
        <v>1.6000000000000001E-3</v>
      </c>
      <c r="W827">
        <f t="shared" si="816"/>
        <v>0</v>
      </c>
      <c r="X827">
        <f t="shared" si="817"/>
        <v>77.900000000000006</v>
      </c>
      <c r="Y827">
        <f t="shared" si="818"/>
        <v>59.57</v>
      </c>
      <c r="AA827">
        <v>33525518</v>
      </c>
      <c r="AB827">
        <f t="shared" si="819"/>
        <v>145.97999999999999</v>
      </c>
      <c r="AC827">
        <f t="shared" si="820"/>
        <v>0</v>
      </c>
      <c r="AD827">
        <f t="shared" si="845"/>
        <v>2.5</v>
      </c>
      <c r="AE827">
        <f t="shared" si="821"/>
        <v>1.08</v>
      </c>
      <c r="AF827">
        <f t="shared" si="822"/>
        <v>143.47999999999999</v>
      </c>
      <c r="AG827">
        <f t="shared" si="823"/>
        <v>0</v>
      </c>
      <c r="AH827">
        <f t="shared" si="824"/>
        <v>17.89</v>
      </c>
      <c r="AI827">
        <f t="shared" si="825"/>
        <v>0.08</v>
      </c>
      <c r="AJ827">
        <f t="shared" si="826"/>
        <v>0</v>
      </c>
      <c r="AK827">
        <v>145.97999999999999</v>
      </c>
      <c r="AL827">
        <v>0</v>
      </c>
      <c r="AM827">
        <v>2.5</v>
      </c>
      <c r="AN827">
        <v>1.08</v>
      </c>
      <c r="AO827">
        <v>143.47999999999999</v>
      </c>
      <c r="AP827">
        <v>0</v>
      </c>
      <c r="AQ827">
        <v>17.89</v>
      </c>
      <c r="AR827">
        <v>0.08</v>
      </c>
      <c r="AS827">
        <v>0</v>
      </c>
      <c r="AT827">
        <v>85</v>
      </c>
      <c r="AU827">
        <v>65</v>
      </c>
      <c r="AV827">
        <v>1</v>
      </c>
      <c r="AW827">
        <v>1</v>
      </c>
      <c r="AZ827">
        <v>1</v>
      </c>
      <c r="BA827">
        <v>31.7</v>
      </c>
      <c r="BB827">
        <v>14.25</v>
      </c>
      <c r="BC827">
        <v>1</v>
      </c>
      <c r="BD827" t="s">
        <v>3</v>
      </c>
      <c r="BE827" t="s">
        <v>3</v>
      </c>
      <c r="BF827" t="s">
        <v>3</v>
      </c>
      <c r="BG827" t="s">
        <v>3</v>
      </c>
      <c r="BH827">
        <v>0</v>
      </c>
      <c r="BI827">
        <v>1</v>
      </c>
      <c r="BJ827" t="s">
        <v>151</v>
      </c>
      <c r="BM827">
        <v>67001</v>
      </c>
      <c r="BN827">
        <v>0</v>
      </c>
      <c r="BO827" t="s">
        <v>149</v>
      </c>
      <c r="BP827">
        <v>1</v>
      </c>
      <c r="BQ827">
        <v>6</v>
      </c>
      <c r="BR827">
        <v>0</v>
      </c>
      <c r="BS827">
        <v>31.7</v>
      </c>
      <c r="BT827">
        <v>1</v>
      </c>
      <c r="BU827">
        <v>1</v>
      </c>
      <c r="BV827">
        <v>1</v>
      </c>
      <c r="BW827">
        <v>1</v>
      </c>
      <c r="BX827">
        <v>1</v>
      </c>
      <c r="BY827" t="s">
        <v>3</v>
      </c>
      <c r="BZ827">
        <v>85</v>
      </c>
      <c r="CA827">
        <v>65</v>
      </c>
      <c r="CE827">
        <v>0</v>
      </c>
      <c r="CF827">
        <v>0</v>
      </c>
      <c r="CG827">
        <v>0</v>
      </c>
      <c r="CM827">
        <v>0</v>
      </c>
      <c r="CN827" t="s">
        <v>3</v>
      </c>
      <c r="CO827">
        <v>0</v>
      </c>
      <c r="CP827">
        <f t="shared" si="827"/>
        <v>91.679999999999993</v>
      </c>
      <c r="CQ827">
        <f t="shared" si="828"/>
        <v>0</v>
      </c>
      <c r="CR827">
        <f t="shared" si="829"/>
        <v>35.625</v>
      </c>
      <c r="CS827">
        <f t="shared" si="830"/>
        <v>34.236000000000004</v>
      </c>
      <c r="CT827">
        <f t="shared" si="831"/>
        <v>4548.3159999999998</v>
      </c>
      <c r="CU827">
        <f t="shared" si="832"/>
        <v>0</v>
      </c>
      <c r="CV827">
        <f t="shared" si="833"/>
        <v>17.89</v>
      </c>
      <c r="CW827">
        <f t="shared" si="834"/>
        <v>0.08</v>
      </c>
      <c r="CX827">
        <f t="shared" si="835"/>
        <v>0</v>
      </c>
      <c r="CY827">
        <f t="shared" si="846"/>
        <v>77.902500000000003</v>
      </c>
      <c r="CZ827">
        <f t="shared" si="847"/>
        <v>59.572499999999998</v>
      </c>
      <c r="DC827" t="s">
        <v>3</v>
      </c>
      <c r="DD827" t="s">
        <v>3</v>
      </c>
      <c r="DE827" t="s">
        <v>3</v>
      </c>
      <c r="DF827" t="s">
        <v>3</v>
      </c>
      <c r="DG827" t="s">
        <v>3</v>
      </c>
      <c r="DH827" t="s">
        <v>3</v>
      </c>
      <c r="DI827" t="s">
        <v>3</v>
      </c>
      <c r="DJ827" t="s">
        <v>3</v>
      </c>
      <c r="DK827" t="s">
        <v>3</v>
      </c>
      <c r="DL827" t="s">
        <v>3</v>
      </c>
      <c r="DM827" t="s">
        <v>3</v>
      </c>
      <c r="DN827">
        <v>0</v>
      </c>
      <c r="DO827">
        <v>0</v>
      </c>
      <c r="DP827">
        <v>1</v>
      </c>
      <c r="DQ827">
        <v>1</v>
      </c>
      <c r="DU827">
        <v>1010</v>
      </c>
      <c r="DV827" t="s">
        <v>144</v>
      </c>
      <c r="DW827" t="s">
        <v>144</v>
      </c>
      <c r="DX827">
        <v>100</v>
      </c>
      <c r="DZ827" t="s">
        <v>3</v>
      </c>
      <c r="EA827" t="s">
        <v>3</v>
      </c>
      <c r="EB827" t="s">
        <v>3</v>
      </c>
      <c r="EC827" t="s">
        <v>3</v>
      </c>
      <c r="EE827">
        <v>36260551</v>
      </c>
      <c r="EF827">
        <v>6</v>
      </c>
      <c r="EG827" t="s">
        <v>22</v>
      </c>
      <c r="EH827">
        <v>0</v>
      </c>
      <c r="EI827" t="s">
        <v>3</v>
      </c>
      <c r="EJ827">
        <v>1</v>
      </c>
      <c r="EK827">
        <v>67001</v>
      </c>
      <c r="EL827" t="s">
        <v>146</v>
      </c>
      <c r="EM827" t="s">
        <v>147</v>
      </c>
      <c r="EO827" t="s">
        <v>3</v>
      </c>
      <c r="EQ827">
        <v>0</v>
      </c>
      <c r="ER827">
        <v>145.97999999999999</v>
      </c>
      <c r="ES827">
        <v>0</v>
      </c>
      <c r="ET827">
        <v>2.5</v>
      </c>
      <c r="EU827">
        <v>1.08</v>
      </c>
      <c r="EV827">
        <v>143.47999999999999</v>
      </c>
      <c r="EW827">
        <v>17.89</v>
      </c>
      <c r="EX827">
        <v>0.08</v>
      </c>
      <c r="EY827">
        <v>0</v>
      </c>
      <c r="FQ827">
        <v>0</v>
      </c>
      <c r="FR827">
        <f t="shared" si="836"/>
        <v>0</v>
      </c>
      <c r="FS827">
        <v>0</v>
      </c>
      <c r="FX827">
        <v>85</v>
      </c>
      <c r="FY827">
        <v>65</v>
      </c>
      <c r="GA827" t="s">
        <v>3</v>
      </c>
      <c r="GD827">
        <v>1</v>
      </c>
      <c r="GF827">
        <v>-1390480236</v>
      </c>
      <c r="GG827">
        <v>2</v>
      </c>
      <c r="GH827">
        <v>1</v>
      </c>
      <c r="GI827">
        <v>2</v>
      </c>
      <c r="GJ827">
        <v>0</v>
      </c>
      <c r="GK827">
        <v>0</v>
      </c>
      <c r="GL827">
        <f t="shared" si="837"/>
        <v>0</v>
      </c>
      <c r="GM827">
        <f t="shared" si="838"/>
        <v>229.15</v>
      </c>
      <c r="GN827">
        <f t="shared" si="839"/>
        <v>229.15</v>
      </c>
      <c r="GO827">
        <f t="shared" si="840"/>
        <v>0</v>
      </c>
      <c r="GP827">
        <f t="shared" si="841"/>
        <v>0</v>
      </c>
      <c r="GR827">
        <v>0</v>
      </c>
      <c r="GS827">
        <v>3</v>
      </c>
      <c r="GT827">
        <v>0</v>
      </c>
      <c r="GU827" t="s">
        <v>3</v>
      </c>
      <c r="GV827">
        <f t="shared" si="842"/>
        <v>0</v>
      </c>
      <c r="GW827">
        <v>1</v>
      </c>
      <c r="GX827">
        <f t="shared" si="843"/>
        <v>0</v>
      </c>
      <c r="HA827">
        <v>0</v>
      </c>
      <c r="HB827">
        <v>0</v>
      </c>
      <c r="HC827">
        <f t="shared" si="844"/>
        <v>0</v>
      </c>
      <c r="HE827" t="s">
        <v>3</v>
      </c>
      <c r="HF827" t="s">
        <v>3</v>
      </c>
      <c r="IK827">
        <v>0</v>
      </c>
    </row>
    <row r="828" spans="1:245">
      <c r="A828">
        <v>17</v>
      </c>
      <c r="B828">
        <v>1</v>
      </c>
      <c r="C828">
        <f>ROW(SmtRes!A377)</f>
        <v>377</v>
      </c>
      <c r="D828">
        <f>ROW(EtalonRes!A376)</f>
        <v>376</v>
      </c>
      <c r="E828" t="s">
        <v>152</v>
      </c>
      <c r="F828" t="s">
        <v>153</v>
      </c>
      <c r="G828" t="s">
        <v>154</v>
      </c>
      <c r="H828" t="s">
        <v>155</v>
      </c>
      <c r="I828">
        <f>ROUND(20/100,9)</f>
        <v>0.2</v>
      </c>
      <c r="J828">
        <v>0</v>
      </c>
      <c r="O828">
        <f t="shared" si="808"/>
        <v>477.59</v>
      </c>
      <c r="P828">
        <f t="shared" si="809"/>
        <v>0</v>
      </c>
      <c r="Q828">
        <f t="shared" si="810"/>
        <v>0.89</v>
      </c>
      <c r="R828">
        <f t="shared" si="811"/>
        <v>0.89</v>
      </c>
      <c r="S828">
        <f t="shared" si="812"/>
        <v>476.7</v>
      </c>
      <c r="T828">
        <f t="shared" si="813"/>
        <v>0</v>
      </c>
      <c r="U828">
        <f t="shared" si="814"/>
        <v>1.9280000000000002</v>
      </c>
      <c r="V828">
        <f t="shared" si="815"/>
        <v>2E-3</v>
      </c>
      <c r="W828">
        <f t="shared" si="816"/>
        <v>0</v>
      </c>
      <c r="X828">
        <f t="shared" si="817"/>
        <v>405.95</v>
      </c>
      <c r="Y828">
        <f t="shared" si="818"/>
        <v>310.43</v>
      </c>
      <c r="AA828">
        <v>33525518</v>
      </c>
      <c r="AB828">
        <f t="shared" si="819"/>
        <v>75.5</v>
      </c>
      <c r="AC828">
        <f t="shared" si="820"/>
        <v>0</v>
      </c>
      <c r="AD828">
        <f t="shared" si="845"/>
        <v>0.31</v>
      </c>
      <c r="AE828">
        <f t="shared" si="821"/>
        <v>0.14000000000000001</v>
      </c>
      <c r="AF828">
        <f t="shared" si="822"/>
        <v>75.19</v>
      </c>
      <c r="AG828">
        <f t="shared" si="823"/>
        <v>0</v>
      </c>
      <c r="AH828">
        <f t="shared" si="824"/>
        <v>9.64</v>
      </c>
      <c r="AI828">
        <f t="shared" si="825"/>
        <v>0.01</v>
      </c>
      <c r="AJ828">
        <f t="shared" si="826"/>
        <v>0</v>
      </c>
      <c r="AK828">
        <v>75.5</v>
      </c>
      <c r="AL828">
        <v>0</v>
      </c>
      <c r="AM828">
        <v>0.31</v>
      </c>
      <c r="AN828">
        <v>0.14000000000000001</v>
      </c>
      <c r="AO828">
        <v>75.19</v>
      </c>
      <c r="AP828">
        <v>0</v>
      </c>
      <c r="AQ828">
        <v>9.64</v>
      </c>
      <c r="AR828">
        <v>0.01</v>
      </c>
      <c r="AS828">
        <v>0</v>
      </c>
      <c r="AT828">
        <v>85</v>
      </c>
      <c r="AU828">
        <v>65</v>
      </c>
      <c r="AV828">
        <v>1</v>
      </c>
      <c r="AW828">
        <v>1</v>
      </c>
      <c r="AZ828">
        <v>1</v>
      </c>
      <c r="BA828">
        <v>31.7</v>
      </c>
      <c r="BB828">
        <v>14.35</v>
      </c>
      <c r="BC828">
        <v>1</v>
      </c>
      <c r="BD828" t="s">
        <v>3</v>
      </c>
      <c r="BE828" t="s">
        <v>3</v>
      </c>
      <c r="BF828" t="s">
        <v>3</v>
      </c>
      <c r="BG828" t="s">
        <v>3</v>
      </c>
      <c r="BH828">
        <v>0</v>
      </c>
      <c r="BI828">
        <v>1</v>
      </c>
      <c r="BJ828" t="s">
        <v>156</v>
      </c>
      <c r="BM828">
        <v>67001</v>
      </c>
      <c r="BN828">
        <v>0</v>
      </c>
      <c r="BO828" t="s">
        <v>153</v>
      </c>
      <c r="BP828">
        <v>1</v>
      </c>
      <c r="BQ828">
        <v>6</v>
      </c>
      <c r="BR828">
        <v>0</v>
      </c>
      <c r="BS828">
        <v>31.7</v>
      </c>
      <c r="BT828">
        <v>1</v>
      </c>
      <c r="BU828">
        <v>1</v>
      </c>
      <c r="BV828">
        <v>1</v>
      </c>
      <c r="BW828">
        <v>1</v>
      </c>
      <c r="BX828">
        <v>1</v>
      </c>
      <c r="BY828" t="s">
        <v>3</v>
      </c>
      <c r="BZ828">
        <v>85</v>
      </c>
      <c r="CA828">
        <v>65</v>
      </c>
      <c r="CE828">
        <v>0</v>
      </c>
      <c r="CF828">
        <v>0</v>
      </c>
      <c r="CG828">
        <v>0</v>
      </c>
      <c r="CM828">
        <v>0</v>
      </c>
      <c r="CN828" t="s">
        <v>3</v>
      </c>
      <c r="CO828">
        <v>0</v>
      </c>
      <c r="CP828">
        <f t="shared" si="827"/>
        <v>477.59</v>
      </c>
      <c r="CQ828">
        <f t="shared" si="828"/>
        <v>0</v>
      </c>
      <c r="CR828">
        <f t="shared" si="829"/>
        <v>4.4485000000000001</v>
      </c>
      <c r="CS828">
        <f t="shared" si="830"/>
        <v>4.4380000000000006</v>
      </c>
      <c r="CT828">
        <f t="shared" si="831"/>
        <v>2383.5229999999997</v>
      </c>
      <c r="CU828">
        <f t="shared" si="832"/>
        <v>0</v>
      </c>
      <c r="CV828">
        <f t="shared" si="833"/>
        <v>9.64</v>
      </c>
      <c r="CW828">
        <f t="shared" si="834"/>
        <v>0.01</v>
      </c>
      <c r="CX828">
        <f t="shared" si="835"/>
        <v>0</v>
      </c>
      <c r="CY828">
        <f t="shared" si="846"/>
        <v>405.95150000000001</v>
      </c>
      <c r="CZ828">
        <f t="shared" si="847"/>
        <v>310.43349999999998</v>
      </c>
      <c r="DC828" t="s">
        <v>3</v>
      </c>
      <c r="DD828" t="s">
        <v>3</v>
      </c>
      <c r="DE828" t="s">
        <v>3</v>
      </c>
      <c r="DF828" t="s">
        <v>3</v>
      </c>
      <c r="DG828" t="s">
        <v>3</v>
      </c>
      <c r="DH828" t="s">
        <v>3</v>
      </c>
      <c r="DI828" t="s">
        <v>3</v>
      </c>
      <c r="DJ828" t="s">
        <v>3</v>
      </c>
      <c r="DK828" t="s">
        <v>3</v>
      </c>
      <c r="DL828" t="s">
        <v>3</v>
      </c>
      <c r="DM828" t="s">
        <v>3</v>
      </c>
      <c r="DN828">
        <v>0</v>
      </c>
      <c r="DO828">
        <v>0</v>
      </c>
      <c r="DP828">
        <v>1</v>
      </c>
      <c r="DQ828">
        <v>1</v>
      </c>
      <c r="DU828">
        <v>1003</v>
      </c>
      <c r="DV828" t="s">
        <v>155</v>
      </c>
      <c r="DW828" t="s">
        <v>155</v>
      </c>
      <c r="DX828">
        <v>100</v>
      </c>
      <c r="DZ828" t="s">
        <v>3</v>
      </c>
      <c r="EA828" t="s">
        <v>3</v>
      </c>
      <c r="EB828" t="s">
        <v>3</v>
      </c>
      <c r="EC828" t="s">
        <v>3</v>
      </c>
      <c r="EE828">
        <v>36260551</v>
      </c>
      <c r="EF828">
        <v>6</v>
      </c>
      <c r="EG828" t="s">
        <v>22</v>
      </c>
      <c r="EH828">
        <v>0</v>
      </c>
      <c r="EI828" t="s">
        <v>3</v>
      </c>
      <c r="EJ828">
        <v>1</v>
      </c>
      <c r="EK828">
        <v>67001</v>
      </c>
      <c r="EL828" t="s">
        <v>146</v>
      </c>
      <c r="EM828" t="s">
        <v>147</v>
      </c>
      <c r="EO828" t="s">
        <v>3</v>
      </c>
      <c r="EQ828">
        <v>0</v>
      </c>
      <c r="ER828">
        <v>75.5</v>
      </c>
      <c r="ES828">
        <v>0</v>
      </c>
      <c r="ET828">
        <v>0.31</v>
      </c>
      <c r="EU828">
        <v>0.14000000000000001</v>
      </c>
      <c r="EV828">
        <v>75.19</v>
      </c>
      <c r="EW828">
        <v>9.64</v>
      </c>
      <c r="EX828">
        <v>0.01</v>
      </c>
      <c r="EY828">
        <v>0</v>
      </c>
      <c r="FQ828">
        <v>0</v>
      </c>
      <c r="FR828">
        <f t="shared" si="836"/>
        <v>0</v>
      </c>
      <c r="FS828">
        <v>0</v>
      </c>
      <c r="FX828">
        <v>85</v>
      </c>
      <c r="FY828">
        <v>65</v>
      </c>
      <c r="GA828" t="s">
        <v>3</v>
      </c>
      <c r="GD828">
        <v>1</v>
      </c>
      <c r="GF828">
        <v>-1480086875</v>
      </c>
      <c r="GG828">
        <v>2</v>
      </c>
      <c r="GH828">
        <v>1</v>
      </c>
      <c r="GI828">
        <v>2</v>
      </c>
      <c r="GJ828">
        <v>0</v>
      </c>
      <c r="GK828">
        <v>0</v>
      </c>
      <c r="GL828">
        <f t="shared" si="837"/>
        <v>0</v>
      </c>
      <c r="GM828">
        <f t="shared" si="838"/>
        <v>1193.97</v>
      </c>
      <c r="GN828">
        <f t="shared" si="839"/>
        <v>1193.97</v>
      </c>
      <c r="GO828">
        <f t="shared" si="840"/>
        <v>0</v>
      </c>
      <c r="GP828">
        <f t="shared" si="841"/>
        <v>0</v>
      </c>
      <c r="GR828">
        <v>0</v>
      </c>
      <c r="GS828">
        <v>3</v>
      </c>
      <c r="GT828">
        <v>0</v>
      </c>
      <c r="GU828" t="s">
        <v>3</v>
      </c>
      <c r="GV828">
        <f t="shared" si="842"/>
        <v>0</v>
      </c>
      <c r="GW828">
        <v>1</v>
      </c>
      <c r="GX828">
        <f t="shared" si="843"/>
        <v>0</v>
      </c>
      <c r="HA828">
        <v>0</v>
      </c>
      <c r="HB828">
        <v>0</v>
      </c>
      <c r="HC828">
        <f t="shared" si="844"/>
        <v>0</v>
      </c>
      <c r="HE828" t="s">
        <v>3</v>
      </c>
      <c r="HF828" t="s">
        <v>3</v>
      </c>
      <c r="IK828">
        <v>0</v>
      </c>
    </row>
    <row r="829" spans="1:245">
      <c r="A829">
        <v>17</v>
      </c>
      <c r="B829">
        <v>1</v>
      </c>
      <c r="C829">
        <f>ROW(SmtRes!A379)</f>
        <v>379</v>
      </c>
      <c r="D829">
        <f>ROW(EtalonRes!A378)</f>
        <v>378</v>
      </c>
      <c r="E829" t="s">
        <v>290</v>
      </c>
      <c r="F829" t="s">
        <v>158</v>
      </c>
      <c r="G829" t="s">
        <v>159</v>
      </c>
      <c r="H829" t="s">
        <v>53</v>
      </c>
      <c r="I829">
        <f>ROUND(1/100,9)</f>
        <v>0.01</v>
      </c>
      <c r="J829">
        <v>0</v>
      </c>
      <c r="O829">
        <f t="shared" si="808"/>
        <v>241.45</v>
      </c>
      <c r="P829">
        <f t="shared" si="809"/>
        <v>0</v>
      </c>
      <c r="Q829">
        <f t="shared" si="810"/>
        <v>0</v>
      </c>
      <c r="R829">
        <f t="shared" si="811"/>
        <v>0</v>
      </c>
      <c r="S829">
        <f t="shared" si="812"/>
        <v>241.45</v>
      </c>
      <c r="T829">
        <f t="shared" si="813"/>
        <v>0</v>
      </c>
      <c r="U829">
        <f t="shared" si="814"/>
        <v>0.94969999999999999</v>
      </c>
      <c r="V829">
        <f t="shared" si="815"/>
        <v>0</v>
      </c>
      <c r="W829">
        <f t="shared" si="816"/>
        <v>0</v>
      </c>
      <c r="X829">
        <f t="shared" si="817"/>
        <v>197.99</v>
      </c>
      <c r="Y829">
        <f t="shared" si="818"/>
        <v>149.69999999999999</v>
      </c>
      <c r="AA829">
        <v>33525518</v>
      </c>
      <c r="AB829">
        <f t="shared" si="819"/>
        <v>761.66</v>
      </c>
      <c r="AC829">
        <f t="shared" si="820"/>
        <v>0</v>
      </c>
      <c r="AD829">
        <f t="shared" si="845"/>
        <v>0</v>
      </c>
      <c r="AE829">
        <f t="shared" si="821"/>
        <v>0</v>
      </c>
      <c r="AF829">
        <f t="shared" si="822"/>
        <v>761.66</v>
      </c>
      <c r="AG829">
        <f t="shared" si="823"/>
        <v>0</v>
      </c>
      <c r="AH829">
        <f t="shared" si="824"/>
        <v>94.97</v>
      </c>
      <c r="AI829">
        <f t="shared" si="825"/>
        <v>0</v>
      </c>
      <c r="AJ829">
        <f t="shared" si="826"/>
        <v>0</v>
      </c>
      <c r="AK829">
        <v>761.66</v>
      </c>
      <c r="AL829">
        <v>0</v>
      </c>
      <c r="AM829">
        <v>0</v>
      </c>
      <c r="AN829">
        <v>0</v>
      </c>
      <c r="AO829">
        <v>761.66</v>
      </c>
      <c r="AP829">
        <v>0</v>
      </c>
      <c r="AQ829">
        <v>94.97</v>
      </c>
      <c r="AR829">
        <v>0</v>
      </c>
      <c r="AS829">
        <v>0</v>
      </c>
      <c r="AT829">
        <v>82</v>
      </c>
      <c r="AU829">
        <v>62</v>
      </c>
      <c r="AV829">
        <v>1</v>
      </c>
      <c r="AW829">
        <v>1</v>
      </c>
      <c r="AZ829">
        <v>1</v>
      </c>
      <c r="BA829">
        <v>31.7</v>
      </c>
      <c r="BB829">
        <v>1</v>
      </c>
      <c r="BC829">
        <v>1</v>
      </c>
      <c r="BD829" t="s">
        <v>3</v>
      </c>
      <c r="BE829" t="s">
        <v>3</v>
      </c>
      <c r="BF829" t="s">
        <v>3</v>
      </c>
      <c r="BG829" t="s">
        <v>3</v>
      </c>
      <c r="BH829">
        <v>0</v>
      </c>
      <c r="BI829">
        <v>1</v>
      </c>
      <c r="BJ829" t="s">
        <v>160</v>
      </c>
      <c r="BM829">
        <v>56001</v>
      </c>
      <c r="BN829">
        <v>0</v>
      </c>
      <c r="BO829" t="s">
        <v>158</v>
      </c>
      <c r="BP829">
        <v>1</v>
      </c>
      <c r="BQ829">
        <v>6</v>
      </c>
      <c r="BR829">
        <v>0</v>
      </c>
      <c r="BS829">
        <v>31.7</v>
      </c>
      <c r="BT829">
        <v>1</v>
      </c>
      <c r="BU829">
        <v>1</v>
      </c>
      <c r="BV829">
        <v>1</v>
      </c>
      <c r="BW829">
        <v>1</v>
      </c>
      <c r="BX829">
        <v>1</v>
      </c>
      <c r="BY829" t="s">
        <v>3</v>
      </c>
      <c r="BZ829">
        <v>82</v>
      </c>
      <c r="CA829">
        <v>62</v>
      </c>
      <c r="CE829">
        <v>0</v>
      </c>
      <c r="CF829">
        <v>0</v>
      </c>
      <c r="CG829">
        <v>0</v>
      </c>
      <c r="CM829">
        <v>0</v>
      </c>
      <c r="CN829" t="s">
        <v>3</v>
      </c>
      <c r="CO829">
        <v>0</v>
      </c>
      <c r="CP829">
        <f t="shared" si="827"/>
        <v>241.45</v>
      </c>
      <c r="CQ829">
        <f t="shared" si="828"/>
        <v>0</v>
      </c>
      <c r="CR829">
        <f t="shared" si="829"/>
        <v>0</v>
      </c>
      <c r="CS829">
        <f t="shared" si="830"/>
        <v>0</v>
      </c>
      <c r="CT829">
        <f t="shared" si="831"/>
        <v>24144.621999999999</v>
      </c>
      <c r="CU829">
        <f t="shared" si="832"/>
        <v>0</v>
      </c>
      <c r="CV829">
        <f t="shared" si="833"/>
        <v>94.97</v>
      </c>
      <c r="CW829">
        <f t="shared" si="834"/>
        <v>0</v>
      </c>
      <c r="CX829">
        <f t="shared" si="835"/>
        <v>0</v>
      </c>
      <c r="CY829">
        <f t="shared" si="846"/>
        <v>197.98899999999998</v>
      </c>
      <c r="CZ829">
        <f t="shared" si="847"/>
        <v>149.69899999999998</v>
      </c>
      <c r="DC829" t="s">
        <v>3</v>
      </c>
      <c r="DD829" t="s">
        <v>3</v>
      </c>
      <c r="DE829" t="s">
        <v>3</v>
      </c>
      <c r="DF829" t="s">
        <v>3</v>
      </c>
      <c r="DG829" t="s">
        <v>3</v>
      </c>
      <c r="DH829" t="s">
        <v>3</v>
      </c>
      <c r="DI829" t="s">
        <v>3</v>
      </c>
      <c r="DJ829" t="s">
        <v>3</v>
      </c>
      <c r="DK829" t="s">
        <v>3</v>
      </c>
      <c r="DL829" t="s">
        <v>3</v>
      </c>
      <c r="DM829" t="s">
        <v>3</v>
      </c>
      <c r="DN829">
        <v>0</v>
      </c>
      <c r="DO829">
        <v>0</v>
      </c>
      <c r="DP829">
        <v>1</v>
      </c>
      <c r="DQ829">
        <v>1</v>
      </c>
      <c r="DU829">
        <v>1005</v>
      </c>
      <c r="DV829" t="s">
        <v>53</v>
      </c>
      <c r="DW829" t="s">
        <v>53</v>
      </c>
      <c r="DX829">
        <v>100</v>
      </c>
      <c r="DZ829" t="s">
        <v>3</v>
      </c>
      <c r="EA829" t="s">
        <v>3</v>
      </c>
      <c r="EB829" t="s">
        <v>3</v>
      </c>
      <c r="EC829" t="s">
        <v>3</v>
      </c>
      <c r="EE829">
        <v>36260504</v>
      </c>
      <c r="EF829">
        <v>6</v>
      </c>
      <c r="EG829" t="s">
        <v>22</v>
      </c>
      <c r="EH829">
        <v>0</v>
      </c>
      <c r="EI829" t="s">
        <v>3</v>
      </c>
      <c r="EJ829">
        <v>1</v>
      </c>
      <c r="EK829">
        <v>56001</v>
      </c>
      <c r="EL829" t="s">
        <v>138</v>
      </c>
      <c r="EM829" t="s">
        <v>139</v>
      </c>
      <c r="EO829" t="s">
        <v>3</v>
      </c>
      <c r="EQ829">
        <v>0</v>
      </c>
      <c r="ER829">
        <v>761.66</v>
      </c>
      <c r="ES829">
        <v>0</v>
      </c>
      <c r="ET829">
        <v>0</v>
      </c>
      <c r="EU829">
        <v>0</v>
      </c>
      <c r="EV829">
        <v>761.66</v>
      </c>
      <c r="EW829">
        <v>94.97</v>
      </c>
      <c r="EX829">
        <v>0</v>
      </c>
      <c r="EY829">
        <v>0</v>
      </c>
      <c r="FQ829">
        <v>0</v>
      </c>
      <c r="FR829">
        <f t="shared" si="836"/>
        <v>0</v>
      </c>
      <c r="FS829">
        <v>0</v>
      </c>
      <c r="FX829">
        <v>82</v>
      </c>
      <c r="FY829">
        <v>62</v>
      </c>
      <c r="GA829" t="s">
        <v>3</v>
      </c>
      <c r="GD829">
        <v>1</v>
      </c>
      <c r="GF829">
        <v>-1608728029</v>
      </c>
      <c r="GG829">
        <v>2</v>
      </c>
      <c r="GH829">
        <v>1</v>
      </c>
      <c r="GI829">
        <v>2</v>
      </c>
      <c r="GJ829">
        <v>0</v>
      </c>
      <c r="GK829">
        <v>0</v>
      </c>
      <c r="GL829">
        <f t="shared" si="837"/>
        <v>0</v>
      </c>
      <c r="GM829">
        <f t="shared" si="838"/>
        <v>589.14</v>
      </c>
      <c r="GN829">
        <f t="shared" si="839"/>
        <v>589.14</v>
      </c>
      <c r="GO829">
        <f t="shared" si="840"/>
        <v>0</v>
      </c>
      <c r="GP829">
        <f t="shared" si="841"/>
        <v>0</v>
      </c>
      <c r="GR829">
        <v>0</v>
      </c>
      <c r="GS829">
        <v>3</v>
      </c>
      <c r="GT829">
        <v>0</v>
      </c>
      <c r="GU829" t="s">
        <v>3</v>
      </c>
      <c r="GV829">
        <f t="shared" si="842"/>
        <v>0</v>
      </c>
      <c r="GW829">
        <v>1</v>
      </c>
      <c r="GX829">
        <f t="shared" si="843"/>
        <v>0</v>
      </c>
      <c r="HA829">
        <v>0</v>
      </c>
      <c r="HB829">
        <v>0</v>
      </c>
      <c r="HC829">
        <f t="shared" si="844"/>
        <v>0</v>
      </c>
      <c r="HE829" t="s">
        <v>3</v>
      </c>
      <c r="HF829" t="s">
        <v>3</v>
      </c>
      <c r="IK829">
        <v>0</v>
      </c>
    </row>
    <row r="830" spans="1:245">
      <c r="A830">
        <v>18</v>
      </c>
      <c r="B830">
        <v>1</v>
      </c>
      <c r="C830">
        <v>379</v>
      </c>
      <c r="E830" t="s">
        <v>291</v>
      </c>
      <c r="F830" t="s">
        <v>26</v>
      </c>
      <c r="G830" t="s">
        <v>27</v>
      </c>
      <c r="H830" t="s">
        <v>28</v>
      </c>
      <c r="I830">
        <f>I829*J830</f>
        <v>3.5000000000000003E-2</v>
      </c>
      <c r="J830">
        <v>3.5000000000000004</v>
      </c>
      <c r="O830">
        <f t="shared" si="808"/>
        <v>0</v>
      </c>
      <c r="P830">
        <f t="shared" si="809"/>
        <v>0</v>
      </c>
      <c r="Q830">
        <f t="shared" si="810"/>
        <v>0</v>
      </c>
      <c r="R830">
        <f t="shared" si="811"/>
        <v>0</v>
      </c>
      <c r="S830">
        <f t="shared" si="812"/>
        <v>0</v>
      </c>
      <c r="T830">
        <f t="shared" si="813"/>
        <v>0</v>
      </c>
      <c r="U830">
        <f t="shared" si="814"/>
        <v>0</v>
      </c>
      <c r="V830">
        <f t="shared" si="815"/>
        <v>0</v>
      </c>
      <c r="W830">
        <f t="shared" si="816"/>
        <v>0</v>
      </c>
      <c r="X830">
        <f t="shared" si="817"/>
        <v>0</v>
      </c>
      <c r="Y830">
        <f t="shared" si="818"/>
        <v>0</v>
      </c>
      <c r="AA830">
        <v>33525518</v>
      </c>
      <c r="AB830">
        <f t="shared" si="819"/>
        <v>0</v>
      </c>
      <c r="AC830">
        <f t="shared" si="820"/>
        <v>0</v>
      </c>
      <c r="AD830">
        <f t="shared" si="845"/>
        <v>0</v>
      </c>
      <c r="AE830">
        <f t="shared" si="821"/>
        <v>0</v>
      </c>
      <c r="AF830">
        <f t="shared" si="822"/>
        <v>0</v>
      </c>
      <c r="AG830">
        <f t="shared" si="823"/>
        <v>0</v>
      </c>
      <c r="AH830">
        <f t="shared" si="824"/>
        <v>0</v>
      </c>
      <c r="AI830">
        <f t="shared" si="825"/>
        <v>0</v>
      </c>
      <c r="AJ830">
        <f t="shared" si="826"/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82</v>
      </c>
      <c r="AU830">
        <v>62</v>
      </c>
      <c r="AV830">
        <v>1</v>
      </c>
      <c r="AW830">
        <v>1</v>
      </c>
      <c r="AZ830">
        <v>1</v>
      </c>
      <c r="BA830">
        <v>1</v>
      </c>
      <c r="BB830">
        <v>1</v>
      </c>
      <c r="BC830">
        <v>1</v>
      </c>
      <c r="BD830" t="s">
        <v>3</v>
      </c>
      <c r="BE830" t="s">
        <v>3</v>
      </c>
      <c r="BF830" t="s">
        <v>3</v>
      </c>
      <c r="BG830" t="s">
        <v>3</v>
      </c>
      <c r="BH830">
        <v>3</v>
      </c>
      <c r="BI830">
        <v>1</v>
      </c>
      <c r="BJ830" t="s">
        <v>162</v>
      </c>
      <c r="BM830">
        <v>56001</v>
      </c>
      <c r="BN830">
        <v>0</v>
      </c>
      <c r="BO830" t="s">
        <v>3</v>
      </c>
      <c r="BP830">
        <v>0</v>
      </c>
      <c r="BQ830">
        <v>6</v>
      </c>
      <c r="BR830">
        <v>0</v>
      </c>
      <c r="BS830">
        <v>1</v>
      </c>
      <c r="BT830">
        <v>1</v>
      </c>
      <c r="BU830">
        <v>1</v>
      </c>
      <c r="BV830">
        <v>1</v>
      </c>
      <c r="BW830">
        <v>1</v>
      </c>
      <c r="BX830">
        <v>1</v>
      </c>
      <c r="BY830" t="s">
        <v>3</v>
      </c>
      <c r="BZ830">
        <v>82</v>
      </c>
      <c r="CA830">
        <v>62</v>
      </c>
      <c r="CE830">
        <v>0</v>
      </c>
      <c r="CF830">
        <v>0</v>
      </c>
      <c r="CG830">
        <v>0</v>
      </c>
      <c r="CM830">
        <v>0</v>
      </c>
      <c r="CN830" t="s">
        <v>3</v>
      </c>
      <c r="CO830">
        <v>0</v>
      </c>
      <c r="CP830">
        <f t="shared" si="827"/>
        <v>0</v>
      </c>
      <c r="CQ830">
        <f t="shared" si="828"/>
        <v>0</v>
      </c>
      <c r="CR830">
        <f t="shared" si="829"/>
        <v>0</v>
      </c>
      <c r="CS830">
        <f t="shared" si="830"/>
        <v>0</v>
      </c>
      <c r="CT830">
        <f t="shared" si="831"/>
        <v>0</v>
      </c>
      <c r="CU830">
        <f t="shared" si="832"/>
        <v>0</v>
      </c>
      <c r="CV830">
        <f t="shared" si="833"/>
        <v>0</v>
      </c>
      <c r="CW830">
        <f t="shared" si="834"/>
        <v>0</v>
      </c>
      <c r="CX830">
        <f t="shared" si="835"/>
        <v>0</v>
      </c>
      <c r="CY830">
        <f t="shared" si="846"/>
        <v>0</v>
      </c>
      <c r="CZ830">
        <f t="shared" si="847"/>
        <v>0</v>
      </c>
      <c r="DC830" t="s">
        <v>3</v>
      </c>
      <c r="DD830" t="s">
        <v>3</v>
      </c>
      <c r="DE830" t="s">
        <v>3</v>
      </c>
      <c r="DF830" t="s">
        <v>3</v>
      </c>
      <c r="DG830" t="s">
        <v>3</v>
      </c>
      <c r="DH830" t="s">
        <v>3</v>
      </c>
      <c r="DI830" t="s">
        <v>3</v>
      </c>
      <c r="DJ830" t="s">
        <v>3</v>
      </c>
      <c r="DK830" t="s">
        <v>3</v>
      </c>
      <c r="DL830" t="s">
        <v>3</v>
      </c>
      <c r="DM830" t="s">
        <v>3</v>
      </c>
      <c r="DN830">
        <v>0</v>
      </c>
      <c r="DO830">
        <v>0</v>
      </c>
      <c r="DP830">
        <v>1</v>
      </c>
      <c r="DQ830">
        <v>1</v>
      </c>
      <c r="DU830">
        <v>1009</v>
      </c>
      <c r="DV830" t="s">
        <v>28</v>
      </c>
      <c r="DW830" t="s">
        <v>28</v>
      </c>
      <c r="DX830">
        <v>1000</v>
      </c>
      <c r="DZ830" t="s">
        <v>3</v>
      </c>
      <c r="EA830" t="s">
        <v>3</v>
      </c>
      <c r="EB830" t="s">
        <v>3</v>
      </c>
      <c r="EC830" t="s">
        <v>3</v>
      </c>
      <c r="EE830">
        <v>36260504</v>
      </c>
      <c r="EF830">
        <v>6</v>
      </c>
      <c r="EG830" t="s">
        <v>22</v>
      </c>
      <c r="EH830">
        <v>0</v>
      </c>
      <c r="EI830" t="s">
        <v>3</v>
      </c>
      <c r="EJ830">
        <v>1</v>
      </c>
      <c r="EK830">
        <v>56001</v>
      </c>
      <c r="EL830" t="s">
        <v>138</v>
      </c>
      <c r="EM830" t="s">
        <v>139</v>
      </c>
      <c r="EO830" t="s">
        <v>3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FQ830">
        <v>0</v>
      </c>
      <c r="FR830">
        <f t="shared" si="836"/>
        <v>0</v>
      </c>
      <c r="FS830">
        <v>0</v>
      </c>
      <c r="FX830">
        <v>82</v>
      </c>
      <c r="FY830">
        <v>62</v>
      </c>
      <c r="GA830" t="s">
        <v>3</v>
      </c>
      <c r="GD830">
        <v>1</v>
      </c>
      <c r="GF830">
        <v>1876412176</v>
      </c>
      <c r="GG830">
        <v>2</v>
      </c>
      <c r="GH830">
        <v>1</v>
      </c>
      <c r="GI830">
        <v>-2</v>
      </c>
      <c r="GJ830">
        <v>0</v>
      </c>
      <c r="GK830">
        <v>0</v>
      </c>
      <c r="GL830">
        <f t="shared" si="837"/>
        <v>0</v>
      </c>
      <c r="GM830">
        <f t="shared" si="838"/>
        <v>0</v>
      </c>
      <c r="GN830">
        <f t="shared" si="839"/>
        <v>0</v>
      </c>
      <c r="GO830">
        <f t="shared" si="840"/>
        <v>0</v>
      </c>
      <c r="GP830">
        <f t="shared" si="841"/>
        <v>0</v>
      </c>
      <c r="GR830">
        <v>0</v>
      </c>
      <c r="GS830">
        <v>3</v>
      </c>
      <c r="GT830">
        <v>0</v>
      </c>
      <c r="GU830" t="s">
        <v>3</v>
      </c>
      <c r="GV830">
        <f t="shared" si="842"/>
        <v>0</v>
      </c>
      <c r="GW830">
        <v>1</v>
      </c>
      <c r="GX830">
        <f t="shared" si="843"/>
        <v>0</v>
      </c>
      <c r="HA830">
        <v>0</v>
      </c>
      <c r="HB830">
        <v>0</v>
      </c>
      <c r="HC830">
        <f t="shared" si="844"/>
        <v>0</v>
      </c>
      <c r="HE830" t="s">
        <v>3</v>
      </c>
      <c r="HF830" t="s">
        <v>3</v>
      </c>
      <c r="IK830">
        <v>0</v>
      </c>
    </row>
    <row r="832" spans="1:245">
      <c r="A832" s="1">
        <v>5</v>
      </c>
      <c r="B832" s="1">
        <v>1</v>
      </c>
      <c r="C832" s="1"/>
      <c r="D832" s="1">
        <f>ROW(A863)</f>
        <v>863</v>
      </c>
      <c r="E832" s="1"/>
      <c r="F832" s="1" t="s">
        <v>15</v>
      </c>
      <c r="G832" s="1" t="s">
        <v>114</v>
      </c>
      <c r="H832" s="1" t="s">
        <v>3</v>
      </c>
      <c r="I832" s="1">
        <v>0</v>
      </c>
      <c r="J832" s="1"/>
      <c r="K832" s="1">
        <v>0</v>
      </c>
      <c r="L832" s="1"/>
      <c r="M832" s="1" t="s">
        <v>3</v>
      </c>
      <c r="N832" s="1"/>
      <c r="O832" s="1"/>
      <c r="P832" s="1"/>
      <c r="Q832" s="1"/>
      <c r="R832" s="1"/>
      <c r="S832" s="1">
        <v>0</v>
      </c>
      <c r="T832" s="1"/>
      <c r="U832" s="1" t="s">
        <v>3</v>
      </c>
      <c r="V832" s="1">
        <v>0</v>
      </c>
      <c r="W832" s="1"/>
      <c r="X832" s="1"/>
      <c r="Y832" s="1"/>
      <c r="Z832" s="1"/>
      <c r="AA832" s="1"/>
      <c r="AB832" s="1" t="s">
        <v>3</v>
      </c>
      <c r="AC832" s="1" t="s">
        <v>3</v>
      </c>
      <c r="AD832" s="1" t="s">
        <v>3</v>
      </c>
      <c r="AE832" s="1" t="s">
        <v>3</v>
      </c>
      <c r="AF832" s="1" t="s">
        <v>3</v>
      </c>
      <c r="AG832" s="1" t="s">
        <v>3</v>
      </c>
      <c r="AH832" s="1"/>
      <c r="AI832" s="1"/>
      <c r="AJ832" s="1"/>
      <c r="AK832" s="1"/>
      <c r="AL832" s="1"/>
      <c r="AM832" s="1"/>
      <c r="AN832" s="1"/>
      <c r="AO832" s="1"/>
      <c r="AP832" s="1" t="s">
        <v>3</v>
      </c>
      <c r="AQ832" s="1" t="s">
        <v>3</v>
      </c>
      <c r="AR832" s="1" t="s">
        <v>3</v>
      </c>
      <c r="AS832" s="1"/>
      <c r="AT832" s="1"/>
      <c r="AU832" s="1"/>
      <c r="AV832" s="1"/>
      <c r="AW832" s="1"/>
      <c r="AX832" s="1"/>
      <c r="AY832" s="1"/>
      <c r="AZ832" s="1" t="s">
        <v>3</v>
      </c>
      <c r="BA832" s="1"/>
      <c r="BB832" s="1" t="s">
        <v>3</v>
      </c>
      <c r="BC832" s="1" t="s">
        <v>3</v>
      </c>
      <c r="BD832" s="1" t="s">
        <v>3</v>
      </c>
      <c r="BE832" s="1" t="s">
        <v>3</v>
      </c>
      <c r="BF832" s="1" t="s">
        <v>3</v>
      </c>
      <c r="BG832" s="1" t="s">
        <v>3</v>
      </c>
      <c r="BH832" s="1" t="s">
        <v>3</v>
      </c>
      <c r="BI832" s="1" t="s">
        <v>3</v>
      </c>
      <c r="BJ832" s="1" t="s">
        <v>3</v>
      </c>
      <c r="BK832" s="1" t="s">
        <v>3</v>
      </c>
      <c r="BL832" s="1" t="s">
        <v>3</v>
      </c>
      <c r="BM832" s="1" t="s">
        <v>3</v>
      </c>
      <c r="BN832" s="1" t="s">
        <v>3</v>
      </c>
      <c r="BO832" s="1" t="s">
        <v>3</v>
      </c>
      <c r="BP832" s="1" t="s">
        <v>3</v>
      </c>
      <c r="BQ832" s="1"/>
      <c r="BR832" s="1"/>
      <c r="BS832" s="1"/>
      <c r="BT832" s="1"/>
      <c r="BU832" s="1"/>
      <c r="BV832" s="1"/>
      <c r="BW832" s="1"/>
      <c r="BX832" s="1">
        <v>0</v>
      </c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>
        <v>0</v>
      </c>
    </row>
    <row r="834" spans="1:245">
      <c r="A834" s="2">
        <v>52</v>
      </c>
      <c r="B834" s="2">
        <f t="shared" ref="B834:G834" si="848">B863</f>
        <v>1</v>
      </c>
      <c r="C834" s="2">
        <f t="shared" si="848"/>
        <v>5</v>
      </c>
      <c r="D834" s="2">
        <f t="shared" si="848"/>
        <v>832</v>
      </c>
      <c r="E834" s="2">
        <f t="shared" si="848"/>
        <v>0</v>
      </c>
      <c r="F834" s="2" t="str">
        <f t="shared" si="848"/>
        <v>Новый подраздел</v>
      </c>
      <c r="G834" s="2" t="str">
        <f t="shared" si="848"/>
        <v>комната 16</v>
      </c>
      <c r="H834" s="2"/>
      <c r="I834" s="2"/>
      <c r="J834" s="2"/>
      <c r="K834" s="2"/>
      <c r="L834" s="2"/>
      <c r="M834" s="2"/>
      <c r="N834" s="2"/>
      <c r="O834" s="2">
        <f t="shared" ref="O834:AT834" si="849">O863</f>
        <v>137836.29999999999</v>
      </c>
      <c r="P834" s="2">
        <f t="shared" si="849"/>
        <v>82595.149999999994</v>
      </c>
      <c r="Q834" s="2">
        <f t="shared" si="849"/>
        <v>3489.4</v>
      </c>
      <c r="R834" s="2">
        <f t="shared" si="849"/>
        <v>1017.87</v>
      </c>
      <c r="S834" s="2">
        <f t="shared" si="849"/>
        <v>51751.75</v>
      </c>
      <c r="T834" s="2">
        <f t="shared" si="849"/>
        <v>0</v>
      </c>
      <c r="U834" s="2">
        <f t="shared" si="849"/>
        <v>182.19384699999998</v>
      </c>
      <c r="V834" s="2">
        <f t="shared" si="849"/>
        <v>2.9552</v>
      </c>
      <c r="W834" s="2">
        <f t="shared" si="849"/>
        <v>189.47</v>
      </c>
      <c r="X834" s="2">
        <f t="shared" si="849"/>
        <v>54612.38</v>
      </c>
      <c r="Y834" s="2">
        <f t="shared" si="849"/>
        <v>28941.39</v>
      </c>
      <c r="Z834" s="2">
        <f t="shared" si="849"/>
        <v>0</v>
      </c>
      <c r="AA834" s="2">
        <f t="shared" si="849"/>
        <v>0</v>
      </c>
      <c r="AB834" s="2">
        <f t="shared" si="849"/>
        <v>137836.29999999999</v>
      </c>
      <c r="AC834" s="2">
        <f t="shared" si="849"/>
        <v>82595.149999999994</v>
      </c>
      <c r="AD834" s="2">
        <f t="shared" si="849"/>
        <v>3489.4</v>
      </c>
      <c r="AE834" s="2">
        <f t="shared" si="849"/>
        <v>1017.87</v>
      </c>
      <c r="AF834" s="2">
        <f t="shared" si="849"/>
        <v>51751.75</v>
      </c>
      <c r="AG834" s="2">
        <f t="shared" si="849"/>
        <v>0</v>
      </c>
      <c r="AH834" s="2">
        <f t="shared" si="849"/>
        <v>182.19384699999998</v>
      </c>
      <c r="AI834" s="2">
        <f t="shared" si="849"/>
        <v>2.9552</v>
      </c>
      <c r="AJ834" s="2">
        <f t="shared" si="849"/>
        <v>189.47</v>
      </c>
      <c r="AK834" s="2">
        <f t="shared" si="849"/>
        <v>54612.38</v>
      </c>
      <c r="AL834" s="2">
        <f t="shared" si="849"/>
        <v>28941.39</v>
      </c>
      <c r="AM834" s="2">
        <f t="shared" si="849"/>
        <v>0</v>
      </c>
      <c r="AN834" s="2">
        <f t="shared" si="849"/>
        <v>0</v>
      </c>
      <c r="AO834" s="2">
        <f t="shared" si="849"/>
        <v>0</v>
      </c>
      <c r="AP834" s="2">
        <f t="shared" si="849"/>
        <v>0</v>
      </c>
      <c r="AQ834" s="2">
        <f t="shared" si="849"/>
        <v>0</v>
      </c>
      <c r="AR834" s="2">
        <f t="shared" si="849"/>
        <v>221390.07</v>
      </c>
      <c r="AS834" s="2">
        <f t="shared" si="849"/>
        <v>216887.62</v>
      </c>
      <c r="AT834" s="2">
        <f t="shared" si="849"/>
        <v>4502.45</v>
      </c>
      <c r="AU834" s="2">
        <f t="shared" ref="AU834:BZ834" si="850">AU863</f>
        <v>0</v>
      </c>
      <c r="AV834" s="2">
        <f t="shared" si="850"/>
        <v>82595.149999999994</v>
      </c>
      <c r="AW834" s="2">
        <f t="shared" si="850"/>
        <v>82595.149999999994</v>
      </c>
      <c r="AX834" s="2">
        <f t="shared" si="850"/>
        <v>0</v>
      </c>
      <c r="AY834" s="2">
        <f t="shared" si="850"/>
        <v>82595.149999999994</v>
      </c>
      <c r="AZ834" s="2">
        <f t="shared" si="850"/>
        <v>0</v>
      </c>
      <c r="BA834" s="2">
        <f t="shared" si="850"/>
        <v>0</v>
      </c>
      <c r="BB834" s="2">
        <f t="shared" si="850"/>
        <v>0</v>
      </c>
      <c r="BC834" s="2">
        <f t="shared" si="850"/>
        <v>0</v>
      </c>
      <c r="BD834" s="2">
        <f t="shared" si="850"/>
        <v>0</v>
      </c>
      <c r="BE834" s="2">
        <f t="shared" si="850"/>
        <v>0</v>
      </c>
      <c r="BF834" s="2">
        <f t="shared" si="850"/>
        <v>0</v>
      </c>
      <c r="BG834" s="2">
        <f t="shared" si="850"/>
        <v>0</v>
      </c>
      <c r="BH834" s="2">
        <f t="shared" si="850"/>
        <v>0</v>
      </c>
      <c r="BI834" s="2">
        <f t="shared" si="850"/>
        <v>0</v>
      </c>
      <c r="BJ834" s="2">
        <f t="shared" si="850"/>
        <v>0</v>
      </c>
      <c r="BK834" s="2">
        <f t="shared" si="850"/>
        <v>0</v>
      </c>
      <c r="BL834" s="2">
        <f t="shared" si="850"/>
        <v>0</v>
      </c>
      <c r="BM834" s="2">
        <f t="shared" si="850"/>
        <v>0</v>
      </c>
      <c r="BN834" s="2">
        <f t="shared" si="850"/>
        <v>0</v>
      </c>
      <c r="BO834" s="2">
        <f t="shared" si="850"/>
        <v>0</v>
      </c>
      <c r="BP834" s="2">
        <f t="shared" si="850"/>
        <v>0</v>
      </c>
      <c r="BQ834" s="2">
        <f t="shared" si="850"/>
        <v>0</v>
      </c>
      <c r="BR834" s="2">
        <f t="shared" si="850"/>
        <v>0</v>
      </c>
      <c r="BS834" s="2">
        <f t="shared" si="850"/>
        <v>0</v>
      </c>
      <c r="BT834" s="2">
        <f t="shared" si="850"/>
        <v>0</v>
      </c>
      <c r="BU834" s="2">
        <f t="shared" si="850"/>
        <v>0</v>
      </c>
      <c r="BV834" s="2">
        <f t="shared" si="850"/>
        <v>0</v>
      </c>
      <c r="BW834" s="2">
        <f t="shared" si="850"/>
        <v>0</v>
      </c>
      <c r="BX834" s="2">
        <f t="shared" si="850"/>
        <v>0</v>
      </c>
      <c r="BY834" s="2">
        <f t="shared" si="850"/>
        <v>0</v>
      </c>
      <c r="BZ834" s="2">
        <f t="shared" si="850"/>
        <v>0</v>
      </c>
      <c r="CA834" s="2">
        <f t="shared" ref="CA834:DF834" si="851">CA863</f>
        <v>221390.07</v>
      </c>
      <c r="CB834" s="2">
        <f t="shared" si="851"/>
        <v>216887.62</v>
      </c>
      <c r="CC834" s="2">
        <f t="shared" si="851"/>
        <v>4502.45</v>
      </c>
      <c r="CD834" s="2">
        <f t="shared" si="851"/>
        <v>0</v>
      </c>
      <c r="CE834" s="2">
        <f t="shared" si="851"/>
        <v>82595.149999999994</v>
      </c>
      <c r="CF834" s="2">
        <f t="shared" si="851"/>
        <v>82595.149999999994</v>
      </c>
      <c r="CG834" s="2">
        <f t="shared" si="851"/>
        <v>0</v>
      </c>
      <c r="CH834" s="2">
        <f t="shared" si="851"/>
        <v>82595.149999999994</v>
      </c>
      <c r="CI834" s="2">
        <f t="shared" si="851"/>
        <v>0</v>
      </c>
      <c r="CJ834" s="2">
        <f t="shared" si="851"/>
        <v>0</v>
      </c>
      <c r="CK834" s="2">
        <f t="shared" si="851"/>
        <v>0</v>
      </c>
      <c r="CL834" s="2">
        <f t="shared" si="851"/>
        <v>0</v>
      </c>
      <c r="CM834" s="2">
        <f t="shared" si="851"/>
        <v>0</v>
      </c>
      <c r="CN834" s="2">
        <f t="shared" si="851"/>
        <v>0</v>
      </c>
      <c r="CO834" s="2">
        <f t="shared" si="851"/>
        <v>0</v>
      </c>
      <c r="CP834" s="2">
        <f t="shared" si="851"/>
        <v>0</v>
      </c>
      <c r="CQ834" s="2">
        <f t="shared" si="851"/>
        <v>0</v>
      </c>
      <c r="CR834" s="2">
        <f t="shared" si="851"/>
        <v>0</v>
      </c>
      <c r="CS834" s="2">
        <f t="shared" si="851"/>
        <v>0</v>
      </c>
      <c r="CT834" s="2">
        <f t="shared" si="851"/>
        <v>0</v>
      </c>
      <c r="CU834" s="2">
        <f t="shared" si="851"/>
        <v>0</v>
      </c>
      <c r="CV834" s="2">
        <f t="shared" si="851"/>
        <v>0</v>
      </c>
      <c r="CW834" s="2">
        <f t="shared" si="851"/>
        <v>0</v>
      </c>
      <c r="CX834" s="2">
        <f t="shared" si="851"/>
        <v>0</v>
      </c>
      <c r="CY834" s="2">
        <f t="shared" si="851"/>
        <v>0</v>
      </c>
      <c r="CZ834" s="2">
        <f t="shared" si="851"/>
        <v>0</v>
      </c>
      <c r="DA834" s="2">
        <f t="shared" si="851"/>
        <v>0</v>
      </c>
      <c r="DB834" s="2">
        <f t="shared" si="851"/>
        <v>0</v>
      </c>
      <c r="DC834" s="2">
        <f t="shared" si="851"/>
        <v>0</v>
      </c>
      <c r="DD834" s="2">
        <f t="shared" si="851"/>
        <v>0</v>
      </c>
      <c r="DE834" s="2">
        <f t="shared" si="851"/>
        <v>0</v>
      </c>
      <c r="DF834" s="2">
        <f t="shared" si="851"/>
        <v>0</v>
      </c>
      <c r="DG834" s="3">
        <f t="shared" ref="DG834:EL834" si="852">DG863</f>
        <v>0</v>
      </c>
      <c r="DH834" s="3">
        <f t="shared" si="852"/>
        <v>0</v>
      </c>
      <c r="DI834" s="3">
        <f t="shared" si="852"/>
        <v>0</v>
      </c>
      <c r="DJ834" s="3">
        <f t="shared" si="852"/>
        <v>0</v>
      </c>
      <c r="DK834" s="3">
        <f t="shared" si="852"/>
        <v>0</v>
      </c>
      <c r="DL834" s="3">
        <f t="shared" si="852"/>
        <v>0</v>
      </c>
      <c r="DM834" s="3">
        <f t="shared" si="852"/>
        <v>0</v>
      </c>
      <c r="DN834" s="3">
        <f t="shared" si="852"/>
        <v>0</v>
      </c>
      <c r="DO834" s="3">
        <f t="shared" si="852"/>
        <v>0</v>
      </c>
      <c r="DP834" s="3">
        <f t="shared" si="852"/>
        <v>0</v>
      </c>
      <c r="DQ834" s="3">
        <f t="shared" si="852"/>
        <v>0</v>
      </c>
      <c r="DR834" s="3">
        <f t="shared" si="852"/>
        <v>0</v>
      </c>
      <c r="DS834" s="3">
        <f t="shared" si="852"/>
        <v>0</v>
      </c>
      <c r="DT834" s="3">
        <f t="shared" si="852"/>
        <v>0</v>
      </c>
      <c r="DU834" s="3">
        <f t="shared" si="852"/>
        <v>0</v>
      </c>
      <c r="DV834" s="3">
        <f t="shared" si="852"/>
        <v>0</v>
      </c>
      <c r="DW834" s="3">
        <f t="shared" si="852"/>
        <v>0</v>
      </c>
      <c r="DX834" s="3">
        <f t="shared" si="852"/>
        <v>0</v>
      </c>
      <c r="DY834" s="3">
        <f t="shared" si="852"/>
        <v>0</v>
      </c>
      <c r="DZ834" s="3">
        <f t="shared" si="852"/>
        <v>0</v>
      </c>
      <c r="EA834" s="3">
        <f t="shared" si="852"/>
        <v>0</v>
      </c>
      <c r="EB834" s="3">
        <f t="shared" si="852"/>
        <v>0</v>
      </c>
      <c r="EC834" s="3">
        <f t="shared" si="852"/>
        <v>0</v>
      </c>
      <c r="ED834" s="3">
        <f t="shared" si="852"/>
        <v>0</v>
      </c>
      <c r="EE834" s="3">
        <f t="shared" si="852"/>
        <v>0</v>
      </c>
      <c r="EF834" s="3">
        <f t="shared" si="852"/>
        <v>0</v>
      </c>
      <c r="EG834" s="3">
        <f t="shared" si="852"/>
        <v>0</v>
      </c>
      <c r="EH834" s="3">
        <f t="shared" si="852"/>
        <v>0</v>
      </c>
      <c r="EI834" s="3">
        <f t="shared" si="852"/>
        <v>0</v>
      </c>
      <c r="EJ834" s="3">
        <f t="shared" si="852"/>
        <v>0</v>
      </c>
      <c r="EK834" s="3">
        <f t="shared" si="852"/>
        <v>0</v>
      </c>
      <c r="EL834" s="3">
        <f t="shared" si="852"/>
        <v>0</v>
      </c>
      <c r="EM834" s="3">
        <f t="shared" ref="EM834:FR834" si="853">EM863</f>
        <v>0</v>
      </c>
      <c r="EN834" s="3">
        <f t="shared" si="853"/>
        <v>0</v>
      </c>
      <c r="EO834" s="3">
        <f t="shared" si="853"/>
        <v>0</v>
      </c>
      <c r="EP834" s="3">
        <f t="shared" si="853"/>
        <v>0</v>
      </c>
      <c r="EQ834" s="3">
        <f t="shared" si="853"/>
        <v>0</v>
      </c>
      <c r="ER834" s="3">
        <f t="shared" si="853"/>
        <v>0</v>
      </c>
      <c r="ES834" s="3">
        <f t="shared" si="853"/>
        <v>0</v>
      </c>
      <c r="ET834" s="3">
        <f t="shared" si="853"/>
        <v>0</v>
      </c>
      <c r="EU834" s="3">
        <f t="shared" si="853"/>
        <v>0</v>
      </c>
      <c r="EV834" s="3">
        <f t="shared" si="853"/>
        <v>0</v>
      </c>
      <c r="EW834" s="3">
        <f t="shared" si="853"/>
        <v>0</v>
      </c>
      <c r="EX834" s="3">
        <f t="shared" si="853"/>
        <v>0</v>
      </c>
      <c r="EY834" s="3">
        <f t="shared" si="853"/>
        <v>0</v>
      </c>
      <c r="EZ834" s="3">
        <f t="shared" si="853"/>
        <v>0</v>
      </c>
      <c r="FA834" s="3">
        <f t="shared" si="853"/>
        <v>0</v>
      </c>
      <c r="FB834" s="3">
        <f t="shared" si="853"/>
        <v>0</v>
      </c>
      <c r="FC834" s="3">
        <f t="shared" si="853"/>
        <v>0</v>
      </c>
      <c r="FD834" s="3">
        <f t="shared" si="853"/>
        <v>0</v>
      </c>
      <c r="FE834" s="3">
        <f t="shared" si="853"/>
        <v>0</v>
      </c>
      <c r="FF834" s="3">
        <f t="shared" si="853"/>
        <v>0</v>
      </c>
      <c r="FG834" s="3">
        <f t="shared" si="853"/>
        <v>0</v>
      </c>
      <c r="FH834" s="3">
        <f t="shared" si="853"/>
        <v>0</v>
      </c>
      <c r="FI834" s="3">
        <f t="shared" si="853"/>
        <v>0</v>
      </c>
      <c r="FJ834" s="3">
        <f t="shared" si="853"/>
        <v>0</v>
      </c>
      <c r="FK834" s="3">
        <f t="shared" si="853"/>
        <v>0</v>
      </c>
      <c r="FL834" s="3">
        <f t="shared" si="853"/>
        <v>0</v>
      </c>
      <c r="FM834" s="3">
        <f t="shared" si="853"/>
        <v>0</v>
      </c>
      <c r="FN834" s="3">
        <f t="shared" si="853"/>
        <v>0</v>
      </c>
      <c r="FO834" s="3">
        <f t="shared" si="853"/>
        <v>0</v>
      </c>
      <c r="FP834" s="3">
        <f t="shared" si="853"/>
        <v>0</v>
      </c>
      <c r="FQ834" s="3">
        <f t="shared" si="853"/>
        <v>0</v>
      </c>
      <c r="FR834" s="3">
        <f t="shared" si="853"/>
        <v>0</v>
      </c>
      <c r="FS834" s="3">
        <f t="shared" ref="FS834:GX834" si="854">FS863</f>
        <v>0</v>
      </c>
      <c r="FT834" s="3">
        <f t="shared" si="854"/>
        <v>0</v>
      </c>
      <c r="FU834" s="3">
        <f t="shared" si="854"/>
        <v>0</v>
      </c>
      <c r="FV834" s="3">
        <f t="shared" si="854"/>
        <v>0</v>
      </c>
      <c r="FW834" s="3">
        <f t="shared" si="854"/>
        <v>0</v>
      </c>
      <c r="FX834" s="3">
        <f t="shared" si="854"/>
        <v>0</v>
      </c>
      <c r="FY834" s="3">
        <f t="shared" si="854"/>
        <v>0</v>
      </c>
      <c r="FZ834" s="3">
        <f t="shared" si="854"/>
        <v>0</v>
      </c>
      <c r="GA834" s="3">
        <f t="shared" si="854"/>
        <v>0</v>
      </c>
      <c r="GB834" s="3">
        <f t="shared" si="854"/>
        <v>0</v>
      </c>
      <c r="GC834" s="3">
        <f t="shared" si="854"/>
        <v>0</v>
      </c>
      <c r="GD834" s="3">
        <f t="shared" si="854"/>
        <v>0</v>
      </c>
      <c r="GE834" s="3">
        <f t="shared" si="854"/>
        <v>0</v>
      </c>
      <c r="GF834" s="3">
        <f t="shared" si="854"/>
        <v>0</v>
      </c>
      <c r="GG834" s="3">
        <f t="shared" si="854"/>
        <v>0</v>
      </c>
      <c r="GH834" s="3">
        <f t="shared" si="854"/>
        <v>0</v>
      </c>
      <c r="GI834" s="3">
        <f t="shared" si="854"/>
        <v>0</v>
      </c>
      <c r="GJ834" s="3">
        <f t="shared" si="854"/>
        <v>0</v>
      </c>
      <c r="GK834" s="3">
        <f t="shared" si="854"/>
        <v>0</v>
      </c>
      <c r="GL834" s="3">
        <f t="shared" si="854"/>
        <v>0</v>
      </c>
      <c r="GM834" s="3">
        <f t="shared" si="854"/>
        <v>0</v>
      </c>
      <c r="GN834" s="3">
        <f t="shared" si="854"/>
        <v>0</v>
      </c>
      <c r="GO834" s="3">
        <f t="shared" si="854"/>
        <v>0</v>
      </c>
      <c r="GP834" s="3">
        <f t="shared" si="854"/>
        <v>0</v>
      </c>
      <c r="GQ834" s="3">
        <f t="shared" si="854"/>
        <v>0</v>
      </c>
      <c r="GR834" s="3">
        <f t="shared" si="854"/>
        <v>0</v>
      </c>
      <c r="GS834" s="3">
        <f t="shared" si="854"/>
        <v>0</v>
      </c>
      <c r="GT834" s="3">
        <f t="shared" si="854"/>
        <v>0</v>
      </c>
      <c r="GU834" s="3">
        <f t="shared" si="854"/>
        <v>0</v>
      </c>
      <c r="GV834" s="3">
        <f t="shared" si="854"/>
        <v>0</v>
      </c>
      <c r="GW834" s="3">
        <f t="shared" si="854"/>
        <v>0</v>
      </c>
      <c r="GX834" s="3">
        <f t="shared" si="854"/>
        <v>0</v>
      </c>
    </row>
    <row r="836" spans="1:245">
      <c r="A836">
        <v>17</v>
      </c>
      <c r="B836">
        <v>1</v>
      </c>
      <c r="C836">
        <f>ROW(SmtRes!A386)</f>
        <v>386</v>
      </c>
      <c r="D836">
        <f>ROW(EtalonRes!A385)</f>
        <v>385</v>
      </c>
      <c r="E836" t="s">
        <v>17</v>
      </c>
      <c r="F836" t="s">
        <v>163</v>
      </c>
      <c r="G836" t="s">
        <v>164</v>
      </c>
      <c r="H836" t="s">
        <v>165</v>
      </c>
      <c r="I836">
        <f>ROUND(5/100,9)</f>
        <v>0.05</v>
      </c>
      <c r="J836">
        <v>0</v>
      </c>
      <c r="O836">
        <f t="shared" ref="O836:O861" si="855">ROUND(CP836,2)</f>
        <v>1258.03</v>
      </c>
      <c r="P836">
        <f t="shared" ref="P836:P861" si="856">ROUND(CQ836*I836,2)</f>
        <v>918.94</v>
      </c>
      <c r="Q836">
        <f t="shared" ref="Q836:Q861" si="857">ROUND(CR836*I836,2)</f>
        <v>9.6300000000000008</v>
      </c>
      <c r="R836">
        <f t="shared" ref="R836:R861" si="858">ROUND(CS836*I836,2)</f>
        <v>1.07</v>
      </c>
      <c r="S836">
        <f t="shared" ref="S836:S861" si="859">ROUND(CT836*I836,2)</f>
        <v>329.46</v>
      </c>
      <c r="T836">
        <f t="shared" ref="T836:T861" si="860">ROUND(CU836*I836,2)</f>
        <v>0</v>
      </c>
      <c r="U836">
        <f t="shared" ref="U836:U861" si="861">CV836*I836</f>
        <v>1.2184250000000001</v>
      </c>
      <c r="V836">
        <f t="shared" ref="V836:V861" si="862">CW836*I836</f>
        <v>2.5000000000000005E-3</v>
      </c>
      <c r="W836">
        <f t="shared" ref="W836:W861" si="863">ROUND(CX836*I836,2)</f>
        <v>0</v>
      </c>
      <c r="X836">
        <f t="shared" ref="X836:X861" si="864">ROUND(CY836,2)</f>
        <v>350.36</v>
      </c>
      <c r="Y836">
        <f t="shared" ref="Y836:Y861" si="865">ROUND(CZ836,2)</f>
        <v>178.49</v>
      </c>
      <c r="AA836">
        <v>33525518</v>
      </c>
      <c r="AB836">
        <f t="shared" ref="AB836:AB861" si="866">ROUND((AC836+AD836+AF836),6)</f>
        <v>4229.8649999999998</v>
      </c>
      <c r="AC836">
        <f t="shared" ref="AC836:AC845" si="867">ROUND((ES836),6)</f>
        <v>4004.09</v>
      </c>
      <c r="AD836">
        <f>ROUND(((((ET836*1.25))-((EU836*1.25)))+AE836),6)</f>
        <v>17.912500000000001</v>
      </c>
      <c r="AE836">
        <f>ROUND(((EU836*1.25)),6)</f>
        <v>0.67500000000000004</v>
      </c>
      <c r="AF836">
        <f>ROUND(((EV836*1.15)),6)</f>
        <v>207.86250000000001</v>
      </c>
      <c r="AG836">
        <f t="shared" ref="AG836:AG861" si="868">ROUND((AP836),6)</f>
        <v>0</v>
      </c>
      <c r="AH836">
        <f>((EW836*1.15))</f>
        <v>24.368500000000001</v>
      </c>
      <c r="AI836">
        <f>((EX836*1.25))</f>
        <v>0.05</v>
      </c>
      <c r="AJ836">
        <f t="shared" ref="AJ836:AJ861" si="869">(AS836)</f>
        <v>0</v>
      </c>
      <c r="AK836">
        <v>4199.17</v>
      </c>
      <c r="AL836">
        <v>4004.09</v>
      </c>
      <c r="AM836">
        <v>14.33</v>
      </c>
      <c r="AN836">
        <v>0.54</v>
      </c>
      <c r="AO836">
        <v>180.75</v>
      </c>
      <c r="AP836">
        <v>0</v>
      </c>
      <c r="AQ836">
        <v>21.19</v>
      </c>
      <c r="AR836">
        <v>0.04</v>
      </c>
      <c r="AS836">
        <v>0</v>
      </c>
      <c r="AT836">
        <v>106</v>
      </c>
      <c r="AU836">
        <v>54</v>
      </c>
      <c r="AV836">
        <v>1</v>
      </c>
      <c r="AW836">
        <v>1</v>
      </c>
      <c r="AZ836">
        <v>1</v>
      </c>
      <c r="BA836">
        <v>31.7</v>
      </c>
      <c r="BB836">
        <v>10.75</v>
      </c>
      <c r="BC836">
        <v>4.59</v>
      </c>
      <c r="BD836" t="s">
        <v>3</v>
      </c>
      <c r="BE836" t="s">
        <v>3</v>
      </c>
      <c r="BF836" t="s">
        <v>3</v>
      </c>
      <c r="BG836" t="s">
        <v>3</v>
      </c>
      <c r="BH836">
        <v>0</v>
      </c>
      <c r="BI836">
        <v>1</v>
      </c>
      <c r="BJ836" t="s">
        <v>166</v>
      </c>
      <c r="BM836">
        <v>10001</v>
      </c>
      <c r="BN836">
        <v>0</v>
      </c>
      <c r="BO836" t="s">
        <v>163</v>
      </c>
      <c r="BP836">
        <v>1</v>
      </c>
      <c r="BQ836">
        <v>2</v>
      </c>
      <c r="BR836">
        <v>0</v>
      </c>
      <c r="BS836">
        <v>31.7</v>
      </c>
      <c r="BT836">
        <v>1</v>
      </c>
      <c r="BU836">
        <v>1</v>
      </c>
      <c r="BV836">
        <v>1</v>
      </c>
      <c r="BW836">
        <v>1</v>
      </c>
      <c r="BX836">
        <v>1</v>
      </c>
      <c r="BY836" t="s">
        <v>3</v>
      </c>
      <c r="BZ836">
        <v>118</v>
      </c>
      <c r="CA836">
        <v>63</v>
      </c>
      <c r="CE836">
        <v>0</v>
      </c>
      <c r="CF836">
        <v>0</v>
      </c>
      <c r="CG836">
        <v>0</v>
      </c>
      <c r="CM836">
        <v>0</v>
      </c>
      <c r="CN836" t="s">
        <v>926</v>
      </c>
      <c r="CO836">
        <v>0</v>
      </c>
      <c r="CP836">
        <f t="shared" ref="CP836:CP861" si="870">(P836+Q836+S836)</f>
        <v>1258.03</v>
      </c>
      <c r="CQ836">
        <f t="shared" ref="CQ836:CQ861" si="871">AC836*BC836</f>
        <v>18378.773099999999</v>
      </c>
      <c r="CR836">
        <f t="shared" ref="CR836:CR861" si="872">AD836*BB836</f>
        <v>192.55937500000002</v>
      </c>
      <c r="CS836">
        <f t="shared" ref="CS836:CS861" si="873">AE836*BS836</f>
        <v>21.397500000000001</v>
      </c>
      <c r="CT836">
        <f t="shared" ref="CT836:CT861" si="874">AF836*BA836</f>
        <v>6589.24125</v>
      </c>
      <c r="CU836">
        <f t="shared" ref="CU836:CU861" si="875">AG836</f>
        <v>0</v>
      </c>
      <c r="CV836">
        <f t="shared" ref="CV836:CV861" si="876">AH836</f>
        <v>24.368500000000001</v>
      </c>
      <c r="CW836">
        <f t="shared" ref="CW836:CW861" si="877">AI836</f>
        <v>0.05</v>
      </c>
      <c r="CX836">
        <f t="shared" ref="CX836:CX861" si="878">AJ836</f>
        <v>0</v>
      </c>
      <c r="CY836">
        <f t="shared" ref="CY836:CY861" si="879">(((S836+R836)*AT836)/100)</f>
        <v>350.36180000000002</v>
      </c>
      <c r="CZ836">
        <f t="shared" ref="CZ836:CZ861" si="880">(((S836+R836)*AU836)/100)</f>
        <v>178.4862</v>
      </c>
      <c r="DC836" t="s">
        <v>3</v>
      </c>
      <c r="DD836" t="s">
        <v>3</v>
      </c>
      <c r="DE836" t="s">
        <v>167</v>
      </c>
      <c r="DF836" t="s">
        <v>167</v>
      </c>
      <c r="DG836" t="s">
        <v>168</v>
      </c>
      <c r="DH836" t="s">
        <v>3</v>
      </c>
      <c r="DI836" t="s">
        <v>168</v>
      </c>
      <c r="DJ836" t="s">
        <v>167</v>
      </c>
      <c r="DK836" t="s">
        <v>3</v>
      </c>
      <c r="DL836" t="s">
        <v>3</v>
      </c>
      <c r="DM836" t="s">
        <v>3</v>
      </c>
      <c r="DN836">
        <v>0</v>
      </c>
      <c r="DO836">
        <v>0</v>
      </c>
      <c r="DP836">
        <v>1</v>
      </c>
      <c r="DQ836">
        <v>1</v>
      </c>
      <c r="DU836">
        <v>1013</v>
      </c>
      <c r="DV836" t="s">
        <v>165</v>
      </c>
      <c r="DW836" t="s">
        <v>165</v>
      </c>
      <c r="DX836">
        <v>1</v>
      </c>
      <c r="DZ836" t="s">
        <v>3</v>
      </c>
      <c r="EA836" t="s">
        <v>3</v>
      </c>
      <c r="EB836" t="s">
        <v>3</v>
      </c>
      <c r="EC836" t="s">
        <v>3</v>
      </c>
      <c r="EE836">
        <v>36260426</v>
      </c>
      <c r="EF836">
        <v>2</v>
      </c>
      <c r="EG836" t="s">
        <v>55</v>
      </c>
      <c r="EH836">
        <v>0</v>
      </c>
      <c r="EI836" t="s">
        <v>3</v>
      </c>
      <c r="EJ836">
        <v>1</v>
      </c>
      <c r="EK836">
        <v>10001</v>
      </c>
      <c r="EL836" t="s">
        <v>169</v>
      </c>
      <c r="EM836" t="s">
        <v>170</v>
      </c>
      <c r="EO836" t="s">
        <v>171</v>
      </c>
      <c r="EQ836">
        <v>0</v>
      </c>
      <c r="ER836">
        <v>4199.17</v>
      </c>
      <c r="ES836">
        <v>4004.09</v>
      </c>
      <c r="ET836">
        <v>14.33</v>
      </c>
      <c r="EU836">
        <v>0.54</v>
      </c>
      <c r="EV836">
        <v>180.75</v>
      </c>
      <c r="EW836">
        <v>21.19</v>
      </c>
      <c r="EX836">
        <v>0.04</v>
      </c>
      <c r="EY836">
        <v>0</v>
      </c>
      <c r="FQ836">
        <v>0</v>
      </c>
      <c r="FR836">
        <f t="shared" ref="FR836:FR861" si="881">ROUND(IF(AND(BH836=3,BI836=3),P836,0),2)</f>
        <v>0</v>
      </c>
      <c r="FS836">
        <v>0</v>
      </c>
      <c r="FT836" t="s">
        <v>58</v>
      </c>
      <c r="FU836" t="s">
        <v>59</v>
      </c>
      <c r="FX836">
        <v>106.2</v>
      </c>
      <c r="FY836">
        <v>53.55</v>
      </c>
      <c r="GA836" t="s">
        <v>3</v>
      </c>
      <c r="GD836">
        <v>1</v>
      </c>
      <c r="GF836">
        <v>-1773683300</v>
      </c>
      <c r="GG836">
        <v>2</v>
      </c>
      <c r="GH836">
        <v>1</v>
      </c>
      <c r="GI836">
        <v>2</v>
      </c>
      <c r="GJ836">
        <v>0</v>
      </c>
      <c r="GK836">
        <v>0</v>
      </c>
      <c r="GL836">
        <f t="shared" ref="GL836:GL861" si="882">ROUND(IF(AND(BH836=3,BI836=3,FS836&lt;&gt;0),P836,0),2)</f>
        <v>0</v>
      </c>
      <c r="GM836">
        <f t="shared" ref="GM836:GM861" si="883">ROUND(O836+X836+Y836,2)+GX836</f>
        <v>1786.88</v>
      </c>
      <c r="GN836">
        <f t="shared" ref="GN836:GN861" si="884">IF(OR(BI836=0,BI836=1),ROUND(O836+X836+Y836,2),0)</f>
        <v>1786.88</v>
      </c>
      <c r="GO836">
        <f t="shared" ref="GO836:GO861" si="885">IF(BI836=2,ROUND(O836+X836+Y836,2),0)</f>
        <v>0</v>
      </c>
      <c r="GP836">
        <f t="shared" ref="GP836:GP861" si="886">IF(BI836=4,ROUND(O836+X836+Y836,2)+GX836,0)</f>
        <v>0</v>
      </c>
      <c r="GR836">
        <v>0</v>
      </c>
      <c r="GS836">
        <v>3</v>
      </c>
      <c r="GT836">
        <v>0</v>
      </c>
      <c r="GU836" t="s">
        <v>3</v>
      </c>
      <c r="GV836">
        <f t="shared" ref="GV836:GV861" si="887">ROUND((GT836),6)</f>
        <v>0</v>
      </c>
      <c r="GW836">
        <v>1</v>
      </c>
      <c r="GX836">
        <f t="shared" ref="GX836:GX861" si="888">ROUND(HC836*I836,2)</f>
        <v>0</v>
      </c>
      <c r="HA836">
        <v>0</v>
      </c>
      <c r="HB836">
        <v>0</v>
      </c>
      <c r="HC836">
        <f t="shared" ref="HC836:HC861" si="889">GV836*GW836</f>
        <v>0</v>
      </c>
      <c r="HE836" t="s">
        <v>3</v>
      </c>
      <c r="HF836" t="s">
        <v>3</v>
      </c>
      <c r="IK836">
        <v>0</v>
      </c>
    </row>
    <row r="837" spans="1:245">
      <c r="A837">
        <v>18</v>
      </c>
      <c r="B837">
        <v>1</v>
      </c>
      <c r="C837">
        <v>385</v>
      </c>
      <c r="E837" t="s">
        <v>25</v>
      </c>
      <c r="F837" t="s">
        <v>172</v>
      </c>
      <c r="G837" t="s">
        <v>173</v>
      </c>
      <c r="H837" t="s">
        <v>174</v>
      </c>
      <c r="I837">
        <f>I836*J837</f>
        <v>5</v>
      </c>
      <c r="J837">
        <v>100</v>
      </c>
      <c r="O837">
        <f t="shared" si="855"/>
        <v>541.16</v>
      </c>
      <c r="P837">
        <f t="shared" si="856"/>
        <v>541.16</v>
      </c>
      <c r="Q837">
        <f t="shared" si="857"/>
        <v>0</v>
      </c>
      <c r="R837">
        <f t="shared" si="858"/>
        <v>0</v>
      </c>
      <c r="S837">
        <f t="shared" si="859"/>
        <v>0</v>
      </c>
      <c r="T837">
        <f t="shared" si="860"/>
        <v>0</v>
      </c>
      <c r="U837">
        <f t="shared" si="861"/>
        <v>0</v>
      </c>
      <c r="V837">
        <f t="shared" si="862"/>
        <v>0</v>
      </c>
      <c r="W837">
        <f t="shared" si="863"/>
        <v>30.2</v>
      </c>
      <c r="X837">
        <f t="shared" si="864"/>
        <v>0</v>
      </c>
      <c r="Y837">
        <f t="shared" si="865"/>
        <v>0</v>
      </c>
      <c r="AA837">
        <v>33525518</v>
      </c>
      <c r="AB837">
        <f t="shared" si="866"/>
        <v>131.99</v>
      </c>
      <c r="AC837">
        <f t="shared" si="867"/>
        <v>131.99</v>
      </c>
      <c r="AD837">
        <f>ROUND((((ET837)-(EU837))+AE837),6)</f>
        <v>0</v>
      </c>
      <c r="AE837">
        <f>ROUND((EU837),6)</f>
        <v>0</v>
      </c>
      <c r="AF837">
        <f>ROUND((EV837),6)</f>
        <v>0</v>
      </c>
      <c r="AG837">
        <f t="shared" si="868"/>
        <v>0</v>
      </c>
      <c r="AH837">
        <f>(EW837)</f>
        <v>0</v>
      </c>
      <c r="AI837">
        <f>(EX837)</f>
        <v>0</v>
      </c>
      <c r="AJ837">
        <f t="shared" si="869"/>
        <v>6.04</v>
      </c>
      <c r="AK837">
        <v>131.99</v>
      </c>
      <c r="AL837">
        <v>131.99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6.04</v>
      </c>
      <c r="AT837">
        <v>106</v>
      </c>
      <c r="AU837">
        <v>54</v>
      </c>
      <c r="AV837">
        <v>1</v>
      </c>
      <c r="AW837">
        <v>1</v>
      </c>
      <c r="AZ837">
        <v>1</v>
      </c>
      <c r="BA837">
        <v>1</v>
      </c>
      <c r="BB837">
        <v>1</v>
      </c>
      <c r="BC837">
        <v>0.82</v>
      </c>
      <c r="BD837" t="s">
        <v>3</v>
      </c>
      <c r="BE837" t="s">
        <v>3</v>
      </c>
      <c r="BF837" t="s">
        <v>3</v>
      </c>
      <c r="BG837" t="s">
        <v>3</v>
      </c>
      <c r="BH837">
        <v>3</v>
      </c>
      <c r="BI837">
        <v>1</v>
      </c>
      <c r="BJ837" t="s">
        <v>175</v>
      </c>
      <c r="BM837">
        <v>10001</v>
      </c>
      <c r="BN837">
        <v>0</v>
      </c>
      <c r="BO837" t="s">
        <v>172</v>
      </c>
      <c r="BP837">
        <v>1</v>
      </c>
      <c r="BQ837">
        <v>2</v>
      </c>
      <c r="BR837">
        <v>0</v>
      </c>
      <c r="BS837">
        <v>1</v>
      </c>
      <c r="BT837">
        <v>1</v>
      </c>
      <c r="BU837">
        <v>1</v>
      </c>
      <c r="BV837">
        <v>1</v>
      </c>
      <c r="BW837">
        <v>1</v>
      </c>
      <c r="BX837">
        <v>1</v>
      </c>
      <c r="BY837" t="s">
        <v>3</v>
      </c>
      <c r="BZ837">
        <v>118</v>
      </c>
      <c r="CA837">
        <v>63</v>
      </c>
      <c r="CE837">
        <v>0</v>
      </c>
      <c r="CF837">
        <v>0</v>
      </c>
      <c r="CG837">
        <v>0</v>
      </c>
      <c r="CM837">
        <v>0</v>
      </c>
      <c r="CN837" t="s">
        <v>3</v>
      </c>
      <c r="CO837">
        <v>0</v>
      </c>
      <c r="CP837">
        <f t="shared" si="870"/>
        <v>541.16</v>
      </c>
      <c r="CQ837">
        <f t="shared" si="871"/>
        <v>108.23180000000001</v>
      </c>
      <c r="CR837">
        <f t="shared" si="872"/>
        <v>0</v>
      </c>
      <c r="CS837">
        <f t="shared" si="873"/>
        <v>0</v>
      </c>
      <c r="CT837">
        <f t="shared" si="874"/>
        <v>0</v>
      </c>
      <c r="CU837">
        <f t="shared" si="875"/>
        <v>0</v>
      </c>
      <c r="CV837">
        <f t="shared" si="876"/>
        <v>0</v>
      </c>
      <c r="CW837">
        <f t="shared" si="877"/>
        <v>0</v>
      </c>
      <c r="CX837">
        <f t="shared" si="878"/>
        <v>6.04</v>
      </c>
      <c r="CY837">
        <f t="shared" si="879"/>
        <v>0</v>
      </c>
      <c r="CZ837">
        <f t="shared" si="880"/>
        <v>0</v>
      </c>
      <c r="DC837" t="s">
        <v>3</v>
      </c>
      <c r="DD837" t="s">
        <v>3</v>
      </c>
      <c r="DE837" t="s">
        <v>3</v>
      </c>
      <c r="DF837" t="s">
        <v>3</v>
      </c>
      <c r="DG837" t="s">
        <v>3</v>
      </c>
      <c r="DH837" t="s">
        <v>3</v>
      </c>
      <c r="DI837" t="s">
        <v>3</v>
      </c>
      <c r="DJ837" t="s">
        <v>3</v>
      </c>
      <c r="DK837" t="s">
        <v>3</v>
      </c>
      <c r="DL837" t="s">
        <v>3</v>
      </c>
      <c r="DM837" t="s">
        <v>3</v>
      </c>
      <c r="DN837">
        <v>0</v>
      </c>
      <c r="DO837">
        <v>0</v>
      </c>
      <c r="DP837">
        <v>1</v>
      </c>
      <c r="DQ837">
        <v>1</v>
      </c>
      <c r="DU837">
        <v>1003</v>
      </c>
      <c r="DV837" t="s">
        <v>174</v>
      </c>
      <c r="DW837" t="s">
        <v>174</v>
      </c>
      <c r="DX837">
        <v>1</v>
      </c>
      <c r="DZ837" t="s">
        <v>3</v>
      </c>
      <c r="EA837" t="s">
        <v>3</v>
      </c>
      <c r="EB837" t="s">
        <v>3</v>
      </c>
      <c r="EC837" t="s">
        <v>3</v>
      </c>
      <c r="EE837">
        <v>36260426</v>
      </c>
      <c r="EF837">
        <v>2</v>
      </c>
      <c r="EG837" t="s">
        <v>55</v>
      </c>
      <c r="EH837">
        <v>0</v>
      </c>
      <c r="EI837" t="s">
        <v>3</v>
      </c>
      <c r="EJ837">
        <v>1</v>
      </c>
      <c r="EK837">
        <v>10001</v>
      </c>
      <c r="EL837" t="s">
        <v>169</v>
      </c>
      <c r="EM837" t="s">
        <v>170</v>
      </c>
      <c r="EO837" t="s">
        <v>3</v>
      </c>
      <c r="EQ837">
        <v>0</v>
      </c>
      <c r="ER837">
        <v>131.99</v>
      </c>
      <c r="ES837">
        <v>131.99</v>
      </c>
      <c r="ET837">
        <v>0</v>
      </c>
      <c r="EU837">
        <v>0</v>
      </c>
      <c r="EV837">
        <v>0</v>
      </c>
      <c r="EW837">
        <v>0</v>
      </c>
      <c r="EX837">
        <v>0</v>
      </c>
      <c r="FQ837">
        <v>0</v>
      </c>
      <c r="FR837">
        <f t="shared" si="881"/>
        <v>0</v>
      </c>
      <c r="FS837">
        <v>0</v>
      </c>
      <c r="FT837" t="s">
        <v>58</v>
      </c>
      <c r="FU837" t="s">
        <v>59</v>
      </c>
      <c r="FX837">
        <v>106.2</v>
      </c>
      <c r="FY837">
        <v>53.55</v>
      </c>
      <c r="GA837" t="s">
        <v>3</v>
      </c>
      <c r="GD837">
        <v>1</v>
      </c>
      <c r="GF837">
        <v>-716496253</v>
      </c>
      <c r="GG837">
        <v>2</v>
      </c>
      <c r="GH837">
        <v>1</v>
      </c>
      <c r="GI837">
        <v>2</v>
      </c>
      <c r="GJ837">
        <v>0</v>
      </c>
      <c r="GK837">
        <v>0</v>
      </c>
      <c r="GL837">
        <f t="shared" si="882"/>
        <v>0</v>
      </c>
      <c r="GM837">
        <f t="shared" si="883"/>
        <v>541.16</v>
      </c>
      <c r="GN837">
        <f t="shared" si="884"/>
        <v>541.16</v>
      </c>
      <c r="GO837">
        <f t="shared" si="885"/>
        <v>0</v>
      </c>
      <c r="GP837">
        <f t="shared" si="886"/>
        <v>0</v>
      </c>
      <c r="GR837">
        <v>0</v>
      </c>
      <c r="GS837">
        <v>3</v>
      </c>
      <c r="GT837">
        <v>0</v>
      </c>
      <c r="GU837" t="s">
        <v>3</v>
      </c>
      <c r="GV837">
        <f t="shared" si="887"/>
        <v>0</v>
      </c>
      <c r="GW837">
        <v>1</v>
      </c>
      <c r="GX837">
        <f t="shared" si="888"/>
        <v>0</v>
      </c>
      <c r="HA837">
        <v>0</v>
      </c>
      <c r="HB837">
        <v>0</v>
      </c>
      <c r="HC837">
        <f t="shared" si="889"/>
        <v>0</v>
      </c>
      <c r="HE837" t="s">
        <v>3</v>
      </c>
      <c r="HF837" t="s">
        <v>3</v>
      </c>
      <c r="IK837">
        <v>0</v>
      </c>
    </row>
    <row r="838" spans="1:245">
      <c r="A838">
        <v>17</v>
      </c>
      <c r="B838">
        <v>1</v>
      </c>
      <c r="C838">
        <f>ROW(SmtRes!A395)</f>
        <v>395</v>
      </c>
      <c r="D838">
        <f>ROW(EtalonRes!A394)</f>
        <v>394</v>
      </c>
      <c r="E838" t="s">
        <v>30</v>
      </c>
      <c r="F838" t="s">
        <v>176</v>
      </c>
      <c r="G838" t="s">
        <v>177</v>
      </c>
      <c r="H838" t="s">
        <v>178</v>
      </c>
      <c r="I838">
        <f>ROUND(2.4/100,9)</f>
        <v>2.4E-2</v>
      </c>
      <c r="J838">
        <v>0</v>
      </c>
      <c r="O838">
        <f t="shared" si="855"/>
        <v>1388.36</v>
      </c>
      <c r="P838">
        <f t="shared" si="856"/>
        <v>36.549999999999997</v>
      </c>
      <c r="Q838">
        <f t="shared" si="857"/>
        <v>14.77</v>
      </c>
      <c r="R838">
        <f t="shared" si="858"/>
        <v>1.03</v>
      </c>
      <c r="S838">
        <f t="shared" si="859"/>
        <v>1337.04</v>
      </c>
      <c r="T838">
        <f t="shared" si="860"/>
        <v>0</v>
      </c>
      <c r="U838">
        <f t="shared" si="861"/>
        <v>4.5945719999999994</v>
      </c>
      <c r="V838">
        <f t="shared" si="862"/>
        <v>2.4000000000000002E-3</v>
      </c>
      <c r="W838">
        <f t="shared" si="863"/>
        <v>0</v>
      </c>
      <c r="X838">
        <f t="shared" si="864"/>
        <v>1271.17</v>
      </c>
      <c r="Y838">
        <f t="shared" si="865"/>
        <v>628.89</v>
      </c>
      <c r="AA838">
        <v>33525518</v>
      </c>
      <c r="AB838">
        <f t="shared" si="866"/>
        <v>2294.1909999999998</v>
      </c>
      <c r="AC838">
        <f t="shared" si="867"/>
        <v>478.86</v>
      </c>
      <c r="AD838">
        <f>ROUND(((((ET838*1.25))-((EU838*1.25)))+AE838),6)</f>
        <v>57.912500000000001</v>
      </c>
      <c r="AE838">
        <f>ROUND(((EU838*1.25)),6)</f>
        <v>1.35</v>
      </c>
      <c r="AF838">
        <f>ROUND(((EV838*1.15)),6)</f>
        <v>1757.4185</v>
      </c>
      <c r="AG838">
        <f t="shared" si="868"/>
        <v>0</v>
      </c>
      <c r="AH838">
        <f>((EW838*1.15))</f>
        <v>191.44049999999999</v>
      </c>
      <c r="AI838">
        <f>((EX838*1.25))</f>
        <v>0.1</v>
      </c>
      <c r="AJ838">
        <f t="shared" si="869"/>
        <v>0</v>
      </c>
      <c r="AK838">
        <v>2053.38</v>
      </c>
      <c r="AL838">
        <v>478.86</v>
      </c>
      <c r="AM838">
        <v>46.33</v>
      </c>
      <c r="AN838">
        <v>1.08</v>
      </c>
      <c r="AO838">
        <v>1528.19</v>
      </c>
      <c r="AP838">
        <v>0</v>
      </c>
      <c r="AQ838">
        <v>166.47</v>
      </c>
      <c r="AR838">
        <v>0.08</v>
      </c>
      <c r="AS838">
        <v>0</v>
      </c>
      <c r="AT838">
        <v>95</v>
      </c>
      <c r="AU838">
        <v>47</v>
      </c>
      <c r="AV838">
        <v>1</v>
      </c>
      <c r="AW838">
        <v>1</v>
      </c>
      <c r="AZ838">
        <v>1</v>
      </c>
      <c r="BA838">
        <v>31.7</v>
      </c>
      <c r="BB838">
        <v>10.63</v>
      </c>
      <c r="BC838">
        <v>3.18</v>
      </c>
      <c r="BD838" t="s">
        <v>3</v>
      </c>
      <c r="BE838" t="s">
        <v>3</v>
      </c>
      <c r="BF838" t="s">
        <v>3</v>
      </c>
      <c r="BG838" t="s">
        <v>3</v>
      </c>
      <c r="BH838">
        <v>0</v>
      </c>
      <c r="BI838">
        <v>1</v>
      </c>
      <c r="BJ838" t="s">
        <v>179</v>
      </c>
      <c r="BM838">
        <v>15001</v>
      </c>
      <c r="BN838">
        <v>0</v>
      </c>
      <c r="BO838" t="s">
        <v>176</v>
      </c>
      <c r="BP838">
        <v>1</v>
      </c>
      <c r="BQ838">
        <v>2</v>
      </c>
      <c r="BR838">
        <v>0</v>
      </c>
      <c r="BS838">
        <v>31.7</v>
      </c>
      <c r="BT838">
        <v>1</v>
      </c>
      <c r="BU838">
        <v>1</v>
      </c>
      <c r="BV838">
        <v>1</v>
      </c>
      <c r="BW838">
        <v>1</v>
      </c>
      <c r="BX838">
        <v>1</v>
      </c>
      <c r="BY838" t="s">
        <v>3</v>
      </c>
      <c r="BZ838">
        <v>105</v>
      </c>
      <c r="CA838">
        <v>55</v>
      </c>
      <c r="CE838">
        <v>0</v>
      </c>
      <c r="CF838">
        <v>0</v>
      </c>
      <c r="CG838">
        <v>0</v>
      </c>
      <c r="CM838">
        <v>0</v>
      </c>
      <c r="CN838" t="s">
        <v>926</v>
      </c>
      <c r="CO838">
        <v>0</v>
      </c>
      <c r="CP838">
        <f t="shared" si="870"/>
        <v>1388.36</v>
      </c>
      <c r="CQ838">
        <f t="shared" si="871"/>
        <v>1522.7748000000001</v>
      </c>
      <c r="CR838">
        <f t="shared" si="872"/>
        <v>615.6098750000001</v>
      </c>
      <c r="CS838">
        <f t="shared" si="873"/>
        <v>42.795000000000002</v>
      </c>
      <c r="CT838">
        <f t="shared" si="874"/>
        <v>55710.166449999997</v>
      </c>
      <c r="CU838">
        <f t="shared" si="875"/>
        <v>0</v>
      </c>
      <c r="CV838">
        <f t="shared" si="876"/>
        <v>191.44049999999999</v>
      </c>
      <c r="CW838">
        <f t="shared" si="877"/>
        <v>0.1</v>
      </c>
      <c r="CX838">
        <f t="shared" si="878"/>
        <v>0</v>
      </c>
      <c r="CY838">
        <f t="shared" si="879"/>
        <v>1271.1665</v>
      </c>
      <c r="CZ838">
        <f t="shared" si="880"/>
        <v>628.89289999999994</v>
      </c>
      <c r="DC838" t="s">
        <v>3</v>
      </c>
      <c r="DD838" t="s">
        <v>3</v>
      </c>
      <c r="DE838" t="s">
        <v>167</v>
      </c>
      <c r="DF838" t="s">
        <v>167</v>
      </c>
      <c r="DG838" t="s">
        <v>168</v>
      </c>
      <c r="DH838" t="s">
        <v>3</v>
      </c>
      <c r="DI838" t="s">
        <v>168</v>
      </c>
      <c r="DJ838" t="s">
        <v>167</v>
      </c>
      <c r="DK838" t="s">
        <v>3</v>
      </c>
      <c r="DL838" t="s">
        <v>3</v>
      </c>
      <c r="DM838" t="s">
        <v>3</v>
      </c>
      <c r="DN838">
        <v>0</v>
      </c>
      <c r="DO838">
        <v>0</v>
      </c>
      <c r="DP838">
        <v>1</v>
      </c>
      <c r="DQ838">
        <v>1</v>
      </c>
      <c r="DU838">
        <v>1013</v>
      </c>
      <c r="DV838" t="s">
        <v>178</v>
      </c>
      <c r="DW838" t="s">
        <v>178</v>
      </c>
      <c r="DX838">
        <v>1</v>
      </c>
      <c r="DZ838" t="s">
        <v>3</v>
      </c>
      <c r="EA838" t="s">
        <v>3</v>
      </c>
      <c r="EB838" t="s">
        <v>3</v>
      </c>
      <c r="EC838" t="s">
        <v>3</v>
      </c>
      <c r="EE838">
        <v>36260452</v>
      </c>
      <c r="EF838">
        <v>2</v>
      </c>
      <c r="EG838" t="s">
        <v>55</v>
      </c>
      <c r="EH838">
        <v>0</v>
      </c>
      <c r="EI838" t="s">
        <v>3</v>
      </c>
      <c r="EJ838">
        <v>1</v>
      </c>
      <c r="EK838">
        <v>15001</v>
      </c>
      <c r="EL838" t="s">
        <v>180</v>
      </c>
      <c r="EM838" t="s">
        <v>181</v>
      </c>
      <c r="EO838" t="s">
        <v>171</v>
      </c>
      <c r="EQ838">
        <v>0</v>
      </c>
      <c r="ER838">
        <v>2053.38</v>
      </c>
      <c r="ES838">
        <v>478.86</v>
      </c>
      <c r="ET838">
        <v>46.33</v>
      </c>
      <c r="EU838">
        <v>1.08</v>
      </c>
      <c r="EV838">
        <v>1528.19</v>
      </c>
      <c r="EW838">
        <v>166.47</v>
      </c>
      <c r="EX838">
        <v>0.08</v>
      </c>
      <c r="EY838">
        <v>0</v>
      </c>
      <c r="FQ838">
        <v>0</v>
      </c>
      <c r="FR838">
        <f t="shared" si="881"/>
        <v>0</v>
      </c>
      <c r="FS838">
        <v>0</v>
      </c>
      <c r="FT838" t="s">
        <v>58</v>
      </c>
      <c r="FU838" t="s">
        <v>59</v>
      </c>
      <c r="FX838">
        <v>94.5</v>
      </c>
      <c r="FY838">
        <v>46.75</v>
      </c>
      <c r="GA838" t="s">
        <v>3</v>
      </c>
      <c r="GD838">
        <v>1</v>
      </c>
      <c r="GF838">
        <v>-1841865788</v>
      </c>
      <c r="GG838">
        <v>2</v>
      </c>
      <c r="GH838">
        <v>1</v>
      </c>
      <c r="GI838">
        <v>2</v>
      </c>
      <c r="GJ838">
        <v>0</v>
      </c>
      <c r="GK838">
        <v>0</v>
      </c>
      <c r="GL838">
        <f t="shared" si="882"/>
        <v>0</v>
      </c>
      <c r="GM838">
        <f t="shared" si="883"/>
        <v>3288.42</v>
      </c>
      <c r="GN838">
        <f t="shared" si="884"/>
        <v>3288.42</v>
      </c>
      <c r="GO838">
        <f t="shared" si="885"/>
        <v>0</v>
      </c>
      <c r="GP838">
        <f t="shared" si="886"/>
        <v>0</v>
      </c>
      <c r="GR838">
        <v>0</v>
      </c>
      <c r="GS838">
        <v>3</v>
      </c>
      <c r="GT838">
        <v>0</v>
      </c>
      <c r="GU838" t="s">
        <v>3</v>
      </c>
      <c r="GV838">
        <f t="shared" si="887"/>
        <v>0</v>
      </c>
      <c r="GW838">
        <v>1</v>
      </c>
      <c r="GX838">
        <f t="shared" si="888"/>
        <v>0</v>
      </c>
      <c r="HA838">
        <v>0</v>
      </c>
      <c r="HB838">
        <v>0</v>
      </c>
      <c r="HC838">
        <f t="shared" si="889"/>
        <v>0</v>
      </c>
      <c r="HE838" t="s">
        <v>3</v>
      </c>
      <c r="HF838" t="s">
        <v>3</v>
      </c>
      <c r="IK838">
        <v>0</v>
      </c>
    </row>
    <row r="839" spans="1:245">
      <c r="A839">
        <v>18</v>
      </c>
      <c r="B839">
        <v>1</v>
      </c>
      <c r="C839">
        <v>395</v>
      </c>
      <c r="E839" t="s">
        <v>35</v>
      </c>
      <c r="F839" t="s">
        <v>182</v>
      </c>
      <c r="G839" t="s">
        <v>183</v>
      </c>
      <c r="H839" t="s">
        <v>184</v>
      </c>
      <c r="I839">
        <f>I838*J839</f>
        <v>2.52</v>
      </c>
      <c r="J839">
        <v>105</v>
      </c>
      <c r="O839">
        <f t="shared" si="855"/>
        <v>571.34</v>
      </c>
      <c r="P839">
        <f t="shared" si="856"/>
        <v>571.34</v>
      </c>
      <c r="Q839">
        <f t="shared" si="857"/>
        <v>0</v>
      </c>
      <c r="R839">
        <f t="shared" si="858"/>
        <v>0</v>
      </c>
      <c r="S839">
        <f t="shared" si="859"/>
        <v>0</v>
      </c>
      <c r="T839">
        <f t="shared" si="860"/>
        <v>0</v>
      </c>
      <c r="U839">
        <f t="shared" si="861"/>
        <v>0</v>
      </c>
      <c r="V839">
        <f t="shared" si="862"/>
        <v>0</v>
      </c>
      <c r="W839">
        <f t="shared" si="863"/>
        <v>43.6</v>
      </c>
      <c r="X839">
        <f t="shared" si="864"/>
        <v>0</v>
      </c>
      <c r="Y839">
        <f t="shared" si="865"/>
        <v>0</v>
      </c>
      <c r="AA839">
        <v>33525518</v>
      </c>
      <c r="AB839">
        <f t="shared" si="866"/>
        <v>377.87</v>
      </c>
      <c r="AC839">
        <f t="shared" si="867"/>
        <v>377.87</v>
      </c>
      <c r="AD839">
        <f>ROUND((((ET839)-(EU839))+AE839),6)</f>
        <v>0</v>
      </c>
      <c r="AE839">
        <f>ROUND((EU839),6)</f>
        <v>0</v>
      </c>
      <c r="AF839">
        <f>ROUND((EV839),6)</f>
        <v>0</v>
      </c>
      <c r="AG839">
        <f t="shared" si="868"/>
        <v>0</v>
      </c>
      <c r="AH839">
        <f>(EW839)</f>
        <v>0</v>
      </c>
      <c r="AI839">
        <f>(EX839)</f>
        <v>0</v>
      </c>
      <c r="AJ839">
        <f t="shared" si="869"/>
        <v>17.3</v>
      </c>
      <c r="AK839">
        <v>377.87</v>
      </c>
      <c r="AL839">
        <v>377.87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17.3</v>
      </c>
      <c r="AT839">
        <v>95</v>
      </c>
      <c r="AU839">
        <v>47</v>
      </c>
      <c r="AV839">
        <v>1</v>
      </c>
      <c r="AW839">
        <v>1</v>
      </c>
      <c r="AZ839">
        <v>1</v>
      </c>
      <c r="BA839">
        <v>1</v>
      </c>
      <c r="BB839">
        <v>1</v>
      </c>
      <c r="BC839">
        <v>0.6</v>
      </c>
      <c r="BD839" t="s">
        <v>3</v>
      </c>
      <c r="BE839" t="s">
        <v>3</v>
      </c>
      <c r="BF839" t="s">
        <v>3</v>
      </c>
      <c r="BG839" t="s">
        <v>3</v>
      </c>
      <c r="BH839">
        <v>3</v>
      </c>
      <c r="BI839">
        <v>1</v>
      </c>
      <c r="BJ839" t="s">
        <v>185</v>
      </c>
      <c r="BM839">
        <v>15001</v>
      </c>
      <c r="BN839">
        <v>0</v>
      </c>
      <c r="BO839" t="s">
        <v>182</v>
      </c>
      <c r="BP839">
        <v>1</v>
      </c>
      <c r="BQ839">
        <v>2</v>
      </c>
      <c r="BR839">
        <v>0</v>
      </c>
      <c r="BS839">
        <v>1</v>
      </c>
      <c r="BT839">
        <v>1</v>
      </c>
      <c r="BU839">
        <v>1</v>
      </c>
      <c r="BV839">
        <v>1</v>
      </c>
      <c r="BW839">
        <v>1</v>
      </c>
      <c r="BX839">
        <v>1</v>
      </c>
      <c r="BY839" t="s">
        <v>3</v>
      </c>
      <c r="BZ839">
        <v>105</v>
      </c>
      <c r="CA839">
        <v>55</v>
      </c>
      <c r="CE839">
        <v>0</v>
      </c>
      <c r="CF839">
        <v>0</v>
      </c>
      <c r="CG839">
        <v>0</v>
      </c>
      <c r="CM839">
        <v>0</v>
      </c>
      <c r="CN839" t="s">
        <v>3</v>
      </c>
      <c r="CO839">
        <v>0</v>
      </c>
      <c r="CP839">
        <f t="shared" si="870"/>
        <v>571.34</v>
      </c>
      <c r="CQ839">
        <f t="shared" si="871"/>
        <v>226.72200000000001</v>
      </c>
      <c r="CR839">
        <f t="shared" si="872"/>
        <v>0</v>
      </c>
      <c r="CS839">
        <f t="shared" si="873"/>
        <v>0</v>
      </c>
      <c r="CT839">
        <f t="shared" si="874"/>
        <v>0</v>
      </c>
      <c r="CU839">
        <f t="shared" si="875"/>
        <v>0</v>
      </c>
      <c r="CV839">
        <f t="shared" si="876"/>
        <v>0</v>
      </c>
      <c r="CW839">
        <f t="shared" si="877"/>
        <v>0</v>
      </c>
      <c r="CX839">
        <f t="shared" si="878"/>
        <v>17.3</v>
      </c>
      <c r="CY839">
        <f t="shared" si="879"/>
        <v>0</v>
      </c>
      <c r="CZ839">
        <f t="shared" si="880"/>
        <v>0</v>
      </c>
      <c r="DC839" t="s">
        <v>3</v>
      </c>
      <c r="DD839" t="s">
        <v>3</v>
      </c>
      <c r="DE839" t="s">
        <v>3</v>
      </c>
      <c r="DF839" t="s">
        <v>3</v>
      </c>
      <c r="DG839" t="s">
        <v>3</v>
      </c>
      <c r="DH839" t="s">
        <v>3</v>
      </c>
      <c r="DI839" t="s">
        <v>3</v>
      </c>
      <c r="DJ839" t="s">
        <v>3</v>
      </c>
      <c r="DK839" t="s">
        <v>3</v>
      </c>
      <c r="DL839" t="s">
        <v>3</v>
      </c>
      <c r="DM839" t="s">
        <v>3</v>
      </c>
      <c r="DN839">
        <v>0</v>
      </c>
      <c r="DO839">
        <v>0</v>
      </c>
      <c r="DP839">
        <v>1</v>
      </c>
      <c r="DQ839">
        <v>1</v>
      </c>
      <c r="DU839">
        <v>1005</v>
      </c>
      <c r="DV839" t="s">
        <v>184</v>
      </c>
      <c r="DW839" t="s">
        <v>184</v>
      </c>
      <c r="DX839">
        <v>1</v>
      </c>
      <c r="DZ839" t="s">
        <v>3</v>
      </c>
      <c r="EA839" t="s">
        <v>3</v>
      </c>
      <c r="EB839" t="s">
        <v>3</v>
      </c>
      <c r="EC839" t="s">
        <v>3</v>
      </c>
      <c r="EE839">
        <v>36260452</v>
      </c>
      <c r="EF839">
        <v>2</v>
      </c>
      <c r="EG839" t="s">
        <v>55</v>
      </c>
      <c r="EH839">
        <v>0</v>
      </c>
      <c r="EI839" t="s">
        <v>3</v>
      </c>
      <c r="EJ839">
        <v>1</v>
      </c>
      <c r="EK839">
        <v>15001</v>
      </c>
      <c r="EL839" t="s">
        <v>180</v>
      </c>
      <c r="EM839" t="s">
        <v>181</v>
      </c>
      <c r="EO839" t="s">
        <v>3</v>
      </c>
      <c r="EQ839">
        <v>0</v>
      </c>
      <c r="ER839">
        <v>377.87</v>
      </c>
      <c r="ES839">
        <v>377.87</v>
      </c>
      <c r="ET839">
        <v>0</v>
      </c>
      <c r="EU839">
        <v>0</v>
      </c>
      <c r="EV839">
        <v>0</v>
      </c>
      <c r="EW839">
        <v>0</v>
      </c>
      <c r="EX839">
        <v>0</v>
      </c>
      <c r="FQ839">
        <v>0</v>
      </c>
      <c r="FR839">
        <f t="shared" si="881"/>
        <v>0</v>
      </c>
      <c r="FS839">
        <v>0</v>
      </c>
      <c r="FT839" t="s">
        <v>58</v>
      </c>
      <c r="FU839" t="s">
        <v>59</v>
      </c>
      <c r="FX839">
        <v>94.5</v>
      </c>
      <c r="FY839">
        <v>46.75</v>
      </c>
      <c r="GA839" t="s">
        <v>3</v>
      </c>
      <c r="GD839">
        <v>1</v>
      </c>
      <c r="GF839">
        <v>-1326923709</v>
      </c>
      <c r="GG839">
        <v>2</v>
      </c>
      <c r="GH839">
        <v>1</v>
      </c>
      <c r="GI839">
        <v>2</v>
      </c>
      <c r="GJ839">
        <v>0</v>
      </c>
      <c r="GK839">
        <v>0</v>
      </c>
      <c r="GL839">
        <f t="shared" si="882"/>
        <v>0</v>
      </c>
      <c r="GM839">
        <f t="shared" si="883"/>
        <v>571.34</v>
      </c>
      <c r="GN839">
        <f t="shared" si="884"/>
        <v>571.34</v>
      </c>
      <c r="GO839">
        <f t="shared" si="885"/>
        <v>0</v>
      </c>
      <c r="GP839">
        <f t="shared" si="886"/>
        <v>0</v>
      </c>
      <c r="GR839">
        <v>0</v>
      </c>
      <c r="GS839">
        <v>3</v>
      </c>
      <c r="GT839">
        <v>0</v>
      </c>
      <c r="GU839" t="s">
        <v>3</v>
      </c>
      <c r="GV839">
        <f t="shared" si="887"/>
        <v>0</v>
      </c>
      <c r="GW839">
        <v>1</v>
      </c>
      <c r="GX839">
        <f t="shared" si="888"/>
        <v>0</v>
      </c>
      <c r="HA839">
        <v>0</v>
      </c>
      <c r="HB839">
        <v>0</v>
      </c>
      <c r="HC839">
        <f t="shared" si="889"/>
        <v>0</v>
      </c>
      <c r="HE839" t="s">
        <v>3</v>
      </c>
      <c r="HF839" t="s">
        <v>3</v>
      </c>
      <c r="IK839">
        <v>0</v>
      </c>
    </row>
    <row r="840" spans="1:245">
      <c r="A840">
        <v>18</v>
      </c>
      <c r="B840">
        <v>1</v>
      </c>
      <c r="C840">
        <v>393</v>
      </c>
      <c r="E840" t="s">
        <v>292</v>
      </c>
      <c r="F840" t="s">
        <v>189</v>
      </c>
      <c r="G840" t="s">
        <v>190</v>
      </c>
      <c r="H840" t="s">
        <v>191</v>
      </c>
      <c r="I840">
        <f>I838*J840</f>
        <v>0.214</v>
      </c>
      <c r="J840">
        <v>8.9166666666666661</v>
      </c>
      <c r="O840">
        <f t="shared" si="855"/>
        <v>27.7</v>
      </c>
      <c r="P840">
        <f t="shared" si="856"/>
        <v>27.7</v>
      </c>
      <c r="Q840">
        <f t="shared" si="857"/>
        <v>0</v>
      </c>
      <c r="R840">
        <f t="shared" si="858"/>
        <v>0</v>
      </c>
      <c r="S840">
        <f t="shared" si="859"/>
        <v>0</v>
      </c>
      <c r="T840">
        <f t="shared" si="860"/>
        <v>0</v>
      </c>
      <c r="U840">
        <f t="shared" si="861"/>
        <v>0</v>
      </c>
      <c r="V840">
        <f t="shared" si="862"/>
        <v>0</v>
      </c>
      <c r="W840">
        <f t="shared" si="863"/>
        <v>0.22</v>
      </c>
      <c r="X840">
        <f t="shared" si="864"/>
        <v>0</v>
      </c>
      <c r="Y840">
        <f t="shared" si="865"/>
        <v>0</v>
      </c>
      <c r="AA840">
        <v>33525518</v>
      </c>
      <c r="AB840">
        <f t="shared" si="866"/>
        <v>22.91</v>
      </c>
      <c r="AC840">
        <f t="shared" si="867"/>
        <v>22.91</v>
      </c>
      <c r="AD840">
        <f>ROUND((((ET840)-(EU840))+AE840),6)</f>
        <v>0</v>
      </c>
      <c r="AE840">
        <f>ROUND((EU840),6)</f>
        <v>0</v>
      </c>
      <c r="AF840">
        <f>ROUND((EV840),6)</f>
        <v>0</v>
      </c>
      <c r="AG840">
        <f t="shared" si="868"/>
        <v>0</v>
      </c>
      <c r="AH840">
        <f>(EW840)</f>
        <v>0</v>
      </c>
      <c r="AI840">
        <f>(EX840)</f>
        <v>0</v>
      </c>
      <c r="AJ840">
        <f t="shared" si="869"/>
        <v>1.05</v>
      </c>
      <c r="AK840">
        <v>22.91</v>
      </c>
      <c r="AL840">
        <v>22.91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1.05</v>
      </c>
      <c r="AT840">
        <v>95</v>
      </c>
      <c r="AU840">
        <v>47</v>
      </c>
      <c r="AV840">
        <v>1</v>
      </c>
      <c r="AW840">
        <v>1</v>
      </c>
      <c r="AZ840">
        <v>1</v>
      </c>
      <c r="BA840">
        <v>1</v>
      </c>
      <c r="BB840">
        <v>1</v>
      </c>
      <c r="BC840">
        <v>5.65</v>
      </c>
      <c r="BD840" t="s">
        <v>3</v>
      </c>
      <c r="BE840" t="s">
        <v>3</v>
      </c>
      <c r="BF840" t="s">
        <v>3</v>
      </c>
      <c r="BG840" t="s">
        <v>3</v>
      </c>
      <c r="BH840">
        <v>3</v>
      </c>
      <c r="BI840">
        <v>1</v>
      </c>
      <c r="BJ840" t="s">
        <v>192</v>
      </c>
      <c r="BM840">
        <v>15001</v>
      </c>
      <c r="BN840">
        <v>0</v>
      </c>
      <c r="BO840" t="s">
        <v>189</v>
      </c>
      <c r="BP840">
        <v>1</v>
      </c>
      <c r="BQ840">
        <v>2</v>
      </c>
      <c r="BR840">
        <v>0</v>
      </c>
      <c r="BS840">
        <v>1</v>
      </c>
      <c r="BT840">
        <v>1</v>
      </c>
      <c r="BU840">
        <v>1</v>
      </c>
      <c r="BV840">
        <v>1</v>
      </c>
      <c r="BW840">
        <v>1</v>
      </c>
      <c r="BX840">
        <v>1</v>
      </c>
      <c r="BY840" t="s">
        <v>3</v>
      </c>
      <c r="BZ840">
        <v>105</v>
      </c>
      <c r="CA840">
        <v>55</v>
      </c>
      <c r="CE840">
        <v>0</v>
      </c>
      <c r="CF840">
        <v>0</v>
      </c>
      <c r="CG840">
        <v>0</v>
      </c>
      <c r="CM840">
        <v>0</v>
      </c>
      <c r="CN840" t="s">
        <v>3</v>
      </c>
      <c r="CO840">
        <v>0</v>
      </c>
      <c r="CP840">
        <f t="shared" si="870"/>
        <v>27.7</v>
      </c>
      <c r="CQ840">
        <f t="shared" si="871"/>
        <v>129.44150000000002</v>
      </c>
      <c r="CR840">
        <f t="shared" si="872"/>
        <v>0</v>
      </c>
      <c r="CS840">
        <f t="shared" si="873"/>
        <v>0</v>
      </c>
      <c r="CT840">
        <f t="shared" si="874"/>
        <v>0</v>
      </c>
      <c r="CU840">
        <f t="shared" si="875"/>
        <v>0</v>
      </c>
      <c r="CV840">
        <f t="shared" si="876"/>
        <v>0</v>
      </c>
      <c r="CW840">
        <f t="shared" si="877"/>
        <v>0</v>
      </c>
      <c r="CX840">
        <f t="shared" si="878"/>
        <v>1.05</v>
      </c>
      <c r="CY840">
        <f t="shared" si="879"/>
        <v>0</v>
      </c>
      <c r="CZ840">
        <f t="shared" si="880"/>
        <v>0</v>
      </c>
      <c r="DC840" t="s">
        <v>3</v>
      </c>
      <c r="DD840" t="s">
        <v>3</v>
      </c>
      <c r="DE840" t="s">
        <v>3</v>
      </c>
      <c r="DF840" t="s">
        <v>3</v>
      </c>
      <c r="DG840" t="s">
        <v>3</v>
      </c>
      <c r="DH840" t="s">
        <v>3</v>
      </c>
      <c r="DI840" t="s">
        <v>3</v>
      </c>
      <c r="DJ840" t="s">
        <v>3</v>
      </c>
      <c r="DK840" t="s">
        <v>3</v>
      </c>
      <c r="DL840" t="s">
        <v>3</v>
      </c>
      <c r="DM840" t="s">
        <v>3</v>
      </c>
      <c r="DN840">
        <v>0</v>
      </c>
      <c r="DO840">
        <v>0</v>
      </c>
      <c r="DP840">
        <v>1</v>
      </c>
      <c r="DQ840">
        <v>1</v>
      </c>
      <c r="DU840">
        <v>1009</v>
      </c>
      <c r="DV840" t="s">
        <v>191</v>
      </c>
      <c r="DW840" t="s">
        <v>191</v>
      </c>
      <c r="DX840">
        <v>1</v>
      </c>
      <c r="DZ840" t="s">
        <v>3</v>
      </c>
      <c r="EA840" t="s">
        <v>3</v>
      </c>
      <c r="EB840" t="s">
        <v>3</v>
      </c>
      <c r="EC840" t="s">
        <v>3</v>
      </c>
      <c r="EE840">
        <v>36260452</v>
      </c>
      <c r="EF840">
        <v>2</v>
      </c>
      <c r="EG840" t="s">
        <v>55</v>
      </c>
      <c r="EH840">
        <v>0</v>
      </c>
      <c r="EI840" t="s">
        <v>3</v>
      </c>
      <c r="EJ840">
        <v>1</v>
      </c>
      <c r="EK840">
        <v>15001</v>
      </c>
      <c r="EL840" t="s">
        <v>180</v>
      </c>
      <c r="EM840" t="s">
        <v>181</v>
      </c>
      <c r="EO840" t="s">
        <v>3</v>
      </c>
      <c r="EQ840">
        <v>0</v>
      </c>
      <c r="ER840">
        <v>22.91</v>
      </c>
      <c r="ES840">
        <v>22.91</v>
      </c>
      <c r="ET840">
        <v>0</v>
      </c>
      <c r="EU840">
        <v>0</v>
      </c>
      <c r="EV840">
        <v>0</v>
      </c>
      <c r="EW840">
        <v>0</v>
      </c>
      <c r="EX840">
        <v>0</v>
      </c>
      <c r="FQ840">
        <v>0</v>
      </c>
      <c r="FR840">
        <f t="shared" si="881"/>
        <v>0</v>
      </c>
      <c r="FS840">
        <v>0</v>
      </c>
      <c r="FT840" t="s">
        <v>58</v>
      </c>
      <c r="FU840" t="s">
        <v>59</v>
      </c>
      <c r="FX840">
        <v>94.5</v>
      </c>
      <c r="FY840">
        <v>46.75</v>
      </c>
      <c r="GA840" t="s">
        <v>3</v>
      </c>
      <c r="GD840">
        <v>1</v>
      </c>
      <c r="GF840">
        <v>-1686930993</v>
      </c>
      <c r="GG840">
        <v>2</v>
      </c>
      <c r="GH840">
        <v>1</v>
      </c>
      <c r="GI840">
        <v>2</v>
      </c>
      <c r="GJ840">
        <v>0</v>
      </c>
      <c r="GK840">
        <v>0</v>
      </c>
      <c r="GL840">
        <f t="shared" si="882"/>
        <v>0</v>
      </c>
      <c r="GM840">
        <f t="shared" si="883"/>
        <v>27.7</v>
      </c>
      <c r="GN840">
        <f t="shared" si="884"/>
        <v>27.7</v>
      </c>
      <c r="GO840">
        <f t="shared" si="885"/>
        <v>0</v>
      </c>
      <c r="GP840">
        <f t="shared" si="886"/>
        <v>0</v>
      </c>
      <c r="GR840">
        <v>0</v>
      </c>
      <c r="GS840">
        <v>3</v>
      </c>
      <c r="GT840">
        <v>0</v>
      </c>
      <c r="GU840" t="s">
        <v>3</v>
      </c>
      <c r="GV840">
        <f t="shared" si="887"/>
        <v>0</v>
      </c>
      <c r="GW840">
        <v>1</v>
      </c>
      <c r="GX840">
        <f t="shared" si="888"/>
        <v>0</v>
      </c>
      <c r="HA840">
        <v>0</v>
      </c>
      <c r="HB840">
        <v>0</v>
      </c>
      <c r="HC840">
        <f t="shared" si="889"/>
        <v>0</v>
      </c>
      <c r="HE840" t="s">
        <v>3</v>
      </c>
      <c r="HF840" t="s">
        <v>3</v>
      </c>
      <c r="IK840">
        <v>0</v>
      </c>
    </row>
    <row r="841" spans="1:245">
      <c r="A841">
        <v>17</v>
      </c>
      <c r="B841">
        <v>1</v>
      </c>
      <c r="C841">
        <f>ROW(SmtRes!A402)</f>
        <v>402</v>
      </c>
      <c r="D841">
        <f>ROW(EtalonRes!A401)</f>
        <v>401</v>
      </c>
      <c r="E841" t="s">
        <v>36</v>
      </c>
      <c r="F841" t="s">
        <v>193</v>
      </c>
      <c r="G841" t="s">
        <v>194</v>
      </c>
      <c r="H841" t="s">
        <v>195</v>
      </c>
      <c r="I841">
        <f>ROUND(27/100,9)</f>
        <v>0.27</v>
      </c>
      <c r="J841">
        <v>0</v>
      </c>
      <c r="O841">
        <f t="shared" si="855"/>
        <v>4743.7</v>
      </c>
      <c r="P841">
        <f t="shared" si="856"/>
        <v>1635.19</v>
      </c>
      <c r="Q841">
        <f t="shared" si="857"/>
        <v>107.82</v>
      </c>
      <c r="R841">
        <f t="shared" si="858"/>
        <v>26</v>
      </c>
      <c r="S841">
        <f t="shared" si="859"/>
        <v>3000.69</v>
      </c>
      <c r="T841">
        <f t="shared" si="860"/>
        <v>0</v>
      </c>
      <c r="U841">
        <f t="shared" si="861"/>
        <v>11.09727</v>
      </c>
      <c r="V841">
        <f t="shared" si="862"/>
        <v>6.0749999999999998E-2</v>
      </c>
      <c r="W841">
        <f t="shared" si="863"/>
        <v>0</v>
      </c>
      <c r="X841">
        <f t="shared" si="864"/>
        <v>3359.63</v>
      </c>
      <c r="Y841">
        <f t="shared" si="865"/>
        <v>1937.08</v>
      </c>
      <c r="AA841">
        <v>33525518</v>
      </c>
      <c r="AB841">
        <f t="shared" si="866"/>
        <v>2121.6590000000001</v>
      </c>
      <c r="AC841">
        <f t="shared" si="867"/>
        <v>1735.32</v>
      </c>
      <c r="AD841">
        <f>ROUND(((((ET841*1.25))-((EU841*1.25)))+AE841),6)</f>
        <v>35.75</v>
      </c>
      <c r="AE841">
        <f>ROUND(((EU841*1.25)),6)</f>
        <v>3.0375000000000001</v>
      </c>
      <c r="AF841">
        <f>ROUND(((EV841*1.15)),6)</f>
        <v>350.589</v>
      </c>
      <c r="AG841">
        <f t="shared" si="868"/>
        <v>0</v>
      </c>
      <c r="AH841">
        <f>((EW841*1.15))</f>
        <v>41.100999999999999</v>
      </c>
      <c r="AI841">
        <f>((EX841*1.25))</f>
        <v>0.22499999999999998</v>
      </c>
      <c r="AJ841">
        <f t="shared" si="869"/>
        <v>0</v>
      </c>
      <c r="AK841">
        <v>2068.7800000000002</v>
      </c>
      <c r="AL841">
        <v>1735.32</v>
      </c>
      <c r="AM841">
        <v>28.6</v>
      </c>
      <c r="AN841">
        <v>2.4300000000000002</v>
      </c>
      <c r="AO841">
        <v>304.86</v>
      </c>
      <c r="AP841">
        <v>0</v>
      </c>
      <c r="AQ841">
        <v>35.74</v>
      </c>
      <c r="AR841">
        <v>0.18</v>
      </c>
      <c r="AS841">
        <v>0</v>
      </c>
      <c r="AT841">
        <v>111</v>
      </c>
      <c r="AU841">
        <v>64</v>
      </c>
      <c r="AV841">
        <v>1</v>
      </c>
      <c r="AW841">
        <v>1</v>
      </c>
      <c r="AZ841">
        <v>1</v>
      </c>
      <c r="BA841">
        <v>31.7</v>
      </c>
      <c r="BB841">
        <v>11.17</v>
      </c>
      <c r="BC841">
        <v>3.49</v>
      </c>
      <c r="BD841" t="s">
        <v>3</v>
      </c>
      <c r="BE841" t="s">
        <v>3</v>
      </c>
      <c r="BF841" t="s">
        <v>3</v>
      </c>
      <c r="BG841" t="s">
        <v>3</v>
      </c>
      <c r="BH841">
        <v>0</v>
      </c>
      <c r="BI841">
        <v>1</v>
      </c>
      <c r="BJ841" t="s">
        <v>196</v>
      </c>
      <c r="BM841">
        <v>11001</v>
      </c>
      <c r="BN841">
        <v>0</v>
      </c>
      <c r="BO841" t="s">
        <v>193</v>
      </c>
      <c r="BP841">
        <v>1</v>
      </c>
      <c r="BQ841">
        <v>2</v>
      </c>
      <c r="BR841">
        <v>0</v>
      </c>
      <c r="BS841">
        <v>31.7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3</v>
      </c>
      <c r="BZ841">
        <v>123</v>
      </c>
      <c r="CA841">
        <v>75</v>
      </c>
      <c r="CE841">
        <v>0</v>
      </c>
      <c r="CF841">
        <v>0</v>
      </c>
      <c r="CG841">
        <v>0</v>
      </c>
      <c r="CM841">
        <v>0</v>
      </c>
      <c r="CN841" t="s">
        <v>926</v>
      </c>
      <c r="CO841">
        <v>0</v>
      </c>
      <c r="CP841">
        <f t="shared" si="870"/>
        <v>4743.7</v>
      </c>
      <c r="CQ841">
        <f t="shared" si="871"/>
        <v>6056.2668000000003</v>
      </c>
      <c r="CR841">
        <f t="shared" si="872"/>
        <v>399.32749999999999</v>
      </c>
      <c r="CS841">
        <f t="shared" si="873"/>
        <v>96.288750000000007</v>
      </c>
      <c r="CT841">
        <f t="shared" si="874"/>
        <v>11113.6713</v>
      </c>
      <c r="CU841">
        <f t="shared" si="875"/>
        <v>0</v>
      </c>
      <c r="CV841">
        <f t="shared" si="876"/>
        <v>41.100999999999999</v>
      </c>
      <c r="CW841">
        <f t="shared" si="877"/>
        <v>0.22499999999999998</v>
      </c>
      <c r="CX841">
        <f t="shared" si="878"/>
        <v>0</v>
      </c>
      <c r="CY841">
        <f t="shared" si="879"/>
        <v>3359.6259000000005</v>
      </c>
      <c r="CZ841">
        <f t="shared" si="880"/>
        <v>1937.0816</v>
      </c>
      <c r="DC841" t="s">
        <v>3</v>
      </c>
      <c r="DD841" t="s">
        <v>3</v>
      </c>
      <c r="DE841" t="s">
        <v>167</v>
      </c>
      <c r="DF841" t="s">
        <v>167</v>
      </c>
      <c r="DG841" t="s">
        <v>168</v>
      </c>
      <c r="DH841" t="s">
        <v>3</v>
      </c>
      <c r="DI841" t="s">
        <v>168</v>
      </c>
      <c r="DJ841" t="s">
        <v>167</v>
      </c>
      <c r="DK841" t="s">
        <v>3</v>
      </c>
      <c r="DL841" t="s">
        <v>3</v>
      </c>
      <c r="DM841" t="s">
        <v>3</v>
      </c>
      <c r="DN841">
        <v>0</v>
      </c>
      <c r="DO841">
        <v>0</v>
      </c>
      <c r="DP841">
        <v>1</v>
      </c>
      <c r="DQ841">
        <v>1</v>
      </c>
      <c r="DU841">
        <v>1013</v>
      </c>
      <c r="DV841" t="s">
        <v>195</v>
      </c>
      <c r="DW841" t="s">
        <v>195</v>
      </c>
      <c r="DX841">
        <v>1</v>
      </c>
      <c r="DZ841" t="s">
        <v>3</v>
      </c>
      <c r="EA841" t="s">
        <v>3</v>
      </c>
      <c r="EB841" t="s">
        <v>3</v>
      </c>
      <c r="EC841" t="s">
        <v>3</v>
      </c>
      <c r="EE841">
        <v>36260427</v>
      </c>
      <c r="EF841">
        <v>2</v>
      </c>
      <c r="EG841" t="s">
        <v>55</v>
      </c>
      <c r="EH841">
        <v>0</v>
      </c>
      <c r="EI841" t="s">
        <v>3</v>
      </c>
      <c r="EJ841">
        <v>1</v>
      </c>
      <c r="EK841">
        <v>11001</v>
      </c>
      <c r="EL841" t="s">
        <v>23</v>
      </c>
      <c r="EM841" t="s">
        <v>197</v>
      </c>
      <c r="EO841" t="s">
        <v>171</v>
      </c>
      <c r="EQ841">
        <v>0</v>
      </c>
      <c r="ER841">
        <v>2068.7800000000002</v>
      </c>
      <c r="ES841">
        <v>1735.32</v>
      </c>
      <c r="ET841">
        <v>28.6</v>
      </c>
      <c r="EU841">
        <v>2.4300000000000002</v>
      </c>
      <c r="EV841">
        <v>304.86</v>
      </c>
      <c r="EW841">
        <v>35.74</v>
      </c>
      <c r="EX841">
        <v>0.18</v>
      </c>
      <c r="EY841">
        <v>0</v>
      </c>
      <c r="FQ841">
        <v>0</v>
      </c>
      <c r="FR841">
        <f t="shared" si="881"/>
        <v>0</v>
      </c>
      <c r="FS841">
        <v>0</v>
      </c>
      <c r="FT841" t="s">
        <v>58</v>
      </c>
      <c r="FU841" t="s">
        <v>59</v>
      </c>
      <c r="FX841">
        <v>110.7</v>
      </c>
      <c r="FY841">
        <v>63.75</v>
      </c>
      <c r="GA841" t="s">
        <v>3</v>
      </c>
      <c r="GD841">
        <v>1</v>
      </c>
      <c r="GF841">
        <v>-1478680915</v>
      </c>
      <c r="GG841">
        <v>2</v>
      </c>
      <c r="GH841">
        <v>1</v>
      </c>
      <c r="GI841">
        <v>2</v>
      </c>
      <c r="GJ841">
        <v>0</v>
      </c>
      <c r="GK841">
        <v>0</v>
      </c>
      <c r="GL841">
        <f t="shared" si="882"/>
        <v>0</v>
      </c>
      <c r="GM841">
        <f t="shared" si="883"/>
        <v>10040.41</v>
      </c>
      <c r="GN841">
        <f t="shared" si="884"/>
        <v>10040.41</v>
      </c>
      <c r="GO841">
        <f t="shared" si="885"/>
        <v>0</v>
      </c>
      <c r="GP841">
        <f t="shared" si="886"/>
        <v>0</v>
      </c>
      <c r="GR841">
        <v>0</v>
      </c>
      <c r="GS841">
        <v>3</v>
      </c>
      <c r="GT841">
        <v>0</v>
      </c>
      <c r="GU841" t="s">
        <v>3</v>
      </c>
      <c r="GV841">
        <f t="shared" si="887"/>
        <v>0</v>
      </c>
      <c r="GW841">
        <v>1</v>
      </c>
      <c r="GX841">
        <f t="shared" si="888"/>
        <v>0</v>
      </c>
      <c r="HA841">
        <v>0</v>
      </c>
      <c r="HB841">
        <v>0</v>
      </c>
      <c r="HC841">
        <f t="shared" si="889"/>
        <v>0</v>
      </c>
      <c r="HE841" t="s">
        <v>3</v>
      </c>
      <c r="HF841" t="s">
        <v>3</v>
      </c>
      <c r="IK841">
        <v>0</v>
      </c>
    </row>
    <row r="842" spans="1:245">
      <c r="A842">
        <v>17</v>
      </c>
      <c r="B842">
        <v>1</v>
      </c>
      <c r="C842">
        <f>ROW(SmtRes!A410)</f>
        <v>410</v>
      </c>
      <c r="D842">
        <f>ROW(EtalonRes!A409)</f>
        <v>409</v>
      </c>
      <c r="E842" t="s">
        <v>42</v>
      </c>
      <c r="F842" t="s">
        <v>198</v>
      </c>
      <c r="G842" t="s">
        <v>199</v>
      </c>
      <c r="H842" t="s">
        <v>33</v>
      </c>
      <c r="I842">
        <f>ROUND(27/100,9)</f>
        <v>0.27</v>
      </c>
      <c r="J842">
        <v>0</v>
      </c>
      <c r="O842">
        <f t="shared" si="855"/>
        <v>16693.16</v>
      </c>
      <c r="P842">
        <f t="shared" si="856"/>
        <v>11224.55</v>
      </c>
      <c r="Q842">
        <f t="shared" si="857"/>
        <v>370.6</v>
      </c>
      <c r="R842">
        <f t="shared" si="858"/>
        <v>83.77</v>
      </c>
      <c r="S842">
        <f t="shared" si="859"/>
        <v>5098.01</v>
      </c>
      <c r="T842">
        <f t="shared" si="860"/>
        <v>0</v>
      </c>
      <c r="U842">
        <f t="shared" si="861"/>
        <v>18.853559999999998</v>
      </c>
      <c r="V842">
        <f t="shared" si="862"/>
        <v>0.19575000000000001</v>
      </c>
      <c r="W842">
        <f t="shared" si="863"/>
        <v>0</v>
      </c>
      <c r="X842">
        <f t="shared" si="864"/>
        <v>5751.78</v>
      </c>
      <c r="Y842">
        <f t="shared" si="865"/>
        <v>3316.34</v>
      </c>
      <c r="AA842">
        <v>33525518</v>
      </c>
      <c r="AB842">
        <f t="shared" si="866"/>
        <v>7074.4960000000001</v>
      </c>
      <c r="AC842">
        <f t="shared" si="867"/>
        <v>6356.64</v>
      </c>
      <c r="AD842">
        <f>ROUND(((((ET842*1.25))-((EU842*1.25)))+AE842),6)</f>
        <v>122.22499999999999</v>
      </c>
      <c r="AE842">
        <f>ROUND(((EU842*1.25)),6)</f>
        <v>9.7874999999999996</v>
      </c>
      <c r="AF842">
        <f>ROUND(((EV842*1.15)),6)</f>
        <v>595.63099999999997</v>
      </c>
      <c r="AG842">
        <f t="shared" si="868"/>
        <v>0</v>
      </c>
      <c r="AH842">
        <f>((EW842*1.15))</f>
        <v>69.827999999999989</v>
      </c>
      <c r="AI842">
        <f>((EX842*1.25))</f>
        <v>0.72499999999999998</v>
      </c>
      <c r="AJ842">
        <f t="shared" si="869"/>
        <v>0</v>
      </c>
      <c r="AK842">
        <v>6972.36</v>
      </c>
      <c r="AL842">
        <v>6356.64</v>
      </c>
      <c r="AM842">
        <v>97.78</v>
      </c>
      <c r="AN842">
        <v>7.83</v>
      </c>
      <c r="AO842">
        <v>517.94000000000005</v>
      </c>
      <c r="AP842">
        <v>0</v>
      </c>
      <c r="AQ842">
        <v>60.72</v>
      </c>
      <c r="AR842">
        <v>0.57999999999999996</v>
      </c>
      <c r="AS842">
        <v>0</v>
      </c>
      <c r="AT842">
        <v>111</v>
      </c>
      <c r="AU842">
        <v>64</v>
      </c>
      <c r="AV842">
        <v>1</v>
      </c>
      <c r="AW842">
        <v>1</v>
      </c>
      <c r="AZ842">
        <v>1</v>
      </c>
      <c r="BA842">
        <v>31.7</v>
      </c>
      <c r="BB842">
        <v>11.23</v>
      </c>
      <c r="BC842">
        <v>6.54</v>
      </c>
      <c r="BD842" t="s">
        <v>3</v>
      </c>
      <c r="BE842" t="s">
        <v>3</v>
      </c>
      <c r="BF842" t="s">
        <v>3</v>
      </c>
      <c r="BG842" t="s">
        <v>3</v>
      </c>
      <c r="BH842">
        <v>0</v>
      </c>
      <c r="BI842">
        <v>1</v>
      </c>
      <c r="BJ842" t="s">
        <v>200</v>
      </c>
      <c r="BM842">
        <v>11001</v>
      </c>
      <c r="BN842">
        <v>0</v>
      </c>
      <c r="BO842" t="s">
        <v>198</v>
      </c>
      <c r="BP842">
        <v>1</v>
      </c>
      <c r="BQ842">
        <v>2</v>
      </c>
      <c r="BR842">
        <v>0</v>
      </c>
      <c r="BS842">
        <v>31.7</v>
      </c>
      <c r="BT842">
        <v>1</v>
      </c>
      <c r="BU842">
        <v>1</v>
      </c>
      <c r="BV842">
        <v>1</v>
      </c>
      <c r="BW842">
        <v>1</v>
      </c>
      <c r="BX842">
        <v>1</v>
      </c>
      <c r="BY842" t="s">
        <v>3</v>
      </c>
      <c r="BZ842">
        <v>123</v>
      </c>
      <c r="CA842">
        <v>75</v>
      </c>
      <c r="CE842">
        <v>0</v>
      </c>
      <c r="CF842">
        <v>0</v>
      </c>
      <c r="CG842">
        <v>0</v>
      </c>
      <c r="CM842">
        <v>0</v>
      </c>
      <c r="CN842" t="s">
        <v>926</v>
      </c>
      <c r="CO842">
        <v>0</v>
      </c>
      <c r="CP842">
        <f t="shared" si="870"/>
        <v>16693.16</v>
      </c>
      <c r="CQ842">
        <f t="shared" si="871"/>
        <v>41572.425600000002</v>
      </c>
      <c r="CR842">
        <f t="shared" si="872"/>
        <v>1372.5867499999999</v>
      </c>
      <c r="CS842">
        <f t="shared" si="873"/>
        <v>310.26374999999996</v>
      </c>
      <c r="CT842">
        <f t="shared" si="874"/>
        <v>18881.502699999997</v>
      </c>
      <c r="CU842">
        <f t="shared" si="875"/>
        <v>0</v>
      </c>
      <c r="CV842">
        <f t="shared" si="876"/>
        <v>69.827999999999989</v>
      </c>
      <c r="CW842">
        <f t="shared" si="877"/>
        <v>0.72499999999999998</v>
      </c>
      <c r="CX842">
        <f t="shared" si="878"/>
        <v>0</v>
      </c>
      <c r="CY842">
        <f t="shared" si="879"/>
        <v>5751.7758000000003</v>
      </c>
      <c r="CZ842">
        <f t="shared" si="880"/>
        <v>3316.3392000000003</v>
      </c>
      <c r="DC842" t="s">
        <v>3</v>
      </c>
      <c r="DD842" t="s">
        <v>3</v>
      </c>
      <c r="DE842" t="s">
        <v>167</v>
      </c>
      <c r="DF842" t="s">
        <v>167</v>
      </c>
      <c r="DG842" t="s">
        <v>168</v>
      </c>
      <c r="DH842" t="s">
        <v>3</v>
      </c>
      <c r="DI842" t="s">
        <v>168</v>
      </c>
      <c r="DJ842" t="s">
        <v>167</v>
      </c>
      <c r="DK842" t="s">
        <v>3</v>
      </c>
      <c r="DL842" t="s">
        <v>3</v>
      </c>
      <c r="DM842" t="s">
        <v>3</v>
      </c>
      <c r="DN842">
        <v>0</v>
      </c>
      <c r="DO842">
        <v>0</v>
      </c>
      <c r="DP842">
        <v>1</v>
      </c>
      <c r="DQ842">
        <v>1</v>
      </c>
      <c r="DU842">
        <v>1013</v>
      </c>
      <c r="DV842" t="s">
        <v>33</v>
      </c>
      <c r="DW842" t="s">
        <v>33</v>
      </c>
      <c r="DX842">
        <v>1</v>
      </c>
      <c r="DZ842" t="s">
        <v>3</v>
      </c>
      <c r="EA842" t="s">
        <v>3</v>
      </c>
      <c r="EB842" t="s">
        <v>3</v>
      </c>
      <c r="EC842" t="s">
        <v>3</v>
      </c>
      <c r="EE842">
        <v>36260427</v>
      </c>
      <c r="EF842">
        <v>2</v>
      </c>
      <c r="EG842" t="s">
        <v>55</v>
      </c>
      <c r="EH842">
        <v>0</v>
      </c>
      <c r="EI842" t="s">
        <v>3</v>
      </c>
      <c r="EJ842">
        <v>1</v>
      </c>
      <c r="EK842">
        <v>11001</v>
      </c>
      <c r="EL842" t="s">
        <v>23</v>
      </c>
      <c r="EM842" t="s">
        <v>197</v>
      </c>
      <c r="EO842" t="s">
        <v>171</v>
      </c>
      <c r="EQ842">
        <v>0</v>
      </c>
      <c r="ER842">
        <v>6972.36</v>
      </c>
      <c r="ES842">
        <v>6356.64</v>
      </c>
      <c r="ET842">
        <v>97.78</v>
      </c>
      <c r="EU842">
        <v>7.83</v>
      </c>
      <c r="EV842">
        <v>517.94000000000005</v>
      </c>
      <c r="EW842">
        <v>60.72</v>
      </c>
      <c r="EX842">
        <v>0.57999999999999996</v>
      </c>
      <c r="EY842">
        <v>0</v>
      </c>
      <c r="FQ842">
        <v>0</v>
      </c>
      <c r="FR842">
        <f t="shared" si="881"/>
        <v>0</v>
      </c>
      <c r="FS842">
        <v>0</v>
      </c>
      <c r="FT842" t="s">
        <v>58</v>
      </c>
      <c r="FU842" t="s">
        <v>59</v>
      </c>
      <c r="FX842">
        <v>110.7</v>
      </c>
      <c r="FY842">
        <v>63.75</v>
      </c>
      <c r="GA842" t="s">
        <v>3</v>
      </c>
      <c r="GD842">
        <v>1</v>
      </c>
      <c r="GF842">
        <v>1837524583</v>
      </c>
      <c r="GG842">
        <v>2</v>
      </c>
      <c r="GH842">
        <v>1</v>
      </c>
      <c r="GI842">
        <v>2</v>
      </c>
      <c r="GJ842">
        <v>0</v>
      </c>
      <c r="GK842">
        <v>0</v>
      </c>
      <c r="GL842">
        <f t="shared" si="882"/>
        <v>0</v>
      </c>
      <c r="GM842">
        <f t="shared" si="883"/>
        <v>25761.279999999999</v>
      </c>
      <c r="GN842">
        <f t="shared" si="884"/>
        <v>25761.279999999999</v>
      </c>
      <c r="GO842">
        <f t="shared" si="885"/>
        <v>0</v>
      </c>
      <c r="GP842">
        <f t="shared" si="886"/>
        <v>0</v>
      </c>
      <c r="GR842">
        <v>0</v>
      </c>
      <c r="GS842">
        <v>3</v>
      </c>
      <c r="GT842">
        <v>0</v>
      </c>
      <c r="GU842" t="s">
        <v>3</v>
      </c>
      <c r="GV842">
        <f t="shared" si="887"/>
        <v>0</v>
      </c>
      <c r="GW842">
        <v>1</v>
      </c>
      <c r="GX842">
        <f t="shared" si="888"/>
        <v>0</v>
      </c>
      <c r="HA842">
        <v>0</v>
      </c>
      <c r="HB842">
        <v>0</v>
      </c>
      <c r="HC842">
        <f t="shared" si="889"/>
        <v>0</v>
      </c>
      <c r="HE842" t="s">
        <v>3</v>
      </c>
      <c r="HF842" t="s">
        <v>3</v>
      </c>
      <c r="IK842">
        <v>0</v>
      </c>
    </row>
    <row r="843" spans="1:245">
      <c r="A843">
        <v>17</v>
      </c>
      <c r="B843">
        <v>1</v>
      </c>
      <c r="C843">
        <f>ROW(SmtRes!A417)</f>
        <v>417</v>
      </c>
      <c r="D843">
        <f>ROW(EtalonRes!A416)</f>
        <v>416</v>
      </c>
      <c r="E843" t="s">
        <v>50</v>
      </c>
      <c r="F843" t="s">
        <v>201</v>
      </c>
      <c r="G843" t="s">
        <v>202</v>
      </c>
      <c r="H843" t="s">
        <v>195</v>
      </c>
      <c r="I843">
        <f>ROUND(27/100,9)</f>
        <v>0.27</v>
      </c>
      <c r="J843">
        <v>0</v>
      </c>
      <c r="O843">
        <f t="shared" si="855"/>
        <v>12700.21</v>
      </c>
      <c r="P843">
        <f t="shared" si="856"/>
        <v>8849.57</v>
      </c>
      <c r="Q843">
        <f t="shared" si="857"/>
        <v>1336.87</v>
      </c>
      <c r="R843">
        <f t="shared" si="858"/>
        <v>721.1</v>
      </c>
      <c r="S843">
        <f t="shared" si="859"/>
        <v>2513.77</v>
      </c>
      <c r="T843">
        <f t="shared" si="860"/>
        <v>0</v>
      </c>
      <c r="U843">
        <f t="shared" si="861"/>
        <v>9.7062299999999997</v>
      </c>
      <c r="V843">
        <f t="shared" si="862"/>
        <v>2.26125</v>
      </c>
      <c r="W843">
        <f t="shared" si="863"/>
        <v>0</v>
      </c>
      <c r="X843">
        <f t="shared" si="864"/>
        <v>3590.71</v>
      </c>
      <c r="Y843">
        <f t="shared" si="865"/>
        <v>2070.3200000000002</v>
      </c>
      <c r="AA843">
        <v>33525518</v>
      </c>
      <c r="AB843">
        <f t="shared" si="866"/>
        <v>6346.7034999999996</v>
      </c>
      <c r="AC843">
        <f t="shared" si="867"/>
        <v>5583.68</v>
      </c>
      <c r="AD843">
        <f>ROUND(((((ET843*1.25))-((EU843*1.25)))+AE843),6)</f>
        <v>469.32499999999999</v>
      </c>
      <c r="AE843">
        <f>ROUND(((EU843*1.25)),6)</f>
        <v>84.25</v>
      </c>
      <c r="AF843">
        <f>ROUND(((EV843*1.15)),6)</f>
        <v>293.69850000000002</v>
      </c>
      <c r="AG843">
        <f t="shared" si="868"/>
        <v>0</v>
      </c>
      <c r="AH843">
        <f>((EW843*1.15))</f>
        <v>35.948999999999998</v>
      </c>
      <c r="AI843">
        <f>((EX843*1.25))</f>
        <v>8.375</v>
      </c>
      <c r="AJ843">
        <f t="shared" si="869"/>
        <v>0</v>
      </c>
      <c r="AK843">
        <v>6214.53</v>
      </c>
      <c r="AL843">
        <v>5583.68</v>
      </c>
      <c r="AM843">
        <v>375.46</v>
      </c>
      <c r="AN843">
        <v>67.400000000000006</v>
      </c>
      <c r="AO843">
        <v>255.39</v>
      </c>
      <c r="AP843">
        <v>0</v>
      </c>
      <c r="AQ843">
        <v>31.26</v>
      </c>
      <c r="AR843">
        <v>6.7</v>
      </c>
      <c r="AS843">
        <v>0</v>
      </c>
      <c r="AT843">
        <v>111</v>
      </c>
      <c r="AU843">
        <v>64</v>
      </c>
      <c r="AV843">
        <v>1</v>
      </c>
      <c r="AW843">
        <v>1</v>
      </c>
      <c r="AZ843">
        <v>1</v>
      </c>
      <c r="BA843">
        <v>31.7</v>
      </c>
      <c r="BB843">
        <v>10.55</v>
      </c>
      <c r="BC843">
        <v>5.87</v>
      </c>
      <c r="BD843" t="s">
        <v>3</v>
      </c>
      <c r="BE843" t="s">
        <v>3</v>
      </c>
      <c r="BF843" t="s">
        <v>3</v>
      </c>
      <c r="BG843" t="s">
        <v>3</v>
      </c>
      <c r="BH843">
        <v>0</v>
      </c>
      <c r="BI843">
        <v>1</v>
      </c>
      <c r="BJ843" t="s">
        <v>203</v>
      </c>
      <c r="BM843">
        <v>11001</v>
      </c>
      <c r="BN843">
        <v>0</v>
      </c>
      <c r="BO843" t="s">
        <v>201</v>
      </c>
      <c r="BP843">
        <v>1</v>
      </c>
      <c r="BQ843">
        <v>2</v>
      </c>
      <c r="BR843">
        <v>0</v>
      </c>
      <c r="BS843">
        <v>31.7</v>
      </c>
      <c r="BT843">
        <v>1</v>
      </c>
      <c r="BU843">
        <v>1</v>
      </c>
      <c r="BV843">
        <v>1</v>
      </c>
      <c r="BW843">
        <v>1</v>
      </c>
      <c r="BX843">
        <v>1</v>
      </c>
      <c r="BY843" t="s">
        <v>3</v>
      </c>
      <c r="BZ843">
        <v>123</v>
      </c>
      <c r="CA843">
        <v>75</v>
      </c>
      <c r="CE843">
        <v>0</v>
      </c>
      <c r="CF843">
        <v>0</v>
      </c>
      <c r="CG843">
        <v>0</v>
      </c>
      <c r="CM843">
        <v>0</v>
      </c>
      <c r="CN843" t="s">
        <v>926</v>
      </c>
      <c r="CO843">
        <v>0</v>
      </c>
      <c r="CP843">
        <f t="shared" si="870"/>
        <v>12700.21</v>
      </c>
      <c r="CQ843">
        <f t="shared" si="871"/>
        <v>32776.2016</v>
      </c>
      <c r="CR843">
        <f t="shared" si="872"/>
        <v>4951.3787499999999</v>
      </c>
      <c r="CS843">
        <f t="shared" si="873"/>
        <v>2670.7249999999999</v>
      </c>
      <c r="CT843">
        <f t="shared" si="874"/>
        <v>9310.2424499999997</v>
      </c>
      <c r="CU843">
        <f t="shared" si="875"/>
        <v>0</v>
      </c>
      <c r="CV843">
        <f t="shared" si="876"/>
        <v>35.948999999999998</v>
      </c>
      <c r="CW843">
        <f t="shared" si="877"/>
        <v>8.375</v>
      </c>
      <c r="CX843">
        <f t="shared" si="878"/>
        <v>0</v>
      </c>
      <c r="CY843">
        <f t="shared" si="879"/>
        <v>3590.7057</v>
      </c>
      <c r="CZ843">
        <f t="shared" si="880"/>
        <v>2070.3168000000001</v>
      </c>
      <c r="DC843" t="s">
        <v>3</v>
      </c>
      <c r="DD843" t="s">
        <v>3</v>
      </c>
      <c r="DE843" t="s">
        <v>167</v>
      </c>
      <c r="DF843" t="s">
        <v>167</v>
      </c>
      <c r="DG843" t="s">
        <v>168</v>
      </c>
      <c r="DH843" t="s">
        <v>3</v>
      </c>
      <c r="DI843" t="s">
        <v>168</v>
      </c>
      <c r="DJ843" t="s">
        <v>167</v>
      </c>
      <c r="DK843" t="s">
        <v>3</v>
      </c>
      <c r="DL843" t="s">
        <v>3</v>
      </c>
      <c r="DM843" t="s">
        <v>3</v>
      </c>
      <c r="DN843">
        <v>0</v>
      </c>
      <c r="DO843">
        <v>0</v>
      </c>
      <c r="DP843">
        <v>1</v>
      </c>
      <c r="DQ843">
        <v>1</v>
      </c>
      <c r="DU843">
        <v>1013</v>
      </c>
      <c r="DV843" t="s">
        <v>195</v>
      </c>
      <c r="DW843" t="s">
        <v>195</v>
      </c>
      <c r="DX843">
        <v>1</v>
      </c>
      <c r="DZ843" t="s">
        <v>3</v>
      </c>
      <c r="EA843" t="s">
        <v>3</v>
      </c>
      <c r="EB843" t="s">
        <v>3</v>
      </c>
      <c r="EC843" t="s">
        <v>3</v>
      </c>
      <c r="EE843">
        <v>36260427</v>
      </c>
      <c r="EF843">
        <v>2</v>
      </c>
      <c r="EG843" t="s">
        <v>55</v>
      </c>
      <c r="EH843">
        <v>0</v>
      </c>
      <c r="EI843" t="s">
        <v>3</v>
      </c>
      <c r="EJ843">
        <v>1</v>
      </c>
      <c r="EK843">
        <v>11001</v>
      </c>
      <c r="EL843" t="s">
        <v>23</v>
      </c>
      <c r="EM843" t="s">
        <v>197</v>
      </c>
      <c r="EO843" t="s">
        <v>171</v>
      </c>
      <c r="EQ843">
        <v>0</v>
      </c>
      <c r="ER843">
        <v>6214.53</v>
      </c>
      <c r="ES843">
        <v>5583.68</v>
      </c>
      <c r="ET843">
        <v>375.46</v>
      </c>
      <c r="EU843">
        <v>67.400000000000006</v>
      </c>
      <c r="EV843">
        <v>255.39</v>
      </c>
      <c r="EW843">
        <v>31.26</v>
      </c>
      <c r="EX843">
        <v>6.7</v>
      </c>
      <c r="EY843">
        <v>0</v>
      </c>
      <c r="FQ843">
        <v>0</v>
      </c>
      <c r="FR843">
        <f t="shared" si="881"/>
        <v>0</v>
      </c>
      <c r="FS843">
        <v>0</v>
      </c>
      <c r="FT843" t="s">
        <v>58</v>
      </c>
      <c r="FU843" t="s">
        <v>59</v>
      </c>
      <c r="FX843">
        <v>110.7</v>
      </c>
      <c r="FY843">
        <v>63.75</v>
      </c>
      <c r="GA843" t="s">
        <v>3</v>
      </c>
      <c r="GD843">
        <v>1</v>
      </c>
      <c r="GF843">
        <v>1220877284</v>
      </c>
      <c r="GG843">
        <v>2</v>
      </c>
      <c r="GH843">
        <v>1</v>
      </c>
      <c r="GI843">
        <v>2</v>
      </c>
      <c r="GJ843">
        <v>0</v>
      </c>
      <c r="GK843">
        <v>0</v>
      </c>
      <c r="GL843">
        <f t="shared" si="882"/>
        <v>0</v>
      </c>
      <c r="GM843">
        <f t="shared" si="883"/>
        <v>18361.240000000002</v>
      </c>
      <c r="GN843">
        <f t="shared" si="884"/>
        <v>18361.240000000002</v>
      </c>
      <c r="GO843">
        <f t="shared" si="885"/>
        <v>0</v>
      </c>
      <c r="GP843">
        <f t="shared" si="886"/>
        <v>0</v>
      </c>
      <c r="GR843">
        <v>0</v>
      </c>
      <c r="GS843">
        <v>3</v>
      </c>
      <c r="GT843">
        <v>0</v>
      </c>
      <c r="GU843" t="s">
        <v>3</v>
      </c>
      <c r="GV843">
        <f t="shared" si="887"/>
        <v>0</v>
      </c>
      <c r="GW843">
        <v>1</v>
      </c>
      <c r="GX843">
        <f t="shared" si="888"/>
        <v>0</v>
      </c>
      <c r="HA843">
        <v>0</v>
      </c>
      <c r="HB843">
        <v>0</v>
      </c>
      <c r="HC843">
        <f t="shared" si="889"/>
        <v>0</v>
      </c>
      <c r="HE843" t="s">
        <v>3</v>
      </c>
      <c r="HF843" t="s">
        <v>3</v>
      </c>
      <c r="IK843">
        <v>0</v>
      </c>
    </row>
    <row r="844" spans="1:245">
      <c r="A844">
        <v>17</v>
      </c>
      <c r="B844">
        <v>1</v>
      </c>
      <c r="C844">
        <f>ROW(SmtRes!A425)</f>
        <v>425</v>
      </c>
      <c r="D844">
        <f>ROW(EtalonRes!A424)</f>
        <v>424</v>
      </c>
      <c r="E844" t="s">
        <v>141</v>
      </c>
      <c r="F844" t="s">
        <v>204</v>
      </c>
      <c r="G844" t="s">
        <v>205</v>
      </c>
      <c r="H844" t="s">
        <v>53</v>
      </c>
      <c r="I844">
        <f>ROUND(27/100,9)</f>
        <v>0.27</v>
      </c>
      <c r="J844">
        <v>0</v>
      </c>
      <c r="O844">
        <f t="shared" si="855"/>
        <v>5430.97</v>
      </c>
      <c r="P844">
        <f t="shared" si="856"/>
        <v>1612.15</v>
      </c>
      <c r="Q844">
        <f t="shared" si="857"/>
        <v>18.79</v>
      </c>
      <c r="R844">
        <f t="shared" si="858"/>
        <v>5.78</v>
      </c>
      <c r="S844">
        <f t="shared" si="859"/>
        <v>3800.03</v>
      </c>
      <c r="T844">
        <f t="shared" si="860"/>
        <v>0</v>
      </c>
      <c r="U844">
        <f t="shared" si="861"/>
        <v>14.053229999999999</v>
      </c>
      <c r="V844">
        <f t="shared" si="862"/>
        <v>1.3500000000000002E-2</v>
      </c>
      <c r="W844">
        <f t="shared" si="863"/>
        <v>0</v>
      </c>
      <c r="X844">
        <f t="shared" si="864"/>
        <v>4224.45</v>
      </c>
      <c r="Y844">
        <f t="shared" si="865"/>
        <v>2435.7199999999998</v>
      </c>
      <c r="AA844">
        <v>33525518</v>
      </c>
      <c r="AB844">
        <f t="shared" si="866"/>
        <v>1239.953</v>
      </c>
      <c r="AC844">
        <f t="shared" si="867"/>
        <v>788.76</v>
      </c>
      <c r="AD844">
        <f>ROUND(((((ET844*1.25))-((EU844*1.25)))+AE844),6)</f>
        <v>7.2125000000000004</v>
      </c>
      <c r="AE844">
        <f>ROUND(((EU844*1.25)),6)</f>
        <v>0.67500000000000004</v>
      </c>
      <c r="AF844">
        <f>ROUND(((EV844*1.15)),6)</f>
        <v>443.98050000000001</v>
      </c>
      <c r="AG844">
        <f t="shared" si="868"/>
        <v>0</v>
      </c>
      <c r="AH844">
        <f>((EW844*1.15))</f>
        <v>52.048999999999992</v>
      </c>
      <c r="AI844">
        <f>((EX844*1.25))</f>
        <v>0.05</v>
      </c>
      <c r="AJ844">
        <f t="shared" si="869"/>
        <v>0</v>
      </c>
      <c r="AK844">
        <v>1180.5999999999999</v>
      </c>
      <c r="AL844">
        <v>788.76</v>
      </c>
      <c r="AM844">
        <v>5.77</v>
      </c>
      <c r="AN844">
        <v>0.54</v>
      </c>
      <c r="AO844">
        <v>386.07</v>
      </c>
      <c r="AP844">
        <v>0</v>
      </c>
      <c r="AQ844">
        <v>45.26</v>
      </c>
      <c r="AR844">
        <v>0.04</v>
      </c>
      <c r="AS844">
        <v>0</v>
      </c>
      <c r="AT844">
        <v>111</v>
      </c>
      <c r="AU844">
        <v>64</v>
      </c>
      <c r="AV844">
        <v>1</v>
      </c>
      <c r="AW844">
        <v>1</v>
      </c>
      <c r="AZ844">
        <v>1</v>
      </c>
      <c r="BA844">
        <v>31.7</v>
      </c>
      <c r="BB844">
        <v>9.65</v>
      </c>
      <c r="BC844">
        <v>7.57</v>
      </c>
      <c r="BD844" t="s">
        <v>3</v>
      </c>
      <c r="BE844" t="s">
        <v>3</v>
      </c>
      <c r="BF844" t="s">
        <v>3</v>
      </c>
      <c r="BG844" t="s">
        <v>3</v>
      </c>
      <c r="BH844">
        <v>0</v>
      </c>
      <c r="BI844">
        <v>1</v>
      </c>
      <c r="BJ844" t="s">
        <v>206</v>
      </c>
      <c r="BM844">
        <v>11001</v>
      </c>
      <c r="BN844">
        <v>0</v>
      </c>
      <c r="BO844" t="s">
        <v>204</v>
      </c>
      <c r="BP844">
        <v>1</v>
      </c>
      <c r="BQ844">
        <v>2</v>
      </c>
      <c r="BR844">
        <v>0</v>
      </c>
      <c r="BS844">
        <v>31.7</v>
      </c>
      <c r="BT844">
        <v>1</v>
      </c>
      <c r="BU844">
        <v>1</v>
      </c>
      <c r="BV844">
        <v>1</v>
      </c>
      <c r="BW844">
        <v>1</v>
      </c>
      <c r="BX844">
        <v>1</v>
      </c>
      <c r="BY844" t="s">
        <v>3</v>
      </c>
      <c r="BZ844">
        <v>123</v>
      </c>
      <c r="CA844">
        <v>75</v>
      </c>
      <c r="CE844">
        <v>0</v>
      </c>
      <c r="CF844">
        <v>0</v>
      </c>
      <c r="CG844">
        <v>0</v>
      </c>
      <c r="CM844">
        <v>0</v>
      </c>
      <c r="CN844" t="s">
        <v>926</v>
      </c>
      <c r="CO844">
        <v>0</v>
      </c>
      <c r="CP844">
        <f t="shared" si="870"/>
        <v>5430.97</v>
      </c>
      <c r="CQ844">
        <f t="shared" si="871"/>
        <v>5970.9132</v>
      </c>
      <c r="CR844">
        <f t="shared" si="872"/>
        <v>69.600625000000008</v>
      </c>
      <c r="CS844">
        <f t="shared" si="873"/>
        <v>21.397500000000001</v>
      </c>
      <c r="CT844">
        <f t="shared" si="874"/>
        <v>14074.181849999999</v>
      </c>
      <c r="CU844">
        <f t="shared" si="875"/>
        <v>0</v>
      </c>
      <c r="CV844">
        <f t="shared" si="876"/>
        <v>52.048999999999992</v>
      </c>
      <c r="CW844">
        <f t="shared" si="877"/>
        <v>0.05</v>
      </c>
      <c r="CX844">
        <f t="shared" si="878"/>
        <v>0</v>
      </c>
      <c r="CY844">
        <f t="shared" si="879"/>
        <v>4224.4491000000007</v>
      </c>
      <c r="CZ844">
        <f t="shared" si="880"/>
        <v>2435.7184000000002</v>
      </c>
      <c r="DC844" t="s">
        <v>3</v>
      </c>
      <c r="DD844" t="s">
        <v>3</v>
      </c>
      <c r="DE844" t="s">
        <v>167</v>
      </c>
      <c r="DF844" t="s">
        <v>167</v>
      </c>
      <c r="DG844" t="s">
        <v>168</v>
      </c>
      <c r="DH844" t="s">
        <v>3</v>
      </c>
      <c r="DI844" t="s">
        <v>168</v>
      </c>
      <c r="DJ844" t="s">
        <v>167</v>
      </c>
      <c r="DK844" t="s">
        <v>3</v>
      </c>
      <c r="DL844" t="s">
        <v>3</v>
      </c>
      <c r="DM844" t="s">
        <v>3</v>
      </c>
      <c r="DN844">
        <v>0</v>
      </c>
      <c r="DO844">
        <v>0</v>
      </c>
      <c r="DP844">
        <v>1</v>
      </c>
      <c r="DQ844">
        <v>1</v>
      </c>
      <c r="DU844">
        <v>1005</v>
      </c>
      <c r="DV844" t="s">
        <v>53</v>
      </c>
      <c r="DW844" t="s">
        <v>53</v>
      </c>
      <c r="DX844">
        <v>100</v>
      </c>
      <c r="DZ844" t="s">
        <v>3</v>
      </c>
      <c r="EA844" t="s">
        <v>3</v>
      </c>
      <c r="EB844" t="s">
        <v>3</v>
      </c>
      <c r="EC844" t="s">
        <v>3</v>
      </c>
      <c r="EE844">
        <v>36260427</v>
      </c>
      <c r="EF844">
        <v>2</v>
      </c>
      <c r="EG844" t="s">
        <v>55</v>
      </c>
      <c r="EH844">
        <v>0</v>
      </c>
      <c r="EI844" t="s">
        <v>3</v>
      </c>
      <c r="EJ844">
        <v>1</v>
      </c>
      <c r="EK844">
        <v>11001</v>
      </c>
      <c r="EL844" t="s">
        <v>23</v>
      </c>
      <c r="EM844" t="s">
        <v>197</v>
      </c>
      <c r="EO844" t="s">
        <v>171</v>
      </c>
      <c r="EQ844">
        <v>0</v>
      </c>
      <c r="ER844">
        <v>1180.5999999999999</v>
      </c>
      <c r="ES844">
        <v>788.76</v>
      </c>
      <c r="ET844">
        <v>5.77</v>
      </c>
      <c r="EU844">
        <v>0.54</v>
      </c>
      <c r="EV844">
        <v>386.07</v>
      </c>
      <c r="EW844">
        <v>45.26</v>
      </c>
      <c r="EX844">
        <v>0.04</v>
      </c>
      <c r="EY844">
        <v>0</v>
      </c>
      <c r="FQ844">
        <v>0</v>
      </c>
      <c r="FR844">
        <f t="shared" si="881"/>
        <v>0</v>
      </c>
      <c r="FS844">
        <v>0</v>
      </c>
      <c r="FT844" t="s">
        <v>58</v>
      </c>
      <c r="FU844" t="s">
        <v>59</v>
      </c>
      <c r="FX844">
        <v>110.7</v>
      </c>
      <c r="FY844">
        <v>63.75</v>
      </c>
      <c r="GA844" t="s">
        <v>3</v>
      </c>
      <c r="GD844">
        <v>1</v>
      </c>
      <c r="GF844">
        <v>-295419027</v>
      </c>
      <c r="GG844">
        <v>2</v>
      </c>
      <c r="GH844">
        <v>1</v>
      </c>
      <c r="GI844">
        <v>2</v>
      </c>
      <c r="GJ844">
        <v>0</v>
      </c>
      <c r="GK844">
        <v>0</v>
      </c>
      <c r="GL844">
        <f t="shared" si="882"/>
        <v>0</v>
      </c>
      <c r="GM844">
        <f t="shared" si="883"/>
        <v>12091.14</v>
      </c>
      <c r="GN844">
        <f t="shared" si="884"/>
        <v>12091.14</v>
      </c>
      <c r="GO844">
        <f t="shared" si="885"/>
        <v>0</v>
      </c>
      <c r="GP844">
        <f t="shared" si="886"/>
        <v>0</v>
      </c>
      <c r="GR844">
        <v>0</v>
      </c>
      <c r="GS844">
        <v>3</v>
      </c>
      <c r="GT844">
        <v>0</v>
      </c>
      <c r="GU844" t="s">
        <v>3</v>
      </c>
      <c r="GV844">
        <f t="shared" si="887"/>
        <v>0</v>
      </c>
      <c r="GW844">
        <v>1</v>
      </c>
      <c r="GX844">
        <f t="shared" si="888"/>
        <v>0</v>
      </c>
      <c r="HA844">
        <v>0</v>
      </c>
      <c r="HB844">
        <v>0</v>
      </c>
      <c r="HC844">
        <f t="shared" si="889"/>
        <v>0</v>
      </c>
      <c r="HE844" t="s">
        <v>3</v>
      </c>
      <c r="HF844" t="s">
        <v>3</v>
      </c>
      <c r="IK844">
        <v>0</v>
      </c>
    </row>
    <row r="845" spans="1:245">
      <c r="A845">
        <v>18</v>
      </c>
      <c r="B845">
        <v>1</v>
      </c>
      <c r="C845">
        <v>424</v>
      </c>
      <c r="E845" t="s">
        <v>293</v>
      </c>
      <c r="F845" t="s">
        <v>208</v>
      </c>
      <c r="G845" t="s">
        <v>209</v>
      </c>
      <c r="H845" t="s">
        <v>184</v>
      </c>
      <c r="I845">
        <f>I844*J845</f>
        <v>27.54</v>
      </c>
      <c r="J845">
        <v>101.99999999999999</v>
      </c>
      <c r="O845">
        <f t="shared" si="855"/>
        <v>14214.86</v>
      </c>
      <c r="P845">
        <f t="shared" si="856"/>
        <v>14214.86</v>
      </c>
      <c r="Q845">
        <f t="shared" si="857"/>
        <v>0</v>
      </c>
      <c r="R845">
        <f t="shared" si="858"/>
        <v>0</v>
      </c>
      <c r="S845">
        <f t="shared" si="859"/>
        <v>0</v>
      </c>
      <c r="T845">
        <f t="shared" si="860"/>
        <v>0</v>
      </c>
      <c r="U845">
        <f t="shared" si="861"/>
        <v>0</v>
      </c>
      <c r="V845">
        <f t="shared" si="862"/>
        <v>0</v>
      </c>
      <c r="W845">
        <f t="shared" si="863"/>
        <v>103.55</v>
      </c>
      <c r="X845">
        <f t="shared" si="864"/>
        <v>0</v>
      </c>
      <c r="Y845">
        <f t="shared" si="865"/>
        <v>0</v>
      </c>
      <c r="AA845">
        <v>33525518</v>
      </c>
      <c r="AB845">
        <f t="shared" si="866"/>
        <v>82.19</v>
      </c>
      <c r="AC845">
        <f t="shared" si="867"/>
        <v>82.19</v>
      </c>
      <c r="AD845">
        <f>ROUND((((ET845)-(EU845))+AE845),6)</f>
        <v>0</v>
      </c>
      <c r="AE845">
        <f>ROUND((EU845),6)</f>
        <v>0</v>
      </c>
      <c r="AF845">
        <f>ROUND((EV845),6)</f>
        <v>0</v>
      </c>
      <c r="AG845">
        <f t="shared" si="868"/>
        <v>0</v>
      </c>
      <c r="AH845">
        <f>(EW845)</f>
        <v>0</v>
      </c>
      <c r="AI845">
        <f>(EX845)</f>
        <v>0</v>
      </c>
      <c r="AJ845">
        <f t="shared" si="869"/>
        <v>3.76</v>
      </c>
      <c r="AK845">
        <v>82.19</v>
      </c>
      <c r="AL845">
        <v>82.19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3.76</v>
      </c>
      <c r="AT845">
        <v>111</v>
      </c>
      <c r="AU845">
        <v>64</v>
      </c>
      <c r="AV845">
        <v>1</v>
      </c>
      <c r="AW845">
        <v>1</v>
      </c>
      <c r="AZ845">
        <v>1</v>
      </c>
      <c r="BA845">
        <v>1</v>
      </c>
      <c r="BB845">
        <v>1</v>
      </c>
      <c r="BC845">
        <v>6.28</v>
      </c>
      <c r="BD845" t="s">
        <v>3</v>
      </c>
      <c r="BE845" t="s">
        <v>3</v>
      </c>
      <c r="BF845" t="s">
        <v>3</v>
      </c>
      <c r="BG845" t="s">
        <v>3</v>
      </c>
      <c r="BH845">
        <v>3</v>
      </c>
      <c r="BI845">
        <v>1</v>
      </c>
      <c r="BJ845" t="s">
        <v>210</v>
      </c>
      <c r="BM845">
        <v>11001</v>
      </c>
      <c r="BN845">
        <v>0</v>
      </c>
      <c r="BO845" t="s">
        <v>208</v>
      </c>
      <c r="BP845">
        <v>1</v>
      </c>
      <c r="BQ845">
        <v>2</v>
      </c>
      <c r="BR845">
        <v>0</v>
      </c>
      <c r="BS845">
        <v>1</v>
      </c>
      <c r="BT845">
        <v>1</v>
      </c>
      <c r="BU845">
        <v>1</v>
      </c>
      <c r="BV845">
        <v>1</v>
      </c>
      <c r="BW845">
        <v>1</v>
      </c>
      <c r="BX845">
        <v>1</v>
      </c>
      <c r="BY845" t="s">
        <v>3</v>
      </c>
      <c r="BZ845">
        <v>123</v>
      </c>
      <c r="CA845">
        <v>75</v>
      </c>
      <c r="CE845">
        <v>0</v>
      </c>
      <c r="CF845">
        <v>0</v>
      </c>
      <c r="CG845">
        <v>0</v>
      </c>
      <c r="CM845">
        <v>0</v>
      </c>
      <c r="CN845" t="s">
        <v>3</v>
      </c>
      <c r="CO845">
        <v>0</v>
      </c>
      <c r="CP845">
        <f t="shared" si="870"/>
        <v>14214.86</v>
      </c>
      <c r="CQ845">
        <f t="shared" si="871"/>
        <v>516.15319999999997</v>
      </c>
      <c r="CR845">
        <f t="shared" si="872"/>
        <v>0</v>
      </c>
      <c r="CS845">
        <f t="shared" si="873"/>
        <v>0</v>
      </c>
      <c r="CT845">
        <f t="shared" si="874"/>
        <v>0</v>
      </c>
      <c r="CU845">
        <f t="shared" si="875"/>
        <v>0</v>
      </c>
      <c r="CV845">
        <f t="shared" si="876"/>
        <v>0</v>
      </c>
      <c r="CW845">
        <f t="shared" si="877"/>
        <v>0</v>
      </c>
      <c r="CX845">
        <f t="shared" si="878"/>
        <v>3.76</v>
      </c>
      <c r="CY845">
        <f t="shared" si="879"/>
        <v>0</v>
      </c>
      <c r="CZ845">
        <f t="shared" si="880"/>
        <v>0</v>
      </c>
      <c r="DC845" t="s">
        <v>3</v>
      </c>
      <c r="DD845" t="s">
        <v>3</v>
      </c>
      <c r="DE845" t="s">
        <v>3</v>
      </c>
      <c r="DF845" t="s">
        <v>3</v>
      </c>
      <c r="DG845" t="s">
        <v>3</v>
      </c>
      <c r="DH845" t="s">
        <v>3</v>
      </c>
      <c r="DI845" t="s">
        <v>3</v>
      </c>
      <c r="DJ845" t="s">
        <v>3</v>
      </c>
      <c r="DK845" t="s">
        <v>3</v>
      </c>
      <c r="DL845" t="s">
        <v>3</v>
      </c>
      <c r="DM845" t="s">
        <v>3</v>
      </c>
      <c r="DN845">
        <v>0</v>
      </c>
      <c r="DO845">
        <v>0</v>
      </c>
      <c r="DP845">
        <v>1</v>
      </c>
      <c r="DQ845">
        <v>1</v>
      </c>
      <c r="DU845">
        <v>1005</v>
      </c>
      <c r="DV845" t="s">
        <v>184</v>
      </c>
      <c r="DW845" t="s">
        <v>184</v>
      </c>
      <c r="DX845">
        <v>1</v>
      </c>
      <c r="DZ845" t="s">
        <v>3</v>
      </c>
      <c r="EA845" t="s">
        <v>3</v>
      </c>
      <c r="EB845" t="s">
        <v>3</v>
      </c>
      <c r="EC845" t="s">
        <v>3</v>
      </c>
      <c r="EE845">
        <v>36260427</v>
      </c>
      <c r="EF845">
        <v>2</v>
      </c>
      <c r="EG845" t="s">
        <v>55</v>
      </c>
      <c r="EH845">
        <v>0</v>
      </c>
      <c r="EI845" t="s">
        <v>3</v>
      </c>
      <c r="EJ845">
        <v>1</v>
      </c>
      <c r="EK845">
        <v>11001</v>
      </c>
      <c r="EL845" t="s">
        <v>23</v>
      </c>
      <c r="EM845" t="s">
        <v>197</v>
      </c>
      <c r="EO845" t="s">
        <v>3</v>
      </c>
      <c r="EQ845">
        <v>0</v>
      </c>
      <c r="ER845">
        <v>82.19</v>
      </c>
      <c r="ES845">
        <v>82.19</v>
      </c>
      <c r="ET845">
        <v>0</v>
      </c>
      <c r="EU845">
        <v>0</v>
      </c>
      <c r="EV845">
        <v>0</v>
      </c>
      <c r="EW845">
        <v>0</v>
      </c>
      <c r="EX845">
        <v>0</v>
      </c>
      <c r="FQ845">
        <v>0</v>
      </c>
      <c r="FR845">
        <f t="shared" si="881"/>
        <v>0</v>
      </c>
      <c r="FS845">
        <v>0</v>
      </c>
      <c r="FT845" t="s">
        <v>58</v>
      </c>
      <c r="FU845" t="s">
        <v>59</v>
      </c>
      <c r="FX845">
        <v>110.7</v>
      </c>
      <c r="FY845">
        <v>63.75</v>
      </c>
      <c r="GA845" t="s">
        <v>3</v>
      </c>
      <c r="GD845">
        <v>1</v>
      </c>
      <c r="GF845">
        <v>-100917442</v>
      </c>
      <c r="GG845">
        <v>2</v>
      </c>
      <c r="GH845">
        <v>1</v>
      </c>
      <c r="GI845">
        <v>2</v>
      </c>
      <c r="GJ845">
        <v>0</v>
      </c>
      <c r="GK845">
        <v>0</v>
      </c>
      <c r="GL845">
        <f t="shared" si="882"/>
        <v>0</v>
      </c>
      <c r="GM845">
        <f t="shared" si="883"/>
        <v>14214.86</v>
      </c>
      <c r="GN845">
        <f t="shared" si="884"/>
        <v>14214.86</v>
      </c>
      <c r="GO845">
        <f t="shared" si="885"/>
        <v>0</v>
      </c>
      <c r="GP845">
        <f t="shared" si="886"/>
        <v>0</v>
      </c>
      <c r="GR845">
        <v>0</v>
      </c>
      <c r="GS845">
        <v>3</v>
      </c>
      <c r="GT845">
        <v>0</v>
      </c>
      <c r="GU845" t="s">
        <v>3</v>
      </c>
      <c r="GV845">
        <f t="shared" si="887"/>
        <v>0</v>
      </c>
      <c r="GW845">
        <v>1</v>
      </c>
      <c r="GX845">
        <f t="shared" si="888"/>
        <v>0</v>
      </c>
      <c r="HA845">
        <v>0</v>
      </c>
      <c r="HB845">
        <v>0</v>
      </c>
      <c r="HC845">
        <f t="shared" si="889"/>
        <v>0</v>
      </c>
      <c r="HE845" t="s">
        <v>3</v>
      </c>
      <c r="HF845" t="s">
        <v>3</v>
      </c>
      <c r="IK845">
        <v>0</v>
      </c>
    </row>
    <row r="846" spans="1:245">
      <c r="A846">
        <v>17</v>
      </c>
      <c r="B846">
        <v>1</v>
      </c>
      <c r="C846">
        <f>ROW(SmtRes!A428)</f>
        <v>428</v>
      </c>
      <c r="D846">
        <f>ROW(EtalonRes!A428)</f>
        <v>428</v>
      </c>
      <c r="E846" t="s">
        <v>152</v>
      </c>
      <c r="F846" t="s">
        <v>211</v>
      </c>
      <c r="G846" t="s">
        <v>212</v>
      </c>
      <c r="H846" t="s">
        <v>20</v>
      </c>
      <c r="I846">
        <f>ROUND(21/100,9)</f>
        <v>0.21</v>
      </c>
      <c r="J846">
        <v>0</v>
      </c>
      <c r="O846">
        <f t="shared" si="855"/>
        <v>589.80999999999995</v>
      </c>
      <c r="P846">
        <f t="shared" si="856"/>
        <v>0</v>
      </c>
      <c r="Q846">
        <f t="shared" si="857"/>
        <v>5.72</v>
      </c>
      <c r="R846">
        <f t="shared" si="858"/>
        <v>0</v>
      </c>
      <c r="S846">
        <f t="shared" si="859"/>
        <v>584.09</v>
      </c>
      <c r="T846">
        <f t="shared" si="860"/>
        <v>0</v>
      </c>
      <c r="U846">
        <f t="shared" si="861"/>
        <v>1.8878999999999999</v>
      </c>
      <c r="V846">
        <f t="shared" si="862"/>
        <v>0</v>
      </c>
      <c r="W846">
        <f t="shared" si="863"/>
        <v>0</v>
      </c>
      <c r="X846">
        <f t="shared" si="864"/>
        <v>648.34</v>
      </c>
      <c r="Y846">
        <f t="shared" si="865"/>
        <v>373.82</v>
      </c>
      <c r="AA846">
        <v>33525518</v>
      </c>
      <c r="AB846">
        <f t="shared" si="866"/>
        <v>90.36</v>
      </c>
      <c r="AC846">
        <f>ROUND(0,6)</f>
        <v>0</v>
      </c>
      <c r="AD846">
        <f>ROUND((((ET846)-(EU846))+AE846),6)</f>
        <v>2.62</v>
      </c>
      <c r="AE846">
        <f>ROUND((EU846),6)</f>
        <v>0</v>
      </c>
      <c r="AF846">
        <f>ROUND((EV846),6)</f>
        <v>87.74</v>
      </c>
      <c r="AG846">
        <f t="shared" si="868"/>
        <v>0</v>
      </c>
      <c r="AH846">
        <f>(EW846)</f>
        <v>8.99</v>
      </c>
      <c r="AI846">
        <f>(EX846)</f>
        <v>0</v>
      </c>
      <c r="AJ846">
        <f t="shared" si="869"/>
        <v>0</v>
      </c>
      <c r="AK846">
        <v>90.36</v>
      </c>
      <c r="AL846">
        <v>0</v>
      </c>
      <c r="AM846">
        <v>2.62</v>
      </c>
      <c r="AN846">
        <v>0</v>
      </c>
      <c r="AO846">
        <v>87.74</v>
      </c>
      <c r="AP846">
        <v>0</v>
      </c>
      <c r="AQ846">
        <v>8.99</v>
      </c>
      <c r="AR846">
        <v>0</v>
      </c>
      <c r="AS846">
        <v>0</v>
      </c>
      <c r="AT846">
        <v>111</v>
      </c>
      <c r="AU846">
        <v>64</v>
      </c>
      <c r="AV846">
        <v>1</v>
      </c>
      <c r="AW846">
        <v>1</v>
      </c>
      <c r="AZ846">
        <v>1</v>
      </c>
      <c r="BA846">
        <v>31.7</v>
      </c>
      <c r="BB846">
        <v>10.4</v>
      </c>
      <c r="BC846">
        <v>2.86</v>
      </c>
      <c r="BD846" t="s">
        <v>3</v>
      </c>
      <c r="BE846" t="s">
        <v>3</v>
      </c>
      <c r="BF846" t="s">
        <v>3</v>
      </c>
      <c r="BG846" t="s">
        <v>3</v>
      </c>
      <c r="BH846">
        <v>0</v>
      </c>
      <c r="BI846">
        <v>1</v>
      </c>
      <c r="BJ846" t="s">
        <v>213</v>
      </c>
      <c r="BM846">
        <v>11001</v>
      </c>
      <c r="BN846">
        <v>0</v>
      </c>
      <c r="BO846" t="s">
        <v>211</v>
      </c>
      <c r="BP846">
        <v>1</v>
      </c>
      <c r="BQ846">
        <v>2</v>
      </c>
      <c r="BR846">
        <v>0</v>
      </c>
      <c r="BS846">
        <v>31.7</v>
      </c>
      <c r="BT846">
        <v>1</v>
      </c>
      <c r="BU846">
        <v>1</v>
      </c>
      <c r="BV846">
        <v>1</v>
      </c>
      <c r="BW846">
        <v>1</v>
      </c>
      <c r="BX846">
        <v>1</v>
      </c>
      <c r="BY846" t="s">
        <v>3</v>
      </c>
      <c r="BZ846">
        <v>123</v>
      </c>
      <c r="CA846">
        <v>75</v>
      </c>
      <c r="CE846">
        <v>0</v>
      </c>
      <c r="CF846">
        <v>0</v>
      </c>
      <c r="CG846">
        <v>0</v>
      </c>
      <c r="CM846">
        <v>0</v>
      </c>
      <c r="CN846" t="s">
        <v>3</v>
      </c>
      <c r="CO846">
        <v>0</v>
      </c>
      <c r="CP846">
        <f t="shared" si="870"/>
        <v>589.81000000000006</v>
      </c>
      <c r="CQ846">
        <f t="shared" si="871"/>
        <v>0</v>
      </c>
      <c r="CR846">
        <f t="shared" si="872"/>
        <v>27.248000000000001</v>
      </c>
      <c r="CS846">
        <f t="shared" si="873"/>
        <v>0</v>
      </c>
      <c r="CT846">
        <f t="shared" si="874"/>
        <v>2781.3579999999997</v>
      </c>
      <c r="CU846">
        <f t="shared" si="875"/>
        <v>0</v>
      </c>
      <c r="CV846">
        <f t="shared" si="876"/>
        <v>8.99</v>
      </c>
      <c r="CW846">
        <f t="shared" si="877"/>
        <v>0</v>
      </c>
      <c r="CX846">
        <f t="shared" si="878"/>
        <v>0</v>
      </c>
      <c r="CY846">
        <f t="shared" si="879"/>
        <v>648.33990000000006</v>
      </c>
      <c r="CZ846">
        <f t="shared" si="880"/>
        <v>373.81760000000003</v>
      </c>
      <c r="DC846" t="s">
        <v>3</v>
      </c>
      <c r="DD846" t="s">
        <v>214</v>
      </c>
      <c r="DE846" t="s">
        <v>3</v>
      </c>
      <c r="DF846" t="s">
        <v>3</v>
      </c>
      <c r="DG846" t="s">
        <v>3</v>
      </c>
      <c r="DH846" t="s">
        <v>3</v>
      </c>
      <c r="DI846" t="s">
        <v>3</v>
      </c>
      <c r="DJ846" t="s">
        <v>3</v>
      </c>
      <c r="DK846" t="s">
        <v>3</v>
      </c>
      <c r="DL846" t="s">
        <v>3</v>
      </c>
      <c r="DM846" t="s">
        <v>3</v>
      </c>
      <c r="DN846">
        <v>0</v>
      </c>
      <c r="DO846">
        <v>0</v>
      </c>
      <c r="DP846">
        <v>1</v>
      </c>
      <c r="DQ846">
        <v>1</v>
      </c>
      <c r="DU846">
        <v>1013</v>
      </c>
      <c r="DV846" t="s">
        <v>20</v>
      </c>
      <c r="DW846" t="s">
        <v>20</v>
      </c>
      <c r="DX846">
        <v>1</v>
      </c>
      <c r="DZ846" t="s">
        <v>3</v>
      </c>
      <c r="EA846" t="s">
        <v>3</v>
      </c>
      <c r="EB846" t="s">
        <v>3</v>
      </c>
      <c r="EC846" t="s">
        <v>3</v>
      </c>
      <c r="EE846">
        <v>36260427</v>
      </c>
      <c r="EF846">
        <v>2</v>
      </c>
      <c r="EG846" t="s">
        <v>55</v>
      </c>
      <c r="EH846">
        <v>0</v>
      </c>
      <c r="EI846" t="s">
        <v>3</v>
      </c>
      <c r="EJ846">
        <v>1</v>
      </c>
      <c r="EK846">
        <v>11001</v>
      </c>
      <c r="EL846" t="s">
        <v>23</v>
      </c>
      <c r="EM846" t="s">
        <v>197</v>
      </c>
      <c r="EO846" t="s">
        <v>3</v>
      </c>
      <c r="EQ846">
        <v>0</v>
      </c>
      <c r="ER846">
        <v>90.36</v>
      </c>
      <c r="ES846">
        <v>0</v>
      </c>
      <c r="ET846">
        <v>2.62</v>
      </c>
      <c r="EU846">
        <v>0</v>
      </c>
      <c r="EV846">
        <v>87.74</v>
      </c>
      <c r="EW846">
        <v>8.99</v>
      </c>
      <c r="EX846">
        <v>0</v>
      </c>
      <c r="EY846">
        <v>0</v>
      </c>
      <c r="FQ846">
        <v>0</v>
      </c>
      <c r="FR846">
        <f t="shared" si="881"/>
        <v>0</v>
      </c>
      <c r="FS846">
        <v>0</v>
      </c>
      <c r="FT846" t="s">
        <v>58</v>
      </c>
      <c r="FU846" t="s">
        <v>59</v>
      </c>
      <c r="FX846">
        <v>110.7</v>
      </c>
      <c r="FY846">
        <v>63.75</v>
      </c>
      <c r="GA846" t="s">
        <v>3</v>
      </c>
      <c r="GD846">
        <v>1</v>
      </c>
      <c r="GF846">
        <v>273681548</v>
      </c>
      <c r="GG846">
        <v>2</v>
      </c>
      <c r="GH846">
        <v>2</v>
      </c>
      <c r="GI846">
        <v>2</v>
      </c>
      <c r="GJ846">
        <v>0</v>
      </c>
      <c r="GK846">
        <v>0</v>
      </c>
      <c r="GL846">
        <f t="shared" si="882"/>
        <v>0</v>
      </c>
      <c r="GM846">
        <f t="shared" si="883"/>
        <v>1611.97</v>
      </c>
      <c r="GN846">
        <f t="shared" si="884"/>
        <v>1611.97</v>
      </c>
      <c r="GO846">
        <f t="shared" si="885"/>
        <v>0</v>
      </c>
      <c r="GP846">
        <f t="shared" si="886"/>
        <v>0</v>
      </c>
      <c r="GR846">
        <v>0</v>
      </c>
      <c r="GS846">
        <v>3</v>
      </c>
      <c r="GT846">
        <v>0</v>
      </c>
      <c r="GU846" t="s">
        <v>3</v>
      </c>
      <c r="GV846">
        <f t="shared" si="887"/>
        <v>0</v>
      </c>
      <c r="GW846">
        <v>1</v>
      </c>
      <c r="GX846">
        <f t="shared" si="888"/>
        <v>0</v>
      </c>
      <c r="HA846">
        <v>0</v>
      </c>
      <c r="HB846">
        <v>0</v>
      </c>
      <c r="HC846">
        <f t="shared" si="889"/>
        <v>0</v>
      </c>
      <c r="HE846" t="s">
        <v>3</v>
      </c>
      <c r="HF846" t="s">
        <v>3</v>
      </c>
      <c r="IK846">
        <v>0</v>
      </c>
    </row>
    <row r="847" spans="1:245">
      <c r="A847">
        <v>17</v>
      </c>
      <c r="B847">
        <v>1</v>
      </c>
      <c r="C847">
        <f>ROW(SmtRes!A447)</f>
        <v>447</v>
      </c>
      <c r="D847">
        <f>ROW(EtalonRes!A447)</f>
        <v>447</v>
      </c>
      <c r="E847" t="s">
        <v>290</v>
      </c>
      <c r="F847" t="s">
        <v>216</v>
      </c>
      <c r="G847" t="s">
        <v>217</v>
      </c>
      <c r="H847" t="s">
        <v>218</v>
      </c>
      <c r="I847">
        <f>ROUND(57/100,9)</f>
        <v>0.56999999999999995</v>
      </c>
      <c r="J847">
        <v>0</v>
      </c>
      <c r="O847">
        <f t="shared" si="855"/>
        <v>42119.47</v>
      </c>
      <c r="P847">
        <f t="shared" si="856"/>
        <v>25251.51</v>
      </c>
      <c r="Q847">
        <f t="shared" si="857"/>
        <v>94.25</v>
      </c>
      <c r="R847">
        <f t="shared" si="858"/>
        <v>0</v>
      </c>
      <c r="S847">
        <f t="shared" si="859"/>
        <v>16773.71</v>
      </c>
      <c r="T847">
        <f t="shared" si="860"/>
        <v>0</v>
      </c>
      <c r="U847">
        <f t="shared" si="861"/>
        <v>58.339499999999994</v>
      </c>
      <c r="V847">
        <f t="shared" si="862"/>
        <v>0</v>
      </c>
      <c r="W847">
        <f t="shared" si="863"/>
        <v>0</v>
      </c>
      <c r="X847">
        <f t="shared" si="864"/>
        <v>17780.13</v>
      </c>
      <c r="Y847">
        <f t="shared" si="865"/>
        <v>9057.7999999999993</v>
      </c>
      <c r="AA847">
        <v>33525518</v>
      </c>
      <c r="AB847">
        <f t="shared" si="866"/>
        <v>8403.0570000000007</v>
      </c>
      <c r="AC847">
        <f t="shared" ref="AC847:AC858" si="890">ROUND((ES847),6)</f>
        <v>7445.53</v>
      </c>
      <c r="AD847">
        <f>ROUND(((((ET847*1.25))-((EU847*1.25)))+AE847),6)</f>
        <v>29.212499999999999</v>
      </c>
      <c r="AE847">
        <f>ROUND(((EU847*1.25)),6)</f>
        <v>0</v>
      </c>
      <c r="AF847">
        <f>ROUND(((EV847*1.15)),6)</f>
        <v>928.31449999999995</v>
      </c>
      <c r="AG847">
        <f t="shared" si="868"/>
        <v>0</v>
      </c>
      <c r="AH847">
        <f>((EW847*1.15))</f>
        <v>102.35</v>
      </c>
      <c r="AI847">
        <f>((EX847*1.25))</f>
        <v>0</v>
      </c>
      <c r="AJ847">
        <f t="shared" si="869"/>
        <v>0</v>
      </c>
      <c r="AK847">
        <v>8276.1299999999992</v>
      </c>
      <c r="AL847">
        <v>7445.53</v>
      </c>
      <c r="AM847">
        <v>23.37</v>
      </c>
      <c r="AN847">
        <v>0</v>
      </c>
      <c r="AO847">
        <v>807.23</v>
      </c>
      <c r="AP847">
        <v>0</v>
      </c>
      <c r="AQ847">
        <v>89</v>
      </c>
      <c r="AR847">
        <v>0</v>
      </c>
      <c r="AS847">
        <v>0</v>
      </c>
      <c r="AT847">
        <v>106</v>
      </c>
      <c r="AU847">
        <v>54</v>
      </c>
      <c r="AV847">
        <v>1</v>
      </c>
      <c r="AW847">
        <v>1</v>
      </c>
      <c r="AZ847">
        <v>1</v>
      </c>
      <c r="BA847">
        <v>31.7</v>
      </c>
      <c r="BB847">
        <v>5.66</v>
      </c>
      <c r="BC847">
        <v>5.95</v>
      </c>
      <c r="BD847" t="s">
        <v>3</v>
      </c>
      <c r="BE847" t="s">
        <v>3</v>
      </c>
      <c r="BF847" t="s">
        <v>3</v>
      </c>
      <c r="BG847" t="s">
        <v>3</v>
      </c>
      <c r="BH847">
        <v>0</v>
      </c>
      <c r="BI847">
        <v>1</v>
      </c>
      <c r="BJ847" t="s">
        <v>219</v>
      </c>
      <c r="BM847">
        <v>10001</v>
      </c>
      <c r="BN847">
        <v>0</v>
      </c>
      <c r="BO847" t="s">
        <v>216</v>
      </c>
      <c r="BP847">
        <v>1</v>
      </c>
      <c r="BQ847">
        <v>2</v>
      </c>
      <c r="BR847">
        <v>0</v>
      </c>
      <c r="BS847">
        <v>31.7</v>
      </c>
      <c r="BT847">
        <v>1</v>
      </c>
      <c r="BU847">
        <v>1</v>
      </c>
      <c r="BV847">
        <v>1</v>
      </c>
      <c r="BW847">
        <v>1</v>
      </c>
      <c r="BX847">
        <v>1</v>
      </c>
      <c r="BY847" t="s">
        <v>3</v>
      </c>
      <c r="BZ847">
        <v>118</v>
      </c>
      <c r="CA847">
        <v>63</v>
      </c>
      <c r="CE847">
        <v>0</v>
      </c>
      <c r="CF847">
        <v>0</v>
      </c>
      <c r="CG847">
        <v>0</v>
      </c>
      <c r="CM847">
        <v>0</v>
      </c>
      <c r="CN847" t="s">
        <v>926</v>
      </c>
      <c r="CO847">
        <v>0</v>
      </c>
      <c r="CP847">
        <f t="shared" si="870"/>
        <v>42119.47</v>
      </c>
      <c r="CQ847">
        <f t="shared" si="871"/>
        <v>44300.9035</v>
      </c>
      <c r="CR847">
        <f t="shared" si="872"/>
        <v>165.34275</v>
      </c>
      <c r="CS847">
        <f t="shared" si="873"/>
        <v>0</v>
      </c>
      <c r="CT847">
        <f t="shared" si="874"/>
        <v>29427.569649999998</v>
      </c>
      <c r="CU847">
        <f t="shared" si="875"/>
        <v>0</v>
      </c>
      <c r="CV847">
        <f t="shared" si="876"/>
        <v>102.35</v>
      </c>
      <c r="CW847">
        <f t="shared" si="877"/>
        <v>0</v>
      </c>
      <c r="CX847">
        <f t="shared" si="878"/>
        <v>0</v>
      </c>
      <c r="CY847">
        <f t="shared" si="879"/>
        <v>17780.132600000001</v>
      </c>
      <c r="CZ847">
        <f t="shared" si="880"/>
        <v>9057.8033999999989</v>
      </c>
      <c r="DC847" t="s">
        <v>3</v>
      </c>
      <c r="DD847" t="s">
        <v>3</v>
      </c>
      <c r="DE847" t="s">
        <v>167</v>
      </c>
      <c r="DF847" t="s">
        <v>167</v>
      </c>
      <c r="DG847" t="s">
        <v>168</v>
      </c>
      <c r="DH847" t="s">
        <v>3</v>
      </c>
      <c r="DI847" t="s">
        <v>168</v>
      </c>
      <c r="DJ847" t="s">
        <v>167</v>
      </c>
      <c r="DK847" t="s">
        <v>3</v>
      </c>
      <c r="DL847" t="s">
        <v>3</v>
      </c>
      <c r="DM847" t="s">
        <v>3</v>
      </c>
      <c r="DN847">
        <v>0</v>
      </c>
      <c r="DO847">
        <v>0</v>
      </c>
      <c r="DP847">
        <v>1</v>
      </c>
      <c r="DQ847">
        <v>1</v>
      </c>
      <c r="DU847">
        <v>1005</v>
      </c>
      <c r="DV847" t="s">
        <v>218</v>
      </c>
      <c r="DW847" t="s">
        <v>218</v>
      </c>
      <c r="DX847">
        <v>100</v>
      </c>
      <c r="DZ847" t="s">
        <v>3</v>
      </c>
      <c r="EA847" t="s">
        <v>3</v>
      </c>
      <c r="EB847" t="s">
        <v>3</v>
      </c>
      <c r="EC847" t="s">
        <v>3</v>
      </c>
      <c r="EE847">
        <v>36260426</v>
      </c>
      <c r="EF847">
        <v>2</v>
      </c>
      <c r="EG847" t="s">
        <v>55</v>
      </c>
      <c r="EH847">
        <v>0</v>
      </c>
      <c r="EI847" t="s">
        <v>3</v>
      </c>
      <c r="EJ847">
        <v>1</v>
      </c>
      <c r="EK847">
        <v>10001</v>
      </c>
      <c r="EL847" t="s">
        <v>169</v>
      </c>
      <c r="EM847" t="s">
        <v>170</v>
      </c>
      <c r="EO847" t="s">
        <v>171</v>
      </c>
      <c r="EQ847">
        <v>0</v>
      </c>
      <c r="ER847">
        <v>8276.1299999999992</v>
      </c>
      <c r="ES847">
        <v>7445.53</v>
      </c>
      <c r="ET847">
        <v>23.37</v>
      </c>
      <c r="EU847">
        <v>0</v>
      </c>
      <c r="EV847">
        <v>807.23</v>
      </c>
      <c r="EW847">
        <v>89</v>
      </c>
      <c r="EX847">
        <v>0</v>
      </c>
      <c r="EY847">
        <v>0</v>
      </c>
      <c r="FQ847">
        <v>0</v>
      </c>
      <c r="FR847">
        <f t="shared" si="881"/>
        <v>0</v>
      </c>
      <c r="FS847">
        <v>0</v>
      </c>
      <c r="FT847" t="s">
        <v>58</v>
      </c>
      <c r="FU847" t="s">
        <v>59</v>
      </c>
      <c r="FX847">
        <v>106.2</v>
      </c>
      <c r="FY847">
        <v>53.55</v>
      </c>
      <c r="GA847" t="s">
        <v>3</v>
      </c>
      <c r="GD847">
        <v>1</v>
      </c>
      <c r="GF847">
        <v>-978692579</v>
      </c>
      <c r="GG847">
        <v>2</v>
      </c>
      <c r="GH847">
        <v>1</v>
      </c>
      <c r="GI847">
        <v>2</v>
      </c>
      <c r="GJ847">
        <v>0</v>
      </c>
      <c r="GK847">
        <v>0</v>
      </c>
      <c r="GL847">
        <f t="shared" si="882"/>
        <v>0</v>
      </c>
      <c r="GM847">
        <f t="shared" si="883"/>
        <v>68957.399999999994</v>
      </c>
      <c r="GN847">
        <f t="shared" si="884"/>
        <v>68957.399999999994</v>
      </c>
      <c r="GO847">
        <f t="shared" si="885"/>
        <v>0</v>
      </c>
      <c r="GP847">
        <f t="shared" si="886"/>
        <v>0</v>
      </c>
      <c r="GR847">
        <v>0</v>
      </c>
      <c r="GS847">
        <v>3</v>
      </c>
      <c r="GT847">
        <v>0</v>
      </c>
      <c r="GU847" t="s">
        <v>3</v>
      </c>
      <c r="GV847">
        <f t="shared" si="887"/>
        <v>0</v>
      </c>
      <c r="GW847">
        <v>1</v>
      </c>
      <c r="GX847">
        <f t="shared" si="888"/>
        <v>0</v>
      </c>
      <c r="HA847">
        <v>0</v>
      </c>
      <c r="HB847">
        <v>0</v>
      </c>
      <c r="HC847">
        <f t="shared" si="889"/>
        <v>0</v>
      </c>
      <c r="HE847" t="s">
        <v>3</v>
      </c>
      <c r="HF847" t="s">
        <v>3</v>
      </c>
      <c r="IK847">
        <v>0</v>
      </c>
    </row>
    <row r="848" spans="1:245">
      <c r="A848">
        <v>17</v>
      </c>
      <c r="B848">
        <v>1</v>
      </c>
      <c r="C848">
        <f>ROW(SmtRes!A458)</f>
        <v>458</v>
      </c>
      <c r="D848">
        <f>ROW(EtalonRes!A456)</f>
        <v>456</v>
      </c>
      <c r="E848" t="s">
        <v>215</v>
      </c>
      <c r="F848" t="s">
        <v>221</v>
      </c>
      <c r="G848" t="s">
        <v>222</v>
      </c>
      <c r="H848" t="s">
        <v>144</v>
      </c>
      <c r="I848">
        <f>ROUND(5/100,9)</f>
        <v>0.05</v>
      </c>
      <c r="J848">
        <v>0</v>
      </c>
      <c r="O848">
        <f t="shared" si="855"/>
        <v>503.74</v>
      </c>
      <c r="P848">
        <f t="shared" si="856"/>
        <v>21.96</v>
      </c>
      <c r="Q848">
        <f t="shared" si="857"/>
        <v>2.54</v>
      </c>
      <c r="R848">
        <f t="shared" si="858"/>
        <v>0.65</v>
      </c>
      <c r="S848">
        <f t="shared" si="859"/>
        <v>479.24</v>
      </c>
      <c r="T848">
        <f t="shared" si="860"/>
        <v>0</v>
      </c>
      <c r="U848">
        <f t="shared" si="861"/>
        <v>1.524</v>
      </c>
      <c r="V848">
        <f t="shared" si="862"/>
        <v>1.5E-3</v>
      </c>
      <c r="W848">
        <f t="shared" si="863"/>
        <v>0</v>
      </c>
      <c r="X848">
        <f t="shared" si="864"/>
        <v>455.9</v>
      </c>
      <c r="Y848">
        <f t="shared" si="865"/>
        <v>311.93</v>
      </c>
      <c r="AA848">
        <v>33525518</v>
      </c>
      <c r="AB848">
        <f t="shared" si="866"/>
        <v>371.42</v>
      </c>
      <c r="AC848">
        <f t="shared" si="890"/>
        <v>63.28</v>
      </c>
      <c r="AD848">
        <f t="shared" ref="AD848:AD856" si="891">ROUND((((ET848)-(EU848))+AE848),6)</f>
        <v>5.78</v>
      </c>
      <c r="AE848">
        <f t="shared" ref="AE848:AE856" si="892">ROUND((EU848),6)</f>
        <v>0.41</v>
      </c>
      <c r="AF848">
        <f t="shared" ref="AF848:AF856" si="893">ROUND((EV848),6)</f>
        <v>302.36</v>
      </c>
      <c r="AG848">
        <f t="shared" si="868"/>
        <v>0</v>
      </c>
      <c r="AH848">
        <f t="shared" ref="AH848:AH856" si="894">(EW848)</f>
        <v>30.48</v>
      </c>
      <c r="AI848">
        <f t="shared" ref="AI848:AI856" si="895">(EX848)</f>
        <v>0.03</v>
      </c>
      <c r="AJ848">
        <f t="shared" si="869"/>
        <v>0</v>
      </c>
      <c r="AK848">
        <v>371.42</v>
      </c>
      <c r="AL848">
        <v>63.28</v>
      </c>
      <c r="AM848">
        <v>5.78</v>
      </c>
      <c r="AN848">
        <v>0.41</v>
      </c>
      <c r="AO848">
        <v>302.36</v>
      </c>
      <c r="AP848">
        <v>0</v>
      </c>
      <c r="AQ848">
        <v>30.48</v>
      </c>
      <c r="AR848">
        <v>0.03</v>
      </c>
      <c r="AS848">
        <v>0</v>
      </c>
      <c r="AT848">
        <v>95</v>
      </c>
      <c r="AU848">
        <v>65</v>
      </c>
      <c r="AV848">
        <v>1</v>
      </c>
      <c r="AW848">
        <v>1</v>
      </c>
      <c r="AZ848">
        <v>1</v>
      </c>
      <c r="BA848">
        <v>31.7</v>
      </c>
      <c r="BB848">
        <v>8.8000000000000007</v>
      </c>
      <c r="BC848">
        <v>6.94</v>
      </c>
      <c r="BD848" t="s">
        <v>3</v>
      </c>
      <c r="BE848" t="s">
        <v>3</v>
      </c>
      <c r="BF848" t="s">
        <v>3</v>
      </c>
      <c r="BG848" t="s">
        <v>3</v>
      </c>
      <c r="BH848">
        <v>0</v>
      </c>
      <c r="BI848">
        <v>2</v>
      </c>
      <c r="BJ848" t="s">
        <v>223</v>
      </c>
      <c r="BM848">
        <v>108001</v>
      </c>
      <c r="BN848">
        <v>0</v>
      </c>
      <c r="BO848" t="s">
        <v>221</v>
      </c>
      <c r="BP848">
        <v>1</v>
      </c>
      <c r="BQ848">
        <v>3</v>
      </c>
      <c r="BR848">
        <v>0</v>
      </c>
      <c r="BS848">
        <v>31.7</v>
      </c>
      <c r="BT848">
        <v>1</v>
      </c>
      <c r="BU848">
        <v>1</v>
      </c>
      <c r="BV848">
        <v>1</v>
      </c>
      <c r="BW848">
        <v>1</v>
      </c>
      <c r="BX848">
        <v>1</v>
      </c>
      <c r="BY848" t="s">
        <v>3</v>
      </c>
      <c r="BZ848">
        <v>95</v>
      </c>
      <c r="CA848">
        <v>65</v>
      </c>
      <c r="CE848">
        <v>0</v>
      </c>
      <c r="CF848">
        <v>0</v>
      </c>
      <c r="CG848">
        <v>0</v>
      </c>
      <c r="CM848">
        <v>0</v>
      </c>
      <c r="CN848" t="s">
        <v>3</v>
      </c>
      <c r="CO848">
        <v>0</v>
      </c>
      <c r="CP848">
        <f t="shared" si="870"/>
        <v>503.74</v>
      </c>
      <c r="CQ848">
        <f t="shared" si="871"/>
        <v>439.16320000000002</v>
      </c>
      <c r="CR848">
        <f t="shared" si="872"/>
        <v>50.864000000000004</v>
      </c>
      <c r="CS848">
        <f t="shared" si="873"/>
        <v>12.996999999999998</v>
      </c>
      <c r="CT848">
        <f t="shared" si="874"/>
        <v>9584.8119999999999</v>
      </c>
      <c r="CU848">
        <f t="shared" si="875"/>
        <v>0</v>
      </c>
      <c r="CV848">
        <f t="shared" si="876"/>
        <v>30.48</v>
      </c>
      <c r="CW848">
        <f t="shared" si="877"/>
        <v>0.03</v>
      </c>
      <c r="CX848">
        <f t="shared" si="878"/>
        <v>0</v>
      </c>
      <c r="CY848">
        <f t="shared" si="879"/>
        <v>455.89549999999997</v>
      </c>
      <c r="CZ848">
        <f t="shared" si="880"/>
        <v>311.92849999999999</v>
      </c>
      <c r="DC848" t="s">
        <v>3</v>
      </c>
      <c r="DD848" t="s">
        <v>3</v>
      </c>
      <c r="DE848" t="s">
        <v>3</v>
      </c>
      <c r="DF848" t="s">
        <v>3</v>
      </c>
      <c r="DG848" t="s">
        <v>3</v>
      </c>
      <c r="DH848" t="s">
        <v>3</v>
      </c>
      <c r="DI848" t="s">
        <v>3</v>
      </c>
      <c r="DJ848" t="s">
        <v>3</v>
      </c>
      <c r="DK848" t="s">
        <v>3</v>
      </c>
      <c r="DL848" t="s">
        <v>3</v>
      </c>
      <c r="DM848" t="s">
        <v>3</v>
      </c>
      <c r="DN848">
        <v>0</v>
      </c>
      <c r="DO848">
        <v>0</v>
      </c>
      <c r="DP848">
        <v>1</v>
      </c>
      <c r="DQ848">
        <v>1</v>
      </c>
      <c r="DU848">
        <v>1010</v>
      </c>
      <c r="DV848" t="s">
        <v>144</v>
      </c>
      <c r="DW848" t="s">
        <v>144</v>
      </c>
      <c r="DX848">
        <v>100</v>
      </c>
      <c r="DZ848" t="s">
        <v>3</v>
      </c>
      <c r="EA848" t="s">
        <v>3</v>
      </c>
      <c r="EB848" t="s">
        <v>3</v>
      </c>
      <c r="EC848" t="s">
        <v>3</v>
      </c>
      <c r="EE848">
        <v>36260309</v>
      </c>
      <c r="EF848">
        <v>3</v>
      </c>
      <c r="EG848" t="s">
        <v>224</v>
      </c>
      <c r="EH848">
        <v>0</v>
      </c>
      <c r="EI848" t="s">
        <v>3</v>
      </c>
      <c r="EJ848">
        <v>2</v>
      </c>
      <c r="EK848">
        <v>108001</v>
      </c>
      <c r="EL848" t="s">
        <v>225</v>
      </c>
      <c r="EM848" t="s">
        <v>226</v>
      </c>
      <c r="EO848" t="s">
        <v>3</v>
      </c>
      <c r="EQ848">
        <v>0</v>
      </c>
      <c r="ER848">
        <v>371.42</v>
      </c>
      <c r="ES848">
        <v>63.28</v>
      </c>
      <c r="ET848">
        <v>5.78</v>
      </c>
      <c r="EU848">
        <v>0.41</v>
      </c>
      <c r="EV848">
        <v>302.36</v>
      </c>
      <c r="EW848">
        <v>30.48</v>
      </c>
      <c r="EX848">
        <v>0.03</v>
      </c>
      <c r="EY848">
        <v>0</v>
      </c>
      <c r="FQ848">
        <v>0</v>
      </c>
      <c r="FR848">
        <f t="shared" si="881"/>
        <v>0</v>
      </c>
      <c r="FS848">
        <v>0</v>
      </c>
      <c r="FX848">
        <v>95</v>
      </c>
      <c r="FY848">
        <v>65</v>
      </c>
      <c r="GA848" t="s">
        <v>3</v>
      </c>
      <c r="GD848">
        <v>1</v>
      </c>
      <c r="GF848">
        <v>-1627028948</v>
      </c>
      <c r="GG848">
        <v>2</v>
      </c>
      <c r="GH848">
        <v>1</v>
      </c>
      <c r="GI848">
        <v>2</v>
      </c>
      <c r="GJ848">
        <v>0</v>
      </c>
      <c r="GK848">
        <v>0</v>
      </c>
      <c r="GL848">
        <f t="shared" si="882"/>
        <v>0</v>
      </c>
      <c r="GM848">
        <f t="shared" si="883"/>
        <v>1271.57</v>
      </c>
      <c r="GN848">
        <f t="shared" si="884"/>
        <v>0</v>
      </c>
      <c r="GO848">
        <f t="shared" si="885"/>
        <v>1271.57</v>
      </c>
      <c r="GP848">
        <f t="shared" si="886"/>
        <v>0</v>
      </c>
      <c r="GR848">
        <v>0</v>
      </c>
      <c r="GS848">
        <v>3</v>
      </c>
      <c r="GT848">
        <v>0</v>
      </c>
      <c r="GU848" t="s">
        <v>3</v>
      </c>
      <c r="GV848">
        <f t="shared" si="887"/>
        <v>0</v>
      </c>
      <c r="GW848">
        <v>1</v>
      </c>
      <c r="GX848">
        <f t="shared" si="888"/>
        <v>0</v>
      </c>
      <c r="HA848">
        <v>0</v>
      </c>
      <c r="HB848">
        <v>0</v>
      </c>
      <c r="HC848">
        <f t="shared" si="889"/>
        <v>0</v>
      </c>
      <c r="HE848" t="s">
        <v>3</v>
      </c>
      <c r="HF848" t="s">
        <v>3</v>
      </c>
      <c r="IK848">
        <v>0</v>
      </c>
    </row>
    <row r="849" spans="1:245">
      <c r="A849">
        <v>18</v>
      </c>
      <c r="B849">
        <v>1</v>
      </c>
      <c r="C849">
        <v>456</v>
      </c>
      <c r="E849" t="s">
        <v>294</v>
      </c>
      <c r="F849" t="s">
        <v>228</v>
      </c>
      <c r="G849" t="s">
        <v>229</v>
      </c>
      <c r="H849" t="s">
        <v>230</v>
      </c>
      <c r="I849">
        <f>I848*J849</f>
        <v>0.05</v>
      </c>
      <c r="J849">
        <v>1</v>
      </c>
      <c r="O849">
        <f t="shared" si="855"/>
        <v>255.8</v>
      </c>
      <c r="P849">
        <f t="shared" si="856"/>
        <v>255.8</v>
      </c>
      <c r="Q849">
        <f t="shared" si="857"/>
        <v>0</v>
      </c>
      <c r="R849">
        <f t="shared" si="858"/>
        <v>0</v>
      </c>
      <c r="S849">
        <f t="shared" si="859"/>
        <v>0</v>
      </c>
      <c r="T849">
        <f t="shared" si="860"/>
        <v>0</v>
      </c>
      <c r="U849">
        <f t="shared" si="861"/>
        <v>0</v>
      </c>
      <c r="V849">
        <f t="shared" si="862"/>
        <v>0</v>
      </c>
      <c r="W849">
        <f t="shared" si="863"/>
        <v>0.97</v>
      </c>
      <c r="X849">
        <f t="shared" si="864"/>
        <v>0</v>
      </c>
      <c r="Y849">
        <f t="shared" si="865"/>
        <v>0</v>
      </c>
      <c r="AA849">
        <v>33525518</v>
      </c>
      <c r="AB849">
        <f t="shared" si="866"/>
        <v>1998.42</v>
      </c>
      <c r="AC849">
        <f t="shared" si="890"/>
        <v>1998.42</v>
      </c>
      <c r="AD849">
        <f t="shared" si="891"/>
        <v>0</v>
      </c>
      <c r="AE849">
        <f t="shared" si="892"/>
        <v>0</v>
      </c>
      <c r="AF849">
        <f t="shared" si="893"/>
        <v>0</v>
      </c>
      <c r="AG849">
        <f t="shared" si="868"/>
        <v>0</v>
      </c>
      <c r="AH849">
        <f t="shared" si="894"/>
        <v>0</v>
      </c>
      <c r="AI849">
        <f t="shared" si="895"/>
        <v>0</v>
      </c>
      <c r="AJ849">
        <f t="shared" si="869"/>
        <v>19.399999999999999</v>
      </c>
      <c r="AK849">
        <v>1998.42</v>
      </c>
      <c r="AL849">
        <v>1998.42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19.399999999999999</v>
      </c>
      <c r="AT849">
        <v>95</v>
      </c>
      <c r="AU849">
        <v>65</v>
      </c>
      <c r="AV849">
        <v>1</v>
      </c>
      <c r="AW849">
        <v>1</v>
      </c>
      <c r="AZ849">
        <v>1</v>
      </c>
      <c r="BA849">
        <v>1</v>
      </c>
      <c r="BB849">
        <v>1</v>
      </c>
      <c r="BC849">
        <v>2.56</v>
      </c>
      <c r="BD849" t="s">
        <v>3</v>
      </c>
      <c r="BE849" t="s">
        <v>3</v>
      </c>
      <c r="BF849" t="s">
        <v>3</v>
      </c>
      <c r="BG849" t="s">
        <v>3</v>
      </c>
      <c r="BH849">
        <v>3</v>
      </c>
      <c r="BI849">
        <v>2</v>
      </c>
      <c r="BJ849" t="s">
        <v>231</v>
      </c>
      <c r="BM849">
        <v>108001</v>
      </c>
      <c r="BN849">
        <v>0</v>
      </c>
      <c r="BO849" t="s">
        <v>228</v>
      </c>
      <c r="BP849">
        <v>1</v>
      </c>
      <c r="BQ849">
        <v>3</v>
      </c>
      <c r="BR849">
        <v>0</v>
      </c>
      <c r="BS849">
        <v>1</v>
      </c>
      <c r="BT849">
        <v>1</v>
      </c>
      <c r="BU849">
        <v>1</v>
      </c>
      <c r="BV849">
        <v>1</v>
      </c>
      <c r="BW849">
        <v>1</v>
      </c>
      <c r="BX849">
        <v>1</v>
      </c>
      <c r="BY849" t="s">
        <v>3</v>
      </c>
      <c r="BZ849">
        <v>95</v>
      </c>
      <c r="CA849">
        <v>65</v>
      </c>
      <c r="CE849">
        <v>0</v>
      </c>
      <c r="CF849">
        <v>0</v>
      </c>
      <c r="CG849">
        <v>0</v>
      </c>
      <c r="CM849">
        <v>0</v>
      </c>
      <c r="CN849" t="s">
        <v>3</v>
      </c>
      <c r="CO849">
        <v>0</v>
      </c>
      <c r="CP849">
        <f t="shared" si="870"/>
        <v>255.8</v>
      </c>
      <c r="CQ849">
        <f t="shared" si="871"/>
        <v>5115.9552000000003</v>
      </c>
      <c r="CR849">
        <f t="shared" si="872"/>
        <v>0</v>
      </c>
      <c r="CS849">
        <f t="shared" si="873"/>
        <v>0</v>
      </c>
      <c r="CT849">
        <f t="shared" si="874"/>
        <v>0</v>
      </c>
      <c r="CU849">
        <f t="shared" si="875"/>
        <v>0</v>
      </c>
      <c r="CV849">
        <f t="shared" si="876"/>
        <v>0</v>
      </c>
      <c r="CW849">
        <f t="shared" si="877"/>
        <v>0</v>
      </c>
      <c r="CX849">
        <f t="shared" si="878"/>
        <v>19.399999999999999</v>
      </c>
      <c r="CY849">
        <f t="shared" si="879"/>
        <v>0</v>
      </c>
      <c r="CZ849">
        <f t="shared" si="880"/>
        <v>0</v>
      </c>
      <c r="DC849" t="s">
        <v>3</v>
      </c>
      <c r="DD849" t="s">
        <v>3</v>
      </c>
      <c r="DE849" t="s">
        <v>3</v>
      </c>
      <c r="DF849" t="s">
        <v>3</v>
      </c>
      <c r="DG849" t="s">
        <v>3</v>
      </c>
      <c r="DH849" t="s">
        <v>3</v>
      </c>
      <c r="DI849" t="s">
        <v>3</v>
      </c>
      <c r="DJ849" t="s">
        <v>3</v>
      </c>
      <c r="DK849" t="s">
        <v>3</v>
      </c>
      <c r="DL849" t="s">
        <v>3</v>
      </c>
      <c r="DM849" t="s">
        <v>3</v>
      </c>
      <c r="DN849">
        <v>0</v>
      </c>
      <c r="DO849">
        <v>0</v>
      </c>
      <c r="DP849">
        <v>1</v>
      </c>
      <c r="DQ849">
        <v>1</v>
      </c>
      <c r="DU849">
        <v>1010</v>
      </c>
      <c r="DV849" t="s">
        <v>230</v>
      </c>
      <c r="DW849" t="s">
        <v>230</v>
      </c>
      <c r="DX849">
        <v>1000</v>
      </c>
      <c r="DZ849" t="s">
        <v>3</v>
      </c>
      <c r="EA849" t="s">
        <v>3</v>
      </c>
      <c r="EB849" t="s">
        <v>3</v>
      </c>
      <c r="EC849" t="s">
        <v>3</v>
      </c>
      <c r="EE849">
        <v>36260309</v>
      </c>
      <c r="EF849">
        <v>3</v>
      </c>
      <c r="EG849" t="s">
        <v>224</v>
      </c>
      <c r="EH849">
        <v>0</v>
      </c>
      <c r="EI849" t="s">
        <v>3</v>
      </c>
      <c r="EJ849">
        <v>2</v>
      </c>
      <c r="EK849">
        <v>108001</v>
      </c>
      <c r="EL849" t="s">
        <v>225</v>
      </c>
      <c r="EM849" t="s">
        <v>226</v>
      </c>
      <c r="EO849" t="s">
        <v>3</v>
      </c>
      <c r="EQ849">
        <v>0</v>
      </c>
      <c r="ER849">
        <v>1998.42</v>
      </c>
      <c r="ES849">
        <v>1998.42</v>
      </c>
      <c r="ET849">
        <v>0</v>
      </c>
      <c r="EU849">
        <v>0</v>
      </c>
      <c r="EV849">
        <v>0</v>
      </c>
      <c r="EW849">
        <v>0</v>
      </c>
      <c r="EX849">
        <v>0</v>
      </c>
      <c r="FQ849">
        <v>0</v>
      </c>
      <c r="FR849">
        <f t="shared" si="881"/>
        <v>0</v>
      </c>
      <c r="FS849">
        <v>0</v>
      </c>
      <c r="FX849">
        <v>95</v>
      </c>
      <c r="FY849">
        <v>65</v>
      </c>
      <c r="GA849" t="s">
        <v>3</v>
      </c>
      <c r="GD849">
        <v>1</v>
      </c>
      <c r="GF849">
        <v>-1152774928</v>
      </c>
      <c r="GG849">
        <v>2</v>
      </c>
      <c r="GH849">
        <v>1</v>
      </c>
      <c r="GI849">
        <v>2</v>
      </c>
      <c r="GJ849">
        <v>0</v>
      </c>
      <c r="GK849">
        <v>0</v>
      </c>
      <c r="GL849">
        <f t="shared" si="882"/>
        <v>0</v>
      </c>
      <c r="GM849">
        <f t="shared" si="883"/>
        <v>255.8</v>
      </c>
      <c r="GN849">
        <f t="shared" si="884"/>
        <v>0</v>
      </c>
      <c r="GO849">
        <f t="shared" si="885"/>
        <v>255.8</v>
      </c>
      <c r="GP849">
        <f t="shared" si="886"/>
        <v>0</v>
      </c>
      <c r="GR849">
        <v>0</v>
      </c>
      <c r="GS849">
        <v>3</v>
      </c>
      <c r="GT849">
        <v>0</v>
      </c>
      <c r="GU849" t="s">
        <v>3</v>
      </c>
      <c r="GV849">
        <f t="shared" si="887"/>
        <v>0</v>
      </c>
      <c r="GW849">
        <v>1</v>
      </c>
      <c r="GX849">
        <f t="shared" si="888"/>
        <v>0</v>
      </c>
      <c r="HA849">
        <v>0</v>
      </c>
      <c r="HB849">
        <v>0</v>
      </c>
      <c r="HC849">
        <f t="shared" si="889"/>
        <v>0</v>
      </c>
      <c r="HE849" t="s">
        <v>3</v>
      </c>
      <c r="HF849" t="s">
        <v>3</v>
      </c>
      <c r="IK849">
        <v>0</v>
      </c>
    </row>
    <row r="850" spans="1:245">
      <c r="A850">
        <v>18</v>
      </c>
      <c r="B850">
        <v>1</v>
      </c>
      <c r="C850">
        <v>455</v>
      </c>
      <c r="E850" t="s">
        <v>295</v>
      </c>
      <c r="F850" t="s">
        <v>236</v>
      </c>
      <c r="G850" t="s">
        <v>237</v>
      </c>
      <c r="H850" t="s">
        <v>238</v>
      </c>
      <c r="I850">
        <f>I848*J850</f>
        <v>5</v>
      </c>
      <c r="J850">
        <v>100</v>
      </c>
      <c r="O850">
        <f t="shared" si="855"/>
        <v>262.51</v>
      </c>
      <c r="P850">
        <f t="shared" si="856"/>
        <v>262.51</v>
      </c>
      <c r="Q850">
        <f t="shared" si="857"/>
        <v>0</v>
      </c>
      <c r="R850">
        <f t="shared" si="858"/>
        <v>0</v>
      </c>
      <c r="S850">
        <f t="shared" si="859"/>
        <v>0</v>
      </c>
      <c r="T850">
        <f t="shared" si="860"/>
        <v>0</v>
      </c>
      <c r="U850">
        <f t="shared" si="861"/>
        <v>0</v>
      </c>
      <c r="V850">
        <f t="shared" si="862"/>
        <v>0</v>
      </c>
      <c r="W850">
        <f t="shared" si="863"/>
        <v>0.35</v>
      </c>
      <c r="X850">
        <f t="shared" si="864"/>
        <v>0</v>
      </c>
      <c r="Y850">
        <f t="shared" si="865"/>
        <v>0</v>
      </c>
      <c r="AA850">
        <v>33525518</v>
      </c>
      <c r="AB850">
        <f t="shared" si="866"/>
        <v>7.62</v>
      </c>
      <c r="AC850">
        <f t="shared" si="890"/>
        <v>7.62</v>
      </c>
      <c r="AD850">
        <f t="shared" si="891"/>
        <v>0</v>
      </c>
      <c r="AE850">
        <f t="shared" si="892"/>
        <v>0</v>
      </c>
      <c r="AF850">
        <f t="shared" si="893"/>
        <v>0</v>
      </c>
      <c r="AG850">
        <f t="shared" si="868"/>
        <v>0</v>
      </c>
      <c r="AH850">
        <f t="shared" si="894"/>
        <v>0</v>
      </c>
      <c r="AI850">
        <f t="shared" si="895"/>
        <v>0</v>
      </c>
      <c r="AJ850">
        <f t="shared" si="869"/>
        <v>7.0000000000000007E-2</v>
      </c>
      <c r="AK850">
        <v>7.62</v>
      </c>
      <c r="AL850">
        <v>7.62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7.0000000000000007E-2</v>
      </c>
      <c r="AT850">
        <v>95</v>
      </c>
      <c r="AU850">
        <v>65</v>
      </c>
      <c r="AV850">
        <v>1</v>
      </c>
      <c r="AW850">
        <v>1</v>
      </c>
      <c r="AZ850">
        <v>1</v>
      </c>
      <c r="BA850">
        <v>1</v>
      </c>
      <c r="BB850">
        <v>1</v>
      </c>
      <c r="BC850">
        <v>6.89</v>
      </c>
      <c r="BD850" t="s">
        <v>3</v>
      </c>
      <c r="BE850" t="s">
        <v>3</v>
      </c>
      <c r="BF850" t="s">
        <v>3</v>
      </c>
      <c r="BG850" t="s">
        <v>3</v>
      </c>
      <c r="BH850">
        <v>3</v>
      </c>
      <c r="BI850">
        <v>2</v>
      </c>
      <c r="BJ850" t="s">
        <v>239</v>
      </c>
      <c r="BM850">
        <v>108001</v>
      </c>
      <c r="BN850">
        <v>0</v>
      </c>
      <c r="BO850" t="s">
        <v>236</v>
      </c>
      <c r="BP850">
        <v>1</v>
      </c>
      <c r="BQ850">
        <v>3</v>
      </c>
      <c r="BR850">
        <v>0</v>
      </c>
      <c r="BS850">
        <v>1</v>
      </c>
      <c r="BT850">
        <v>1</v>
      </c>
      <c r="BU850">
        <v>1</v>
      </c>
      <c r="BV850">
        <v>1</v>
      </c>
      <c r="BW850">
        <v>1</v>
      </c>
      <c r="BX850">
        <v>1</v>
      </c>
      <c r="BY850" t="s">
        <v>3</v>
      </c>
      <c r="BZ850">
        <v>95</v>
      </c>
      <c r="CA850">
        <v>65</v>
      </c>
      <c r="CE850">
        <v>0</v>
      </c>
      <c r="CF850">
        <v>0</v>
      </c>
      <c r="CG850">
        <v>0</v>
      </c>
      <c r="CM850">
        <v>0</v>
      </c>
      <c r="CN850" t="s">
        <v>3</v>
      </c>
      <c r="CO850">
        <v>0</v>
      </c>
      <c r="CP850">
        <f t="shared" si="870"/>
        <v>262.51</v>
      </c>
      <c r="CQ850">
        <f t="shared" si="871"/>
        <v>52.501799999999996</v>
      </c>
      <c r="CR850">
        <f t="shared" si="872"/>
        <v>0</v>
      </c>
      <c r="CS850">
        <f t="shared" si="873"/>
        <v>0</v>
      </c>
      <c r="CT850">
        <f t="shared" si="874"/>
        <v>0</v>
      </c>
      <c r="CU850">
        <f t="shared" si="875"/>
        <v>0</v>
      </c>
      <c r="CV850">
        <f t="shared" si="876"/>
        <v>0</v>
      </c>
      <c r="CW850">
        <f t="shared" si="877"/>
        <v>0</v>
      </c>
      <c r="CX850">
        <f t="shared" si="878"/>
        <v>7.0000000000000007E-2</v>
      </c>
      <c r="CY850">
        <f t="shared" si="879"/>
        <v>0</v>
      </c>
      <c r="CZ850">
        <f t="shared" si="880"/>
        <v>0</v>
      </c>
      <c r="DC850" t="s">
        <v>3</v>
      </c>
      <c r="DD850" t="s">
        <v>3</v>
      </c>
      <c r="DE850" t="s">
        <v>3</v>
      </c>
      <c r="DF850" t="s">
        <v>3</v>
      </c>
      <c r="DG850" t="s">
        <v>3</v>
      </c>
      <c r="DH850" t="s">
        <v>3</v>
      </c>
      <c r="DI850" t="s">
        <v>3</v>
      </c>
      <c r="DJ850" t="s">
        <v>3</v>
      </c>
      <c r="DK850" t="s">
        <v>3</v>
      </c>
      <c r="DL850" t="s">
        <v>3</v>
      </c>
      <c r="DM850" t="s">
        <v>3</v>
      </c>
      <c r="DN850">
        <v>0</v>
      </c>
      <c r="DO850">
        <v>0</v>
      </c>
      <c r="DP850">
        <v>1</v>
      </c>
      <c r="DQ850">
        <v>1</v>
      </c>
      <c r="DU850">
        <v>1010</v>
      </c>
      <c r="DV850" t="s">
        <v>238</v>
      </c>
      <c r="DW850" t="s">
        <v>238</v>
      </c>
      <c r="DX850">
        <v>1</v>
      </c>
      <c r="DZ850" t="s">
        <v>3</v>
      </c>
      <c r="EA850" t="s">
        <v>3</v>
      </c>
      <c r="EB850" t="s">
        <v>3</v>
      </c>
      <c r="EC850" t="s">
        <v>3</v>
      </c>
      <c r="EE850">
        <v>36260309</v>
      </c>
      <c r="EF850">
        <v>3</v>
      </c>
      <c r="EG850" t="s">
        <v>224</v>
      </c>
      <c r="EH850">
        <v>0</v>
      </c>
      <c r="EI850" t="s">
        <v>3</v>
      </c>
      <c r="EJ850">
        <v>2</v>
      </c>
      <c r="EK850">
        <v>108001</v>
      </c>
      <c r="EL850" t="s">
        <v>225</v>
      </c>
      <c r="EM850" t="s">
        <v>226</v>
      </c>
      <c r="EO850" t="s">
        <v>3</v>
      </c>
      <c r="EQ850">
        <v>0</v>
      </c>
      <c r="ER850">
        <v>7.62</v>
      </c>
      <c r="ES850">
        <v>7.62</v>
      </c>
      <c r="ET850">
        <v>0</v>
      </c>
      <c r="EU850">
        <v>0</v>
      </c>
      <c r="EV850">
        <v>0</v>
      </c>
      <c r="EW850">
        <v>0</v>
      </c>
      <c r="EX850">
        <v>0</v>
      </c>
      <c r="FQ850">
        <v>0</v>
      </c>
      <c r="FR850">
        <f t="shared" si="881"/>
        <v>0</v>
      </c>
      <c r="FS850">
        <v>0</v>
      </c>
      <c r="FX850">
        <v>95</v>
      </c>
      <c r="FY850">
        <v>65</v>
      </c>
      <c r="GA850" t="s">
        <v>3</v>
      </c>
      <c r="GD850">
        <v>1</v>
      </c>
      <c r="GF850">
        <v>-652224790</v>
      </c>
      <c r="GG850">
        <v>2</v>
      </c>
      <c r="GH850">
        <v>1</v>
      </c>
      <c r="GI850">
        <v>2</v>
      </c>
      <c r="GJ850">
        <v>0</v>
      </c>
      <c r="GK850">
        <v>0</v>
      </c>
      <c r="GL850">
        <f t="shared" si="882"/>
        <v>0</v>
      </c>
      <c r="GM850">
        <f t="shared" si="883"/>
        <v>262.51</v>
      </c>
      <c r="GN850">
        <f t="shared" si="884"/>
        <v>0</v>
      </c>
      <c r="GO850">
        <f t="shared" si="885"/>
        <v>262.51</v>
      </c>
      <c r="GP850">
        <f t="shared" si="886"/>
        <v>0</v>
      </c>
      <c r="GR850">
        <v>0</v>
      </c>
      <c r="GS850">
        <v>3</v>
      </c>
      <c r="GT850">
        <v>0</v>
      </c>
      <c r="GU850" t="s">
        <v>3</v>
      </c>
      <c r="GV850">
        <f t="shared" si="887"/>
        <v>0</v>
      </c>
      <c r="GW850">
        <v>1</v>
      </c>
      <c r="GX850">
        <f t="shared" si="888"/>
        <v>0</v>
      </c>
      <c r="HA850">
        <v>0</v>
      </c>
      <c r="HB850">
        <v>0</v>
      </c>
      <c r="HC850">
        <f t="shared" si="889"/>
        <v>0</v>
      </c>
      <c r="HE850" t="s">
        <v>3</v>
      </c>
      <c r="HF850" t="s">
        <v>3</v>
      </c>
      <c r="IK850">
        <v>0</v>
      </c>
    </row>
    <row r="851" spans="1:245">
      <c r="A851">
        <v>17</v>
      </c>
      <c r="B851">
        <v>1</v>
      </c>
      <c r="C851">
        <f>ROW(SmtRes!A467)</f>
        <v>467</v>
      </c>
      <c r="D851">
        <f>ROW(EtalonRes!A463)</f>
        <v>463</v>
      </c>
      <c r="E851" t="s">
        <v>296</v>
      </c>
      <c r="F851" t="s">
        <v>241</v>
      </c>
      <c r="G851" t="s">
        <v>242</v>
      </c>
      <c r="H851" t="s">
        <v>144</v>
      </c>
      <c r="I851">
        <f>ROUND(1/100,9)</f>
        <v>0.01</v>
      </c>
      <c r="J851">
        <v>0</v>
      </c>
      <c r="O851">
        <f t="shared" si="855"/>
        <v>85.54</v>
      </c>
      <c r="P851">
        <f t="shared" si="856"/>
        <v>2.5099999999999998</v>
      </c>
      <c r="Q851">
        <f t="shared" si="857"/>
        <v>0.51</v>
      </c>
      <c r="R851">
        <f t="shared" si="858"/>
        <v>0.13</v>
      </c>
      <c r="S851">
        <f t="shared" si="859"/>
        <v>82.52</v>
      </c>
      <c r="T851">
        <f t="shared" si="860"/>
        <v>0</v>
      </c>
      <c r="U851">
        <f t="shared" si="861"/>
        <v>0.26239999999999997</v>
      </c>
      <c r="V851">
        <f t="shared" si="862"/>
        <v>2.9999999999999997E-4</v>
      </c>
      <c r="W851">
        <f t="shared" si="863"/>
        <v>0</v>
      </c>
      <c r="X851">
        <f t="shared" si="864"/>
        <v>78.52</v>
      </c>
      <c r="Y851">
        <f t="shared" si="865"/>
        <v>53.72</v>
      </c>
      <c r="AA851">
        <v>33525518</v>
      </c>
      <c r="AB851">
        <f t="shared" si="866"/>
        <v>302.14999999999998</v>
      </c>
      <c r="AC851">
        <f t="shared" si="890"/>
        <v>36.07</v>
      </c>
      <c r="AD851">
        <f t="shared" si="891"/>
        <v>5.78</v>
      </c>
      <c r="AE851">
        <f t="shared" si="892"/>
        <v>0.41</v>
      </c>
      <c r="AF851">
        <f t="shared" si="893"/>
        <v>260.3</v>
      </c>
      <c r="AG851">
        <f t="shared" si="868"/>
        <v>0</v>
      </c>
      <c r="AH851">
        <f t="shared" si="894"/>
        <v>26.24</v>
      </c>
      <c r="AI851">
        <f t="shared" si="895"/>
        <v>0.03</v>
      </c>
      <c r="AJ851">
        <f t="shared" si="869"/>
        <v>0</v>
      </c>
      <c r="AK851">
        <v>302.14999999999998</v>
      </c>
      <c r="AL851">
        <v>36.07</v>
      </c>
      <c r="AM851">
        <v>5.78</v>
      </c>
      <c r="AN851">
        <v>0.41</v>
      </c>
      <c r="AO851">
        <v>260.3</v>
      </c>
      <c r="AP851">
        <v>0</v>
      </c>
      <c r="AQ851">
        <v>26.24</v>
      </c>
      <c r="AR851">
        <v>0.03</v>
      </c>
      <c r="AS851">
        <v>0</v>
      </c>
      <c r="AT851">
        <v>95</v>
      </c>
      <c r="AU851">
        <v>65</v>
      </c>
      <c r="AV851">
        <v>1</v>
      </c>
      <c r="AW851">
        <v>1</v>
      </c>
      <c r="AZ851">
        <v>1</v>
      </c>
      <c r="BA851">
        <v>31.7</v>
      </c>
      <c r="BB851">
        <v>8.8000000000000007</v>
      </c>
      <c r="BC851">
        <v>6.95</v>
      </c>
      <c r="BD851" t="s">
        <v>3</v>
      </c>
      <c r="BE851" t="s">
        <v>3</v>
      </c>
      <c r="BF851" t="s">
        <v>3</v>
      </c>
      <c r="BG851" t="s">
        <v>3</v>
      </c>
      <c r="BH851">
        <v>0</v>
      </c>
      <c r="BI851">
        <v>2</v>
      </c>
      <c r="BJ851" t="s">
        <v>243</v>
      </c>
      <c r="BM851">
        <v>108001</v>
      </c>
      <c r="BN851">
        <v>0</v>
      </c>
      <c r="BO851" t="s">
        <v>241</v>
      </c>
      <c r="BP851">
        <v>1</v>
      </c>
      <c r="BQ851">
        <v>3</v>
      </c>
      <c r="BR851">
        <v>0</v>
      </c>
      <c r="BS851">
        <v>31.7</v>
      </c>
      <c r="BT851">
        <v>1</v>
      </c>
      <c r="BU851">
        <v>1</v>
      </c>
      <c r="BV851">
        <v>1</v>
      </c>
      <c r="BW851">
        <v>1</v>
      </c>
      <c r="BX851">
        <v>1</v>
      </c>
      <c r="BY851" t="s">
        <v>3</v>
      </c>
      <c r="BZ851">
        <v>95</v>
      </c>
      <c r="CA851">
        <v>65</v>
      </c>
      <c r="CE851">
        <v>0</v>
      </c>
      <c r="CF851">
        <v>0</v>
      </c>
      <c r="CG851">
        <v>0</v>
      </c>
      <c r="CM851">
        <v>0</v>
      </c>
      <c r="CN851" t="s">
        <v>3</v>
      </c>
      <c r="CO851">
        <v>0</v>
      </c>
      <c r="CP851">
        <f t="shared" si="870"/>
        <v>85.539999999999992</v>
      </c>
      <c r="CQ851">
        <f t="shared" si="871"/>
        <v>250.6865</v>
      </c>
      <c r="CR851">
        <f t="shared" si="872"/>
        <v>50.864000000000004</v>
      </c>
      <c r="CS851">
        <f t="shared" si="873"/>
        <v>12.996999999999998</v>
      </c>
      <c r="CT851">
        <f t="shared" si="874"/>
        <v>8251.51</v>
      </c>
      <c r="CU851">
        <f t="shared" si="875"/>
        <v>0</v>
      </c>
      <c r="CV851">
        <f t="shared" si="876"/>
        <v>26.24</v>
      </c>
      <c r="CW851">
        <f t="shared" si="877"/>
        <v>0.03</v>
      </c>
      <c r="CX851">
        <f t="shared" si="878"/>
        <v>0</v>
      </c>
      <c r="CY851">
        <f t="shared" si="879"/>
        <v>78.517499999999984</v>
      </c>
      <c r="CZ851">
        <f t="shared" si="880"/>
        <v>53.722499999999989</v>
      </c>
      <c r="DC851" t="s">
        <v>3</v>
      </c>
      <c r="DD851" t="s">
        <v>3</v>
      </c>
      <c r="DE851" t="s">
        <v>3</v>
      </c>
      <c r="DF851" t="s">
        <v>3</v>
      </c>
      <c r="DG851" t="s">
        <v>3</v>
      </c>
      <c r="DH851" t="s">
        <v>3</v>
      </c>
      <c r="DI851" t="s">
        <v>3</v>
      </c>
      <c r="DJ851" t="s">
        <v>3</v>
      </c>
      <c r="DK851" t="s">
        <v>3</v>
      </c>
      <c r="DL851" t="s">
        <v>3</v>
      </c>
      <c r="DM851" t="s">
        <v>3</v>
      </c>
      <c r="DN851">
        <v>0</v>
      </c>
      <c r="DO851">
        <v>0</v>
      </c>
      <c r="DP851">
        <v>1</v>
      </c>
      <c r="DQ851">
        <v>1</v>
      </c>
      <c r="DU851">
        <v>1010</v>
      </c>
      <c r="DV851" t="s">
        <v>144</v>
      </c>
      <c r="DW851" t="s">
        <v>144</v>
      </c>
      <c r="DX851">
        <v>100</v>
      </c>
      <c r="DZ851" t="s">
        <v>3</v>
      </c>
      <c r="EA851" t="s">
        <v>3</v>
      </c>
      <c r="EB851" t="s">
        <v>3</v>
      </c>
      <c r="EC851" t="s">
        <v>3</v>
      </c>
      <c r="EE851">
        <v>36260309</v>
      </c>
      <c r="EF851">
        <v>3</v>
      </c>
      <c r="EG851" t="s">
        <v>224</v>
      </c>
      <c r="EH851">
        <v>0</v>
      </c>
      <c r="EI851" t="s">
        <v>3</v>
      </c>
      <c r="EJ851">
        <v>2</v>
      </c>
      <c r="EK851">
        <v>108001</v>
      </c>
      <c r="EL851" t="s">
        <v>225</v>
      </c>
      <c r="EM851" t="s">
        <v>226</v>
      </c>
      <c r="EO851" t="s">
        <v>3</v>
      </c>
      <c r="EQ851">
        <v>0</v>
      </c>
      <c r="ER851">
        <v>302.14999999999998</v>
      </c>
      <c r="ES851">
        <v>36.07</v>
      </c>
      <c r="ET851">
        <v>5.78</v>
      </c>
      <c r="EU851">
        <v>0.41</v>
      </c>
      <c r="EV851">
        <v>260.3</v>
      </c>
      <c r="EW851">
        <v>26.24</v>
      </c>
      <c r="EX851">
        <v>0.03</v>
      </c>
      <c r="EY851">
        <v>0</v>
      </c>
      <c r="FQ851">
        <v>0</v>
      </c>
      <c r="FR851">
        <f t="shared" si="881"/>
        <v>0</v>
      </c>
      <c r="FS851">
        <v>0</v>
      </c>
      <c r="FX851">
        <v>95</v>
      </c>
      <c r="FY851">
        <v>65</v>
      </c>
      <c r="GA851" t="s">
        <v>3</v>
      </c>
      <c r="GD851">
        <v>1</v>
      </c>
      <c r="GF851">
        <v>1949515482</v>
      </c>
      <c r="GG851">
        <v>2</v>
      </c>
      <c r="GH851">
        <v>1</v>
      </c>
      <c r="GI851">
        <v>2</v>
      </c>
      <c r="GJ851">
        <v>0</v>
      </c>
      <c r="GK851">
        <v>0</v>
      </c>
      <c r="GL851">
        <f t="shared" si="882"/>
        <v>0</v>
      </c>
      <c r="GM851">
        <f t="shared" si="883"/>
        <v>217.78</v>
      </c>
      <c r="GN851">
        <f t="shared" si="884"/>
        <v>0</v>
      </c>
      <c r="GO851">
        <f t="shared" si="885"/>
        <v>217.78</v>
      </c>
      <c r="GP851">
        <f t="shared" si="886"/>
        <v>0</v>
      </c>
      <c r="GR851">
        <v>0</v>
      </c>
      <c r="GS851">
        <v>3</v>
      </c>
      <c r="GT851">
        <v>0</v>
      </c>
      <c r="GU851" t="s">
        <v>3</v>
      </c>
      <c r="GV851">
        <f t="shared" si="887"/>
        <v>0</v>
      </c>
      <c r="GW851">
        <v>1</v>
      </c>
      <c r="GX851">
        <f t="shared" si="888"/>
        <v>0</v>
      </c>
      <c r="HA851">
        <v>0</v>
      </c>
      <c r="HB851">
        <v>0</v>
      </c>
      <c r="HC851">
        <f t="shared" si="889"/>
        <v>0</v>
      </c>
      <c r="HE851" t="s">
        <v>3</v>
      </c>
      <c r="HF851" t="s">
        <v>3</v>
      </c>
      <c r="IK851">
        <v>0</v>
      </c>
    </row>
    <row r="852" spans="1:245">
      <c r="A852">
        <v>18</v>
      </c>
      <c r="B852">
        <v>1</v>
      </c>
      <c r="C852">
        <v>464</v>
      </c>
      <c r="E852" t="s">
        <v>297</v>
      </c>
      <c r="F852" t="s">
        <v>228</v>
      </c>
      <c r="G852" t="s">
        <v>229</v>
      </c>
      <c r="H852" t="s">
        <v>230</v>
      </c>
      <c r="I852">
        <f>I851*J852</f>
        <v>0.01</v>
      </c>
      <c r="J852">
        <v>1</v>
      </c>
      <c r="O852">
        <f t="shared" si="855"/>
        <v>51.16</v>
      </c>
      <c r="P852">
        <f t="shared" si="856"/>
        <v>51.16</v>
      </c>
      <c r="Q852">
        <f t="shared" si="857"/>
        <v>0</v>
      </c>
      <c r="R852">
        <f t="shared" si="858"/>
        <v>0</v>
      </c>
      <c r="S852">
        <f t="shared" si="859"/>
        <v>0</v>
      </c>
      <c r="T852">
        <f t="shared" si="860"/>
        <v>0</v>
      </c>
      <c r="U852">
        <f t="shared" si="861"/>
        <v>0</v>
      </c>
      <c r="V852">
        <f t="shared" si="862"/>
        <v>0</v>
      </c>
      <c r="W852">
        <f t="shared" si="863"/>
        <v>0.19</v>
      </c>
      <c r="X852">
        <f t="shared" si="864"/>
        <v>0</v>
      </c>
      <c r="Y852">
        <f t="shared" si="865"/>
        <v>0</v>
      </c>
      <c r="AA852">
        <v>33525518</v>
      </c>
      <c r="AB852">
        <f t="shared" si="866"/>
        <v>1998.42</v>
      </c>
      <c r="AC852">
        <f t="shared" si="890"/>
        <v>1998.42</v>
      </c>
      <c r="AD852">
        <f t="shared" si="891"/>
        <v>0</v>
      </c>
      <c r="AE852">
        <f t="shared" si="892"/>
        <v>0</v>
      </c>
      <c r="AF852">
        <f t="shared" si="893"/>
        <v>0</v>
      </c>
      <c r="AG852">
        <f t="shared" si="868"/>
        <v>0</v>
      </c>
      <c r="AH852">
        <f t="shared" si="894"/>
        <v>0</v>
      </c>
      <c r="AI852">
        <f t="shared" si="895"/>
        <v>0</v>
      </c>
      <c r="AJ852">
        <f t="shared" si="869"/>
        <v>19.399999999999999</v>
      </c>
      <c r="AK852">
        <v>1998.42</v>
      </c>
      <c r="AL852">
        <v>1998.42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19.399999999999999</v>
      </c>
      <c r="AT852">
        <v>95</v>
      </c>
      <c r="AU852">
        <v>65</v>
      </c>
      <c r="AV852">
        <v>1</v>
      </c>
      <c r="AW852">
        <v>1</v>
      </c>
      <c r="AZ852">
        <v>1</v>
      </c>
      <c r="BA852">
        <v>1</v>
      </c>
      <c r="BB852">
        <v>1</v>
      </c>
      <c r="BC852">
        <v>2.56</v>
      </c>
      <c r="BD852" t="s">
        <v>3</v>
      </c>
      <c r="BE852" t="s">
        <v>3</v>
      </c>
      <c r="BF852" t="s">
        <v>3</v>
      </c>
      <c r="BG852" t="s">
        <v>3</v>
      </c>
      <c r="BH852">
        <v>3</v>
      </c>
      <c r="BI852">
        <v>2</v>
      </c>
      <c r="BJ852" t="s">
        <v>231</v>
      </c>
      <c r="BM852">
        <v>108001</v>
      </c>
      <c r="BN852">
        <v>0</v>
      </c>
      <c r="BO852" t="s">
        <v>228</v>
      </c>
      <c r="BP852">
        <v>1</v>
      </c>
      <c r="BQ852">
        <v>3</v>
      </c>
      <c r="BR852">
        <v>0</v>
      </c>
      <c r="BS852">
        <v>1</v>
      </c>
      <c r="BT852">
        <v>1</v>
      </c>
      <c r="BU852">
        <v>1</v>
      </c>
      <c r="BV852">
        <v>1</v>
      </c>
      <c r="BW852">
        <v>1</v>
      </c>
      <c r="BX852">
        <v>1</v>
      </c>
      <c r="BY852" t="s">
        <v>3</v>
      </c>
      <c r="BZ852">
        <v>95</v>
      </c>
      <c r="CA852">
        <v>65</v>
      </c>
      <c r="CE852">
        <v>0</v>
      </c>
      <c r="CF852">
        <v>0</v>
      </c>
      <c r="CG852">
        <v>0</v>
      </c>
      <c r="CM852">
        <v>0</v>
      </c>
      <c r="CN852" t="s">
        <v>3</v>
      </c>
      <c r="CO852">
        <v>0</v>
      </c>
      <c r="CP852">
        <f t="shared" si="870"/>
        <v>51.16</v>
      </c>
      <c r="CQ852">
        <f t="shared" si="871"/>
        <v>5115.9552000000003</v>
      </c>
      <c r="CR852">
        <f t="shared" si="872"/>
        <v>0</v>
      </c>
      <c r="CS852">
        <f t="shared" si="873"/>
        <v>0</v>
      </c>
      <c r="CT852">
        <f t="shared" si="874"/>
        <v>0</v>
      </c>
      <c r="CU852">
        <f t="shared" si="875"/>
        <v>0</v>
      </c>
      <c r="CV852">
        <f t="shared" si="876"/>
        <v>0</v>
      </c>
      <c r="CW852">
        <f t="shared" si="877"/>
        <v>0</v>
      </c>
      <c r="CX852">
        <f t="shared" si="878"/>
        <v>19.399999999999999</v>
      </c>
      <c r="CY852">
        <f t="shared" si="879"/>
        <v>0</v>
      </c>
      <c r="CZ852">
        <f t="shared" si="880"/>
        <v>0</v>
      </c>
      <c r="DC852" t="s">
        <v>3</v>
      </c>
      <c r="DD852" t="s">
        <v>3</v>
      </c>
      <c r="DE852" t="s">
        <v>3</v>
      </c>
      <c r="DF852" t="s">
        <v>3</v>
      </c>
      <c r="DG852" t="s">
        <v>3</v>
      </c>
      <c r="DH852" t="s">
        <v>3</v>
      </c>
      <c r="DI852" t="s">
        <v>3</v>
      </c>
      <c r="DJ852" t="s">
        <v>3</v>
      </c>
      <c r="DK852" t="s">
        <v>3</v>
      </c>
      <c r="DL852" t="s">
        <v>3</v>
      </c>
      <c r="DM852" t="s">
        <v>3</v>
      </c>
      <c r="DN852">
        <v>0</v>
      </c>
      <c r="DO852">
        <v>0</v>
      </c>
      <c r="DP852">
        <v>1</v>
      </c>
      <c r="DQ852">
        <v>1</v>
      </c>
      <c r="DU852">
        <v>1010</v>
      </c>
      <c r="DV852" t="s">
        <v>230</v>
      </c>
      <c r="DW852" t="s">
        <v>230</v>
      </c>
      <c r="DX852">
        <v>1000</v>
      </c>
      <c r="DZ852" t="s">
        <v>3</v>
      </c>
      <c r="EA852" t="s">
        <v>3</v>
      </c>
      <c r="EB852" t="s">
        <v>3</v>
      </c>
      <c r="EC852" t="s">
        <v>3</v>
      </c>
      <c r="EE852">
        <v>36260309</v>
      </c>
      <c r="EF852">
        <v>3</v>
      </c>
      <c r="EG852" t="s">
        <v>224</v>
      </c>
      <c r="EH852">
        <v>0</v>
      </c>
      <c r="EI852" t="s">
        <v>3</v>
      </c>
      <c r="EJ852">
        <v>2</v>
      </c>
      <c r="EK852">
        <v>108001</v>
      </c>
      <c r="EL852" t="s">
        <v>225</v>
      </c>
      <c r="EM852" t="s">
        <v>226</v>
      </c>
      <c r="EO852" t="s">
        <v>3</v>
      </c>
      <c r="EQ852">
        <v>0</v>
      </c>
      <c r="ER852">
        <v>1998.42</v>
      </c>
      <c r="ES852">
        <v>1998.42</v>
      </c>
      <c r="ET852">
        <v>0</v>
      </c>
      <c r="EU852">
        <v>0</v>
      </c>
      <c r="EV852">
        <v>0</v>
      </c>
      <c r="EW852">
        <v>0</v>
      </c>
      <c r="EX852">
        <v>0</v>
      </c>
      <c r="FQ852">
        <v>0</v>
      </c>
      <c r="FR852">
        <f t="shared" si="881"/>
        <v>0</v>
      </c>
      <c r="FS852">
        <v>0</v>
      </c>
      <c r="FX852">
        <v>95</v>
      </c>
      <c r="FY852">
        <v>65</v>
      </c>
      <c r="GA852" t="s">
        <v>3</v>
      </c>
      <c r="GD852">
        <v>1</v>
      </c>
      <c r="GF852">
        <v>-1152774928</v>
      </c>
      <c r="GG852">
        <v>2</v>
      </c>
      <c r="GH852">
        <v>1</v>
      </c>
      <c r="GI852">
        <v>2</v>
      </c>
      <c r="GJ852">
        <v>0</v>
      </c>
      <c r="GK852">
        <v>0</v>
      </c>
      <c r="GL852">
        <f t="shared" si="882"/>
        <v>0</v>
      </c>
      <c r="GM852">
        <f t="shared" si="883"/>
        <v>51.16</v>
      </c>
      <c r="GN852">
        <f t="shared" si="884"/>
        <v>0</v>
      </c>
      <c r="GO852">
        <f t="shared" si="885"/>
        <v>51.16</v>
      </c>
      <c r="GP852">
        <f t="shared" si="886"/>
        <v>0</v>
      </c>
      <c r="GR852">
        <v>0</v>
      </c>
      <c r="GS852">
        <v>3</v>
      </c>
      <c r="GT852">
        <v>0</v>
      </c>
      <c r="GU852" t="s">
        <v>3</v>
      </c>
      <c r="GV852">
        <f t="shared" si="887"/>
        <v>0</v>
      </c>
      <c r="GW852">
        <v>1</v>
      </c>
      <c r="GX852">
        <f t="shared" si="888"/>
        <v>0</v>
      </c>
      <c r="HA852">
        <v>0</v>
      </c>
      <c r="HB852">
        <v>0</v>
      </c>
      <c r="HC852">
        <f t="shared" si="889"/>
        <v>0</v>
      </c>
      <c r="HE852" t="s">
        <v>3</v>
      </c>
      <c r="HF852" t="s">
        <v>3</v>
      </c>
      <c r="IK852">
        <v>0</v>
      </c>
    </row>
    <row r="853" spans="1:245">
      <c r="A853">
        <v>18</v>
      </c>
      <c r="B853">
        <v>1</v>
      </c>
      <c r="C853">
        <v>466</v>
      </c>
      <c r="E853" t="s">
        <v>298</v>
      </c>
      <c r="F853" t="s">
        <v>246</v>
      </c>
      <c r="G853" t="s">
        <v>247</v>
      </c>
      <c r="H853" t="s">
        <v>238</v>
      </c>
      <c r="I853">
        <f>I851*J853</f>
        <v>1</v>
      </c>
      <c r="J853">
        <v>100</v>
      </c>
      <c r="O853">
        <f t="shared" si="855"/>
        <v>76.47</v>
      </c>
      <c r="P853">
        <f t="shared" si="856"/>
        <v>76.47</v>
      </c>
      <c r="Q853">
        <f t="shared" si="857"/>
        <v>0</v>
      </c>
      <c r="R853">
        <f t="shared" si="858"/>
        <v>0</v>
      </c>
      <c r="S853">
        <f t="shared" si="859"/>
        <v>0</v>
      </c>
      <c r="T853">
        <f t="shared" si="860"/>
        <v>0</v>
      </c>
      <c r="U853">
        <f t="shared" si="861"/>
        <v>0</v>
      </c>
      <c r="V853">
        <f t="shared" si="862"/>
        <v>0</v>
      </c>
      <c r="W853">
        <f t="shared" si="863"/>
        <v>0.09</v>
      </c>
      <c r="X853">
        <f t="shared" si="864"/>
        <v>0</v>
      </c>
      <c r="Y853">
        <f t="shared" si="865"/>
        <v>0</v>
      </c>
      <c r="AA853">
        <v>33525518</v>
      </c>
      <c r="AB853">
        <f t="shared" si="866"/>
        <v>8.81</v>
      </c>
      <c r="AC853">
        <f t="shared" si="890"/>
        <v>8.81</v>
      </c>
      <c r="AD853">
        <f t="shared" si="891"/>
        <v>0</v>
      </c>
      <c r="AE853">
        <f t="shared" si="892"/>
        <v>0</v>
      </c>
      <c r="AF853">
        <f t="shared" si="893"/>
        <v>0</v>
      </c>
      <c r="AG853">
        <f t="shared" si="868"/>
        <v>0</v>
      </c>
      <c r="AH853">
        <f t="shared" si="894"/>
        <v>0</v>
      </c>
      <c r="AI853">
        <f t="shared" si="895"/>
        <v>0</v>
      </c>
      <c r="AJ853">
        <f t="shared" si="869"/>
        <v>0.09</v>
      </c>
      <c r="AK853">
        <v>8.81</v>
      </c>
      <c r="AL853">
        <v>8.81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0.09</v>
      </c>
      <c r="AT853">
        <v>95</v>
      </c>
      <c r="AU853">
        <v>65</v>
      </c>
      <c r="AV853">
        <v>1</v>
      </c>
      <c r="AW853">
        <v>1</v>
      </c>
      <c r="AZ853">
        <v>1</v>
      </c>
      <c r="BA853">
        <v>1</v>
      </c>
      <c r="BB853">
        <v>1</v>
      </c>
      <c r="BC853">
        <v>8.68</v>
      </c>
      <c r="BD853" t="s">
        <v>3</v>
      </c>
      <c r="BE853" t="s">
        <v>3</v>
      </c>
      <c r="BF853" t="s">
        <v>3</v>
      </c>
      <c r="BG853" t="s">
        <v>3</v>
      </c>
      <c r="BH853">
        <v>3</v>
      </c>
      <c r="BI853">
        <v>2</v>
      </c>
      <c r="BJ853" t="s">
        <v>248</v>
      </c>
      <c r="BM853">
        <v>108001</v>
      </c>
      <c r="BN853">
        <v>0</v>
      </c>
      <c r="BO853" t="s">
        <v>246</v>
      </c>
      <c r="BP853">
        <v>1</v>
      </c>
      <c r="BQ853">
        <v>3</v>
      </c>
      <c r="BR853">
        <v>0</v>
      </c>
      <c r="BS853">
        <v>1</v>
      </c>
      <c r="BT853">
        <v>1</v>
      </c>
      <c r="BU853">
        <v>1</v>
      </c>
      <c r="BV853">
        <v>1</v>
      </c>
      <c r="BW853">
        <v>1</v>
      </c>
      <c r="BX853">
        <v>1</v>
      </c>
      <c r="BY853" t="s">
        <v>3</v>
      </c>
      <c r="BZ853">
        <v>95</v>
      </c>
      <c r="CA853">
        <v>65</v>
      </c>
      <c r="CE853">
        <v>0</v>
      </c>
      <c r="CF853">
        <v>0</v>
      </c>
      <c r="CG853">
        <v>0</v>
      </c>
      <c r="CM853">
        <v>0</v>
      </c>
      <c r="CN853" t="s">
        <v>3</v>
      </c>
      <c r="CO853">
        <v>0</v>
      </c>
      <c r="CP853">
        <f t="shared" si="870"/>
        <v>76.47</v>
      </c>
      <c r="CQ853">
        <f t="shared" si="871"/>
        <v>76.470799999999997</v>
      </c>
      <c r="CR853">
        <f t="shared" si="872"/>
        <v>0</v>
      </c>
      <c r="CS853">
        <f t="shared" si="873"/>
        <v>0</v>
      </c>
      <c r="CT853">
        <f t="shared" si="874"/>
        <v>0</v>
      </c>
      <c r="CU853">
        <f t="shared" si="875"/>
        <v>0</v>
      </c>
      <c r="CV853">
        <f t="shared" si="876"/>
        <v>0</v>
      </c>
      <c r="CW853">
        <f t="shared" si="877"/>
        <v>0</v>
      </c>
      <c r="CX853">
        <f t="shared" si="878"/>
        <v>0.09</v>
      </c>
      <c r="CY853">
        <f t="shared" si="879"/>
        <v>0</v>
      </c>
      <c r="CZ853">
        <f t="shared" si="880"/>
        <v>0</v>
      </c>
      <c r="DC853" t="s">
        <v>3</v>
      </c>
      <c r="DD853" t="s">
        <v>3</v>
      </c>
      <c r="DE853" t="s">
        <v>3</v>
      </c>
      <c r="DF853" t="s">
        <v>3</v>
      </c>
      <c r="DG853" t="s">
        <v>3</v>
      </c>
      <c r="DH853" t="s">
        <v>3</v>
      </c>
      <c r="DI853" t="s">
        <v>3</v>
      </c>
      <c r="DJ853" t="s">
        <v>3</v>
      </c>
      <c r="DK853" t="s">
        <v>3</v>
      </c>
      <c r="DL853" t="s">
        <v>3</v>
      </c>
      <c r="DM853" t="s">
        <v>3</v>
      </c>
      <c r="DN853">
        <v>0</v>
      </c>
      <c r="DO853">
        <v>0</v>
      </c>
      <c r="DP853">
        <v>1</v>
      </c>
      <c r="DQ853">
        <v>1</v>
      </c>
      <c r="DU853">
        <v>1010</v>
      </c>
      <c r="DV853" t="s">
        <v>238</v>
      </c>
      <c r="DW853" t="s">
        <v>238</v>
      </c>
      <c r="DX853">
        <v>1</v>
      </c>
      <c r="DZ853" t="s">
        <v>3</v>
      </c>
      <c r="EA853" t="s">
        <v>3</v>
      </c>
      <c r="EB853" t="s">
        <v>3</v>
      </c>
      <c r="EC853" t="s">
        <v>3</v>
      </c>
      <c r="EE853">
        <v>36260309</v>
      </c>
      <c r="EF853">
        <v>3</v>
      </c>
      <c r="EG853" t="s">
        <v>224</v>
      </c>
      <c r="EH853">
        <v>0</v>
      </c>
      <c r="EI853" t="s">
        <v>3</v>
      </c>
      <c r="EJ853">
        <v>2</v>
      </c>
      <c r="EK853">
        <v>108001</v>
      </c>
      <c r="EL853" t="s">
        <v>225</v>
      </c>
      <c r="EM853" t="s">
        <v>226</v>
      </c>
      <c r="EO853" t="s">
        <v>3</v>
      </c>
      <c r="EQ853">
        <v>0</v>
      </c>
      <c r="ER853">
        <v>8.81</v>
      </c>
      <c r="ES853">
        <v>8.81</v>
      </c>
      <c r="ET853">
        <v>0</v>
      </c>
      <c r="EU853">
        <v>0</v>
      </c>
      <c r="EV853">
        <v>0</v>
      </c>
      <c r="EW853">
        <v>0</v>
      </c>
      <c r="EX853">
        <v>0</v>
      </c>
      <c r="FQ853">
        <v>0</v>
      </c>
      <c r="FR853">
        <f t="shared" si="881"/>
        <v>0</v>
      </c>
      <c r="FS853">
        <v>0</v>
      </c>
      <c r="FX853">
        <v>95</v>
      </c>
      <c r="FY853">
        <v>65</v>
      </c>
      <c r="GA853" t="s">
        <v>3</v>
      </c>
      <c r="GD853">
        <v>1</v>
      </c>
      <c r="GF853">
        <v>-1190793685</v>
      </c>
      <c r="GG853">
        <v>2</v>
      </c>
      <c r="GH853">
        <v>1</v>
      </c>
      <c r="GI853">
        <v>2</v>
      </c>
      <c r="GJ853">
        <v>0</v>
      </c>
      <c r="GK853">
        <v>0</v>
      </c>
      <c r="GL853">
        <f t="shared" si="882"/>
        <v>0</v>
      </c>
      <c r="GM853">
        <f t="shared" si="883"/>
        <v>76.47</v>
      </c>
      <c r="GN853">
        <f t="shared" si="884"/>
        <v>0</v>
      </c>
      <c r="GO853">
        <f t="shared" si="885"/>
        <v>76.47</v>
      </c>
      <c r="GP853">
        <f t="shared" si="886"/>
        <v>0</v>
      </c>
      <c r="GR853">
        <v>0</v>
      </c>
      <c r="GS853">
        <v>3</v>
      </c>
      <c r="GT853">
        <v>0</v>
      </c>
      <c r="GU853" t="s">
        <v>3</v>
      </c>
      <c r="GV853">
        <f t="shared" si="887"/>
        <v>0</v>
      </c>
      <c r="GW853">
        <v>1</v>
      </c>
      <c r="GX853">
        <f t="shared" si="888"/>
        <v>0</v>
      </c>
      <c r="HA853">
        <v>0</v>
      </c>
      <c r="HB853">
        <v>0</v>
      </c>
      <c r="HC853">
        <f t="shared" si="889"/>
        <v>0</v>
      </c>
      <c r="HE853" t="s">
        <v>3</v>
      </c>
      <c r="HF853" t="s">
        <v>3</v>
      </c>
      <c r="IK853">
        <v>0</v>
      </c>
    </row>
    <row r="854" spans="1:245">
      <c r="A854">
        <v>17</v>
      </c>
      <c r="B854">
        <v>1</v>
      </c>
      <c r="C854">
        <f>ROW(SmtRes!A479)</f>
        <v>479</v>
      </c>
      <c r="D854">
        <f>ROW(EtalonRes!A474)</f>
        <v>474</v>
      </c>
      <c r="E854" t="s">
        <v>220</v>
      </c>
      <c r="F854" t="s">
        <v>250</v>
      </c>
      <c r="G854" t="s">
        <v>251</v>
      </c>
      <c r="H854" t="s">
        <v>252</v>
      </c>
      <c r="I854">
        <f>ROUND(2/100,9)</f>
        <v>0.02</v>
      </c>
      <c r="J854">
        <v>0</v>
      </c>
      <c r="O854">
        <f t="shared" si="855"/>
        <v>2981.96</v>
      </c>
      <c r="P854">
        <f t="shared" si="856"/>
        <v>2256.52</v>
      </c>
      <c r="Q854">
        <f t="shared" si="857"/>
        <v>204.36</v>
      </c>
      <c r="R854">
        <f t="shared" si="858"/>
        <v>82.94</v>
      </c>
      <c r="S854">
        <f t="shared" si="859"/>
        <v>521.08000000000004</v>
      </c>
      <c r="T854">
        <f t="shared" si="860"/>
        <v>0</v>
      </c>
      <c r="U854">
        <f t="shared" si="861"/>
        <v>1.7906</v>
      </c>
      <c r="V854">
        <f t="shared" si="862"/>
        <v>0.1938</v>
      </c>
      <c r="W854">
        <f t="shared" si="863"/>
        <v>0</v>
      </c>
      <c r="X854">
        <f t="shared" si="864"/>
        <v>640.26</v>
      </c>
      <c r="Y854">
        <f t="shared" si="865"/>
        <v>326.17</v>
      </c>
      <c r="AA854">
        <v>33525518</v>
      </c>
      <c r="AB854">
        <f t="shared" si="866"/>
        <v>24625.68</v>
      </c>
      <c r="AC854">
        <f t="shared" si="890"/>
        <v>22793.11</v>
      </c>
      <c r="AD854">
        <f t="shared" si="891"/>
        <v>1010.68</v>
      </c>
      <c r="AE854">
        <f t="shared" si="892"/>
        <v>130.82</v>
      </c>
      <c r="AF854">
        <f t="shared" si="893"/>
        <v>821.89</v>
      </c>
      <c r="AG854">
        <f t="shared" si="868"/>
        <v>0</v>
      </c>
      <c r="AH854">
        <f t="shared" si="894"/>
        <v>89.53</v>
      </c>
      <c r="AI854">
        <f t="shared" si="895"/>
        <v>9.69</v>
      </c>
      <c r="AJ854">
        <f t="shared" si="869"/>
        <v>0</v>
      </c>
      <c r="AK854">
        <v>24625.68</v>
      </c>
      <c r="AL854">
        <v>22793.11</v>
      </c>
      <c r="AM854">
        <v>1010.68</v>
      </c>
      <c r="AN854">
        <v>130.82</v>
      </c>
      <c r="AO854">
        <v>821.89</v>
      </c>
      <c r="AP854">
        <v>0</v>
      </c>
      <c r="AQ854">
        <v>89.53</v>
      </c>
      <c r="AR854">
        <v>9.69</v>
      </c>
      <c r="AS854">
        <v>0</v>
      </c>
      <c r="AT854">
        <v>106</v>
      </c>
      <c r="AU854">
        <v>54</v>
      </c>
      <c r="AV854">
        <v>1</v>
      </c>
      <c r="AW854">
        <v>1</v>
      </c>
      <c r="AZ854">
        <v>1</v>
      </c>
      <c r="BA854">
        <v>31.7</v>
      </c>
      <c r="BB854">
        <v>10.11</v>
      </c>
      <c r="BC854">
        <v>4.95</v>
      </c>
      <c r="BD854" t="s">
        <v>3</v>
      </c>
      <c r="BE854" t="s">
        <v>3</v>
      </c>
      <c r="BF854" t="s">
        <v>3</v>
      </c>
      <c r="BG854" t="s">
        <v>3</v>
      </c>
      <c r="BH854">
        <v>0</v>
      </c>
      <c r="BI854">
        <v>1</v>
      </c>
      <c r="BJ854" t="s">
        <v>253</v>
      </c>
      <c r="BM854">
        <v>10001</v>
      </c>
      <c r="BN854">
        <v>0</v>
      </c>
      <c r="BO854" t="s">
        <v>250</v>
      </c>
      <c r="BP854">
        <v>1</v>
      </c>
      <c r="BQ854">
        <v>2</v>
      </c>
      <c r="BR854">
        <v>0</v>
      </c>
      <c r="BS854">
        <v>31.7</v>
      </c>
      <c r="BT854">
        <v>1</v>
      </c>
      <c r="BU854">
        <v>1</v>
      </c>
      <c r="BV854">
        <v>1</v>
      </c>
      <c r="BW854">
        <v>1</v>
      </c>
      <c r="BX854">
        <v>1</v>
      </c>
      <c r="BY854" t="s">
        <v>3</v>
      </c>
      <c r="BZ854">
        <v>118</v>
      </c>
      <c r="CA854">
        <v>63</v>
      </c>
      <c r="CE854">
        <v>0</v>
      </c>
      <c r="CF854">
        <v>0</v>
      </c>
      <c r="CG854">
        <v>0</v>
      </c>
      <c r="CM854">
        <v>0</v>
      </c>
      <c r="CN854" t="s">
        <v>3</v>
      </c>
      <c r="CO854">
        <v>0</v>
      </c>
      <c r="CP854">
        <f t="shared" si="870"/>
        <v>2981.96</v>
      </c>
      <c r="CQ854">
        <f t="shared" si="871"/>
        <v>112825.89450000001</v>
      </c>
      <c r="CR854">
        <f t="shared" si="872"/>
        <v>10217.974799999998</v>
      </c>
      <c r="CS854">
        <f t="shared" si="873"/>
        <v>4146.9939999999997</v>
      </c>
      <c r="CT854">
        <f t="shared" si="874"/>
        <v>26053.913</v>
      </c>
      <c r="CU854">
        <f t="shared" si="875"/>
        <v>0</v>
      </c>
      <c r="CV854">
        <f t="shared" si="876"/>
        <v>89.53</v>
      </c>
      <c r="CW854">
        <f t="shared" si="877"/>
        <v>9.69</v>
      </c>
      <c r="CX854">
        <f t="shared" si="878"/>
        <v>0</v>
      </c>
      <c r="CY854">
        <f t="shared" si="879"/>
        <v>640.26119999999992</v>
      </c>
      <c r="CZ854">
        <f t="shared" si="880"/>
        <v>326.17079999999999</v>
      </c>
      <c r="DC854" t="s">
        <v>3</v>
      </c>
      <c r="DD854" t="s">
        <v>3</v>
      </c>
      <c r="DE854" t="s">
        <v>3</v>
      </c>
      <c r="DF854" t="s">
        <v>3</v>
      </c>
      <c r="DG854" t="s">
        <v>3</v>
      </c>
      <c r="DH854" t="s">
        <v>3</v>
      </c>
      <c r="DI854" t="s">
        <v>3</v>
      </c>
      <c r="DJ854" t="s">
        <v>3</v>
      </c>
      <c r="DK854" t="s">
        <v>3</v>
      </c>
      <c r="DL854" t="s">
        <v>3</v>
      </c>
      <c r="DM854" t="s">
        <v>3</v>
      </c>
      <c r="DN854">
        <v>0</v>
      </c>
      <c r="DO854">
        <v>0</v>
      </c>
      <c r="DP854">
        <v>1</v>
      </c>
      <c r="DQ854">
        <v>1</v>
      </c>
      <c r="DU854">
        <v>1013</v>
      </c>
      <c r="DV854" t="s">
        <v>252</v>
      </c>
      <c r="DW854" t="s">
        <v>252</v>
      </c>
      <c r="DX854">
        <v>1</v>
      </c>
      <c r="DZ854" t="s">
        <v>3</v>
      </c>
      <c r="EA854" t="s">
        <v>3</v>
      </c>
      <c r="EB854" t="s">
        <v>3</v>
      </c>
      <c r="EC854" t="s">
        <v>3</v>
      </c>
      <c r="EE854">
        <v>36260426</v>
      </c>
      <c r="EF854">
        <v>2</v>
      </c>
      <c r="EG854" t="s">
        <v>55</v>
      </c>
      <c r="EH854">
        <v>0</v>
      </c>
      <c r="EI854" t="s">
        <v>3</v>
      </c>
      <c r="EJ854">
        <v>1</v>
      </c>
      <c r="EK854">
        <v>10001</v>
      </c>
      <c r="EL854" t="s">
        <v>169</v>
      </c>
      <c r="EM854" t="s">
        <v>170</v>
      </c>
      <c r="EO854" t="s">
        <v>3</v>
      </c>
      <c r="EQ854">
        <v>0</v>
      </c>
      <c r="ER854">
        <v>24625.68</v>
      </c>
      <c r="ES854">
        <v>22793.11</v>
      </c>
      <c r="ET854">
        <v>1010.68</v>
      </c>
      <c r="EU854">
        <v>130.82</v>
      </c>
      <c r="EV854">
        <v>821.89</v>
      </c>
      <c r="EW854">
        <v>89.53</v>
      </c>
      <c r="EX854">
        <v>9.69</v>
      </c>
      <c r="EY854">
        <v>0</v>
      </c>
      <c r="FQ854">
        <v>0</v>
      </c>
      <c r="FR854">
        <f t="shared" si="881"/>
        <v>0</v>
      </c>
      <c r="FS854">
        <v>0</v>
      </c>
      <c r="FT854" t="s">
        <v>58</v>
      </c>
      <c r="FU854" t="s">
        <v>59</v>
      </c>
      <c r="FX854">
        <v>106.2</v>
      </c>
      <c r="FY854">
        <v>53.55</v>
      </c>
      <c r="GA854" t="s">
        <v>3</v>
      </c>
      <c r="GD854">
        <v>1</v>
      </c>
      <c r="GF854">
        <v>1266167691</v>
      </c>
      <c r="GG854">
        <v>2</v>
      </c>
      <c r="GH854">
        <v>1</v>
      </c>
      <c r="GI854">
        <v>2</v>
      </c>
      <c r="GJ854">
        <v>0</v>
      </c>
      <c r="GK854">
        <v>0</v>
      </c>
      <c r="GL854">
        <f t="shared" si="882"/>
        <v>0</v>
      </c>
      <c r="GM854">
        <f t="shared" si="883"/>
        <v>3948.39</v>
      </c>
      <c r="GN854">
        <f t="shared" si="884"/>
        <v>3948.39</v>
      </c>
      <c r="GO854">
        <f t="shared" si="885"/>
        <v>0</v>
      </c>
      <c r="GP854">
        <f t="shared" si="886"/>
        <v>0</v>
      </c>
      <c r="GR854">
        <v>0</v>
      </c>
      <c r="GS854">
        <v>3</v>
      </c>
      <c r="GT854">
        <v>0</v>
      </c>
      <c r="GU854" t="s">
        <v>3</v>
      </c>
      <c r="GV854">
        <f t="shared" si="887"/>
        <v>0</v>
      </c>
      <c r="GW854">
        <v>1</v>
      </c>
      <c r="GX854">
        <f t="shared" si="888"/>
        <v>0</v>
      </c>
      <c r="HA854">
        <v>0</v>
      </c>
      <c r="HB854">
        <v>0</v>
      </c>
      <c r="HC854">
        <f t="shared" si="889"/>
        <v>0</v>
      </c>
      <c r="HE854" t="s">
        <v>3</v>
      </c>
      <c r="HF854" t="s">
        <v>3</v>
      </c>
      <c r="IK854">
        <v>0</v>
      </c>
    </row>
    <row r="855" spans="1:245">
      <c r="A855">
        <v>18</v>
      </c>
      <c r="B855">
        <v>1</v>
      </c>
      <c r="C855">
        <v>472</v>
      </c>
      <c r="E855" t="s">
        <v>299</v>
      </c>
      <c r="F855" t="s">
        <v>255</v>
      </c>
      <c r="G855" t="s">
        <v>256</v>
      </c>
      <c r="H855" t="s">
        <v>257</v>
      </c>
      <c r="I855">
        <f>I854*J855</f>
        <v>1</v>
      </c>
      <c r="J855">
        <v>50</v>
      </c>
      <c r="O855">
        <f t="shared" si="855"/>
        <v>180.86</v>
      </c>
      <c r="P855">
        <f t="shared" si="856"/>
        <v>180.86</v>
      </c>
      <c r="Q855">
        <f t="shared" si="857"/>
        <v>0</v>
      </c>
      <c r="R855">
        <f t="shared" si="858"/>
        <v>0</v>
      </c>
      <c r="S855">
        <f t="shared" si="859"/>
        <v>0</v>
      </c>
      <c r="T855">
        <f t="shared" si="860"/>
        <v>0</v>
      </c>
      <c r="U855">
        <f t="shared" si="861"/>
        <v>0</v>
      </c>
      <c r="V855">
        <f t="shared" si="862"/>
        <v>0</v>
      </c>
      <c r="W855">
        <f t="shared" si="863"/>
        <v>0.04</v>
      </c>
      <c r="X855">
        <f t="shared" si="864"/>
        <v>0</v>
      </c>
      <c r="Y855">
        <f t="shared" si="865"/>
        <v>0</v>
      </c>
      <c r="AA855">
        <v>33525518</v>
      </c>
      <c r="AB855">
        <f t="shared" si="866"/>
        <v>94.69</v>
      </c>
      <c r="AC855">
        <f t="shared" si="890"/>
        <v>94.69</v>
      </c>
      <c r="AD855">
        <f t="shared" si="891"/>
        <v>0</v>
      </c>
      <c r="AE855">
        <f t="shared" si="892"/>
        <v>0</v>
      </c>
      <c r="AF855">
        <f t="shared" si="893"/>
        <v>0</v>
      </c>
      <c r="AG855">
        <f t="shared" si="868"/>
        <v>0</v>
      </c>
      <c r="AH855">
        <f t="shared" si="894"/>
        <v>0</v>
      </c>
      <c r="AI855">
        <f t="shared" si="895"/>
        <v>0</v>
      </c>
      <c r="AJ855">
        <f t="shared" si="869"/>
        <v>0.04</v>
      </c>
      <c r="AK855">
        <v>94.69</v>
      </c>
      <c r="AL855">
        <v>94.69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0.04</v>
      </c>
      <c r="AT855">
        <v>106</v>
      </c>
      <c r="AU855">
        <v>54</v>
      </c>
      <c r="AV855">
        <v>1</v>
      </c>
      <c r="AW855">
        <v>1</v>
      </c>
      <c r="AZ855">
        <v>1</v>
      </c>
      <c r="BA855">
        <v>1</v>
      </c>
      <c r="BB855">
        <v>1</v>
      </c>
      <c r="BC855">
        <v>1.91</v>
      </c>
      <c r="BD855" t="s">
        <v>3</v>
      </c>
      <c r="BE855" t="s">
        <v>3</v>
      </c>
      <c r="BF855" t="s">
        <v>3</v>
      </c>
      <c r="BG855" t="s">
        <v>3</v>
      </c>
      <c r="BH855">
        <v>3</v>
      </c>
      <c r="BI855">
        <v>1</v>
      </c>
      <c r="BJ855" t="s">
        <v>258</v>
      </c>
      <c r="BM855">
        <v>10001</v>
      </c>
      <c r="BN855">
        <v>0</v>
      </c>
      <c r="BO855" t="s">
        <v>255</v>
      </c>
      <c r="BP855">
        <v>1</v>
      </c>
      <c r="BQ855">
        <v>2</v>
      </c>
      <c r="BR855">
        <v>0</v>
      </c>
      <c r="BS855">
        <v>1</v>
      </c>
      <c r="BT855">
        <v>1</v>
      </c>
      <c r="BU855">
        <v>1</v>
      </c>
      <c r="BV855">
        <v>1</v>
      </c>
      <c r="BW855">
        <v>1</v>
      </c>
      <c r="BX855">
        <v>1</v>
      </c>
      <c r="BY855" t="s">
        <v>3</v>
      </c>
      <c r="BZ855">
        <v>118</v>
      </c>
      <c r="CA855">
        <v>63</v>
      </c>
      <c r="CE855">
        <v>0</v>
      </c>
      <c r="CF855">
        <v>0</v>
      </c>
      <c r="CG855">
        <v>0</v>
      </c>
      <c r="CM855">
        <v>0</v>
      </c>
      <c r="CN855" t="s">
        <v>3</v>
      </c>
      <c r="CO855">
        <v>0</v>
      </c>
      <c r="CP855">
        <f t="shared" si="870"/>
        <v>180.86</v>
      </c>
      <c r="CQ855">
        <f t="shared" si="871"/>
        <v>180.8579</v>
      </c>
      <c r="CR855">
        <f t="shared" si="872"/>
        <v>0</v>
      </c>
      <c r="CS855">
        <f t="shared" si="873"/>
        <v>0</v>
      </c>
      <c r="CT855">
        <f t="shared" si="874"/>
        <v>0</v>
      </c>
      <c r="CU855">
        <f t="shared" si="875"/>
        <v>0</v>
      </c>
      <c r="CV855">
        <f t="shared" si="876"/>
        <v>0</v>
      </c>
      <c r="CW855">
        <f t="shared" si="877"/>
        <v>0</v>
      </c>
      <c r="CX855">
        <f t="shared" si="878"/>
        <v>0.04</v>
      </c>
      <c r="CY855">
        <f t="shared" si="879"/>
        <v>0</v>
      </c>
      <c r="CZ855">
        <f t="shared" si="880"/>
        <v>0</v>
      </c>
      <c r="DC855" t="s">
        <v>3</v>
      </c>
      <c r="DD855" t="s">
        <v>3</v>
      </c>
      <c r="DE855" t="s">
        <v>3</v>
      </c>
      <c r="DF855" t="s">
        <v>3</v>
      </c>
      <c r="DG855" t="s">
        <v>3</v>
      </c>
      <c r="DH855" t="s">
        <v>3</v>
      </c>
      <c r="DI855" t="s">
        <v>3</v>
      </c>
      <c r="DJ855" t="s">
        <v>3</v>
      </c>
      <c r="DK855" t="s">
        <v>3</v>
      </c>
      <c r="DL855" t="s">
        <v>3</v>
      </c>
      <c r="DM855" t="s">
        <v>3</v>
      </c>
      <c r="DN855">
        <v>0</v>
      </c>
      <c r="DO855">
        <v>0</v>
      </c>
      <c r="DP855">
        <v>1</v>
      </c>
      <c r="DQ855">
        <v>1</v>
      </c>
      <c r="DU855">
        <v>1013</v>
      </c>
      <c r="DV855" t="s">
        <v>257</v>
      </c>
      <c r="DW855" t="s">
        <v>257</v>
      </c>
      <c r="DX855">
        <v>1</v>
      </c>
      <c r="DZ855" t="s">
        <v>3</v>
      </c>
      <c r="EA855" t="s">
        <v>3</v>
      </c>
      <c r="EB855" t="s">
        <v>3</v>
      </c>
      <c r="EC855" t="s">
        <v>3</v>
      </c>
      <c r="EE855">
        <v>36260426</v>
      </c>
      <c r="EF855">
        <v>2</v>
      </c>
      <c r="EG855" t="s">
        <v>55</v>
      </c>
      <c r="EH855">
        <v>0</v>
      </c>
      <c r="EI855" t="s">
        <v>3</v>
      </c>
      <c r="EJ855">
        <v>1</v>
      </c>
      <c r="EK855">
        <v>10001</v>
      </c>
      <c r="EL855" t="s">
        <v>169</v>
      </c>
      <c r="EM855" t="s">
        <v>170</v>
      </c>
      <c r="EO855" t="s">
        <v>3</v>
      </c>
      <c r="EQ855">
        <v>0</v>
      </c>
      <c r="ER855">
        <v>94.69</v>
      </c>
      <c r="ES855">
        <v>94.69</v>
      </c>
      <c r="ET855">
        <v>0</v>
      </c>
      <c r="EU855">
        <v>0</v>
      </c>
      <c r="EV855">
        <v>0</v>
      </c>
      <c r="EW855">
        <v>0</v>
      </c>
      <c r="EX855">
        <v>0</v>
      </c>
      <c r="FQ855">
        <v>0</v>
      </c>
      <c r="FR855">
        <f t="shared" si="881"/>
        <v>0</v>
      </c>
      <c r="FS855">
        <v>0</v>
      </c>
      <c r="FT855" t="s">
        <v>58</v>
      </c>
      <c r="FU855" t="s">
        <v>59</v>
      </c>
      <c r="FX855">
        <v>106.2</v>
      </c>
      <c r="FY855">
        <v>53.55</v>
      </c>
      <c r="GA855" t="s">
        <v>3</v>
      </c>
      <c r="GD855">
        <v>1</v>
      </c>
      <c r="GF855">
        <v>1837586053</v>
      </c>
      <c r="GG855">
        <v>2</v>
      </c>
      <c r="GH855">
        <v>1</v>
      </c>
      <c r="GI855">
        <v>2</v>
      </c>
      <c r="GJ855">
        <v>0</v>
      </c>
      <c r="GK855">
        <v>0</v>
      </c>
      <c r="GL855">
        <f t="shared" si="882"/>
        <v>0</v>
      </c>
      <c r="GM855">
        <f t="shared" si="883"/>
        <v>180.86</v>
      </c>
      <c r="GN855">
        <f t="shared" si="884"/>
        <v>180.86</v>
      </c>
      <c r="GO855">
        <f t="shared" si="885"/>
        <v>0</v>
      </c>
      <c r="GP855">
        <f t="shared" si="886"/>
        <v>0</v>
      </c>
      <c r="GR855">
        <v>0</v>
      </c>
      <c r="GS855">
        <v>3</v>
      </c>
      <c r="GT855">
        <v>0</v>
      </c>
      <c r="GU855" t="s">
        <v>3</v>
      </c>
      <c r="GV855">
        <f t="shared" si="887"/>
        <v>0</v>
      </c>
      <c r="GW855">
        <v>1</v>
      </c>
      <c r="GX855">
        <f t="shared" si="888"/>
        <v>0</v>
      </c>
      <c r="HA855">
        <v>0</v>
      </c>
      <c r="HB855">
        <v>0</v>
      </c>
      <c r="HC855">
        <f t="shared" si="889"/>
        <v>0</v>
      </c>
      <c r="HE855" t="s">
        <v>3</v>
      </c>
      <c r="HF855" t="s">
        <v>3</v>
      </c>
      <c r="IK855">
        <v>0</v>
      </c>
    </row>
    <row r="856" spans="1:245">
      <c r="A856">
        <v>18</v>
      </c>
      <c r="B856">
        <v>1</v>
      </c>
      <c r="C856">
        <v>478</v>
      </c>
      <c r="E856" t="s">
        <v>300</v>
      </c>
      <c r="F856" t="s">
        <v>260</v>
      </c>
      <c r="G856" t="s">
        <v>261</v>
      </c>
      <c r="H856" t="s">
        <v>184</v>
      </c>
      <c r="I856">
        <f>I854*J856</f>
        <v>2</v>
      </c>
      <c r="J856">
        <v>100</v>
      </c>
      <c r="O856">
        <f t="shared" si="855"/>
        <v>10722.09</v>
      </c>
      <c r="P856">
        <f t="shared" si="856"/>
        <v>10722.09</v>
      </c>
      <c r="Q856">
        <f t="shared" si="857"/>
        <v>0</v>
      </c>
      <c r="R856">
        <f t="shared" si="858"/>
        <v>0</v>
      </c>
      <c r="S856">
        <f t="shared" si="859"/>
        <v>0</v>
      </c>
      <c r="T856">
        <f t="shared" si="860"/>
        <v>0</v>
      </c>
      <c r="U856">
        <f t="shared" si="861"/>
        <v>0</v>
      </c>
      <c r="V856">
        <f t="shared" si="862"/>
        <v>0</v>
      </c>
      <c r="W856">
        <f t="shared" si="863"/>
        <v>4.0199999999999996</v>
      </c>
      <c r="X856">
        <f t="shared" si="864"/>
        <v>0</v>
      </c>
      <c r="Y856">
        <f t="shared" si="865"/>
        <v>0</v>
      </c>
      <c r="AA856">
        <v>33525518</v>
      </c>
      <c r="AB856">
        <f t="shared" si="866"/>
        <v>2102.37</v>
      </c>
      <c r="AC856">
        <f t="shared" si="890"/>
        <v>2102.37</v>
      </c>
      <c r="AD856">
        <f t="shared" si="891"/>
        <v>0</v>
      </c>
      <c r="AE856">
        <f t="shared" si="892"/>
        <v>0</v>
      </c>
      <c r="AF856">
        <f t="shared" si="893"/>
        <v>0</v>
      </c>
      <c r="AG856">
        <f t="shared" si="868"/>
        <v>0</v>
      </c>
      <c r="AH856">
        <f t="shared" si="894"/>
        <v>0</v>
      </c>
      <c r="AI856">
        <f t="shared" si="895"/>
        <v>0</v>
      </c>
      <c r="AJ856">
        <f t="shared" si="869"/>
        <v>2.0099999999999998</v>
      </c>
      <c r="AK856">
        <v>2102.37</v>
      </c>
      <c r="AL856">
        <v>2102.37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2.0099999999999998</v>
      </c>
      <c r="AT856">
        <v>106</v>
      </c>
      <c r="AU856">
        <v>54</v>
      </c>
      <c r="AV856">
        <v>1</v>
      </c>
      <c r="AW856">
        <v>1</v>
      </c>
      <c r="AZ856">
        <v>1</v>
      </c>
      <c r="BA856">
        <v>1</v>
      </c>
      <c r="BB856">
        <v>1</v>
      </c>
      <c r="BC856">
        <v>2.5499999999999998</v>
      </c>
      <c r="BD856" t="s">
        <v>3</v>
      </c>
      <c r="BE856" t="s">
        <v>3</v>
      </c>
      <c r="BF856" t="s">
        <v>3</v>
      </c>
      <c r="BG856" t="s">
        <v>3</v>
      </c>
      <c r="BH856">
        <v>3</v>
      </c>
      <c r="BI856">
        <v>1</v>
      </c>
      <c r="BJ856" t="s">
        <v>262</v>
      </c>
      <c r="BM856">
        <v>10001</v>
      </c>
      <c r="BN856">
        <v>0</v>
      </c>
      <c r="BO856" t="s">
        <v>260</v>
      </c>
      <c r="BP856">
        <v>1</v>
      </c>
      <c r="BQ856">
        <v>2</v>
      </c>
      <c r="BR856">
        <v>0</v>
      </c>
      <c r="BS856">
        <v>1</v>
      </c>
      <c r="BT856">
        <v>1</v>
      </c>
      <c r="BU856">
        <v>1</v>
      </c>
      <c r="BV856">
        <v>1</v>
      </c>
      <c r="BW856">
        <v>1</v>
      </c>
      <c r="BX856">
        <v>1</v>
      </c>
      <c r="BY856" t="s">
        <v>3</v>
      </c>
      <c r="BZ856">
        <v>118</v>
      </c>
      <c r="CA856">
        <v>63</v>
      </c>
      <c r="CE856">
        <v>0</v>
      </c>
      <c r="CF856">
        <v>0</v>
      </c>
      <c r="CG856">
        <v>0</v>
      </c>
      <c r="CM856">
        <v>0</v>
      </c>
      <c r="CN856" t="s">
        <v>3</v>
      </c>
      <c r="CO856">
        <v>0</v>
      </c>
      <c r="CP856">
        <f t="shared" si="870"/>
        <v>10722.09</v>
      </c>
      <c r="CQ856">
        <f t="shared" si="871"/>
        <v>5361.0434999999998</v>
      </c>
      <c r="CR856">
        <f t="shared" si="872"/>
        <v>0</v>
      </c>
      <c r="CS856">
        <f t="shared" si="873"/>
        <v>0</v>
      </c>
      <c r="CT856">
        <f t="shared" si="874"/>
        <v>0</v>
      </c>
      <c r="CU856">
        <f t="shared" si="875"/>
        <v>0</v>
      </c>
      <c r="CV856">
        <f t="shared" si="876"/>
        <v>0</v>
      </c>
      <c r="CW856">
        <f t="shared" si="877"/>
        <v>0</v>
      </c>
      <c r="CX856">
        <f t="shared" si="878"/>
        <v>2.0099999999999998</v>
      </c>
      <c r="CY856">
        <f t="shared" si="879"/>
        <v>0</v>
      </c>
      <c r="CZ856">
        <f t="shared" si="880"/>
        <v>0</v>
      </c>
      <c r="DC856" t="s">
        <v>3</v>
      </c>
      <c r="DD856" t="s">
        <v>3</v>
      </c>
      <c r="DE856" t="s">
        <v>3</v>
      </c>
      <c r="DF856" t="s">
        <v>3</v>
      </c>
      <c r="DG856" t="s">
        <v>3</v>
      </c>
      <c r="DH856" t="s">
        <v>3</v>
      </c>
      <c r="DI856" t="s">
        <v>3</v>
      </c>
      <c r="DJ856" t="s">
        <v>3</v>
      </c>
      <c r="DK856" t="s">
        <v>3</v>
      </c>
      <c r="DL856" t="s">
        <v>3</v>
      </c>
      <c r="DM856" t="s">
        <v>3</v>
      </c>
      <c r="DN856">
        <v>0</v>
      </c>
      <c r="DO856">
        <v>0</v>
      </c>
      <c r="DP856">
        <v>1</v>
      </c>
      <c r="DQ856">
        <v>1</v>
      </c>
      <c r="DU856">
        <v>1005</v>
      </c>
      <c r="DV856" t="s">
        <v>184</v>
      </c>
      <c r="DW856" t="s">
        <v>184</v>
      </c>
      <c r="DX856">
        <v>1</v>
      </c>
      <c r="DZ856" t="s">
        <v>3</v>
      </c>
      <c r="EA856" t="s">
        <v>3</v>
      </c>
      <c r="EB856" t="s">
        <v>3</v>
      </c>
      <c r="EC856" t="s">
        <v>3</v>
      </c>
      <c r="EE856">
        <v>36260426</v>
      </c>
      <c r="EF856">
        <v>2</v>
      </c>
      <c r="EG856" t="s">
        <v>55</v>
      </c>
      <c r="EH856">
        <v>0</v>
      </c>
      <c r="EI856" t="s">
        <v>3</v>
      </c>
      <c r="EJ856">
        <v>1</v>
      </c>
      <c r="EK856">
        <v>10001</v>
      </c>
      <c r="EL856" t="s">
        <v>169</v>
      </c>
      <c r="EM856" t="s">
        <v>170</v>
      </c>
      <c r="EO856" t="s">
        <v>3</v>
      </c>
      <c r="EQ856">
        <v>0</v>
      </c>
      <c r="ER856">
        <v>2102.37</v>
      </c>
      <c r="ES856">
        <v>2102.37</v>
      </c>
      <c r="ET856">
        <v>0</v>
      </c>
      <c r="EU856">
        <v>0</v>
      </c>
      <c r="EV856">
        <v>0</v>
      </c>
      <c r="EW856">
        <v>0</v>
      </c>
      <c r="EX856">
        <v>0</v>
      </c>
      <c r="FQ856">
        <v>0</v>
      </c>
      <c r="FR856">
        <f t="shared" si="881"/>
        <v>0</v>
      </c>
      <c r="FS856">
        <v>0</v>
      </c>
      <c r="FT856" t="s">
        <v>58</v>
      </c>
      <c r="FU856" t="s">
        <v>59</v>
      </c>
      <c r="FX856">
        <v>106.2</v>
      </c>
      <c r="FY856">
        <v>53.55</v>
      </c>
      <c r="GA856" t="s">
        <v>3</v>
      </c>
      <c r="GD856">
        <v>1</v>
      </c>
      <c r="GF856">
        <v>-424580404</v>
      </c>
      <c r="GG856">
        <v>2</v>
      </c>
      <c r="GH856">
        <v>1</v>
      </c>
      <c r="GI856">
        <v>2</v>
      </c>
      <c r="GJ856">
        <v>0</v>
      </c>
      <c r="GK856">
        <v>0</v>
      </c>
      <c r="GL856">
        <f t="shared" si="882"/>
        <v>0</v>
      </c>
      <c r="GM856">
        <f t="shared" si="883"/>
        <v>10722.09</v>
      </c>
      <c r="GN856">
        <f t="shared" si="884"/>
        <v>10722.09</v>
      </c>
      <c r="GO856">
        <f t="shared" si="885"/>
        <v>0</v>
      </c>
      <c r="GP856">
        <f t="shared" si="886"/>
        <v>0</v>
      </c>
      <c r="GR856">
        <v>0</v>
      </c>
      <c r="GS856">
        <v>3</v>
      </c>
      <c r="GT856">
        <v>0</v>
      </c>
      <c r="GU856" t="s">
        <v>3</v>
      </c>
      <c r="GV856">
        <f t="shared" si="887"/>
        <v>0</v>
      </c>
      <c r="GW856">
        <v>1</v>
      </c>
      <c r="GX856">
        <f t="shared" si="888"/>
        <v>0</v>
      </c>
      <c r="HA856">
        <v>0</v>
      </c>
      <c r="HB856">
        <v>0</v>
      </c>
      <c r="HC856">
        <f t="shared" si="889"/>
        <v>0</v>
      </c>
      <c r="HE856" t="s">
        <v>3</v>
      </c>
      <c r="HF856" t="s">
        <v>3</v>
      </c>
      <c r="IK856">
        <v>0</v>
      </c>
    </row>
    <row r="857" spans="1:245">
      <c r="A857">
        <v>17</v>
      </c>
      <c r="B857">
        <v>1</v>
      </c>
      <c r="C857">
        <f>ROW(SmtRes!A486)</f>
        <v>486</v>
      </c>
      <c r="D857">
        <f>ROW(EtalonRes!A481)</f>
        <v>481</v>
      </c>
      <c r="E857" t="s">
        <v>235</v>
      </c>
      <c r="F857" t="s">
        <v>268</v>
      </c>
      <c r="G857" t="s">
        <v>269</v>
      </c>
      <c r="H857" t="s">
        <v>270</v>
      </c>
      <c r="I857">
        <f>ROUND(57/100,9)</f>
        <v>0.56999999999999995</v>
      </c>
      <c r="J857">
        <v>0</v>
      </c>
      <c r="O857">
        <f t="shared" si="855"/>
        <v>3282</v>
      </c>
      <c r="P857">
        <f t="shared" si="856"/>
        <v>890.15</v>
      </c>
      <c r="Q857">
        <f t="shared" si="857"/>
        <v>22.59</v>
      </c>
      <c r="R857">
        <f t="shared" si="858"/>
        <v>3.16</v>
      </c>
      <c r="S857">
        <f t="shared" si="859"/>
        <v>2369.2600000000002</v>
      </c>
      <c r="T857">
        <f t="shared" si="860"/>
        <v>0</v>
      </c>
      <c r="U857">
        <f t="shared" si="861"/>
        <v>7.8594449999999991</v>
      </c>
      <c r="V857">
        <f t="shared" si="862"/>
        <v>7.1249999999999994E-3</v>
      </c>
      <c r="W857">
        <f t="shared" si="863"/>
        <v>0</v>
      </c>
      <c r="X857">
        <f t="shared" si="864"/>
        <v>2253.8000000000002</v>
      </c>
      <c r="Y857">
        <f t="shared" si="865"/>
        <v>1115.04</v>
      </c>
      <c r="AA857">
        <v>33525518</v>
      </c>
      <c r="AB857">
        <f t="shared" si="866"/>
        <v>537.27549999999997</v>
      </c>
      <c r="AC857">
        <f t="shared" si="890"/>
        <v>402.49</v>
      </c>
      <c r="AD857">
        <f>ROUND(((((ET857*1.25))-((EU857*1.25)))+AE857),6)</f>
        <v>3.6625000000000001</v>
      </c>
      <c r="AE857">
        <f>ROUND(((EU857*1.25)),6)</f>
        <v>0.17499999999999999</v>
      </c>
      <c r="AF857">
        <f>ROUND(((EV857*1.15)),6)</f>
        <v>131.12299999999999</v>
      </c>
      <c r="AG857">
        <f t="shared" si="868"/>
        <v>0</v>
      </c>
      <c r="AH857">
        <f>((EW857*1.15))</f>
        <v>13.788499999999999</v>
      </c>
      <c r="AI857">
        <f>((EX857*1.25))</f>
        <v>1.2500000000000001E-2</v>
      </c>
      <c r="AJ857">
        <f t="shared" si="869"/>
        <v>0</v>
      </c>
      <c r="AK857">
        <v>519.44000000000005</v>
      </c>
      <c r="AL857">
        <v>402.49</v>
      </c>
      <c r="AM857">
        <v>2.93</v>
      </c>
      <c r="AN857">
        <v>0.14000000000000001</v>
      </c>
      <c r="AO857">
        <v>114.02</v>
      </c>
      <c r="AP857">
        <v>0</v>
      </c>
      <c r="AQ857">
        <v>11.99</v>
      </c>
      <c r="AR857">
        <v>0.01</v>
      </c>
      <c r="AS857">
        <v>0</v>
      </c>
      <c r="AT857">
        <v>95</v>
      </c>
      <c r="AU857">
        <v>47</v>
      </c>
      <c r="AV857">
        <v>1</v>
      </c>
      <c r="AW857">
        <v>1</v>
      </c>
      <c r="AZ857">
        <v>1</v>
      </c>
      <c r="BA857">
        <v>31.7</v>
      </c>
      <c r="BB857">
        <v>10.82</v>
      </c>
      <c r="BC857">
        <v>3.88</v>
      </c>
      <c r="BD857" t="s">
        <v>3</v>
      </c>
      <c r="BE857" t="s">
        <v>3</v>
      </c>
      <c r="BF857" t="s">
        <v>3</v>
      </c>
      <c r="BG857" t="s">
        <v>3</v>
      </c>
      <c r="BH857">
        <v>0</v>
      </c>
      <c r="BI857">
        <v>1</v>
      </c>
      <c r="BJ857" t="s">
        <v>271</v>
      </c>
      <c r="BM857">
        <v>15001</v>
      </c>
      <c r="BN857">
        <v>0</v>
      </c>
      <c r="BO857" t="s">
        <v>268</v>
      </c>
      <c r="BP857">
        <v>1</v>
      </c>
      <c r="BQ857">
        <v>2</v>
      </c>
      <c r="BR857">
        <v>0</v>
      </c>
      <c r="BS857">
        <v>31.7</v>
      </c>
      <c r="BT857">
        <v>1</v>
      </c>
      <c r="BU857">
        <v>1</v>
      </c>
      <c r="BV857">
        <v>1</v>
      </c>
      <c r="BW857">
        <v>1</v>
      </c>
      <c r="BX857">
        <v>1</v>
      </c>
      <c r="BY857" t="s">
        <v>3</v>
      </c>
      <c r="BZ857">
        <v>105</v>
      </c>
      <c r="CA857">
        <v>55</v>
      </c>
      <c r="CE857">
        <v>0</v>
      </c>
      <c r="CF857">
        <v>0</v>
      </c>
      <c r="CG857">
        <v>0</v>
      </c>
      <c r="CM857">
        <v>0</v>
      </c>
      <c r="CN857" t="s">
        <v>926</v>
      </c>
      <c r="CO857">
        <v>0</v>
      </c>
      <c r="CP857">
        <f t="shared" si="870"/>
        <v>3282</v>
      </c>
      <c r="CQ857">
        <f t="shared" si="871"/>
        <v>1561.6612</v>
      </c>
      <c r="CR857">
        <f t="shared" si="872"/>
        <v>39.628250000000001</v>
      </c>
      <c r="CS857">
        <f t="shared" si="873"/>
        <v>5.5474999999999994</v>
      </c>
      <c r="CT857">
        <f t="shared" si="874"/>
        <v>4156.5990999999995</v>
      </c>
      <c r="CU857">
        <f t="shared" si="875"/>
        <v>0</v>
      </c>
      <c r="CV857">
        <f t="shared" si="876"/>
        <v>13.788499999999999</v>
      </c>
      <c r="CW857">
        <f t="shared" si="877"/>
        <v>1.2500000000000001E-2</v>
      </c>
      <c r="CX857">
        <f t="shared" si="878"/>
        <v>0</v>
      </c>
      <c r="CY857">
        <f t="shared" si="879"/>
        <v>2253.799</v>
      </c>
      <c r="CZ857">
        <f t="shared" si="880"/>
        <v>1115.0374000000002</v>
      </c>
      <c r="DC857" t="s">
        <v>3</v>
      </c>
      <c r="DD857" t="s">
        <v>3</v>
      </c>
      <c r="DE857" t="s">
        <v>167</v>
      </c>
      <c r="DF857" t="s">
        <v>167</v>
      </c>
      <c r="DG857" t="s">
        <v>168</v>
      </c>
      <c r="DH857" t="s">
        <v>3</v>
      </c>
      <c r="DI857" t="s">
        <v>168</v>
      </c>
      <c r="DJ857" t="s">
        <v>167</v>
      </c>
      <c r="DK857" t="s">
        <v>3</v>
      </c>
      <c r="DL857" t="s">
        <v>3</v>
      </c>
      <c r="DM857" t="s">
        <v>3</v>
      </c>
      <c r="DN857">
        <v>0</v>
      </c>
      <c r="DO857">
        <v>0</v>
      </c>
      <c r="DP857">
        <v>1</v>
      </c>
      <c r="DQ857">
        <v>1</v>
      </c>
      <c r="DU857">
        <v>1005</v>
      </c>
      <c r="DV857" t="s">
        <v>270</v>
      </c>
      <c r="DW857" t="s">
        <v>270</v>
      </c>
      <c r="DX857">
        <v>100</v>
      </c>
      <c r="DZ857" t="s">
        <v>3</v>
      </c>
      <c r="EA857" t="s">
        <v>3</v>
      </c>
      <c r="EB857" t="s">
        <v>3</v>
      </c>
      <c r="EC857" t="s">
        <v>3</v>
      </c>
      <c r="EE857">
        <v>36260452</v>
      </c>
      <c r="EF857">
        <v>2</v>
      </c>
      <c r="EG857" t="s">
        <v>55</v>
      </c>
      <c r="EH857">
        <v>0</v>
      </c>
      <c r="EI857" t="s">
        <v>3</v>
      </c>
      <c r="EJ857">
        <v>1</v>
      </c>
      <c r="EK857">
        <v>15001</v>
      </c>
      <c r="EL857" t="s">
        <v>180</v>
      </c>
      <c r="EM857" t="s">
        <v>181</v>
      </c>
      <c r="EO857" t="s">
        <v>171</v>
      </c>
      <c r="EQ857">
        <v>0</v>
      </c>
      <c r="ER857">
        <v>519.44000000000005</v>
      </c>
      <c r="ES857">
        <v>402.49</v>
      </c>
      <c r="ET857">
        <v>2.93</v>
      </c>
      <c r="EU857">
        <v>0.14000000000000001</v>
      </c>
      <c r="EV857">
        <v>114.02</v>
      </c>
      <c r="EW857">
        <v>11.99</v>
      </c>
      <c r="EX857">
        <v>0.01</v>
      </c>
      <c r="EY857">
        <v>0</v>
      </c>
      <c r="FQ857">
        <v>0</v>
      </c>
      <c r="FR857">
        <f t="shared" si="881"/>
        <v>0</v>
      </c>
      <c r="FS857">
        <v>0</v>
      </c>
      <c r="FT857" t="s">
        <v>58</v>
      </c>
      <c r="FU857" t="s">
        <v>59</v>
      </c>
      <c r="FX857">
        <v>94.5</v>
      </c>
      <c r="FY857">
        <v>46.75</v>
      </c>
      <c r="GA857" t="s">
        <v>3</v>
      </c>
      <c r="GD857">
        <v>1</v>
      </c>
      <c r="GF857">
        <v>-1127050040</v>
      </c>
      <c r="GG857">
        <v>2</v>
      </c>
      <c r="GH857">
        <v>1</v>
      </c>
      <c r="GI857">
        <v>2</v>
      </c>
      <c r="GJ857">
        <v>0</v>
      </c>
      <c r="GK857">
        <v>0</v>
      </c>
      <c r="GL857">
        <f t="shared" si="882"/>
        <v>0</v>
      </c>
      <c r="GM857">
        <f t="shared" si="883"/>
        <v>6650.84</v>
      </c>
      <c r="GN857">
        <f t="shared" si="884"/>
        <v>6650.84</v>
      </c>
      <c r="GO857">
        <f t="shared" si="885"/>
        <v>0</v>
      </c>
      <c r="GP857">
        <f t="shared" si="886"/>
        <v>0</v>
      </c>
      <c r="GR857">
        <v>0</v>
      </c>
      <c r="GS857">
        <v>3</v>
      </c>
      <c r="GT857">
        <v>0</v>
      </c>
      <c r="GU857" t="s">
        <v>3</v>
      </c>
      <c r="GV857">
        <f t="shared" si="887"/>
        <v>0</v>
      </c>
      <c r="GW857">
        <v>1</v>
      </c>
      <c r="GX857">
        <f t="shared" si="888"/>
        <v>0</v>
      </c>
      <c r="HA857">
        <v>0</v>
      </c>
      <c r="HB857">
        <v>0</v>
      </c>
      <c r="HC857">
        <f t="shared" si="889"/>
        <v>0</v>
      </c>
      <c r="HE857" t="s">
        <v>3</v>
      </c>
      <c r="HF857" t="s">
        <v>3</v>
      </c>
      <c r="IK857">
        <v>0</v>
      </c>
    </row>
    <row r="858" spans="1:245">
      <c r="A858">
        <v>17</v>
      </c>
      <c r="B858">
        <v>1</v>
      </c>
      <c r="C858">
        <f>ROW(SmtRes!A495)</f>
        <v>495</v>
      </c>
      <c r="D858">
        <f>ROW(EtalonRes!A490)</f>
        <v>490</v>
      </c>
      <c r="E858" t="s">
        <v>240</v>
      </c>
      <c r="F858" t="s">
        <v>273</v>
      </c>
      <c r="G858" t="s">
        <v>274</v>
      </c>
      <c r="H858" t="s">
        <v>270</v>
      </c>
      <c r="I858">
        <f>ROUND(57/100,9)</f>
        <v>0.56999999999999995</v>
      </c>
      <c r="J858">
        <v>0</v>
      </c>
      <c r="O858">
        <f t="shared" si="855"/>
        <v>8272.31</v>
      </c>
      <c r="P858">
        <f t="shared" si="856"/>
        <v>2178.81</v>
      </c>
      <c r="Q858">
        <f t="shared" si="857"/>
        <v>67.7</v>
      </c>
      <c r="R858">
        <f t="shared" si="858"/>
        <v>2.71</v>
      </c>
      <c r="S858">
        <f t="shared" si="859"/>
        <v>6025.8</v>
      </c>
      <c r="T858">
        <f t="shared" si="860"/>
        <v>0</v>
      </c>
      <c r="U858">
        <f t="shared" si="861"/>
        <v>21.454514999999994</v>
      </c>
      <c r="V858">
        <f t="shared" si="862"/>
        <v>7.1249999999999994E-3</v>
      </c>
      <c r="W858">
        <f t="shared" si="863"/>
        <v>0</v>
      </c>
      <c r="X858">
        <f t="shared" si="864"/>
        <v>5727.08</v>
      </c>
      <c r="Y858">
        <f t="shared" si="865"/>
        <v>2833.4</v>
      </c>
      <c r="AA858">
        <v>33525518</v>
      </c>
      <c r="AB858">
        <f t="shared" si="866"/>
        <v>909.346</v>
      </c>
      <c r="AC858">
        <f t="shared" si="890"/>
        <v>564.62</v>
      </c>
      <c r="AD858">
        <f>ROUND(((((ET858*1.25))-((EU858*1.25)))+AE858),6)</f>
        <v>11.237500000000001</v>
      </c>
      <c r="AE858">
        <f>ROUND(((EU858*1.25)),6)</f>
        <v>0.15</v>
      </c>
      <c r="AF858">
        <f>ROUND(((EV858*1.15)),6)</f>
        <v>333.48849999999999</v>
      </c>
      <c r="AG858">
        <f t="shared" si="868"/>
        <v>0</v>
      </c>
      <c r="AH858">
        <f>((EW858*1.15))</f>
        <v>37.639499999999991</v>
      </c>
      <c r="AI858">
        <f>((EX858*1.25))</f>
        <v>1.2500000000000001E-2</v>
      </c>
      <c r="AJ858">
        <f t="shared" si="869"/>
        <v>0</v>
      </c>
      <c r="AK858">
        <v>863.6</v>
      </c>
      <c r="AL858">
        <v>564.62</v>
      </c>
      <c r="AM858">
        <v>8.99</v>
      </c>
      <c r="AN858">
        <v>0.12</v>
      </c>
      <c r="AO858">
        <v>289.99</v>
      </c>
      <c r="AP858">
        <v>0</v>
      </c>
      <c r="AQ858">
        <v>32.729999999999997</v>
      </c>
      <c r="AR858">
        <v>0.01</v>
      </c>
      <c r="AS858">
        <v>0</v>
      </c>
      <c r="AT858">
        <v>95</v>
      </c>
      <c r="AU858">
        <v>47</v>
      </c>
      <c r="AV858">
        <v>1</v>
      </c>
      <c r="AW858">
        <v>1</v>
      </c>
      <c r="AZ858">
        <v>1</v>
      </c>
      <c r="BA858">
        <v>31.7</v>
      </c>
      <c r="BB858">
        <v>10.57</v>
      </c>
      <c r="BC858">
        <v>6.77</v>
      </c>
      <c r="BD858" t="s">
        <v>3</v>
      </c>
      <c r="BE858" t="s">
        <v>3</v>
      </c>
      <c r="BF858" t="s">
        <v>3</v>
      </c>
      <c r="BG858" t="s">
        <v>3</v>
      </c>
      <c r="BH858">
        <v>0</v>
      </c>
      <c r="BI858">
        <v>1</v>
      </c>
      <c r="BJ858" t="s">
        <v>275</v>
      </c>
      <c r="BM858">
        <v>15001</v>
      </c>
      <c r="BN858">
        <v>0</v>
      </c>
      <c r="BO858" t="s">
        <v>273</v>
      </c>
      <c r="BP858">
        <v>1</v>
      </c>
      <c r="BQ858">
        <v>2</v>
      </c>
      <c r="BR858">
        <v>0</v>
      </c>
      <c r="BS858">
        <v>31.7</v>
      </c>
      <c r="BT858">
        <v>1</v>
      </c>
      <c r="BU858">
        <v>1</v>
      </c>
      <c r="BV858">
        <v>1</v>
      </c>
      <c r="BW858">
        <v>1</v>
      </c>
      <c r="BX858">
        <v>1</v>
      </c>
      <c r="BY858" t="s">
        <v>3</v>
      </c>
      <c r="BZ858">
        <v>105</v>
      </c>
      <c r="CA858">
        <v>55</v>
      </c>
      <c r="CE858">
        <v>0</v>
      </c>
      <c r="CF858">
        <v>0</v>
      </c>
      <c r="CG858">
        <v>0</v>
      </c>
      <c r="CM858">
        <v>0</v>
      </c>
      <c r="CN858" t="s">
        <v>926</v>
      </c>
      <c r="CO858">
        <v>0</v>
      </c>
      <c r="CP858">
        <f t="shared" si="870"/>
        <v>8272.31</v>
      </c>
      <c r="CQ858">
        <f t="shared" si="871"/>
        <v>3822.4773999999998</v>
      </c>
      <c r="CR858">
        <f t="shared" si="872"/>
        <v>118.78037500000001</v>
      </c>
      <c r="CS858">
        <f t="shared" si="873"/>
        <v>4.7549999999999999</v>
      </c>
      <c r="CT858">
        <f t="shared" si="874"/>
        <v>10571.585449999999</v>
      </c>
      <c r="CU858">
        <f t="shared" si="875"/>
        <v>0</v>
      </c>
      <c r="CV858">
        <f t="shared" si="876"/>
        <v>37.639499999999991</v>
      </c>
      <c r="CW858">
        <f t="shared" si="877"/>
        <v>1.2500000000000001E-2</v>
      </c>
      <c r="CX858">
        <f t="shared" si="878"/>
        <v>0</v>
      </c>
      <c r="CY858">
        <f t="shared" si="879"/>
        <v>5727.0845000000008</v>
      </c>
      <c r="CZ858">
        <f t="shared" si="880"/>
        <v>2833.3997000000004</v>
      </c>
      <c r="DC858" t="s">
        <v>3</v>
      </c>
      <c r="DD858" t="s">
        <v>3</v>
      </c>
      <c r="DE858" t="s">
        <v>167</v>
      </c>
      <c r="DF858" t="s">
        <v>167</v>
      </c>
      <c r="DG858" t="s">
        <v>168</v>
      </c>
      <c r="DH858" t="s">
        <v>3</v>
      </c>
      <c r="DI858" t="s">
        <v>168</v>
      </c>
      <c r="DJ858" t="s">
        <v>167</v>
      </c>
      <c r="DK858" t="s">
        <v>3</v>
      </c>
      <c r="DL858" t="s">
        <v>3</v>
      </c>
      <c r="DM858" t="s">
        <v>3</v>
      </c>
      <c r="DN858">
        <v>0</v>
      </c>
      <c r="DO858">
        <v>0</v>
      </c>
      <c r="DP858">
        <v>1</v>
      </c>
      <c r="DQ858">
        <v>1</v>
      </c>
      <c r="DU858">
        <v>1005</v>
      </c>
      <c r="DV858" t="s">
        <v>270</v>
      </c>
      <c r="DW858" t="s">
        <v>270</v>
      </c>
      <c r="DX858">
        <v>100</v>
      </c>
      <c r="DZ858" t="s">
        <v>3</v>
      </c>
      <c r="EA858" t="s">
        <v>3</v>
      </c>
      <c r="EB858" t="s">
        <v>3</v>
      </c>
      <c r="EC858" t="s">
        <v>3</v>
      </c>
      <c r="EE858">
        <v>36260452</v>
      </c>
      <c r="EF858">
        <v>2</v>
      </c>
      <c r="EG858" t="s">
        <v>55</v>
      </c>
      <c r="EH858">
        <v>0</v>
      </c>
      <c r="EI858" t="s">
        <v>3</v>
      </c>
      <c r="EJ858">
        <v>1</v>
      </c>
      <c r="EK858">
        <v>15001</v>
      </c>
      <c r="EL858" t="s">
        <v>180</v>
      </c>
      <c r="EM858" t="s">
        <v>181</v>
      </c>
      <c r="EO858" t="s">
        <v>171</v>
      </c>
      <c r="EQ858">
        <v>0</v>
      </c>
      <c r="ER858">
        <v>863.6</v>
      </c>
      <c r="ES858">
        <v>564.62</v>
      </c>
      <c r="ET858">
        <v>8.99</v>
      </c>
      <c r="EU858">
        <v>0.12</v>
      </c>
      <c r="EV858">
        <v>289.99</v>
      </c>
      <c r="EW858">
        <v>32.729999999999997</v>
      </c>
      <c r="EX858">
        <v>0.01</v>
      </c>
      <c r="EY858">
        <v>0</v>
      </c>
      <c r="FQ858">
        <v>0</v>
      </c>
      <c r="FR858">
        <f t="shared" si="881"/>
        <v>0</v>
      </c>
      <c r="FS858">
        <v>0</v>
      </c>
      <c r="FT858" t="s">
        <v>58</v>
      </c>
      <c r="FU858" t="s">
        <v>59</v>
      </c>
      <c r="FX858">
        <v>94.5</v>
      </c>
      <c r="FY858">
        <v>46.75</v>
      </c>
      <c r="GA858" t="s">
        <v>3</v>
      </c>
      <c r="GD858">
        <v>1</v>
      </c>
      <c r="GF858">
        <v>-1159350602</v>
      </c>
      <c r="GG858">
        <v>2</v>
      </c>
      <c r="GH858">
        <v>1</v>
      </c>
      <c r="GI858">
        <v>2</v>
      </c>
      <c r="GJ858">
        <v>0</v>
      </c>
      <c r="GK858">
        <v>0</v>
      </c>
      <c r="GL858">
        <f t="shared" si="882"/>
        <v>0</v>
      </c>
      <c r="GM858">
        <f t="shared" si="883"/>
        <v>16832.79</v>
      </c>
      <c r="GN858">
        <f t="shared" si="884"/>
        <v>16832.79</v>
      </c>
      <c r="GO858">
        <f t="shared" si="885"/>
        <v>0</v>
      </c>
      <c r="GP858">
        <f t="shared" si="886"/>
        <v>0</v>
      </c>
      <c r="GR858">
        <v>0</v>
      </c>
      <c r="GS858">
        <v>3</v>
      </c>
      <c r="GT858">
        <v>0</v>
      </c>
      <c r="GU858" t="s">
        <v>3</v>
      </c>
      <c r="GV858">
        <f t="shared" si="887"/>
        <v>0</v>
      </c>
      <c r="GW858">
        <v>1</v>
      </c>
      <c r="GX858">
        <f t="shared" si="888"/>
        <v>0</v>
      </c>
      <c r="HA858">
        <v>0</v>
      </c>
      <c r="HB858">
        <v>0</v>
      </c>
      <c r="HC858">
        <f t="shared" si="889"/>
        <v>0</v>
      </c>
      <c r="HE858" t="s">
        <v>3</v>
      </c>
      <c r="HF858" t="s">
        <v>3</v>
      </c>
      <c r="IK858">
        <v>0</v>
      </c>
    </row>
    <row r="859" spans="1:245">
      <c r="A859">
        <v>17</v>
      </c>
      <c r="B859">
        <v>1</v>
      </c>
      <c r="C859">
        <f>ROW(SmtRes!A501)</f>
        <v>501</v>
      </c>
      <c r="D859">
        <f>ROW(EtalonRes!A496)</f>
        <v>496</v>
      </c>
      <c r="E859" t="s">
        <v>249</v>
      </c>
      <c r="F859" t="s">
        <v>277</v>
      </c>
      <c r="G859" t="s">
        <v>278</v>
      </c>
      <c r="H859" t="s">
        <v>279</v>
      </c>
      <c r="I859">
        <f>ROUND(27/100,9)</f>
        <v>0.27</v>
      </c>
      <c r="J859">
        <v>0</v>
      </c>
      <c r="O859">
        <f t="shared" si="855"/>
        <v>9468.6</v>
      </c>
      <c r="P859">
        <f t="shared" si="856"/>
        <v>0</v>
      </c>
      <c r="Q859">
        <f t="shared" si="857"/>
        <v>1225.26</v>
      </c>
      <c r="R859">
        <f t="shared" si="858"/>
        <v>87.82</v>
      </c>
      <c r="S859">
        <f t="shared" si="859"/>
        <v>8243.34</v>
      </c>
      <c r="T859">
        <f t="shared" si="860"/>
        <v>0</v>
      </c>
      <c r="U859">
        <f t="shared" si="861"/>
        <v>27.664200000000001</v>
      </c>
      <c r="V859">
        <f t="shared" si="862"/>
        <v>0.20520000000000002</v>
      </c>
      <c r="W859">
        <f t="shared" si="863"/>
        <v>0</v>
      </c>
      <c r="X859">
        <f t="shared" si="864"/>
        <v>7914.6</v>
      </c>
      <c r="Y859">
        <f t="shared" si="865"/>
        <v>3915.65</v>
      </c>
      <c r="AA859">
        <v>33525518</v>
      </c>
      <c r="AB859">
        <f t="shared" si="866"/>
        <v>1396.55</v>
      </c>
      <c r="AC859">
        <f>ROUND(0,6)</f>
        <v>0</v>
      </c>
      <c r="AD859">
        <f>ROUND((((ET859)-(EU859))+AE859),6)</f>
        <v>433.43</v>
      </c>
      <c r="AE859">
        <f t="shared" ref="AE859:AF861" si="896">ROUND((EU859),6)</f>
        <v>10.26</v>
      </c>
      <c r="AF859">
        <f t="shared" si="896"/>
        <v>963.12</v>
      </c>
      <c r="AG859">
        <f t="shared" si="868"/>
        <v>0</v>
      </c>
      <c r="AH859">
        <f t="shared" ref="AH859:AI861" si="897">(EW859)</f>
        <v>102.46</v>
      </c>
      <c r="AI859">
        <f t="shared" si="897"/>
        <v>0.76</v>
      </c>
      <c r="AJ859">
        <f t="shared" si="869"/>
        <v>0</v>
      </c>
      <c r="AK859">
        <v>6747.4</v>
      </c>
      <c r="AL859">
        <v>5350.85</v>
      </c>
      <c r="AM859">
        <v>433.43</v>
      </c>
      <c r="AN859">
        <v>10.26</v>
      </c>
      <c r="AO859">
        <v>963.12</v>
      </c>
      <c r="AP859">
        <v>0</v>
      </c>
      <c r="AQ859">
        <v>102.46</v>
      </c>
      <c r="AR859">
        <v>0.76</v>
      </c>
      <c r="AS859">
        <v>0</v>
      </c>
      <c r="AT859">
        <v>95</v>
      </c>
      <c r="AU859">
        <v>47</v>
      </c>
      <c r="AV859">
        <v>1</v>
      </c>
      <c r="AW859">
        <v>1</v>
      </c>
      <c r="AZ859">
        <v>1</v>
      </c>
      <c r="BA859">
        <v>31.7</v>
      </c>
      <c r="BB859">
        <v>10.47</v>
      </c>
      <c r="BC859">
        <v>4.9800000000000004</v>
      </c>
      <c r="BD859" t="s">
        <v>3</v>
      </c>
      <c r="BE859" t="s">
        <v>3</v>
      </c>
      <c r="BF859" t="s">
        <v>3</v>
      </c>
      <c r="BG859" t="s">
        <v>3</v>
      </c>
      <c r="BH859">
        <v>0</v>
      </c>
      <c r="BI859">
        <v>1</v>
      </c>
      <c r="BJ859" t="s">
        <v>280</v>
      </c>
      <c r="BM859">
        <v>15001</v>
      </c>
      <c r="BN859">
        <v>0</v>
      </c>
      <c r="BO859" t="s">
        <v>277</v>
      </c>
      <c r="BP859">
        <v>1</v>
      </c>
      <c r="BQ859">
        <v>2</v>
      </c>
      <c r="BR859">
        <v>0</v>
      </c>
      <c r="BS859">
        <v>31.7</v>
      </c>
      <c r="BT859">
        <v>1</v>
      </c>
      <c r="BU859">
        <v>1</v>
      </c>
      <c r="BV859">
        <v>1</v>
      </c>
      <c r="BW859">
        <v>1</v>
      </c>
      <c r="BX859">
        <v>1</v>
      </c>
      <c r="BY859" t="s">
        <v>3</v>
      </c>
      <c r="BZ859">
        <v>105</v>
      </c>
      <c r="CA859">
        <v>55</v>
      </c>
      <c r="CE859">
        <v>0</v>
      </c>
      <c r="CF859">
        <v>0</v>
      </c>
      <c r="CG859">
        <v>0</v>
      </c>
      <c r="CM859">
        <v>0</v>
      </c>
      <c r="CN859" t="s">
        <v>3</v>
      </c>
      <c r="CO859">
        <v>0</v>
      </c>
      <c r="CP859">
        <f t="shared" si="870"/>
        <v>9468.6</v>
      </c>
      <c r="CQ859">
        <f t="shared" si="871"/>
        <v>0</v>
      </c>
      <c r="CR859">
        <f t="shared" si="872"/>
        <v>4538.0120999999999</v>
      </c>
      <c r="CS859">
        <f t="shared" si="873"/>
        <v>325.24199999999996</v>
      </c>
      <c r="CT859">
        <f t="shared" si="874"/>
        <v>30530.903999999999</v>
      </c>
      <c r="CU859">
        <f t="shared" si="875"/>
        <v>0</v>
      </c>
      <c r="CV859">
        <f t="shared" si="876"/>
        <v>102.46</v>
      </c>
      <c r="CW859">
        <f t="shared" si="877"/>
        <v>0.76</v>
      </c>
      <c r="CX859">
        <f t="shared" si="878"/>
        <v>0</v>
      </c>
      <c r="CY859">
        <f t="shared" si="879"/>
        <v>7914.6019999999999</v>
      </c>
      <c r="CZ859">
        <f t="shared" si="880"/>
        <v>3915.6452000000004</v>
      </c>
      <c r="DC859" t="s">
        <v>3</v>
      </c>
      <c r="DD859" t="s">
        <v>214</v>
      </c>
      <c r="DE859" t="s">
        <v>3</v>
      </c>
      <c r="DF859" t="s">
        <v>3</v>
      </c>
      <c r="DG859" t="s">
        <v>3</v>
      </c>
      <c r="DH859" t="s">
        <v>3</v>
      </c>
      <c r="DI859" t="s">
        <v>3</v>
      </c>
      <c r="DJ859" t="s">
        <v>3</v>
      </c>
      <c r="DK859" t="s">
        <v>3</v>
      </c>
      <c r="DL859" t="s">
        <v>3</v>
      </c>
      <c r="DM859" t="s">
        <v>3</v>
      </c>
      <c r="DN859">
        <v>0</v>
      </c>
      <c r="DO859">
        <v>0</v>
      </c>
      <c r="DP859">
        <v>1</v>
      </c>
      <c r="DQ859">
        <v>1</v>
      </c>
      <c r="DU859">
        <v>1013</v>
      </c>
      <c r="DV859" t="s">
        <v>279</v>
      </c>
      <c r="DW859" t="s">
        <v>279</v>
      </c>
      <c r="DX859">
        <v>1</v>
      </c>
      <c r="DZ859" t="s">
        <v>3</v>
      </c>
      <c r="EA859" t="s">
        <v>3</v>
      </c>
      <c r="EB859" t="s">
        <v>3</v>
      </c>
      <c r="EC859" t="s">
        <v>3</v>
      </c>
      <c r="EE859">
        <v>36260452</v>
      </c>
      <c r="EF859">
        <v>2</v>
      </c>
      <c r="EG859" t="s">
        <v>55</v>
      </c>
      <c r="EH859">
        <v>0</v>
      </c>
      <c r="EI859" t="s">
        <v>3</v>
      </c>
      <c r="EJ859">
        <v>1</v>
      </c>
      <c r="EK859">
        <v>15001</v>
      </c>
      <c r="EL859" t="s">
        <v>180</v>
      </c>
      <c r="EM859" t="s">
        <v>181</v>
      </c>
      <c r="EO859" t="s">
        <v>3</v>
      </c>
      <c r="EQ859">
        <v>0</v>
      </c>
      <c r="ER859">
        <v>6747.4</v>
      </c>
      <c r="ES859">
        <v>5350.85</v>
      </c>
      <c r="ET859">
        <v>433.43</v>
      </c>
      <c r="EU859">
        <v>10.26</v>
      </c>
      <c r="EV859">
        <v>963.12</v>
      </c>
      <c r="EW859">
        <v>102.46</v>
      </c>
      <c r="EX859">
        <v>0.76</v>
      </c>
      <c r="EY859">
        <v>0</v>
      </c>
      <c r="FQ859">
        <v>0</v>
      </c>
      <c r="FR859">
        <f t="shared" si="881"/>
        <v>0</v>
      </c>
      <c r="FS859">
        <v>0</v>
      </c>
      <c r="FT859" t="s">
        <v>58</v>
      </c>
      <c r="FU859" t="s">
        <v>59</v>
      </c>
      <c r="FX859">
        <v>94.5</v>
      </c>
      <c r="FY859">
        <v>46.75</v>
      </c>
      <c r="GA859" t="s">
        <v>3</v>
      </c>
      <c r="GD859">
        <v>1</v>
      </c>
      <c r="GF859">
        <v>-1218928354</v>
      </c>
      <c r="GG859">
        <v>2</v>
      </c>
      <c r="GH859">
        <v>1</v>
      </c>
      <c r="GI859">
        <v>2</v>
      </c>
      <c r="GJ859">
        <v>0</v>
      </c>
      <c r="GK859">
        <v>0</v>
      </c>
      <c r="GL859">
        <f t="shared" si="882"/>
        <v>0</v>
      </c>
      <c r="GM859">
        <f t="shared" si="883"/>
        <v>21298.85</v>
      </c>
      <c r="GN859">
        <f t="shared" si="884"/>
        <v>21298.85</v>
      </c>
      <c r="GO859">
        <f t="shared" si="885"/>
        <v>0</v>
      </c>
      <c r="GP859">
        <f t="shared" si="886"/>
        <v>0</v>
      </c>
      <c r="GR859">
        <v>0</v>
      </c>
      <c r="GS859">
        <v>0</v>
      </c>
      <c r="GT859">
        <v>0</v>
      </c>
      <c r="GU859" t="s">
        <v>3</v>
      </c>
      <c r="GV859">
        <f t="shared" si="887"/>
        <v>0</v>
      </c>
      <c r="GW859">
        <v>1</v>
      </c>
      <c r="GX859">
        <f t="shared" si="888"/>
        <v>0</v>
      </c>
      <c r="HA859">
        <v>0</v>
      </c>
      <c r="HB859">
        <v>0</v>
      </c>
      <c r="HC859">
        <f t="shared" si="889"/>
        <v>0</v>
      </c>
      <c r="HE859" t="s">
        <v>3</v>
      </c>
      <c r="HF859" t="s">
        <v>3</v>
      </c>
      <c r="IK859">
        <v>0</v>
      </c>
    </row>
    <row r="860" spans="1:245">
      <c r="A860">
        <v>17</v>
      </c>
      <c r="B860">
        <v>1</v>
      </c>
      <c r="C860">
        <f>ROW(SmtRes!A508)</f>
        <v>508</v>
      </c>
      <c r="D860">
        <f>ROW(EtalonRes!A502)</f>
        <v>502</v>
      </c>
      <c r="E860" t="s">
        <v>301</v>
      </c>
      <c r="F860" t="s">
        <v>282</v>
      </c>
      <c r="G860" t="s">
        <v>283</v>
      </c>
      <c r="H860" t="s">
        <v>144</v>
      </c>
      <c r="I860">
        <f>ROUND(2/100,9)</f>
        <v>0.02</v>
      </c>
      <c r="J860">
        <v>0</v>
      </c>
      <c r="O860">
        <f t="shared" si="855"/>
        <v>629.54</v>
      </c>
      <c r="P860">
        <f t="shared" si="856"/>
        <v>27.84</v>
      </c>
      <c r="Q860">
        <f t="shared" si="857"/>
        <v>7.99</v>
      </c>
      <c r="R860">
        <f t="shared" si="858"/>
        <v>1.71</v>
      </c>
      <c r="S860">
        <f t="shared" si="859"/>
        <v>593.71</v>
      </c>
      <c r="T860">
        <f t="shared" si="860"/>
        <v>0</v>
      </c>
      <c r="U860">
        <f t="shared" si="861"/>
        <v>1.8880000000000001</v>
      </c>
      <c r="V860">
        <f t="shared" si="862"/>
        <v>4.0000000000000001E-3</v>
      </c>
      <c r="W860">
        <f t="shared" si="863"/>
        <v>0</v>
      </c>
      <c r="X860">
        <f t="shared" si="864"/>
        <v>565.65</v>
      </c>
      <c r="Y860">
        <f t="shared" si="865"/>
        <v>387.02</v>
      </c>
      <c r="AA860">
        <v>33525518</v>
      </c>
      <c r="AB860">
        <f t="shared" si="866"/>
        <v>1101.54</v>
      </c>
      <c r="AC860">
        <f>ROUND((ES860),6)</f>
        <v>120.73</v>
      </c>
      <c r="AD860">
        <f>ROUND((((ET860)-(EU860))+AE860),6)</f>
        <v>44.36</v>
      </c>
      <c r="AE860">
        <f t="shared" si="896"/>
        <v>2.7</v>
      </c>
      <c r="AF860">
        <f t="shared" si="896"/>
        <v>936.45</v>
      </c>
      <c r="AG860">
        <f t="shared" si="868"/>
        <v>0</v>
      </c>
      <c r="AH860">
        <f t="shared" si="897"/>
        <v>94.4</v>
      </c>
      <c r="AI860">
        <f t="shared" si="897"/>
        <v>0.2</v>
      </c>
      <c r="AJ860">
        <f t="shared" si="869"/>
        <v>0</v>
      </c>
      <c r="AK860">
        <v>1101.54</v>
      </c>
      <c r="AL860">
        <v>120.73</v>
      </c>
      <c r="AM860">
        <v>44.36</v>
      </c>
      <c r="AN860">
        <v>2.7</v>
      </c>
      <c r="AO860">
        <v>936.45</v>
      </c>
      <c r="AP860">
        <v>0</v>
      </c>
      <c r="AQ860">
        <v>94.4</v>
      </c>
      <c r="AR860">
        <v>0.2</v>
      </c>
      <c r="AS860">
        <v>0</v>
      </c>
      <c r="AT860">
        <v>95</v>
      </c>
      <c r="AU860">
        <v>65</v>
      </c>
      <c r="AV860">
        <v>1</v>
      </c>
      <c r="AW860">
        <v>1</v>
      </c>
      <c r="AZ860">
        <v>1</v>
      </c>
      <c r="BA860">
        <v>31.7</v>
      </c>
      <c r="BB860">
        <v>9.01</v>
      </c>
      <c r="BC860">
        <v>11.53</v>
      </c>
      <c r="BD860" t="s">
        <v>3</v>
      </c>
      <c r="BE860" t="s">
        <v>3</v>
      </c>
      <c r="BF860" t="s">
        <v>3</v>
      </c>
      <c r="BG860" t="s">
        <v>3</v>
      </c>
      <c r="BH860">
        <v>0</v>
      </c>
      <c r="BI860">
        <v>2</v>
      </c>
      <c r="BJ860" t="s">
        <v>284</v>
      </c>
      <c r="BM860">
        <v>108001</v>
      </c>
      <c r="BN860">
        <v>0</v>
      </c>
      <c r="BO860" t="s">
        <v>282</v>
      </c>
      <c r="BP860">
        <v>1</v>
      </c>
      <c r="BQ860">
        <v>3</v>
      </c>
      <c r="BR860">
        <v>0</v>
      </c>
      <c r="BS860">
        <v>31.7</v>
      </c>
      <c r="BT860">
        <v>1</v>
      </c>
      <c r="BU860">
        <v>1</v>
      </c>
      <c r="BV860">
        <v>1</v>
      </c>
      <c r="BW860">
        <v>1</v>
      </c>
      <c r="BX860">
        <v>1</v>
      </c>
      <c r="BY860" t="s">
        <v>3</v>
      </c>
      <c r="BZ860">
        <v>95</v>
      </c>
      <c r="CA860">
        <v>65</v>
      </c>
      <c r="CE860">
        <v>0</v>
      </c>
      <c r="CF860">
        <v>0</v>
      </c>
      <c r="CG860">
        <v>0</v>
      </c>
      <c r="CM860">
        <v>0</v>
      </c>
      <c r="CN860" t="s">
        <v>3</v>
      </c>
      <c r="CO860">
        <v>0</v>
      </c>
      <c r="CP860">
        <f t="shared" si="870"/>
        <v>629.54000000000008</v>
      </c>
      <c r="CQ860">
        <f t="shared" si="871"/>
        <v>1392.0169000000001</v>
      </c>
      <c r="CR860">
        <f t="shared" si="872"/>
        <v>399.68360000000001</v>
      </c>
      <c r="CS860">
        <f t="shared" si="873"/>
        <v>85.59</v>
      </c>
      <c r="CT860">
        <f t="shared" si="874"/>
        <v>29685.465</v>
      </c>
      <c r="CU860">
        <f t="shared" si="875"/>
        <v>0</v>
      </c>
      <c r="CV860">
        <f t="shared" si="876"/>
        <v>94.4</v>
      </c>
      <c r="CW860">
        <f t="shared" si="877"/>
        <v>0.2</v>
      </c>
      <c r="CX860">
        <f t="shared" si="878"/>
        <v>0</v>
      </c>
      <c r="CY860">
        <f t="shared" si="879"/>
        <v>565.64900000000011</v>
      </c>
      <c r="CZ860">
        <f t="shared" si="880"/>
        <v>387.02300000000002</v>
      </c>
      <c r="DC860" t="s">
        <v>3</v>
      </c>
      <c r="DD860" t="s">
        <v>3</v>
      </c>
      <c r="DE860" t="s">
        <v>3</v>
      </c>
      <c r="DF860" t="s">
        <v>3</v>
      </c>
      <c r="DG860" t="s">
        <v>3</v>
      </c>
      <c r="DH860" t="s">
        <v>3</v>
      </c>
      <c r="DI860" t="s">
        <v>3</v>
      </c>
      <c r="DJ860" t="s">
        <v>3</v>
      </c>
      <c r="DK860" t="s">
        <v>3</v>
      </c>
      <c r="DL860" t="s">
        <v>3</v>
      </c>
      <c r="DM860" t="s">
        <v>3</v>
      </c>
      <c r="DN860">
        <v>0</v>
      </c>
      <c r="DO860">
        <v>0</v>
      </c>
      <c r="DP860">
        <v>1</v>
      </c>
      <c r="DQ860">
        <v>1</v>
      </c>
      <c r="DU860">
        <v>1010</v>
      </c>
      <c r="DV860" t="s">
        <v>144</v>
      </c>
      <c r="DW860" t="s">
        <v>144</v>
      </c>
      <c r="DX860">
        <v>100</v>
      </c>
      <c r="DZ860" t="s">
        <v>3</v>
      </c>
      <c r="EA860" t="s">
        <v>3</v>
      </c>
      <c r="EB860" t="s">
        <v>3</v>
      </c>
      <c r="EC860" t="s">
        <v>3</v>
      </c>
      <c r="EE860">
        <v>36260309</v>
      </c>
      <c r="EF860">
        <v>3</v>
      </c>
      <c r="EG860" t="s">
        <v>224</v>
      </c>
      <c r="EH860">
        <v>0</v>
      </c>
      <c r="EI860" t="s">
        <v>3</v>
      </c>
      <c r="EJ860">
        <v>2</v>
      </c>
      <c r="EK860">
        <v>108001</v>
      </c>
      <c r="EL860" t="s">
        <v>225</v>
      </c>
      <c r="EM860" t="s">
        <v>226</v>
      </c>
      <c r="EO860" t="s">
        <v>3</v>
      </c>
      <c r="EQ860">
        <v>0</v>
      </c>
      <c r="ER860">
        <v>1101.54</v>
      </c>
      <c r="ES860">
        <v>120.73</v>
      </c>
      <c r="ET860">
        <v>44.36</v>
      </c>
      <c r="EU860">
        <v>2.7</v>
      </c>
      <c r="EV860">
        <v>936.45</v>
      </c>
      <c r="EW860">
        <v>94.4</v>
      </c>
      <c r="EX860">
        <v>0.2</v>
      </c>
      <c r="EY860">
        <v>0</v>
      </c>
      <c r="FQ860">
        <v>0</v>
      </c>
      <c r="FR860">
        <f t="shared" si="881"/>
        <v>0</v>
      </c>
      <c r="FS860">
        <v>0</v>
      </c>
      <c r="FX860">
        <v>95</v>
      </c>
      <c r="FY860">
        <v>65</v>
      </c>
      <c r="GA860" t="s">
        <v>3</v>
      </c>
      <c r="GD860">
        <v>1</v>
      </c>
      <c r="GF860">
        <v>1562201403</v>
      </c>
      <c r="GG860">
        <v>2</v>
      </c>
      <c r="GH860">
        <v>1</v>
      </c>
      <c r="GI860">
        <v>2</v>
      </c>
      <c r="GJ860">
        <v>0</v>
      </c>
      <c r="GK860">
        <v>0</v>
      </c>
      <c r="GL860">
        <f t="shared" si="882"/>
        <v>0</v>
      </c>
      <c r="GM860">
        <f t="shared" si="883"/>
        <v>1582.21</v>
      </c>
      <c r="GN860">
        <f t="shared" si="884"/>
        <v>0</v>
      </c>
      <c r="GO860">
        <f t="shared" si="885"/>
        <v>1582.21</v>
      </c>
      <c r="GP860">
        <f t="shared" si="886"/>
        <v>0</v>
      </c>
      <c r="GR860">
        <v>0</v>
      </c>
      <c r="GS860">
        <v>3</v>
      </c>
      <c r="GT860">
        <v>0</v>
      </c>
      <c r="GU860" t="s">
        <v>3</v>
      </c>
      <c r="GV860">
        <f t="shared" si="887"/>
        <v>0</v>
      </c>
      <c r="GW860">
        <v>1</v>
      </c>
      <c r="GX860">
        <f t="shared" si="888"/>
        <v>0</v>
      </c>
      <c r="HA860">
        <v>0</v>
      </c>
      <c r="HB860">
        <v>0</v>
      </c>
      <c r="HC860">
        <f t="shared" si="889"/>
        <v>0</v>
      </c>
      <c r="HE860" t="s">
        <v>3</v>
      </c>
      <c r="HF860" t="s">
        <v>3</v>
      </c>
      <c r="IK860">
        <v>0</v>
      </c>
    </row>
    <row r="861" spans="1:245">
      <c r="A861">
        <v>18</v>
      </c>
      <c r="B861">
        <v>1</v>
      </c>
      <c r="C861">
        <v>507</v>
      </c>
      <c r="E861" t="s">
        <v>302</v>
      </c>
      <c r="F861" t="s">
        <v>286</v>
      </c>
      <c r="G861" t="s">
        <v>287</v>
      </c>
      <c r="H861" t="s">
        <v>238</v>
      </c>
      <c r="I861">
        <f>I860*J861</f>
        <v>2</v>
      </c>
      <c r="J861">
        <v>100</v>
      </c>
      <c r="O861">
        <f t="shared" si="855"/>
        <v>784.95</v>
      </c>
      <c r="P861">
        <f t="shared" si="856"/>
        <v>784.95</v>
      </c>
      <c r="Q861">
        <f t="shared" si="857"/>
        <v>0</v>
      </c>
      <c r="R861">
        <f t="shared" si="858"/>
        <v>0</v>
      </c>
      <c r="S861">
        <f t="shared" si="859"/>
        <v>0</v>
      </c>
      <c r="T861">
        <f t="shared" si="860"/>
        <v>0</v>
      </c>
      <c r="U861">
        <f t="shared" si="861"/>
        <v>0</v>
      </c>
      <c r="V861">
        <f t="shared" si="862"/>
        <v>0</v>
      </c>
      <c r="W861">
        <f t="shared" si="863"/>
        <v>6.24</v>
      </c>
      <c r="X861">
        <f t="shared" si="864"/>
        <v>0</v>
      </c>
      <c r="Y861">
        <f t="shared" si="865"/>
        <v>0</v>
      </c>
      <c r="AA861">
        <v>33525518</v>
      </c>
      <c r="AB861">
        <f t="shared" si="866"/>
        <v>162.18</v>
      </c>
      <c r="AC861">
        <f>ROUND((ES861),6)</f>
        <v>162.18</v>
      </c>
      <c r="AD861">
        <f>ROUND((((ET861)-(EU861))+AE861),6)</f>
        <v>0</v>
      </c>
      <c r="AE861">
        <f t="shared" si="896"/>
        <v>0</v>
      </c>
      <c r="AF861">
        <f t="shared" si="896"/>
        <v>0</v>
      </c>
      <c r="AG861">
        <f t="shared" si="868"/>
        <v>0</v>
      </c>
      <c r="AH861">
        <f t="shared" si="897"/>
        <v>0</v>
      </c>
      <c r="AI861">
        <f t="shared" si="897"/>
        <v>0</v>
      </c>
      <c r="AJ861">
        <f t="shared" si="869"/>
        <v>3.12</v>
      </c>
      <c r="AK861">
        <v>162.18</v>
      </c>
      <c r="AL861">
        <v>162.18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3.12</v>
      </c>
      <c r="AT861">
        <v>95</v>
      </c>
      <c r="AU861">
        <v>65</v>
      </c>
      <c r="AV861">
        <v>1</v>
      </c>
      <c r="AW861">
        <v>1</v>
      </c>
      <c r="AZ861">
        <v>1</v>
      </c>
      <c r="BA861">
        <v>1</v>
      </c>
      <c r="BB861">
        <v>1</v>
      </c>
      <c r="BC861">
        <v>2.42</v>
      </c>
      <c r="BD861" t="s">
        <v>3</v>
      </c>
      <c r="BE861" t="s">
        <v>3</v>
      </c>
      <c r="BF861" t="s">
        <v>3</v>
      </c>
      <c r="BG861" t="s">
        <v>3</v>
      </c>
      <c r="BH861">
        <v>3</v>
      </c>
      <c r="BI861">
        <v>2</v>
      </c>
      <c r="BJ861" t="s">
        <v>288</v>
      </c>
      <c r="BM861">
        <v>108001</v>
      </c>
      <c r="BN861">
        <v>0</v>
      </c>
      <c r="BO861" t="s">
        <v>286</v>
      </c>
      <c r="BP861">
        <v>1</v>
      </c>
      <c r="BQ861">
        <v>3</v>
      </c>
      <c r="BR861">
        <v>0</v>
      </c>
      <c r="BS861">
        <v>1</v>
      </c>
      <c r="BT861">
        <v>1</v>
      </c>
      <c r="BU861">
        <v>1</v>
      </c>
      <c r="BV861">
        <v>1</v>
      </c>
      <c r="BW861">
        <v>1</v>
      </c>
      <c r="BX861">
        <v>1</v>
      </c>
      <c r="BY861" t="s">
        <v>3</v>
      </c>
      <c r="BZ861">
        <v>95</v>
      </c>
      <c r="CA861">
        <v>65</v>
      </c>
      <c r="CE861">
        <v>0</v>
      </c>
      <c r="CF861">
        <v>0</v>
      </c>
      <c r="CG861">
        <v>0</v>
      </c>
      <c r="CM861">
        <v>0</v>
      </c>
      <c r="CN861" t="s">
        <v>3</v>
      </c>
      <c r="CO861">
        <v>0</v>
      </c>
      <c r="CP861">
        <f t="shared" si="870"/>
        <v>784.95</v>
      </c>
      <c r="CQ861">
        <f t="shared" si="871"/>
        <v>392.47559999999999</v>
      </c>
      <c r="CR861">
        <f t="shared" si="872"/>
        <v>0</v>
      </c>
      <c r="CS861">
        <f t="shared" si="873"/>
        <v>0</v>
      </c>
      <c r="CT861">
        <f t="shared" si="874"/>
        <v>0</v>
      </c>
      <c r="CU861">
        <f t="shared" si="875"/>
        <v>0</v>
      </c>
      <c r="CV861">
        <f t="shared" si="876"/>
        <v>0</v>
      </c>
      <c r="CW861">
        <f t="shared" si="877"/>
        <v>0</v>
      </c>
      <c r="CX861">
        <f t="shared" si="878"/>
        <v>3.12</v>
      </c>
      <c r="CY861">
        <f t="shared" si="879"/>
        <v>0</v>
      </c>
      <c r="CZ861">
        <f t="shared" si="880"/>
        <v>0</v>
      </c>
      <c r="DC861" t="s">
        <v>3</v>
      </c>
      <c r="DD861" t="s">
        <v>3</v>
      </c>
      <c r="DE861" t="s">
        <v>3</v>
      </c>
      <c r="DF861" t="s">
        <v>3</v>
      </c>
      <c r="DG861" t="s">
        <v>3</v>
      </c>
      <c r="DH861" t="s">
        <v>3</v>
      </c>
      <c r="DI861" t="s">
        <v>3</v>
      </c>
      <c r="DJ861" t="s">
        <v>3</v>
      </c>
      <c r="DK861" t="s">
        <v>3</v>
      </c>
      <c r="DL861" t="s">
        <v>3</v>
      </c>
      <c r="DM861" t="s">
        <v>3</v>
      </c>
      <c r="DN861">
        <v>0</v>
      </c>
      <c r="DO861">
        <v>0</v>
      </c>
      <c r="DP861">
        <v>1</v>
      </c>
      <c r="DQ861">
        <v>1</v>
      </c>
      <c r="DU861">
        <v>1010</v>
      </c>
      <c r="DV861" t="s">
        <v>238</v>
      </c>
      <c r="DW861" t="s">
        <v>238</v>
      </c>
      <c r="DX861">
        <v>1</v>
      </c>
      <c r="DZ861" t="s">
        <v>3</v>
      </c>
      <c r="EA861" t="s">
        <v>3</v>
      </c>
      <c r="EB861" t="s">
        <v>3</v>
      </c>
      <c r="EC861" t="s">
        <v>3</v>
      </c>
      <c r="EE861">
        <v>36260309</v>
      </c>
      <c r="EF861">
        <v>3</v>
      </c>
      <c r="EG861" t="s">
        <v>224</v>
      </c>
      <c r="EH861">
        <v>0</v>
      </c>
      <c r="EI861" t="s">
        <v>3</v>
      </c>
      <c r="EJ861">
        <v>2</v>
      </c>
      <c r="EK861">
        <v>108001</v>
      </c>
      <c r="EL861" t="s">
        <v>225</v>
      </c>
      <c r="EM861" t="s">
        <v>226</v>
      </c>
      <c r="EO861" t="s">
        <v>3</v>
      </c>
      <c r="EQ861">
        <v>0</v>
      </c>
      <c r="ER861">
        <v>162.18</v>
      </c>
      <c r="ES861">
        <v>162.18</v>
      </c>
      <c r="ET861">
        <v>0</v>
      </c>
      <c r="EU861">
        <v>0</v>
      </c>
      <c r="EV861">
        <v>0</v>
      </c>
      <c r="EW861">
        <v>0</v>
      </c>
      <c r="EX861">
        <v>0</v>
      </c>
      <c r="FQ861">
        <v>0</v>
      </c>
      <c r="FR861">
        <f t="shared" si="881"/>
        <v>0</v>
      </c>
      <c r="FS861">
        <v>0</v>
      </c>
      <c r="FX861">
        <v>95</v>
      </c>
      <c r="FY861">
        <v>65</v>
      </c>
      <c r="GA861" t="s">
        <v>3</v>
      </c>
      <c r="GD861">
        <v>1</v>
      </c>
      <c r="GF861">
        <v>1401979595</v>
      </c>
      <c r="GG861">
        <v>2</v>
      </c>
      <c r="GH861">
        <v>1</v>
      </c>
      <c r="GI861">
        <v>2</v>
      </c>
      <c r="GJ861">
        <v>0</v>
      </c>
      <c r="GK861">
        <v>0</v>
      </c>
      <c r="GL861">
        <f t="shared" si="882"/>
        <v>0</v>
      </c>
      <c r="GM861">
        <f t="shared" si="883"/>
        <v>784.95</v>
      </c>
      <c r="GN861">
        <f t="shared" si="884"/>
        <v>0</v>
      </c>
      <c r="GO861">
        <f t="shared" si="885"/>
        <v>784.95</v>
      </c>
      <c r="GP861">
        <f t="shared" si="886"/>
        <v>0</v>
      </c>
      <c r="GR861">
        <v>0</v>
      </c>
      <c r="GS861">
        <v>3</v>
      </c>
      <c r="GT861">
        <v>0</v>
      </c>
      <c r="GU861" t="s">
        <v>3</v>
      </c>
      <c r="GV861">
        <f t="shared" si="887"/>
        <v>0</v>
      </c>
      <c r="GW861">
        <v>1</v>
      </c>
      <c r="GX861">
        <f t="shared" si="888"/>
        <v>0</v>
      </c>
      <c r="HA861">
        <v>0</v>
      </c>
      <c r="HB861">
        <v>0</v>
      </c>
      <c r="HC861">
        <f t="shared" si="889"/>
        <v>0</v>
      </c>
      <c r="HE861" t="s">
        <v>3</v>
      </c>
      <c r="HF861" t="s">
        <v>3</v>
      </c>
      <c r="IK861">
        <v>0</v>
      </c>
    </row>
    <row r="863" spans="1:245">
      <c r="A863" s="2">
        <v>51</v>
      </c>
      <c r="B863" s="2">
        <f>B832</f>
        <v>1</v>
      </c>
      <c r="C863" s="2">
        <f>A832</f>
        <v>5</v>
      </c>
      <c r="D863" s="2">
        <f>ROW(A832)</f>
        <v>832</v>
      </c>
      <c r="E863" s="2"/>
      <c r="F863" s="2" t="str">
        <f>IF(F832&lt;&gt;"",F832,"")</f>
        <v>Новый подраздел</v>
      </c>
      <c r="G863" s="2" t="str">
        <f>IF(G832&lt;&gt;"",G832,"")</f>
        <v>комната 16</v>
      </c>
      <c r="H863" s="2">
        <v>0</v>
      </c>
      <c r="I863" s="2"/>
      <c r="J863" s="2"/>
      <c r="K863" s="2"/>
      <c r="L863" s="2"/>
      <c r="M863" s="2"/>
      <c r="N863" s="2"/>
      <c r="O863" s="2">
        <f t="shared" ref="O863:T863" si="898">ROUND(AB863,2)</f>
        <v>137836.29999999999</v>
      </c>
      <c r="P863" s="2">
        <f t="shared" si="898"/>
        <v>82595.149999999994</v>
      </c>
      <c r="Q863" s="2">
        <f t="shared" si="898"/>
        <v>3489.4</v>
      </c>
      <c r="R863" s="2">
        <f t="shared" si="898"/>
        <v>1017.87</v>
      </c>
      <c r="S863" s="2">
        <f t="shared" si="898"/>
        <v>51751.75</v>
      </c>
      <c r="T863" s="2">
        <f t="shared" si="898"/>
        <v>0</v>
      </c>
      <c r="U863" s="2">
        <f>AH863</f>
        <v>182.19384699999998</v>
      </c>
      <c r="V863" s="2">
        <f>AI863</f>
        <v>2.9552</v>
      </c>
      <c r="W863" s="2">
        <f>ROUND(AJ863,2)</f>
        <v>189.47</v>
      </c>
      <c r="X863" s="2">
        <f>ROUND(AK863,2)</f>
        <v>54612.38</v>
      </c>
      <c r="Y863" s="2">
        <f>ROUND(AL863,2)</f>
        <v>28941.39</v>
      </c>
      <c r="Z863" s="2"/>
      <c r="AA863" s="2"/>
      <c r="AB863" s="2">
        <f>ROUND(SUMIF(AA836:AA861,"=33525518",O836:O861),2)</f>
        <v>137836.29999999999</v>
      </c>
      <c r="AC863" s="2">
        <f>ROUND(SUMIF(AA836:AA861,"=33525518",P836:P861),2)</f>
        <v>82595.149999999994</v>
      </c>
      <c r="AD863" s="2">
        <f>ROUND(SUMIF(AA836:AA861,"=33525518",Q836:Q861),2)</f>
        <v>3489.4</v>
      </c>
      <c r="AE863" s="2">
        <f>ROUND(SUMIF(AA836:AA861,"=33525518",R836:R861),2)</f>
        <v>1017.87</v>
      </c>
      <c r="AF863" s="2">
        <f>ROUND(SUMIF(AA836:AA861,"=33525518",S836:S861),2)</f>
        <v>51751.75</v>
      </c>
      <c r="AG863" s="2">
        <f>ROUND(SUMIF(AA836:AA861,"=33525518",T836:T861),2)</f>
        <v>0</v>
      </c>
      <c r="AH863" s="2">
        <f>SUMIF(AA836:AA861,"=33525518",U836:U861)</f>
        <v>182.19384699999998</v>
      </c>
      <c r="AI863" s="2">
        <f>SUMIF(AA836:AA861,"=33525518",V836:V861)</f>
        <v>2.9552</v>
      </c>
      <c r="AJ863" s="2">
        <f>ROUND(SUMIF(AA836:AA861,"=33525518",W836:W861),2)</f>
        <v>189.47</v>
      </c>
      <c r="AK863" s="2">
        <f>ROUND(SUMIF(AA836:AA861,"=33525518",X836:X861),2)</f>
        <v>54612.38</v>
      </c>
      <c r="AL863" s="2">
        <f>ROUND(SUMIF(AA836:AA861,"=33525518",Y836:Y861),2)</f>
        <v>28941.39</v>
      </c>
      <c r="AM863" s="2"/>
      <c r="AN863" s="2"/>
      <c r="AO863" s="2">
        <f t="shared" ref="AO863:BD863" si="899">ROUND(BX863,2)</f>
        <v>0</v>
      </c>
      <c r="AP863" s="2">
        <f t="shared" si="899"/>
        <v>0</v>
      </c>
      <c r="AQ863" s="2">
        <f t="shared" si="899"/>
        <v>0</v>
      </c>
      <c r="AR863" s="2">
        <f t="shared" si="899"/>
        <v>221390.07</v>
      </c>
      <c r="AS863" s="2">
        <f t="shared" si="899"/>
        <v>216887.62</v>
      </c>
      <c r="AT863" s="2">
        <f t="shared" si="899"/>
        <v>4502.45</v>
      </c>
      <c r="AU863" s="2">
        <f t="shared" si="899"/>
        <v>0</v>
      </c>
      <c r="AV863" s="2">
        <f t="shared" si="899"/>
        <v>82595.149999999994</v>
      </c>
      <c r="AW863" s="2">
        <f t="shared" si="899"/>
        <v>82595.149999999994</v>
      </c>
      <c r="AX863" s="2">
        <f t="shared" si="899"/>
        <v>0</v>
      </c>
      <c r="AY863" s="2">
        <f t="shared" si="899"/>
        <v>82595.149999999994</v>
      </c>
      <c r="AZ863" s="2">
        <f t="shared" si="899"/>
        <v>0</v>
      </c>
      <c r="BA863" s="2">
        <f t="shared" si="899"/>
        <v>0</v>
      </c>
      <c r="BB863" s="2">
        <f t="shared" si="899"/>
        <v>0</v>
      </c>
      <c r="BC863" s="2">
        <f t="shared" si="899"/>
        <v>0</v>
      </c>
      <c r="BD863" s="2">
        <f t="shared" si="899"/>
        <v>0</v>
      </c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>
        <f>ROUND(SUMIF(AA836:AA861,"=33525518",FQ836:FQ861),2)</f>
        <v>0</v>
      </c>
      <c r="BY863" s="2">
        <f>ROUND(SUMIF(AA836:AA861,"=33525518",FR836:FR861),2)</f>
        <v>0</v>
      </c>
      <c r="BZ863" s="2">
        <f>ROUND(SUMIF(AA836:AA861,"=33525518",GL836:GL861),2)</f>
        <v>0</v>
      </c>
      <c r="CA863" s="2">
        <f>ROUND(SUMIF(AA836:AA861,"=33525518",GM836:GM861),2)</f>
        <v>221390.07</v>
      </c>
      <c r="CB863" s="2">
        <f>ROUND(SUMIF(AA836:AA861,"=33525518",GN836:GN861),2)</f>
        <v>216887.62</v>
      </c>
      <c r="CC863" s="2">
        <f>ROUND(SUMIF(AA836:AA861,"=33525518",GO836:GO861),2)</f>
        <v>4502.45</v>
      </c>
      <c r="CD863" s="2">
        <f>ROUND(SUMIF(AA836:AA861,"=33525518",GP836:GP861),2)</f>
        <v>0</v>
      </c>
      <c r="CE863" s="2">
        <f>AC863-BX863</f>
        <v>82595.149999999994</v>
      </c>
      <c r="CF863" s="2">
        <f>AC863-BY863</f>
        <v>82595.149999999994</v>
      </c>
      <c r="CG863" s="2">
        <f>BX863-BZ863</f>
        <v>0</v>
      </c>
      <c r="CH863" s="2">
        <f>AC863-BX863-BY863+BZ863</f>
        <v>82595.149999999994</v>
      </c>
      <c r="CI863" s="2">
        <f>BY863-BZ863</f>
        <v>0</v>
      </c>
      <c r="CJ863" s="2">
        <f>ROUND(SUMIF(AA836:AA861,"=33525518",GX836:GX861),2)</f>
        <v>0</v>
      </c>
      <c r="CK863" s="2">
        <f>ROUND(SUMIF(AA836:AA861,"=33525518",GY836:GY861),2)</f>
        <v>0</v>
      </c>
      <c r="CL863" s="2">
        <f>ROUND(SUMIF(AA836:AA861,"=33525518",GZ836:GZ861),2)</f>
        <v>0</v>
      </c>
      <c r="CM863" s="2">
        <f>ROUND(SUMIF(AA836:AA861,"=33525518",HD836:HD861),2)</f>
        <v>0</v>
      </c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>
        <v>0</v>
      </c>
    </row>
    <row r="865" spans="1:23">
      <c r="A865" s="4">
        <v>50</v>
      </c>
      <c r="B865" s="4">
        <v>0</v>
      </c>
      <c r="C865" s="4">
        <v>0</v>
      </c>
      <c r="D865" s="4">
        <v>1</v>
      </c>
      <c r="E865" s="4">
        <v>201</v>
      </c>
      <c r="F865" s="4">
        <f>ROUND(Source!O863,O865)</f>
        <v>137836.29999999999</v>
      </c>
      <c r="G865" s="4" t="s">
        <v>60</v>
      </c>
      <c r="H865" s="4" t="s">
        <v>61</v>
      </c>
      <c r="I865" s="4"/>
      <c r="J865" s="4"/>
      <c r="K865" s="4">
        <v>201</v>
      </c>
      <c r="L865" s="4">
        <v>1</v>
      </c>
      <c r="M865" s="4">
        <v>3</v>
      </c>
      <c r="N865" s="4" t="s">
        <v>3</v>
      </c>
      <c r="O865" s="4">
        <v>2</v>
      </c>
      <c r="P865" s="4"/>
      <c r="Q865" s="4"/>
      <c r="R865" s="4"/>
      <c r="S865" s="4"/>
      <c r="T865" s="4"/>
      <c r="U865" s="4"/>
      <c r="V865" s="4"/>
      <c r="W865" s="4"/>
    </row>
    <row r="866" spans="1:23">
      <c r="A866" s="4">
        <v>50</v>
      </c>
      <c r="B866" s="4">
        <v>0</v>
      </c>
      <c r="C866" s="4">
        <v>0</v>
      </c>
      <c r="D866" s="4">
        <v>1</v>
      </c>
      <c r="E866" s="4">
        <v>202</v>
      </c>
      <c r="F866" s="4">
        <f>ROUND(Source!P863,O866)</f>
        <v>82595.149999999994</v>
      </c>
      <c r="G866" s="4" t="s">
        <v>62</v>
      </c>
      <c r="H866" s="4" t="s">
        <v>63</v>
      </c>
      <c r="I866" s="4"/>
      <c r="J866" s="4"/>
      <c r="K866" s="4">
        <v>202</v>
      </c>
      <c r="L866" s="4">
        <v>2</v>
      </c>
      <c r="M866" s="4">
        <v>3</v>
      </c>
      <c r="N866" s="4" t="s">
        <v>3</v>
      </c>
      <c r="O866" s="4">
        <v>2</v>
      </c>
      <c r="P866" s="4"/>
      <c r="Q866" s="4"/>
      <c r="R866" s="4"/>
      <c r="S866" s="4"/>
      <c r="T866" s="4"/>
      <c r="U866" s="4"/>
      <c r="V866" s="4"/>
      <c r="W866" s="4"/>
    </row>
    <row r="867" spans="1:23">
      <c r="A867" s="4">
        <v>50</v>
      </c>
      <c r="B867" s="4">
        <v>0</v>
      </c>
      <c r="C867" s="4">
        <v>0</v>
      </c>
      <c r="D867" s="4">
        <v>1</v>
      </c>
      <c r="E867" s="4">
        <v>222</v>
      </c>
      <c r="F867" s="4">
        <f>ROUND(Source!AO863,O867)</f>
        <v>0</v>
      </c>
      <c r="G867" s="4" t="s">
        <v>64</v>
      </c>
      <c r="H867" s="4" t="s">
        <v>65</v>
      </c>
      <c r="I867" s="4"/>
      <c r="J867" s="4"/>
      <c r="K867" s="4">
        <v>222</v>
      </c>
      <c r="L867" s="4">
        <v>3</v>
      </c>
      <c r="M867" s="4">
        <v>3</v>
      </c>
      <c r="N867" s="4" t="s">
        <v>3</v>
      </c>
      <c r="O867" s="4">
        <v>2</v>
      </c>
      <c r="P867" s="4"/>
      <c r="Q867" s="4"/>
      <c r="R867" s="4"/>
      <c r="S867" s="4"/>
      <c r="T867" s="4"/>
      <c r="U867" s="4"/>
      <c r="V867" s="4"/>
      <c r="W867" s="4"/>
    </row>
    <row r="868" spans="1:23">
      <c r="A868" s="4">
        <v>50</v>
      </c>
      <c r="B868" s="4">
        <v>0</v>
      </c>
      <c r="C868" s="4">
        <v>0</v>
      </c>
      <c r="D868" s="4">
        <v>1</v>
      </c>
      <c r="E868" s="4">
        <v>225</v>
      </c>
      <c r="F868" s="4">
        <f>ROUND(Source!AV863,O868)</f>
        <v>82595.149999999994</v>
      </c>
      <c r="G868" s="4" t="s">
        <v>66</v>
      </c>
      <c r="H868" s="4" t="s">
        <v>67</v>
      </c>
      <c r="I868" s="4"/>
      <c r="J868" s="4"/>
      <c r="K868" s="4">
        <v>225</v>
      </c>
      <c r="L868" s="4">
        <v>4</v>
      </c>
      <c r="M868" s="4">
        <v>3</v>
      </c>
      <c r="N868" s="4" t="s">
        <v>3</v>
      </c>
      <c r="O868" s="4">
        <v>2</v>
      </c>
      <c r="P868" s="4"/>
      <c r="Q868" s="4"/>
      <c r="R868" s="4"/>
      <c r="S868" s="4"/>
      <c r="T868" s="4"/>
      <c r="U868" s="4"/>
      <c r="V868" s="4"/>
      <c r="W868" s="4"/>
    </row>
    <row r="869" spans="1:23">
      <c r="A869" s="4">
        <v>50</v>
      </c>
      <c r="B869" s="4">
        <v>0</v>
      </c>
      <c r="C869" s="4">
        <v>0</v>
      </c>
      <c r="D869" s="4">
        <v>1</v>
      </c>
      <c r="E869" s="4">
        <v>226</v>
      </c>
      <c r="F869" s="4">
        <f>ROUND(Source!AW863,O869)</f>
        <v>82595.149999999994</v>
      </c>
      <c r="G869" s="4" t="s">
        <v>68</v>
      </c>
      <c r="H869" s="4" t="s">
        <v>69</v>
      </c>
      <c r="I869" s="4"/>
      <c r="J869" s="4"/>
      <c r="K869" s="4">
        <v>226</v>
      </c>
      <c r="L869" s="4">
        <v>5</v>
      </c>
      <c r="M869" s="4">
        <v>3</v>
      </c>
      <c r="N869" s="4" t="s">
        <v>3</v>
      </c>
      <c r="O869" s="4">
        <v>2</v>
      </c>
      <c r="P869" s="4"/>
      <c r="Q869" s="4"/>
      <c r="R869" s="4"/>
      <c r="S869" s="4"/>
      <c r="T869" s="4"/>
      <c r="U869" s="4"/>
      <c r="V869" s="4"/>
      <c r="W869" s="4"/>
    </row>
    <row r="870" spans="1:23">
      <c r="A870" s="4">
        <v>50</v>
      </c>
      <c r="B870" s="4">
        <v>0</v>
      </c>
      <c r="C870" s="4">
        <v>0</v>
      </c>
      <c r="D870" s="4">
        <v>1</v>
      </c>
      <c r="E870" s="4">
        <v>227</v>
      </c>
      <c r="F870" s="4">
        <f>ROUND(Source!AX863,O870)</f>
        <v>0</v>
      </c>
      <c r="G870" s="4" t="s">
        <v>70</v>
      </c>
      <c r="H870" s="4" t="s">
        <v>71</v>
      </c>
      <c r="I870" s="4"/>
      <c r="J870" s="4"/>
      <c r="K870" s="4">
        <v>227</v>
      </c>
      <c r="L870" s="4">
        <v>6</v>
      </c>
      <c r="M870" s="4">
        <v>3</v>
      </c>
      <c r="N870" s="4" t="s">
        <v>3</v>
      </c>
      <c r="O870" s="4">
        <v>2</v>
      </c>
      <c r="P870" s="4"/>
      <c r="Q870" s="4"/>
      <c r="R870" s="4"/>
      <c r="S870" s="4"/>
      <c r="T870" s="4"/>
      <c r="U870" s="4"/>
      <c r="V870" s="4"/>
      <c r="W870" s="4"/>
    </row>
    <row r="871" spans="1:23">
      <c r="A871" s="4">
        <v>50</v>
      </c>
      <c r="B871" s="4">
        <v>0</v>
      </c>
      <c r="C871" s="4">
        <v>0</v>
      </c>
      <c r="D871" s="4">
        <v>1</v>
      </c>
      <c r="E871" s="4">
        <v>228</v>
      </c>
      <c r="F871" s="4">
        <f>ROUND(Source!AY863,O871)</f>
        <v>82595.149999999994</v>
      </c>
      <c r="G871" s="4" t="s">
        <v>72</v>
      </c>
      <c r="H871" s="4" t="s">
        <v>73</v>
      </c>
      <c r="I871" s="4"/>
      <c r="J871" s="4"/>
      <c r="K871" s="4">
        <v>228</v>
      </c>
      <c r="L871" s="4">
        <v>7</v>
      </c>
      <c r="M871" s="4">
        <v>3</v>
      </c>
      <c r="N871" s="4" t="s">
        <v>3</v>
      </c>
      <c r="O871" s="4">
        <v>2</v>
      </c>
      <c r="P871" s="4"/>
      <c r="Q871" s="4"/>
      <c r="R871" s="4"/>
      <c r="S871" s="4"/>
      <c r="T871" s="4"/>
      <c r="U871" s="4"/>
      <c r="V871" s="4"/>
      <c r="W871" s="4"/>
    </row>
    <row r="872" spans="1:23">
      <c r="A872" s="4">
        <v>50</v>
      </c>
      <c r="B872" s="4">
        <v>0</v>
      </c>
      <c r="C872" s="4">
        <v>0</v>
      </c>
      <c r="D872" s="4">
        <v>1</v>
      </c>
      <c r="E872" s="4">
        <v>216</v>
      </c>
      <c r="F872" s="4">
        <f>ROUND(Source!AP863,O872)</f>
        <v>0</v>
      </c>
      <c r="G872" s="4" t="s">
        <v>74</v>
      </c>
      <c r="H872" s="4" t="s">
        <v>75</v>
      </c>
      <c r="I872" s="4"/>
      <c r="J872" s="4"/>
      <c r="K872" s="4">
        <v>216</v>
      </c>
      <c r="L872" s="4">
        <v>8</v>
      </c>
      <c r="M872" s="4">
        <v>3</v>
      </c>
      <c r="N872" s="4" t="s">
        <v>3</v>
      </c>
      <c r="O872" s="4">
        <v>2</v>
      </c>
      <c r="P872" s="4"/>
      <c r="Q872" s="4"/>
      <c r="R872" s="4"/>
      <c r="S872" s="4"/>
      <c r="T872" s="4"/>
      <c r="U872" s="4"/>
      <c r="V872" s="4"/>
      <c r="W872" s="4"/>
    </row>
    <row r="873" spans="1:23">
      <c r="A873" s="4">
        <v>50</v>
      </c>
      <c r="B873" s="4">
        <v>0</v>
      </c>
      <c r="C873" s="4">
        <v>0</v>
      </c>
      <c r="D873" s="4">
        <v>1</v>
      </c>
      <c r="E873" s="4">
        <v>223</v>
      </c>
      <c r="F873" s="4">
        <f>ROUND(Source!AQ863,O873)</f>
        <v>0</v>
      </c>
      <c r="G873" s="4" t="s">
        <v>76</v>
      </c>
      <c r="H873" s="4" t="s">
        <v>77</v>
      </c>
      <c r="I873" s="4"/>
      <c r="J873" s="4"/>
      <c r="K873" s="4">
        <v>223</v>
      </c>
      <c r="L873" s="4">
        <v>9</v>
      </c>
      <c r="M873" s="4">
        <v>3</v>
      </c>
      <c r="N873" s="4" t="s">
        <v>3</v>
      </c>
      <c r="O873" s="4">
        <v>2</v>
      </c>
      <c r="P873" s="4"/>
      <c r="Q873" s="4"/>
      <c r="R873" s="4"/>
      <c r="S873" s="4"/>
      <c r="T873" s="4"/>
      <c r="U873" s="4"/>
      <c r="V873" s="4"/>
      <c r="W873" s="4"/>
    </row>
    <row r="874" spans="1:23">
      <c r="A874" s="4">
        <v>50</v>
      </c>
      <c r="B874" s="4">
        <v>0</v>
      </c>
      <c r="C874" s="4">
        <v>0</v>
      </c>
      <c r="D874" s="4">
        <v>1</v>
      </c>
      <c r="E874" s="4">
        <v>229</v>
      </c>
      <c r="F874" s="4">
        <f>ROUND(Source!AZ863,O874)</f>
        <v>0</v>
      </c>
      <c r="G874" s="4" t="s">
        <v>78</v>
      </c>
      <c r="H874" s="4" t="s">
        <v>79</v>
      </c>
      <c r="I874" s="4"/>
      <c r="J874" s="4"/>
      <c r="K874" s="4">
        <v>229</v>
      </c>
      <c r="L874" s="4">
        <v>10</v>
      </c>
      <c r="M874" s="4">
        <v>3</v>
      </c>
      <c r="N874" s="4" t="s">
        <v>3</v>
      </c>
      <c r="O874" s="4">
        <v>2</v>
      </c>
      <c r="P874" s="4"/>
      <c r="Q874" s="4"/>
      <c r="R874" s="4"/>
      <c r="S874" s="4"/>
      <c r="T874" s="4"/>
      <c r="U874" s="4"/>
      <c r="V874" s="4"/>
      <c r="W874" s="4"/>
    </row>
    <row r="875" spans="1:23">
      <c r="A875" s="4">
        <v>50</v>
      </c>
      <c r="B875" s="4">
        <v>0</v>
      </c>
      <c r="C875" s="4">
        <v>0</v>
      </c>
      <c r="D875" s="4">
        <v>1</v>
      </c>
      <c r="E875" s="4">
        <v>203</v>
      </c>
      <c r="F875" s="4">
        <f>ROUND(Source!Q863,O875)</f>
        <v>3489.4</v>
      </c>
      <c r="G875" s="4" t="s">
        <v>80</v>
      </c>
      <c r="H875" s="4" t="s">
        <v>81</v>
      </c>
      <c r="I875" s="4"/>
      <c r="J875" s="4"/>
      <c r="K875" s="4">
        <v>203</v>
      </c>
      <c r="L875" s="4">
        <v>11</v>
      </c>
      <c r="M875" s="4">
        <v>3</v>
      </c>
      <c r="N875" s="4" t="s">
        <v>3</v>
      </c>
      <c r="O875" s="4">
        <v>2</v>
      </c>
      <c r="P875" s="4"/>
      <c r="Q875" s="4"/>
      <c r="R875" s="4"/>
      <c r="S875" s="4"/>
      <c r="T875" s="4"/>
      <c r="U875" s="4"/>
      <c r="V875" s="4"/>
      <c r="W875" s="4"/>
    </row>
    <row r="876" spans="1:23">
      <c r="A876" s="4">
        <v>50</v>
      </c>
      <c r="B876" s="4">
        <v>0</v>
      </c>
      <c r="C876" s="4">
        <v>0</v>
      </c>
      <c r="D876" s="4">
        <v>1</v>
      </c>
      <c r="E876" s="4">
        <v>231</v>
      </c>
      <c r="F876" s="4">
        <f>ROUND(Source!BB863,O876)</f>
        <v>0</v>
      </c>
      <c r="G876" s="4" t="s">
        <v>82</v>
      </c>
      <c r="H876" s="4" t="s">
        <v>83</v>
      </c>
      <c r="I876" s="4"/>
      <c r="J876" s="4"/>
      <c r="K876" s="4">
        <v>231</v>
      </c>
      <c r="L876" s="4">
        <v>12</v>
      </c>
      <c r="M876" s="4">
        <v>3</v>
      </c>
      <c r="N876" s="4" t="s">
        <v>3</v>
      </c>
      <c r="O876" s="4">
        <v>2</v>
      </c>
      <c r="P876" s="4"/>
      <c r="Q876" s="4"/>
      <c r="R876" s="4"/>
      <c r="S876" s="4"/>
      <c r="T876" s="4"/>
      <c r="U876" s="4"/>
      <c r="V876" s="4"/>
      <c r="W876" s="4"/>
    </row>
    <row r="877" spans="1:23">
      <c r="A877" s="4">
        <v>50</v>
      </c>
      <c r="B877" s="4">
        <v>0</v>
      </c>
      <c r="C877" s="4">
        <v>0</v>
      </c>
      <c r="D877" s="4">
        <v>1</v>
      </c>
      <c r="E877" s="4">
        <v>204</v>
      </c>
      <c r="F877" s="4">
        <f>ROUND(Source!R863,O877)</f>
        <v>1017.87</v>
      </c>
      <c r="G877" s="4" t="s">
        <v>84</v>
      </c>
      <c r="H877" s="4" t="s">
        <v>85</v>
      </c>
      <c r="I877" s="4"/>
      <c r="J877" s="4"/>
      <c r="K877" s="4">
        <v>204</v>
      </c>
      <c r="L877" s="4">
        <v>13</v>
      </c>
      <c r="M877" s="4">
        <v>3</v>
      </c>
      <c r="N877" s="4" t="s">
        <v>3</v>
      </c>
      <c r="O877" s="4">
        <v>2</v>
      </c>
      <c r="P877" s="4"/>
      <c r="Q877" s="4"/>
      <c r="R877" s="4"/>
      <c r="S877" s="4"/>
      <c r="T877" s="4"/>
      <c r="U877" s="4"/>
      <c r="V877" s="4"/>
      <c r="W877" s="4"/>
    </row>
    <row r="878" spans="1:23">
      <c r="A878" s="4">
        <v>50</v>
      </c>
      <c r="B878" s="4">
        <v>0</v>
      </c>
      <c r="C878" s="4">
        <v>0</v>
      </c>
      <c r="D878" s="4">
        <v>1</v>
      </c>
      <c r="E878" s="4">
        <v>205</v>
      </c>
      <c r="F878" s="4">
        <f>ROUND(Source!S863,O878)</f>
        <v>51751.75</v>
      </c>
      <c r="G878" s="4" t="s">
        <v>86</v>
      </c>
      <c r="H878" s="4" t="s">
        <v>87</v>
      </c>
      <c r="I878" s="4"/>
      <c r="J878" s="4"/>
      <c r="K878" s="4">
        <v>205</v>
      </c>
      <c r="L878" s="4">
        <v>14</v>
      </c>
      <c r="M878" s="4">
        <v>3</v>
      </c>
      <c r="N878" s="4" t="s">
        <v>3</v>
      </c>
      <c r="O878" s="4">
        <v>2</v>
      </c>
      <c r="P878" s="4"/>
      <c r="Q878" s="4"/>
      <c r="R878" s="4"/>
      <c r="S878" s="4"/>
      <c r="T878" s="4"/>
      <c r="U878" s="4"/>
      <c r="V878" s="4"/>
      <c r="W878" s="4"/>
    </row>
    <row r="879" spans="1:23">
      <c r="A879" s="4">
        <v>50</v>
      </c>
      <c r="B879" s="4">
        <v>0</v>
      </c>
      <c r="C879" s="4">
        <v>0</v>
      </c>
      <c r="D879" s="4">
        <v>1</v>
      </c>
      <c r="E879" s="4">
        <v>232</v>
      </c>
      <c r="F879" s="4">
        <f>ROUND(Source!BC863,O879)</f>
        <v>0</v>
      </c>
      <c r="G879" s="4" t="s">
        <v>88</v>
      </c>
      <c r="H879" s="4" t="s">
        <v>89</v>
      </c>
      <c r="I879" s="4"/>
      <c r="J879" s="4"/>
      <c r="K879" s="4">
        <v>232</v>
      </c>
      <c r="L879" s="4">
        <v>15</v>
      </c>
      <c r="M879" s="4">
        <v>3</v>
      </c>
      <c r="N879" s="4" t="s">
        <v>3</v>
      </c>
      <c r="O879" s="4">
        <v>2</v>
      </c>
      <c r="P879" s="4"/>
      <c r="Q879" s="4"/>
      <c r="R879" s="4"/>
      <c r="S879" s="4"/>
      <c r="T879" s="4"/>
      <c r="U879" s="4"/>
      <c r="V879" s="4"/>
      <c r="W879" s="4"/>
    </row>
    <row r="880" spans="1:23">
      <c r="A880" s="4">
        <v>50</v>
      </c>
      <c r="B880" s="4">
        <v>0</v>
      </c>
      <c r="C880" s="4">
        <v>0</v>
      </c>
      <c r="D880" s="4">
        <v>1</v>
      </c>
      <c r="E880" s="4">
        <v>214</v>
      </c>
      <c r="F880" s="4">
        <f>ROUND(Source!AS863,O880)</f>
        <v>216887.62</v>
      </c>
      <c r="G880" s="4" t="s">
        <v>90</v>
      </c>
      <c r="H880" s="4" t="s">
        <v>91</v>
      </c>
      <c r="I880" s="4"/>
      <c r="J880" s="4"/>
      <c r="K880" s="4">
        <v>214</v>
      </c>
      <c r="L880" s="4">
        <v>16</v>
      </c>
      <c r="M880" s="4">
        <v>3</v>
      </c>
      <c r="N880" s="4" t="s">
        <v>3</v>
      </c>
      <c r="O880" s="4">
        <v>2</v>
      </c>
      <c r="P880" s="4"/>
      <c r="Q880" s="4"/>
      <c r="R880" s="4"/>
      <c r="S880" s="4"/>
      <c r="T880" s="4"/>
      <c r="U880" s="4"/>
      <c r="V880" s="4"/>
      <c r="W880" s="4"/>
    </row>
    <row r="881" spans="1:206">
      <c r="A881" s="4">
        <v>50</v>
      </c>
      <c r="B881" s="4">
        <v>0</v>
      </c>
      <c r="C881" s="4">
        <v>0</v>
      </c>
      <c r="D881" s="4">
        <v>1</v>
      </c>
      <c r="E881" s="4">
        <v>215</v>
      </c>
      <c r="F881" s="4">
        <f>ROUND(Source!AT863,O881)</f>
        <v>4502.45</v>
      </c>
      <c r="G881" s="4" t="s">
        <v>92</v>
      </c>
      <c r="H881" s="4" t="s">
        <v>93</v>
      </c>
      <c r="I881" s="4"/>
      <c r="J881" s="4"/>
      <c r="K881" s="4">
        <v>215</v>
      </c>
      <c r="L881" s="4">
        <v>17</v>
      </c>
      <c r="M881" s="4">
        <v>3</v>
      </c>
      <c r="N881" s="4" t="s">
        <v>3</v>
      </c>
      <c r="O881" s="4">
        <v>2</v>
      </c>
      <c r="P881" s="4"/>
      <c r="Q881" s="4"/>
      <c r="R881" s="4"/>
      <c r="S881" s="4"/>
      <c r="T881" s="4"/>
      <c r="U881" s="4"/>
      <c r="V881" s="4"/>
      <c r="W881" s="4"/>
    </row>
    <row r="882" spans="1:206">
      <c r="A882" s="4">
        <v>50</v>
      </c>
      <c r="B882" s="4">
        <v>0</v>
      </c>
      <c r="C882" s="4">
        <v>0</v>
      </c>
      <c r="D882" s="4">
        <v>1</v>
      </c>
      <c r="E882" s="4">
        <v>217</v>
      </c>
      <c r="F882" s="4">
        <f>ROUND(Source!AU863,O882)</f>
        <v>0</v>
      </c>
      <c r="G882" s="4" t="s">
        <v>94</v>
      </c>
      <c r="H882" s="4" t="s">
        <v>95</v>
      </c>
      <c r="I882" s="4"/>
      <c r="J882" s="4"/>
      <c r="K882" s="4">
        <v>217</v>
      </c>
      <c r="L882" s="4">
        <v>18</v>
      </c>
      <c r="M882" s="4">
        <v>3</v>
      </c>
      <c r="N882" s="4" t="s">
        <v>3</v>
      </c>
      <c r="O882" s="4">
        <v>2</v>
      </c>
      <c r="P882" s="4"/>
      <c r="Q882" s="4"/>
      <c r="R882" s="4"/>
      <c r="S882" s="4"/>
      <c r="T882" s="4"/>
      <c r="U882" s="4"/>
      <c r="V882" s="4"/>
      <c r="W882" s="4"/>
    </row>
    <row r="883" spans="1:206">
      <c r="A883" s="4">
        <v>50</v>
      </c>
      <c r="B883" s="4">
        <v>0</v>
      </c>
      <c r="C883" s="4">
        <v>0</v>
      </c>
      <c r="D883" s="4">
        <v>1</v>
      </c>
      <c r="E883" s="4">
        <v>230</v>
      </c>
      <c r="F883" s="4">
        <f>ROUND(Source!BA863,O883)</f>
        <v>0</v>
      </c>
      <c r="G883" s="4" t="s">
        <v>96</v>
      </c>
      <c r="H883" s="4" t="s">
        <v>97</v>
      </c>
      <c r="I883" s="4"/>
      <c r="J883" s="4"/>
      <c r="K883" s="4">
        <v>230</v>
      </c>
      <c r="L883" s="4">
        <v>19</v>
      </c>
      <c r="M883" s="4">
        <v>3</v>
      </c>
      <c r="N883" s="4" t="s">
        <v>3</v>
      </c>
      <c r="O883" s="4">
        <v>2</v>
      </c>
      <c r="P883" s="4"/>
      <c r="Q883" s="4"/>
      <c r="R883" s="4"/>
      <c r="S883" s="4"/>
      <c r="T883" s="4"/>
      <c r="U883" s="4"/>
      <c r="V883" s="4"/>
      <c r="W883" s="4"/>
    </row>
    <row r="884" spans="1:206">
      <c r="A884" s="4">
        <v>50</v>
      </c>
      <c r="B884" s="4">
        <v>0</v>
      </c>
      <c r="C884" s="4">
        <v>0</v>
      </c>
      <c r="D884" s="4">
        <v>1</v>
      </c>
      <c r="E884" s="4">
        <v>206</v>
      </c>
      <c r="F884" s="4">
        <f>ROUND(Source!T863,O884)</f>
        <v>0</v>
      </c>
      <c r="G884" s="4" t="s">
        <v>98</v>
      </c>
      <c r="H884" s="4" t="s">
        <v>99</v>
      </c>
      <c r="I884" s="4"/>
      <c r="J884" s="4"/>
      <c r="K884" s="4">
        <v>206</v>
      </c>
      <c r="L884" s="4">
        <v>20</v>
      </c>
      <c r="M884" s="4">
        <v>3</v>
      </c>
      <c r="N884" s="4" t="s">
        <v>3</v>
      </c>
      <c r="O884" s="4">
        <v>2</v>
      </c>
      <c r="P884" s="4"/>
      <c r="Q884" s="4"/>
      <c r="R884" s="4"/>
      <c r="S884" s="4"/>
      <c r="T884" s="4"/>
      <c r="U884" s="4"/>
      <c r="V884" s="4"/>
      <c r="W884" s="4"/>
    </row>
    <row r="885" spans="1:206">
      <c r="A885" s="4">
        <v>50</v>
      </c>
      <c r="B885" s="4">
        <v>0</v>
      </c>
      <c r="C885" s="4">
        <v>0</v>
      </c>
      <c r="D885" s="4">
        <v>1</v>
      </c>
      <c r="E885" s="4">
        <v>207</v>
      </c>
      <c r="F885" s="4">
        <f>Source!U863</f>
        <v>182.19384699999998</v>
      </c>
      <c r="G885" s="4" t="s">
        <v>100</v>
      </c>
      <c r="H885" s="4" t="s">
        <v>101</v>
      </c>
      <c r="I885" s="4"/>
      <c r="J885" s="4"/>
      <c r="K885" s="4">
        <v>207</v>
      </c>
      <c r="L885" s="4">
        <v>21</v>
      </c>
      <c r="M885" s="4">
        <v>3</v>
      </c>
      <c r="N885" s="4" t="s">
        <v>3</v>
      </c>
      <c r="O885" s="4">
        <v>-1</v>
      </c>
      <c r="P885" s="4"/>
      <c r="Q885" s="4"/>
      <c r="R885" s="4"/>
      <c r="S885" s="4"/>
      <c r="T885" s="4"/>
      <c r="U885" s="4"/>
      <c r="V885" s="4"/>
      <c r="W885" s="4"/>
    </row>
    <row r="886" spans="1:206">
      <c r="A886" s="4">
        <v>50</v>
      </c>
      <c r="B886" s="4">
        <v>0</v>
      </c>
      <c r="C886" s="4">
        <v>0</v>
      </c>
      <c r="D886" s="4">
        <v>1</v>
      </c>
      <c r="E886" s="4">
        <v>208</v>
      </c>
      <c r="F886" s="4">
        <f>Source!V863</f>
        <v>2.9552</v>
      </c>
      <c r="G886" s="4" t="s">
        <v>102</v>
      </c>
      <c r="H886" s="4" t="s">
        <v>103</v>
      </c>
      <c r="I886" s="4"/>
      <c r="J886" s="4"/>
      <c r="K886" s="4">
        <v>208</v>
      </c>
      <c r="L886" s="4">
        <v>22</v>
      </c>
      <c r="M886" s="4">
        <v>3</v>
      </c>
      <c r="N886" s="4" t="s">
        <v>3</v>
      </c>
      <c r="O886" s="4">
        <v>-1</v>
      </c>
      <c r="P886" s="4"/>
      <c r="Q886" s="4"/>
      <c r="R886" s="4"/>
      <c r="S886" s="4"/>
      <c r="T886" s="4"/>
      <c r="U886" s="4"/>
      <c r="V886" s="4"/>
      <c r="W886" s="4"/>
    </row>
    <row r="887" spans="1:206">
      <c r="A887" s="4">
        <v>50</v>
      </c>
      <c r="B887" s="4">
        <v>0</v>
      </c>
      <c r="C887" s="4">
        <v>0</v>
      </c>
      <c r="D887" s="4">
        <v>1</v>
      </c>
      <c r="E887" s="4">
        <v>209</v>
      </c>
      <c r="F887" s="4">
        <f>ROUND(Source!W863,O887)</f>
        <v>189.47</v>
      </c>
      <c r="G887" s="4" t="s">
        <v>104</v>
      </c>
      <c r="H887" s="4" t="s">
        <v>105</v>
      </c>
      <c r="I887" s="4"/>
      <c r="J887" s="4"/>
      <c r="K887" s="4">
        <v>209</v>
      </c>
      <c r="L887" s="4">
        <v>23</v>
      </c>
      <c r="M887" s="4">
        <v>3</v>
      </c>
      <c r="N887" s="4" t="s">
        <v>3</v>
      </c>
      <c r="O887" s="4">
        <v>2</v>
      </c>
      <c r="P887" s="4"/>
      <c r="Q887" s="4"/>
      <c r="R887" s="4"/>
      <c r="S887" s="4"/>
      <c r="T887" s="4"/>
      <c r="U887" s="4"/>
      <c r="V887" s="4"/>
      <c r="W887" s="4"/>
    </row>
    <row r="888" spans="1:206">
      <c r="A888" s="4">
        <v>50</v>
      </c>
      <c r="B888" s="4">
        <v>0</v>
      </c>
      <c r="C888" s="4">
        <v>0</v>
      </c>
      <c r="D888" s="4">
        <v>1</v>
      </c>
      <c r="E888" s="4">
        <v>233</v>
      </c>
      <c r="F888" s="4">
        <f>ROUND(Source!BD863,O888)</f>
        <v>0</v>
      </c>
      <c r="G888" s="4" t="s">
        <v>106</v>
      </c>
      <c r="H888" s="4" t="s">
        <v>107</v>
      </c>
      <c r="I888" s="4"/>
      <c r="J888" s="4"/>
      <c r="K888" s="4">
        <v>233</v>
      </c>
      <c r="L888" s="4">
        <v>24</v>
      </c>
      <c r="M888" s="4">
        <v>3</v>
      </c>
      <c r="N888" s="4" t="s">
        <v>3</v>
      </c>
      <c r="O888" s="4">
        <v>2</v>
      </c>
      <c r="P888" s="4"/>
      <c r="Q888" s="4"/>
      <c r="R888" s="4"/>
      <c r="S888" s="4"/>
      <c r="T888" s="4"/>
      <c r="U888" s="4"/>
      <c r="V888" s="4"/>
      <c r="W888" s="4"/>
    </row>
    <row r="889" spans="1:206">
      <c r="A889" s="4">
        <v>50</v>
      </c>
      <c r="B889" s="4">
        <v>0</v>
      </c>
      <c r="C889" s="4">
        <v>0</v>
      </c>
      <c r="D889" s="4">
        <v>1</v>
      </c>
      <c r="E889" s="4">
        <v>210</v>
      </c>
      <c r="F889" s="4">
        <f>ROUND(Source!X863,O889)</f>
        <v>54612.38</v>
      </c>
      <c r="G889" s="4" t="s">
        <v>108</v>
      </c>
      <c r="H889" s="4" t="s">
        <v>109</v>
      </c>
      <c r="I889" s="4"/>
      <c r="J889" s="4"/>
      <c r="K889" s="4">
        <v>210</v>
      </c>
      <c r="L889" s="4">
        <v>25</v>
      </c>
      <c r="M889" s="4">
        <v>3</v>
      </c>
      <c r="N889" s="4" t="s">
        <v>3</v>
      </c>
      <c r="O889" s="4">
        <v>2</v>
      </c>
      <c r="P889" s="4"/>
      <c r="Q889" s="4"/>
      <c r="R889" s="4"/>
      <c r="S889" s="4"/>
      <c r="T889" s="4"/>
      <c r="U889" s="4"/>
      <c r="V889" s="4"/>
      <c r="W889" s="4"/>
    </row>
    <row r="890" spans="1:206">
      <c r="A890" s="4">
        <v>50</v>
      </c>
      <c r="B890" s="4">
        <v>0</v>
      </c>
      <c r="C890" s="4">
        <v>0</v>
      </c>
      <c r="D890" s="4">
        <v>1</v>
      </c>
      <c r="E890" s="4">
        <v>211</v>
      </c>
      <c r="F890" s="4">
        <f>ROUND(Source!Y863,O890)</f>
        <v>28941.39</v>
      </c>
      <c r="G890" s="4" t="s">
        <v>110</v>
      </c>
      <c r="H890" s="4" t="s">
        <v>111</v>
      </c>
      <c r="I890" s="4"/>
      <c r="J890" s="4"/>
      <c r="K890" s="4">
        <v>211</v>
      </c>
      <c r="L890" s="4">
        <v>26</v>
      </c>
      <c r="M890" s="4">
        <v>3</v>
      </c>
      <c r="N890" s="4" t="s">
        <v>3</v>
      </c>
      <c r="O890" s="4">
        <v>2</v>
      </c>
      <c r="P890" s="4"/>
      <c r="Q890" s="4"/>
      <c r="R890" s="4"/>
      <c r="S890" s="4"/>
      <c r="T890" s="4"/>
      <c r="U890" s="4"/>
      <c r="V890" s="4"/>
      <c r="W890" s="4"/>
    </row>
    <row r="891" spans="1:206">
      <c r="A891" s="4">
        <v>50</v>
      </c>
      <c r="B891" s="4">
        <v>0</v>
      </c>
      <c r="C891" s="4">
        <v>0</v>
      </c>
      <c r="D891" s="4">
        <v>1</v>
      </c>
      <c r="E891" s="4">
        <v>224</v>
      </c>
      <c r="F891" s="4">
        <f>ROUND(Source!AR863,O891)</f>
        <v>221390.07</v>
      </c>
      <c r="G891" s="4" t="s">
        <v>112</v>
      </c>
      <c r="H891" s="4" t="s">
        <v>113</v>
      </c>
      <c r="I891" s="4"/>
      <c r="J891" s="4"/>
      <c r="K891" s="4">
        <v>224</v>
      </c>
      <c r="L891" s="4">
        <v>27</v>
      </c>
      <c r="M891" s="4">
        <v>3</v>
      </c>
      <c r="N891" s="4" t="s">
        <v>3</v>
      </c>
      <c r="O891" s="4">
        <v>2</v>
      </c>
      <c r="P891" s="4"/>
      <c r="Q891" s="4"/>
      <c r="R891" s="4"/>
      <c r="S891" s="4"/>
      <c r="T891" s="4"/>
      <c r="U891" s="4"/>
      <c r="V891" s="4"/>
      <c r="W891" s="4"/>
    </row>
    <row r="893" spans="1:206">
      <c r="A893" s="2">
        <v>51</v>
      </c>
      <c r="B893" s="2">
        <f>B813</f>
        <v>1</v>
      </c>
      <c r="C893" s="2">
        <f>A813</f>
        <v>4</v>
      </c>
      <c r="D893" s="2">
        <f>ROW(A813)</f>
        <v>813</v>
      </c>
      <c r="E893" s="2"/>
      <c r="F893" s="2" t="str">
        <f>IF(F813&lt;&gt;"",F813,"")</f>
        <v>Новый раздел</v>
      </c>
      <c r="G893" s="2" t="str">
        <f>IF(G813&lt;&gt;"",G813,"")</f>
        <v>демонтаж 16</v>
      </c>
      <c r="H893" s="2">
        <v>0</v>
      </c>
      <c r="I893" s="2"/>
      <c r="J893" s="2"/>
      <c r="K893" s="2"/>
      <c r="L893" s="2"/>
      <c r="M893" s="2"/>
      <c r="N893" s="2"/>
      <c r="O893" s="2">
        <f t="shared" ref="O893:T893" si="900">ROUND(O863+AB893,2)</f>
        <v>143142.79999999999</v>
      </c>
      <c r="P893" s="2">
        <f t="shared" si="900"/>
        <v>82595.149999999994</v>
      </c>
      <c r="Q893" s="2">
        <f t="shared" si="900"/>
        <v>3966.79</v>
      </c>
      <c r="R893" s="2">
        <f t="shared" si="900"/>
        <v>1468.95</v>
      </c>
      <c r="S893" s="2">
        <f t="shared" si="900"/>
        <v>56580.86</v>
      </c>
      <c r="T893" s="2">
        <f t="shared" si="900"/>
        <v>0</v>
      </c>
      <c r="U893" s="2">
        <f>U863+AH893</f>
        <v>201.63694699999996</v>
      </c>
      <c r="V893" s="2">
        <f>V863+AI893</f>
        <v>4.0190999999999999</v>
      </c>
      <c r="W893" s="2">
        <f>ROUND(W863+AJ893,2)</f>
        <v>189.47</v>
      </c>
      <c r="X893" s="2">
        <f>ROUND(X863+AK893,2)</f>
        <v>56914.12</v>
      </c>
      <c r="Y893" s="2">
        <f>ROUND(Y863+AL893,2)</f>
        <v>30797.74</v>
      </c>
      <c r="Z893" s="2"/>
      <c r="AA893" s="2"/>
      <c r="AB893" s="2">
        <f>ROUND(SUMIF(AA817:AA830,"=33525518",O817:O830),2)</f>
        <v>5306.5</v>
      </c>
      <c r="AC893" s="2">
        <f>ROUND(SUMIF(AA817:AA830,"=33525518",P817:P830),2)</f>
        <v>0</v>
      </c>
      <c r="AD893" s="2">
        <f>ROUND(SUMIF(AA817:AA830,"=33525518",Q817:Q830),2)</f>
        <v>477.39</v>
      </c>
      <c r="AE893" s="2">
        <f>ROUND(SUMIF(AA817:AA830,"=33525518",R817:R830),2)</f>
        <v>451.08</v>
      </c>
      <c r="AF893" s="2">
        <f>ROUND(SUMIF(AA817:AA830,"=33525518",S817:S830),2)</f>
        <v>4829.1099999999997</v>
      </c>
      <c r="AG893" s="2">
        <f>ROUND(SUMIF(AA817:AA830,"=33525518",T817:T830),2)</f>
        <v>0</v>
      </c>
      <c r="AH893" s="2">
        <f>SUMIF(AA817:AA830,"=33525518",U817:U830)</f>
        <v>19.443100000000001</v>
      </c>
      <c r="AI893" s="2">
        <f>SUMIF(AA817:AA830,"=33525518",V817:V830)</f>
        <v>1.0639000000000001</v>
      </c>
      <c r="AJ893" s="2">
        <f>ROUND(SUMIF(AA817:AA830,"=33525518",W817:W830),2)</f>
        <v>0</v>
      </c>
      <c r="AK893" s="2">
        <f>ROUND(SUMIF(AA817:AA830,"=33525518",X817:X830),2)</f>
        <v>2301.7399999999998</v>
      </c>
      <c r="AL893" s="2">
        <f>ROUND(SUMIF(AA817:AA830,"=33525518",Y817:Y830),2)</f>
        <v>1856.35</v>
      </c>
      <c r="AM893" s="2"/>
      <c r="AN893" s="2"/>
      <c r="AO893" s="2">
        <f t="shared" ref="AO893:BD893" si="901">ROUND(AO863+BX893,2)</f>
        <v>0</v>
      </c>
      <c r="AP893" s="2">
        <f t="shared" si="901"/>
        <v>0</v>
      </c>
      <c r="AQ893" s="2">
        <f t="shared" si="901"/>
        <v>0</v>
      </c>
      <c r="AR893" s="2">
        <f t="shared" si="901"/>
        <v>230854.66</v>
      </c>
      <c r="AS893" s="2">
        <f t="shared" si="901"/>
        <v>226352.21</v>
      </c>
      <c r="AT893" s="2">
        <f t="shared" si="901"/>
        <v>4502.45</v>
      </c>
      <c r="AU893" s="2">
        <f t="shared" si="901"/>
        <v>0</v>
      </c>
      <c r="AV893" s="2">
        <f t="shared" si="901"/>
        <v>82595.149999999994</v>
      </c>
      <c r="AW893" s="2">
        <f t="shared" si="901"/>
        <v>82595.149999999994</v>
      </c>
      <c r="AX893" s="2">
        <f t="shared" si="901"/>
        <v>0</v>
      </c>
      <c r="AY893" s="2">
        <f t="shared" si="901"/>
        <v>82595.149999999994</v>
      </c>
      <c r="AZ893" s="2">
        <f t="shared" si="901"/>
        <v>0</v>
      </c>
      <c r="BA893" s="2">
        <f t="shared" si="901"/>
        <v>0</v>
      </c>
      <c r="BB893" s="2">
        <f t="shared" si="901"/>
        <v>0</v>
      </c>
      <c r="BC893" s="2">
        <f t="shared" si="901"/>
        <v>0</v>
      </c>
      <c r="BD893" s="2">
        <f t="shared" si="901"/>
        <v>0</v>
      </c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>
        <f>ROUND(SUMIF(AA817:AA830,"=33525518",FQ817:FQ830),2)</f>
        <v>0</v>
      </c>
      <c r="BY893" s="2">
        <f>ROUND(SUMIF(AA817:AA830,"=33525518",FR817:FR830),2)</f>
        <v>0</v>
      </c>
      <c r="BZ893" s="2">
        <f>ROUND(SUMIF(AA817:AA830,"=33525518",GL817:GL830),2)</f>
        <v>0</v>
      </c>
      <c r="CA893" s="2">
        <f>ROUND(SUMIF(AA817:AA830,"=33525518",GM817:GM830),2)</f>
        <v>9464.59</v>
      </c>
      <c r="CB893" s="2">
        <f>ROUND(SUMIF(AA817:AA830,"=33525518",GN817:GN830),2)</f>
        <v>9464.59</v>
      </c>
      <c r="CC893" s="2">
        <f>ROUND(SUMIF(AA817:AA830,"=33525518",GO817:GO830),2)</f>
        <v>0</v>
      </c>
      <c r="CD893" s="2">
        <f>ROUND(SUMIF(AA817:AA830,"=33525518",GP817:GP830),2)</f>
        <v>0</v>
      </c>
      <c r="CE893" s="2">
        <f>AC893-BX893</f>
        <v>0</v>
      </c>
      <c r="CF893" s="2">
        <f>AC893-BY893</f>
        <v>0</v>
      </c>
      <c r="CG893" s="2">
        <f>BX893-BZ893</f>
        <v>0</v>
      </c>
      <c r="CH893" s="2">
        <f>AC893-BX893-BY893+BZ893</f>
        <v>0</v>
      </c>
      <c r="CI893" s="2">
        <f>BY893-BZ893</f>
        <v>0</v>
      </c>
      <c r="CJ893" s="2">
        <f>ROUND(SUMIF(AA817:AA830,"=33525518",GX817:GX830),2)</f>
        <v>0</v>
      </c>
      <c r="CK893" s="2">
        <f>ROUND(SUMIF(AA817:AA830,"=33525518",GY817:GY830),2)</f>
        <v>0</v>
      </c>
      <c r="CL893" s="2">
        <f>ROUND(SUMIF(AA817:AA830,"=33525518",GZ817:GZ830),2)</f>
        <v>0</v>
      </c>
      <c r="CM893" s="2">
        <f>ROUND(SUMIF(AA817:AA830,"=33525518",HD817:HD830),2)</f>
        <v>0</v>
      </c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>
        <v>0</v>
      </c>
    </row>
    <row r="895" spans="1:206">
      <c r="A895" s="4">
        <v>50</v>
      </c>
      <c r="B895" s="4">
        <v>0</v>
      </c>
      <c r="C895" s="4">
        <v>0</v>
      </c>
      <c r="D895" s="4">
        <v>1</v>
      </c>
      <c r="E895" s="4">
        <v>201</v>
      </c>
      <c r="F895" s="4">
        <f>ROUND(Source!O893,O895)</f>
        <v>143142.79999999999</v>
      </c>
      <c r="G895" s="4" t="s">
        <v>60</v>
      </c>
      <c r="H895" s="4" t="s">
        <v>61</v>
      </c>
      <c r="I895" s="4"/>
      <c r="J895" s="4"/>
      <c r="K895" s="4">
        <v>201</v>
      </c>
      <c r="L895" s="4">
        <v>1</v>
      </c>
      <c r="M895" s="4">
        <v>3</v>
      </c>
      <c r="N895" s="4" t="s">
        <v>3</v>
      </c>
      <c r="O895" s="4">
        <v>2</v>
      </c>
      <c r="P895" s="4"/>
      <c r="Q895" s="4"/>
      <c r="R895" s="4"/>
      <c r="S895" s="4"/>
      <c r="T895" s="4"/>
      <c r="U895" s="4"/>
      <c r="V895" s="4"/>
      <c r="W895" s="4"/>
    </row>
    <row r="896" spans="1:206">
      <c r="A896" s="4">
        <v>50</v>
      </c>
      <c r="B896" s="4">
        <v>0</v>
      </c>
      <c r="C896" s="4">
        <v>0</v>
      </c>
      <c r="D896" s="4">
        <v>1</v>
      </c>
      <c r="E896" s="4">
        <v>202</v>
      </c>
      <c r="F896" s="4">
        <f>ROUND(Source!P893,O896)</f>
        <v>82595.149999999994</v>
      </c>
      <c r="G896" s="4" t="s">
        <v>62</v>
      </c>
      <c r="H896" s="4" t="s">
        <v>63</v>
      </c>
      <c r="I896" s="4"/>
      <c r="J896" s="4"/>
      <c r="K896" s="4">
        <v>202</v>
      </c>
      <c r="L896" s="4">
        <v>2</v>
      </c>
      <c r="M896" s="4">
        <v>3</v>
      </c>
      <c r="N896" s="4" t="s">
        <v>3</v>
      </c>
      <c r="O896" s="4">
        <v>2</v>
      </c>
      <c r="P896" s="4"/>
      <c r="Q896" s="4"/>
      <c r="R896" s="4"/>
      <c r="S896" s="4"/>
      <c r="T896" s="4"/>
      <c r="U896" s="4"/>
      <c r="V896" s="4"/>
      <c r="W896" s="4"/>
    </row>
    <row r="897" spans="1:23">
      <c r="A897" s="4">
        <v>50</v>
      </c>
      <c r="B897" s="4">
        <v>0</v>
      </c>
      <c r="C897" s="4">
        <v>0</v>
      </c>
      <c r="D897" s="4">
        <v>1</v>
      </c>
      <c r="E897" s="4">
        <v>222</v>
      </c>
      <c r="F897" s="4">
        <f>ROUND(Source!AO893,O897)</f>
        <v>0</v>
      </c>
      <c r="G897" s="4" t="s">
        <v>64</v>
      </c>
      <c r="H897" s="4" t="s">
        <v>65</v>
      </c>
      <c r="I897" s="4"/>
      <c r="J897" s="4"/>
      <c r="K897" s="4">
        <v>222</v>
      </c>
      <c r="L897" s="4">
        <v>3</v>
      </c>
      <c r="M897" s="4">
        <v>3</v>
      </c>
      <c r="N897" s="4" t="s">
        <v>3</v>
      </c>
      <c r="O897" s="4">
        <v>2</v>
      </c>
      <c r="P897" s="4"/>
      <c r="Q897" s="4"/>
      <c r="R897" s="4"/>
      <c r="S897" s="4"/>
      <c r="T897" s="4"/>
      <c r="U897" s="4"/>
      <c r="V897" s="4"/>
      <c r="W897" s="4"/>
    </row>
    <row r="898" spans="1:23">
      <c r="A898" s="4">
        <v>50</v>
      </c>
      <c r="B898" s="4">
        <v>0</v>
      </c>
      <c r="C898" s="4">
        <v>0</v>
      </c>
      <c r="D898" s="4">
        <v>1</v>
      </c>
      <c r="E898" s="4">
        <v>225</v>
      </c>
      <c r="F898" s="4">
        <f>ROUND(Source!AV893,O898)</f>
        <v>82595.149999999994</v>
      </c>
      <c r="G898" s="4" t="s">
        <v>66</v>
      </c>
      <c r="H898" s="4" t="s">
        <v>67</v>
      </c>
      <c r="I898" s="4"/>
      <c r="J898" s="4"/>
      <c r="K898" s="4">
        <v>225</v>
      </c>
      <c r="L898" s="4">
        <v>4</v>
      </c>
      <c r="M898" s="4">
        <v>3</v>
      </c>
      <c r="N898" s="4" t="s">
        <v>3</v>
      </c>
      <c r="O898" s="4">
        <v>2</v>
      </c>
      <c r="P898" s="4"/>
      <c r="Q898" s="4"/>
      <c r="R898" s="4"/>
      <c r="S898" s="4"/>
      <c r="T898" s="4"/>
      <c r="U898" s="4"/>
      <c r="V898" s="4"/>
      <c r="W898" s="4"/>
    </row>
    <row r="899" spans="1:23">
      <c r="A899" s="4">
        <v>50</v>
      </c>
      <c r="B899" s="4">
        <v>0</v>
      </c>
      <c r="C899" s="4">
        <v>0</v>
      </c>
      <c r="D899" s="4">
        <v>1</v>
      </c>
      <c r="E899" s="4">
        <v>226</v>
      </c>
      <c r="F899" s="4">
        <f>ROUND(Source!AW893,O899)</f>
        <v>82595.149999999994</v>
      </c>
      <c r="G899" s="4" t="s">
        <v>68</v>
      </c>
      <c r="H899" s="4" t="s">
        <v>69</v>
      </c>
      <c r="I899" s="4"/>
      <c r="J899" s="4"/>
      <c r="K899" s="4">
        <v>226</v>
      </c>
      <c r="L899" s="4">
        <v>5</v>
      </c>
      <c r="M899" s="4">
        <v>3</v>
      </c>
      <c r="N899" s="4" t="s">
        <v>3</v>
      </c>
      <c r="O899" s="4">
        <v>2</v>
      </c>
      <c r="P899" s="4"/>
      <c r="Q899" s="4"/>
      <c r="R899" s="4"/>
      <c r="S899" s="4"/>
      <c r="T899" s="4"/>
      <c r="U899" s="4"/>
      <c r="V899" s="4"/>
      <c r="W899" s="4"/>
    </row>
    <row r="900" spans="1:23">
      <c r="A900" s="4">
        <v>50</v>
      </c>
      <c r="B900" s="4">
        <v>0</v>
      </c>
      <c r="C900" s="4">
        <v>0</v>
      </c>
      <c r="D900" s="4">
        <v>1</v>
      </c>
      <c r="E900" s="4">
        <v>227</v>
      </c>
      <c r="F900" s="4">
        <f>ROUND(Source!AX893,O900)</f>
        <v>0</v>
      </c>
      <c r="G900" s="4" t="s">
        <v>70</v>
      </c>
      <c r="H900" s="4" t="s">
        <v>71</v>
      </c>
      <c r="I900" s="4"/>
      <c r="J900" s="4"/>
      <c r="K900" s="4">
        <v>227</v>
      </c>
      <c r="L900" s="4">
        <v>6</v>
      </c>
      <c r="M900" s="4">
        <v>3</v>
      </c>
      <c r="N900" s="4" t="s">
        <v>3</v>
      </c>
      <c r="O900" s="4">
        <v>2</v>
      </c>
      <c r="P900" s="4"/>
      <c r="Q900" s="4"/>
      <c r="R900" s="4"/>
      <c r="S900" s="4"/>
      <c r="T900" s="4"/>
      <c r="U900" s="4"/>
      <c r="V900" s="4"/>
      <c r="W900" s="4"/>
    </row>
    <row r="901" spans="1:23">
      <c r="A901" s="4">
        <v>50</v>
      </c>
      <c r="B901" s="4">
        <v>0</v>
      </c>
      <c r="C901" s="4">
        <v>0</v>
      </c>
      <c r="D901" s="4">
        <v>1</v>
      </c>
      <c r="E901" s="4">
        <v>228</v>
      </c>
      <c r="F901" s="4">
        <f>ROUND(Source!AY893,O901)</f>
        <v>82595.149999999994</v>
      </c>
      <c r="G901" s="4" t="s">
        <v>72</v>
      </c>
      <c r="H901" s="4" t="s">
        <v>73</v>
      </c>
      <c r="I901" s="4"/>
      <c r="J901" s="4"/>
      <c r="K901" s="4">
        <v>228</v>
      </c>
      <c r="L901" s="4">
        <v>7</v>
      </c>
      <c r="M901" s="4">
        <v>3</v>
      </c>
      <c r="N901" s="4" t="s">
        <v>3</v>
      </c>
      <c r="O901" s="4">
        <v>2</v>
      </c>
      <c r="P901" s="4"/>
      <c r="Q901" s="4"/>
      <c r="R901" s="4"/>
      <c r="S901" s="4"/>
      <c r="T901" s="4"/>
      <c r="U901" s="4"/>
      <c r="V901" s="4"/>
      <c r="W901" s="4"/>
    </row>
    <row r="902" spans="1:23">
      <c r="A902" s="4">
        <v>50</v>
      </c>
      <c r="B902" s="4">
        <v>0</v>
      </c>
      <c r="C902" s="4">
        <v>0</v>
      </c>
      <c r="D902" s="4">
        <v>1</v>
      </c>
      <c r="E902" s="4">
        <v>216</v>
      </c>
      <c r="F902" s="4">
        <f>ROUND(Source!AP893,O902)</f>
        <v>0</v>
      </c>
      <c r="G902" s="4" t="s">
        <v>74</v>
      </c>
      <c r="H902" s="4" t="s">
        <v>75</v>
      </c>
      <c r="I902" s="4"/>
      <c r="J902" s="4"/>
      <c r="K902" s="4">
        <v>216</v>
      </c>
      <c r="L902" s="4">
        <v>8</v>
      </c>
      <c r="M902" s="4">
        <v>3</v>
      </c>
      <c r="N902" s="4" t="s">
        <v>3</v>
      </c>
      <c r="O902" s="4">
        <v>2</v>
      </c>
      <c r="P902" s="4"/>
      <c r="Q902" s="4"/>
      <c r="R902" s="4"/>
      <c r="S902" s="4"/>
      <c r="T902" s="4"/>
      <c r="U902" s="4"/>
      <c r="V902" s="4"/>
      <c r="W902" s="4"/>
    </row>
    <row r="903" spans="1:23">
      <c r="A903" s="4">
        <v>50</v>
      </c>
      <c r="B903" s="4">
        <v>0</v>
      </c>
      <c r="C903" s="4">
        <v>0</v>
      </c>
      <c r="D903" s="4">
        <v>1</v>
      </c>
      <c r="E903" s="4">
        <v>223</v>
      </c>
      <c r="F903" s="4">
        <f>ROUND(Source!AQ893,O903)</f>
        <v>0</v>
      </c>
      <c r="G903" s="4" t="s">
        <v>76</v>
      </c>
      <c r="H903" s="4" t="s">
        <v>77</v>
      </c>
      <c r="I903" s="4"/>
      <c r="J903" s="4"/>
      <c r="K903" s="4">
        <v>223</v>
      </c>
      <c r="L903" s="4">
        <v>9</v>
      </c>
      <c r="M903" s="4">
        <v>3</v>
      </c>
      <c r="N903" s="4" t="s">
        <v>3</v>
      </c>
      <c r="O903" s="4">
        <v>2</v>
      </c>
      <c r="P903" s="4"/>
      <c r="Q903" s="4"/>
      <c r="R903" s="4"/>
      <c r="S903" s="4"/>
      <c r="T903" s="4"/>
      <c r="U903" s="4"/>
      <c r="V903" s="4"/>
      <c r="W903" s="4"/>
    </row>
    <row r="904" spans="1:23">
      <c r="A904" s="4">
        <v>50</v>
      </c>
      <c r="B904" s="4">
        <v>0</v>
      </c>
      <c r="C904" s="4">
        <v>0</v>
      </c>
      <c r="D904" s="4">
        <v>1</v>
      </c>
      <c r="E904" s="4">
        <v>229</v>
      </c>
      <c r="F904" s="4">
        <f>ROUND(Source!AZ893,O904)</f>
        <v>0</v>
      </c>
      <c r="G904" s="4" t="s">
        <v>78</v>
      </c>
      <c r="H904" s="4" t="s">
        <v>79</v>
      </c>
      <c r="I904" s="4"/>
      <c r="J904" s="4"/>
      <c r="K904" s="4">
        <v>229</v>
      </c>
      <c r="L904" s="4">
        <v>10</v>
      </c>
      <c r="M904" s="4">
        <v>3</v>
      </c>
      <c r="N904" s="4" t="s">
        <v>3</v>
      </c>
      <c r="O904" s="4">
        <v>2</v>
      </c>
      <c r="P904" s="4"/>
      <c r="Q904" s="4"/>
      <c r="R904" s="4"/>
      <c r="S904" s="4"/>
      <c r="T904" s="4"/>
      <c r="U904" s="4"/>
      <c r="V904" s="4"/>
      <c r="W904" s="4"/>
    </row>
    <row r="905" spans="1:23">
      <c r="A905" s="4">
        <v>50</v>
      </c>
      <c r="B905" s="4">
        <v>0</v>
      </c>
      <c r="C905" s="4">
        <v>0</v>
      </c>
      <c r="D905" s="4">
        <v>1</v>
      </c>
      <c r="E905" s="4">
        <v>203</v>
      </c>
      <c r="F905" s="4">
        <f>ROUND(Source!Q893,O905)</f>
        <v>3966.79</v>
      </c>
      <c r="G905" s="4" t="s">
        <v>80</v>
      </c>
      <c r="H905" s="4" t="s">
        <v>81</v>
      </c>
      <c r="I905" s="4"/>
      <c r="J905" s="4"/>
      <c r="K905" s="4">
        <v>203</v>
      </c>
      <c r="L905" s="4">
        <v>11</v>
      </c>
      <c r="M905" s="4">
        <v>3</v>
      </c>
      <c r="N905" s="4" t="s">
        <v>3</v>
      </c>
      <c r="O905" s="4">
        <v>2</v>
      </c>
      <c r="P905" s="4"/>
      <c r="Q905" s="4"/>
      <c r="R905" s="4"/>
      <c r="S905" s="4"/>
      <c r="T905" s="4"/>
      <c r="U905" s="4"/>
      <c r="V905" s="4"/>
      <c r="W905" s="4"/>
    </row>
    <row r="906" spans="1:23">
      <c r="A906" s="4">
        <v>50</v>
      </c>
      <c r="B906" s="4">
        <v>0</v>
      </c>
      <c r="C906" s="4">
        <v>0</v>
      </c>
      <c r="D906" s="4">
        <v>1</v>
      </c>
      <c r="E906" s="4">
        <v>231</v>
      </c>
      <c r="F906" s="4">
        <f>ROUND(Source!BB893,O906)</f>
        <v>0</v>
      </c>
      <c r="G906" s="4" t="s">
        <v>82</v>
      </c>
      <c r="H906" s="4" t="s">
        <v>83</v>
      </c>
      <c r="I906" s="4"/>
      <c r="J906" s="4"/>
      <c r="K906" s="4">
        <v>231</v>
      </c>
      <c r="L906" s="4">
        <v>12</v>
      </c>
      <c r="M906" s="4">
        <v>3</v>
      </c>
      <c r="N906" s="4" t="s">
        <v>3</v>
      </c>
      <c r="O906" s="4">
        <v>2</v>
      </c>
      <c r="P906" s="4"/>
      <c r="Q906" s="4"/>
      <c r="R906" s="4"/>
      <c r="S906" s="4"/>
      <c r="T906" s="4"/>
      <c r="U906" s="4"/>
      <c r="V906" s="4"/>
      <c r="W906" s="4"/>
    </row>
    <row r="907" spans="1:23">
      <c r="A907" s="4">
        <v>50</v>
      </c>
      <c r="B907" s="4">
        <v>0</v>
      </c>
      <c r="C907" s="4">
        <v>0</v>
      </c>
      <c r="D907" s="4">
        <v>1</v>
      </c>
      <c r="E907" s="4">
        <v>204</v>
      </c>
      <c r="F907" s="4">
        <f>ROUND(Source!R893,O907)</f>
        <v>1468.95</v>
      </c>
      <c r="G907" s="4" t="s">
        <v>84</v>
      </c>
      <c r="H907" s="4" t="s">
        <v>85</v>
      </c>
      <c r="I907" s="4"/>
      <c r="J907" s="4"/>
      <c r="K907" s="4">
        <v>204</v>
      </c>
      <c r="L907" s="4">
        <v>13</v>
      </c>
      <c r="M907" s="4">
        <v>3</v>
      </c>
      <c r="N907" s="4" t="s">
        <v>3</v>
      </c>
      <c r="O907" s="4">
        <v>2</v>
      </c>
      <c r="P907" s="4"/>
      <c r="Q907" s="4"/>
      <c r="R907" s="4"/>
      <c r="S907" s="4"/>
      <c r="T907" s="4"/>
      <c r="U907" s="4"/>
      <c r="V907" s="4"/>
      <c r="W907" s="4"/>
    </row>
    <row r="908" spans="1:23">
      <c r="A908" s="4">
        <v>50</v>
      </c>
      <c r="B908" s="4">
        <v>0</v>
      </c>
      <c r="C908" s="4">
        <v>0</v>
      </c>
      <c r="D908" s="4">
        <v>1</v>
      </c>
      <c r="E908" s="4">
        <v>205</v>
      </c>
      <c r="F908" s="4">
        <f>ROUND(Source!S893,O908)</f>
        <v>56580.86</v>
      </c>
      <c r="G908" s="4" t="s">
        <v>86</v>
      </c>
      <c r="H908" s="4" t="s">
        <v>87</v>
      </c>
      <c r="I908" s="4"/>
      <c r="J908" s="4"/>
      <c r="K908" s="4">
        <v>205</v>
      </c>
      <c r="L908" s="4">
        <v>14</v>
      </c>
      <c r="M908" s="4">
        <v>3</v>
      </c>
      <c r="N908" s="4" t="s">
        <v>3</v>
      </c>
      <c r="O908" s="4">
        <v>2</v>
      </c>
      <c r="P908" s="4"/>
      <c r="Q908" s="4"/>
      <c r="R908" s="4"/>
      <c r="S908" s="4"/>
      <c r="T908" s="4"/>
      <c r="U908" s="4"/>
      <c r="V908" s="4"/>
      <c r="W908" s="4"/>
    </row>
    <row r="909" spans="1:23">
      <c r="A909" s="4">
        <v>50</v>
      </c>
      <c r="B909" s="4">
        <v>0</v>
      </c>
      <c r="C909" s="4">
        <v>0</v>
      </c>
      <c r="D909" s="4">
        <v>1</v>
      </c>
      <c r="E909" s="4">
        <v>232</v>
      </c>
      <c r="F909" s="4">
        <f>ROUND(Source!BC893,O909)</f>
        <v>0</v>
      </c>
      <c r="G909" s="4" t="s">
        <v>88</v>
      </c>
      <c r="H909" s="4" t="s">
        <v>89</v>
      </c>
      <c r="I909" s="4"/>
      <c r="J909" s="4"/>
      <c r="K909" s="4">
        <v>232</v>
      </c>
      <c r="L909" s="4">
        <v>15</v>
      </c>
      <c r="M909" s="4">
        <v>3</v>
      </c>
      <c r="N909" s="4" t="s">
        <v>3</v>
      </c>
      <c r="O909" s="4">
        <v>2</v>
      </c>
      <c r="P909" s="4"/>
      <c r="Q909" s="4"/>
      <c r="R909" s="4"/>
      <c r="S909" s="4"/>
      <c r="T909" s="4"/>
      <c r="U909" s="4"/>
      <c r="V909" s="4"/>
      <c r="W909" s="4"/>
    </row>
    <row r="910" spans="1:23">
      <c r="A910" s="4">
        <v>50</v>
      </c>
      <c r="B910" s="4">
        <v>0</v>
      </c>
      <c r="C910" s="4">
        <v>0</v>
      </c>
      <c r="D910" s="4">
        <v>1</v>
      </c>
      <c r="E910" s="4">
        <v>214</v>
      </c>
      <c r="F910" s="4">
        <f>ROUND(Source!AS893,O910)</f>
        <v>226352.21</v>
      </c>
      <c r="G910" s="4" t="s">
        <v>90</v>
      </c>
      <c r="H910" s="4" t="s">
        <v>91</v>
      </c>
      <c r="I910" s="4"/>
      <c r="J910" s="4"/>
      <c r="K910" s="4">
        <v>214</v>
      </c>
      <c r="L910" s="4">
        <v>16</v>
      </c>
      <c r="M910" s="4">
        <v>3</v>
      </c>
      <c r="N910" s="4" t="s">
        <v>3</v>
      </c>
      <c r="O910" s="4">
        <v>2</v>
      </c>
      <c r="P910" s="4"/>
      <c r="Q910" s="4"/>
      <c r="R910" s="4"/>
      <c r="S910" s="4"/>
      <c r="T910" s="4"/>
      <c r="U910" s="4"/>
      <c r="V910" s="4"/>
      <c r="W910" s="4"/>
    </row>
    <row r="911" spans="1:23">
      <c r="A911" s="4">
        <v>50</v>
      </c>
      <c r="B911" s="4">
        <v>0</v>
      </c>
      <c r="C911" s="4">
        <v>0</v>
      </c>
      <c r="D911" s="4">
        <v>1</v>
      </c>
      <c r="E911" s="4">
        <v>215</v>
      </c>
      <c r="F911" s="4">
        <f>ROUND(Source!AT893,O911)</f>
        <v>4502.45</v>
      </c>
      <c r="G911" s="4" t="s">
        <v>92</v>
      </c>
      <c r="H911" s="4" t="s">
        <v>93</v>
      </c>
      <c r="I911" s="4"/>
      <c r="J911" s="4"/>
      <c r="K911" s="4">
        <v>215</v>
      </c>
      <c r="L911" s="4">
        <v>17</v>
      </c>
      <c r="M911" s="4">
        <v>3</v>
      </c>
      <c r="N911" s="4" t="s">
        <v>3</v>
      </c>
      <c r="O911" s="4">
        <v>2</v>
      </c>
      <c r="P911" s="4"/>
      <c r="Q911" s="4"/>
      <c r="R911" s="4"/>
      <c r="S911" s="4"/>
      <c r="T911" s="4"/>
      <c r="U911" s="4"/>
      <c r="V911" s="4"/>
      <c r="W911" s="4"/>
    </row>
    <row r="912" spans="1:23">
      <c r="A912" s="4">
        <v>50</v>
      </c>
      <c r="B912" s="4">
        <v>0</v>
      </c>
      <c r="C912" s="4">
        <v>0</v>
      </c>
      <c r="D912" s="4">
        <v>1</v>
      </c>
      <c r="E912" s="4">
        <v>217</v>
      </c>
      <c r="F912" s="4">
        <f>ROUND(Source!AU893,O912)</f>
        <v>0</v>
      </c>
      <c r="G912" s="4" t="s">
        <v>94</v>
      </c>
      <c r="H912" s="4" t="s">
        <v>95</v>
      </c>
      <c r="I912" s="4"/>
      <c r="J912" s="4"/>
      <c r="K912" s="4">
        <v>217</v>
      </c>
      <c r="L912" s="4">
        <v>18</v>
      </c>
      <c r="M912" s="4">
        <v>3</v>
      </c>
      <c r="N912" s="4" t="s">
        <v>3</v>
      </c>
      <c r="O912" s="4">
        <v>2</v>
      </c>
      <c r="P912" s="4"/>
      <c r="Q912" s="4"/>
      <c r="R912" s="4"/>
      <c r="S912" s="4"/>
      <c r="T912" s="4"/>
      <c r="U912" s="4"/>
      <c r="V912" s="4"/>
      <c r="W912" s="4"/>
    </row>
    <row r="913" spans="1:245">
      <c r="A913" s="4">
        <v>50</v>
      </c>
      <c r="B913" s="4">
        <v>0</v>
      </c>
      <c r="C913" s="4">
        <v>0</v>
      </c>
      <c r="D913" s="4">
        <v>1</v>
      </c>
      <c r="E913" s="4">
        <v>230</v>
      </c>
      <c r="F913" s="4">
        <f>ROUND(Source!BA893,O913)</f>
        <v>0</v>
      </c>
      <c r="G913" s="4" t="s">
        <v>96</v>
      </c>
      <c r="H913" s="4" t="s">
        <v>97</v>
      </c>
      <c r="I913" s="4"/>
      <c r="J913" s="4"/>
      <c r="K913" s="4">
        <v>230</v>
      </c>
      <c r="L913" s="4">
        <v>19</v>
      </c>
      <c r="M913" s="4">
        <v>3</v>
      </c>
      <c r="N913" s="4" t="s">
        <v>3</v>
      </c>
      <c r="O913" s="4">
        <v>2</v>
      </c>
      <c r="P913" s="4"/>
      <c r="Q913" s="4"/>
      <c r="R913" s="4"/>
      <c r="S913" s="4"/>
      <c r="T913" s="4"/>
      <c r="U913" s="4"/>
      <c r="V913" s="4"/>
      <c r="W913" s="4"/>
    </row>
    <row r="914" spans="1:245">
      <c r="A914" s="4">
        <v>50</v>
      </c>
      <c r="B914" s="4">
        <v>0</v>
      </c>
      <c r="C914" s="4">
        <v>0</v>
      </c>
      <c r="D914" s="4">
        <v>1</v>
      </c>
      <c r="E914" s="4">
        <v>206</v>
      </c>
      <c r="F914" s="4">
        <f>ROUND(Source!T893,O914)</f>
        <v>0</v>
      </c>
      <c r="G914" s="4" t="s">
        <v>98</v>
      </c>
      <c r="H914" s="4" t="s">
        <v>99</v>
      </c>
      <c r="I914" s="4"/>
      <c r="J914" s="4"/>
      <c r="K914" s="4">
        <v>206</v>
      </c>
      <c r="L914" s="4">
        <v>20</v>
      </c>
      <c r="M914" s="4">
        <v>3</v>
      </c>
      <c r="N914" s="4" t="s">
        <v>3</v>
      </c>
      <c r="O914" s="4">
        <v>2</v>
      </c>
      <c r="P914" s="4"/>
      <c r="Q914" s="4"/>
      <c r="R914" s="4"/>
      <c r="S914" s="4"/>
      <c r="T914" s="4"/>
      <c r="U914" s="4"/>
      <c r="V914" s="4"/>
      <c r="W914" s="4"/>
    </row>
    <row r="915" spans="1:245">
      <c r="A915" s="4">
        <v>50</v>
      </c>
      <c r="B915" s="4">
        <v>0</v>
      </c>
      <c r="C915" s="4">
        <v>0</v>
      </c>
      <c r="D915" s="4">
        <v>1</v>
      </c>
      <c r="E915" s="4">
        <v>207</v>
      </c>
      <c r="F915" s="4">
        <f>Source!U893</f>
        <v>201.63694699999996</v>
      </c>
      <c r="G915" s="4" t="s">
        <v>100</v>
      </c>
      <c r="H915" s="4" t="s">
        <v>101</v>
      </c>
      <c r="I915" s="4"/>
      <c r="J915" s="4"/>
      <c r="K915" s="4">
        <v>207</v>
      </c>
      <c r="L915" s="4">
        <v>21</v>
      </c>
      <c r="M915" s="4">
        <v>3</v>
      </c>
      <c r="N915" s="4" t="s">
        <v>3</v>
      </c>
      <c r="O915" s="4">
        <v>-1</v>
      </c>
      <c r="P915" s="4"/>
      <c r="Q915" s="4"/>
      <c r="R915" s="4"/>
      <c r="S915" s="4"/>
      <c r="T915" s="4"/>
      <c r="U915" s="4"/>
      <c r="V915" s="4"/>
      <c r="W915" s="4"/>
    </row>
    <row r="916" spans="1:245">
      <c r="A916" s="4">
        <v>50</v>
      </c>
      <c r="B916" s="4">
        <v>0</v>
      </c>
      <c r="C916" s="4">
        <v>0</v>
      </c>
      <c r="D916" s="4">
        <v>1</v>
      </c>
      <c r="E916" s="4">
        <v>208</v>
      </c>
      <c r="F916" s="4">
        <f>Source!V893</f>
        <v>4.0190999999999999</v>
      </c>
      <c r="G916" s="4" t="s">
        <v>102</v>
      </c>
      <c r="H916" s="4" t="s">
        <v>103</v>
      </c>
      <c r="I916" s="4"/>
      <c r="J916" s="4"/>
      <c r="K916" s="4">
        <v>208</v>
      </c>
      <c r="L916" s="4">
        <v>22</v>
      </c>
      <c r="M916" s="4">
        <v>3</v>
      </c>
      <c r="N916" s="4" t="s">
        <v>3</v>
      </c>
      <c r="O916" s="4">
        <v>-1</v>
      </c>
      <c r="P916" s="4"/>
      <c r="Q916" s="4"/>
      <c r="R916" s="4"/>
      <c r="S916" s="4"/>
      <c r="T916" s="4"/>
      <c r="U916" s="4"/>
      <c r="V916" s="4"/>
      <c r="W916" s="4"/>
    </row>
    <row r="917" spans="1:245">
      <c r="A917" s="4">
        <v>50</v>
      </c>
      <c r="B917" s="4">
        <v>0</v>
      </c>
      <c r="C917" s="4">
        <v>0</v>
      </c>
      <c r="D917" s="4">
        <v>1</v>
      </c>
      <c r="E917" s="4">
        <v>209</v>
      </c>
      <c r="F917" s="4">
        <f>ROUND(Source!W893,O917)</f>
        <v>189.47</v>
      </c>
      <c r="G917" s="4" t="s">
        <v>104</v>
      </c>
      <c r="H917" s="4" t="s">
        <v>105</v>
      </c>
      <c r="I917" s="4"/>
      <c r="J917" s="4"/>
      <c r="K917" s="4">
        <v>209</v>
      </c>
      <c r="L917" s="4">
        <v>23</v>
      </c>
      <c r="M917" s="4">
        <v>3</v>
      </c>
      <c r="N917" s="4" t="s">
        <v>3</v>
      </c>
      <c r="O917" s="4">
        <v>2</v>
      </c>
      <c r="P917" s="4"/>
      <c r="Q917" s="4"/>
      <c r="R917" s="4"/>
      <c r="S917" s="4"/>
      <c r="T917" s="4"/>
      <c r="U917" s="4"/>
      <c r="V917" s="4"/>
      <c r="W917" s="4"/>
    </row>
    <row r="918" spans="1:245">
      <c r="A918" s="4">
        <v>50</v>
      </c>
      <c r="B918" s="4">
        <v>0</v>
      </c>
      <c r="C918" s="4">
        <v>0</v>
      </c>
      <c r="D918" s="4">
        <v>1</v>
      </c>
      <c r="E918" s="4">
        <v>233</v>
      </c>
      <c r="F918" s="4">
        <f>ROUND(Source!BD893,O918)</f>
        <v>0</v>
      </c>
      <c r="G918" s="4" t="s">
        <v>106</v>
      </c>
      <c r="H918" s="4" t="s">
        <v>107</v>
      </c>
      <c r="I918" s="4"/>
      <c r="J918" s="4"/>
      <c r="K918" s="4">
        <v>233</v>
      </c>
      <c r="L918" s="4">
        <v>24</v>
      </c>
      <c r="M918" s="4">
        <v>3</v>
      </c>
      <c r="N918" s="4" t="s">
        <v>3</v>
      </c>
      <c r="O918" s="4">
        <v>2</v>
      </c>
      <c r="P918" s="4"/>
      <c r="Q918" s="4"/>
      <c r="R918" s="4"/>
      <c r="S918" s="4"/>
      <c r="T918" s="4"/>
      <c r="U918" s="4"/>
      <c r="V918" s="4"/>
      <c r="W918" s="4"/>
    </row>
    <row r="919" spans="1:245">
      <c r="A919" s="4">
        <v>50</v>
      </c>
      <c r="B919" s="4">
        <v>0</v>
      </c>
      <c r="C919" s="4">
        <v>0</v>
      </c>
      <c r="D919" s="4">
        <v>1</v>
      </c>
      <c r="E919" s="4">
        <v>210</v>
      </c>
      <c r="F919" s="4">
        <f>ROUND(Source!X893,O919)</f>
        <v>56914.12</v>
      </c>
      <c r="G919" s="4" t="s">
        <v>108</v>
      </c>
      <c r="H919" s="4" t="s">
        <v>109</v>
      </c>
      <c r="I919" s="4"/>
      <c r="J919" s="4"/>
      <c r="K919" s="4">
        <v>210</v>
      </c>
      <c r="L919" s="4">
        <v>25</v>
      </c>
      <c r="M919" s="4">
        <v>3</v>
      </c>
      <c r="N919" s="4" t="s">
        <v>3</v>
      </c>
      <c r="O919" s="4">
        <v>2</v>
      </c>
      <c r="P919" s="4"/>
      <c r="Q919" s="4"/>
      <c r="R919" s="4"/>
      <c r="S919" s="4"/>
      <c r="T919" s="4"/>
      <c r="U919" s="4"/>
      <c r="V919" s="4"/>
      <c r="W919" s="4"/>
    </row>
    <row r="920" spans="1:245">
      <c r="A920" s="4">
        <v>50</v>
      </c>
      <c r="B920" s="4">
        <v>0</v>
      </c>
      <c r="C920" s="4">
        <v>0</v>
      </c>
      <c r="D920" s="4">
        <v>1</v>
      </c>
      <c r="E920" s="4">
        <v>211</v>
      </c>
      <c r="F920" s="4">
        <f>ROUND(Source!Y893,O920)</f>
        <v>30797.74</v>
      </c>
      <c r="G920" s="4" t="s">
        <v>110</v>
      </c>
      <c r="H920" s="4" t="s">
        <v>111</v>
      </c>
      <c r="I920" s="4"/>
      <c r="J920" s="4"/>
      <c r="K920" s="4">
        <v>211</v>
      </c>
      <c r="L920" s="4">
        <v>26</v>
      </c>
      <c r="M920" s="4">
        <v>3</v>
      </c>
      <c r="N920" s="4" t="s">
        <v>3</v>
      </c>
      <c r="O920" s="4">
        <v>2</v>
      </c>
      <c r="P920" s="4"/>
      <c r="Q920" s="4"/>
      <c r="R920" s="4"/>
      <c r="S920" s="4"/>
      <c r="T920" s="4"/>
      <c r="U920" s="4"/>
      <c r="V920" s="4"/>
      <c r="W920" s="4"/>
    </row>
    <row r="921" spans="1:245">
      <c r="A921" s="4">
        <v>50</v>
      </c>
      <c r="B921" s="4">
        <v>0</v>
      </c>
      <c r="C921" s="4">
        <v>0</v>
      </c>
      <c r="D921" s="4">
        <v>1</v>
      </c>
      <c r="E921" s="4">
        <v>224</v>
      </c>
      <c r="F921" s="4">
        <f>ROUND(Source!AR893,O921)</f>
        <v>230854.66</v>
      </c>
      <c r="G921" s="4" t="s">
        <v>112</v>
      </c>
      <c r="H921" s="4" t="s">
        <v>113</v>
      </c>
      <c r="I921" s="4"/>
      <c r="J921" s="4"/>
      <c r="K921" s="4">
        <v>224</v>
      </c>
      <c r="L921" s="4">
        <v>27</v>
      </c>
      <c r="M921" s="4">
        <v>3</v>
      </c>
      <c r="N921" s="4" t="s">
        <v>3</v>
      </c>
      <c r="O921" s="4">
        <v>2</v>
      </c>
      <c r="P921" s="4"/>
      <c r="Q921" s="4"/>
      <c r="R921" s="4"/>
      <c r="S921" s="4"/>
      <c r="T921" s="4"/>
      <c r="U921" s="4"/>
      <c r="V921" s="4"/>
      <c r="W921" s="4"/>
    </row>
    <row r="923" spans="1:245">
      <c r="A923" s="1">
        <v>4</v>
      </c>
      <c r="B923" s="1">
        <v>1</v>
      </c>
      <c r="C923" s="1"/>
      <c r="D923" s="1">
        <f>ROW(A1004)</f>
        <v>1004</v>
      </c>
      <c r="E923" s="1"/>
      <c r="F923" s="1" t="s">
        <v>13</v>
      </c>
      <c r="G923" s="1" t="s">
        <v>303</v>
      </c>
      <c r="H923" s="1" t="s">
        <v>3</v>
      </c>
      <c r="I923" s="1">
        <v>0</v>
      </c>
      <c r="J923" s="1"/>
      <c r="K923" s="1">
        <v>0</v>
      </c>
      <c r="L923" s="1"/>
      <c r="M923" s="1" t="s">
        <v>3</v>
      </c>
      <c r="N923" s="1"/>
      <c r="O923" s="1"/>
      <c r="P923" s="1"/>
      <c r="Q923" s="1"/>
      <c r="R923" s="1"/>
      <c r="S923" s="1">
        <v>0</v>
      </c>
      <c r="T923" s="1"/>
      <c r="U923" s="1" t="s">
        <v>3</v>
      </c>
      <c r="V923" s="1">
        <v>0</v>
      </c>
      <c r="W923" s="1"/>
      <c r="X923" s="1"/>
      <c r="Y923" s="1"/>
      <c r="Z923" s="1"/>
      <c r="AA923" s="1"/>
      <c r="AB923" s="1" t="s">
        <v>3</v>
      </c>
      <c r="AC923" s="1" t="s">
        <v>3</v>
      </c>
      <c r="AD923" s="1" t="s">
        <v>3</v>
      </c>
      <c r="AE923" s="1" t="s">
        <v>3</v>
      </c>
      <c r="AF923" s="1" t="s">
        <v>3</v>
      </c>
      <c r="AG923" s="1" t="s">
        <v>3</v>
      </c>
      <c r="AH923" s="1"/>
      <c r="AI923" s="1"/>
      <c r="AJ923" s="1"/>
      <c r="AK923" s="1"/>
      <c r="AL923" s="1"/>
      <c r="AM923" s="1"/>
      <c r="AN923" s="1"/>
      <c r="AO923" s="1"/>
      <c r="AP923" s="1" t="s">
        <v>3</v>
      </c>
      <c r="AQ923" s="1" t="s">
        <v>3</v>
      </c>
      <c r="AR923" s="1" t="s">
        <v>3</v>
      </c>
      <c r="AS923" s="1"/>
      <c r="AT923" s="1"/>
      <c r="AU923" s="1"/>
      <c r="AV923" s="1"/>
      <c r="AW923" s="1"/>
      <c r="AX923" s="1"/>
      <c r="AY923" s="1"/>
      <c r="AZ923" s="1" t="s">
        <v>3</v>
      </c>
      <c r="BA923" s="1"/>
      <c r="BB923" s="1" t="s">
        <v>3</v>
      </c>
      <c r="BC923" s="1" t="s">
        <v>3</v>
      </c>
      <c r="BD923" s="1" t="s">
        <v>3</v>
      </c>
      <c r="BE923" s="1" t="s">
        <v>3</v>
      </c>
      <c r="BF923" s="1" t="s">
        <v>3</v>
      </c>
      <c r="BG923" s="1" t="s">
        <v>3</v>
      </c>
      <c r="BH923" s="1" t="s">
        <v>3</v>
      </c>
      <c r="BI923" s="1" t="s">
        <v>3</v>
      </c>
      <c r="BJ923" s="1" t="s">
        <v>3</v>
      </c>
      <c r="BK923" s="1" t="s">
        <v>3</v>
      </c>
      <c r="BL923" s="1" t="s">
        <v>3</v>
      </c>
      <c r="BM923" s="1" t="s">
        <v>3</v>
      </c>
      <c r="BN923" s="1" t="s">
        <v>3</v>
      </c>
      <c r="BO923" s="1" t="s">
        <v>3</v>
      </c>
      <c r="BP923" s="1" t="s">
        <v>3</v>
      </c>
      <c r="BQ923" s="1"/>
      <c r="BR923" s="1"/>
      <c r="BS923" s="1"/>
      <c r="BT923" s="1"/>
      <c r="BU923" s="1"/>
      <c r="BV923" s="1"/>
      <c r="BW923" s="1"/>
      <c r="BX923" s="1">
        <v>0</v>
      </c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>
        <v>0</v>
      </c>
    </row>
    <row r="925" spans="1:245">
      <c r="A925" s="2">
        <v>52</v>
      </c>
      <c r="B925" s="2">
        <f t="shared" ref="B925:G925" si="902">B1004</f>
        <v>1</v>
      </c>
      <c r="C925" s="2">
        <f t="shared" si="902"/>
        <v>4</v>
      </c>
      <c r="D925" s="2">
        <f t="shared" si="902"/>
        <v>923</v>
      </c>
      <c r="E925" s="2">
        <f t="shared" si="902"/>
        <v>0</v>
      </c>
      <c r="F925" s="2" t="str">
        <f t="shared" si="902"/>
        <v>Новый раздел</v>
      </c>
      <c r="G925" s="2" t="str">
        <f t="shared" si="902"/>
        <v>демонтаж 17</v>
      </c>
      <c r="H925" s="2"/>
      <c r="I925" s="2"/>
      <c r="J925" s="2"/>
      <c r="K925" s="2"/>
      <c r="L925" s="2"/>
      <c r="M925" s="2"/>
      <c r="N925" s="2"/>
      <c r="O925" s="2">
        <f t="shared" ref="O925:AT925" si="903">O1004</f>
        <v>139776.12</v>
      </c>
      <c r="P925" s="2">
        <f t="shared" si="903"/>
        <v>79598</v>
      </c>
      <c r="Q925" s="2">
        <f t="shared" si="903"/>
        <v>3806.63</v>
      </c>
      <c r="R925" s="2">
        <f t="shared" si="903"/>
        <v>1404.27</v>
      </c>
      <c r="S925" s="2">
        <f t="shared" si="903"/>
        <v>56371.49</v>
      </c>
      <c r="T925" s="2">
        <f t="shared" si="903"/>
        <v>0</v>
      </c>
      <c r="U925" s="2">
        <f t="shared" si="903"/>
        <v>200.62146799999999</v>
      </c>
      <c r="V925" s="2">
        <f t="shared" si="903"/>
        <v>3.8317449999999997</v>
      </c>
      <c r="W925" s="2">
        <f t="shared" si="903"/>
        <v>182.78</v>
      </c>
      <c r="X925" s="2">
        <f t="shared" si="903"/>
        <v>56771.92</v>
      </c>
      <c r="Y925" s="2">
        <f t="shared" si="903"/>
        <v>30634.31</v>
      </c>
      <c r="Z925" s="2">
        <f t="shared" si="903"/>
        <v>0</v>
      </c>
      <c r="AA925" s="2">
        <f t="shared" si="903"/>
        <v>0</v>
      </c>
      <c r="AB925" s="2">
        <f t="shared" si="903"/>
        <v>5064.34</v>
      </c>
      <c r="AC925" s="2">
        <f t="shared" si="903"/>
        <v>0</v>
      </c>
      <c r="AD925" s="2">
        <f t="shared" si="903"/>
        <v>448.77</v>
      </c>
      <c r="AE925" s="2">
        <f t="shared" si="903"/>
        <v>423.58</v>
      </c>
      <c r="AF925" s="2">
        <f t="shared" si="903"/>
        <v>4615.57</v>
      </c>
      <c r="AG925" s="2">
        <f t="shared" si="903"/>
        <v>0</v>
      </c>
      <c r="AH925" s="2">
        <f t="shared" si="903"/>
        <v>18.579369999999997</v>
      </c>
      <c r="AI925" s="2">
        <f t="shared" si="903"/>
        <v>0.99963999999999997</v>
      </c>
      <c r="AJ925" s="2">
        <f t="shared" si="903"/>
        <v>0</v>
      </c>
      <c r="AK925" s="2">
        <f t="shared" si="903"/>
        <v>2232.09</v>
      </c>
      <c r="AL925" s="2">
        <f t="shared" si="903"/>
        <v>1798.2</v>
      </c>
      <c r="AM925" s="2">
        <f t="shared" si="903"/>
        <v>0</v>
      </c>
      <c r="AN925" s="2">
        <f t="shared" si="903"/>
        <v>0</v>
      </c>
      <c r="AO925" s="2">
        <f t="shared" si="903"/>
        <v>0</v>
      </c>
      <c r="AP925" s="2">
        <f t="shared" si="903"/>
        <v>0</v>
      </c>
      <c r="AQ925" s="2">
        <f t="shared" si="903"/>
        <v>0</v>
      </c>
      <c r="AR925" s="2">
        <f t="shared" si="903"/>
        <v>227182.35</v>
      </c>
      <c r="AS925" s="2">
        <f t="shared" si="903"/>
        <v>222725.94</v>
      </c>
      <c r="AT925" s="2">
        <f t="shared" si="903"/>
        <v>4456.41</v>
      </c>
      <c r="AU925" s="2">
        <f t="shared" ref="AU925:BZ925" si="904">AU1004</f>
        <v>0</v>
      </c>
      <c r="AV925" s="2">
        <f t="shared" si="904"/>
        <v>79598</v>
      </c>
      <c r="AW925" s="2">
        <f t="shared" si="904"/>
        <v>79598</v>
      </c>
      <c r="AX925" s="2">
        <f t="shared" si="904"/>
        <v>0</v>
      </c>
      <c r="AY925" s="2">
        <f t="shared" si="904"/>
        <v>79598</v>
      </c>
      <c r="AZ925" s="2">
        <f t="shared" si="904"/>
        <v>0</v>
      </c>
      <c r="BA925" s="2">
        <f t="shared" si="904"/>
        <v>0</v>
      </c>
      <c r="BB925" s="2">
        <f t="shared" si="904"/>
        <v>0</v>
      </c>
      <c r="BC925" s="2">
        <f t="shared" si="904"/>
        <v>0</v>
      </c>
      <c r="BD925" s="2">
        <f t="shared" si="904"/>
        <v>0</v>
      </c>
      <c r="BE925" s="2">
        <f t="shared" si="904"/>
        <v>0</v>
      </c>
      <c r="BF925" s="2">
        <f t="shared" si="904"/>
        <v>0</v>
      </c>
      <c r="BG925" s="2">
        <f t="shared" si="904"/>
        <v>0</v>
      </c>
      <c r="BH925" s="2">
        <f t="shared" si="904"/>
        <v>0</v>
      </c>
      <c r="BI925" s="2">
        <f t="shared" si="904"/>
        <v>0</v>
      </c>
      <c r="BJ925" s="2">
        <f t="shared" si="904"/>
        <v>0</v>
      </c>
      <c r="BK925" s="2">
        <f t="shared" si="904"/>
        <v>0</v>
      </c>
      <c r="BL925" s="2">
        <f t="shared" si="904"/>
        <v>0</v>
      </c>
      <c r="BM925" s="2">
        <f t="shared" si="904"/>
        <v>0</v>
      </c>
      <c r="BN925" s="2">
        <f t="shared" si="904"/>
        <v>0</v>
      </c>
      <c r="BO925" s="2">
        <f t="shared" si="904"/>
        <v>0</v>
      </c>
      <c r="BP925" s="2">
        <f t="shared" si="904"/>
        <v>0</v>
      </c>
      <c r="BQ925" s="2">
        <f t="shared" si="904"/>
        <v>0</v>
      </c>
      <c r="BR925" s="2">
        <f t="shared" si="904"/>
        <v>0</v>
      </c>
      <c r="BS925" s="2">
        <f t="shared" si="904"/>
        <v>0</v>
      </c>
      <c r="BT925" s="2">
        <f t="shared" si="904"/>
        <v>0</v>
      </c>
      <c r="BU925" s="2">
        <f t="shared" si="904"/>
        <v>0</v>
      </c>
      <c r="BV925" s="2">
        <f t="shared" si="904"/>
        <v>0</v>
      </c>
      <c r="BW925" s="2">
        <f t="shared" si="904"/>
        <v>0</v>
      </c>
      <c r="BX925" s="2">
        <f t="shared" si="904"/>
        <v>0</v>
      </c>
      <c r="BY925" s="2">
        <f t="shared" si="904"/>
        <v>0</v>
      </c>
      <c r="BZ925" s="2">
        <f t="shared" si="904"/>
        <v>0</v>
      </c>
      <c r="CA925" s="2">
        <f t="shared" ref="CA925:DF925" si="905">CA1004</f>
        <v>9094.6299999999992</v>
      </c>
      <c r="CB925" s="2">
        <f t="shared" si="905"/>
        <v>9094.6299999999992</v>
      </c>
      <c r="CC925" s="2">
        <f t="shared" si="905"/>
        <v>0</v>
      </c>
      <c r="CD925" s="2">
        <f t="shared" si="905"/>
        <v>0</v>
      </c>
      <c r="CE925" s="2">
        <f t="shared" si="905"/>
        <v>0</v>
      </c>
      <c r="CF925" s="2">
        <f t="shared" si="905"/>
        <v>0</v>
      </c>
      <c r="CG925" s="2">
        <f t="shared" si="905"/>
        <v>0</v>
      </c>
      <c r="CH925" s="2">
        <f t="shared" si="905"/>
        <v>0</v>
      </c>
      <c r="CI925" s="2">
        <f t="shared" si="905"/>
        <v>0</v>
      </c>
      <c r="CJ925" s="2">
        <f t="shared" si="905"/>
        <v>0</v>
      </c>
      <c r="CK925" s="2">
        <f t="shared" si="905"/>
        <v>0</v>
      </c>
      <c r="CL925" s="2">
        <f t="shared" si="905"/>
        <v>0</v>
      </c>
      <c r="CM925" s="2">
        <f t="shared" si="905"/>
        <v>0</v>
      </c>
      <c r="CN925" s="2">
        <f t="shared" si="905"/>
        <v>0</v>
      </c>
      <c r="CO925" s="2">
        <f t="shared" si="905"/>
        <v>0</v>
      </c>
      <c r="CP925" s="2">
        <f t="shared" si="905"/>
        <v>0</v>
      </c>
      <c r="CQ925" s="2">
        <f t="shared" si="905"/>
        <v>0</v>
      </c>
      <c r="CR925" s="2">
        <f t="shared" si="905"/>
        <v>0</v>
      </c>
      <c r="CS925" s="2">
        <f t="shared" si="905"/>
        <v>0</v>
      </c>
      <c r="CT925" s="2">
        <f t="shared" si="905"/>
        <v>0</v>
      </c>
      <c r="CU925" s="2">
        <f t="shared" si="905"/>
        <v>0</v>
      </c>
      <c r="CV925" s="2">
        <f t="shared" si="905"/>
        <v>0</v>
      </c>
      <c r="CW925" s="2">
        <f t="shared" si="905"/>
        <v>0</v>
      </c>
      <c r="CX925" s="2">
        <f t="shared" si="905"/>
        <v>0</v>
      </c>
      <c r="CY925" s="2">
        <f t="shared" si="905"/>
        <v>0</v>
      </c>
      <c r="CZ925" s="2">
        <f t="shared" si="905"/>
        <v>0</v>
      </c>
      <c r="DA925" s="2">
        <f t="shared" si="905"/>
        <v>0</v>
      </c>
      <c r="DB925" s="2">
        <f t="shared" si="905"/>
        <v>0</v>
      </c>
      <c r="DC925" s="2">
        <f t="shared" si="905"/>
        <v>0</v>
      </c>
      <c r="DD925" s="2">
        <f t="shared" si="905"/>
        <v>0</v>
      </c>
      <c r="DE925" s="2">
        <f t="shared" si="905"/>
        <v>0</v>
      </c>
      <c r="DF925" s="2">
        <f t="shared" si="905"/>
        <v>0</v>
      </c>
      <c r="DG925" s="3">
        <f t="shared" ref="DG925:EL925" si="906">DG1004</f>
        <v>0</v>
      </c>
      <c r="DH925" s="3">
        <f t="shared" si="906"/>
        <v>0</v>
      </c>
      <c r="DI925" s="3">
        <f t="shared" si="906"/>
        <v>0</v>
      </c>
      <c r="DJ925" s="3">
        <f t="shared" si="906"/>
        <v>0</v>
      </c>
      <c r="DK925" s="3">
        <f t="shared" si="906"/>
        <v>0</v>
      </c>
      <c r="DL925" s="3">
        <f t="shared" si="906"/>
        <v>0</v>
      </c>
      <c r="DM925" s="3">
        <f t="shared" si="906"/>
        <v>0</v>
      </c>
      <c r="DN925" s="3">
        <f t="shared" si="906"/>
        <v>0</v>
      </c>
      <c r="DO925" s="3">
        <f t="shared" si="906"/>
        <v>0</v>
      </c>
      <c r="DP925" s="3">
        <f t="shared" si="906"/>
        <v>0</v>
      </c>
      <c r="DQ925" s="3">
        <f t="shared" si="906"/>
        <v>0</v>
      </c>
      <c r="DR925" s="3">
        <f t="shared" si="906"/>
        <v>0</v>
      </c>
      <c r="DS925" s="3">
        <f t="shared" si="906"/>
        <v>0</v>
      </c>
      <c r="DT925" s="3">
        <f t="shared" si="906"/>
        <v>0</v>
      </c>
      <c r="DU925" s="3">
        <f t="shared" si="906"/>
        <v>0</v>
      </c>
      <c r="DV925" s="3">
        <f t="shared" si="906"/>
        <v>0</v>
      </c>
      <c r="DW925" s="3">
        <f t="shared" si="906"/>
        <v>0</v>
      </c>
      <c r="DX925" s="3">
        <f t="shared" si="906"/>
        <v>0</v>
      </c>
      <c r="DY925" s="3">
        <f t="shared" si="906"/>
        <v>0</v>
      </c>
      <c r="DZ925" s="3">
        <f t="shared" si="906"/>
        <v>0</v>
      </c>
      <c r="EA925" s="3">
        <f t="shared" si="906"/>
        <v>0</v>
      </c>
      <c r="EB925" s="3">
        <f t="shared" si="906"/>
        <v>0</v>
      </c>
      <c r="EC925" s="3">
        <f t="shared" si="906"/>
        <v>0</v>
      </c>
      <c r="ED925" s="3">
        <f t="shared" si="906"/>
        <v>0</v>
      </c>
      <c r="EE925" s="3">
        <f t="shared" si="906"/>
        <v>0</v>
      </c>
      <c r="EF925" s="3">
        <f t="shared" si="906"/>
        <v>0</v>
      </c>
      <c r="EG925" s="3">
        <f t="shared" si="906"/>
        <v>0</v>
      </c>
      <c r="EH925" s="3">
        <f t="shared" si="906"/>
        <v>0</v>
      </c>
      <c r="EI925" s="3">
        <f t="shared" si="906"/>
        <v>0</v>
      </c>
      <c r="EJ925" s="3">
        <f t="shared" si="906"/>
        <v>0</v>
      </c>
      <c r="EK925" s="3">
        <f t="shared" si="906"/>
        <v>0</v>
      </c>
      <c r="EL925" s="3">
        <f t="shared" si="906"/>
        <v>0</v>
      </c>
      <c r="EM925" s="3">
        <f t="shared" ref="EM925:FR925" si="907">EM1004</f>
        <v>0</v>
      </c>
      <c r="EN925" s="3">
        <f t="shared" si="907"/>
        <v>0</v>
      </c>
      <c r="EO925" s="3">
        <f t="shared" si="907"/>
        <v>0</v>
      </c>
      <c r="EP925" s="3">
        <f t="shared" si="907"/>
        <v>0</v>
      </c>
      <c r="EQ925" s="3">
        <f t="shared" si="907"/>
        <v>0</v>
      </c>
      <c r="ER925" s="3">
        <f t="shared" si="907"/>
        <v>0</v>
      </c>
      <c r="ES925" s="3">
        <f t="shared" si="907"/>
        <v>0</v>
      </c>
      <c r="ET925" s="3">
        <f t="shared" si="907"/>
        <v>0</v>
      </c>
      <c r="EU925" s="3">
        <f t="shared" si="907"/>
        <v>0</v>
      </c>
      <c r="EV925" s="3">
        <f t="shared" si="907"/>
        <v>0</v>
      </c>
      <c r="EW925" s="3">
        <f t="shared" si="907"/>
        <v>0</v>
      </c>
      <c r="EX925" s="3">
        <f t="shared" si="907"/>
        <v>0</v>
      </c>
      <c r="EY925" s="3">
        <f t="shared" si="907"/>
        <v>0</v>
      </c>
      <c r="EZ925" s="3">
        <f t="shared" si="907"/>
        <v>0</v>
      </c>
      <c r="FA925" s="3">
        <f t="shared" si="907"/>
        <v>0</v>
      </c>
      <c r="FB925" s="3">
        <f t="shared" si="907"/>
        <v>0</v>
      </c>
      <c r="FC925" s="3">
        <f t="shared" si="907"/>
        <v>0</v>
      </c>
      <c r="FD925" s="3">
        <f t="shared" si="907"/>
        <v>0</v>
      </c>
      <c r="FE925" s="3">
        <f t="shared" si="907"/>
        <v>0</v>
      </c>
      <c r="FF925" s="3">
        <f t="shared" si="907"/>
        <v>0</v>
      </c>
      <c r="FG925" s="3">
        <f t="shared" si="907"/>
        <v>0</v>
      </c>
      <c r="FH925" s="3">
        <f t="shared" si="907"/>
        <v>0</v>
      </c>
      <c r="FI925" s="3">
        <f t="shared" si="907"/>
        <v>0</v>
      </c>
      <c r="FJ925" s="3">
        <f t="shared" si="907"/>
        <v>0</v>
      </c>
      <c r="FK925" s="3">
        <f t="shared" si="907"/>
        <v>0</v>
      </c>
      <c r="FL925" s="3">
        <f t="shared" si="907"/>
        <v>0</v>
      </c>
      <c r="FM925" s="3">
        <f t="shared" si="907"/>
        <v>0</v>
      </c>
      <c r="FN925" s="3">
        <f t="shared" si="907"/>
        <v>0</v>
      </c>
      <c r="FO925" s="3">
        <f t="shared" si="907"/>
        <v>0</v>
      </c>
      <c r="FP925" s="3">
        <f t="shared" si="907"/>
        <v>0</v>
      </c>
      <c r="FQ925" s="3">
        <f t="shared" si="907"/>
        <v>0</v>
      </c>
      <c r="FR925" s="3">
        <f t="shared" si="907"/>
        <v>0</v>
      </c>
      <c r="FS925" s="3">
        <f t="shared" ref="FS925:GX925" si="908">FS1004</f>
        <v>0</v>
      </c>
      <c r="FT925" s="3">
        <f t="shared" si="908"/>
        <v>0</v>
      </c>
      <c r="FU925" s="3">
        <f t="shared" si="908"/>
        <v>0</v>
      </c>
      <c r="FV925" s="3">
        <f t="shared" si="908"/>
        <v>0</v>
      </c>
      <c r="FW925" s="3">
        <f t="shared" si="908"/>
        <v>0</v>
      </c>
      <c r="FX925" s="3">
        <f t="shared" si="908"/>
        <v>0</v>
      </c>
      <c r="FY925" s="3">
        <f t="shared" si="908"/>
        <v>0</v>
      </c>
      <c r="FZ925" s="3">
        <f t="shared" si="908"/>
        <v>0</v>
      </c>
      <c r="GA925" s="3">
        <f t="shared" si="908"/>
        <v>0</v>
      </c>
      <c r="GB925" s="3">
        <f t="shared" si="908"/>
        <v>0</v>
      </c>
      <c r="GC925" s="3">
        <f t="shared" si="908"/>
        <v>0</v>
      </c>
      <c r="GD925" s="3">
        <f t="shared" si="908"/>
        <v>0</v>
      </c>
      <c r="GE925" s="3">
        <f t="shared" si="908"/>
        <v>0</v>
      </c>
      <c r="GF925" s="3">
        <f t="shared" si="908"/>
        <v>0</v>
      </c>
      <c r="GG925" s="3">
        <f t="shared" si="908"/>
        <v>0</v>
      </c>
      <c r="GH925" s="3">
        <f t="shared" si="908"/>
        <v>0</v>
      </c>
      <c r="GI925" s="3">
        <f t="shared" si="908"/>
        <v>0</v>
      </c>
      <c r="GJ925" s="3">
        <f t="shared" si="908"/>
        <v>0</v>
      </c>
      <c r="GK925" s="3">
        <f t="shared" si="908"/>
        <v>0</v>
      </c>
      <c r="GL925" s="3">
        <f t="shared" si="908"/>
        <v>0</v>
      </c>
      <c r="GM925" s="3">
        <f t="shared" si="908"/>
        <v>0</v>
      </c>
      <c r="GN925" s="3">
        <f t="shared" si="908"/>
        <v>0</v>
      </c>
      <c r="GO925" s="3">
        <f t="shared" si="908"/>
        <v>0</v>
      </c>
      <c r="GP925" s="3">
        <f t="shared" si="908"/>
        <v>0</v>
      </c>
      <c r="GQ925" s="3">
        <f t="shared" si="908"/>
        <v>0</v>
      </c>
      <c r="GR925" s="3">
        <f t="shared" si="908"/>
        <v>0</v>
      </c>
      <c r="GS925" s="3">
        <f t="shared" si="908"/>
        <v>0</v>
      </c>
      <c r="GT925" s="3">
        <f t="shared" si="908"/>
        <v>0</v>
      </c>
      <c r="GU925" s="3">
        <f t="shared" si="908"/>
        <v>0</v>
      </c>
      <c r="GV925" s="3">
        <f t="shared" si="908"/>
        <v>0</v>
      </c>
      <c r="GW925" s="3">
        <f t="shared" si="908"/>
        <v>0</v>
      </c>
      <c r="GX925" s="3">
        <f t="shared" si="908"/>
        <v>0</v>
      </c>
    </row>
    <row r="927" spans="1:245">
      <c r="A927">
        <v>17</v>
      </c>
      <c r="B927">
        <v>1</v>
      </c>
      <c r="C927">
        <f>ROW(SmtRes!A510)</f>
        <v>510</v>
      </c>
      <c r="D927">
        <f>ROW(EtalonRes!A504)</f>
        <v>504</v>
      </c>
      <c r="E927" t="s">
        <v>17</v>
      </c>
      <c r="F927" t="s">
        <v>37</v>
      </c>
      <c r="G927" t="s">
        <v>38</v>
      </c>
      <c r="H927" t="s">
        <v>39</v>
      </c>
      <c r="I927">
        <f>ROUND(25.3/100,9)</f>
        <v>0.253</v>
      </c>
      <c r="J927">
        <v>0</v>
      </c>
      <c r="O927">
        <f t="shared" ref="O927:O940" si="909">ROUND(CP927,2)</f>
        <v>479.84</v>
      </c>
      <c r="P927">
        <f t="shared" ref="P927:P940" si="910">ROUND(CQ927*I927,2)</f>
        <v>0</v>
      </c>
      <c r="Q927">
        <f t="shared" ref="Q927:Q940" si="911">ROUND(CR927*I927,2)</f>
        <v>0</v>
      </c>
      <c r="R927">
        <f t="shared" ref="R927:R940" si="912">ROUND(CS927*I927,2)</f>
        <v>0</v>
      </c>
      <c r="S927">
        <f t="shared" ref="S927:S940" si="913">ROUND(CT927*I927,2)</f>
        <v>479.84</v>
      </c>
      <c r="T927">
        <f t="shared" ref="T927:T940" si="914">ROUND(CU927*I927,2)</f>
        <v>0</v>
      </c>
      <c r="U927">
        <f t="shared" ref="U927:U940" si="915">CV927*I927</f>
        <v>1.94051</v>
      </c>
      <c r="V927">
        <f t="shared" ref="V927:V940" si="916">CW927*I927</f>
        <v>0</v>
      </c>
      <c r="W927">
        <f t="shared" ref="W927:W940" si="917">ROUND(CX927*I927,2)</f>
        <v>0</v>
      </c>
      <c r="X927">
        <f t="shared" ref="X927:X940" si="918">ROUND(CY927,2)</f>
        <v>383.87</v>
      </c>
      <c r="Y927">
        <f t="shared" ref="Y927:Y940" si="919">ROUND(CZ927,2)</f>
        <v>326.29000000000002</v>
      </c>
      <c r="AA927">
        <v>33525518</v>
      </c>
      <c r="AB927">
        <f t="shared" ref="AB927:AB940" si="920">ROUND((AC927+AD927+AF927),6)</f>
        <v>59.83</v>
      </c>
      <c r="AC927">
        <f t="shared" ref="AC927:AC940" si="921">ROUND((ES927),6)</f>
        <v>0</v>
      </c>
      <c r="AD927">
        <f>ROUND((((ET927)-(EU927))+AE927),6)</f>
        <v>0</v>
      </c>
      <c r="AE927">
        <f t="shared" ref="AE927:AE940" si="922">ROUND((EU927),6)</f>
        <v>0</v>
      </c>
      <c r="AF927">
        <f t="shared" ref="AF927:AF940" si="923">ROUND((EV927),6)</f>
        <v>59.83</v>
      </c>
      <c r="AG927">
        <f t="shared" ref="AG927:AG940" si="924">ROUND((AP927),6)</f>
        <v>0</v>
      </c>
      <c r="AH927">
        <f t="shared" ref="AH927:AH940" si="925">(EW927)</f>
        <v>7.67</v>
      </c>
      <c r="AI927">
        <f t="shared" ref="AI927:AI940" si="926">(EX927)</f>
        <v>0</v>
      </c>
      <c r="AJ927">
        <f t="shared" ref="AJ927:AJ940" si="927">(AS927)</f>
        <v>0</v>
      </c>
      <c r="AK927">
        <v>59.83</v>
      </c>
      <c r="AL927">
        <v>0</v>
      </c>
      <c r="AM927">
        <v>0</v>
      </c>
      <c r="AN927">
        <v>0</v>
      </c>
      <c r="AO927">
        <v>59.83</v>
      </c>
      <c r="AP927">
        <v>0</v>
      </c>
      <c r="AQ927">
        <v>7.67</v>
      </c>
      <c r="AR927">
        <v>0</v>
      </c>
      <c r="AS927">
        <v>0</v>
      </c>
      <c r="AT927">
        <v>80</v>
      </c>
      <c r="AU927">
        <v>68</v>
      </c>
      <c r="AV927">
        <v>1</v>
      </c>
      <c r="AW927">
        <v>1</v>
      </c>
      <c r="AZ927">
        <v>1</v>
      </c>
      <c r="BA927">
        <v>31.7</v>
      </c>
      <c r="BB927">
        <v>1</v>
      </c>
      <c r="BC927">
        <v>1</v>
      </c>
      <c r="BD927" t="s">
        <v>3</v>
      </c>
      <c r="BE927" t="s">
        <v>3</v>
      </c>
      <c r="BF927" t="s">
        <v>3</v>
      </c>
      <c r="BG927" t="s">
        <v>3</v>
      </c>
      <c r="BH927">
        <v>0</v>
      </c>
      <c r="BI927">
        <v>1</v>
      </c>
      <c r="BJ927" t="s">
        <v>40</v>
      </c>
      <c r="BM927">
        <v>57001</v>
      </c>
      <c r="BN927">
        <v>0</v>
      </c>
      <c r="BO927" t="s">
        <v>37</v>
      </c>
      <c r="BP927">
        <v>1</v>
      </c>
      <c r="BQ927">
        <v>6</v>
      </c>
      <c r="BR927">
        <v>0</v>
      </c>
      <c r="BS927">
        <v>31.7</v>
      </c>
      <c r="BT927">
        <v>1</v>
      </c>
      <c r="BU927">
        <v>1</v>
      </c>
      <c r="BV927">
        <v>1</v>
      </c>
      <c r="BW927">
        <v>1</v>
      </c>
      <c r="BX927">
        <v>1</v>
      </c>
      <c r="BY927" t="s">
        <v>3</v>
      </c>
      <c r="BZ927">
        <v>80</v>
      </c>
      <c r="CA927">
        <v>68</v>
      </c>
      <c r="CE927">
        <v>0</v>
      </c>
      <c r="CF927">
        <v>0</v>
      </c>
      <c r="CG927">
        <v>0</v>
      </c>
      <c r="CM927">
        <v>0</v>
      </c>
      <c r="CN927" t="s">
        <v>3</v>
      </c>
      <c r="CO927">
        <v>0</v>
      </c>
      <c r="CP927">
        <f t="shared" ref="CP927:CP940" si="928">(P927+Q927+S927)</f>
        <v>479.84</v>
      </c>
      <c r="CQ927">
        <f t="shared" ref="CQ927:CQ940" si="929">AC927*BC927</f>
        <v>0</v>
      </c>
      <c r="CR927">
        <f t="shared" ref="CR927:CR940" si="930">AD927*BB927</f>
        <v>0</v>
      </c>
      <c r="CS927">
        <f t="shared" ref="CS927:CS940" si="931">AE927*BS927</f>
        <v>0</v>
      </c>
      <c r="CT927">
        <f t="shared" ref="CT927:CT940" si="932">AF927*BA927</f>
        <v>1896.6109999999999</v>
      </c>
      <c r="CU927">
        <f t="shared" ref="CU927:CU940" si="933">AG927</f>
        <v>0</v>
      </c>
      <c r="CV927">
        <f t="shared" ref="CV927:CV940" si="934">AH927</f>
        <v>7.67</v>
      </c>
      <c r="CW927">
        <f t="shared" ref="CW927:CW940" si="935">AI927</f>
        <v>0</v>
      </c>
      <c r="CX927">
        <f t="shared" ref="CX927:CX940" si="936">AJ927</f>
        <v>0</v>
      </c>
      <c r="CY927">
        <f>(((S927+R927)*AT927)/100)</f>
        <v>383.87199999999996</v>
      </c>
      <c r="CZ927">
        <f>(((S927+R927)*AU927)/100)</f>
        <v>326.2912</v>
      </c>
      <c r="DC927" t="s">
        <v>3</v>
      </c>
      <c r="DD927" t="s">
        <v>3</v>
      </c>
      <c r="DE927" t="s">
        <v>3</v>
      </c>
      <c r="DF927" t="s">
        <v>3</v>
      </c>
      <c r="DG927" t="s">
        <v>3</v>
      </c>
      <c r="DH927" t="s">
        <v>3</v>
      </c>
      <c r="DI927" t="s">
        <v>3</v>
      </c>
      <c r="DJ927" t="s">
        <v>3</v>
      </c>
      <c r="DK927" t="s">
        <v>3</v>
      </c>
      <c r="DL927" t="s">
        <v>3</v>
      </c>
      <c r="DM927" t="s">
        <v>3</v>
      </c>
      <c r="DN927">
        <v>0</v>
      </c>
      <c r="DO927">
        <v>0</v>
      </c>
      <c r="DP927">
        <v>1</v>
      </c>
      <c r="DQ927">
        <v>1</v>
      </c>
      <c r="DU927">
        <v>1013</v>
      </c>
      <c r="DV927" t="s">
        <v>39</v>
      </c>
      <c r="DW927" t="s">
        <v>39</v>
      </c>
      <c r="DX927">
        <v>1</v>
      </c>
      <c r="DZ927" t="s">
        <v>3</v>
      </c>
      <c r="EA927" t="s">
        <v>3</v>
      </c>
      <c r="EB927" t="s">
        <v>3</v>
      </c>
      <c r="EC927" t="s">
        <v>3</v>
      </c>
      <c r="EE927">
        <v>36260505</v>
      </c>
      <c r="EF927">
        <v>6</v>
      </c>
      <c r="EG927" t="s">
        <v>22</v>
      </c>
      <c r="EH927">
        <v>0</v>
      </c>
      <c r="EI927" t="s">
        <v>3</v>
      </c>
      <c r="EJ927">
        <v>1</v>
      </c>
      <c r="EK927">
        <v>57001</v>
      </c>
      <c r="EL927" t="s">
        <v>23</v>
      </c>
      <c r="EM927" t="s">
        <v>24</v>
      </c>
      <c r="EO927" t="s">
        <v>3</v>
      </c>
      <c r="EQ927">
        <v>0</v>
      </c>
      <c r="ER927">
        <v>59.83</v>
      </c>
      <c r="ES927">
        <v>0</v>
      </c>
      <c r="ET927">
        <v>0</v>
      </c>
      <c r="EU927">
        <v>0</v>
      </c>
      <c r="EV927">
        <v>59.83</v>
      </c>
      <c r="EW927">
        <v>7.67</v>
      </c>
      <c r="EX927">
        <v>0</v>
      </c>
      <c r="EY927">
        <v>0</v>
      </c>
      <c r="FQ927">
        <v>0</v>
      </c>
      <c r="FR927">
        <f t="shared" ref="FR927:FR940" si="937">ROUND(IF(AND(BH927=3,BI927=3),P927,0),2)</f>
        <v>0</v>
      </c>
      <c r="FS927">
        <v>0</v>
      </c>
      <c r="FX927">
        <v>80</v>
      </c>
      <c r="FY927">
        <v>68</v>
      </c>
      <c r="GA927" t="s">
        <v>3</v>
      </c>
      <c r="GD927">
        <v>1</v>
      </c>
      <c r="GF927">
        <v>1095792533</v>
      </c>
      <c r="GG927">
        <v>2</v>
      </c>
      <c r="GH927">
        <v>1</v>
      </c>
      <c r="GI927">
        <v>2</v>
      </c>
      <c r="GJ927">
        <v>0</v>
      </c>
      <c r="GK927">
        <v>0</v>
      </c>
      <c r="GL927">
        <f t="shared" ref="GL927:GL940" si="938">ROUND(IF(AND(BH927=3,BI927=3,FS927&lt;&gt;0),P927,0),2)</f>
        <v>0</v>
      </c>
      <c r="GM927">
        <f t="shared" ref="GM927:GM940" si="939">ROUND(O927+X927+Y927,2)+GX927</f>
        <v>1190</v>
      </c>
      <c r="GN927">
        <f t="shared" ref="GN927:GN940" si="940">IF(OR(BI927=0,BI927=1),ROUND(O927+X927+Y927,2),0)</f>
        <v>1190</v>
      </c>
      <c r="GO927">
        <f t="shared" ref="GO927:GO940" si="941">IF(BI927=2,ROUND(O927+X927+Y927,2),0)</f>
        <v>0</v>
      </c>
      <c r="GP927">
        <f t="shared" ref="GP927:GP940" si="942">IF(BI927=4,ROUND(O927+X927+Y927,2)+GX927,0)</f>
        <v>0</v>
      </c>
      <c r="GR927">
        <v>0</v>
      </c>
      <c r="GS927">
        <v>3</v>
      </c>
      <c r="GT927">
        <v>0</v>
      </c>
      <c r="GU927" t="s">
        <v>3</v>
      </c>
      <c r="GV927">
        <f t="shared" ref="GV927:GV940" si="943">ROUND((GT927),6)</f>
        <v>0</v>
      </c>
      <c r="GW927">
        <v>1</v>
      </c>
      <c r="GX927">
        <f t="shared" ref="GX927:GX940" si="944">ROUND(HC927*I927,2)</f>
        <v>0</v>
      </c>
      <c r="HA927">
        <v>0</v>
      </c>
      <c r="HB927">
        <v>0</v>
      </c>
      <c r="HC927">
        <f t="shared" ref="HC927:HC940" si="945">GV927*GW927</f>
        <v>0</v>
      </c>
      <c r="HE927" t="s">
        <v>3</v>
      </c>
      <c r="HF927" t="s">
        <v>3</v>
      </c>
      <c r="IK927">
        <v>0</v>
      </c>
    </row>
    <row r="928" spans="1:245">
      <c r="A928">
        <v>18</v>
      </c>
      <c r="B928">
        <v>1</v>
      </c>
      <c r="C928">
        <v>510</v>
      </c>
      <c r="E928" t="s">
        <v>25</v>
      </c>
      <c r="F928" t="s">
        <v>26</v>
      </c>
      <c r="G928" t="s">
        <v>27</v>
      </c>
      <c r="H928" t="s">
        <v>28</v>
      </c>
      <c r="I928">
        <f>I927*J928</f>
        <v>0.17710000000000001</v>
      </c>
      <c r="J928">
        <v>0.70000000000000007</v>
      </c>
      <c r="O928">
        <f t="shared" si="909"/>
        <v>0</v>
      </c>
      <c r="P928">
        <f t="shared" si="910"/>
        <v>0</v>
      </c>
      <c r="Q928">
        <f t="shared" si="911"/>
        <v>0</v>
      </c>
      <c r="R928">
        <f t="shared" si="912"/>
        <v>0</v>
      </c>
      <c r="S928">
        <f t="shared" si="913"/>
        <v>0</v>
      </c>
      <c r="T928">
        <f t="shared" si="914"/>
        <v>0</v>
      </c>
      <c r="U928">
        <f t="shared" si="915"/>
        <v>0</v>
      </c>
      <c r="V928">
        <f t="shared" si="916"/>
        <v>0</v>
      </c>
      <c r="W928">
        <f t="shared" si="917"/>
        <v>0</v>
      </c>
      <c r="X928">
        <f t="shared" si="918"/>
        <v>0</v>
      </c>
      <c r="Y928">
        <f t="shared" si="919"/>
        <v>0</v>
      </c>
      <c r="AA928">
        <v>33525518</v>
      </c>
      <c r="AB928">
        <f t="shared" si="920"/>
        <v>0</v>
      </c>
      <c r="AC928">
        <f t="shared" si="921"/>
        <v>0</v>
      </c>
      <c r="AD928">
        <f>ROUND((((ET928)-(EU928))+AE928),6)</f>
        <v>0</v>
      </c>
      <c r="AE928">
        <f t="shared" si="922"/>
        <v>0</v>
      </c>
      <c r="AF928">
        <f t="shared" si="923"/>
        <v>0</v>
      </c>
      <c r="AG928">
        <f t="shared" si="924"/>
        <v>0</v>
      </c>
      <c r="AH928">
        <f t="shared" si="925"/>
        <v>0</v>
      </c>
      <c r="AI928">
        <f t="shared" si="926"/>
        <v>0</v>
      </c>
      <c r="AJ928">
        <f t="shared" si="927"/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80</v>
      </c>
      <c r="AU928">
        <v>68</v>
      </c>
      <c r="AV928">
        <v>1</v>
      </c>
      <c r="AW928">
        <v>1</v>
      </c>
      <c r="AZ928">
        <v>1</v>
      </c>
      <c r="BA928">
        <v>1</v>
      </c>
      <c r="BB928">
        <v>1</v>
      </c>
      <c r="BC928">
        <v>1</v>
      </c>
      <c r="BD928" t="s">
        <v>3</v>
      </c>
      <c r="BE928" t="s">
        <v>3</v>
      </c>
      <c r="BF928" t="s">
        <v>3</v>
      </c>
      <c r="BG928" t="s">
        <v>3</v>
      </c>
      <c r="BH928">
        <v>3</v>
      </c>
      <c r="BI928">
        <v>1</v>
      </c>
      <c r="BJ928" t="s">
        <v>29</v>
      </c>
      <c r="BM928">
        <v>57001</v>
      </c>
      <c r="BN928">
        <v>0</v>
      </c>
      <c r="BO928" t="s">
        <v>3</v>
      </c>
      <c r="BP928">
        <v>0</v>
      </c>
      <c r="BQ928">
        <v>6</v>
      </c>
      <c r="BR928">
        <v>0</v>
      </c>
      <c r="BS928">
        <v>1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3</v>
      </c>
      <c r="BZ928">
        <v>80</v>
      </c>
      <c r="CA928">
        <v>68</v>
      </c>
      <c r="CE928">
        <v>0</v>
      </c>
      <c r="CF928">
        <v>0</v>
      </c>
      <c r="CG928">
        <v>0</v>
      </c>
      <c r="CM928">
        <v>0</v>
      </c>
      <c r="CN928" t="s">
        <v>3</v>
      </c>
      <c r="CO928">
        <v>0</v>
      </c>
      <c r="CP928">
        <f t="shared" si="928"/>
        <v>0</v>
      </c>
      <c r="CQ928">
        <f t="shared" si="929"/>
        <v>0</v>
      </c>
      <c r="CR928">
        <f t="shared" si="930"/>
        <v>0</v>
      </c>
      <c r="CS928">
        <f t="shared" si="931"/>
        <v>0</v>
      </c>
      <c r="CT928">
        <f t="shared" si="932"/>
        <v>0</v>
      </c>
      <c r="CU928">
        <f t="shared" si="933"/>
        <v>0</v>
      </c>
      <c r="CV928">
        <f t="shared" si="934"/>
        <v>0</v>
      </c>
      <c r="CW928">
        <f t="shared" si="935"/>
        <v>0</v>
      </c>
      <c r="CX928">
        <f t="shared" si="936"/>
        <v>0</v>
      </c>
      <c r="CY928">
        <f>(((S928+R928)*AT928)/100)</f>
        <v>0</v>
      </c>
      <c r="CZ928">
        <f>(((S928+R928)*AU928)/100)</f>
        <v>0</v>
      </c>
      <c r="DC928" t="s">
        <v>3</v>
      </c>
      <c r="DD928" t="s">
        <v>3</v>
      </c>
      <c r="DE928" t="s">
        <v>3</v>
      </c>
      <c r="DF928" t="s">
        <v>3</v>
      </c>
      <c r="DG928" t="s">
        <v>3</v>
      </c>
      <c r="DH928" t="s">
        <v>3</v>
      </c>
      <c r="DI928" t="s">
        <v>3</v>
      </c>
      <c r="DJ928" t="s">
        <v>3</v>
      </c>
      <c r="DK928" t="s">
        <v>3</v>
      </c>
      <c r="DL928" t="s">
        <v>3</v>
      </c>
      <c r="DM928" t="s">
        <v>3</v>
      </c>
      <c r="DN928">
        <v>0</v>
      </c>
      <c r="DO928">
        <v>0</v>
      </c>
      <c r="DP928">
        <v>1</v>
      </c>
      <c r="DQ928">
        <v>1</v>
      </c>
      <c r="DU928">
        <v>1009</v>
      </c>
      <c r="DV928" t="s">
        <v>28</v>
      </c>
      <c r="DW928" t="s">
        <v>28</v>
      </c>
      <c r="DX928">
        <v>1000</v>
      </c>
      <c r="DZ928" t="s">
        <v>3</v>
      </c>
      <c r="EA928" t="s">
        <v>3</v>
      </c>
      <c r="EB928" t="s">
        <v>3</v>
      </c>
      <c r="EC928" t="s">
        <v>3</v>
      </c>
      <c r="EE928">
        <v>36260505</v>
      </c>
      <c r="EF928">
        <v>6</v>
      </c>
      <c r="EG928" t="s">
        <v>22</v>
      </c>
      <c r="EH928">
        <v>0</v>
      </c>
      <c r="EI928" t="s">
        <v>3</v>
      </c>
      <c r="EJ928">
        <v>1</v>
      </c>
      <c r="EK928">
        <v>57001</v>
      </c>
      <c r="EL928" t="s">
        <v>23</v>
      </c>
      <c r="EM928" t="s">
        <v>24</v>
      </c>
      <c r="EO928" t="s">
        <v>3</v>
      </c>
      <c r="EQ928">
        <v>0</v>
      </c>
      <c r="ER928">
        <v>0</v>
      </c>
      <c r="ES928">
        <v>0</v>
      </c>
      <c r="ET928">
        <v>0</v>
      </c>
      <c r="EU928">
        <v>0</v>
      </c>
      <c r="EV928">
        <v>0</v>
      </c>
      <c r="EW928">
        <v>0</v>
      </c>
      <c r="EX928">
        <v>0</v>
      </c>
      <c r="FQ928">
        <v>0</v>
      </c>
      <c r="FR928">
        <f t="shared" si="937"/>
        <v>0</v>
      </c>
      <c r="FS928">
        <v>0</v>
      </c>
      <c r="FX928">
        <v>80</v>
      </c>
      <c r="FY928">
        <v>68</v>
      </c>
      <c r="GA928" t="s">
        <v>3</v>
      </c>
      <c r="GD928">
        <v>1</v>
      </c>
      <c r="GF928">
        <v>-304821490</v>
      </c>
      <c r="GG928">
        <v>2</v>
      </c>
      <c r="GH928">
        <v>1</v>
      </c>
      <c r="GI928">
        <v>-2</v>
      </c>
      <c r="GJ928">
        <v>0</v>
      </c>
      <c r="GK928">
        <v>0</v>
      </c>
      <c r="GL928">
        <f t="shared" si="938"/>
        <v>0</v>
      </c>
      <c r="GM928">
        <f t="shared" si="939"/>
        <v>0</v>
      </c>
      <c r="GN928">
        <f t="shared" si="940"/>
        <v>0</v>
      </c>
      <c r="GO928">
        <f t="shared" si="941"/>
        <v>0</v>
      </c>
      <c r="GP928">
        <f t="shared" si="942"/>
        <v>0</v>
      </c>
      <c r="GR928">
        <v>0</v>
      </c>
      <c r="GS928">
        <v>3</v>
      </c>
      <c r="GT928">
        <v>0</v>
      </c>
      <c r="GU928" t="s">
        <v>3</v>
      </c>
      <c r="GV928">
        <f t="shared" si="943"/>
        <v>0</v>
      </c>
      <c r="GW928">
        <v>1</v>
      </c>
      <c r="GX928">
        <f t="shared" si="944"/>
        <v>0</v>
      </c>
      <c r="HA928">
        <v>0</v>
      </c>
      <c r="HB928">
        <v>0</v>
      </c>
      <c r="HC928">
        <f t="shared" si="945"/>
        <v>0</v>
      </c>
      <c r="HE928" t="s">
        <v>3</v>
      </c>
      <c r="HF928" t="s">
        <v>3</v>
      </c>
      <c r="IK928">
        <v>0</v>
      </c>
    </row>
    <row r="929" spans="1:245">
      <c r="A929">
        <v>17</v>
      </c>
      <c r="B929">
        <v>1</v>
      </c>
      <c r="C929">
        <f>ROW(SmtRes!A513)</f>
        <v>513</v>
      </c>
      <c r="D929">
        <f>ROW(EtalonRes!A507)</f>
        <v>507</v>
      </c>
      <c r="E929" t="s">
        <v>30</v>
      </c>
      <c r="F929" t="s">
        <v>131</v>
      </c>
      <c r="G929" t="s">
        <v>132</v>
      </c>
      <c r="H929" t="s">
        <v>33</v>
      </c>
      <c r="I929">
        <f>ROUND(25.3/100,9)</f>
        <v>0.253</v>
      </c>
      <c r="J929">
        <v>0</v>
      </c>
      <c r="O929">
        <f t="shared" si="909"/>
        <v>2321.19</v>
      </c>
      <c r="P929">
        <f t="shared" si="910"/>
        <v>0</v>
      </c>
      <c r="Q929">
        <f t="shared" si="911"/>
        <v>411.36</v>
      </c>
      <c r="R929">
        <f t="shared" si="912"/>
        <v>395.23</v>
      </c>
      <c r="S929">
        <f t="shared" si="913"/>
        <v>1909.83</v>
      </c>
      <c r="T929">
        <f t="shared" si="914"/>
        <v>0</v>
      </c>
      <c r="U929">
        <f t="shared" si="915"/>
        <v>7.7240900000000003</v>
      </c>
      <c r="V929">
        <f t="shared" si="916"/>
        <v>0.92344999999999999</v>
      </c>
      <c r="W929">
        <f t="shared" si="917"/>
        <v>0</v>
      </c>
      <c r="X929">
        <f t="shared" si="918"/>
        <v>0</v>
      </c>
      <c r="Y929">
        <f t="shared" si="919"/>
        <v>0</v>
      </c>
      <c r="AA929">
        <v>33525518</v>
      </c>
      <c r="AB929">
        <f t="shared" si="920"/>
        <v>352.23</v>
      </c>
      <c r="AC929">
        <f t="shared" si="921"/>
        <v>0</v>
      </c>
      <c r="AD929">
        <f>ROUND((ET929),6)</f>
        <v>114.1</v>
      </c>
      <c r="AE929">
        <f t="shared" si="922"/>
        <v>49.28</v>
      </c>
      <c r="AF929">
        <f t="shared" si="923"/>
        <v>238.13</v>
      </c>
      <c r="AG929">
        <f t="shared" si="924"/>
        <v>0</v>
      </c>
      <c r="AH929">
        <f t="shared" si="925"/>
        <v>30.53</v>
      </c>
      <c r="AI929">
        <f t="shared" si="926"/>
        <v>3.65</v>
      </c>
      <c r="AJ929">
        <f t="shared" si="927"/>
        <v>0</v>
      </c>
      <c r="AK929">
        <v>352.23</v>
      </c>
      <c r="AL929">
        <v>0</v>
      </c>
      <c r="AM929">
        <v>114.1</v>
      </c>
      <c r="AN929">
        <v>49.28</v>
      </c>
      <c r="AO929">
        <v>238.13</v>
      </c>
      <c r="AP929">
        <v>0</v>
      </c>
      <c r="AQ929">
        <v>30.53</v>
      </c>
      <c r="AR929">
        <v>3.65</v>
      </c>
      <c r="AS929">
        <v>0</v>
      </c>
      <c r="AT929">
        <v>0</v>
      </c>
      <c r="AU929">
        <v>0</v>
      </c>
      <c r="AV929">
        <v>1</v>
      </c>
      <c r="AW929">
        <v>1</v>
      </c>
      <c r="AZ929">
        <v>1</v>
      </c>
      <c r="BA929">
        <v>31.7</v>
      </c>
      <c r="BB929">
        <v>14.25</v>
      </c>
      <c r="BC929">
        <v>1</v>
      </c>
      <c r="BD929" t="s">
        <v>3</v>
      </c>
      <c r="BE929" t="s">
        <v>3</v>
      </c>
      <c r="BF929" t="s">
        <v>3</v>
      </c>
      <c r="BG929" t="s">
        <v>3</v>
      </c>
      <c r="BH929">
        <v>0</v>
      </c>
      <c r="BI929">
        <v>1</v>
      </c>
      <c r="BJ929" t="s">
        <v>133</v>
      </c>
      <c r="BM929">
        <v>46003</v>
      </c>
      <c r="BN929">
        <v>0</v>
      </c>
      <c r="BO929" t="s">
        <v>131</v>
      </c>
      <c r="BP929">
        <v>1</v>
      </c>
      <c r="BQ929">
        <v>0</v>
      </c>
      <c r="BR929">
        <v>0</v>
      </c>
      <c r="BS929">
        <v>31.7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3</v>
      </c>
      <c r="BZ929">
        <v>0</v>
      </c>
      <c r="CA929">
        <v>0</v>
      </c>
      <c r="CE929">
        <v>0</v>
      </c>
      <c r="CF929">
        <v>0</v>
      </c>
      <c r="CG929">
        <v>0</v>
      </c>
      <c r="CM929">
        <v>0</v>
      </c>
      <c r="CN929" t="s">
        <v>3</v>
      </c>
      <c r="CO929">
        <v>0</v>
      </c>
      <c r="CP929">
        <f t="shared" si="928"/>
        <v>2321.19</v>
      </c>
      <c r="CQ929">
        <f t="shared" si="929"/>
        <v>0</v>
      </c>
      <c r="CR929">
        <f t="shared" si="930"/>
        <v>1625.925</v>
      </c>
      <c r="CS929">
        <f t="shared" si="931"/>
        <v>1562.1759999999999</v>
      </c>
      <c r="CT929">
        <f t="shared" si="932"/>
        <v>7548.7209999999995</v>
      </c>
      <c r="CU929">
        <f t="shared" si="933"/>
        <v>0</v>
      </c>
      <c r="CV929">
        <f t="shared" si="934"/>
        <v>30.53</v>
      </c>
      <c r="CW929">
        <f t="shared" si="935"/>
        <v>3.65</v>
      </c>
      <c r="CX929">
        <f t="shared" si="936"/>
        <v>0</v>
      </c>
      <c r="CY929">
        <f>0</f>
        <v>0</v>
      </c>
      <c r="CZ929">
        <f>0</f>
        <v>0</v>
      </c>
      <c r="DC929" t="s">
        <v>3</v>
      </c>
      <c r="DD929" t="s">
        <v>3</v>
      </c>
      <c r="DE929" t="s">
        <v>3</v>
      </c>
      <c r="DF929" t="s">
        <v>3</v>
      </c>
      <c r="DG929" t="s">
        <v>3</v>
      </c>
      <c r="DH929" t="s">
        <v>3</v>
      </c>
      <c r="DI929" t="s">
        <v>3</v>
      </c>
      <c r="DJ929" t="s">
        <v>3</v>
      </c>
      <c r="DK929" t="s">
        <v>3</v>
      </c>
      <c r="DL929" t="s">
        <v>3</v>
      </c>
      <c r="DM929" t="s">
        <v>3</v>
      </c>
      <c r="DN929">
        <v>0</v>
      </c>
      <c r="DO929">
        <v>0</v>
      </c>
      <c r="DP929">
        <v>1</v>
      </c>
      <c r="DQ929">
        <v>1</v>
      </c>
      <c r="DU929">
        <v>1013</v>
      </c>
      <c r="DV929" t="s">
        <v>33</v>
      </c>
      <c r="DW929" t="s">
        <v>33</v>
      </c>
      <c r="DX929">
        <v>1</v>
      </c>
      <c r="DZ929" t="s">
        <v>3</v>
      </c>
      <c r="EA929" t="s">
        <v>3</v>
      </c>
      <c r="EB929" t="s">
        <v>3</v>
      </c>
      <c r="EC929" t="s">
        <v>3</v>
      </c>
      <c r="EE929">
        <v>0</v>
      </c>
      <c r="EF929">
        <v>0</v>
      </c>
      <c r="EG929" t="s">
        <v>3</v>
      </c>
      <c r="EH929">
        <v>0</v>
      </c>
      <c r="EI929" t="s">
        <v>3</v>
      </c>
      <c r="EJ929">
        <v>0</v>
      </c>
      <c r="EK929">
        <v>46003</v>
      </c>
      <c r="EL929" t="s">
        <v>3</v>
      </c>
      <c r="EM929" t="s">
        <v>3</v>
      </c>
      <c r="EO929" t="s">
        <v>3</v>
      </c>
      <c r="EQ929">
        <v>0</v>
      </c>
      <c r="ER929">
        <v>352.23</v>
      </c>
      <c r="ES929">
        <v>0</v>
      </c>
      <c r="ET929">
        <v>114.1</v>
      </c>
      <c r="EU929">
        <v>49.28</v>
      </c>
      <c r="EV929">
        <v>238.13</v>
      </c>
      <c r="EW929">
        <v>30.53</v>
      </c>
      <c r="EX929">
        <v>3.65</v>
      </c>
      <c r="EY929">
        <v>0</v>
      </c>
      <c r="FQ929">
        <v>0</v>
      </c>
      <c r="FR929">
        <f t="shared" si="937"/>
        <v>0</v>
      </c>
      <c r="FS929">
        <v>0</v>
      </c>
      <c r="FX929">
        <v>0</v>
      </c>
      <c r="FY929">
        <v>0</v>
      </c>
      <c r="GA929" t="s">
        <v>3</v>
      </c>
      <c r="GD929">
        <v>1</v>
      </c>
      <c r="GF929">
        <v>-1150632743</v>
      </c>
      <c r="GG929">
        <v>2</v>
      </c>
      <c r="GH929">
        <v>1</v>
      </c>
      <c r="GI929">
        <v>2</v>
      </c>
      <c r="GJ929">
        <v>0</v>
      </c>
      <c r="GK929">
        <v>0</v>
      </c>
      <c r="GL929">
        <f t="shared" si="938"/>
        <v>0</v>
      </c>
      <c r="GM929">
        <f t="shared" si="939"/>
        <v>2321.19</v>
      </c>
      <c r="GN929">
        <f t="shared" si="940"/>
        <v>2321.19</v>
      </c>
      <c r="GO929">
        <f t="shared" si="941"/>
        <v>0</v>
      </c>
      <c r="GP929">
        <f t="shared" si="942"/>
        <v>0</v>
      </c>
      <c r="GR929">
        <v>0</v>
      </c>
      <c r="GS929">
        <v>3</v>
      </c>
      <c r="GT929">
        <v>0</v>
      </c>
      <c r="GU929" t="s">
        <v>3</v>
      </c>
      <c r="GV929">
        <f t="shared" si="943"/>
        <v>0</v>
      </c>
      <c r="GW929">
        <v>1</v>
      </c>
      <c r="GX929">
        <f t="shared" si="944"/>
        <v>0</v>
      </c>
      <c r="HA929">
        <v>0</v>
      </c>
      <c r="HB929">
        <v>0</v>
      </c>
      <c r="HC929">
        <f t="shared" si="945"/>
        <v>0</v>
      </c>
      <c r="HE929" t="s">
        <v>3</v>
      </c>
      <c r="HF929" t="s">
        <v>3</v>
      </c>
      <c r="IK929">
        <v>0</v>
      </c>
    </row>
    <row r="930" spans="1:245">
      <c r="A930">
        <v>17</v>
      </c>
      <c r="B930">
        <v>1</v>
      </c>
      <c r="C930">
        <f>ROW(SmtRes!A517)</f>
        <v>517</v>
      </c>
      <c r="D930">
        <f>ROW(EtalonRes!A511)</f>
        <v>511</v>
      </c>
      <c r="E930" t="s">
        <v>36</v>
      </c>
      <c r="F930" t="s">
        <v>31</v>
      </c>
      <c r="G930" t="s">
        <v>32</v>
      </c>
      <c r="H930" t="s">
        <v>33</v>
      </c>
      <c r="I930">
        <f>ROUND(25.3/100,9)</f>
        <v>0.253</v>
      </c>
      <c r="J930">
        <v>0</v>
      </c>
      <c r="O930">
        <f t="shared" si="909"/>
        <v>727.16</v>
      </c>
      <c r="P930">
        <f t="shared" si="910"/>
        <v>0</v>
      </c>
      <c r="Q930">
        <f t="shared" si="911"/>
        <v>14.65</v>
      </c>
      <c r="R930">
        <f t="shared" si="912"/>
        <v>14.12</v>
      </c>
      <c r="S930">
        <f t="shared" si="913"/>
        <v>712.51</v>
      </c>
      <c r="T930">
        <f t="shared" si="914"/>
        <v>0</v>
      </c>
      <c r="U930">
        <f t="shared" si="915"/>
        <v>2.8816700000000002</v>
      </c>
      <c r="V930">
        <f t="shared" si="916"/>
        <v>3.2890000000000003E-2</v>
      </c>
      <c r="W930">
        <f t="shared" si="917"/>
        <v>0</v>
      </c>
      <c r="X930">
        <f t="shared" si="918"/>
        <v>581.29999999999995</v>
      </c>
      <c r="Y930">
        <f t="shared" si="919"/>
        <v>494.11</v>
      </c>
      <c r="AA930">
        <v>33525518</v>
      </c>
      <c r="AB930">
        <f t="shared" si="920"/>
        <v>92.9</v>
      </c>
      <c r="AC930">
        <f t="shared" si="921"/>
        <v>0</v>
      </c>
      <c r="AD930">
        <f t="shared" ref="AD930:AD940" si="946">ROUND((((ET930)-(EU930))+AE930),6)</f>
        <v>4.0599999999999996</v>
      </c>
      <c r="AE930">
        <f t="shared" si="922"/>
        <v>1.76</v>
      </c>
      <c r="AF930">
        <f t="shared" si="923"/>
        <v>88.84</v>
      </c>
      <c r="AG930">
        <f t="shared" si="924"/>
        <v>0</v>
      </c>
      <c r="AH930">
        <f t="shared" si="925"/>
        <v>11.39</v>
      </c>
      <c r="AI930">
        <f t="shared" si="926"/>
        <v>0.13</v>
      </c>
      <c r="AJ930">
        <f t="shared" si="927"/>
        <v>0</v>
      </c>
      <c r="AK930">
        <v>92.9</v>
      </c>
      <c r="AL930">
        <v>0</v>
      </c>
      <c r="AM930">
        <v>4.0599999999999996</v>
      </c>
      <c r="AN930">
        <v>1.76</v>
      </c>
      <c r="AO930">
        <v>88.84</v>
      </c>
      <c r="AP930">
        <v>0</v>
      </c>
      <c r="AQ930">
        <v>11.39</v>
      </c>
      <c r="AR930">
        <v>0.13</v>
      </c>
      <c r="AS930">
        <v>0</v>
      </c>
      <c r="AT930">
        <v>80</v>
      </c>
      <c r="AU930">
        <v>68</v>
      </c>
      <c r="AV930">
        <v>1</v>
      </c>
      <c r="AW930">
        <v>1</v>
      </c>
      <c r="AZ930">
        <v>1</v>
      </c>
      <c r="BA930">
        <v>31.7</v>
      </c>
      <c r="BB930">
        <v>14.26</v>
      </c>
      <c r="BC930">
        <v>1</v>
      </c>
      <c r="BD930" t="s">
        <v>3</v>
      </c>
      <c r="BE930" t="s">
        <v>3</v>
      </c>
      <c r="BF930" t="s">
        <v>3</v>
      </c>
      <c r="BG930" t="s">
        <v>3</v>
      </c>
      <c r="BH930">
        <v>0</v>
      </c>
      <c r="BI930">
        <v>1</v>
      </c>
      <c r="BJ930" t="s">
        <v>34</v>
      </c>
      <c r="BM930">
        <v>57001</v>
      </c>
      <c r="BN930">
        <v>0</v>
      </c>
      <c r="BO930" t="s">
        <v>31</v>
      </c>
      <c r="BP930">
        <v>1</v>
      </c>
      <c r="BQ930">
        <v>6</v>
      </c>
      <c r="BR930">
        <v>0</v>
      </c>
      <c r="BS930">
        <v>31.7</v>
      </c>
      <c r="BT930">
        <v>1</v>
      </c>
      <c r="BU930">
        <v>1</v>
      </c>
      <c r="BV930">
        <v>1</v>
      </c>
      <c r="BW930">
        <v>1</v>
      </c>
      <c r="BX930">
        <v>1</v>
      </c>
      <c r="BY930" t="s">
        <v>3</v>
      </c>
      <c r="BZ930">
        <v>80</v>
      </c>
      <c r="CA930">
        <v>68</v>
      </c>
      <c r="CE930">
        <v>0</v>
      </c>
      <c r="CF930">
        <v>0</v>
      </c>
      <c r="CG930">
        <v>0</v>
      </c>
      <c r="CM930">
        <v>0</v>
      </c>
      <c r="CN930" t="s">
        <v>3</v>
      </c>
      <c r="CO930">
        <v>0</v>
      </c>
      <c r="CP930">
        <f t="shared" si="928"/>
        <v>727.16</v>
      </c>
      <c r="CQ930">
        <f t="shared" si="929"/>
        <v>0</v>
      </c>
      <c r="CR930">
        <f t="shared" si="930"/>
        <v>57.895599999999995</v>
      </c>
      <c r="CS930">
        <f t="shared" si="931"/>
        <v>55.792000000000002</v>
      </c>
      <c r="CT930">
        <f t="shared" si="932"/>
        <v>2816.2280000000001</v>
      </c>
      <c r="CU930">
        <f t="shared" si="933"/>
        <v>0</v>
      </c>
      <c r="CV930">
        <f t="shared" si="934"/>
        <v>11.39</v>
      </c>
      <c r="CW930">
        <f t="shared" si="935"/>
        <v>0.13</v>
      </c>
      <c r="CX930">
        <f t="shared" si="936"/>
        <v>0</v>
      </c>
      <c r="CY930">
        <f t="shared" ref="CY930:CY940" si="947">(((S930+R930)*AT930)/100)</f>
        <v>581.30399999999997</v>
      </c>
      <c r="CZ930">
        <f t="shared" ref="CZ930:CZ940" si="948">(((S930+R930)*AU930)/100)</f>
        <v>494.10839999999996</v>
      </c>
      <c r="DC930" t="s">
        <v>3</v>
      </c>
      <c r="DD930" t="s">
        <v>3</v>
      </c>
      <c r="DE930" t="s">
        <v>3</v>
      </c>
      <c r="DF930" t="s">
        <v>3</v>
      </c>
      <c r="DG930" t="s">
        <v>3</v>
      </c>
      <c r="DH930" t="s">
        <v>3</v>
      </c>
      <c r="DI930" t="s">
        <v>3</v>
      </c>
      <c r="DJ930" t="s">
        <v>3</v>
      </c>
      <c r="DK930" t="s">
        <v>3</v>
      </c>
      <c r="DL930" t="s">
        <v>3</v>
      </c>
      <c r="DM930" t="s">
        <v>3</v>
      </c>
      <c r="DN930">
        <v>0</v>
      </c>
      <c r="DO930">
        <v>0</v>
      </c>
      <c r="DP930">
        <v>1</v>
      </c>
      <c r="DQ930">
        <v>1</v>
      </c>
      <c r="DU930">
        <v>1013</v>
      </c>
      <c r="DV930" t="s">
        <v>33</v>
      </c>
      <c r="DW930" t="s">
        <v>33</v>
      </c>
      <c r="DX930">
        <v>1</v>
      </c>
      <c r="DZ930" t="s">
        <v>3</v>
      </c>
      <c r="EA930" t="s">
        <v>3</v>
      </c>
      <c r="EB930" t="s">
        <v>3</v>
      </c>
      <c r="EC930" t="s">
        <v>3</v>
      </c>
      <c r="EE930">
        <v>36260505</v>
      </c>
      <c r="EF930">
        <v>6</v>
      </c>
      <c r="EG930" t="s">
        <v>22</v>
      </c>
      <c r="EH930">
        <v>0</v>
      </c>
      <c r="EI930" t="s">
        <v>3</v>
      </c>
      <c r="EJ930">
        <v>1</v>
      </c>
      <c r="EK930">
        <v>57001</v>
      </c>
      <c r="EL930" t="s">
        <v>23</v>
      </c>
      <c r="EM930" t="s">
        <v>24</v>
      </c>
      <c r="EO930" t="s">
        <v>3</v>
      </c>
      <c r="EQ930">
        <v>0</v>
      </c>
      <c r="ER930">
        <v>92.9</v>
      </c>
      <c r="ES930">
        <v>0</v>
      </c>
      <c r="ET930">
        <v>4.0599999999999996</v>
      </c>
      <c r="EU930">
        <v>1.76</v>
      </c>
      <c r="EV930">
        <v>88.84</v>
      </c>
      <c r="EW930">
        <v>11.39</v>
      </c>
      <c r="EX930">
        <v>0.13</v>
      </c>
      <c r="EY930">
        <v>0</v>
      </c>
      <c r="FQ930">
        <v>0</v>
      </c>
      <c r="FR930">
        <f t="shared" si="937"/>
        <v>0</v>
      </c>
      <c r="FS930">
        <v>0</v>
      </c>
      <c r="FX930">
        <v>80</v>
      </c>
      <c r="FY930">
        <v>68</v>
      </c>
      <c r="GA930" t="s">
        <v>3</v>
      </c>
      <c r="GD930">
        <v>1</v>
      </c>
      <c r="GF930">
        <v>-1629810845</v>
      </c>
      <c r="GG930">
        <v>2</v>
      </c>
      <c r="GH930">
        <v>1</v>
      </c>
      <c r="GI930">
        <v>2</v>
      </c>
      <c r="GJ930">
        <v>0</v>
      </c>
      <c r="GK930">
        <v>0</v>
      </c>
      <c r="GL930">
        <f t="shared" si="938"/>
        <v>0</v>
      </c>
      <c r="GM930">
        <f t="shared" si="939"/>
        <v>1802.57</v>
      </c>
      <c r="GN930">
        <f t="shared" si="940"/>
        <v>1802.57</v>
      </c>
      <c r="GO930">
        <f t="shared" si="941"/>
        <v>0</v>
      </c>
      <c r="GP930">
        <f t="shared" si="942"/>
        <v>0</v>
      </c>
      <c r="GR930">
        <v>0</v>
      </c>
      <c r="GS930">
        <v>3</v>
      </c>
      <c r="GT930">
        <v>0</v>
      </c>
      <c r="GU930" t="s">
        <v>3</v>
      </c>
      <c r="GV930">
        <f t="shared" si="943"/>
        <v>0</v>
      </c>
      <c r="GW930">
        <v>1</v>
      </c>
      <c r="GX930">
        <f t="shared" si="944"/>
        <v>0</v>
      </c>
      <c r="HA930">
        <v>0</v>
      </c>
      <c r="HB930">
        <v>0</v>
      </c>
      <c r="HC930">
        <f t="shared" si="945"/>
        <v>0</v>
      </c>
      <c r="HE930" t="s">
        <v>3</v>
      </c>
      <c r="HF930" t="s">
        <v>3</v>
      </c>
      <c r="IK930">
        <v>0</v>
      </c>
    </row>
    <row r="931" spans="1:245">
      <c r="A931">
        <v>18</v>
      </c>
      <c r="B931">
        <v>1</v>
      </c>
      <c r="C931">
        <v>517</v>
      </c>
      <c r="E931" t="s">
        <v>41</v>
      </c>
      <c r="F931" t="s">
        <v>26</v>
      </c>
      <c r="G931" t="s">
        <v>27</v>
      </c>
      <c r="H931" t="s">
        <v>28</v>
      </c>
      <c r="I931">
        <f>I930*J931</f>
        <v>0.11891</v>
      </c>
      <c r="J931">
        <v>0.47000000000000003</v>
      </c>
      <c r="O931">
        <f t="shared" si="909"/>
        <v>0</v>
      </c>
      <c r="P931">
        <f t="shared" si="910"/>
        <v>0</v>
      </c>
      <c r="Q931">
        <f t="shared" si="911"/>
        <v>0</v>
      </c>
      <c r="R931">
        <f t="shared" si="912"/>
        <v>0</v>
      </c>
      <c r="S931">
        <f t="shared" si="913"/>
        <v>0</v>
      </c>
      <c r="T931">
        <f t="shared" si="914"/>
        <v>0</v>
      </c>
      <c r="U931">
        <f t="shared" si="915"/>
        <v>0</v>
      </c>
      <c r="V931">
        <f t="shared" si="916"/>
        <v>0</v>
      </c>
      <c r="W931">
        <f t="shared" si="917"/>
        <v>0</v>
      </c>
      <c r="X931">
        <f t="shared" si="918"/>
        <v>0</v>
      </c>
      <c r="Y931">
        <f t="shared" si="919"/>
        <v>0</v>
      </c>
      <c r="AA931">
        <v>33525518</v>
      </c>
      <c r="AB931">
        <f t="shared" si="920"/>
        <v>0</v>
      </c>
      <c r="AC931">
        <f t="shared" si="921"/>
        <v>0</v>
      </c>
      <c r="AD931">
        <f t="shared" si="946"/>
        <v>0</v>
      </c>
      <c r="AE931">
        <f t="shared" si="922"/>
        <v>0</v>
      </c>
      <c r="AF931">
        <f t="shared" si="923"/>
        <v>0</v>
      </c>
      <c r="AG931">
        <f t="shared" si="924"/>
        <v>0</v>
      </c>
      <c r="AH931">
        <f t="shared" si="925"/>
        <v>0</v>
      </c>
      <c r="AI931">
        <f t="shared" si="926"/>
        <v>0</v>
      </c>
      <c r="AJ931">
        <f t="shared" si="927"/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80</v>
      </c>
      <c r="AU931">
        <v>68</v>
      </c>
      <c r="AV931">
        <v>1</v>
      </c>
      <c r="AW931">
        <v>1</v>
      </c>
      <c r="AZ931">
        <v>1</v>
      </c>
      <c r="BA931">
        <v>1</v>
      </c>
      <c r="BB931">
        <v>1</v>
      </c>
      <c r="BC931">
        <v>1</v>
      </c>
      <c r="BD931" t="s">
        <v>3</v>
      </c>
      <c r="BE931" t="s">
        <v>3</v>
      </c>
      <c r="BF931" t="s">
        <v>3</v>
      </c>
      <c r="BG931" t="s">
        <v>3</v>
      </c>
      <c r="BH931">
        <v>3</v>
      </c>
      <c r="BI931">
        <v>1</v>
      </c>
      <c r="BJ931" t="s">
        <v>29</v>
      </c>
      <c r="BM931">
        <v>57001</v>
      </c>
      <c r="BN931">
        <v>0</v>
      </c>
      <c r="BO931" t="s">
        <v>3</v>
      </c>
      <c r="BP931">
        <v>0</v>
      </c>
      <c r="BQ931">
        <v>6</v>
      </c>
      <c r="BR931">
        <v>0</v>
      </c>
      <c r="BS931">
        <v>1</v>
      </c>
      <c r="BT931">
        <v>1</v>
      </c>
      <c r="BU931">
        <v>1</v>
      </c>
      <c r="BV931">
        <v>1</v>
      </c>
      <c r="BW931">
        <v>1</v>
      </c>
      <c r="BX931">
        <v>1</v>
      </c>
      <c r="BY931" t="s">
        <v>3</v>
      </c>
      <c r="BZ931">
        <v>80</v>
      </c>
      <c r="CA931">
        <v>68</v>
      </c>
      <c r="CE931">
        <v>0</v>
      </c>
      <c r="CF931">
        <v>0</v>
      </c>
      <c r="CG931">
        <v>0</v>
      </c>
      <c r="CM931">
        <v>0</v>
      </c>
      <c r="CN931" t="s">
        <v>3</v>
      </c>
      <c r="CO931">
        <v>0</v>
      </c>
      <c r="CP931">
        <f t="shared" si="928"/>
        <v>0</v>
      </c>
      <c r="CQ931">
        <f t="shared" si="929"/>
        <v>0</v>
      </c>
      <c r="CR931">
        <f t="shared" si="930"/>
        <v>0</v>
      </c>
      <c r="CS931">
        <f t="shared" si="931"/>
        <v>0</v>
      </c>
      <c r="CT931">
        <f t="shared" si="932"/>
        <v>0</v>
      </c>
      <c r="CU931">
        <f t="shared" si="933"/>
        <v>0</v>
      </c>
      <c r="CV931">
        <f t="shared" si="934"/>
        <v>0</v>
      </c>
      <c r="CW931">
        <f t="shared" si="935"/>
        <v>0</v>
      </c>
      <c r="CX931">
        <f t="shared" si="936"/>
        <v>0</v>
      </c>
      <c r="CY931">
        <f t="shared" si="947"/>
        <v>0</v>
      </c>
      <c r="CZ931">
        <f t="shared" si="948"/>
        <v>0</v>
      </c>
      <c r="DC931" t="s">
        <v>3</v>
      </c>
      <c r="DD931" t="s">
        <v>3</v>
      </c>
      <c r="DE931" t="s">
        <v>3</v>
      </c>
      <c r="DF931" t="s">
        <v>3</v>
      </c>
      <c r="DG931" t="s">
        <v>3</v>
      </c>
      <c r="DH931" t="s">
        <v>3</v>
      </c>
      <c r="DI931" t="s">
        <v>3</v>
      </c>
      <c r="DJ931" t="s">
        <v>3</v>
      </c>
      <c r="DK931" t="s">
        <v>3</v>
      </c>
      <c r="DL931" t="s">
        <v>3</v>
      </c>
      <c r="DM931" t="s">
        <v>3</v>
      </c>
      <c r="DN931">
        <v>0</v>
      </c>
      <c r="DO931">
        <v>0</v>
      </c>
      <c r="DP931">
        <v>1</v>
      </c>
      <c r="DQ931">
        <v>1</v>
      </c>
      <c r="DU931">
        <v>1009</v>
      </c>
      <c r="DV931" t="s">
        <v>28</v>
      </c>
      <c r="DW931" t="s">
        <v>28</v>
      </c>
      <c r="DX931">
        <v>1000</v>
      </c>
      <c r="DZ931" t="s">
        <v>3</v>
      </c>
      <c r="EA931" t="s">
        <v>3</v>
      </c>
      <c r="EB931" t="s">
        <v>3</v>
      </c>
      <c r="EC931" t="s">
        <v>3</v>
      </c>
      <c r="EE931">
        <v>36260505</v>
      </c>
      <c r="EF931">
        <v>6</v>
      </c>
      <c r="EG931" t="s">
        <v>22</v>
      </c>
      <c r="EH931">
        <v>0</v>
      </c>
      <c r="EI931" t="s">
        <v>3</v>
      </c>
      <c r="EJ931">
        <v>1</v>
      </c>
      <c r="EK931">
        <v>57001</v>
      </c>
      <c r="EL931" t="s">
        <v>23</v>
      </c>
      <c r="EM931" t="s">
        <v>24</v>
      </c>
      <c r="EO931" t="s">
        <v>3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FQ931">
        <v>0</v>
      </c>
      <c r="FR931">
        <f t="shared" si="937"/>
        <v>0</v>
      </c>
      <c r="FS931">
        <v>0</v>
      </c>
      <c r="FX931">
        <v>80</v>
      </c>
      <c r="FY931">
        <v>68</v>
      </c>
      <c r="GA931" t="s">
        <v>3</v>
      </c>
      <c r="GD931">
        <v>1</v>
      </c>
      <c r="GF931">
        <v>-304821490</v>
      </c>
      <c r="GG931">
        <v>2</v>
      </c>
      <c r="GH931">
        <v>1</v>
      </c>
      <c r="GI931">
        <v>-2</v>
      </c>
      <c r="GJ931">
        <v>0</v>
      </c>
      <c r="GK931">
        <v>0</v>
      </c>
      <c r="GL931">
        <f t="shared" si="938"/>
        <v>0</v>
      </c>
      <c r="GM931">
        <f t="shared" si="939"/>
        <v>0</v>
      </c>
      <c r="GN931">
        <f t="shared" si="940"/>
        <v>0</v>
      </c>
      <c r="GO931">
        <f t="shared" si="941"/>
        <v>0</v>
      </c>
      <c r="GP931">
        <f t="shared" si="942"/>
        <v>0</v>
      </c>
      <c r="GR931">
        <v>0</v>
      </c>
      <c r="GS931">
        <v>3</v>
      </c>
      <c r="GT931">
        <v>0</v>
      </c>
      <c r="GU931" t="s">
        <v>3</v>
      </c>
      <c r="GV931">
        <f t="shared" si="943"/>
        <v>0</v>
      </c>
      <c r="GW931">
        <v>1</v>
      </c>
      <c r="GX931">
        <f t="shared" si="944"/>
        <v>0</v>
      </c>
      <c r="HA931">
        <v>0</v>
      </c>
      <c r="HB931">
        <v>0</v>
      </c>
      <c r="HC931">
        <f t="shared" si="945"/>
        <v>0</v>
      </c>
      <c r="HE931" t="s">
        <v>3</v>
      </c>
      <c r="HF931" t="s">
        <v>3</v>
      </c>
      <c r="IK931">
        <v>0</v>
      </c>
    </row>
    <row r="932" spans="1:245">
      <c r="A932">
        <v>17</v>
      </c>
      <c r="B932">
        <v>1</v>
      </c>
      <c r="C932">
        <f>ROW(SmtRes!A522)</f>
        <v>522</v>
      </c>
      <c r="D932">
        <f>ROW(EtalonRes!A516)</f>
        <v>516</v>
      </c>
      <c r="E932" t="s">
        <v>42</v>
      </c>
      <c r="F932" t="s">
        <v>134</v>
      </c>
      <c r="G932" t="s">
        <v>135</v>
      </c>
      <c r="H932" t="s">
        <v>136</v>
      </c>
      <c r="I932">
        <f>ROUND(1/100,9)</f>
        <v>0.01</v>
      </c>
      <c r="J932">
        <v>0</v>
      </c>
      <c r="O932">
        <f t="shared" si="909"/>
        <v>477</v>
      </c>
      <c r="P932">
        <f t="shared" si="910"/>
        <v>0</v>
      </c>
      <c r="Q932">
        <f t="shared" si="911"/>
        <v>21.16</v>
      </c>
      <c r="R932">
        <f t="shared" si="912"/>
        <v>12.66</v>
      </c>
      <c r="S932">
        <f t="shared" si="913"/>
        <v>455.84</v>
      </c>
      <c r="T932">
        <f t="shared" si="914"/>
        <v>0</v>
      </c>
      <c r="U932">
        <f t="shared" si="915"/>
        <v>1.7930000000000001</v>
      </c>
      <c r="V932">
        <f t="shared" si="916"/>
        <v>3.9700000000000006E-2</v>
      </c>
      <c r="W932">
        <f t="shared" si="917"/>
        <v>0</v>
      </c>
      <c r="X932">
        <f t="shared" si="918"/>
        <v>384.17</v>
      </c>
      <c r="Y932">
        <f t="shared" si="919"/>
        <v>290.47000000000003</v>
      </c>
      <c r="AA932">
        <v>33525518</v>
      </c>
      <c r="AB932">
        <f t="shared" si="920"/>
        <v>1634.97</v>
      </c>
      <c r="AC932">
        <f t="shared" si="921"/>
        <v>0</v>
      </c>
      <c r="AD932">
        <f t="shared" si="946"/>
        <v>196.98</v>
      </c>
      <c r="AE932">
        <f t="shared" si="922"/>
        <v>39.94</v>
      </c>
      <c r="AF932">
        <f t="shared" si="923"/>
        <v>1437.99</v>
      </c>
      <c r="AG932">
        <f t="shared" si="924"/>
        <v>0</v>
      </c>
      <c r="AH932">
        <f t="shared" si="925"/>
        <v>179.3</v>
      </c>
      <c r="AI932">
        <f t="shared" si="926"/>
        <v>3.97</v>
      </c>
      <c r="AJ932">
        <f t="shared" si="927"/>
        <v>0</v>
      </c>
      <c r="AK932">
        <v>1634.97</v>
      </c>
      <c r="AL932">
        <v>0</v>
      </c>
      <c r="AM932">
        <v>196.98</v>
      </c>
      <c r="AN932">
        <v>39.94</v>
      </c>
      <c r="AO932">
        <v>1437.99</v>
      </c>
      <c r="AP932">
        <v>0</v>
      </c>
      <c r="AQ932">
        <v>179.3</v>
      </c>
      <c r="AR932">
        <v>3.97</v>
      </c>
      <c r="AS932">
        <v>0</v>
      </c>
      <c r="AT932">
        <v>82</v>
      </c>
      <c r="AU932">
        <v>62</v>
      </c>
      <c r="AV932">
        <v>1</v>
      </c>
      <c r="AW932">
        <v>1</v>
      </c>
      <c r="AZ932">
        <v>1</v>
      </c>
      <c r="BA932">
        <v>31.7</v>
      </c>
      <c r="BB932">
        <v>10.74</v>
      </c>
      <c r="BC932">
        <v>1</v>
      </c>
      <c r="BD932" t="s">
        <v>3</v>
      </c>
      <c r="BE932" t="s">
        <v>3</v>
      </c>
      <c r="BF932" t="s">
        <v>3</v>
      </c>
      <c r="BG932" t="s">
        <v>3</v>
      </c>
      <c r="BH932">
        <v>0</v>
      </c>
      <c r="BI932">
        <v>1</v>
      </c>
      <c r="BJ932" t="s">
        <v>137</v>
      </c>
      <c r="BM932">
        <v>56001</v>
      </c>
      <c r="BN932">
        <v>0</v>
      </c>
      <c r="BO932" t="s">
        <v>134</v>
      </c>
      <c r="BP932">
        <v>1</v>
      </c>
      <c r="BQ932">
        <v>6</v>
      </c>
      <c r="BR932">
        <v>0</v>
      </c>
      <c r="BS932">
        <v>31.7</v>
      </c>
      <c r="BT932">
        <v>1</v>
      </c>
      <c r="BU932">
        <v>1</v>
      </c>
      <c r="BV932">
        <v>1</v>
      </c>
      <c r="BW932">
        <v>1</v>
      </c>
      <c r="BX932">
        <v>1</v>
      </c>
      <c r="BY932" t="s">
        <v>3</v>
      </c>
      <c r="BZ932">
        <v>82</v>
      </c>
      <c r="CA932">
        <v>62</v>
      </c>
      <c r="CE932">
        <v>0</v>
      </c>
      <c r="CF932">
        <v>0</v>
      </c>
      <c r="CG932">
        <v>0</v>
      </c>
      <c r="CM932">
        <v>0</v>
      </c>
      <c r="CN932" t="s">
        <v>3</v>
      </c>
      <c r="CO932">
        <v>0</v>
      </c>
      <c r="CP932">
        <f t="shared" si="928"/>
        <v>477</v>
      </c>
      <c r="CQ932">
        <f t="shared" si="929"/>
        <v>0</v>
      </c>
      <c r="CR932">
        <f t="shared" si="930"/>
        <v>2115.5652</v>
      </c>
      <c r="CS932">
        <f t="shared" si="931"/>
        <v>1266.098</v>
      </c>
      <c r="CT932">
        <f t="shared" si="932"/>
        <v>45584.282999999996</v>
      </c>
      <c r="CU932">
        <f t="shared" si="933"/>
        <v>0</v>
      </c>
      <c r="CV932">
        <f t="shared" si="934"/>
        <v>179.3</v>
      </c>
      <c r="CW932">
        <f t="shared" si="935"/>
        <v>3.97</v>
      </c>
      <c r="CX932">
        <f t="shared" si="936"/>
        <v>0</v>
      </c>
      <c r="CY932">
        <f t="shared" si="947"/>
        <v>384.17</v>
      </c>
      <c r="CZ932">
        <f t="shared" si="948"/>
        <v>290.47000000000003</v>
      </c>
      <c r="DC932" t="s">
        <v>3</v>
      </c>
      <c r="DD932" t="s">
        <v>3</v>
      </c>
      <c r="DE932" t="s">
        <v>3</v>
      </c>
      <c r="DF932" t="s">
        <v>3</v>
      </c>
      <c r="DG932" t="s">
        <v>3</v>
      </c>
      <c r="DH932" t="s">
        <v>3</v>
      </c>
      <c r="DI932" t="s">
        <v>3</v>
      </c>
      <c r="DJ932" t="s">
        <v>3</v>
      </c>
      <c r="DK932" t="s">
        <v>3</v>
      </c>
      <c r="DL932" t="s">
        <v>3</v>
      </c>
      <c r="DM932" t="s">
        <v>3</v>
      </c>
      <c r="DN932">
        <v>0</v>
      </c>
      <c r="DO932">
        <v>0</v>
      </c>
      <c r="DP932">
        <v>1</v>
      </c>
      <c r="DQ932">
        <v>1</v>
      </c>
      <c r="DU932">
        <v>1013</v>
      </c>
      <c r="DV932" t="s">
        <v>136</v>
      </c>
      <c r="DW932" t="s">
        <v>136</v>
      </c>
      <c r="DX932">
        <v>1</v>
      </c>
      <c r="DZ932" t="s">
        <v>3</v>
      </c>
      <c r="EA932" t="s">
        <v>3</v>
      </c>
      <c r="EB932" t="s">
        <v>3</v>
      </c>
      <c r="EC932" t="s">
        <v>3</v>
      </c>
      <c r="EE932">
        <v>36260504</v>
      </c>
      <c r="EF932">
        <v>6</v>
      </c>
      <c r="EG932" t="s">
        <v>22</v>
      </c>
      <c r="EH932">
        <v>0</v>
      </c>
      <c r="EI932" t="s">
        <v>3</v>
      </c>
      <c r="EJ932">
        <v>1</v>
      </c>
      <c r="EK932">
        <v>56001</v>
      </c>
      <c r="EL932" t="s">
        <v>138</v>
      </c>
      <c r="EM932" t="s">
        <v>139</v>
      </c>
      <c r="EO932" t="s">
        <v>3</v>
      </c>
      <c r="EQ932">
        <v>0</v>
      </c>
      <c r="ER932">
        <v>1634.97</v>
      </c>
      <c r="ES932">
        <v>0</v>
      </c>
      <c r="ET932">
        <v>196.98</v>
      </c>
      <c r="EU932">
        <v>39.94</v>
      </c>
      <c r="EV932">
        <v>1437.99</v>
      </c>
      <c r="EW932">
        <v>179.3</v>
      </c>
      <c r="EX932">
        <v>3.97</v>
      </c>
      <c r="EY932">
        <v>0</v>
      </c>
      <c r="FQ932">
        <v>0</v>
      </c>
      <c r="FR932">
        <f t="shared" si="937"/>
        <v>0</v>
      </c>
      <c r="FS932">
        <v>0</v>
      </c>
      <c r="FX932">
        <v>82</v>
      </c>
      <c r="FY932">
        <v>62</v>
      </c>
      <c r="GA932" t="s">
        <v>3</v>
      </c>
      <c r="GD932">
        <v>1</v>
      </c>
      <c r="GF932">
        <v>395004222</v>
      </c>
      <c r="GG932">
        <v>2</v>
      </c>
      <c r="GH932">
        <v>1</v>
      </c>
      <c r="GI932">
        <v>2</v>
      </c>
      <c r="GJ932">
        <v>0</v>
      </c>
      <c r="GK932">
        <v>0</v>
      </c>
      <c r="GL932">
        <f t="shared" si="938"/>
        <v>0</v>
      </c>
      <c r="GM932">
        <f t="shared" si="939"/>
        <v>1151.6400000000001</v>
      </c>
      <c r="GN932">
        <f t="shared" si="940"/>
        <v>1151.6400000000001</v>
      </c>
      <c r="GO932">
        <f t="shared" si="941"/>
        <v>0</v>
      </c>
      <c r="GP932">
        <f t="shared" si="942"/>
        <v>0</v>
      </c>
      <c r="GR932">
        <v>0</v>
      </c>
      <c r="GS932">
        <v>3</v>
      </c>
      <c r="GT932">
        <v>0</v>
      </c>
      <c r="GU932" t="s">
        <v>3</v>
      </c>
      <c r="GV932">
        <f t="shared" si="943"/>
        <v>0</v>
      </c>
      <c r="GW932">
        <v>1</v>
      </c>
      <c r="GX932">
        <f t="shared" si="944"/>
        <v>0</v>
      </c>
      <c r="HA932">
        <v>0</v>
      </c>
      <c r="HB932">
        <v>0</v>
      </c>
      <c r="HC932">
        <f t="shared" si="945"/>
        <v>0</v>
      </c>
      <c r="HE932" t="s">
        <v>3</v>
      </c>
      <c r="HF932" t="s">
        <v>3</v>
      </c>
      <c r="IK932">
        <v>0</v>
      </c>
    </row>
    <row r="933" spans="1:245">
      <c r="A933">
        <v>18</v>
      </c>
      <c r="B933">
        <v>1</v>
      </c>
      <c r="C933">
        <v>522</v>
      </c>
      <c r="E933" t="s">
        <v>49</v>
      </c>
      <c r="F933" t="s">
        <v>26</v>
      </c>
      <c r="G933" t="s">
        <v>27</v>
      </c>
      <c r="H933" t="s">
        <v>28</v>
      </c>
      <c r="I933">
        <f>I932*J933</f>
        <v>0.105</v>
      </c>
      <c r="J933">
        <v>10.5</v>
      </c>
      <c r="O933">
        <f t="shared" si="909"/>
        <v>0</v>
      </c>
      <c r="P933">
        <f t="shared" si="910"/>
        <v>0</v>
      </c>
      <c r="Q933">
        <f t="shared" si="911"/>
        <v>0</v>
      </c>
      <c r="R933">
        <f t="shared" si="912"/>
        <v>0</v>
      </c>
      <c r="S933">
        <f t="shared" si="913"/>
        <v>0</v>
      </c>
      <c r="T933">
        <f t="shared" si="914"/>
        <v>0</v>
      </c>
      <c r="U933">
        <f t="shared" si="915"/>
        <v>0</v>
      </c>
      <c r="V933">
        <f t="shared" si="916"/>
        <v>0</v>
      </c>
      <c r="W933">
        <f t="shared" si="917"/>
        <v>0</v>
      </c>
      <c r="X933">
        <f t="shared" si="918"/>
        <v>0</v>
      </c>
      <c r="Y933">
        <f t="shared" si="919"/>
        <v>0</v>
      </c>
      <c r="AA933">
        <v>33525518</v>
      </c>
      <c r="AB933">
        <f t="shared" si="920"/>
        <v>0</v>
      </c>
      <c r="AC933">
        <f t="shared" si="921"/>
        <v>0</v>
      </c>
      <c r="AD933">
        <f t="shared" si="946"/>
        <v>0</v>
      </c>
      <c r="AE933">
        <f t="shared" si="922"/>
        <v>0</v>
      </c>
      <c r="AF933">
        <f t="shared" si="923"/>
        <v>0</v>
      </c>
      <c r="AG933">
        <f t="shared" si="924"/>
        <v>0</v>
      </c>
      <c r="AH933">
        <f t="shared" si="925"/>
        <v>0</v>
      </c>
      <c r="AI933">
        <f t="shared" si="926"/>
        <v>0</v>
      </c>
      <c r="AJ933">
        <f t="shared" si="927"/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82</v>
      </c>
      <c r="AU933">
        <v>62</v>
      </c>
      <c r="AV933">
        <v>1</v>
      </c>
      <c r="AW933">
        <v>1</v>
      </c>
      <c r="AZ933">
        <v>1</v>
      </c>
      <c r="BA933">
        <v>1</v>
      </c>
      <c r="BB933">
        <v>1</v>
      </c>
      <c r="BC933">
        <v>1</v>
      </c>
      <c r="BD933" t="s">
        <v>3</v>
      </c>
      <c r="BE933" t="s">
        <v>3</v>
      </c>
      <c r="BF933" t="s">
        <v>3</v>
      </c>
      <c r="BG933" t="s">
        <v>3</v>
      </c>
      <c r="BH933">
        <v>3</v>
      </c>
      <c r="BI933">
        <v>1</v>
      </c>
      <c r="BJ933" t="s">
        <v>29</v>
      </c>
      <c r="BM933">
        <v>56001</v>
      </c>
      <c r="BN933">
        <v>0</v>
      </c>
      <c r="BO933" t="s">
        <v>3</v>
      </c>
      <c r="BP933">
        <v>0</v>
      </c>
      <c r="BQ933">
        <v>6</v>
      </c>
      <c r="BR933">
        <v>0</v>
      </c>
      <c r="BS933">
        <v>1</v>
      </c>
      <c r="BT933">
        <v>1</v>
      </c>
      <c r="BU933">
        <v>1</v>
      </c>
      <c r="BV933">
        <v>1</v>
      </c>
      <c r="BW933">
        <v>1</v>
      </c>
      <c r="BX933">
        <v>1</v>
      </c>
      <c r="BY933" t="s">
        <v>3</v>
      </c>
      <c r="BZ933">
        <v>82</v>
      </c>
      <c r="CA933">
        <v>62</v>
      </c>
      <c r="CE933">
        <v>0</v>
      </c>
      <c r="CF933">
        <v>0</v>
      </c>
      <c r="CG933">
        <v>0</v>
      </c>
      <c r="CM933">
        <v>0</v>
      </c>
      <c r="CN933" t="s">
        <v>3</v>
      </c>
      <c r="CO933">
        <v>0</v>
      </c>
      <c r="CP933">
        <f t="shared" si="928"/>
        <v>0</v>
      </c>
      <c r="CQ933">
        <f t="shared" si="929"/>
        <v>0</v>
      </c>
      <c r="CR933">
        <f t="shared" si="930"/>
        <v>0</v>
      </c>
      <c r="CS933">
        <f t="shared" si="931"/>
        <v>0</v>
      </c>
      <c r="CT933">
        <f t="shared" si="932"/>
        <v>0</v>
      </c>
      <c r="CU933">
        <f t="shared" si="933"/>
        <v>0</v>
      </c>
      <c r="CV933">
        <f t="shared" si="934"/>
        <v>0</v>
      </c>
      <c r="CW933">
        <f t="shared" si="935"/>
        <v>0</v>
      </c>
      <c r="CX933">
        <f t="shared" si="936"/>
        <v>0</v>
      </c>
      <c r="CY933">
        <f t="shared" si="947"/>
        <v>0</v>
      </c>
      <c r="CZ933">
        <f t="shared" si="948"/>
        <v>0</v>
      </c>
      <c r="DC933" t="s">
        <v>3</v>
      </c>
      <c r="DD933" t="s">
        <v>3</v>
      </c>
      <c r="DE933" t="s">
        <v>3</v>
      </c>
      <c r="DF933" t="s">
        <v>3</v>
      </c>
      <c r="DG933" t="s">
        <v>3</v>
      </c>
      <c r="DH933" t="s">
        <v>3</v>
      </c>
      <c r="DI933" t="s">
        <v>3</v>
      </c>
      <c r="DJ933" t="s">
        <v>3</v>
      </c>
      <c r="DK933" t="s">
        <v>3</v>
      </c>
      <c r="DL933" t="s">
        <v>3</v>
      </c>
      <c r="DM933" t="s">
        <v>3</v>
      </c>
      <c r="DN933">
        <v>0</v>
      </c>
      <c r="DO933">
        <v>0</v>
      </c>
      <c r="DP933">
        <v>1</v>
      </c>
      <c r="DQ933">
        <v>1</v>
      </c>
      <c r="DU933">
        <v>1009</v>
      </c>
      <c r="DV933" t="s">
        <v>28</v>
      </c>
      <c r="DW933" t="s">
        <v>28</v>
      </c>
      <c r="DX933">
        <v>1000</v>
      </c>
      <c r="DZ933" t="s">
        <v>3</v>
      </c>
      <c r="EA933" t="s">
        <v>3</v>
      </c>
      <c r="EB933" t="s">
        <v>3</v>
      </c>
      <c r="EC933" t="s">
        <v>3</v>
      </c>
      <c r="EE933">
        <v>36260504</v>
      </c>
      <c r="EF933">
        <v>6</v>
      </c>
      <c r="EG933" t="s">
        <v>22</v>
      </c>
      <c r="EH933">
        <v>0</v>
      </c>
      <c r="EI933" t="s">
        <v>3</v>
      </c>
      <c r="EJ933">
        <v>1</v>
      </c>
      <c r="EK933">
        <v>56001</v>
      </c>
      <c r="EL933" t="s">
        <v>138</v>
      </c>
      <c r="EM933" t="s">
        <v>139</v>
      </c>
      <c r="EO933" t="s">
        <v>3</v>
      </c>
      <c r="EQ933">
        <v>0</v>
      </c>
      <c r="ER933">
        <v>0</v>
      </c>
      <c r="ES933">
        <v>0</v>
      </c>
      <c r="ET933">
        <v>0</v>
      </c>
      <c r="EU933">
        <v>0</v>
      </c>
      <c r="EV933">
        <v>0</v>
      </c>
      <c r="EW933">
        <v>0</v>
      </c>
      <c r="EX933">
        <v>0</v>
      </c>
      <c r="FQ933">
        <v>0</v>
      </c>
      <c r="FR933">
        <f t="shared" si="937"/>
        <v>0</v>
      </c>
      <c r="FS933">
        <v>0</v>
      </c>
      <c r="FX933">
        <v>82</v>
      </c>
      <c r="FY933">
        <v>62</v>
      </c>
      <c r="GA933" t="s">
        <v>3</v>
      </c>
      <c r="GD933">
        <v>1</v>
      </c>
      <c r="GF933">
        <v>-304821490</v>
      </c>
      <c r="GG933">
        <v>2</v>
      </c>
      <c r="GH933">
        <v>1</v>
      </c>
      <c r="GI933">
        <v>-2</v>
      </c>
      <c r="GJ933">
        <v>0</v>
      </c>
      <c r="GK933">
        <v>0</v>
      </c>
      <c r="GL933">
        <f t="shared" si="938"/>
        <v>0</v>
      </c>
      <c r="GM933">
        <f t="shared" si="939"/>
        <v>0</v>
      </c>
      <c r="GN933">
        <f t="shared" si="940"/>
        <v>0</v>
      </c>
      <c r="GO933">
        <f t="shared" si="941"/>
        <v>0</v>
      </c>
      <c r="GP933">
        <f t="shared" si="942"/>
        <v>0</v>
      </c>
      <c r="GR933">
        <v>0</v>
      </c>
      <c r="GS933">
        <v>3</v>
      </c>
      <c r="GT933">
        <v>0</v>
      </c>
      <c r="GU933" t="s">
        <v>3</v>
      </c>
      <c r="GV933">
        <f t="shared" si="943"/>
        <v>0</v>
      </c>
      <c r="GW933">
        <v>1</v>
      </c>
      <c r="GX933">
        <f t="shared" si="944"/>
        <v>0</v>
      </c>
      <c r="HA933">
        <v>0</v>
      </c>
      <c r="HB933">
        <v>0</v>
      </c>
      <c r="HC933">
        <f t="shared" si="945"/>
        <v>0</v>
      </c>
      <c r="HE933" t="s">
        <v>3</v>
      </c>
      <c r="HF933" t="s">
        <v>3</v>
      </c>
      <c r="IK933">
        <v>0</v>
      </c>
    </row>
    <row r="934" spans="1:245">
      <c r="A934">
        <v>17</v>
      </c>
      <c r="B934">
        <v>1</v>
      </c>
      <c r="C934">
        <f>ROW(SmtRes!A524)</f>
        <v>524</v>
      </c>
      <c r="D934">
        <f>ROW(EtalonRes!A518)</f>
        <v>518</v>
      </c>
      <c r="E934" t="s">
        <v>50</v>
      </c>
      <c r="F934" t="s">
        <v>18</v>
      </c>
      <c r="G934" t="s">
        <v>19</v>
      </c>
      <c r="H934" t="s">
        <v>20</v>
      </c>
      <c r="I934">
        <f>ROUND(22/100,9)</f>
        <v>0.22</v>
      </c>
      <c r="J934">
        <v>0</v>
      </c>
      <c r="O934">
        <f t="shared" si="909"/>
        <v>205.11</v>
      </c>
      <c r="P934">
        <f t="shared" si="910"/>
        <v>0</v>
      </c>
      <c r="Q934">
        <f t="shared" si="911"/>
        <v>0</v>
      </c>
      <c r="R934">
        <f t="shared" si="912"/>
        <v>0</v>
      </c>
      <c r="S934">
        <f t="shared" si="913"/>
        <v>205.11</v>
      </c>
      <c r="T934">
        <f t="shared" si="914"/>
        <v>0</v>
      </c>
      <c r="U934">
        <f t="shared" si="915"/>
        <v>0.82940000000000003</v>
      </c>
      <c r="V934">
        <f t="shared" si="916"/>
        <v>0</v>
      </c>
      <c r="W934">
        <f t="shared" si="917"/>
        <v>0</v>
      </c>
      <c r="X934">
        <f t="shared" si="918"/>
        <v>164.09</v>
      </c>
      <c r="Y934">
        <f t="shared" si="919"/>
        <v>139.47</v>
      </c>
      <c r="AA934">
        <v>33525518</v>
      </c>
      <c r="AB934">
        <f t="shared" si="920"/>
        <v>29.41</v>
      </c>
      <c r="AC934">
        <f t="shared" si="921"/>
        <v>0</v>
      </c>
      <c r="AD934">
        <f t="shared" si="946"/>
        <v>0</v>
      </c>
      <c r="AE934">
        <f t="shared" si="922"/>
        <v>0</v>
      </c>
      <c r="AF934">
        <f t="shared" si="923"/>
        <v>29.41</v>
      </c>
      <c r="AG934">
        <f t="shared" si="924"/>
        <v>0</v>
      </c>
      <c r="AH934">
        <f t="shared" si="925"/>
        <v>3.77</v>
      </c>
      <c r="AI934">
        <f t="shared" si="926"/>
        <v>0</v>
      </c>
      <c r="AJ934">
        <f t="shared" si="927"/>
        <v>0</v>
      </c>
      <c r="AK934">
        <v>29.41</v>
      </c>
      <c r="AL934">
        <v>0</v>
      </c>
      <c r="AM934">
        <v>0</v>
      </c>
      <c r="AN934">
        <v>0</v>
      </c>
      <c r="AO934">
        <v>29.41</v>
      </c>
      <c r="AP934">
        <v>0</v>
      </c>
      <c r="AQ934">
        <v>3.77</v>
      </c>
      <c r="AR934">
        <v>0</v>
      </c>
      <c r="AS934">
        <v>0</v>
      </c>
      <c r="AT934">
        <v>80</v>
      </c>
      <c r="AU934">
        <v>68</v>
      </c>
      <c r="AV934">
        <v>1</v>
      </c>
      <c r="AW934">
        <v>1</v>
      </c>
      <c r="AZ934">
        <v>1</v>
      </c>
      <c r="BA934">
        <v>31.7</v>
      </c>
      <c r="BB934">
        <v>1</v>
      </c>
      <c r="BC934">
        <v>1</v>
      </c>
      <c r="BD934" t="s">
        <v>3</v>
      </c>
      <c r="BE934" t="s">
        <v>3</v>
      </c>
      <c r="BF934" t="s">
        <v>3</v>
      </c>
      <c r="BG934" t="s">
        <v>3</v>
      </c>
      <c r="BH934">
        <v>0</v>
      </c>
      <c r="BI934">
        <v>1</v>
      </c>
      <c r="BJ934" t="s">
        <v>21</v>
      </c>
      <c r="BM934">
        <v>57001</v>
      </c>
      <c r="BN934">
        <v>0</v>
      </c>
      <c r="BO934" t="s">
        <v>18</v>
      </c>
      <c r="BP934">
        <v>1</v>
      </c>
      <c r="BQ934">
        <v>6</v>
      </c>
      <c r="BR934">
        <v>0</v>
      </c>
      <c r="BS934">
        <v>31.7</v>
      </c>
      <c r="BT934">
        <v>1</v>
      </c>
      <c r="BU934">
        <v>1</v>
      </c>
      <c r="BV934">
        <v>1</v>
      </c>
      <c r="BW934">
        <v>1</v>
      </c>
      <c r="BX934">
        <v>1</v>
      </c>
      <c r="BY934" t="s">
        <v>3</v>
      </c>
      <c r="BZ934">
        <v>80</v>
      </c>
      <c r="CA934">
        <v>68</v>
      </c>
      <c r="CE934">
        <v>0</v>
      </c>
      <c r="CF934">
        <v>0</v>
      </c>
      <c r="CG934">
        <v>0</v>
      </c>
      <c r="CM934">
        <v>0</v>
      </c>
      <c r="CN934" t="s">
        <v>3</v>
      </c>
      <c r="CO934">
        <v>0</v>
      </c>
      <c r="CP934">
        <f t="shared" si="928"/>
        <v>205.11</v>
      </c>
      <c r="CQ934">
        <f t="shared" si="929"/>
        <v>0</v>
      </c>
      <c r="CR934">
        <f t="shared" si="930"/>
        <v>0</v>
      </c>
      <c r="CS934">
        <f t="shared" si="931"/>
        <v>0</v>
      </c>
      <c r="CT934">
        <f t="shared" si="932"/>
        <v>932.29700000000003</v>
      </c>
      <c r="CU934">
        <f t="shared" si="933"/>
        <v>0</v>
      </c>
      <c r="CV934">
        <f t="shared" si="934"/>
        <v>3.77</v>
      </c>
      <c r="CW934">
        <f t="shared" si="935"/>
        <v>0</v>
      </c>
      <c r="CX934">
        <f t="shared" si="936"/>
        <v>0</v>
      </c>
      <c r="CY934">
        <f t="shared" si="947"/>
        <v>164.08800000000002</v>
      </c>
      <c r="CZ934">
        <f t="shared" si="948"/>
        <v>139.47480000000002</v>
      </c>
      <c r="DC934" t="s">
        <v>3</v>
      </c>
      <c r="DD934" t="s">
        <v>3</v>
      </c>
      <c r="DE934" t="s">
        <v>3</v>
      </c>
      <c r="DF934" t="s">
        <v>3</v>
      </c>
      <c r="DG934" t="s">
        <v>3</v>
      </c>
      <c r="DH934" t="s">
        <v>3</v>
      </c>
      <c r="DI934" t="s">
        <v>3</v>
      </c>
      <c r="DJ934" t="s">
        <v>3</v>
      </c>
      <c r="DK934" t="s">
        <v>3</v>
      </c>
      <c r="DL934" t="s">
        <v>3</v>
      </c>
      <c r="DM934" t="s">
        <v>3</v>
      </c>
      <c r="DN934">
        <v>0</v>
      </c>
      <c r="DO934">
        <v>0</v>
      </c>
      <c r="DP934">
        <v>1</v>
      </c>
      <c r="DQ934">
        <v>1</v>
      </c>
      <c r="DU934">
        <v>1013</v>
      </c>
      <c r="DV934" t="s">
        <v>20</v>
      </c>
      <c r="DW934" t="s">
        <v>20</v>
      </c>
      <c r="DX934">
        <v>1</v>
      </c>
      <c r="DZ934" t="s">
        <v>3</v>
      </c>
      <c r="EA934" t="s">
        <v>3</v>
      </c>
      <c r="EB934" t="s">
        <v>3</v>
      </c>
      <c r="EC934" t="s">
        <v>3</v>
      </c>
      <c r="EE934">
        <v>36260505</v>
      </c>
      <c r="EF934">
        <v>6</v>
      </c>
      <c r="EG934" t="s">
        <v>22</v>
      </c>
      <c r="EH934">
        <v>0</v>
      </c>
      <c r="EI934" t="s">
        <v>3</v>
      </c>
      <c r="EJ934">
        <v>1</v>
      </c>
      <c r="EK934">
        <v>57001</v>
      </c>
      <c r="EL934" t="s">
        <v>23</v>
      </c>
      <c r="EM934" t="s">
        <v>24</v>
      </c>
      <c r="EO934" t="s">
        <v>3</v>
      </c>
      <c r="EQ934">
        <v>0</v>
      </c>
      <c r="ER934">
        <v>29.41</v>
      </c>
      <c r="ES934">
        <v>0</v>
      </c>
      <c r="ET934">
        <v>0</v>
      </c>
      <c r="EU934">
        <v>0</v>
      </c>
      <c r="EV934">
        <v>29.41</v>
      </c>
      <c r="EW934">
        <v>3.77</v>
      </c>
      <c r="EX934">
        <v>0</v>
      </c>
      <c r="EY934">
        <v>0</v>
      </c>
      <c r="FQ934">
        <v>0</v>
      </c>
      <c r="FR934">
        <f t="shared" si="937"/>
        <v>0</v>
      </c>
      <c r="FS934">
        <v>0</v>
      </c>
      <c r="FX934">
        <v>80</v>
      </c>
      <c r="FY934">
        <v>68</v>
      </c>
      <c r="GA934" t="s">
        <v>3</v>
      </c>
      <c r="GD934">
        <v>1</v>
      </c>
      <c r="GF934">
        <v>1266291680</v>
      </c>
      <c r="GG934">
        <v>2</v>
      </c>
      <c r="GH934">
        <v>1</v>
      </c>
      <c r="GI934">
        <v>2</v>
      </c>
      <c r="GJ934">
        <v>0</v>
      </c>
      <c r="GK934">
        <v>0</v>
      </c>
      <c r="GL934">
        <f t="shared" si="938"/>
        <v>0</v>
      </c>
      <c r="GM934">
        <f t="shared" si="939"/>
        <v>508.67</v>
      </c>
      <c r="GN934">
        <f t="shared" si="940"/>
        <v>508.67</v>
      </c>
      <c r="GO934">
        <f t="shared" si="941"/>
        <v>0</v>
      </c>
      <c r="GP934">
        <f t="shared" si="942"/>
        <v>0</v>
      </c>
      <c r="GR934">
        <v>0</v>
      </c>
      <c r="GS934">
        <v>3</v>
      </c>
      <c r="GT934">
        <v>0</v>
      </c>
      <c r="GU934" t="s">
        <v>3</v>
      </c>
      <c r="GV934">
        <f t="shared" si="943"/>
        <v>0</v>
      </c>
      <c r="GW934">
        <v>1</v>
      </c>
      <c r="GX934">
        <f t="shared" si="944"/>
        <v>0</v>
      </c>
      <c r="HA934">
        <v>0</v>
      </c>
      <c r="HB934">
        <v>0</v>
      </c>
      <c r="HC934">
        <f t="shared" si="945"/>
        <v>0</v>
      </c>
      <c r="HE934" t="s">
        <v>3</v>
      </c>
      <c r="HF934" t="s">
        <v>3</v>
      </c>
      <c r="IK934">
        <v>0</v>
      </c>
    </row>
    <row r="935" spans="1:245">
      <c r="A935">
        <v>18</v>
      </c>
      <c r="B935">
        <v>1</v>
      </c>
      <c r="C935">
        <v>524</v>
      </c>
      <c r="E935" t="s">
        <v>140</v>
      </c>
      <c r="F935" t="s">
        <v>26</v>
      </c>
      <c r="G935" t="s">
        <v>27</v>
      </c>
      <c r="H935" t="s">
        <v>28</v>
      </c>
      <c r="I935">
        <f>I934*J935</f>
        <v>2.4199999999999999E-2</v>
      </c>
      <c r="J935">
        <v>0.11</v>
      </c>
      <c r="O935">
        <f t="shared" si="909"/>
        <v>0</v>
      </c>
      <c r="P935">
        <f t="shared" si="910"/>
        <v>0</v>
      </c>
      <c r="Q935">
        <f t="shared" si="911"/>
        <v>0</v>
      </c>
      <c r="R935">
        <f t="shared" si="912"/>
        <v>0</v>
      </c>
      <c r="S935">
        <f t="shared" si="913"/>
        <v>0</v>
      </c>
      <c r="T935">
        <f t="shared" si="914"/>
        <v>0</v>
      </c>
      <c r="U935">
        <f t="shared" si="915"/>
        <v>0</v>
      </c>
      <c r="V935">
        <f t="shared" si="916"/>
        <v>0</v>
      </c>
      <c r="W935">
        <f t="shared" si="917"/>
        <v>0</v>
      </c>
      <c r="X935">
        <f t="shared" si="918"/>
        <v>0</v>
      </c>
      <c r="Y935">
        <f t="shared" si="919"/>
        <v>0</v>
      </c>
      <c r="AA935">
        <v>33525518</v>
      </c>
      <c r="AB935">
        <f t="shared" si="920"/>
        <v>0</v>
      </c>
      <c r="AC935">
        <f t="shared" si="921"/>
        <v>0</v>
      </c>
      <c r="AD935">
        <f t="shared" si="946"/>
        <v>0</v>
      </c>
      <c r="AE935">
        <f t="shared" si="922"/>
        <v>0</v>
      </c>
      <c r="AF935">
        <f t="shared" si="923"/>
        <v>0</v>
      </c>
      <c r="AG935">
        <f t="shared" si="924"/>
        <v>0</v>
      </c>
      <c r="AH935">
        <f t="shared" si="925"/>
        <v>0</v>
      </c>
      <c r="AI935">
        <f t="shared" si="926"/>
        <v>0</v>
      </c>
      <c r="AJ935">
        <f t="shared" si="927"/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80</v>
      </c>
      <c r="AU935">
        <v>68</v>
      </c>
      <c r="AV935">
        <v>1</v>
      </c>
      <c r="AW935">
        <v>1</v>
      </c>
      <c r="AZ935">
        <v>1</v>
      </c>
      <c r="BA935">
        <v>1</v>
      </c>
      <c r="BB935">
        <v>1</v>
      </c>
      <c r="BC935">
        <v>1</v>
      </c>
      <c r="BD935" t="s">
        <v>3</v>
      </c>
      <c r="BE935" t="s">
        <v>3</v>
      </c>
      <c r="BF935" t="s">
        <v>3</v>
      </c>
      <c r="BG935" t="s">
        <v>3</v>
      </c>
      <c r="BH935">
        <v>3</v>
      </c>
      <c r="BI935">
        <v>1</v>
      </c>
      <c r="BJ935" t="s">
        <v>29</v>
      </c>
      <c r="BM935">
        <v>57001</v>
      </c>
      <c r="BN935">
        <v>0</v>
      </c>
      <c r="BO935" t="s">
        <v>3</v>
      </c>
      <c r="BP935">
        <v>0</v>
      </c>
      <c r="BQ935">
        <v>6</v>
      </c>
      <c r="BR935">
        <v>0</v>
      </c>
      <c r="BS935">
        <v>1</v>
      </c>
      <c r="BT935">
        <v>1</v>
      </c>
      <c r="BU935">
        <v>1</v>
      </c>
      <c r="BV935">
        <v>1</v>
      </c>
      <c r="BW935">
        <v>1</v>
      </c>
      <c r="BX935">
        <v>1</v>
      </c>
      <c r="BY935" t="s">
        <v>3</v>
      </c>
      <c r="BZ935">
        <v>80</v>
      </c>
      <c r="CA935">
        <v>68</v>
      </c>
      <c r="CE935">
        <v>0</v>
      </c>
      <c r="CF935">
        <v>0</v>
      </c>
      <c r="CG935">
        <v>0</v>
      </c>
      <c r="CM935">
        <v>0</v>
      </c>
      <c r="CN935" t="s">
        <v>3</v>
      </c>
      <c r="CO935">
        <v>0</v>
      </c>
      <c r="CP935">
        <f t="shared" si="928"/>
        <v>0</v>
      </c>
      <c r="CQ935">
        <f t="shared" si="929"/>
        <v>0</v>
      </c>
      <c r="CR935">
        <f t="shared" si="930"/>
        <v>0</v>
      </c>
      <c r="CS935">
        <f t="shared" si="931"/>
        <v>0</v>
      </c>
      <c r="CT935">
        <f t="shared" si="932"/>
        <v>0</v>
      </c>
      <c r="CU935">
        <f t="shared" si="933"/>
        <v>0</v>
      </c>
      <c r="CV935">
        <f t="shared" si="934"/>
        <v>0</v>
      </c>
      <c r="CW935">
        <f t="shared" si="935"/>
        <v>0</v>
      </c>
      <c r="CX935">
        <f t="shared" si="936"/>
        <v>0</v>
      </c>
      <c r="CY935">
        <f t="shared" si="947"/>
        <v>0</v>
      </c>
      <c r="CZ935">
        <f t="shared" si="948"/>
        <v>0</v>
      </c>
      <c r="DC935" t="s">
        <v>3</v>
      </c>
      <c r="DD935" t="s">
        <v>3</v>
      </c>
      <c r="DE935" t="s">
        <v>3</v>
      </c>
      <c r="DF935" t="s">
        <v>3</v>
      </c>
      <c r="DG935" t="s">
        <v>3</v>
      </c>
      <c r="DH935" t="s">
        <v>3</v>
      </c>
      <c r="DI935" t="s">
        <v>3</v>
      </c>
      <c r="DJ935" t="s">
        <v>3</v>
      </c>
      <c r="DK935" t="s">
        <v>3</v>
      </c>
      <c r="DL935" t="s">
        <v>3</v>
      </c>
      <c r="DM935" t="s">
        <v>3</v>
      </c>
      <c r="DN935">
        <v>0</v>
      </c>
      <c r="DO935">
        <v>0</v>
      </c>
      <c r="DP935">
        <v>1</v>
      </c>
      <c r="DQ935">
        <v>1</v>
      </c>
      <c r="DU935">
        <v>1009</v>
      </c>
      <c r="DV935" t="s">
        <v>28</v>
      </c>
      <c r="DW935" t="s">
        <v>28</v>
      </c>
      <c r="DX935">
        <v>1000</v>
      </c>
      <c r="DZ935" t="s">
        <v>3</v>
      </c>
      <c r="EA935" t="s">
        <v>3</v>
      </c>
      <c r="EB935" t="s">
        <v>3</v>
      </c>
      <c r="EC935" t="s">
        <v>3</v>
      </c>
      <c r="EE935">
        <v>36260505</v>
      </c>
      <c r="EF935">
        <v>6</v>
      </c>
      <c r="EG935" t="s">
        <v>22</v>
      </c>
      <c r="EH935">
        <v>0</v>
      </c>
      <c r="EI935" t="s">
        <v>3</v>
      </c>
      <c r="EJ935">
        <v>1</v>
      </c>
      <c r="EK935">
        <v>57001</v>
      </c>
      <c r="EL935" t="s">
        <v>23</v>
      </c>
      <c r="EM935" t="s">
        <v>24</v>
      </c>
      <c r="EO935" t="s">
        <v>3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FQ935">
        <v>0</v>
      </c>
      <c r="FR935">
        <f t="shared" si="937"/>
        <v>0</v>
      </c>
      <c r="FS935">
        <v>0</v>
      </c>
      <c r="FX935">
        <v>80</v>
      </c>
      <c r="FY935">
        <v>68</v>
      </c>
      <c r="GA935" t="s">
        <v>3</v>
      </c>
      <c r="GD935">
        <v>1</v>
      </c>
      <c r="GF935">
        <v>-304821490</v>
      </c>
      <c r="GG935">
        <v>2</v>
      </c>
      <c r="GH935">
        <v>1</v>
      </c>
      <c r="GI935">
        <v>-2</v>
      </c>
      <c r="GJ935">
        <v>0</v>
      </c>
      <c r="GK935">
        <v>0</v>
      </c>
      <c r="GL935">
        <f t="shared" si="938"/>
        <v>0</v>
      </c>
      <c r="GM935">
        <f t="shared" si="939"/>
        <v>0</v>
      </c>
      <c r="GN935">
        <f t="shared" si="940"/>
        <v>0</v>
      </c>
      <c r="GO935">
        <f t="shared" si="941"/>
        <v>0</v>
      </c>
      <c r="GP935">
        <f t="shared" si="942"/>
        <v>0</v>
      </c>
      <c r="GR935">
        <v>0</v>
      </c>
      <c r="GS935">
        <v>3</v>
      </c>
      <c r="GT935">
        <v>0</v>
      </c>
      <c r="GU935" t="s">
        <v>3</v>
      </c>
      <c r="GV935">
        <f t="shared" si="943"/>
        <v>0</v>
      </c>
      <c r="GW935">
        <v>1</v>
      </c>
      <c r="GX935">
        <f t="shared" si="944"/>
        <v>0</v>
      </c>
      <c r="HA935">
        <v>0</v>
      </c>
      <c r="HB935">
        <v>0</v>
      </c>
      <c r="HC935">
        <f t="shared" si="945"/>
        <v>0</v>
      </c>
      <c r="HE935" t="s">
        <v>3</v>
      </c>
      <c r="HF935" t="s">
        <v>3</v>
      </c>
      <c r="IK935">
        <v>0</v>
      </c>
    </row>
    <row r="936" spans="1:245">
      <c r="A936">
        <v>17</v>
      </c>
      <c r="B936">
        <v>1</v>
      </c>
      <c r="C936">
        <f>ROW(SmtRes!A525)</f>
        <v>525</v>
      </c>
      <c r="D936">
        <f>ROW(EtalonRes!A519)</f>
        <v>519</v>
      </c>
      <c r="E936" t="s">
        <v>141</v>
      </c>
      <c r="F936" t="s">
        <v>142</v>
      </c>
      <c r="G936" t="s">
        <v>143</v>
      </c>
      <c r="H936" t="s">
        <v>144</v>
      </c>
      <c r="I936">
        <f>ROUND(3/100,9)</f>
        <v>0.03</v>
      </c>
      <c r="J936">
        <v>0</v>
      </c>
      <c r="O936">
        <f t="shared" si="909"/>
        <v>43.32</v>
      </c>
      <c r="P936">
        <f t="shared" si="910"/>
        <v>0</v>
      </c>
      <c r="Q936">
        <f t="shared" si="911"/>
        <v>0</v>
      </c>
      <c r="R936">
        <f t="shared" si="912"/>
        <v>0</v>
      </c>
      <c r="S936">
        <f t="shared" si="913"/>
        <v>43.32</v>
      </c>
      <c r="T936">
        <f t="shared" si="914"/>
        <v>0</v>
      </c>
      <c r="U936">
        <f t="shared" si="915"/>
        <v>0.17519999999999999</v>
      </c>
      <c r="V936">
        <f t="shared" si="916"/>
        <v>0</v>
      </c>
      <c r="W936">
        <f t="shared" si="917"/>
        <v>0</v>
      </c>
      <c r="X936">
        <f t="shared" si="918"/>
        <v>36.82</v>
      </c>
      <c r="Y936">
        <f t="shared" si="919"/>
        <v>28.16</v>
      </c>
      <c r="AA936">
        <v>33525518</v>
      </c>
      <c r="AB936">
        <f t="shared" si="920"/>
        <v>45.55</v>
      </c>
      <c r="AC936">
        <f t="shared" si="921"/>
        <v>0</v>
      </c>
      <c r="AD936">
        <f t="shared" si="946"/>
        <v>0</v>
      </c>
      <c r="AE936">
        <f t="shared" si="922"/>
        <v>0</v>
      </c>
      <c r="AF936">
        <f t="shared" si="923"/>
        <v>45.55</v>
      </c>
      <c r="AG936">
        <f t="shared" si="924"/>
        <v>0</v>
      </c>
      <c r="AH936">
        <f t="shared" si="925"/>
        <v>5.84</v>
      </c>
      <c r="AI936">
        <f t="shared" si="926"/>
        <v>0</v>
      </c>
      <c r="AJ936">
        <f t="shared" si="927"/>
        <v>0</v>
      </c>
      <c r="AK936">
        <v>45.55</v>
      </c>
      <c r="AL936">
        <v>0</v>
      </c>
      <c r="AM936">
        <v>0</v>
      </c>
      <c r="AN936">
        <v>0</v>
      </c>
      <c r="AO936">
        <v>45.55</v>
      </c>
      <c r="AP936">
        <v>0</v>
      </c>
      <c r="AQ936">
        <v>5.84</v>
      </c>
      <c r="AR936">
        <v>0</v>
      </c>
      <c r="AS936">
        <v>0</v>
      </c>
      <c r="AT936">
        <v>85</v>
      </c>
      <c r="AU936">
        <v>65</v>
      </c>
      <c r="AV936">
        <v>1</v>
      </c>
      <c r="AW936">
        <v>1</v>
      </c>
      <c r="AZ936">
        <v>1</v>
      </c>
      <c r="BA936">
        <v>31.7</v>
      </c>
      <c r="BB936">
        <v>1</v>
      </c>
      <c r="BC936">
        <v>1</v>
      </c>
      <c r="BD936" t="s">
        <v>3</v>
      </c>
      <c r="BE936" t="s">
        <v>3</v>
      </c>
      <c r="BF936" t="s">
        <v>3</v>
      </c>
      <c r="BG936" t="s">
        <v>3</v>
      </c>
      <c r="BH936">
        <v>0</v>
      </c>
      <c r="BI936">
        <v>1</v>
      </c>
      <c r="BJ936" t="s">
        <v>145</v>
      </c>
      <c r="BM936">
        <v>67001</v>
      </c>
      <c r="BN936">
        <v>0</v>
      </c>
      <c r="BO936" t="s">
        <v>142</v>
      </c>
      <c r="BP936">
        <v>1</v>
      </c>
      <c r="BQ936">
        <v>6</v>
      </c>
      <c r="BR936">
        <v>0</v>
      </c>
      <c r="BS936">
        <v>31.7</v>
      </c>
      <c r="BT936">
        <v>1</v>
      </c>
      <c r="BU936">
        <v>1</v>
      </c>
      <c r="BV936">
        <v>1</v>
      </c>
      <c r="BW936">
        <v>1</v>
      </c>
      <c r="BX936">
        <v>1</v>
      </c>
      <c r="BY936" t="s">
        <v>3</v>
      </c>
      <c r="BZ936">
        <v>85</v>
      </c>
      <c r="CA936">
        <v>65</v>
      </c>
      <c r="CE936">
        <v>0</v>
      </c>
      <c r="CF936">
        <v>0</v>
      </c>
      <c r="CG936">
        <v>0</v>
      </c>
      <c r="CM936">
        <v>0</v>
      </c>
      <c r="CN936" t="s">
        <v>3</v>
      </c>
      <c r="CO936">
        <v>0</v>
      </c>
      <c r="CP936">
        <f t="shared" si="928"/>
        <v>43.32</v>
      </c>
      <c r="CQ936">
        <f t="shared" si="929"/>
        <v>0</v>
      </c>
      <c r="CR936">
        <f t="shared" si="930"/>
        <v>0</v>
      </c>
      <c r="CS936">
        <f t="shared" si="931"/>
        <v>0</v>
      </c>
      <c r="CT936">
        <f t="shared" si="932"/>
        <v>1443.9349999999999</v>
      </c>
      <c r="CU936">
        <f t="shared" si="933"/>
        <v>0</v>
      </c>
      <c r="CV936">
        <f t="shared" si="934"/>
        <v>5.84</v>
      </c>
      <c r="CW936">
        <f t="shared" si="935"/>
        <v>0</v>
      </c>
      <c r="CX936">
        <f t="shared" si="936"/>
        <v>0</v>
      </c>
      <c r="CY936">
        <f t="shared" si="947"/>
        <v>36.821999999999996</v>
      </c>
      <c r="CZ936">
        <f t="shared" si="948"/>
        <v>28.158000000000001</v>
      </c>
      <c r="DC936" t="s">
        <v>3</v>
      </c>
      <c r="DD936" t="s">
        <v>3</v>
      </c>
      <c r="DE936" t="s">
        <v>3</v>
      </c>
      <c r="DF936" t="s">
        <v>3</v>
      </c>
      <c r="DG936" t="s">
        <v>3</v>
      </c>
      <c r="DH936" t="s">
        <v>3</v>
      </c>
      <c r="DI936" t="s">
        <v>3</v>
      </c>
      <c r="DJ936" t="s">
        <v>3</v>
      </c>
      <c r="DK936" t="s">
        <v>3</v>
      </c>
      <c r="DL936" t="s">
        <v>3</v>
      </c>
      <c r="DM936" t="s">
        <v>3</v>
      </c>
      <c r="DN936">
        <v>0</v>
      </c>
      <c r="DO936">
        <v>0</v>
      </c>
      <c r="DP936">
        <v>1</v>
      </c>
      <c r="DQ936">
        <v>1</v>
      </c>
      <c r="DU936">
        <v>1010</v>
      </c>
      <c r="DV936" t="s">
        <v>144</v>
      </c>
      <c r="DW936" t="s">
        <v>144</v>
      </c>
      <c r="DX936">
        <v>100</v>
      </c>
      <c r="DZ936" t="s">
        <v>3</v>
      </c>
      <c r="EA936" t="s">
        <v>3</v>
      </c>
      <c r="EB936" t="s">
        <v>3</v>
      </c>
      <c r="EC936" t="s">
        <v>3</v>
      </c>
      <c r="EE936">
        <v>36260551</v>
      </c>
      <c r="EF936">
        <v>6</v>
      </c>
      <c r="EG936" t="s">
        <v>22</v>
      </c>
      <c r="EH936">
        <v>0</v>
      </c>
      <c r="EI936" t="s">
        <v>3</v>
      </c>
      <c r="EJ936">
        <v>1</v>
      </c>
      <c r="EK936">
        <v>67001</v>
      </c>
      <c r="EL936" t="s">
        <v>146</v>
      </c>
      <c r="EM936" t="s">
        <v>147</v>
      </c>
      <c r="EO936" t="s">
        <v>3</v>
      </c>
      <c r="EQ936">
        <v>0</v>
      </c>
      <c r="ER936">
        <v>45.55</v>
      </c>
      <c r="ES936">
        <v>0</v>
      </c>
      <c r="ET936">
        <v>0</v>
      </c>
      <c r="EU936">
        <v>0</v>
      </c>
      <c r="EV936">
        <v>45.55</v>
      </c>
      <c r="EW936">
        <v>5.84</v>
      </c>
      <c r="EX936">
        <v>0</v>
      </c>
      <c r="EY936">
        <v>0</v>
      </c>
      <c r="FQ936">
        <v>0</v>
      </c>
      <c r="FR936">
        <f t="shared" si="937"/>
        <v>0</v>
      </c>
      <c r="FS936">
        <v>0</v>
      </c>
      <c r="FX936">
        <v>85</v>
      </c>
      <c r="FY936">
        <v>65</v>
      </c>
      <c r="GA936" t="s">
        <v>3</v>
      </c>
      <c r="GD936">
        <v>1</v>
      </c>
      <c r="GF936">
        <v>-1255865036</v>
      </c>
      <c r="GG936">
        <v>2</v>
      </c>
      <c r="GH936">
        <v>1</v>
      </c>
      <c r="GI936">
        <v>2</v>
      </c>
      <c r="GJ936">
        <v>0</v>
      </c>
      <c r="GK936">
        <v>0</v>
      </c>
      <c r="GL936">
        <f t="shared" si="938"/>
        <v>0</v>
      </c>
      <c r="GM936">
        <f t="shared" si="939"/>
        <v>108.3</v>
      </c>
      <c r="GN936">
        <f t="shared" si="940"/>
        <v>108.3</v>
      </c>
      <c r="GO936">
        <f t="shared" si="941"/>
        <v>0</v>
      </c>
      <c r="GP936">
        <f t="shared" si="942"/>
        <v>0</v>
      </c>
      <c r="GR936">
        <v>0</v>
      </c>
      <c r="GS936">
        <v>3</v>
      </c>
      <c r="GT936">
        <v>0</v>
      </c>
      <c r="GU936" t="s">
        <v>3</v>
      </c>
      <c r="GV936">
        <f t="shared" si="943"/>
        <v>0</v>
      </c>
      <c r="GW936">
        <v>1</v>
      </c>
      <c r="GX936">
        <f t="shared" si="944"/>
        <v>0</v>
      </c>
      <c r="HA936">
        <v>0</v>
      </c>
      <c r="HB936">
        <v>0</v>
      </c>
      <c r="HC936">
        <f t="shared" si="945"/>
        <v>0</v>
      </c>
      <c r="HE936" t="s">
        <v>3</v>
      </c>
      <c r="HF936" t="s">
        <v>3</v>
      </c>
      <c r="IK936">
        <v>0</v>
      </c>
    </row>
    <row r="937" spans="1:245">
      <c r="A937">
        <v>17</v>
      </c>
      <c r="B937">
        <v>1</v>
      </c>
      <c r="C937">
        <f>ROW(SmtRes!A528)</f>
        <v>528</v>
      </c>
      <c r="D937">
        <f>ROW(EtalonRes!A522)</f>
        <v>522</v>
      </c>
      <c r="E937" t="s">
        <v>148</v>
      </c>
      <c r="F937" t="s">
        <v>149</v>
      </c>
      <c r="G937" t="s">
        <v>150</v>
      </c>
      <c r="H937" t="s">
        <v>144</v>
      </c>
      <c r="I937">
        <f>ROUND(2/100,9)</f>
        <v>0.02</v>
      </c>
      <c r="J937">
        <v>0</v>
      </c>
      <c r="O937">
        <f t="shared" si="909"/>
        <v>91.68</v>
      </c>
      <c r="P937">
        <f t="shared" si="910"/>
        <v>0</v>
      </c>
      <c r="Q937">
        <f t="shared" si="911"/>
        <v>0.71</v>
      </c>
      <c r="R937">
        <f t="shared" si="912"/>
        <v>0.68</v>
      </c>
      <c r="S937">
        <f t="shared" si="913"/>
        <v>90.97</v>
      </c>
      <c r="T937">
        <f t="shared" si="914"/>
        <v>0</v>
      </c>
      <c r="U937">
        <f t="shared" si="915"/>
        <v>0.35780000000000001</v>
      </c>
      <c r="V937">
        <f t="shared" si="916"/>
        <v>1.6000000000000001E-3</v>
      </c>
      <c r="W937">
        <f t="shared" si="917"/>
        <v>0</v>
      </c>
      <c r="X937">
        <f t="shared" si="918"/>
        <v>77.900000000000006</v>
      </c>
      <c r="Y937">
        <f t="shared" si="919"/>
        <v>59.57</v>
      </c>
      <c r="AA937">
        <v>33525518</v>
      </c>
      <c r="AB937">
        <f t="shared" si="920"/>
        <v>145.97999999999999</v>
      </c>
      <c r="AC937">
        <f t="shared" si="921"/>
        <v>0</v>
      </c>
      <c r="AD937">
        <f t="shared" si="946"/>
        <v>2.5</v>
      </c>
      <c r="AE937">
        <f t="shared" si="922"/>
        <v>1.08</v>
      </c>
      <c r="AF937">
        <f t="shared" si="923"/>
        <v>143.47999999999999</v>
      </c>
      <c r="AG937">
        <f t="shared" si="924"/>
        <v>0</v>
      </c>
      <c r="AH937">
        <f t="shared" si="925"/>
        <v>17.89</v>
      </c>
      <c r="AI937">
        <f t="shared" si="926"/>
        <v>0.08</v>
      </c>
      <c r="AJ937">
        <f t="shared" si="927"/>
        <v>0</v>
      </c>
      <c r="AK937">
        <v>145.97999999999999</v>
      </c>
      <c r="AL937">
        <v>0</v>
      </c>
      <c r="AM937">
        <v>2.5</v>
      </c>
      <c r="AN937">
        <v>1.08</v>
      </c>
      <c r="AO937">
        <v>143.47999999999999</v>
      </c>
      <c r="AP937">
        <v>0</v>
      </c>
      <c r="AQ937">
        <v>17.89</v>
      </c>
      <c r="AR937">
        <v>0.08</v>
      </c>
      <c r="AS937">
        <v>0</v>
      </c>
      <c r="AT937">
        <v>85</v>
      </c>
      <c r="AU937">
        <v>65</v>
      </c>
      <c r="AV937">
        <v>1</v>
      </c>
      <c r="AW937">
        <v>1</v>
      </c>
      <c r="AZ937">
        <v>1</v>
      </c>
      <c r="BA937">
        <v>31.7</v>
      </c>
      <c r="BB937">
        <v>14.25</v>
      </c>
      <c r="BC937">
        <v>1</v>
      </c>
      <c r="BD937" t="s">
        <v>3</v>
      </c>
      <c r="BE937" t="s">
        <v>3</v>
      </c>
      <c r="BF937" t="s">
        <v>3</v>
      </c>
      <c r="BG937" t="s">
        <v>3</v>
      </c>
      <c r="BH937">
        <v>0</v>
      </c>
      <c r="BI937">
        <v>1</v>
      </c>
      <c r="BJ937" t="s">
        <v>151</v>
      </c>
      <c r="BM937">
        <v>67001</v>
      </c>
      <c r="BN937">
        <v>0</v>
      </c>
      <c r="BO937" t="s">
        <v>149</v>
      </c>
      <c r="BP937">
        <v>1</v>
      </c>
      <c r="BQ937">
        <v>6</v>
      </c>
      <c r="BR937">
        <v>0</v>
      </c>
      <c r="BS937">
        <v>31.7</v>
      </c>
      <c r="BT937">
        <v>1</v>
      </c>
      <c r="BU937">
        <v>1</v>
      </c>
      <c r="BV937">
        <v>1</v>
      </c>
      <c r="BW937">
        <v>1</v>
      </c>
      <c r="BX937">
        <v>1</v>
      </c>
      <c r="BY937" t="s">
        <v>3</v>
      </c>
      <c r="BZ937">
        <v>85</v>
      </c>
      <c r="CA937">
        <v>65</v>
      </c>
      <c r="CE937">
        <v>0</v>
      </c>
      <c r="CF937">
        <v>0</v>
      </c>
      <c r="CG937">
        <v>0</v>
      </c>
      <c r="CM937">
        <v>0</v>
      </c>
      <c r="CN937" t="s">
        <v>3</v>
      </c>
      <c r="CO937">
        <v>0</v>
      </c>
      <c r="CP937">
        <f t="shared" si="928"/>
        <v>91.679999999999993</v>
      </c>
      <c r="CQ937">
        <f t="shared" si="929"/>
        <v>0</v>
      </c>
      <c r="CR937">
        <f t="shared" si="930"/>
        <v>35.625</v>
      </c>
      <c r="CS937">
        <f t="shared" si="931"/>
        <v>34.236000000000004</v>
      </c>
      <c r="CT937">
        <f t="shared" si="932"/>
        <v>4548.3159999999998</v>
      </c>
      <c r="CU937">
        <f t="shared" si="933"/>
        <v>0</v>
      </c>
      <c r="CV937">
        <f t="shared" si="934"/>
        <v>17.89</v>
      </c>
      <c r="CW937">
        <f t="shared" si="935"/>
        <v>0.08</v>
      </c>
      <c r="CX937">
        <f t="shared" si="936"/>
        <v>0</v>
      </c>
      <c r="CY937">
        <f t="shared" si="947"/>
        <v>77.902500000000003</v>
      </c>
      <c r="CZ937">
        <f t="shared" si="948"/>
        <v>59.572499999999998</v>
      </c>
      <c r="DC937" t="s">
        <v>3</v>
      </c>
      <c r="DD937" t="s">
        <v>3</v>
      </c>
      <c r="DE937" t="s">
        <v>3</v>
      </c>
      <c r="DF937" t="s">
        <v>3</v>
      </c>
      <c r="DG937" t="s">
        <v>3</v>
      </c>
      <c r="DH937" t="s">
        <v>3</v>
      </c>
      <c r="DI937" t="s">
        <v>3</v>
      </c>
      <c r="DJ937" t="s">
        <v>3</v>
      </c>
      <c r="DK937" t="s">
        <v>3</v>
      </c>
      <c r="DL937" t="s">
        <v>3</v>
      </c>
      <c r="DM937" t="s">
        <v>3</v>
      </c>
      <c r="DN937">
        <v>0</v>
      </c>
      <c r="DO937">
        <v>0</v>
      </c>
      <c r="DP937">
        <v>1</v>
      </c>
      <c r="DQ937">
        <v>1</v>
      </c>
      <c r="DU937">
        <v>1010</v>
      </c>
      <c r="DV937" t="s">
        <v>144</v>
      </c>
      <c r="DW937" t="s">
        <v>144</v>
      </c>
      <c r="DX937">
        <v>100</v>
      </c>
      <c r="DZ937" t="s">
        <v>3</v>
      </c>
      <c r="EA937" t="s">
        <v>3</v>
      </c>
      <c r="EB937" t="s">
        <v>3</v>
      </c>
      <c r="EC937" t="s">
        <v>3</v>
      </c>
      <c r="EE937">
        <v>36260551</v>
      </c>
      <c r="EF937">
        <v>6</v>
      </c>
      <c r="EG937" t="s">
        <v>22</v>
      </c>
      <c r="EH937">
        <v>0</v>
      </c>
      <c r="EI937" t="s">
        <v>3</v>
      </c>
      <c r="EJ937">
        <v>1</v>
      </c>
      <c r="EK937">
        <v>67001</v>
      </c>
      <c r="EL937" t="s">
        <v>146</v>
      </c>
      <c r="EM937" t="s">
        <v>147</v>
      </c>
      <c r="EO937" t="s">
        <v>3</v>
      </c>
      <c r="EQ937">
        <v>0</v>
      </c>
      <c r="ER937">
        <v>145.97999999999999</v>
      </c>
      <c r="ES937">
        <v>0</v>
      </c>
      <c r="ET937">
        <v>2.5</v>
      </c>
      <c r="EU937">
        <v>1.08</v>
      </c>
      <c r="EV937">
        <v>143.47999999999999</v>
      </c>
      <c r="EW937">
        <v>17.89</v>
      </c>
      <c r="EX937">
        <v>0.08</v>
      </c>
      <c r="EY937">
        <v>0</v>
      </c>
      <c r="FQ937">
        <v>0</v>
      </c>
      <c r="FR937">
        <f t="shared" si="937"/>
        <v>0</v>
      </c>
      <c r="FS937">
        <v>0</v>
      </c>
      <c r="FX937">
        <v>85</v>
      </c>
      <c r="FY937">
        <v>65</v>
      </c>
      <c r="GA937" t="s">
        <v>3</v>
      </c>
      <c r="GD937">
        <v>1</v>
      </c>
      <c r="GF937">
        <v>1945260508</v>
      </c>
      <c r="GG937">
        <v>2</v>
      </c>
      <c r="GH937">
        <v>1</v>
      </c>
      <c r="GI937">
        <v>2</v>
      </c>
      <c r="GJ937">
        <v>0</v>
      </c>
      <c r="GK937">
        <v>0</v>
      </c>
      <c r="GL937">
        <f t="shared" si="938"/>
        <v>0</v>
      </c>
      <c r="GM937">
        <f t="shared" si="939"/>
        <v>229.15</v>
      </c>
      <c r="GN937">
        <f t="shared" si="940"/>
        <v>229.15</v>
      </c>
      <c r="GO937">
        <f t="shared" si="941"/>
        <v>0</v>
      </c>
      <c r="GP937">
        <f t="shared" si="942"/>
        <v>0</v>
      </c>
      <c r="GR937">
        <v>0</v>
      </c>
      <c r="GS937">
        <v>3</v>
      </c>
      <c r="GT937">
        <v>0</v>
      </c>
      <c r="GU937" t="s">
        <v>3</v>
      </c>
      <c r="GV937">
        <f t="shared" si="943"/>
        <v>0</v>
      </c>
      <c r="GW937">
        <v>1</v>
      </c>
      <c r="GX937">
        <f t="shared" si="944"/>
        <v>0</v>
      </c>
      <c r="HA937">
        <v>0</v>
      </c>
      <c r="HB937">
        <v>0</v>
      </c>
      <c r="HC937">
        <f t="shared" si="945"/>
        <v>0</v>
      </c>
      <c r="HE937" t="s">
        <v>3</v>
      </c>
      <c r="HF937" t="s">
        <v>3</v>
      </c>
      <c r="IK937">
        <v>0</v>
      </c>
    </row>
    <row r="938" spans="1:245">
      <c r="A938">
        <v>17</v>
      </c>
      <c r="B938">
        <v>1</v>
      </c>
      <c r="C938">
        <f>ROW(SmtRes!A531)</f>
        <v>531</v>
      </c>
      <c r="D938">
        <f>ROW(EtalonRes!A525)</f>
        <v>525</v>
      </c>
      <c r="E938" t="s">
        <v>152</v>
      </c>
      <c r="F938" t="s">
        <v>153</v>
      </c>
      <c r="G938" t="s">
        <v>154</v>
      </c>
      <c r="H938" t="s">
        <v>155</v>
      </c>
      <c r="I938">
        <f>ROUND(20/100,9)</f>
        <v>0.2</v>
      </c>
      <c r="J938">
        <v>0</v>
      </c>
      <c r="O938">
        <f t="shared" si="909"/>
        <v>477.59</v>
      </c>
      <c r="P938">
        <f t="shared" si="910"/>
        <v>0</v>
      </c>
      <c r="Q938">
        <f t="shared" si="911"/>
        <v>0.89</v>
      </c>
      <c r="R938">
        <f t="shared" si="912"/>
        <v>0.89</v>
      </c>
      <c r="S938">
        <f t="shared" si="913"/>
        <v>476.7</v>
      </c>
      <c r="T938">
        <f t="shared" si="914"/>
        <v>0</v>
      </c>
      <c r="U938">
        <f t="shared" si="915"/>
        <v>1.9280000000000002</v>
      </c>
      <c r="V938">
        <f t="shared" si="916"/>
        <v>2E-3</v>
      </c>
      <c r="W938">
        <f t="shared" si="917"/>
        <v>0</v>
      </c>
      <c r="X938">
        <f t="shared" si="918"/>
        <v>405.95</v>
      </c>
      <c r="Y938">
        <f t="shared" si="919"/>
        <v>310.43</v>
      </c>
      <c r="AA938">
        <v>33525518</v>
      </c>
      <c r="AB938">
        <f t="shared" si="920"/>
        <v>75.5</v>
      </c>
      <c r="AC938">
        <f t="shared" si="921"/>
        <v>0</v>
      </c>
      <c r="AD938">
        <f t="shared" si="946"/>
        <v>0.31</v>
      </c>
      <c r="AE938">
        <f t="shared" si="922"/>
        <v>0.14000000000000001</v>
      </c>
      <c r="AF938">
        <f t="shared" si="923"/>
        <v>75.19</v>
      </c>
      <c r="AG938">
        <f t="shared" si="924"/>
        <v>0</v>
      </c>
      <c r="AH938">
        <f t="shared" si="925"/>
        <v>9.64</v>
      </c>
      <c r="AI938">
        <f t="shared" si="926"/>
        <v>0.01</v>
      </c>
      <c r="AJ938">
        <f t="shared" si="927"/>
        <v>0</v>
      </c>
      <c r="AK938">
        <v>75.5</v>
      </c>
      <c r="AL938">
        <v>0</v>
      </c>
      <c r="AM938">
        <v>0.31</v>
      </c>
      <c r="AN938">
        <v>0.14000000000000001</v>
      </c>
      <c r="AO938">
        <v>75.19</v>
      </c>
      <c r="AP938">
        <v>0</v>
      </c>
      <c r="AQ938">
        <v>9.64</v>
      </c>
      <c r="AR938">
        <v>0.01</v>
      </c>
      <c r="AS938">
        <v>0</v>
      </c>
      <c r="AT938">
        <v>85</v>
      </c>
      <c r="AU938">
        <v>65</v>
      </c>
      <c r="AV938">
        <v>1</v>
      </c>
      <c r="AW938">
        <v>1</v>
      </c>
      <c r="AZ938">
        <v>1</v>
      </c>
      <c r="BA938">
        <v>31.7</v>
      </c>
      <c r="BB938">
        <v>14.35</v>
      </c>
      <c r="BC938">
        <v>1</v>
      </c>
      <c r="BD938" t="s">
        <v>3</v>
      </c>
      <c r="BE938" t="s">
        <v>3</v>
      </c>
      <c r="BF938" t="s">
        <v>3</v>
      </c>
      <c r="BG938" t="s">
        <v>3</v>
      </c>
      <c r="BH938">
        <v>0</v>
      </c>
      <c r="BI938">
        <v>1</v>
      </c>
      <c r="BJ938" t="s">
        <v>156</v>
      </c>
      <c r="BM938">
        <v>67001</v>
      </c>
      <c r="BN938">
        <v>0</v>
      </c>
      <c r="BO938" t="s">
        <v>153</v>
      </c>
      <c r="BP938">
        <v>1</v>
      </c>
      <c r="BQ938">
        <v>6</v>
      </c>
      <c r="BR938">
        <v>0</v>
      </c>
      <c r="BS938">
        <v>31.7</v>
      </c>
      <c r="BT938">
        <v>1</v>
      </c>
      <c r="BU938">
        <v>1</v>
      </c>
      <c r="BV938">
        <v>1</v>
      </c>
      <c r="BW938">
        <v>1</v>
      </c>
      <c r="BX938">
        <v>1</v>
      </c>
      <c r="BY938" t="s">
        <v>3</v>
      </c>
      <c r="BZ938">
        <v>85</v>
      </c>
      <c r="CA938">
        <v>65</v>
      </c>
      <c r="CE938">
        <v>0</v>
      </c>
      <c r="CF938">
        <v>0</v>
      </c>
      <c r="CG938">
        <v>0</v>
      </c>
      <c r="CM938">
        <v>0</v>
      </c>
      <c r="CN938" t="s">
        <v>3</v>
      </c>
      <c r="CO938">
        <v>0</v>
      </c>
      <c r="CP938">
        <f t="shared" si="928"/>
        <v>477.59</v>
      </c>
      <c r="CQ938">
        <f t="shared" si="929"/>
        <v>0</v>
      </c>
      <c r="CR938">
        <f t="shared" si="930"/>
        <v>4.4485000000000001</v>
      </c>
      <c r="CS938">
        <f t="shared" si="931"/>
        <v>4.4380000000000006</v>
      </c>
      <c r="CT938">
        <f t="shared" si="932"/>
        <v>2383.5229999999997</v>
      </c>
      <c r="CU938">
        <f t="shared" si="933"/>
        <v>0</v>
      </c>
      <c r="CV938">
        <f t="shared" si="934"/>
        <v>9.64</v>
      </c>
      <c r="CW938">
        <f t="shared" si="935"/>
        <v>0.01</v>
      </c>
      <c r="CX938">
        <f t="shared" si="936"/>
        <v>0</v>
      </c>
      <c r="CY938">
        <f t="shared" si="947"/>
        <v>405.95150000000001</v>
      </c>
      <c r="CZ938">
        <f t="shared" si="948"/>
        <v>310.43349999999998</v>
      </c>
      <c r="DC938" t="s">
        <v>3</v>
      </c>
      <c r="DD938" t="s">
        <v>3</v>
      </c>
      <c r="DE938" t="s">
        <v>3</v>
      </c>
      <c r="DF938" t="s">
        <v>3</v>
      </c>
      <c r="DG938" t="s">
        <v>3</v>
      </c>
      <c r="DH938" t="s">
        <v>3</v>
      </c>
      <c r="DI938" t="s">
        <v>3</v>
      </c>
      <c r="DJ938" t="s">
        <v>3</v>
      </c>
      <c r="DK938" t="s">
        <v>3</v>
      </c>
      <c r="DL938" t="s">
        <v>3</v>
      </c>
      <c r="DM938" t="s">
        <v>3</v>
      </c>
      <c r="DN938">
        <v>0</v>
      </c>
      <c r="DO938">
        <v>0</v>
      </c>
      <c r="DP938">
        <v>1</v>
      </c>
      <c r="DQ938">
        <v>1</v>
      </c>
      <c r="DU938">
        <v>1003</v>
      </c>
      <c r="DV938" t="s">
        <v>155</v>
      </c>
      <c r="DW938" t="s">
        <v>155</v>
      </c>
      <c r="DX938">
        <v>100</v>
      </c>
      <c r="DZ938" t="s">
        <v>3</v>
      </c>
      <c r="EA938" t="s">
        <v>3</v>
      </c>
      <c r="EB938" t="s">
        <v>3</v>
      </c>
      <c r="EC938" t="s">
        <v>3</v>
      </c>
      <c r="EE938">
        <v>36260551</v>
      </c>
      <c r="EF938">
        <v>6</v>
      </c>
      <c r="EG938" t="s">
        <v>22</v>
      </c>
      <c r="EH938">
        <v>0</v>
      </c>
      <c r="EI938" t="s">
        <v>3</v>
      </c>
      <c r="EJ938">
        <v>1</v>
      </c>
      <c r="EK938">
        <v>67001</v>
      </c>
      <c r="EL938" t="s">
        <v>146</v>
      </c>
      <c r="EM938" t="s">
        <v>147</v>
      </c>
      <c r="EO938" t="s">
        <v>3</v>
      </c>
      <c r="EQ938">
        <v>0</v>
      </c>
      <c r="ER938">
        <v>75.5</v>
      </c>
      <c r="ES938">
        <v>0</v>
      </c>
      <c r="ET938">
        <v>0.31</v>
      </c>
      <c r="EU938">
        <v>0.14000000000000001</v>
      </c>
      <c r="EV938">
        <v>75.19</v>
      </c>
      <c r="EW938">
        <v>9.64</v>
      </c>
      <c r="EX938">
        <v>0.01</v>
      </c>
      <c r="EY938">
        <v>0</v>
      </c>
      <c r="FQ938">
        <v>0</v>
      </c>
      <c r="FR938">
        <f t="shared" si="937"/>
        <v>0</v>
      </c>
      <c r="FS938">
        <v>0</v>
      </c>
      <c r="FX938">
        <v>85</v>
      </c>
      <c r="FY938">
        <v>65</v>
      </c>
      <c r="GA938" t="s">
        <v>3</v>
      </c>
      <c r="GD938">
        <v>1</v>
      </c>
      <c r="GF938">
        <v>-1480086875</v>
      </c>
      <c r="GG938">
        <v>2</v>
      </c>
      <c r="GH938">
        <v>1</v>
      </c>
      <c r="GI938">
        <v>2</v>
      </c>
      <c r="GJ938">
        <v>0</v>
      </c>
      <c r="GK938">
        <v>0</v>
      </c>
      <c r="GL938">
        <f t="shared" si="938"/>
        <v>0</v>
      </c>
      <c r="GM938">
        <f t="shared" si="939"/>
        <v>1193.97</v>
      </c>
      <c r="GN938">
        <f t="shared" si="940"/>
        <v>1193.97</v>
      </c>
      <c r="GO938">
        <f t="shared" si="941"/>
        <v>0</v>
      </c>
      <c r="GP938">
        <f t="shared" si="942"/>
        <v>0</v>
      </c>
      <c r="GR938">
        <v>0</v>
      </c>
      <c r="GS938">
        <v>3</v>
      </c>
      <c r="GT938">
        <v>0</v>
      </c>
      <c r="GU938" t="s">
        <v>3</v>
      </c>
      <c r="GV938">
        <f t="shared" si="943"/>
        <v>0</v>
      </c>
      <c r="GW938">
        <v>1</v>
      </c>
      <c r="GX938">
        <f t="shared" si="944"/>
        <v>0</v>
      </c>
      <c r="HA938">
        <v>0</v>
      </c>
      <c r="HB938">
        <v>0</v>
      </c>
      <c r="HC938">
        <f t="shared" si="945"/>
        <v>0</v>
      </c>
      <c r="HE938" t="s">
        <v>3</v>
      </c>
      <c r="HF938" t="s">
        <v>3</v>
      </c>
      <c r="IK938">
        <v>0</v>
      </c>
    </row>
    <row r="939" spans="1:245">
      <c r="A939">
        <v>17</v>
      </c>
      <c r="B939">
        <v>1</v>
      </c>
      <c r="C939">
        <f>ROW(SmtRes!A533)</f>
        <v>533</v>
      </c>
      <c r="D939">
        <f>ROW(EtalonRes!A527)</f>
        <v>527</v>
      </c>
      <c r="E939" t="s">
        <v>290</v>
      </c>
      <c r="F939" t="s">
        <v>158</v>
      </c>
      <c r="G939" t="s">
        <v>159</v>
      </c>
      <c r="H939" t="s">
        <v>53</v>
      </c>
      <c r="I939">
        <f>ROUND(1/100,9)</f>
        <v>0.01</v>
      </c>
      <c r="J939">
        <v>0</v>
      </c>
      <c r="O939">
        <f t="shared" si="909"/>
        <v>241.45</v>
      </c>
      <c r="P939">
        <f t="shared" si="910"/>
        <v>0</v>
      </c>
      <c r="Q939">
        <f t="shared" si="911"/>
        <v>0</v>
      </c>
      <c r="R939">
        <f t="shared" si="912"/>
        <v>0</v>
      </c>
      <c r="S939">
        <f t="shared" si="913"/>
        <v>241.45</v>
      </c>
      <c r="T939">
        <f t="shared" si="914"/>
        <v>0</v>
      </c>
      <c r="U939">
        <f t="shared" si="915"/>
        <v>0.94969999999999999</v>
      </c>
      <c r="V939">
        <f t="shared" si="916"/>
        <v>0</v>
      </c>
      <c r="W939">
        <f t="shared" si="917"/>
        <v>0</v>
      </c>
      <c r="X939">
        <f t="shared" si="918"/>
        <v>197.99</v>
      </c>
      <c r="Y939">
        <f t="shared" si="919"/>
        <v>149.69999999999999</v>
      </c>
      <c r="AA939">
        <v>33525518</v>
      </c>
      <c r="AB939">
        <f t="shared" si="920"/>
        <v>761.66</v>
      </c>
      <c r="AC939">
        <f t="shared" si="921"/>
        <v>0</v>
      </c>
      <c r="AD939">
        <f t="shared" si="946"/>
        <v>0</v>
      </c>
      <c r="AE939">
        <f t="shared" si="922"/>
        <v>0</v>
      </c>
      <c r="AF939">
        <f t="shared" si="923"/>
        <v>761.66</v>
      </c>
      <c r="AG939">
        <f t="shared" si="924"/>
        <v>0</v>
      </c>
      <c r="AH939">
        <f t="shared" si="925"/>
        <v>94.97</v>
      </c>
      <c r="AI939">
        <f t="shared" si="926"/>
        <v>0</v>
      </c>
      <c r="AJ939">
        <f t="shared" si="927"/>
        <v>0</v>
      </c>
      <c r="AK939">
        <v>761.66</v>
      </c>
      <c r="AL939">
        <v>0</v>
      </c>
      <c r="AM939">
        <v>0</v>
      </c>
      <c r="AN939">
        <v>0</v>
      </c>
      <c r="AO939">
        <v>761.66</v>
      </c>
      <c r="AP939">
        <v>0</v>
      </c>
      <c r="AQ939">
        <v>94.97</v>
      </c>
      <c r="AR939">
        <v>0</v>
      </c>
      <c r="AS939">
        <v>0</v>
      </c>
      <c r="AT939">
        <v>82</v>
      </c>
      <c r="AU939">
        <v>62</v>
      </c>
      <c r="AV939">
        <v>1</v>
      </c>
      <c r="AW939">
        <v>1</v>
      </c>
      <c r="AZ939">
        <v>1</v>
      </c>
      <c r="BA939">
        <v>31.7</v>
      </c>
      <c r="BB939">
        <v>1</v>
      </c>
      <c r="BC939">
        <v>1</v>
      </c>
      <c r="BD939" t="s">
        <v>3</v>
      </c>
      <c r="BE939" t="s">
        <v>3</v>
      </c>
      <c r="BF939" t="s">
        <v>3</v>
      </c>
      <c r="BG939" t="s">
        <v>3</v>
      </c>
      <c r="BH939">
        <v>0</v>
      </c>
      <c r="BI939">
        <v>1</v>
      </c>
      <c r="BJ939" t="s">
        <v>160</v>
      </c>
      <c r="BM939">
        <v>56001</v>
      </c>
      <c r="BN939">
        <v>0</v>
      </c>
      <c r="BO939" t="s">
        <v>158</v>
      </c>
      <c r="BP939">
        <v>1</v>
      </c>
      <c r="BQ939">
        <v>6</v>
      </c>
      <c r="BR939">
        <v>0</v>
      </c>
      <c r="BS939">
        <v>31.7</v>
      </c>
      <c r="BT939">
        <v>1</v>
      </c>
      <c r="BU939">
        <v>1</v>
      </c>
      <c r="BV939">
        <v>1</v>
      </c>
      <c r="BW939">
        <v>1</v>
      </c>
      <c r="BX939">
        <v>1</v>
      </c>
      <c r="BY939" t="s">
        <v>3</v>
      </c>
      <c r="BZ939">
        <v>82</v>
      </c>
      <c r="CA939">
        <v>62</v>
      </c>
      <c r="CE939">
        <v>0</v>
      </c>
      <c r="CF939">
        <v>0</v>
      </c>
      <c r="CG939">
        <v>0</v>
      </c>
      <c r="CM939">
        <v>0</v>
      </c>
      <c r="CN939" t="s">
        <v>3</v>
      </c>
      <c r="CO939">
        <v>0</v>
      </c>
      <c r="CP939">
        <f t="shared" si="928"/>
        <v>241.45</v>
      </c>
      <c r="CQ939">
        <f t="shared" si="929"/>
        <v>0</v>
      </c>
      <c r="CR939">
        <f t="shared" si="930"/>
        <v>0</v>
      </c>
      <c r="CS939">
        <f t="shared" si="931"/>
        <v>0</v>
      </c>
      <c r="CT939">
        <f t="shared" si="932"/>
        <v>24144.621999999999</v>
      </c>
      <c r="CU939">
        <f t="shared" si="933"/>
        <v>0</v>
      </c>
      <c r="CV939">
        <f t="shared" si="934"/>
        <v>94.97</v>
      </c>
      <c r="CW939">
        <f t="shared" si="935"/>
        <v>0</v>
      </c>
      <c r="CX939">
        <f t="shared" si="936"/>
        <v>0</v>
      </c>
      <c r="CY939">
        <f t="shared" si="947"/>
        <v>197.98899999999998</v>
      </c>
      <c r="CZ939">
        <f t="shared" si="948"/>
        <v>149.69899999999998</v>
      </c>
      <c r="DC939" t="s">
        <v>3</v>
      </c>
      <c r="DD939" t="s">
        <v>3</v>
      </c>
      <c r="DE939" t="s">
        <v>3</v>
      </c>
      <c r="DF939" t="s">
        <v>3</v>
      </c>
      <c r="DG939" t="s">
        <v>3</v>
      </c>
      <c r="DH939" t="s">
        <v>3</v>
      </c>
      <c r="DI939" t="s">
        <v>3</v>
      </c>
      <c r="DJ939" t="s">
        <v>3</v>
      </c>
      <c r="DK939" t="s">
        <v>3</v>
      </c>
      <c r="DL939" t="s">
        <v>3</v>
      </c>
      <c r="DM939" t="s">
        <v>3</v>
      </c>
      <c r="DN939">
        <v>0</v>
      </c>
      <c r="DO939">
        <v>0</v>
      </c>
      <c r="DP939">
        <v>1</v>
      </c>
      <c r="DQ939">
        <v>1</v>
      </c>
      <c r="DU939">
        <v>1005</v>
      </c>
      <c r="DV939" t="s">
        <v>53</v>
      </c>
      <c r="DW939" t="s">
        <v>53</v>
      </c>
      <c r="DX939">
        <v>100</v>
      </c>
      <c r="DZ939" t="s">
        <v>3</v>
      </c>
      <c r="EA939" t="s">
        <v>3</v>
      </c>
      <c r="EB939" t="s">
        <v>3</v>
      </c>
      <c r="EC939" t="s">
        <v>3</v>
      </c>
      <c r="EE939">
        <v>36260504</v>
      </c>
      <c r="EF939">
        <v>6</v>
      </c>
      <c r="EG939" t="s">
        <v>22</v>
      </c>
      <c r="EH939">
        <v>0</v>
      </c>
      <c r="EI939" t="s">
        <v>3</v>
      </c>
      <c r="EJ939">
        <v>1</v>
      </c>
      <c r="EK939">
        <v>56001</v>
      </c>
      <c r="EL939" t="s">
        <v>138</v>
      </c>
      <c r="EM939" t="s">
        <v>139</v>
      </c>
      <c r="EO939" t="s">
        <v>3</v>
      </c>
      <c r="EQ939">
        <v>0</v>
      </c>
      <c r="ER939">
        <v>761.66</v>
      </c>
      <c r="ES939">
        <v>0</v>
      </c>
      <c r="ET939">
        <v>0</v>
      </c>
      <c r="EU939">
        <v>0</v>
      </c>
      <c r="EV939">
        <v>761.66</v>
      </c>
      <c r="EW939">
        <v>94.97</v>
      </c>
      <c r="EX939">
        <v>0</v>
      </c>
      <c r="EY939">
        <v>0</v>
      </c>
      <c r="FQ939">
        <v>0</v>
      </c>
      <c r="FR939">
        <f t="shared" si="937"/>
        <v>0</v>
      </c>
      <c r="FS939">
        <v>0</v>
      </c>
      <c r="FX939">
        <v>82</v>
      </c>
      <c r="FY939">
        <v>62</v>
      </c>
      <c r="GA939" t="s">
        <v>3</v>
      </c>
      <c r="GD939">
        <v>1</v>
      </c>
      <c r="GF939">
        <v>-1608728029</v>
      </c>
      <c r="GG939">
        <v>2</v>
      </c>
      <c r="GH939">
        <v>1</v>
      </c>
      <c r="GI939">
        <v>2</v>
      </c>
      <c r="GJ939">
        <v>0</v>
      </c>
      <c r="GK939">
        <v>0</v>
      </c>
      <c r="GL939">
        <f t="shared" si="938"/>
        <v>0</v>
      </c>
      <c r="GM939">
        <f t="shared" si="939"/>
        <v>589.14</v>
      </c>
      <c r="GN939">
        <f t="shared" si="940"/>
        <v>589.14</v>
      </c>
      <c r="GO939">
        <f t="shared" si="941"/>
        <v>0</v>
      </c>
      <c r="GP939">
        <f t="shared" si="942"/>
        <v>0</v>
      </c>
      <c r="GR939">
        <v>0</v>
      </c>
      <c r="GS939">
        <v>3</v>
      </c>
      <c r="GT939">
        <v>0</v>
      </c>
      <c r="GU939" t="s">
        <v>3</v>
      </c>
      <c r="GV939">
        <f t="shared" si="943"/>
        <v>0</v>
      </c>
      <c r="GW939">
        <v>1</v>
      </c>
      <c r="GX939">
        <f t="shared" si="944"/>
        <v>0</v>
      </c>
      <c r="HA939">
        <v>0</v>
      </c>
      <c r="HB939">
        <v>0</v>
      </c>
      <c r="HC939">
        <f t="shared" si="945"/>
        <v>0</v>
      </c>
      <c r="HE939" t="s">
        <v>3</v>
      </c>
      <c r="HF939" t="s">
        <v>3</v>
      </c>
      <c r="IK939">
        <v>0</v>
      </c>
    </row>
    <row r="940" spans="1:245">
      <c r="A940">
        <v>18</v>
      </c>
      <c r="B940">
        <v>1</v>
      </c>
      <c r="C940">
        <v>533</v>
      </c>
      <c r="E940" t="s">
        <v>291</v>
      </c>
      <c r="F940" t="s">
        <v>26</v>
      </c>
      <c r="G940" t="s">
        <v>27</v>
      </c>
      <c r="H940" t="s">
        <v>28</v>
      </c>
      <c r="I940">
        <f>I939*J940</f>
        <v>3.5000000000000003E-2</v>
      </c>
      <c r="J940">
        <v>3.5000000000000004</v>
      </c>
      <c r="O940">
        <f t="shared" si="909"/>
        <v>0</v>
      </c>
      <c r="P940">
        <f t="shared" si="910"/>
        <v>0</v>
      </c>
      <c r="Q940">
        <f t="shared" si="911"/>
        <v>0</v>
      </c>
      <c r="R940">
        <f t="shared" si="912"/>
        <v>0</v>
      </c>
      <c r="S940">
        <f t="shared" si="913"/>
        <v>0</v>
      </c>
      <c r="T940">
        <f t="shared" si="914"/>
        <v>0</v>
      </c>
      <c r="U940">
        <f t="shared" si="915"/>
        <v>0</v>
      </c>
      <c r="V940">
        <f t="shared" si="916"/>
        <v>0</v>
      </c>
      <c r="W940">
        <f t="shared" si="917"/>
        <v>0</v>
      </c>
      <c r="X940">
        <f t="shared" si="918"/>
        <v>0</v>
      </c>
      <c r="Y940">
        <f t="shared" si="919"/>
        <v>0</v>
      </c>
      <c r="AA940">
        <v>33525518</v>
      </c>
      <c r="AB940">
        <f t="shared" si="920"/>
        <v>0</v>
      </c>
      <c r="AC940">
        <f t="shared" si="921"/>
        <v>0</v>
      </c>
      <c r="AD940">
        <f t="shared" si="946"/>
        <v>0</v>
      </c>
      <c r="AE940">
        <f t="shared" si="922"/>
        <v>0</v>
      </c>
      <c r="AF940">
        <f t="shared" si="923"/>
        <v>0</v>
      </c>
      <c r="AG940">
        <f t="shared" si="924"/>
        <v>0</v>
      </c>
      <c r="AH940">
        <f t="shared" si="925"/>
        <v>0</v>
      </c>
      <c r="AI940">
        <f t="shared" si="926"/>
        <v>0</v>
      </c>
      <c r="AJ940">
        <f t="shared" si="927"/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82</v>
      </c>
      <c r="AU940">
        <v>62</v>
      </c>
      <c r="AV940">
        <v>1</v>
      </c>
      <c r="AW940">
        <v>1</v>
      </c>
      <c r="AZ940">
        <v>1</v>
      </c>
      <c r="BA940">
        <v>1</v>
      </c>
      <c r="BB940">
        <v>1</v>
      </c>
      <c r="BC940">
        <v>1</v>
      </c>
      <c r="BD940" t="s">
        <v>3</v>
      </c>
      <c r="BE940" t="s">
        <v>3</v>
      </c>
      <c r="BF940" t="s">
        <v>3</v>
      </c>
      <c r="BG940" t="s">
        <v>3</v>
      </c>
      <c r="BH940">
        <v>3</v>
      </c>
      <c r="BI940">
        <v>1</v>
      </c>
      <c r="BJ940" t="s">
        <v>162</v>
      </c>
      <c r="BM940">
        <v>56001</v>
      </c>
      <c r="BN940">
        <v>0</v>
      </c>
      <c r="BO940" t="s">
        <v>3</v>
      </c>
      <c r="BP940">
        <v>0</v>
      </c>
      <c r="BQ940">
        <v>6</v>
      </c>
      <c r="BR940">
        <v>0</v>
      </c>
      <c r="BS940">
        <v>1</v>
      </c>
      <c r="BT940">
        <v>1</v>
      </c>
      <c r="BU940">
        <v>1</v>
      </c>
      <c r="BV940">
        <v>1</v>
      </c>
      <c r="BW940">
        <v>1</v>
      </c>
      <c r="BX940">
        <v>1</v>
      </c>
      <c r="BY940" t="s">
        <v>3</v>
      </c>
      <c r="BZ940">
        <v>82</v>
      </c>
      <c r="CA940">
        <v>62</v>
      </c>
      <c r="CE940">
        <v>0</v>
      </c>
      <c r="CF940">
        <v>0</v>
      </c>
      <c r="CG940">
        <v>0</v>
      </c>
      <c r="CM940">
        <v>0</v>
      </c>
      <c r="CN940" t="s">
        <v>3</v>
      </c>
      <c r="CO940">
        <v>0</v>
      </c>
      <c r="CP940">
        <f t="shared" si="928"/>
        <v>0</v>
      </c>
      <c r="CQ940">
        <f t="shared" si="929"/>
        <v>0</v>
      </c>
      <c r="CR940">
        <f t="shared" si="930"/>
        <v>0</v>
      </c>
      <c r="CS940">
        <f t="shared" si="931"/>
        <v>0</v>
      </c>
      <c r="CT940">
        <f t="shared" si="932"/>
        <v>0</v>
      </c>
      <c r="CU940">
        <f t="shared" si="933"/>
        <v>0</v>
      </c>
      <c r="CV940">
        <f t="shared" si="934"/>
        <v>0</v>
      </c>
      <c r="CW940">
        <f t="shared" si="935"/>
        <v>0</v>
      </c>
      <c r="CX940">
        <f t="shared" si="936"/>
        <v>0</v>
      </c>
      <c r="CY940">
        <f t="shared" si="947"/>
        <v>0</v>
      </c>
      <c r="CZ940">
        <f t="shared" si="948"/>
        <v>0</v>
      </c>
      <c r="DC940" t="s">
        <v>3</v>
      </c>
      <c r="DD940" t="s">
        <v>3</v>
      </c>
      <c r="DE940" t="s">
        <v>3</v>
      </c>
      <c r="DF940" t="s">
        <v>3</v>
      </c>
      <c r="DG940" t="s">
        <v>3</v>
      </c>
      <c r="DH940" t="s">
        <v>3</v>
      </c>
      <c r="DI940" t="s">
        <v>3</v>
      </c>
      <c r="DJ940" t="s">
        <v>3</v>
      </c>
      <c r="DK940" t="s">
        <v>3</v>
      </c>
      <c r="DL940" t="s">
        <v>3</v>
      </c>
      <c r="DM940" t="s">
        <v>3</v>
      </c>
      <c r="DN940">
        <v>0</v>
      </c>
      <c r="DO940">
        <v>0</v>
      </c>
      <c r="DP940">
        <v>1</v>
      </c>
      <c r="DQ940">
        <v>1</v>
      </c>
      <c r="DU940">
        <v>1009</v>
      </c>
      <c r="DV940" t="s">
        <v>28</v>
      </c>
      <c r="DW940" t="s">
        <v>28</v>
      </c>
      <c r="DX940">
        <v>1000</v>
      </c>
      <c r="DZ940" t="s">
        <v>3</v>
      </c>
      <c r="EA940" t="s">
        <v>3</v>
      </c>
      <c r="EB940" t="s">
        <v>3</v>
      </c>
      <c r="EC940" t="s">
        <v>3</v>
      </c>
      <c r="EE940">
        <v>36260504</v>
      </c>
      <c r="EF940">
        <v>6</v>
      </c>
      <c r="EG940" t="s">
        <v>22</v>
      </c>
      <c r="EH940">
        <v>0</v>
      </c>
      <c r="EI940" t="s">
        <v>3</v>
      </c>
      <c r="EJ940">
        <v>1</v>
      </c>
      <c r="EK940">
        <v>56001</v>
      </c>
      <c r="EL940" t="s">
        <v>138</v>
      </c>
      <c r="EM940" t="s">
        <v>139</v>
      </c>
      <c r="EO940" t="s">
        <v>3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  <c r="FQ940">
        <v>0</v>
      </c>
      <c r="FR940">
        <f t="shared" si="937"/>
        <v>0</v>
      </c>
      <c r="FS940">
        <v>0</v>
      </c>
      <c r="FX940">
        <v>82</v>
      </c>
      <c r="FY940">
        <v>62</v>
      </c>
      <c r="GA940" t="s">
        <v>3</v>
      </c>
      <c r="GD940">
        <v>1</v>
      </c>
      <c r="GF940">
        <v>1876412176</v>
      </c>
      <c r="GG940">
        <v>2</v>
      </c>
      <c r="GH940">
        <v>1</v>
      </c>
      <c r="GI940">
        <v>-2</v>
      </c>
      <c r="GJ940">
        <v>0</v>
      </c>
      <c r="GK940">
        <v>0</v>
      </c>
      <c r="GL940">
        <f t="shared" si="938"/>
        <v>0</v>
      </c>
      <c r="GM940">
        <f t="shared" si="939"/>
        <v>0</v>
      </c>
      <c r="GN940">
        <f t="shared" si="940"/>
        <v>0</v>
      </c>
      <c r="GO940">
        <f t="shared" si="941"/>
        <v>0</v>
      </c>
      <c r="GP940">
        <f t="shared" si="942"/>
        <v>0</v>
      </c>
      <c r="GR940">
        <v>0</v>
      </c>
      <c r="GS940">
        <v>3</v>
      </c>
      <c r="GT940">
        <v>0</v>
      </c>
      <c r="GU940" t="s">
        <v>3</v>
      </c>
      <c r="GV940">
        <f t="shared" si="943"/>
        <v>0</v>
      </c>
      <c r="GW940">
        <v>1</v>
      </c>
      <c r="GX940">
        <f t="shared" si="944"/>
        <v>0</v>
      </c>
      <c r="HA940">
        <v>0</v>
      </c>
      <c r="HB940">
        <v>0</v>
      </c>
      <c r="HC940">
        <f t="shared" si="945"/>
        <v>0</v>
      </c>
      <c r="HE940" t="s">
        <v>3</v>
      </c>
      <c r="HF940" t="s">
        <v>3</v>
      </c>
      <c r="IK940">
        <v>0</v>
      </c>
    </row>
    <row r="942" spans="1:245">
      <c r="A942" s="1">
        <v>5</v>
      </c>
      <c r="B942" s="1">
        <v>1</v>
      </c>
      <c r="C942" s="1"/>
      <c r="D942" s="1">
        <f>ROW(A974)</f>
        <v>974</v>
      </c>
      <c r="E942" s="1"/>
      <c r="F942" s="1" t="s">
        <v>15</v>
      </c>
      <c r="G942" s="1" t="s">
        <v>115</v>
      </c>
      <c r="H942" s="1" t="s">
        <v>3</v>
      </c>
      <c r="I942" s="1">
        <v>0</v>
      </c>
      <c r="J942" s="1"/>
      <c r="K942" s="1">
        <v>0</v>
      </c>
      <c r="L942" s="1"/>
      <c r="M942" s="1" t="s">
        <v>3</v>
      </c>
      <c r="N942" s="1"/>
      <c r="O942" s="1"/>
      <c r="P942" s="1"/>
      <c r="Q942" s="1"/>
      <c r="R942" s="1"/>
      <c r="S942" s="1">
        <v>0</v>
      </c>
      <c r="T942" s="1"/>
      <c r="U942" s="1" t="s">
        <v>3</v>
      </c>
      <c r="V942" s="1">
        <v>0</v>
      </c>
      <c r="W942" s="1"/>
      <c r="X942" s="1"/>
      <c r="Y942" s="1"/>
      <c r="Z942" s="1"/>
      <c r="AA942" s="1"/>
      <c r="AB942" s="1" t="s">
        <v>3</v>
      </c>
      <c r="AC942" s="1" t="s">
        <v>3</v>
      </c>
      <c r="AD942" s="1" t="s">
        <v>3</v>
      </c>
      <c r="AE942" s="1" t="s">
        <v>3</v>
      </c>
      <c r="AF942" s="1" t="s">
        <v>3</v>
      </c>
      <c r="AG942" s="1" t="s">
        <v>3</v>
      </c>
      <c r="AH942" s="1"/>
      <c r="AI942" s="1"/>
      <c r="AJ942" s="1"/>
      <c r="AK942" s="1"/>
      <c r="AL942" s="1"/>
      <c r="AM942" s="1"/>
      <c r="AN942" s="1"/>
      <c r="AO942" s="1"/>
      <c r="AP942" s="1" t="s">
        <v>3</v>
      </c>
      <c r="AQ942" s="1" t="s">
        <v>3</v>
      </c>
      <c r="AR942" s="1" t="s">
        <v>3</v>
      </c>
      <c r="AS942" s="1"/>
      <c r="AT942" s="1"/>
      <c r="AU942" s="1"/>
      <c r="AV942" s="1"/>
      <c r="AW942" s="1"/>
      <c r="AX942" s="1"/>
      <c r="AY942" s="1"/>
      <c r="AZ942" s="1" t="s">
        <v>3</v>
      </c>
      <c r="BA942" s="1"/>
      <c r="BB942" s="1" t="s">
        <v>3</v>
      </c>
      <c r="BC942" s="1" t="s">
        <v>3</v>
      </c>
      <c r="BD942" s="1" t="s">
        <v>3</v>
      </c>
      <c r="BE942" s="1" t="s">
        <v>3</v>
      </c>
      <c r="BF942" s="1" t="s">
        <v>3</v>
      </c>
      <c r="BG942" s="1" t="s">
        <v>3</v>
      </c>
      <c r="BH942" s="1" t="s">
        <v>3</v>
      </c>
      <c r="BI942" s="1" t="s">
        <v>3</v>
      </c>
      <c r="BJ942" s="1" t="s">
        <v>3</v>
      </c>
      <c r="BK942" s="1" t="s">
        <v>3</v>
      </c>
      <c r="BL942" s="1" t="s">
        <v>3</v>
      </c>
      <c r="BM942" s="1" t="s">
        <v>3</v>
      </c>
      <c r="BN942" s="1" t="s">
        <v>3</v>
      </c>
      <c r="BO942" s="1" t="s">
        <v>3</v>
      </c>
      <c r="BP942" s="1" t="s">
        <v>3</v>
      </c>
      <c r="BQ942" s="1"/>
      <c r="BR942" s="1"/>
      <c r="BS942" s="1"/>
      <c r="BT942" s="1"/>
      <c r="BU942" s="1"/>
      <c r="BV942" s="1"/>
      <c r="BW942" s="1"/>
      <c r="BX942" s="1">
        <v>0</v>
      </c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>
        <v>0</v>
      </c>
    </row>
    <row r="944" spans="1:245">
      <c r="A944" s="2">
        <v>52</v>
      </c>
      <c r="B944" s="2">
        <f t="shared" ref="B944:G944" si="949">B974</f>
        <v>1</v>
      </c>
      <c r="C944" s="2">
        <f t="shared" si="949"/>
        <v>5</v>
      </c>
      <c r="D944" s="2">
        <f t="shared" si="949"/>
        <v>942</v>
      </c>
      <c r="E944" s="2">
        <f t="shared" si="949"/>
        <v>0</v>
      </c>
      <c r="F944" s="2" t="str">
        <f t="shared" si="949"/>
        <v>Новый подраздел</v>
      </c>
      <c r="G944" s="2" t="str">
        <f t="shared" si="949"/>
        <v>комната 17</v>
      </c>
      <c r="H944" s="2"/>
      <c r="I944" s="2"/>
      <c r="J944" s="2"/>
      <c r="K944" s="2"/>
      <c r="L944" s="2"/>
      <c r="M944" s="2"/>
      <c r="N944" s="2"/>
      <c r="O944" s="2">
        <f t="shared" ref="O944:AT944" si="950">O974</f>
        <v>134711.78</v>
      </c>
      <c r="P944" s="2">
        <f t="shared" si="950"/>
        <v>79598</v>
      </c>
      <c r="Q944" s="2">
        <f t="shared" si="950"/>
        <v>3357.86</v>
      </c>
      <c r="R944" s="2">
        <f t="shared" si="950"/>
        <v>980.69</v>
      </c>
      <c r="S944" s="2">
        <f t="shared" si="950"/>
        <v>51755.92</v>
      </c>
      <c r="T944" s="2">
        <f t="shared" si="950"/>
        <v>0</v>
      </c>
      <c r="U944" s="2">
        <f t="shared" si="950"/>
        <v>182.04209799999998</v>
      </c>
      <c r="V944" s="2">
        <f t="shared" si="950"/>
        <v>2.8321049999999999</v>
      </c>
      <c r="W944" s="2">
        <f t="shared" si="950"/>
        <v>182.78</v>
      </c>
      <c r="X944" s="2">
        <f t="shared" si="950"/>
        <v>54539.83</v>
      </c>
      <c r="Y944" s="2">
        <f t="shared" si="950"/>
        <v>28836.11</v>
      </c>
      <c r="Z944" s="2">
        <f t="shared" si="950"/>
        <v>0</v>
      </c>
      <c r="AA944" s="2">
        <f t="shared" si="950"/>
        <v>0</v>
      </c>
      <c r="AB944" s="2">
        <f t="shared" si="950"/>
        <v>134711.78</v>
      </c>
      <c r="AC944" s="2">
        <f t="shared" si="950"/>
        <v>79598</v>
      </c>
      <c r="AD944" s="2">
        <f t="shared" si="950"/>
        <v>3357.86</v>
      </c>
      <c r="AE944" s="2">
        <f t="shared" si="950"/>
        <v>980.69</v>
      </c>
      <c r="AF944" s="2">
        <f t="shared" si="950"/>
        <v>51755.92</v>
      </c>
      <c r="AG944" s="2">
        <f t="shared" si="950"/>
        <v>0</v>
      </c>
      <c r="AH944" s="2">
        <f t="shared" si="950"/>
        <v>182.04209799999998</v>
      </c>
      <c r="AI944" s="2">
        <f t="shared" si="950"/>
        <v>2.8321049999999999</v>
      </c>
      <c r="AJ944" s="2">
        <f t="shared" si="950"/>
        <v>182.78</v>
      </c>
      <c r="AK944" s="2">
        <f t="shared" si="950"/>
        <v>54539.83</v>
      </c>
      <c r="AL944" s="2">
        <f t="shared" si="950"/>
        <v>28836.11</v>
      </c>
      <c r="AM944" s="2">
        <f t="shared" si="950"/>
        <v>0</v>
      </c>
      <c r="AN944" s="2">
        <f t="shared" si="950"/>
        <v>0</v>
      </c>
      <c r="AO944" s="2">
        <f t="shared" si="950"/>
        <v>0</v>
      </c>
      <c r="AP944" s="2">
        <f t="shared" si="950"/>
        <v>0</v>
      </c>
      <c r="AQ944" s="2">
        <f t="shared" si="950"/>
        <v>0</v>
      </c>
      <c r="AR944" s="2">
        <f t="shared" si="950"/>
        <v>218087.72</v>
      </c>
      <c r="AS944" s="2">
        <f t="shared" si="950"/>
        <v>213631.31</v>
      </c>
      <c r="AT944" s="2">
        <f t="shared" si="950"/>
        <v>4456.41</v>
      </c>
      <c r="AU944" s="2">
        <f t="shared" ref="AU944:BZ944" si="951">AU974</f>
        <v>0</v>
      </c>
      <c r="AV944" s="2">
        <f t="shared" si="951"/>
        <v>79598</v>
      </c>
      <c r="AW944" s="2">
        <f t="shared" si="951"/>
        <v>79598</v>
      </c>
      <c r="AX944" s="2">
        <f t="shared" si="951"/>
        <v>0</v>
      </c>
      <c r="AY944" s="2">
        <f t="shared" si="951"/>
        <v>79598</v>
      </c>
      <c r="AZ944" s="2">
        <f t="shared" si="951"/>
        <v>0</v>
      </c>
      <c r="BA944" s="2">
        <f t="shared" si="951"/>
        <v>0</v>
      </c>
      <c r="BB944" s="2">
        <f t="shared" si="951"/>
        <v>0</v>
      </c>
      <c r="BC944" s="2">
        <f t="shared" si="951"/>
        <v>0</v>
      </c>
      <c r="BD944" s="2">
        <f t="shared" si="951"/>
        <v>0</v>
      </c>
      <c r="BE944" s="2">
        <f t="shared" si="951"/>
        <v>0</v>
      </c>
      <c r="BF944" s="2">
        <f t="shared" si="951"/>
        <v>0</v>
      </c>
      <c r="BG944" s="2">
        <f t="shared" si="951"/>
        <v>0</v>
      </c>
      <c r="BH944" s="2">
        <f t="shared" si="951"/>
        <v>0</v>
      </c>
      <c r="BI944" s="2">
        <f t="shared" si="951"/>
        <v>0</v>
      </c>
      <c r="BJ944" s="2">
        <f t="shared" si="951"/>
        <v>0</v>
      </c>
      <c r="BK944" s="2">
        <f t="shared" si="951"/>
        <v>0</v>
      </c>
      <c r="BL944" s="2">
        <f t="shared" si="951"/>
        <v>0</v>
      </c>
      <c r="BM944" s="2">
        <f t="shared" si="951"/>
        <v>0</v>
      </c>
      <c r="BN944" s="2">
        <f t="shared" si="951"/>
        <v>0</v>
      </c>
      <c r="BO944" s="2">
        <f t="shared" si="951"/>
        <v>0</v>
      </c>
      <c r="BP944" s="2">
        <f t="shared" si="951"/>
        <v>0</v>
      </c>
      <c r="BQ944" s="2">
        <f t="shared" si="951"/>
        <v>0</v>
      </c>
      <c r="BR944" s="2">
        <f t="shared" si="951"/>
        <v>0</v>
      </c>
      <c r="BS944" s="2">
        <f t="shared" si="951"/>
        <v>0</v>
      </c>
      <c r="BT944" s="2">
        <f t="shared" si="951"/>
        <v>0</v>
      </c>
      <c r="BU944" s="2">
        <f t="shared" si="951"/>
        <v>0</v>
      </c>
      <c r="BV944" s="2">
        <f t="shared" si="951"/>
        <v>0</v>
      </c>
      <c r="BW944" s="2">
        <f t="shared" si="951"/>
        <v>0</v>
      </c>
      <c r="BX944" s="2">
        <f t="shared" si="951"/>
        <v>0</v>
      </c>
      <c r="BY944" s="2">
        <f t="shared" si="951"/>
        <v>0</v>
      </c>
      <c r="BZ944" s="2">
        <f t="shared" si="951"/>
        <v>0</v>
      </c>
      <c r="CA944" s="2">
        <f t="shared" ref="CA944:DF944" si="952">CA974</f>
        <v>218087.72</v>
      </c>
      <c r="CB944" s="2">
        <f t="shared" si="952"/>
        <v>213631.31</v>
      </c>
      <c r="CC944" s="2">
        <f t="shared" si="952"/>
        <v>4456.41</v>
      </c>
      <c r="CD944" s="2">
        <f t="shared" si="952"/>
        <v>0</v>
      </c>
      <c r="CE944" s="2">
        <f t="shared" si="952"/>
        <v>79598</v>
      </c>
      <c r="CF944" s="2">
        <f t="shared" si="952"/>
        <v>79598</v>
      </c>
      <c r="CG944" s="2">
        <f t="shared" si="952"/>
        <v>0</v>
      </c>
      <c r="CH944" s="2">
        <f t="shared" si="952"/>
        <v>79598</v>
      </c>
      <c r="CI944" s="2">
        <f t="shared" si="952"/>
        <v>0</v>
      </c>
      <c r="CJ944" s="2">
        <f t="shared" si="952"/>
        <v>0</v>
      </c>
      <c r="CK944" s="2">
        <f t="shared" si="952"/>
        <v>0</v>
      </c>
      <c r="CL944" s="2">
        <f t="shared" si="952"/>
        <v>0</v>
      </c>
      <c r="CM944" s="2">
        <f t="shared" si="952"/>
        <v>0</v>
      </c>
      <c r="CN944" s="2">
        <f t="shared" si="952"/>
        <v>0</v>
      </c>
      <c r="CO944" s="2">
        <f t="shared" si="952"/>
        <v>0</v>
      </c>
      <c r="CP944" s="2">
        <f t="shared" si="952"/>
        <v>0</v>
      </c>
      <c r="CQ944" s="2">
        <f t="shared" si="952"/>
        <v>0</v>
      </c>
      <c r="CR944" s="2">
        <f t="shared" si="952"/>
        <v>0</v>
      </c>
      <c r="CS944" s="2">
        <f t="shared" si="952"/>
        <v>0</v>
      </c>
      <c r="CT944" s="2">
        <f t="shared" si="952"/>
        <v>0</v>
      </c>
      <c r="CU944" s="2">
        <f t="shared" si="952"/>
        <v>0</v>
      </c>
      <c r="CV944" s="2">
        <f t="shared" si="952"/>
        <v>0</v>
      </c>
      <c r="CW944" s="2">
        <f t="shared" si="952"/>
        <v>0</v>
      </c>
      <c r="CX944" s="2">
        <f t="shared" si="952"/>
        <v>0</v>
      </c>
      <c r="CY944" s="2">
        <f t="shared" si="952"/>
        <v>0</v>
      </c>
      <c r="CZ944" s="2">
        <f t="shared" si="952"/>
        <v>0</v>
      </c>
      <c r="DA944" s="2">
        <f t="shared" si="952"/>
        <v>0</v>
      </c>
      <c r="DB944" s="2">
        <f t="shared" si="952"/>
        <v>0</v>
      </c>
      <c r="DC944" s="2">
        <f t="shared" si="952"/>
        <v>0</v>
      </c>
      <c r="DD944" s="2">
        <f t="shared" si="952"/>
        <v>0</v>
      </c>
      <c r="DE944" s="2">
        <f t="shared" si="952"/>
        <v>0</v>
      </c>
      <c r="DF944" s="2">
        <f t="shared" si="952"/>
        <v>0</v>
      </c>
      <c r="DG944" s="3">
        <f t="shared" ref="DG944:EL944" si="953">DG974</f>
        <v>0</v>
      </c>
      <c r="DH944" s="3">
        <f t="shared" si="953"/>
        <v>0</v>
      </c>
      <c r="DI944" s="3">
        <f t="shared" si="953"/>
        <v>0</v>
      </c>
      <c r="DJ944" s="3">
        <f t="shared" si="953"/>
        <v>0</v>
      </c>
      <c r="DK944" s="3">
        <f t="shared" si="953"/>
        <v>0</v>
      </c>
      <c r="DL944" s="3">
        <f t="shared" si="953"/>
        <v>0</v>
      </c>
      <c r="DM944" s="3">
        <f t="shared" si="953"/>
        <v>0</v>
      </c>
      <c r="DN944" s="3">
        <f t="shared" si="953"/>
        <v>0</v>
      </c>
      <c r="DO944" s="3">
        <f t="shared" si="953"/>
        <v>0</v>
      </c>
      <c r="DP944" s="3">
        <f t="shared" si="953"/>
        <v>0</v>
      </c>
      <c r="DQ944" s="3">
        <f t="shared" si="953"/>
        <v>0</v>
      </c>
      <c r="DR944" s="3">
        <f t="shared" si="953"/>
        <v>0</v>
      </c>
      <c r="DS944" s="3">
        <f t="shared" si="953"/>
        <v>0</v>
      </c>
      <c r="DT944" s="3">
        <f t="shared" si="953"/>
        <v>0</v>
      </c>
      <c r="DU944" s="3">
        <f t="shared" si="953"/>
        <v>0</v>
      </c>
      <c r="DV944" s="3">
        <f t="shared" si="953"/>
        <v>0</v>
      </c>
      <c r="DW944" s="3">
        <f t="shared" si="953"/>
        <v>0</v>
      </c>
      <c r="DX944" s="3">
        <f t="shared" si="953"/>
        <v>0</v>
      </c>
      <c r="DY944" s="3">
        <f t="shared" si="953"/>
        <v>0</v>
      </c>
      <c r="DZ944" s="3">
        <f t="shared" si="953"/>
        <v>0</v>
      </c>
      <c r="EA944" s="3">
        <f t="shared" si="953"/>
        <v>0</v>
      </c>
      <c r="EB944" s="3">
        <f t="shared" si="953"/>
        <v>0</v>
      </c>
      <c r="EC944" s="3">
        <f t="shared" si="953"/>
        <v>0</v>
      </c>
      <c r="ED944" s="3">
        <f t="shared" si="953"/>
        <v>0</v>
      </c>
      <c r="EE944" s="3">
        <f t="shared" si="953"/>
        <v>0</v>
      </c>
      <c r="EF944" s="3">
        <f t="shared" si="953"/>
        <v>0</v>
      </c>
      <c r="EG944" s="3">
        <f t="shared" si="953"/>
        <v>0</v>
      </c>
      <c r="EH944" s="3">
        <f t="shared" si="953"/>
        <v>0</v>
      </c>
      <c r="EI944" s="3">
        <f t="shared" si="953"/>
        <v>0</v>
      </c>
      <c r="EJ944" s="3">
        <f t="shared" si="953"/>
        <v>0</v>
      </c>
      <c r="EK944" s="3">
        <f t="shared" si="953"/>
        <v>0</v>
      </c>
      <c r="EL944" s="3">
        <f t="shared" si="953"/>
        <v>0</v>
      </c>
      <c r="EM944" s="3">
        <f t="shared" ref="EM944:FR944" si="954">EM974</f>
        <v>0</v>
      </c>
      <c r="EN944" s="3">
        <f t="shared" si="954"/>
        <v>0</v>
      </c>
      <c r="EO944" s="3">
        <f t="shared" si="954"/>
        <v>0</v>
      </c>
      <c r="EP944" s="3">
        <f t="shared" si="954"/>
        <v>0</v>
      </c>
      <c r="EQ944" s="3">
        <f t="shared" si="954"/>
        <v>0</v>
      </c>
      <c r="ER944" s="3">
        <f t="shared" si="954"/>
        <v>0</v>
      </c>
      <c r="ES944" s="3">
        <f t="shared" si="954"/>
        <v>0</v>
      </c>
      <c r="ET944" s="3">
        <f t="shared" si="954"/>
        <v>0</v>
      </c>
      <c r="EU944" s="3">
        <f t="shared" si="954"/>
        <v>0</v>
      </c>
      <c r="EV944" s="3">
        <f t="shared" si="954"/>
        <v>0</v>
      </c>
      <c r="EW944" s="3">
        <f t="shared" si="954"/>
        <v>0</v>
      </c>
      <c r="EX944" s="3">
        <f t="shared" si="954"/>
        <v>0</v>
      </c>
      <c r="EY944" s="3">
        <f t="shared" si="954"/>
        <v>0</v>
      </c>
      <c r="EZ944" s="3">
        <f t="shared" si="954"/>
        <v>0</v>
      </c>
      <c r="FA944" s="3">
        <f t="shared" si="954"/>
        <v>0</v>
      </c>
      <c r="FB944" s="3">
        <f t="shared" si="954"/>
        <v>0</v>
      </c>
      <c r="FC944" s="3">
        <f t="shared" si="954"/>
        <v>0</v>
      </c>
      <c r="FD944" s="3">
        <f t="shared" si="954"/>
        <v>0</v>
      </c>
      <c r="FE944" s="3">
        <f t="shared" si="954"/>
        <v>0</v>
      </c>
      <c r="FF944" s="3">
        <f t="shared" si="954"/>
        <v>0</v>
      </c>
      <c r="FG944" s="3">
        <f t="shared" si="954"/>
        <v>0</v>
      </c>
      <c r="FH944" s="3">
        <f t="shared" si="954"/>
        <v>0</v>
      </c>
      <c r="FI944" s="3">
        <f t="shared" si="954"/>
        <v>0</v>
      </c>
      <c r="FJ944" s="3">
        <f t="shared" si="954"/>
        <v>0</v>
      </c>
      <c r="FK944" s="3">
        <f t="shared" si="954"/>
        <v>0</v>
      </c>
      <c r="FL944" s="3">
        <f t="shared" si="954"/>
        <v>0</v>
      </c>
      <c r="FM944" s="3">
        <f t="shared" si="954"/>
        <v>0</v>
      </c>
      <c r="FN944" s="3">
        <f t="shared" si="954"/>
        <v>0</v>
      </c>
      <c r="FO944" s="3">
        <f t="shared" si="954"/>
        <v>0</v>
      </c>
      <c r="FP944" s="3">
        <f t="shared" si="954"/>
        <v>0</v>
      </c>
      <c r="FQ944" s="3">
        <f t="shared" si="954"/>
        <v>0</v>
      </c>
      <c r="FR944" s="3">
        <f t="shared" si="954"/>
        <v>0</v>
      </c>
      <c r="FS944" s="3">
        <f t="shared" ref="FS944:GX944" si="955">FS974</f>
        <v>0</v>
      </c>
      <c r="FT944" s="3">
        <f t="shared" si="955"/>
        <v>0</v>
      </c>
      <c r="FU944" s="3">
        <f t="shared" si="955"/>
        <v>0</v>
      </c>
      <c r="FV944" s="3">
        <f t="shared" si="955"/>
        <v>0</v>
      </c>
      <c r="FW944" s="3">
        <f t="shared" si="955"/>
        <v>0</v>
      </c>
      <c r="FX944" s="3">
        <f t="shared" si="955"/>
        <v>0</v>
      </c>
      <c r="FY944" s="3">
        <f t="shared" si="955"/>
        <v>0</v>
      </c>
      <c r="FZ944" s="3">
        <f t="shared" si="955"/>
        <v>0</v>
      </c>
      <c r="GA944" s="3">
        <f t="shared" si="955"/>
        <v>0</v>
      </c>
      <c r="GB944" s="3">
        <f t="shared" si="955"/>
        <v>0</v>
      </c>
      <c r="GC944" s="3">
        <f t="shared" si="955"/>
        <v>0</v>
      </c>
      <c r="GD944" s="3">
        <f t="shared" si="955"/>
        <v>0</v>
      </c>
      <c r="GE944" s="3">
        <f t="shared" si="955"/>
        <v>0</v>
      </c>
      <c r="GF944" s="3">
        <f t="shared" si="955"/>
        <v>0</v>
      </c>
      <c r="GG944" s="3">
        <f t="shared" si="955"/>
        <v>0</v>
      </c>
      <c r="GH944" s="3">
        <f t="shared" si="955"/>
        <v>0</v>
      </c>
      <c r="GI944" s="3">
        <f t="shared" si="955"/>
        <v>0</v>
      </c>
      <c r="GJ944" s="3">
        <f t="shared" si="955"/>
        <v>0</v>
      </c>
      <c r="GK944" s="3">
        <f t="shared" si="955"/>
        <v>0</v>
      </c>
      <c r="GL944" s="3">
        <f t="shared" si="955"/>
        <v>0</v>
      </c>
      <c r="GM944" s="3">
        <f t="shared" si="955"/>
        <v>0</v>
      </c>
      <c r="GN944" s="3">
        <f t="shared" si="955"/>
        <v>0</v>
      </c>
      <c r="GO944" s="3">
        <f t="shared" si="955"/>
        <v>0</v>
      </c>
      <c r="GP944" s="3">
        <f t="shared" si="955"/>
        <v>0</v>
      </c>
      <c r="GQ944" s="3">
        <f t="shared" si="955"/>
        <v>0</v>
      </c>
      <c r="GR944" s="3">
        <f t="shared" si="955"/>
        <v>0</v>
      </c>
      <c r="GS944" s="3">
        <f t="shared" si="955"/>
        <v>0</v>
      </c>
      <c r="GT944" s="3">
        <f t="shared" si="955"/>
        <v>0</v>
      </c>
      <c r="GU944" s="3">
        <f t="shared" si="955"/>
        <v>0</v>
      </c>
      <c r="GV944" s="3">
        <f t="shared" si="955"/>
        <v>0</v>
      </c>
      <c r="GW944" s="3">
        <f t="shared" si="955"/>
        <v>0</v>
      </c>
      <c r="GX944" s="3">
        <f t="shared" si="955"/>
        <v>0</v>
      </c>
    </row>
    <row r="946" spans="1:245">
      <c r="A946">
        <v>17</v>
      </c>
      <c r="B946">
        <v>1</v>
      </c>
      <c r="C946">
        <f>ROW(SmtRes!A540)</f>
        <v>540</v>
      </c>
      <c r="D946">
        <f>ROW(EtalonRes!A534)</f>
        <v>534</v>
      </c>
      <c r="E946" t="s">
        <v>17</v>
      </c>
      <c r="F946" t="s">
        <v>163</v>
      </c>
      <c r="G946" t="s">
        <v>164</v>
      </c>
      <c r="H946" t="s">
        <v>165</v>
      </c>
      <c r="I946">
        <f>ROUND(5/100,9)</f>
        <v>0.05</v>
      </c>
      <c r="J946">
        <v>0</v>
      </c>
      <c r="O946">
        <f t="shared" ref="O946:O972" si="956">ROUND(CP946,2)</f>
        <v>1258.03</v>
      </c>
      <c r="P946">
        <f t="shared" ref="P946:P972" si="957">ROUND(CQ946*I946,2)</f>
        <v>918.94</v>
      </c>
      <c r="Q946">
        <f t="shared" ref="Q946:Q972" si="958">ROUND(CR946*I946,2)</f>
        <v>9.6300000000000008</v>
      </c>
      <c r="R946">
        <f t="shared" ref="R946:R972" si="959">ROUND(CS946*I946,2)</f>
        <v>1.07</v>
      </c>
      <c r="S946">
        <f t="shared" ref="S946:S972" si="960">ROUND(CT946*I946,2)</f>
        <v>329.46</v>
      </c>
      <c r="T946">
        <f t="shared" ref="T946:T972" si="961">ROUND(CU946*I946,2)</f>
        <v>0</v>
      </c>
      <c r="U946">
        <f t="shared" ref="U946:U972" si="962">CV946*I946</f>
        <v>1.2184250000000001</v>
      </c>
      <c r="V946">
        <f t="shared" ref="V946:V972" si="963">CW946*I946</f>
        <v>2.5000000000000005E-3</v>
      </c>
      <c r="W946">
        <f t="shared" ref="W946:W972" si="964">ROUND(CX946*I946,2)</f>
        <v>0</v>
      </c>
      <c r="X946">
        <f t="shared" ref="X946:X972" si="965">ROUND(CY946,2)</f>
        <v>350.36</v>
      </c>
      <c r="Y946">
        <f t="shared" ref="Y946:Y972" si="966">ROUND(CZ946,2)</f>
        <v>178.49</v>
      </c>
      <c r="AA946">
        <v>33525518</v>
      </c>
      <c r="AB946">
        <f t="shared" ref="AB946:AB972" si="967">ROUND((AC946+AD946+AF946),6)</f>
        <v>4229.8649999999998</v>
      </c>
      <c r="AC946">
        <f t="shared" ref="AC946:AC955" si="968">ROUND((ES946),6)</f>
        <v>4004.09</v>
      </c>
      <c r="AD946">
        <f>ROUND(((((ET946*1.25))-((EU946*1.25)))+AE946),6)</f>
        <v>17.912500000000001</v>
      </c>
      <c r="AE946">
        <f>ROUND(((EU946*1.25)),6)</f>
        <v>0.67500000000000004</v>
      </c>
      <c r="AF946">
        <f>ROUND(((EV946*1.15)),6)</f>
        <v>207.86250000000001</v>
      </c>
      <c r="AG946">
        <f t="shared" ref="AG946:AG972" si="969">ROUND((AP946),6)</f>
        <v>0</v>
      </c>
      <c r="AH946">
        <f>((EW946*1.15))</f>
        <v>24.368500000000001</v>
      </c>
      <c r="AI946">
        <f>((EX946*1.25))</f>
        <v>0.05</v>
      </c>
      <c r="AJ946">
        <f t="shared" ref="AJ946:AJ972" si="970">(AS946)</f>
        <v>0</v>
      </c>
      <c r="AK946">
        <v>4199.17</v>
      </c>
      <c r="AL946">
        <v>4004.09</v>
      </c>
      <c r="AM946">
        <v>14.33</v>
      </c>
      <c r="AN946">
        <v>0.54</v>
      </c>
      <c r="AO946">
        <v>180.75</v>
      </c>
      <c r="AP946">
        <v>0</v>
      </c>
      <c r="AQ946">
        <v>21.19</v>
      </c>
      <c r="AR946">
        <v>0.04</v>
      </c>
      <c r="AS946">
        <v>0</v>
      </c>
      <c r="AT946">
        <v>106</v>
      </c>
      <c r="AU946">
        <v>54</v>
      </c>
      <c r="AV946">
        <v>1</v>
      </c>
      <c r="AW946">
        <v>1</v>
      </c>
      <c r="AZ946">
        <v>1</v>
      </c>
      <c r="BA946">
        <v>31.7</v>
      </c>
      <c r="BB946">
        <v>10.75</v>
      </c>
      <c r="BC946">
        <v>4.59</v>
      </c>
      <c r="BD946" t="s">
        <v>3</v>
      </c>
      <c r="BE946" t="s">
        <v>3</v>
      </c>
      <c r="BF946" t="s">
        <v>3</v>
      </c>
      <c r="BG946" t="s">
        <v>3</v>
      </c>
      <c r="BH946">
        <v>0</v>
      </c>
      <c r="BI946">
        <v>1</v>
      </c>
      <c r="BJ946" t="s">
        <v>166</v>
      </c>
      <c r="BM946">
        <v>10001</v>
      </c>
      <c r="BN946">
        <v>0</v>
      </c>
      <c r="BO946" t="s">
        <v>163</v>
      </c>
      <c r="BP946">
        <v>1</v>
      </c>
      <c r="BQ946">
        <v>2</v>
      </c>
      <c r="BR946">
        <v>0</v>
      </c>
      <c r="BS946">
        <v>31.7</v>
      </c>
      <c r="BT946">
        <v>1</v>
      </c>
      <c r="BU946">
        <v>1</v>
      </c>
      <c r="BV946">
        <v>1</v>
      </c>
      <c r="BW946">
        <v>1</v>
      </c>
      <c r="BX946">
        <v>1</v>
      </c>
      <c r="BY946" t="s">
        <v>3</v>
      </c>
      <c r="BZ946">
        <v>118</v>
      </c>
      <c r="CA946">
        <v>63</v>
      </c>
      <c r="CE946">
        <v>0</v>
      </c>
      <c r="CF946">
        <v>0</v>
      </c>
      <c r="CG946">
        <v>0</v>
      </c>
      <c r="CM946">
        <v>0</v>
      </c>
      <c r="CN946" t="s">
        <v>926</v>
      </c>
      <c r="CO946">
        <v>0</v>
      </c>
      <c r="CP946">
        <f t="shared" ref="CP946:CP972" si="971">(P946+Q946+S946)</f>
        <v>1258.03</v>
      </c>
      <c r="CQ946">
        <f t="shared" ref="CQ946:CQ972" si="972">AC946*BC946</f>
        <v>18378.773099999999</v>
      </c>
      <c r="CR946">
        <f t="shared" ref="CR946:CR972" si="973">AD946*BB946</f>
        <v>192.55937500000002</v>
      </c>
      <c r="CS946">
        <f t="shared" ref="CS946:CS972" si="974">AE946*BS946</f>
        <v>21.397500000000001</v>
      </c>
      <c r="CT946">
        <f t="shared" ref="CT946:CT972" si="975">AF946*BA946</f>
        <v>6589.24125</v>
      </c>
      <c r="CU946">
        <f t="shared" ref="CU946:CU972" si="976">AG946</f>
        <v>0</v>
      </c>
      <c r="CV946">
        <f t="shared" ref="CV946:CV972" si="977">AH946</f>
        <v>24.368500000000001</v>
      </c>
      <c r="CW946">
        <f t="shared" ref="CW946:CW972" si="978">AI946</f>
        <v>0.05</v>
      </c>
      <c r="CX946">
        <f t="shared" ref="CX946:CX972" si="979">AJ946</f>
        <v>0</v>
      </c>
      <c r="CY946">
        <f t="shared" ref="CY946:CY972" si="980">(((S946+R946)*AT946)/100)</f>
        <v>350.36180000000002</v>
      </c>
      <c r="CZ946">
        <f t="shared" ref="CZ946:CZ972" si="981">(((S946+R946)*AU946)/100)</f>
        <v>178.4862</v>
      </c>
      <c r="DC946" t="s">
        <v>3</v>
      </c>
      <c r="DD946" t="s">
        <v>3</v>
      </c>
      <c r="DE946" t="s">
        <v>167</v>
      </c>
      <c r="DF946" t="s">
        <v>167</v>
      </c>
      <c r="DG946" t="s">
        <v>168</v>
      </c>
      <c r="DH946" t="s">
        <v>3</v>
      </c>
      <c r="DI946" t="s">
        <v>168</v>
      </c>
      <c r="DJ946" t="s">
        <v>167</v>
      </c>
      <c r="DK946" t="s">
        <v>3</v>
      </c>
      <c r="DL946" t="s">
        <v>3</v>
      </c>
      <c r="DM946" t="s">
        <v>3</v>
      </c>
      <c r="DN946">
        <v>0</v>
      </c>
      <c r="DO946">
        <v>0</v>
      </c>
      <c r="DP946">
        <v>1</v>
      </c>
      <c r="DQ946">
        <v>1</v>
      </c>
      <c r="DU946">
        <v>1013</v>
      </c>
      <c r="DV946" t="s">
        <v>165</v>
      </c>
      <c r="DW946" t="s">
        <v>165</v>
      </c>
      <c r="DX946">
        <v>1</v>
      </c>
      <c r="DZ946" t="s">
        <v>3</v>
      </c>
      <c r="EA946" t="s">
        <v>3</v>
      </c>
      <c r="EB946" t="s">
        <v>3</v>
      </c>
      <c r="EC946" t="s">
        <v>3</v>
      </c>
      <c r="EE946">
        <v>36260426</v>
      </c>
      <c r="EF946">
        <v>2</v>
      </c>
      <c r="EG946" t="s">
        <v>55</v>
      </c>
      <c r="EH946">
        <v>0</v>
      </c>
      <c r="EI946" t="s">
        <v>3</v>
      </c>
      <c r="EJ946">
        <v>1</v>
      </c>
      <c r="EK946">
        <v>10001</v>
      </c>
      <c r="EL946" t="s">
        <v>169</v>
      </c>
      <c r="EM946" t="s">
        <v>170</v>
      </c>
      <c r="EO946" t="s">
        <v>171</v>
      </c>
      <c r="EQ946">
        <v>0</v>
      </c>
      <c r="ER946">
        <v>4199.17</v>
      </c>
      <c r="ES946">
        <v>4004.09</v>
      </c>
      <c r="ET946">
        <v>14.33</v>
      </c>
      <c r="EU946">
        <v>0.54</v>
      </c>
      <c r="EV946">
        <v>180.75</v>
      </c>
      <c r="EW946">
        <v>21.19</v>
      </c>
      <c r="EX946">
        <v>0.04</v>
      </c>
      <c r="EY946">
        <v>0</v>
      </c>
      <c r="FQ946">
        <v>0</v>
      </c>
      <c r="FR946">
        <f t="shared" ref="FR946:FR972" si="982">ROUND(IF(AND(BH946=3,BI946=3),P946,0),2)</f>
        <v>0</v>
      </c>
      <c r="FS946">
        <v>0</v>
      </c>
      <c r="FT946" t="s">
        <v>58</v>
      </c>
      <c r="FU946" t="s">
        <v>59</v>
      </c>
      <c r="FX946">
        <v>106.2</v>
      </c>
      <c r="FY946">
        <v>53.55</v>
      </c>
      <c r="GA946" t="s">
        <v>3</v>
      </c>
      <c r="GD946">
        <v>1</v>
      </c>
      <c r="GF946">
        <v>-1773683300</v>
      </c>
      <c r="GG946">
        <v>2</v>
      </c>
      <c r="GH946">
        <v>1</v>
      </c>
      <c r="GI946">
        <v>2</v>
      </c>
      <c r="GJ946">
        <v>0</v>
      </c>
      <c r="GK946">
        <v>0</v>
      </c>
      <c r="GL946">
        <f t="shared" ref="GL946:GL972" si="983">ROUND(IF(AND(BH946=3,BI946=3,FS946&lt;&gt;0),P946,0),2)</f>
        <v>0</v>
      </c>
      <c r="GM946">
        <f t="shared" ref="GM946:GM972" si="984">ROUND(O946+X946+Y946,2)+GX946</f>
        <v>1786.88</v>
      </c>
      <c r="GN946">
        <f t="shared" ref="GN946:GN972" si="985">IF(OR(BI946=0,BI946=1),ROUND(O946+X946+Y946,2),0)</f>
        <v>1786.88</v>
      </c>
      <c r="GO946">
        <f t="shared" ref="GO946:GO972" si="986">IF(BI946=2,ROUND(O946+X946+Y946,2),0)</f>
        <v>0</v>
      </c>
      <c r="GP946">
        <f t="shared" ref="GP946:GP972" si="987">IF(BI946=4,ROUND(O946+X946+Y946,2)+GX946,0)</f>
        <v>0</v>
      </c>
      <c r="GR946">
        <v>0</v>
      </c>
      <c r="GS946">
        <v>3</v>
      </c>
      <c r="GT946">
        <v>0</v>
      </c>
      <c r="GU946" t="s">
        <v>3</v>
      </c>
      <c r="GV946">
        <f t="shared" ref="GV946:GV972" si="988">ROUND((GT946),6)</f>
        <v>0</v>
      </c>
      <c r="GW946">
        <v>1</v>
      </c>
      <c r="GX946">
        <f t="shared" ref="GX946:GX972" si="989">ROUND(HC946*I946,2)</f>
        <v>0</v>
      </c>
      <c r="HA946">
        <v>0</v>
      </c>
      <c r="HB946">
        <v>0</v>
      </c>
      <c r="HC946">
        <f t="shared" ref="HC946:HC972" si="990">GV946*GW946</f>
        <v>0</v>
      </c>
      <c r="HE946" t="s">
        <v>3</v>
      </c>
      <c r="HF946" t="s">
        <v>3</v>
      </c>
      <c r="IK946">
        <v>0</v>
      </c>
    </row>
    <row r="947" spans="1:245">
      <c r="A947">
        <v>18</v>
      </c>
      <c r="B947">
        <v>1</v>
      </c>
      <c r="C947">
        <v>539</v>
      </c>
      <c r="E947" t="s">
        <v>25</v>
      </c>
      <c r="F947" t="s">
        <v>172</v>
      </c>
      <c r="G947" t="s">
        <v>173</v>
      </c>
      <c r="H947" t="s">
        <v>174</v>
      </c>
      <c r="I947">
        <f>I946*J947</f>
        <v>5</v>
      </c>
      <c r="J947">
        <v>100</v>
      </c>
      <c r="O947">
        <f t="shared" si="956"/>
        <v>541.16</v>
      </c>
      <c r="P947">
        <f t="shared" si="957"/>
        <v>541.16</v>
      </c>
      <c r="Q947">
        <f t="shared" si="958"/>
        <v>0</v>
      </c>
      <c r="R947">
        <f t="shared" si="959"/>
        <v>0</v>
      </c>
      <c r="S947">
        <f t="shared" si="960"/>
        <v>0</v>
      </c>
      <c r="T947">
        <f t="shared" si="961"/>
        <v>0</v>
      </c>
      <c r="U947">
        <f t="shared" si="962"/>
        <v>0</v>
      </c>
      <c r="V947">
        <f t="shared" si="963"/>
        <v>0</v>
      </c>
      <c r="W947">
        <f t="shared" si="964"/>
        <v>30.2</v>
      </c>
      <c r="X947">
        <f t="shared" si="965"/>
        <v>0</v>
      </c>
      <c r="Y947">
        <f t="shared" si="966"/>
        <v>0</v>
      </c>
      <c r="AA947">
        <v>33525518</v>
      </c>
      <c r="AB947">
        <f t="shared" si="967"/>
        <v>131.99</v>
      </c>
      <c r="AC947">
        <f t="shared" si="968"/>
        <v>131.99</v>
      </c>
      <c r="AD947">
        <f>ROUND((((ET947)-(EU947))+AE947),6)</f>
        <v>0</v>
      </c>
      <c r="AE947">
        <f>ROUND((EU947),6)</f>
        <v>0</v>
      </c>
      <c r="AF947">
        <f>ROUND((EV947),6)</f>
        <v>0</v>
      </c>
      <c r="AG947">
        <f t="shared" si="969"/>
        <v>0</v>
      </c>
      <c r="AH947">
        <f>(EW947)</f>
        <v>0</v>
      </c>
      <c r="AI947">
        <f>(EX947)</f>
        <v>0</v>
      </c>
      <c r="AJ947">
        <f t="shared" si="970"/>
        <v>6.04</v>
      </c>
      <c r="AK947">
        <v>131.99</v>
      </c>
      <c r="AL947">
        <v>131.99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6.04</v>
      </c>
      <c r="AT947">
        <v>106</v>
      </c>
      <c r="AU947">
        <v>54</v>
      </c>
      <c r="AV947">
        <v>1</v>
      </c>
      <c r="AW947">
        <v>1</v>
      </c>
      <c r="AZ947">
        <v>1</v>
      </c>
      <c r="BA947">
        <v>1</v>
      </c>
      <c r="BB947">
        <v>1</v>
      </c>
      <c r="BC947">
        <v>0.82</v>
      </c>
      <c r="BD947" t="s">
        <v>3</v>
      </c>
      <c r="BE947" t="s">
        <v>3</v>
      </c>
      <c r="BF947" t="s">
        <v>3</v>
      </c>
      <c r="BG947" t="s">
        <v>3</v>
      </c>
      <c r="BH947">
        <v>3</v>
      </c>
      <c r="BI947">
        <v>1</v>
      </c>
      <c r="BJ947" t="s">
        <v>175</v>
      </c>
      <c r="BM947">
        <v>10001</v>
      </c>
      <c r="BN947">
        <v>0</v>
      </c>
      <c r="BO947" t="s">
        <v>172</v>
      </c>
      <c r="BP947">
        <v>1</v>
      </c>
      <c r="BQ947">
        <v>2</v>
      </c>
      <c r="BR947">
        <v>0</v>
      </c>
      <c r="BS947">
        <v>1</v>
      </c>
      <c r="BT947">
        <v>1</v>
      </c>
      <c r="BU947">
        <v>1</v>
      </c>
      <c r="BV947">
        <v>1</v>
      </c>
      <c r="BW947">
        <v>1</v>
      </c>
      <c r="BX947">
        <v>1</v>
      </c>
      <c r="BY947" t="s">
        <v>3</v>
      </c>
      <c r="BZ947">
        <v>118</v>
      </c>
      <c r="CA947">
        <v>63</v>
      </c>
      <c r="CE947">
        <v>0</v>
      </c>
      <c r="CF947">
        <v>0</v>
      </c>
      <c r="CG947">
        <v>0</v>
      </c>
      <c r="CM947">
        <v>0</v>
      </c>
      <c r="CN947" t="s">
        <v>3</v>
      </c>
      <c r="CO947">
        <v>0</v>
      </c>
      <c r="CP947">
        <f t="shared" si="971"/>
        <v>541.16</v>
      </c>
      <c r="CQ947">
        <f t="shared" si="972"/>
        <v>108.23180000000001</v>
      </c>
      <c r="CR947">
        <f t="shared" si="973"/>
        <v>0</v>
      </c>
      <c r="CS947">
        <f t="shared" si="974"/>
        <v>0</v>
      </c>
      <c r="CT947">
        <f t="shared" si="975"/>
        <v>0</v>
      </c>
      <c r="CU947">
        <f t="shared" si="976"/>
        <v>0</v>
      </c>
      <c r="CV947">
        <f t="shared" si="977"/>
        <v>0</v>
      </c>
      <c r="CW947">
        <f t="shared" si="978"/>
        <v>0</v>
      </c>
      <c r="CX947">
        <f t="shared" si="979"/>
        <v>6.04</v>
      </c>
      <c r="CY947">
        <f t="shared" si="980"/>
        <v>0</v>
      </c>
      <c r="CZ947">
        <f t="shared" si="981"/>
        <v>0</v>
      </c>
      <c r="DC947" t="s">
        <v>3</v>
      </c>
      <c r="DD947" t="s">
        <v>3</v>
      </c>
      <c r="DE947" t="s">
        <v>3</v>
      </c>
      <c r="DF947" t="s">
        <v>3</v>
      </c>
      <c r="DG947" t="s">
        <v>3</v>
      </c>
      <c r="DH947" t="s">
        <v>3</v>
      </c>
      <c r="DI947" t="s">
        <v>3</v>
      </c>
      <c r="DJ947" t="s">
        <v>3</v>
      </c>
      <c r="DK947" t="s">
        <v>3</v>
      </c>
      <c r="DL947" t="s">
        <v>3</v>
      </c>
      <c r="DM947" t="s">
        <v>3</v>
      </c>
      <c r="DN947">
        <v>0</v>
      </c>
      <c r="DO947">
        <v>0</v>
      </c>
      <c r="DP947">
        <v>1</v>
      </c>
      <c r="DQ947">
        <v>1</v>
      </c>
      <c r="DU947">
        <v>1003</v>
      </c>
      <c r="DV947" t="s">
        <v>174</v>
      </c>
      <c r="DW947" t="s">
        <v>174</v>
      </c>
      <c r="DX947">
        <v>1</v>
      </c>
      <c r="DZ947" t="s">
        <v>3</v>
      </c>
      <c r="EA947" t="s">
        <v>3</v>
      </c>
      <c r="EB947" t="s">
        <v>3</v>
      </c>
      <c r="EC947" t="s">
        <v>3</v>
      </c>
      <c r="EE947">
        <v>36260426</v>
      </c>
      <c r="EF947">
        <v>2</v>
      </c>
      <c r="EG947" t="s">
        <v>55</v>
      </c>
      <c r="EH947">
        <v>0</v>
      </c>
      <c r="EI947" t="s">
        <v>3</v>
      </c>
      <c r="EJ947">
        <v>1</v>
      </c>
      <c r="EK947">
        <v>10001</v>
      </c>
      <c r="EL947" t="s">
        <v>169</v>
      </c>
      <c r="EM947" t="s">
        <v>170</v>
      </c>
      <c r="EO947" t="s">
        <v>3</v>
      </c>
      <c r="EQ947">
        <v>0</v>
      </c>
      <c r="ER947">
        <v>131.99</v>
      </c>
      <c r="ES947">
        <v>131.99</v>
      </c>
      <c r="ET947">
        <v>0</v>
      </c>
      <c r="EU947">
        <v>0</v>
      </c>
      <c r="EV947">
        <v>0</v>
      </c>
      <c r="EW947">
        <v>0</v>
      </c>
      <c r="EX947">
        <v>0</v>
      </c>
      <c r="FQ947">
        <v>0</v>
      </c>
      <c r="FR947">
        <f t="shared" si="982"/>
        <v>0</v>
      </c>
      <c r="FS947">
        <v>0</v>
      </c>
      <c r="FT947" t="s">
        <v>58</v>
      </c>
      <c r="FU947" t="s">
        <v>59</v>
      </c>
      <c r="FX947">
        <v>106.2</v>
      </c>
      <c r="FY947">
        <v>53.55</v>
      </c>
      <c r="GA947" t="s">
        <v>3</v>
      </c>
      <c r="GD947">
        <v>1</v>
      </c>
      <c r="GF947">
        <v>-716496253</v>
      </c>
      <c r="GG947">
        <v>2</v>
      </c>
      <c r="GH947">
        <v>1</v>
      </c>
      <c r="GI947">
        <v>2</v>
      </c>
      <c r="GJ947">
        <v>0</v>
      </c>
      <c r="GK947">
        <v>0</v>
      </c>
      <c r="GL947">
        <f t="shared" si="983"/>
        <v>0</v>
      </c>
      <c r="GM947">
        <f t="shared" si="984"/>
        <v>541.16</v>
      </c>
      <c r="GN947">
        <f t="shared" si="985"/>
        <v>541.16</v>
      </c>
      <c r="GO947">
        <f t="shared" si="986"/>
        <v>0</v>
      </c>
      <c r="GP947">
        <f t="shared" si="987"/>
        <v>0</v>
      </c>
      <c r="GR947">
        <v>0</v>
      </c>
      <c r="GS947">
        <v>3</v>
      </c>
      <c r="GT947">
        <v>0</v>
      </c>
      <c r="GU947" t="s">
        <v>3</v>
      </c>
      <c r="GV947">
        <f t="shared" si="988"/>
        <v>0</v>
      </c>
      <c r="GW947">
        <v>1</v>
      </c>
      <c r="GX947">
        <f t="shared" si="989"/>
        <v>0</v>
      </c>
      <c r="HA947">
        <v>0</v>
      </c>
      <c r="HB947">
        <v>0</v>
      </c>
      <c r="HC947">
        <f t="shared" si="990"/>
        <v>0</v>
      </c>
      <c r="HE947" t="s">
        <v>3</v>
      </c>
      <c r="HF947" t="s">
        <v>3</v>
      </c>
      <c r="IK947">
        <v>0</v>
      </c>
    </row>
    <row r="948" spans="1:245">
      <c r="A948">
        <v>17</v>
      </c>
      <c r="B948">
        <v>1</v>
      </c>
      <c r="C948">
        <f>ROW(SmtRes!A549)</f>
        <v>549</v>
      </c>
      <c r="D948">
        <f>ROW(EtalonRes!A543)</f>
        <v>543</v>
      </c>
      <c r="E948" t="s">
        <v>30</v>
      </c>
      <c r="F948" t="s">
        <v>176</v>
      </c>
      <c r="G948" t="s">
        <v>177</v>
      </c>
      <c r="H948" t="s">
        <v>178</v>
      </c>
      <c r="I948">
        <f>ROUND(2.4/100,9)</f>
        <v>2.4E-2</v>
      </c>
      <c r="J948">
        <v>0</v>
      </c>
      <c r="O948">
        <f t="shared" si="956"/>
        <v>1388.36</v>
      </c>
      <c r="P948">
        <f t="shared" si="957"/>
        <v>36.549999999999997</v>
      </c>
      <c r="Q948">
        <f t="shared" si="958"/>
        <v>14.77</v>
      </c>
      <c r="R948">
        <f t="shared" si="959"/>
        <v>1.03</v>
      </c>
      <c r="S948">
        <f t="shared" si="960"/>
        <v>1337.04</v>
      </c>
      <c r="T948">
        <f t="shared" si="961"/>
        <v>0</v>
      </c>
      <c r="U948">
        <f t="shared" si="962"/>
        <v>4.5945719999999994</v>
      </c>
      <c r="V948">
        <f t="shared" si="963"/>
        <v>2.4000000000000002E-3</v>
      </c>
      <c r="W948">
        <f t="shared" si="964"/>
        <v>0</v>
      </c>
      <c r="X948">
        <f t="shared" si="965"/>
        <v>1271.17</v>
      </c>
      <c r="Y948">
        <f t="shared" si="966"/>
        <v>628.89</v>
      </c>
      <c r="AA948">
        <v>33525518</v>
      </c>
      <c r="AB948">
        <f t="shared" si="967"/>
        <v>2294.1909999999998</v>
      </c>
      <c r="AC948">
        <f t="shared" si="968"/>
        <v>478.86</v>
      </c>
      <c r="AD948">
        <f>ROUND(((((ET948*1.25))-((EU948*1.25)))+AE948),6)</f>
        <v>57.912500000000001</v>
      </c>
      <c r="AE948">
        <f>ROUND(((EU948*1.25)),6)</f>
        <v>1.35</v>
      </c>
      <c r="AF948">
        <f>ROUND(((EV948*1.15)),6)</f>
        <v>1757.4185</v>
      </c>
      <c r="AG948">
        <f t="shared" si="969"/>
        <v>0</v>
      </c>
      <c r="AH948">
        <f>((EW948*1.15))</f>
        <v>191.44049999999999</v>
      </c>
      <c r="AI948">
        <f>((EX948*1.25))</f>
        <v>0.1</v>
      </c>
      <c r="AJ948">
        <f t="shared" si="970"/>
        <v>0</v>
      </c>
      <c r="AK948">
        <v>2053.38</v>
      </c>
      <c r="AL948">
        <v>478.86</v>
      </c>
      <c r="AM948">
        <v>46.33</v>
      </c>
      <c r="AN948">
        <v>1.08</v>
      </c>
      <c r="AO948">
        <v>1528.19</v>
      </c>
      <c r="AP948">
        <v>0</v>
      </c>
      <c r="AQ948">
        <v>166.47</v>
      </c>
      <c r="AR948">
        <v>0.08</v>
      </c>
      <c r="AS948">
        <v>0</v>
      </c>
      <c r="AT948">
        <v>95</v>
      </c>
      <c r="AU948">
        <v>47</v>
      </c>
      <c r="AV948">
        <v>1</v>
      </c>
      <c r="AW948">
        <v>1</v>
      </c>
      <c r="AZ948">
        <v>1</v>
      </c>
      <c r="BA948">
        <v>31.7</v>
      </c>
      <c r="BB948">
        <v>10.63</v>
      </c>
      <c r="BC948">
        <v>3.18</v>
      </c>
      <c r="BD948" t="s">
        <v>3</v>
      </c>
      <c r="BE948" t="s">
        <v>3</v>
      </c>
      <c r="BF948" t="s">
        <v>3</v>
      </c>
      <c r="BG948" t="s">
        <v>3</v>
      </c>
      <c r="BH948">
        <v>0</v>
      </c>
      <c r="BI948">
        <v>1</v>
      </c>
      <c r="BJ948" t="s">
        <v>179</v>
      </c>
      <c r="BM948">
        <v>15001</v>
      </c>
      <c r="BN948">
        <v>0</v>
      </c>
      <c r="BO948" t="s">
        <v>176</v>
      </c>
      <c r="BP948">
        <v>1</v>
      </c>
      <c r="BQ948">
        <v>2</v>
      </c>
      <c r="BR948">
        <v>0</v>
      </c>
      <c r="BS948">
        <v>31.7</v>
      </c>
      <c r="BT948">
        <v>1</v>
      </c>
      <c r="BU948">
        <v>1</v>
      </c>
      <c r="BV948">
        <v>1</v>
      </c>
      <c r="BW948">
        <v>1</v>
      </c>
      <c r="BX948">
        <v>1</v>
      </c>
      <c r="BY948" t="s">
        <v>3</v>
      </c>
      <c r="BZ948">
        <v>105</v>
      </c>
      <c r="CA948">
        <v>55</v>
      </c>
      <c r="CE948">
        <v>0</v>
      </c>
      <c r="CF948">
        <v>0</v>
      </c>
      <c r="CG948">
        <v>0</v>
      </c>
      <c r="CM948">
        <v>0</v>
      </c>
      <c r="CN948" t="s">
        <v>926</v>
      </c>
      <c r="CO948">
        <v>0</v>
      </c>
      <c r="CP948">
        <f t="shared" si="971"/>
        <v>1388.36</v>
      </c>
      <c r="CQ948">
        <f t="shared" si="972"/>
        <v>1522.7748000000001</v>
      </c>
      <c r="CR948">
        <f t="shared" si="973"/>
        <v>615.6098750000001</v>
      </c>
      <c r="CS948">
        <f t="shared" si="974"/>
        <v>42.795000000000002</v>
      </c>
      <c r="CT948">
        <f t="shared" si="975"/>
        <v>55710.166449999997</v>
      </c>
      <c r="CU948">
        <f t="shared" si="976"/>
        <v>0</v>
      </c>
      <c r="CV948">
        <f t="shared" si="977"/>
        <v>191.44049999999999</v>
      </c>
      <c r="CW948">
        <f t="shared" si="978"/>
        <v>0.1</v>
      </c>
      <c r="CX948">
        <f t="shared" si="979"/>
        <v>0</v>
      </c>
      <c r="CY948">
        <f t="shared" si="980"/>
        <v>1271.1665</v>
      </c>
      <c r="CZ948">
        <f t="shared" si="981"/>
        <v>628.89289999999994</v>
      </c>
      <c r="DC948" t="s">
        <v>3</v>
      </c>
      <c r="DD948" t="s">
        <v>3</v>
      </c>
      <c r="DE948" t="s">
        <v>167</v>
      </c>
      <c r="DF948" t="s">
        <v>167</v>
      </c>
      <c r="DG948" t="s">
        <v>168</v>
      </c>
      <c r="DH948" t="s">
        <v>3</v>
      </c>
      <c r="DI948" t="s">
        <v>168</v>
      </c>
      <c r="DJ948" t="s">
        <v>167</v>
      </c>
      <c r="DK948" t="s">
        <v>3</v>
      </c>
      <c r="DL948" t="s">
        <v>3</v>
      </c>
      <c r="DM948" t="s">
        <v>3</v>
      </c>
      <c r="DN948">
        <v>0</v>
      </c>
      <c r="DO948">
        <v>0</v>
      </c>
      <c r="DP948">
        <v>1</v>
      </c>
      <c r="DQ948">
        <v>1</v>
      </c>
      <c r="DU948">
        <v>1013</v>
      </c>
      <c r="DV948" t="s">
        <v>178</v>
      </c>
      <c r="DW948" t="s">
        <v>178</v>
      </c>
      <c r="DX948">
        <v>1</v>
      </c>
      <c r="DZ948" t="s">
        <v>3</v>
      </c>
      <c r="EA948" t="s">
        <v>3</v>
      </c>
      <c r="EB948" t="s">
        <v>3</v>
      </c>
      <c r="EC948" t="s">
        <v>3</v>
      </c>
      <c r="EE948">
        <v>36260452</v>
      </c>
      <c r="EF948">
        <v>2</v>
      </c>
      <c r="EG948" t="s">
        <v>55</v>
      </c>
      <c r="EH948">
        <v>0</v>
      </c>
      <c r="EI948" t="s">
        <v>3</v>
      </c>
      <c r="EJ948">
        <v>1</v>
      </c>
      <c r="EK948">
        <v>15001</v>
      </c>
      <c r="EL948" t="s">
        <v>180</v>
      </c>
      <c r="EM948" t="s">
        <v>181</v>
      </c>
      <c r="EO948" t="s">
        <v>171</v>
      </c>
      <c r="EQ948">
        <v>0</v>
      </c>
      <c r="ER948">
        <v>2053.38</v>
      </c>
      <c r="ES948">
        <v>478.86</v>
      </c>
      <c r="ET948">
        <v>46.33</v>
      </c>
      <c r="EU948">
        <v>1.08</v>
      </c>
      <c r="EV948">
        <v>1528.19</v>
      </c>
      <c r="EW948">
        <v>166.47</v>
      </c>
      <c r="EX948">
        <v>0.08</v>
      </c>
      <c r="EY948">
        <v>0</v>
      </c>
      <c r="FQ948">
        <v>0</v>
      </c>
      <c r="FR948">
        <f t="shared" si="982"/>
        <v>0</v>
      </c>
      <c r="FS948">
        <v>0</v>
      </c>
      <c r="FT948" t="s">
        <v>58</v>
      </c>
      <c r="FU948" t="s">
        <v>59</v>
      </c>
      <c r="FX948">
        <v>94.5</v>
      </c>
      <c r="FY948">
        <v>46.75</v>
      </c>
      <c r="GA948" t="s">
        <v>3</v>
      </c>
      <c r="GD948">
        <v>1</v>
      </c>
      <c r="GF948">
        <v>-1841865788</v>
      </c>
      <c r="GG948">
        <v>2</v>
      </c>
      <c r="GH948">
        <v>1</v>
      </c>
      <c r="GI948">
        <v>2</v>
      </c>
      <c r="GJ948">
        <v>0</v>
      </c>
      <c r="GK948">
        <v>0</v>
      </c>
      <c r="GL948">
        <f t="shared" si="983"/>
        <v>0</v>
      </c>
      <c r="GM948">
        <f t="shared" si="984"/>
        <v>3288.42</v>
      </c>
      <c r="GN948">
        <f t="shared" si="985"/>
        <v>3288.42</v>
      </c>
      <c r="GO948">
        <f t="shared" si="986"/>
        <v>0</v>
      </c>
      <c r="GP948">
        <f t="shared" si="987"/>
        <v>0</v>
      </c>
      <c r="GR948">
        <v>0</v>
      </c>
      <c r="GS948">
        <v>3</v>
      </c>
      <c r="GT948">
        <v>0</v>
      </c>
      <c r="GU948" t="s">
        <v>3</v>
      </c>
      <c r="GV948">
        <f t="shared" si="988"/>
        <v>0</v>
      </c>
      <c r="GW948">
        <v>1</v>
      </c>
      <c r="GX948">
        <f t="shared" si="989"/>
        <v>0</v>
      </c>
      <c r="HA948">
        <v>0</v>
      </c>
      <c r="HB948">
        <v>0</v>
      </c>
      <c r="HC948">
        <f t="shared" si="990"/>
        <v>0</v>
      </c>
      <c r="HE948" t="s">
        <v>3</v>
      </c>
      <c r="HF948" t="s">
        <v>3</v>
      </c>
      <c r="IK948">
        <v>0</v>
      </c>
    </row>
    <row r="949" spans="1:245">
      <c r="A949">
        <v>18</v>
      </c>
      <c r="B949">
        <v>1</v>
      </c>
      <c r="C949">
        <v>549</v>
      </c>
      <c r="E949" t="s">
        <v>35</v>
      </c>
      <c r="F949" t="s">
        <v>182</v>
      </c>
      <c r="G949" t="s">
        <v>183</v>
      </c>
      <c r="H949" t="s">
        <v>184</v>
      </c>
      <c r="I949">
        <f>I948*J949</f>
        <v>2.52</v>
      </c>
      <c r="J949">
        <v>105</v>
      </c>
      <c r="O949">
        <f t="shared" si="956"/>
        <v>571.34</v>
      </c>
      <c r="P949">
        <f t="shared" si="957"/>
        <v>571.34</v>
      </c>
      <c r="Q949">
        <f t="shared" si="958"/>
        <v>0</v>
      </c>
      <c r="R949">
        <f t="shared" si="959"/>
        <v>0</v>
      </c>
      <c r="S949">
        <f t="shared" si="960"/>
        <v>0</v>
      </c>
      <c r="T949">
        <f t="shared" si="961"/>
        <v>0</v>
      </c>
      <c r="U949">
        <f t="shared" si="962"/>
        <v>0</v>
      </c>
      <c r="V949">
        <f t="shared" si="963"/>
        <v>0</v>
      </c>
      <c r="W949">
        <f t="shared" si="964"/>
        <v>43.6</v>
      </c>
      <c r="X949">
        <f t="shared" si="965"/>
        <v>0</v>
      </c>
      <c r="Y949">
        <f t="shared" si="966"/>
        <v>0</v>
      </c>
      <c r="AA949">
        <v>33525518</v>
      </c>
      <c r="AB949">
        <f t="shared" si="967"/>
        <v>377.87</v>
      </c>
      <c r="AC949">
        <f t="shared" si="968"/>
        <v>377.87</v>
      </c>
      <c r="AD949">
        <f>ROUND((((ET949)-(EU949))+AE949),6)</f>
        <v>0</v>
      </c>
      <c r="AE949">
        <f>ROUND((EU949),6)</f>
        <v>0</v>
      </c>
      <c r="AF949">
        <f>ROUND((EV949),6)</f>
        <v>0</v>
      </c>
      <c r="AG949">
        <f t="shared" si="969"/>
        <v>0</v>
      </c>
      <c r="AH949">
        <f>(EW949)</f>
        <v>0</v>
      </c>
      <c r="AI949">
        <f>(EX949)</f>
        <v>0</v>
      </c>
      <c r="AJ949">
        <f t="shared" si="970"/>
        <v>17.3</v>
      </c>
      <c r="AK949">
        <v>377.87</v>
      </c>
      <c r="AL949">
        <v>377.87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17.3</v>
      </c>
      <c r="AT949">
        <v>95</v>
      </c>
      <c r="AU949">
        <v>47</v>
      </c>
      <c r="AV949">
        <v>1</v>
      </c>
      <c r="AW949">
        <v>1</v>
      </c>
      <c r="AZ949">
        <v>1</v>
      </c>
      <c r="BA949">
        <v>1</v>
      </c>
      <c r="BB949">
        <v>1</v>
      </c>
      <c r="BC949">
        <v>0.6</v>
      </c>
      <c r="BD949" t="s">
        <v>3</v>
      </c>
      <c r="BE949" t="s">
        <v>3</v>
      </c>
      <c r="BF949" t="s">
        <v>3</v>
      </c>
      <c r="BG949" t="s">
        <v>3</v>
      </c>
      <c r="BH949">
        <v>3</v>
      </c>
      <c r="BI949">
        <v>1</v>
      </c>
      <c r="BJ949" t="s">
        <v>185</v>
      </c>
      <c r="BM949">
        <v>15001</v>
      </c>
      <c r="BN949">
        <v>0</v>
      </c>
      <c r="BO949" t="s">
        <v>182</v>
      </c>
      <c r="BP949">
        <v>1</v>
      </c>
      <c r="BQ949">
        <v>2</v>
      </c>
      <c r="BR949">
        <v>0</v>
      </c>
      <c r="BS949">
        <v>1</v>
      </c>
      <c r="BT949">
        <v>1</v>
      </c>
      <c r="BU949">
        <v>1</v>
      </c>
      <c r="BV949">
        <v>1</v>
      </c>
      <c r="BW949">
        <v>1</v>
      </c>
      <c r="BX949">
        <v>1</v>
      </c>
      <c r="BY949" t="s">
        <v>3</v>
      </c>
      <c r="BZ949">
        <v>105</v>
      </c>
      <c r="CA949">
        <v>55</v>
      </c>
      <c r="CE949">
        <v>0</v>
      </c>
      <c r="CF949">
        <v>0</v>
      </c>
      <c r="CG949">
        <v>0</v>
      </c>
      <c r="CM949">
        <v>0</v>
      </c>
      <c r="CN949" t="s">
        <v>3</v>
      </c>
      <c r="CO949">
        <v>0</v>
      </c>
      <c r="CP949">
        <f t="shared" si="971"/>
        <v>571.34</v>
      </c>
      <c r="CQ949">
        <f t="shared" si="972"/>
        <v>226.72200000000001</v>
      </c>
      <c r="CR949">
        <f t="shared" si="973"/>
        <v>0</v>
      </c>
      <c r="CS949">
        <f t="shared" si="974"/>
        <v>0</v>
      </c>
      <c r="CT949">
        <f t="shared" si="975"/>
        <v>0</v>
      </c>
      <c r="CU949">
        <f t="shared" si="976"/>
        <v>0</v>
      </c>
      <c r="CV949">
        <f t="shared" si="977"/>
        <v>0</v>
      </c>
      <c r="CW949">
        <f t="shared" si="978"/>
        <v>0</v>
      </c>
      <c r="CX949">
        <f t="shared" si="979"/>
        <v>17.3</v>
      </c>
      <c r="CY949">
        <f t="shared" si="980"/>
        <v>0</v>
      </c>
      <c r="CZ949">
        <f t="shared" si="981"/>
        <v>0</v>
      </c>
      <c r="DC949" t="s">
        <v>3</v>
      </c>
      <c r="DD949" t="s">
        <v>3</v>
      </c>
      <c r="DE949" t="s">
        <v>3</v>
      </c>
      <c r="DF949" t="s">
        <v>3</v>
      </c>
      <c r="DG949" t="s">
        <v>3</v>
      </c>
      <c r="DH949" t="s">
        <v>3</v>
      </c>
      <c r="DI949" t="s">
        <v>3</v>
      </c>
      <c r="DJ949" t="s">
        <v>3</v>
      </c>
      <c r="DK949" t="s">
        <v>3</v>
      </c>
      <c r="DL949" t="s">
        <v>3</v>
      </c>
      <c r="DM949" t="s">
        <v>3</v>
      </c>
      <c r="DN949">
        <v>0</v>
      </c>
      <c r="DO949">
        <v>0</v>
      </c>
      <c r="DP949">
        <v>1</v>
      </c>
      <c r="DQ949">
        <v>1</v>
      </c>
      <c r="DU949">
        <v>1005</v>
      </c>
      <c r="DV949" t="s">
        <v>184</v>
      </c>
      <c r="DW949" t="s">
        <v>184</v>
      </c>
      <c r="DX949">
        <v>1</v>
      </c>
      <c r="DZ949" t="s">
        <v>3</v>
      </c>
      <c r="EA949" t="s">
        <v>3</v>
      </c>
      <c r="EB949" t="s">
        <v>3</v>
      </c>
      <c r="EC949" t="s">
        <v>3</v>
      </c>
      <c r="EE949">
        <v>36260452</v>
      </c>
      <c r="EF949">
        <v>2</v>
      </c>
      <c r="EG949" t="s">
        <v>55</v>
      </c>
      <c r="EH949">
        <v>0</v>
      </c>
      <c r="EI949" t="s">
        <v>3</v>
      </c>
      <c r="EJ949">
        <v>1</v>
      </c>
      <c r="EK949">
        <v>15001</v>
      </c>
      <c r="EL949" t="s">
        <v>180</v>
      </c>
      <c r="EM949" t="s">
        <v>181</v>
      </c>
      <c r="EO949" t="s">
        <v>3</v>
      </c>
      <c r="EQ949">
        <v>0</v>
      </c>
      <c r="ER949">
        <v>377.87</v>
      </c>
      <c r="ES949">
        <v>377.87</v>
      </c>
      <c r="ET949">
        <v>0</v>
      </c>
      <c r="EU949">
        <v>0</v>
      </c>
      <c r="EV949">
        <v>0</v>
      </c>
      <c r="EW949">
        <v>0</v>
      </c>
      <c r="EX949">
        <v>0</v>
      </c>
      <c r="FQ949">
        <v>0</v>
      </c>
      <c r="FR949">
        <f t="shared" si="982"/>
        <v>0</v>
      </c>
      <c r="FS949">
        <v>0</v>
      </c>
      <c r="FT949" t="s">
        <v>58</v>
      </c>
      <c r="FU949" t="s">
        <v>59</v>
      </c>
      <c r="FX949">
        <v>94.5</v>
      </c>
      <c r="FY949">
        <v>46.75</v>
      </c>
      <c r="GA949" t="s">
        <v>3</v>
      </c>
      <c r="GD949">
        <v>1</v>
      </c>
      <c r="GF949">
        <v>-1326923709</v>
      </c>
      <c r="GG949">
        <v>2</v>
      </c>
      <c r="GH949">
        <v>1</v>
      </c>
      <c r="GI949">
        <v>2</v>
      </c>
      <c r="GJ949">
        <v>0</v>
      </c>
      <c r="GK949">
        <v>0</v>
      </c>
      <c r="GL949">
        <f t="shared" si="983"/>
        <v>0</v>
      </c>
      <c r="GM949">
        <f t="shared" si="984"/>
        <v>571.34</v>
      </c>
      <c r="GN949">
        <f t="shared" si="985"/>
        <v>571.34</v>
      </c>
      <c r="GO949">
        <f t="shared" si="986"/>
        <v>0</v>
      </c>
      <c r="GP949">
        <f t="shared" si="987"/>
        <v>0</v>
      </c>
      <c r="GR949">
        <v>0</v>
      </c>
      <c r="GS949">
        <v>3</v>
      </c>
      <c r="GT949">
        <v>0</v>
      </c>
      <c r="GU949" t="s">
        <v>3</v>
      </c>
      <c r="GV949">
        <f t="shared" si="988"/>
        <v>0</v>
      </c>
      <c r="GW949">
        <v>1</v>
      </c>
      <c r="GX949">
        <f t="shared" si="989"/>
        <v>0</v>
      </c>
      <c r="HA949">
        <v>0</v>
      </c>
      <c r="HB949">
        <v>0</v>
      </c>
      <c r="HC949">
        <f t="shared" si="990"/>
        <v>0</v>
      </c>
      <c r="HE949" t="s">
        <v>3</v>
      </c>
      <c r="HF949" t="s">
        <v>3</v>
      </c>
      <c r="IK949">
        <v>0</v>
      </c>
    </row>
    <row r="950" spans="1:245">
      <c r="A950">
        <v>18</v>
      </c>
      <c r="B950">
        <v>1</v>
      </c>
      <c r="C950">
        <v>547</v>
      </c>
      <c r="E950" t="s">
        <v>292</v>
      </c>
      <c r="F950" t="s">
        <v>189</v>
      </c>
      <c r="G950" t="s">
        <v>190</v>
      </c>
      <c r="H950" t="s">
        <v>191</v>
      </c>
      <c r="I950">
        <f>I948*J950</f>
        <v>0.214</v>
      </c>
      <c r="J950">
        <v>8.9166666666666661</v>
      </c>
      <c r="O950">
        <f t="shared" si="956"/>
        <v>27.7</v>
      </c>
      <c r="P950">
        <f t="shared" si="957"/>
        <v>27.7</v>
      </c>
      <c r="Q950">
        <f t="shared" si="958"/>
        <v>0</v>
      </c>
      <c r="R950">
        <f t="shared" si="959"/>
        <v>0</v>
      </c>
      <c r="S950">
        <f t="shared" si="960"/>
        <v>0</v>
      </c>
      <c r="T950">
        <f t="shared" si="961"/>
        <v>0</v>
      </c>
      <c r="U950">
        <f t="shared" si="962"/>
        <v>0</v>
      </c>
      <c r="V950">
        <f t="shared" si="963"/>
        <v>0</v>
      </c>
      <c r="W950">
        <f t="shared" si="964"/>
        <v>0.22</v>
      </c>
      <c r="X950">
        <f t="shared" si="965"/>
        <v>0</v>
      </c>
      <c r="Y950">
        <f t="shared" si="966"/>
        <v>0</v>
      </c>
      <c r="AA950">
        <v>33525518</v>
      </c>
      <c r="AB950">
        <f t="shared" si="967"/>
        <v>22.91</v>
      </c>
      <c r="AC950">
        <f t="shared" si="968"/>
        <v>22.91</v>
      </c>
      <c r="AD950">
        <f>ROUND((((ET950)-(EU950))+AE950),6)</f>
        <v>0</v>
      </c>
      <c r="AE950">
        <f>ROUND((EU950),6)</f>
        <v>0</v>
      </c>
      <c r="AF950">
        <f>ROUND((EV950),6)</f>
        <v>0</v>
      </c>
      <c r="AG950">
        <f t="shared" si="969"/>
        <v>0</v>
      </c>
      <c r="AH950">
        <f>(EW950)</f>
        <v>0</v>
      </c>
      <c r="AI950">
        <f>(EX950)</f>
        <v>0</v>
      </c>
      <c r="AJ950">
        <f t="shared" si="970"/>
        <v>1.05</v>
      </c>
      <c r="AK950">
        <v>22.91</v>
      </c>
      <c r="AL950">
        <v>22.91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1.05</v>
      </c>
      <c r="AT950">
        <v>95</v>
      </c>
      <c r="AU950">
        <v>47</v>
      </c>
      <c r="AV950">
        <v>1</v>
      </c>
      <c r="AW950">
        <v>1</v>
      </c>
      <c r="AZ950">
        <v>1</v>
      </c>
      <c r="BA950">
        <v>1</v>
      </c>
      <c r="BB950">
        <v>1</v>
      </c>
      <c r="BC950">
        <v>5.65</v>
      </c>
      <c r="BD950" t="s">
        <v>3</v>
      </c>
      <c r="BE950" t="s">
        <v>3</v>
      </c>
      <c r="BF950" t="s">
        <v>3</v>
      </c>
      <c r="BG950" t="s">
        <v>3</v>
      </c>
      <c r="BH950">
        <v>3</v>
      </c>
      <c r="BI950">
        <v>1</v>
      </c>
      <c r="BJ950" t="s">
        <v>192</v>
      </c>
      <c r="BM950">
        <v>15001</v>
      </c>
      <c r="BN950">
        <v>0</v>
      </c>
      <c r="BO950" t="s">
        <v>189</v>
      </c>
      <c r="BP950">
        <v>1</v>
      </c>
      <c r="BQ950">
        <v>2</v>
      </c>
      <c r="BR950">
        <v>0</v>
      </c>
      <c r="BS950">
        <v>1</v>
      </c>
      <c r="BT950">
        <v>1</v>
      </c>
      <c r="BU950">
        <v>1</v>
      </c>
      <c r="BV950">
        <v>1</v>
      </c>
      <c r="BW950">
        <v>1</v>
      </c>
      <c r="BX950">
        <v>1</v>
      </c>
      <c r="BY950" t="s">
        <v>3</v>
      </c>
      <c r="BZ950">
        <v>105</v>
      </c>
      <c r="CA950">
        <v>55</v>
      </c>
      <c r="CE950">
        <v>0</v>
      </c>
      <c r="CF950">
        <v>0</v>
      </c>
      <c r="CG950">
        <v>0</v>
      </c>
      <c r="CM950">
        <v>0</v>
      </c>
      <c r="CN950" t="s">
        <v>3</v>
      </c>
      <c r="CO950">
        <v>0</v>
      </c>
      <c r="CP950">
        <f t="shared" si="971"/>
        <v>27.7</v>
      </c>
      <c r="CQ950">
        <f t="shared" si="972"/>
        <v>129.44150000000002</v>
      </c>
      <c r="CR950">
        <f t="shared" si="973"/>
        <v>0</v>
      </c>
      <c r="CS950">
        <f t="shared" si="974"/>
        <v>0</v>
      </c>
      <c r="CT950">
        <f t="shared" si="975"/>
        <v>0</v>
      </c>
      <c r="CU950">
        <f t="shared" si="976"/>
        <v>0</v>
      </c>
      <c r="CV950">
        <f t="shared" si="977"/>
        <v>0</v>
      </c>
      <c r="CW950">
        <f t="shared" si="978"/>
        <v>0</v>
      </c>
      <c r="CX950">
        <f t="shared" si="979"/>
        <v>1.05</v>
      </c>
      <c r="CY950">
        <f t="shared" si="980"/>
        <v>0</v>
      </c>
      <c r="CZ950">
        <f t="shared" si="981"/>
        <v>0</v>
      </c>
      <c r="DC950" t="s">
        <v>3</v>
      </c>
      <c r="DD950" t="s">
        <v>3</v>
      </c>
      <c r="DE950" t="s">
        <v>3</v>
      </c>
      <c r="DF950" t="s">
        <v>3</v>
      </c>
      <c r="DG950" t="s">
        <v>3</v>
      </c>
      <c r="DH950" t="s">
        <v>3</v>
      </c>
      <c r="DI950" t="s">
        <v>3</v>
      </c>
      <c r="DJ950" t="s">
        <v>3</v>
      </c>
      <c r="DK950" t="s">
        <v>3</v>
      </c>
      <c r="DL950" t="s">
        <v>3</v>
      </c>
      <c r="DM950" t="s">
        <v>3</v>
      </c>
      <c r="DN950">
        <v>0</v>
      </c>
      <c r="DO950">
        <v>0</v>
      </c>
      <c r="DP950">
        <v>1</v>
      </c>
      <c r="DQ950">
        <v>1</v>
      </c>
      <c r="DU950">
        <v>1009</v>
      </c>
      <c r="DV950" t="s">
        <v>191</v>
      </c>
      <c r="DW950" t="s">
        <v>191</v>
      </c>
      <c r="DX950">
        <v>1</v>
      </c>
      <c r="DZ950" t="s">
        <v>3</v>
      </c>
      <c r="EA950" t="s">
        <v>3</v>
      </c>
      <c r="EB950" t="s">
        <v>3</v>
      </c>
      <c r="EC950" t="s">
        <v>3</v>
      </c>
      <c r="EE950">
        <v>36260452</v>
      </c>
      <c r="EF950">
        <v>2</v>
      </c>
      <c r="EG950" t="s">
        <v>55</v>
      </c>
      <c r="EH950">
        <v>0</v>
      </c>
      <c r="EI950" t="s">
        <v>3</v>
      </c>
      <c r="EJ950">
        <v>1</v>
      </c>
      <c r="EK950">
        <v>15001</v>
      </c>
      <c r="EL950" t="s">
        <v>180</v>
      </c>
      <c r="EM950" t="s">
        <v>181</v>
      </c>
      <c r="EO950" t="s">
        <v>3</v>
      </c>
      <c r="EQ950">
        <v>0</v>
      </c>
      <c r="ER950">
        <v>22.91</v>
      </c>
      <c r="ES950">
        <v>22.91</v>
      </c>
      <c r="ET950">
        <v>0</v>
      </c>
      <c r="EU950">
        <v>0</v>
      </c>
      <c r="EV950">
        <v>0</v>
      </c>
      <c r="EW950">
        <v>0</v>
      </c>
      <c r="EX950">
        <v>0</v>
      </c>
      <c r="FQ950">
        <v>0</v>
      </c>
      <c r="FR950">
        <f t="shared" si="982"/>
        <v>0</v>
      </c>
      <c r="FS950">
        <v>0</v>
      </c>
      <c r="FT950" t="s">
        <v>58</v>
      </c>
      <c r="FU950" t="s">
        <v>59</v>
      </c>
      <c r="FX950">
        <v>94.5</v>
      </c>
      <c r="FY950">
        <v>46.75</v>
      </c>
      <c r="GA950" t="s">
        <v>3</v>
      </c>
      <c r="GD950">
        <v>1</v>
      </c>
      <c r="GF950">
        <v>-1686930993</v>
      </c>
      <c r="GG950">
        <v>2</v>
      </c>
      <c r="GH950">
        <v>1</v>
      </c>
      <c r="GI950">
        <v>2</v>
      </c>
      <c r="GJ950">
        <v>0</v>
      </c>
      <c r="GK950">
        <v>0</v>
      </c>
      <c r="GL950">
        <f t="shared" si="983"/>
        <v>0</v>
      </c>
      <c r="GM950">
        <f t="shared" si="984"/>
        <v>27.7</v>
      </c>
      <c r="GN950">
        <f t="shared" si="985"/>
        <v>27.7</v>
      </c>
      <c r="GO950">
        <f t="shared" si="986"/>
        <v>0</v>
      </c>
      <c r="GP950">
        <f t="shared" si="987"/>
        <v>0</v>
      </c>
      <c r="GR950">
        <v>0</v>
      </c>
      <c r="GS950">
        <v>3</v>
      </c>
      <c r="GT950">
        <v>0</v>
      </c>
      <c r="GU950" t="s">
        <v>3</v>
      </c>
      <c r="GV950">
        <f t="shared" si="988"/>
        <v>0</v>
      </c>
      <c r="GW950">
        <v>1</v>
      </c>
      <c r="GX950">
        <f t="shared" si="989"/>
        <v>0</v>
      </c>
      <c r="HA950">
        <v>0</v>
      </c>
      <c r="HB950">
        <v>0</v>
      </c>
      <c r="HC950">
        <f t="shared" si="990"/>
        <v>0</v>
      </c>
      <c r="HE950" t="s">
        <v>3</v>
      </c>
      <c r="HF950" t="s">
        <v>3</v>
      </c>
      <c r="IK950">
        <v>0</v>
      </c>
    </row>
    <row r="951" spans="1:245">
      <c r="A951">
        <v>17</v>
      </c>
      <c r="B951">
        <v>1</v>
      </c>
      <c r="C951">
        <f>ROW(SmtRes!A556)</f>
        <v>556</v>
      </c>
      <c r="D951">
        <f>ROW(EtalonRes!A550)</f>
        <v>550</v>
      </c>
      <c r="E951" t="s">
        <v>36</v>
      </c>
      <c r="F951" t="s">
        <v>193</v>
      </c>
      <c r="G951" t="s">
        <v>194</v>
      </c>
      <c r="H951" t="s">
        <v>195</v>
      </c>
      <c r="I951">
        <f>ROUND(25.3/100,9)</f>
        <v>0.253</v>
      </c>
      <c r="J951">
        <v>0</v>
      </c>
      <c r="O951">
        <f t="shared" si="956"/>
        <v>4445.03</v>
      </c>
      <c r="P951">
        <f t="shared" si="957"/>
        <v>1532.24</v>
      </c>
      <c r="Q951">
        <f t="shared" si="958"/>
        <v>101.03</v>
      </c>
      <c r="R951">
        <f t="shared" si="959"/>
        <v>24.36</v>
      </c>
      <c r="S951">
        <f t="shared" si="960"/>
        <v>2811.76</v>
      </c>
      <c r="T951">
        <f t="shared" si="961"/>
        <v>0</v>
      </c>
      <c r="U951">
        <f t="shared" si="962"/>
        <v>10.398553</v>
      </c>
      <c r="V951">
        <f t="shared" si="963"/>
        <v>5.6924999999999996E-2</v>
      </c>
      <c r="W951">
        <f t="shared" si="964"/>
        <v>0</v>
      </c>
      <c r="X951">
        <f t="shared" si="965"/>
        <v>3148.09</v>
      </c>
      <c r="Y951">
        <f t="shared" si="966"/>
        <v>1815.12</v>
      </c>
      <c r="AA951">
        <v>33525518</v>
      </c>
      <c r="AB951">
        <f t="shared" si="967"/>
        <v>2121.6590000000001</v>
      </c>
      <c r="AC951">
        <f t="shared" si="968"/>
        <v>1735.32</v>
      </c>
      <c r="AD951">
        <f>ROUND(((((ET951*1.25))-((EU951*1.25)))+AE951),6)</f>
        <v>35.75</v>
      </c>
      <c r="AE951">
        <f>ROUND(((EU951*1.25)),6)</f>
        <v>3.0375000000000001</v>
      </c>
      <c r="AF951">
        <f>ROUND(((EV951*1.15)),6)</f>
        <v>350.589</v>
      </c>
      <c r="AG951">
        <f t="shared" si="969"/>
        <v>0</v>
      </c>
      <c r="AH951">
        <f>((EW951*1.15))</f>
        <v>41.100999999999999</v>
      </c>
      <c r="AI951">
        <f>((EX951*1.25))</f>
        <v>0.22499999999999998</v>
      </c>
      <c r="AJ951">
        <f t="shared" si="970"/>
        <v>0</v>
      </c>
      <c r="AK951">
        <v>2068.7800000000002</v>
      </c>
      <c r="AL951">
        <v>1735.32</v>
      </c>
      <c r="AM951">
        <v>28.6</v>
      </c>
      <c r="AN951">
        <v>2.4300000000000002</v>
      </c>
      <c r="AO951">
        <v>304.86</v>
      </c>
      <c r="AP951">
        <v>0</v>
      </c>
      <c r="AQ951">
        <v>35.74</v>
      </c>
      <c r="AR951">
        <v>0.18</v>
      </c>
      <c r="AS951">
        <v>0</v>
      </c>
      <c r="AT951">
        <v>111</v>
      </c>
      <c r="AU951">
        <v>64</v>
      </c>
      <c r="AV951">
        <v>1</v>
      </c>
      <c r="AW951">
        <v>1</v>
      </c>
      <c r="AZ951">
        <v>1</v>
      </c>
      <c r="BA951">
        <v>31.7</v>
      </c>
      <c r="BB951">
        <v>11.17</v>
      </c>
      <c r="BC951">
        <v>3.49</v>
      </c>
      <c r="BD951" t="s">
        <v>3</v>
      </c>
      <c r="BE951" t="s">
        <v>3</v>
      </c>
      <c r="BF951" t="s">
        <v>3</v>
      </c>
      <c r="BG951" t="s">
        <v>3</v>
      </c>
      <c r="BH951">
        <v>0</v>
      </c>
      <c r="BI951">
        <v>1</v>
      </c>
      <c r="BJ951" t="s">
        <v>196</v>
      </c>
      <c r="BM951">
        <v>11001</v>
      </c>
      <c r="BN951">
        <v>0</v>
      </c>
      <c r="BO951" t="s">
        <v>193</v>
      </c>
      <c r="BP951">
        <v>1</v>
      </c>
      <c r="BQ951">
        <v>2</v>
      </c>
      <c r="BR951">
        <v>0</v>
      </c>
      <c r="BS951">
        <v>31.7</v>
      </c>
      <c r="BT951">
        <v>1</v>
      </c>
      <c r="BU951">
        <v>1</v>
      </c>
      <c r="BV951">
        <v>1</v>
      </c>
      <c r="BW951">
        <v>1</v>
      </c>
      <c r="BX951">
        <v>1</v>
      </c>
      <c r="BY951" t="s">
        <v>3</v>
      </c>
      <c r="BZ951">
        <v>123</v>
      </c>
      <c r="CA951">
        <v>75</v>
      </c>
      <c r="CE951">
        <v>0</v>
      </c>
      <c r="CF951">
        <v>0</v>
      </c>
      <c r="CG951">
        <v>0</v>
      </c>
      <c r="CM951">
        <v>0</v>
      </c>
      <c r="CN951" t="s">
        <v>926</v>
      </c>
      <c r="CO951">
        <v>0</v>
      </c>
      <c r="CP951">
        <f t="shared" si="971"/>
        <v>4445.0300000000007</v>
      </c>
      <c r="CQ951">
        <f t="shared" si="972"/>
        <v>6056.2668000000003</v>
      </c>
      <c r="CR951">
        <f t="shared" si="973"/>
        <v>399.32749999999999</v>
      </c>
      <c r="CS951">
        <f t="shared" si="974"/>
        <v>96.288750000000007</v>
      </c>
      <c r="CT951">
        <f t="shared" si="975"/>
        <v>11113.6713</v>
      </c>
      <c r="CU951">
        <f t="shared" si="976"/>
        <v>0</v>
      </c>
      <c r="CV951">
        <f t="shared" si="977"/>
        <v>41.100999999999999</v>
      </c>
      <c r="CW951">
        <f t="shared" si="978"/>
        <v>0.22499999999999998</v>
      </c>
      <c r="CX951">
        <f t="shared" si="979"/>
        <v>0</v>
      </c>
      <c r="CY951">
        <f t="shared" si="980"/>
        <v>3148.0932000000007</v>
      </c>
      <c r="CZ951">
        <f t="shared" si="981"/>
        <v>1815.1168000000002</v>
      </c>
      <c r="DC951" t="s">
        <v>3</v>
      </c>
      <c r="DD951" t="s">
        <v>3</v>
      </c>
      <c r="DE951" t="s">
        <v>167</v>
      </c>
      <c r="DF951" t="s">
        <v>167</v>
      </c>
      <c r="DG951" t="s">
        <v>168</v>
      </c>
      <c r="DH951" t="s">
        <v>3</v>
      </c>
      <c r="DI951" t="s">
        <v>168</v>
      </c>
      <c r="DJ951" t="s">
        <v>167</v>
      </c>
      <c r="DK951" t="s">
        <v>3</v>
      </c>
      <c r="DL951" t="s">
        <v>3</v>
      </c>
      <c r="DM951" t="s">
        <v>3</v>
      </c>
      <c r="DN951">
        <v>0</v>
      </c>
      <c r="DO951">
        <v>0</v>
      </c>
      <c r="DP951">
        <v>1</v>
      </c>
      <c r="DQ951">
        <v>1</v>
      </c>
      <c r="DU951">
        <v>1013</v>
      </c>
      <c r="DV951" t="s">
        <v>195</v>
      </c>
      <c r="DW951" t="s">
        <v>195</v>
      </c>
      <c r="DX951">
        <v>1</v>
      </c>
      <c r="DZ951" t="s">
        <v>3</v>
      </c>
      <c r="EA951" t="s">
        <v>3</v>
      </c>
      <c r="EB951" t="s">
        <v>3</v>
      </c>
      <c r="EC951" t="s">
        <v>3</v>
      </c>
      <c r="EE951">
        <v>36260427</v>
      </c>
      <c r="EF951">
        <v>2</v>
      </c>
      <c r="EG951" t="s">
        <v>55</v>
      </c>
      <c r="EH951">
        <v>0</v>
      </c>
      <c r="EI951" t="s">
        <v>3</v>
      </c>
      <c r="EJ951">
        <v>1</v>
      </c>
      <c r="EK951">
        <v>11001</v>
      </c>
      <c r="EL951" t="s">
        <v>23</v>
      </c>
      <c r="EM951" t="s">
        <v>197</v>
      </c>
      <c r="EO951" t="s">
        <v>171</v>
      </c>
      <c r="EQ951">
        <v>0</v>
      </c>
      <c r="ER951">
        <v>2068.7800000000002</v>
      </c>
      <c r="ES951">
        <v>1735.32</v>
      </c>
      <c r="ET951">
        <v>28.6</v>
      </c>
      <c r="EU951">
        <v>2.4300000000000002</v>
      </c>
      <c r="EV951">
        <v>304.86</v>
      </c>
      <c r="EW951">
        <v>35.74</v>
      </c>
      <c r="EX951">
        <v>0.18</v>
      </c>
      <c r="EY951">
        <v>0</v>
      </c>
      <c r="FQ951">
        <v>0</v>
      </c>
      <c r="FR951">
        <f t="shared" si="982"/>
        <v>0</v>
      </c>
      <c r="FS951">
        <v>0</v>
      </c>
      <c r="FT951" t="s">
        <v>58</v>
      </c>
      <c r="FU951" t="s">
        <v>59</v>
      </c>
      <c r="FX951">
        <v>110.7</v>
      </c>
      <c r="FY951">
        <v>63.75</v>
      </c>
      <c r="GA951" t="s">
        <v>3</v>
      </c>
      <c r="GD951">
        <v>1</v>
      </c>
      <c r="GF951">
        <v>-1478680915</v>
      </c>
      <c r="GG951">
        <v>2</v>
      </c>
      <c r="GH951">
        <v>1</v>
      </c>
      <c r="GI951">
        <v>2</v>
      </c>
      <c r="GJ951">
        <v>0</v>
      </c>
      <c r="GK951">
        <v>0</v>
      </c>
      <c r="GL951">
        <f t="shared" si="983"/>
        <v>0</v>
      </c>
      <c r="GM951">
        <f t="shared" si="984"/>
        <v>9408.24</v>
      </c>
      <c r="GN951">
        <f t="shared" si="985"/>
        <v>9408.24</v>
      </c>
      <c r="GO951">
        <f t="shared" si="986"/>
        <v>0</v>
      </c>
      <c r="GP951">
        <f t="shared" si="987"/>
        <v>0</v>
      </c>
      <c r="GR951">
        <v>0</v>
      </c>
      <c r="GS951">
        <v>3</v>
      </c>
      <c r="GT951">
        <v>0</v>
      </c>
      <c r="GU951" t="s">
        <v>3</v>
      </c>
      <c r="GV951">
        <f t="shared" si="988"/>
        <v>0</v>
      </c>
      <c r="GW951">
        <v>1</v>
      </c>
      <c r="GX951">
        <f t="shared" si="989"/>
        <v>0</v>
      </c>
      <c r="HA951">
        <v>0</v>
      </c>
      <c r="HB951">
        <v>0</v>
      </c>
      <c r="HC951">
        <f t="shared" si="990"/>
        <v>0</v>
      </c>
      <c r="HE951" t="s">
        <v>3</v>
      </c>
      <c r="HF951" t="s">
        <v>3</v>
      </c>
      <c r="IK951">
        <v>0</v>
      </c>
    </row>
    <row r="952" spans="1:245">
      <c r="A952">
        <v>17</v>
      </c>
      <c r="B952">
        <v>1</v>
      </c>
      <c r="C952">
        <f>ROW(SmtRes!A564)</f>
        <v>564</v>
      </c>
      <c r="D952">
        <f>ROW(EtalonRes!A558)</f>
        <v>558</v>
      </c>
      <c r="E952" t="s">
        <v>42</v>
      </c>
      <c r="F952" t="s">
        <v>198</v>
      </c>
      <c r="G952" t="s">
        <v>199</v>
      </c>
      <c r="H952" t="s">
        <v>33</v>
      </c>
      <c r="I952">
        <f>ROUND(25.3/100,9)</f>
        <v>0.253</v>
      </c>
      <c r="J952">
        <v>0</v>
      </c>
      <c r="O952">
        <f t="shared" si="956"/>
        <v>15642.1</v>
      </c>
      <c r="P952">
        <f t="shared" si="957"/>
        <v>10517.82</v>
      </c>
      <c r="Q952">
        <f t="shared" si="958"/>
        <v>347.26</v>
      </c>
      <c r="R952">
        <f t="shared" si="959"/>
        <v>78.5</v>
      </c>
      <c r="S952">
        <f t="shared" si="960"/>
        <v>4777.0200000000004</v>
      </c>
      <c r="T952">
        <f t="shared" si="961"/>
        <v>0</v>
      </c>
      <c r="U952">
        <f t="shared" si="962"/>
        <v>17.666483999999997</v>
      </c>
      <c r="V952">
        <f t="shared" si="963"/>
        <v>0.183425</v>
      </c>
      <c r="W952">
        <f t="shared" si="964"/>
        <v>0</v>
      </c>
      <c r="X952">
        <f t="shared" si="965"/>
        <v>5389.63</v>
      </c>
      <c r="Y952">
        <f t="shared" si="966"/>
        <v>3107.53</v>
      </c>
      <c r="AA952">
        <v>33525518</v>
      </c>
      <c r="AB952">
        <f t="shared" si="967"/>
        <v>7074.4960000000001</v>
      </c>
      <c r="AC952">
        <f t="shared" si="968"/>
        <v>6356.64</v>
      </c>
      <c r="AD952">
        <f>ROUND(((((ET952*1.25))-((EU952*1.25)))+AE952),6)</f>
        <v>122.22499999999999</v>
      </c>
      <c r="AE952">
        <f>ROUND(((EU952*1.25)),6)</f>
        <v>9.7874999999999996</v>
      </c>
      <c r="AF952">
        <f>ROUND(((EV952*1.15)),6)</f>
        <v>595.63099999999997</v>
      </c>
      <c r="AG952">
        <f t="shared" si="969"/>
        <v>0</v>
      </c>
      <c r="AH952">
        <f>((EW952*1.15))</f>
        <v>69.827999999999989</v>
      </c>
      <c r="AI952">
        <f>((EX952*1.25))</f>
        <v>0.72499999999999998</v>
      </c>
      <c r="AJ952">
        <f t="shared" si="970"/>
        <v>0</v>
      </c>
      <c r="AK952">
        <v>6972.36</v>
      </c>
      <c r="AL952">
        <v>6356.64</v>
      </c>
      <c r="AM952">
        <v>97.78</v>
      </c>
      <c r="AN952">
        <v>7.83</v>
      </c>
      <c r="AO952">
        <v>517.94000000000005</v>
      </c>
      <c r="AP952">
        <v>0</v>
      </c>
      <c r="AQ952">
        <v>60.72</v>
      </c>
      <c r="AR952">
        <v>0.57999999999999996</v>
      </c>
      <c r="AS952">
        <v>0</v>
      </c>
      <c r="AT952">
        <v>111</v>
      </c>
      <c r="AU952">
        <v>64</v>
      </c>
      <c r="AV952">
        <v>1</v>
      </c>
      <c r="AW952">
        <v>1</v>
      </c>
      <c r="AZ952">
        <v>1</v>
      </c>
      <c r="BA952">
        <v>31.7</v>
      </c>
      <c r="BB952">
        <v>11.23</v>
      </c>
      <c r="BC952">
        <v>6.54</v>
      </c>
      <c r="BD952" t="s">
        <v>3</v>
      </c>
      <c r="BE952" t="s">
        <v>3</v>
      </c>
      <c r="BF952" t="s">
        <v>3</v>
      </c>
      <c r="BG952" t="s">
        <v>3</v>
      </c>
      <c r="BH952">
        <v>0</v>
      </c>
      <c r="BI952">
        <v>1</v>
      </c>
      <c r="BJ952" t="s">
        <v>200</v>
      </c>
      <c r="BM952">
        <v>11001</v>
      </c>
      <c r="BN952">
        <v>0</v>
      </c>
      <c r="BO952" t="s">
        <v>198</v>
      </c>
      <c r="BP952">
        <v>1</v>
      </c>
      <c r="BQ952">
        <v>2</v>
      </c>
      <c r="BR952">
        <v>0</v>
      </c>
      <c r="BS952">
        <v>31.7</v>
      </c>
      <c r="BT952">
        <v>1</v>
      </c>
      <c r="BU952">
        <v>1</v>
      </c>
      <c r="BV952">
        <v>1</v>
      </c>
      <c r="BW952">
        <v>1</v>
      </c>
      <c r="BX952">
        <v>1</v>
      </c>
      <c r="BY952" t="s">
        <v>3</v>
      </c>
      <c r="BZ952">
        <v>123</v>
      </c>
      <c r="CA952">
        <v>75</v>
      </c>
      <c r="CE952">
        <v>0</v>
      </c>
      <c r="CF952">
        <v>0</v>
      </c>
      <c r="CG952">
        <v>0</v>
      </c>
      <c r="CM952">
        <v>0</v>
      </c>
      <c r="CN952" t="s">
        <v>926</v>
      </c>
      <c r="CO952">
        <v>0</v>
      </c>
      <c r="CP952">
        <f t="shared" si="971"/>
        <v>15642.1</v>
      </c>
      <c r="CQ952">
        <f t="shared" si="972"/>
        <v>41572.425600000002</v>
      </c>
      <c r="CR952">
        <f t="shared" si="973"/>
        <v>1372.5867499999999</v>
      </c>
      <c r="CS952">
        <f t="shared" si="974"/>
        <v>310.26374999999996</v>
      </c>
      <c r="CT952">
        <f t="shared" si="975"/>
        <v>18881.502699999997</v>
      </c>
      <c r="CU952">
        <f t="shared" si="976"/>
        <v>0</v>
      </c>
      <c r="CV952">
        <f t="shared" si="977"/>
        <v>69.827999999999989</v>
      </c>
      <c r="CW952">
        <f t="shared" si="978"/>
        <v>0.72499999999999998</v>
      </c>
      <c r="CX952">
        <f t="shared" si="979"/>
        <v>0</v>
      </c>
      <c r="CY952">
        <f t="shared" si="980"/>
        <v>5389.6272000000008</v>
      </c>
      <c r="CZ952">
        <f t="shared" si="981"/>
        <v>3107.5328000000004</v>
      </c>
      <c r="DC952" t="s">
        <v>3</v>
      </c>
      <c r="DD952" t="s">
        <v>3</v>
      </c>
      <c r="DE952" t="s">
        <v>167</v>
      </c>
      <c r="DF952" t="s">
        <v>167</v>
      </c>
      <c r="DG952" t="s">
        <v>168</v>
      </c>
      <c r="DH952" t="s">
        <v>3</v>
      </c>
      <c r="DI952" t="s">
        <v>168</v>
      </c>
      <c r="DJ952" t="s">
        <v>167</v>
      </c>
      <c r="DK952" t="s">
        <v>3</v>
      </c>
      <c r="DL952" t="s">
        <v>3</v>
      </c>
      <c r="DM952" t="s">
        <v>3</v>
      </c>
      <c r="DN952">
        <v>0</v>
      </c>
      <c r="DO952">
        <v>0</v>
      </c>
      <c r="DP952">
        <v>1</v>
      </c>
      <c r="DQ952">
        <v>1</v>
      </c>
      <c r="DU952">
        <v>1013</v>
      </c>
      <c r="DV952" t="s">
        <v>33</v>
      </c>
      <c r="DW952" t="s">
        <v>33</v>
      </c>
      <c r="DX952">
        <v>1</v>
      </c>
      <c r="DZ952" t="s">
        <v>3</v>
      </c>
      <c r="EA952" t="s">
        <v>3</v>
      </c>
      <c r="EB952" t="s">
        <v>3</v>
      </c>
      <c r="EC952" t="s">
        <v>3</v>
      </c>
      <c r="EE952">
        <v>36260427</v>
      </c>
      <c r="EF952">
        <v>2</v>
      </c>
      <c r="EG952" t="s">
        <v>55</v>
      </c>
      <c r="EH952">
        <v>0</v>
      </c>
      <c r="EI952" t="s">
        <v>3</v>
      </c>
      <c r="EJ952">
        <v>1</v>
      </c>
      <c r="EK952">
        <v>11001</v>
      </c>
      <c r="EL952" t="s">
        <v>23</v>
      </c>
      <c r="EM952" t="s">
        <v>197</v>
      </c>
      <c r="EO952" t="s">
        <v>171</v>
      </c>
      <c r="EQ952">
        <v>0</v>
      </c>
      <c r="ER952">
        <v>6972.36</v>
      </c>
      <c r="ES952">
        <v>6356.64</v>
      </c>
      <c r="ET952">
        <v>97.78</v>
      </c>
      <c r="EU952">
        <v>7.83</v>
      </c>
      <c r="EV952">
        <v>517.94000000000005</v>
      </c>
      <c r="EW952">
        <v>60.72</v>
      </c>
      <c r="EX952">
        <v>0.57999999999999996</v>
      </c>
      <c r="EY952">
        <v>0</v>
      </c>
      <c r="FQ952">
        <v>0</v>
      </c>
      <c r="FR952">
        <f t="shared" si="982"/>
        <v>0</v>
      </c>
      <c r="FS952">
        <v>0</v>
      </c>
      <c r="FT952" t="s">
        <v>58</v>
      </c>
      <c r="FU952" t="s">
        <v>59</v>
      </c>
      <c r="FX952">
        <v>110.7</v>
      </c>
      <c r="FY952">
        <v>63.75</v>
      </c>
      <c r="GA952" t="s">
        <v>3</v>
      </c>
      <c r="GD952">
        <v>1</v>
      </c>
      <c r="GF952">
        <v>1837524583</v>
      </c>
      <c r="GG952">
        <v>2</v>
      </c>
      <c r="GH952">
        <v>1</v>
      </c>
      <c r="GI952">
        <v>2</v>
      </c>
      <c r="GJ952">
        <v>0</v>
      </c>
      <c r="GK952">
        <v>0</v>
      </c>
      <c r="GL952">
        <f t="shared" si="983"/>
        <v>0</v>
      </c>
      <c r="GM952">
        <f t="shared" si="984"/>
        <v>24139.26</v>
      </c>
      <c r="GN952">
        <f t="shared" si="985"/>
        <v>24139.26</v>
      </c>
      <c r="GO952">
        <f t="shared" si="986"/>
        <v>0</v>
      </c>
      <c r="GP952">
        <f t="shared" si="987"/>
        <v>0</v>
      </c>
      <c r="GR952">
        <v>0</v>
      </c>
      <c r="GS952">
        <v>3</v>
      </c>
      <c r="GT952">
        <v>0</v>
      </c>
      <c r="GU952" t="s">
        <v>3</v>
      </c>
      <c r="GV952">
        <f t="shared" si="988"/>
        <v>0</v>
      </c>
      <c r="GW952">
        <v>1</v>
      </c>
      <c r="GX952">
        <f t="shared" si="989"/>
        <v>0</v>
      </c>
      <c r="HA952">
        <v>0</v>
      </c>
      <c r="HB952">
        <v>0</v>
      </c>
      <c r="HC952">
        <f t="shared" si="990"/>
        <v>0</v>
      </c>
      <c r="HE952" t="s">
        <v>3</v>
      </c>
      <c r="HF952" t="s">
        <v>3</v>
      </c>
      <c r="IK952">
        <v>0</v>
      </c>
    </row>
    <row r="953" spans="1:245">
      <c r="A953">
        <v>17</v>
      </c>
      <c r="B953">
        <v>1</v>
      </c>
      <c r="C953">
        <f>ROW(SmtRes!A571)</f>
        <v>571</v>
      </c>
      <c r="D953">
        <f>ROW(EtalonRes!A565)</f>
        <v>565</v>
      </c>
      <c r="E953" t="s">
        <v>50</v>
      </c>
      <c r="F953" t="s">
        <v>201</v>
      </c>
      <c r="G953" t="s">
        <v>202</v>
      </c>
      <c r="H953" t="s">
        <v>195</v>
      </c>
      <c r="I953">
        <f>ROUND(25.3/100,9)</f>
        <v>0.253</v>
      </c>
      <c r="J953">
        <v>0</v>
      </c>
      <c r="O953">
        <f t="shared" si="956"/>
        <v>11900.57</v>
      </c>
      <c r="P953">
        <f t="shared" si="957"/>
        <v>8292.3799999999992</v>
      </c>
      <c r="Q953">
        <f t="shared" si="958"/>
        <v>1252.7</v>
      </c>
      <c r="R953">
        <f t="shared" si="959"/>
        <v>675.69</v>
      </c>
      <c r="S953">
        <f t="shared" si="960"/>
        <v>2355.4899999999998</v>
      </c>
      <c r="T953">
        <f t="shared" si="961"/>
        <v>0</v>
      </c>
      <c r="U953">
        <f t="shared" si="962"/>
        <v>9.0950969999999991</v>
      </c>
      <c r="V953">
        <f t="shared" si="963"/>
        <v>2.1188750000000001</v>
      </c>
      <c r="W953">
        <f t="shared" si="964"/>
        <v>0</v>
      </c>
      <c r="X953">
        <f t="shared" si="965"/>
        <v>3364.61</v>
      </c>
      <c r="Y953">
        <f t="shared" si="966"/>
        <v>1939.96</v>
      </c>
      <c r="AA953">
        <v>33525518</v>
      </c>
      <c r="AB953">
        <f t="shared" si="967"/>
        <v>6346.7034999999996</v>
      </c>
      <c r="AC953">
        <f t="shared" si="968"/>
        <v>5583.68</v>
      </c>
      <c r="AD953">
        <f>ROUND(((((ET953*1.25))-((EU953*1.25)))+AE953),6)</f>
        <v>469.32499999999999</v>
      </c>
      <c r="AE953">
        <f>ROUND(((EU953*1.25)),6)</f>
        <v>84.25</v>
      </c>
      <c r="AF953">
        <f>ROUND(((EV953*1.15)),6)</f>
        <v>293.69850000000002</v>
      </c>
      <c r="AG953">
        <f t="shared" si="969"/>
        <v>0</v>
      </c>
      <c r="AH953">
        <f>((EW953*1.15))</f>
        <v>35.948999999999998</v>
      </c>
      <c r="AI953">
        <f>((EX953*1.25))</f>
        <v>8.375</v>
      </c>
      <c r="AJ953">
        <f t="shared" si="970"/>
        <v>0</v>
      </c>
      <c r="AK953">
        <v>6214.53</v>
      </c>
      <c r="AL953">
        <v>5583.68</v>
      </c>
      <c r="AM953">
        <v>375.46</v>
      </c>
      <c r="AN953">
        <v>67.400000000000006</v>
      </c>
      <c r="AO953">
        <v>255.39</v>
      </c>
      <c r="AP953">
        <v>0</v>
      </c>
      <c r="AQ953">
        <v>31.26</v>
      </c>
      <c r="AR953">
        <v>6.7</v>
      </c>
      <c r="AS953">
        <v>0</v>
      </c>
      <c r="AT953">
        <v>111</v>
      </c>
      <c r="AU953">
        <v>64</v>
      </c>
      <c r="AV953">
        <v>1</v>
      </c>
      <c r="AW953">
        <v>1</v>
      </c>
      <c r="AZ953">
        <v>1</v>
      </c>
      <c r="BA953">
        <v>31.7</v>
      </c>
      <c r="BB953">
        <v>10.55</v>
      </c>
      <c r="BC953">
        <v>5.87</v>
      </c>
      <c r="BD953" t="s">
        <v>3</v>
      </c>
      <c r="BE953" t="s">
        <v>3</v>
      </c>
      <c r="BF953" t="s">
        <v>3</v>
      </c>
      <c r="BG953" t="s">
        <v>3</v>
      </c>
      <c r="BH953">
        <v>0</v>
      </c>
      <c r="BI953">
        <v>1</v>
      </c>
      <c r="BJ953" t="s">
        <v>203</v>
      </c>
      <c r="BM953">
        <v>11001</v>
      </c>
      <c r="BN953">
        <v>0</v>
      </c>
      <c r="BO953" t="s">
        <v>201</v>
      </c>
      <c r="BP953">
        <v>1</v>
      </c>
      <c r="BQ953">
        <v>2</v>
      </c>
      <c r="BR953">
        <v>0</v>
      </c>
      <c r="BS953">
        <v>31.7</v>
      </c>
      <c r="BT953">
        <v>1</v>
      </c>
      <c r="BU953">
        <v>1</v>
      </c>
      <c r="BV953">
        <v>1</v>
      </c>
      <c r="BW953">
        <v>1</v>
      </c>
      <c r="BX953">
        <v>1</v>
      </c>
      <c r="BY953" t="s">
        <v>3</v>
      </c>
      <c r="BZ953">
        <v>123</v>
      </c>
      <c r="CA953">
        <v>75</v>
      </c>
      <c r="CE953">
        <v>0</v>
      </c>
      <c r="CF953">
        <v>0</v>
      </c>
      <c r="CG953">
        <v>0</v>
      </c>
      <c r="CM953">
        <v>0</v>
      </c>
      <c r="CN953" t="s">
        <v>926</v>
      </c>
      <c r="CO953">
        <v>0</v>
      </c>
      <c r="CP953">
        <f t="shared" si="971"/>
        <v>11900.57</v>
      </c>
      <c r="CQ953">
        <f t="shared" si="972"/>
        <v>32776.2016</v>
      </c>
      <c r="CR953">
        <f t="shared" si="973"/>
        <v>4951.3787499999999</v>
      </c>
      <c r="CS953">
        <f t="shared" si="974"/>
        <v>2670.7249999999999</v>
      </c>
      <c r="CT953">
        <f t="shared" si="975"/>
        <v>9310.2424499999997</v>
      </c>
      <c r="CU953">
        <f t="shared" si="976"/>
        <v>0</v>
      </c>
      <c r="CV953">
        <f t="shared" si="977"/>
        <v>35.948999999999998</v>
      </c>
      <c r="CW953">
        <f t="shared" si="978"/>
        <v>8.375</v>
      </c>
      <c r="CX953">
        <f t="shared" si="979"/>
        <v>0</v>
      </c>
      <c r="CY953">
        <f t="shared" si="980"/>
        <v>3364.6097999999997</v>
      </c>
      <c r="CZ953">
        <f t="shared" si="981"/>
        <v>1939.9551999999999</v>
      </c>
      <c r="DC953" t="s">
        <v>3</v>
      </c>
      <c r="DD953" t="s">
        <v>3</v>
      </c>
      <c r="DE953" t="s">
        <v>167</v>
      </c>
      <c r="DF953" t="s">
        <v>167</v>
      </c>
      <c r="DG953" t="s">
        <v>168</v>
      </c>
      <c r="DH953" t="s">
        <v>3</v>
      </c>
      <c r="DI953" t="s">
        <v>168</v>
      </c>
      <c r="DJ953" t="s">
        <v>167</v>
      </c>
      <c r="DK953" t="s">
        <v>3</v>
      </c>
      <c r="DL953" t="s">
        <v>3</v>
      </c>
      <c r="DM953" t="s">
        <v>3</v>
      </c>
      <c r="DN953">
        <v>0</v>
      </c>
      <c r="DO953">
        <v>0</v>
      </c>
      <c r="DP953">
        <v>1</v>
      </c>
      <c r="DQ953">
        <v>1</v>
      </c>
      <c r="DU953">
        <v>1013</v>
      </c>
      <c r="DV953" t="s">
        <v>195</v>
      </c>
      <c r="DW953" t="s">
        <v>195</v>
      </c>
      <c r="DX953">
        <v>1</v>
      </c>
      <c r="DZ953" t="s">
        <v>3</v>
      </c>
      <c r="EA953" t="s">
        <v>3</v>
      </c>
      <c r="EB953" t="s">
        <v>3</v>
      </c>
      <c r="EC953" t="s">
        <v>3</v>
      </c>
      <c r="EE953">
        <v>36260427</v>
      </c>
      <c r="EF953">
        <v>2</v>
      </c>
      <c r="EG953" t="s">
        <v>55</v>
      </c>
      <c r="EH953">
        <v>0</v>
      </c>
      <c r="EI953" t="s">
        <v>3</v>
      </c>
      <c r="EJ953">
        <v>1</v>
      </c>
      <c r="EK953">
        <v>11001</v>
      </c>
      <c r="EL953" t="s">
        <v>23</v>
      </c>
      <c r="EM953" t="s">
        <v>197</v>
      </c>
      <c r="EO953" t="s">
        <v>171</v>
      </c>
      <c r="EQ953">
        <v>0</v>
      </c>
      <c r="ER953">
        <v>6214.53</v>
      </c>
      <c r="ES953">
        <v>5583.68</v>
      </c>
      <c r="ET953">
        <v>375.46</v>
      </c>
      <c r="EU953">
        <v>67.400000000000006</v>
      </c>
      <c r="EV953">
        <v>255.39</v>
      </c>
      <c r="EW953">
        <v>31.26</v>
      </c>
      <c r="EX953">
        <v>6.7</v>
      </c>
      <c r="EY953">
        <v>0</v>
      </c>
      <c r="FQ953">
        <v>0</v>
      </c>
      <c r="FR953">
        <f t="shared" si="982"/>
        <v>0</v>
      </c>
      <c r="FS953">
        <v>0</v>
      </c>
      <c r="FT953" t="s">
        <v>58</v>
      </c>
      <c r="FU953" t="s">
        <v>59</v>
      </c>
      <c r="FX953">
        <v>110.7</v>
      </c>
      <c r="FY953">
        <v>63.75</v>
      </c>
      <c r="GA953" t="s">
        <v>3</v>
      </c>
      <c r="GD953">
        <v>1</v>
      </c>
      <c r="GF953">
        <v>1220877284</v>
      </c>
      <c r="GG953">
        <v>2</v>
      </c>
      <c r="GH953">
        <v>1</v>
      </c>
      <c r="GI953">
        <v>2</v>
      </c>
      <c r="GJ953">
        <v>0</v>
      </c>
      <c r="GK953">
        <v>0</v>
      </c>
      <c r="GL953">
        <f t="shared" si="983"/>
        <v>0</v>
      </c>
      <c r="GM953">
        <f t="shared" si="984"/>
        <v>17205.14</v>
      </c>
      <c r="GN953">
        <f t="shared" si="985"/>
        <v>17205.14</v>
      </c>
      <c r="GO953">
        <f t="shared" si="986"/>
        <v>0</v>
      </c>
      <c r="GP953">
        <f t="shared" si="987"/>
        <v>0</v>
      </c>
      <c r="GR953">
        <v>0</v>
      </c>
      <c r="GS953">
        <v>3</v>
      </c>
      <c r="GT953">
        <v>0</v>
      </c>
      <c r="GU953" t="s">
        <v>3</v>
      </c>
      <c r="GV953">
        <f t="shared" si="988"/>
        <v>0</v>
      </c>
      <c r="GW953">
        <v>1</v>
      </c>
      <c r="GX953">
        <f t="shared" si="989"/>
        <v>0</v>
      </c>
      <c r="HA953">
        <v>0</v>
      </c>
      <c r="HB953">
        <v>0</v>
      </c>
      <c r="HC953">
        <f t="shared" si="990"/>
        <v>0</v>
      </c>
      <c r="HE953" t="s">
        <v>3</v>
      </c>
      <c r="HF953" t="s">
        <v>3</v>
      </c>
      <c r="IK953">
        <v>0</v>
      </c>
    </row>
    <row r="954" spans="1:245">
      <c r="A954">
        <v>17</v>
      </c>
      <c r="B954">
        <v>1</v>
      </c>
      <c r="C954">
        <f>ROW(SmtRes!A579)</f>
        <v>579</v>
      </c>
      <c r="D954">
        <f>ROW(EtalonRes!A573)</f>
        <v>573</v>
      </c>
      <c r="E954" t="s">
        <v>141</v>
      </c>
      <c r="F954" t="s">
        <v>204</v>
      </c>
      <c r="G954" t="s">
        <v>205</v>
      </c>
      <c r="H954" t="s">
        <v>53</v>
      </c>
      <c r="I954">
        <f>ROUND(25.3/100,9)</f>
        <v>0.253</v>
      </c>
      <c r="J954">
        <v>0</v>
      </c>
      <c r="O954">
        <f t="shared" si="956"/>
        <v>5089.0200000000004</v>
      </c>
      <c r="P954">
        <f t="shared" si="957"/>
        <v>1510.64</v>
      </c>
      <c r="Q954">
        <f t="shared" si="958"/>
        <v>17.61</v>
      </c>
      <c r="R954">
        <f t="shared" si="959"/>
        <v>5.41</v>
      </c>
      <c r="S954">
        <f t="shared" si="960"/>
        <v>3560.77</v>
      </c>
      <c r="T954">
        <f t="shared" si="961"/>
        <v>0</v>
      </c>
      <c r="U954">
        <f t="shared" si="962"/>
        <v>13.168396999999999</v>
      </c>
      <c r="V954">
        <f t="shared" si="963"/>
        <v>1.2650000000000002E-2</v>
      </c>
      <c r="W954">
        <f t="shared" si="964"/>
        <v>0</v>
      </c>
      <c r="X954">
        <f t="shared" si="965"/>
        <v>3958.46</v>
      </c>
      <c r="Y954">
        <f t="shared" si="966"/>
        <v>2282.36</v>
      </c>
      <c r="AA954">
        <v>33525518</v>
      </c>
      <c r="AB954">
        <f t="shared" si="967"/>
        <v>1239.953</v>
      </c>
      <c r="AC954">
        <f t="shared" si="968"/>
        <v>788.76</v>
      </c>
      <c r="AD954">
        <f>ROUND(((((ET954*1.25))-((EU954*1.25)))+AE954),6)</f>
        <v>7.2125000000000004</v>
      </c>
      <c r="AE954">
        <f>ROUND(((EU954*1.25)),6)</f>
        <v>0.67500000000000004</v>
      </c>
      <c r="AF954">
        <f>ROUND(((EV954*1.15)),6)</f>
        <v>443.98050000000001</v>
      </c>
      <c r="AG954">
        <f t="shared" si="969"/>
        <v>0</v>
      </c>
      <c r="AH954">
        <f>((EW954*1.15))</f>
        <v>52.048999999999992</v>
      </c>
      <c r="AI954">
        <f>((EX954*1.25))</f>
        <v>0.05</v>
      </c>
      <c r="AJ954">
        <f t="shared" si="970"/>
        <v>0</v>
      </c>
      <c r="AK954">
        <v>1180.5999999999999</v>
      </c>
      <c r="AL954">
        <v>788.76</v>
      </c>
      <c r="AM954">
        <v>5.77</v>
      </c>
      <c r="AN954">
        <v>0.54</v>
      </c>
      <c r="AO954">
        <v>386.07</v>
      </c>
      <c r="AP954">
        <v>0</v>
      </c>
      <c r="AQ954">
        <v>45.26</v>
      </c>
      <c r="AR954">
        <v>0.04</v>
      </c>
      <c r="AS954">
        <v>0</v>
      </c>
      <c r="AT954">
        <v>111</v>
      </c>
      <c r="AU954">
        <v>64</v>
      </c>
      <c r="AV954">
        <v>1</v>
      </c>
      <c r="AW954">
        <v>1</v>
      </c>
      <c r="AZ954">
        <v>1</v>
      </c>
      <c r="BA954">
        <v>31.7</v>
      </c>
      <c r="BB954">
        <v>9.65</v>
      </c>
      <c r="BC954">
        <v>7.57</v>
      </c>
      <c r="BD954" t="s">
        <v>3</v>
      </c>
      <c r="BE954" t="s">
        <v>3</v>
      </c>
      <c r="BF954" t="s">
        <v>3</v>
      </c>
      <c r="BG954" t="s">
        <v>3</v>
      </c>
      <c r="BH954">
        <v>0</v>
      </c>
      <c r="BI954">
        <v>1</v>
      </c>
      <c r="BJ954" t="s">
        <v>206</v>
      </c>
      <c r="BM954">
        <v>11001</v>
      </c>
      <c r="BN954">
        <v>0</v>
      </c>
      <c r="BO954" t="s">
        <v>204</v>
      </c>
      <c r="BP954">
        <v>1</v>
      </c>
      <c r="BQ954">
        <v>2</v>
      </c>
      <c r="BR954">
        <v>0</v>
      </c>
      <c r="BS954">
        <v>31.7</v>
      </c>
      <c r="BT954">
        <v>1</v>
      </c>
      <c r="BU954">
        <v>1</v>
      </c>
      <c r="BV954">
        <v>1</v>
      </c>
      <c r="BW954">
        <v>1</v>
      </c>
      <c r="BX954">
        <v>1</v>
      </c>
      <c r="BY954" t="s">
        <v>3</v>
      </c>
      <c r="BZ954">
        <v>123</v>
      </c>
      <c r="CA954">
        <v>75</v>
      </c>
      <c r="CE954">
        <v>0</v>
      </c>
      <c r="CF954">
        <v>0</v>
      </c>
      <c r="CG954">
        <v>0</v>
      </c>
      <c r="CM954">
        <v>0</v>
      </c>
      <c r="CN954" t="s">
        <v>926</v>
      </c>
      <c r="CO954">
        <v>0</v>
      </c>
      <c r="CP954">
        <f t="shared" si="971"/>
        <v>5089.0200000000004</v>
      </c>
      <c r="CQ954">
        <f t="shared" si="972"/>
        <v>5970.9132</v>
      </c>
      <c r="CR954">
        <f t="shared" si="973"/>
        <v>69.600625000000008</v>
      </c>
      <c r="CS954">
        <f t="shared" si="974"/>
        <v>21.397500000000001</v>
      </c>
      <c r="CT954">
        <f t="shared" si="975"/>
        <v>14074.181849999999</v>
      </c>
      <c r="CU954">
        <f t="shared" si="976"/>
        <v>0</v>
      </c>
      <c r="CV954">
        <f t="shared" si="977"/>
        <v>52.048999999999992</v>
      </c>
      <c r="CW954">
        <f t="shared" si="978"/>
        <v>0.05</v>
      </c>
      <c r="CX954">
        <f t="shared" si="979"/>
        <v>0</v>
      </c>
      <c r="CY954">
        <f t="shared" si="980"/>
        <v>3958.4597999999996</v>
      </c>
      <c r="CZ954">
        <f t="shared" si="981"/>
        <v>2282.3552</v>
      </c>
      <c r="DC954" t="s">
        <v>3</v>
      </c>
      <c r="DD954" t="s">
        <v>3</v>
      </c>
      <c r="DE954" t="s">
        <v>167</v>
      </c>
      <c r="DF954" t="s">
        <v>167</v>
      </c>
      <c r="DG954" t="s">
        <v>168</v>
      </c>
      <c r="DH954" t="s">
        <v>3</v>
      </c>
      <c r="DI954" t="s">
        <v>168</v>
      </c>
      <c r="DJ954" t="s">
        <v>167</v>
      </c>
      <c r="DK954" t="s">
        <v>3</v>
      </c>
      <c r="DL954" t="s">
        <v>3</v>
      </c>
      <c r="DM954" t="s">
        <v>3</v>
      </c>
      <c r="DN954">
        <v>0</v>
      </c>
      <c r="DO954">
        <v>0</v>
      </c>
      <c r="DP954">
        <v>1</v>
      </c>
      <c r="DQ954">
        <v>1</v>
      </c>
      <c r="DU954">
        <v>1005</v>
      </c>
      <c r="DV954" t="s">
        <v>53</v>
      </c>
      <c r="DW954" t="s">
        <v>53</v>
      </c>
      <c r="DX954">
        <v>100</v>
      </c>
      <c r="DZ954" t="s">
        <v>3</v>
      </c>
      <c r="EA954" t="s">
        <v>3</v>
      </c>
      <c r="EB954" t="s">
        <v>3</v>
      </c>
      <c r="EC954" t="s">
        <v>3</v>
      </c>
      <c r="EE954">
        <v>36260427</v>
      </c>
      <c r="EF954">
        <v>2</v>
      </c>
      <c r="EG954" t="s">
        <v>55</v>
      </c>
      <c r="EH954">
        <v>0</v>
      </c>
      <c r="EI954" t="s">
        <v>3</v>
      </c>
      <c r="EJ954">
        <v>1</v>
      </c>
      <c r="EK954">
        <v>11001</v>
      </c>
      <c r="EL954" t="s">
        <v>23</v>
      </c>
      <c r="EM954" t="s">
        <v>197</v>
      </c>
      <c r="EO954" t="s">
        <v>171</v>
      </c>
      <c r="EQ954">
        <v>0</v>
      </c>
      <c r="ER954">
        <v>1180.5999999999999</v>
      </c>
      <c r="ES954">
        <v>788.76</v>
      </c>
      <c r="ET954">
        <v>5.77</v>
      </c>
      <c r="EU954">
        <v>0.54</v>
      </c>
      <c r="EV954">
        <v>386.07</v>
      </c>
      <c r="EW954">
        <v>45.26</v>
      </c>
      <c r="EX954">
        <v>0.04</v>
      </c>
      <c r="EY954">
        <v>0</v>
      </c>
      <c r="FQ954">
        <v>0</v>
      </c>
      <c r="FR954">
        <f t="shared" si="982"/>
        <v>0</v>
      </c>
      <c r="FS954">
        <v>0</v>
      </c>
      <c r="FT954" t="s">
        <v>58</v>
      </c>
      <c r="FU954" t="s">
        <v>59</v>
      </c>
      <c r="FX954">
        <v>110.7</v>
      </c>
      <c r="FY954">
        <v>63.75</v>
      </c>
      <c r="GA954" t="s">
        <v>3</v>
      </c>
      <c r="GD954">
        <v>1</v>
      </c>
      <c r="GF954">
        <v>-295419027</v>
      </c>
      <c r="GG954">
        <v>2</v>
      </c>
      <c r="GH954">
        <v>1</v>
      </c>
      <c r="GI954">
        <v>2</v>
      </c>
      <c r="GJ954">
        <v>0</v>
      </c>
      <c r="GK954">
        <v>0</v>
      </c>
      <c r="GL954">
        <f t="shared" si="983"/>
        <v>0</v>
      </c>
      <c r="GM954">
        <f t="shared" si="984"/>
        <v>11329.84</v>
      </c>
      <c r="GN954">
        <f t="shared" si="985"/>
        <v>11329.84</v>
      </c>
      <c r="GO954">
        <f t="shared" si="986"/>
        <v>0</v>
      </c>
      <c r="GP954">
        <f t="shared" si="987"/>
        <v>0</v>
      </c>
      <c r="GR954">
        <v>0</v>
      </c>
      <c r="GS954">
        <v>3</v>
      </c>
      <c r="GT954">
        <v>0</v>
      </c>
      <c r="GU954" t="s">
        <v>3</v>
      </c>
      <c r="GV954">
        <f t="shared" si="988"/>
        <v>0</v>
      </c>
      <c r="GW954">
        <v>1</v>
      </c>
      <c r="GX954">
        <f t="shared" si="989"/>
        <v>0</v>
      </c>
      <c r="HA954">
        <v>0</v>
      </c>
      <c r="HB954">
        <v>0</v>
      </c>
      <c r="HC954">
        <f t="shared" si="990"/>
        <v>0</v>
      </c>
      <c r="HE954" t="s">
        <v>3</v>
      </c>
      <c r="HF954" t="s">
        <v>3</v>
      </c>
      <c r="IK954">
        <v>0</v>
      </c>
    </row>
    <row r="955" spans="1:245">
      <c r="A955">
        <v>18</v>
      </c>
      <c r="B955">
        <v>1</v>
      </c>
      <c r="C955">
        <v>578</v>
      </c>
      <c r="E955" t="s">
        <v>293</v>
      </c>
      <c r="F955" t="s">
        <v>208</v>
      </c>
      <c r="G955" t="s">
        <v>209</v>
      </c>
      <c r="H955" t="s">
        <v>184</v>
      </c>
      <c r="I955">
        <f>I954*J955</f>
        <v>25.806000000000001</v>
      </c>
      <c r="J955">
        <v>102</v>
      </c>
      <c r="O955">
        <f t="shared" si="956"/>
        <v>13319.85</v>
      </c>
      <c r="P955">
        <f t="shared" si="957"/>
        <v>13319.85</v>
      </c>
      <c r="Q955">
        <f t="shared" si="958"/>
        <v>0</v>
      </c>
      <c r="R955">
        <f t="shared" si="959"/>
        <v>0</v>
      </c>
      <c r="S955">
        <f t="shared" si="960"/>
        <v>0</v>
      </c>
      <c r="T955">
        <f t="shared" si="961"/>
        <v>0</v>
      </c>
      <c r="U955">
        <f t="shared" si="962"/>
        <v>0</v>
      </c>
      <c r="V955">
        <f t="shared" si="963"/>
        <v>0</v>
      </c>
      <c r="W955">
        <f t="shared" si="964"/>
        <v>97.03</v>
      </c>
      <c r="X955">
        <f t="shared" si="965"/>
        <v>0</v>
      </c>
      <c r="Y955">
        <f t="shared" si="966"/>
        <v>0</v>
      </c>
      <c r="AA955">
        <v>33525518</v>
      </c>
      <c r="AB955">
        <f t="shared" si="967"/>
        <v>82.19</v>
      </c>
      <c r="AC955">
        <f t="shared" si="968"/>
        <v>82.19</v>
      </c>
      <c r="AD955">
        <f>ROUND((((ET955)-(EU955))+AE955),6)</f>
        <v>0</v>
      </c>
      <c r="AE955">
        <f>ROUND((EU955),6)</f>
        <v>0</v>
      </c>
      <c r="AF955">
        <f>ROUND((EV955),6)</f>
        <v>0</v>
      </c>
      <c r="AG955">
        <f t="shared" si="969"/>
        <v>0</v>
      </c>
      <c r="AH955">
        <f>(EW955)</f>
        <v>0</v>
      </c>
      <c r="AI955">
        <f>(EX955)</f>
        <v>0</v>
      </c>
      <c r="AJ955">
        <f t="shared" si="970"/>
        <v>3.76</v>
      </c>
      <c r="AK955">
        <v>82.19</v>
      </c>
      <c r="AL955">
        <v>82.19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3.76</v>
      </c>
      <c r="AT955">
        <v>111</v>
      </c>
      <c r="AU955">
        <v>64</v>
      </c>
      <c r="AV955">
        <v>1</v>
      </c>
      <c r="AW955">
        <v>1</v>
      </c>
      <c r="AZ955">
        <v>1</v>
      </c>
      <c r="BA955">
        <v>1</v>
      </c>
      <c r="BB955">
        <v>1</v>
      </c>
      <c r="BC955">
        <v>6.28</v>
      </c>
      <c r="BD955" t="s">
        <v>3</v>
      </c>
      <c r="BE955" t="s">
        <v>3</v>
      </c>
      <c r="BF955" t="s">
        <v>3</v>
      </c>
      <c r="BG955" t="s">
        <v>3</v>
      </c>
      <c r="BH955">
        <v>3</v>
      </c>
      <c r="BI955">
        <v>1</v>
      </c>
      <c r="BJ955" t="s">
        <v>210</v>
      </c>
      <c r="BM955">
        <v>11001</v>
      </c>
      <c r="BN955">
        <v>0</v>
      </c>
      <c r="BO955" t="s">
        <v>208</v>
      </c>
      <c r="BP955">
        <v>1</v>
      </c>
      <c r="BQ955">
        <v>2</v>
      </c>
      <c r="BR955">
        <v>0</v>
      </c>
      <c r="BS955">
        <v>1</v>
      </c>
      <c r="BT955">
        <v>1</v>
      </c>
      <c r="BU955">
        <v>1</v>
      </c>
      <c r="BV955">
        <v>1</v>
      </c>
      <c r="BW955">
        <v>1</v>
      </c>
      <c r="BX955">
        <v>1</v>
      </c>
      <c r="BY955" t="s">
        <v>3</v>
      </c>
      <c r="BZ955">
        <v>123</v>
      </c>
      <c r="CA955">
        <v>75</v>
      </c>
      <c r="CE955">
        <v>0</v>
      </c>
      <c r="CF955">
        <v>0</v>
      </c>
      <c r="CG955">
        <v>0</v>
      </c>
      <c r="CM955">
        <v>0</v>
      </c>
      <c r="CN955" t="s">
        <v>3</v>
      </c>
      <c r="CO955">
        <v>0</v>
      </c>
      <c r="CP955">
        <f t="shared" si="971"/>
        <v>13319.85</v>
      </c>
      <c r="CQ955">
        <f t="shared" si="972"/>
        <v>516.15319999999997</v>
      </c>
      <c r="CR955">
        <f t="shared" si="973"/>
        <v>0</v>
      </c>
      <c r="CS955">
        <f t="shared" si="974"/>
        <v>0</v>
      </c>
      <c r="CT955">
        <f t="shared" si="975"/>
        <v>0</v>
      </c>
      <c r="CU955">
        <f t="shared" si="976"/>
        <v>0</v>
      </c>
      <c r="CV955">
        <f t="shared" si="977"/>
        <v>0</v>
      </c>
      <c r="CW955">
        <f t="shared" si="978"/>
        <v>0</v>
      </c>
      <c r="CX955">
        <f t="shared" si="979"/>
        <v>3.76</v>
      </c>
      <c r="CY955">
        <f t="shared" si="980"/>
        <v>0</v>
      </c>
      <c r="CZ955">
        <f t="shared" si="981"/>
        <v>0</v>
      </c>
      <c r="DC955" t="s">
        <v>3</v>
      </c>
      <c r="DD955" t="s">
        <v>3</v>
      </c>
      <c r="DE955" t="s">
        <v>3</v>
      </c>
      <c r="DF955" t="s">
        <v>3</v>
      </c>
      <c r="DG955" t="s">
        <v>3</v>
      </c>
      <c r="DH955" t="s">
        <v>3</v>
      </c>
      <c r="DI955" t="s">
        <v>3</v>
      </c>
      <c r="DJ955" t="s">
        <v>3</v>
      </c>
      <c r="DK955" t="s">
        <v>3</v>
      </c>
      <c r="DL955" t="s">
        <v>3</v>
      </c>
      <c r="DM955" t="s">
        <v>3</v>
      </c>
      <c r="DN955">
        <v>0</v>
      </c>
      <c r="DO955">
        <v>0</v>
      </c>
      <c r="DP955">
        <v>1</v>
      </c>
      <c r="DQ955">
        <v>1</v>
      </c>
      <c r="DU955">
        <v>1005</v>
      </c>
      <c r="DV955" t="s">
        <v>184</v>
      </c>
      <c r="DW955" t="s">
        <v>184</v>
      </c>
      <c r="DX955">
        <v>1</v>
      </c>
      <c r="DZ955" t="s">
        <v>3</v>
      </c>
      <c r="EA955" t="s">
        <v>3</v>
      </c>
      <c r="EB955" t="s">
        <v>3</v>
      </c>
      <c r="EC955" t="s">
        <v>3</v>
      </c>
      <c r="EE955">
        <v>36260427</v>
      </c>
      <c r="EF955">
        <v>2</v>
      </c>
      <c r="EG955" t="s">
        <v>55</v>
      </c>
      <c r="EH955">
        <v>0</v>
      </c>
      <c r="EI955" t="s">
        <v>3</v>
      </c>
      <c r="EJ955">
        <v>1</v>
      </c>
      <c r="EK955">
        <v>11001</v>
      </c>
      <c r="EL955" t="s">
        <v>23</v>
      </c>
      <c r="EM955" t="s">
        <v>197</v>
      </c>
      <c r="EO955" t="s">
        <v>3</v>
      </c>
      <c r="EQ955">
        <v>0</v>
      </c>
      <c r="ER955">
        <v>82.19</v>
      </c>
      <c r="ES955">
        <v>82.19</v>
      </c>
      <c r="ET955">
        <v>0</v>
      </c>
      <c r="EU955">
        <v>0</v>
      </c>
      <c r="EV955">
        <v>0</v>
      </c>
      <c r="EW955">
        <v>0</v>
      </c>
      <c r="EX955">
        <v>0</v>
      </c>
      <c r="FQ955">
        <v>0</v>
      </c>
      <c r="FR955">
        <f t="shared" si="982"/>
        <v>0</v>
      </c>
      <c r="FS955">
        <v>0</v>
      </c>
      <c r="FT955" t="s">
        <v>58</v>
      </c>
      <c r="FU955" t="s">
        <v>59</v>
      </c>
      <c r="FX955">
        <v>110.7</v>
      </c>
      <c r="FY955">
        <v>63.75</v>
      </c>
      <c r="GA955" t="s">
        <v>3</v>
      </c>
      <c r="GD955">
        <v>1</v>
      </c>
      <c r="GF955">
        <v>-100917442</v>
      </c>
      <c r="GG955">
        <v>2</v>
      </c>
      <c r="GH955">
        <v>1</v>
      </c>
      <c r="GI955">
        <v>2</v>
      </c>
      <c r="GJ955">
        <v>0</v>
      </c>
      <c r="GK955">
        <v>0</v>
      </c>
      <c r="GL955">
        <f t="shared" si="983"/>
        <v>0</v>
      </c>
      <c r="GM955">
        <f t="shared" si="984"/>
        <v>13319.85</v>
      </c>
      <c r="GN955">
        <f t="shared" si="985"/>
        <v>13319.85</v>
      </c>
      <c r="GO955">
        <f t="shared" si="986"/>
        <v>0</v>
      </c>
      <c r="GP955">
        <f t="shared" si="987"/>
        <v>0</v>
      </c>
      <c r="GR955">
        <v>0</v>
      </c>
      <c r="GS955">
        <v>3</v>
      </c>
      <c r="GT955">
        <v>0</v>
      </c>
      <c r="GU955" t="s">
        <v>3</v>
      </c>
      <c r="GV955">
        <f t="shared" si="988"/>
        <v>0</v>
      </c>
      <c r="GW955">
        <v>1</v>
      </c>
      <c r="GX955">
        <f t="shared" si="989"/>
        <v>0</v>
      </c>
      <c r="HA955">
        <v>0</v>
      </c>
      <c r="HB955">
        <v>0</v>
      </c>
      <c r="HC955">
        <f t="shared" si="990"/>
        <v>0</v>
      </c>
      <c r="HE955" t="s">
        <v>3</v>
      </c>
      <c r="HF955" t="s">
        <v>3</v>
      </c>
      <c r="IK955">
        <v>0</v>
      </c>
    </row>
    <row r="956" spans="1:245">
      <c r="A956">
        <v>17</v>
      </c>
      <c r="B956">
        <v>1</v>
      </c>
      <c r="C956">
        <f>ROW(SmtRes!A582)</f>
        <v>582</v>
      </c>
      <c r="D956">
        <f>ROW(EtalonRes!A577)</f>
        <v>577</v>
      </c>
      <c r="E956" t="s">
        <v>152</v>
      </c>
      <c r="F956" t="s">
        <v>211</v>
      </c>
      <c r="G956" t="s">
        <v>212</v>
      </c>
      <c r="H956" t="s">
        <v>20</v>
      </c>
      <c r="I956">
        <f>ROUND(22/100,9)</f>
        <v>0.22</v>
      </c>
      <c r="J956">
        <v>0</v>
      </c>
      <c r="O956">
        <f t="shared" si="956"/>
        <v>617.89</v>
      </c>
      <c r="P956">
        <f t="shared" si="957"/>
        <v>0</v>
      </c>
      <c r="Q956">
        <f t="shared" si="958"/>
        <v>5.99</v>
      </c>
      <c r="R956">
        <f t="shared" si="959"/>
        <v>0</v>
      </c>
      <c r="S956">
        <f t="shared" si="960"/>
        <v>611.9</v>
      </c>
      <c r="T956">
        <f t="shared" si="961"/>
        <v>0</v>
      </c>
      <c r="U956">
        <f t="shared" si="962"/>
        <v>1.9778</v>
      </c>
      <c r="V956">
        <f t="shared" si="963"/>
        <v>0</v>
      </c>
      <c r="W956">
        <f t="shared" si="964"/>
        <v>0</v>
      </c>
      <c r="X956">
        <f t="shared" si="965"/>
        <v>679.21</v>
      </c>
      <c r="Y956">
        <f t="shared" si="966"/>
        <v>391.62</v>
      </c>
      <c r="AA956">
        <v>33525518</v>
      </c>
      <c r="AB956">
        <f t="shared" si="967"/>
        <v>90.36</v>
      </c>
      <c r="AC956">
        <f>ROUND(0,6)</f>
        <v>0</v>
      </c>
      <c r="AD956">
        <f>ROUND((((ET956)-(EU956))+AE956),6)</f>
        <v>2.62</v>
      </c>
      <c r="AE956">
        <f>ROUND((EU956),6)</f>
        <v>0</v>
      </c>
      <c r="AF956">
        <f>ROUND((EV956),6)</f>
        <v>87.74</v>
      </c>
      <c r="AG956">
        <f t="shared" si="969"/>
        <v>0</v>
      </c>
      <c r="AH956">
        <f>(EW956)</f>
        <v>8.99</v>
      </c>
      <c r="AI956">
        <f>(EX956)</f>
        <v>0</v>
      </c>
      <c r="AJ956">
        <f t="shared" si="970"/>
        <v>0</v>
      </c>
      <c r="AK956">
        <v>90.36</v>
      </c>
      <c r="AL956">
        <v>0</v>
      </c>
      <c r="AM956">
        <v>2.62</v>
      </c>
      <c r="AN956">
        <v>0</v>
      </c>
      <c r="AO956">
        <v>87.74</v>
      </c>
      <c r="AP956">
        <v>0</v>
      </c>
      <c r="AQ956">
        <v>8.99</v>
      </c>
      <c r="AR956">
        <v>0</v>
      </c>
      <c r="AS956">
        <v>0</v>
      </c>
      <c r="AT956">
        <v>111</v>
      </c>
      <c r="AU956">
        <v>64</v>
      </c>
      <c r="AV956">
        <v>1</v>
      </c>
      <c r="AW956">
        <v>1</v>
      </c>
      <c r="AZ956">
        <v>1</v>
      </c>
      <c r="BA956">
        <v>31.7</v>
      </c>
      <c r="BB956">
        <v>10.4</v>
      </c>
      <c r="BC956">
        <v>2.86</v>
      </c>
      <c r="BD956" t="s">
        <v>3</v>
      </c>
      <c r="BE956" t="s">
        <v>3</v>
      </c>
      <c r="BF956" t="s">
        <v>3</v>
      </c>
      <c r="BG956" t="s">
        <v>3</v>
      </c>
      <c r="BH956">
        <v>0</v>
      </c>
      <c r="BI956">
        <v>1</v>
      </c>
      <c r="BJ956" t="s">
        <v>213</v>
      </c>
      <c r="BM956">
        <v>11001</v>
      </c>
      <c r="BN956">
        <v>0</v>
      </c>
      <c r="BO956" t="s">
        <v>211</v>
      </c>
      <c r="BP956">
        <v>1</v>
      </c>
      <c r="BQ956">
        <v>2</v>
      </c>
      <c r="BR956">
        <v>0</v>
      </c>
      <c r="BS956">
        <v>31.7</v>
      </c>
      <c r="BT956">
        <v>1</v>
      </c>
      <c r="BU956">
        <v>1</v>
      </c>
      <c r="BV956">
        <v>1</v>
      </c>
      <c r="BW956">
        <v>1</v>
      </c>
      <c r="BX956">
        <v>1</v>
      </c>
      <c r="BY956" t="s">
        <v>3</v>
      </c>
      <c r="BZ956">
        <v>123</v>
      </c>
      <c r="CA956">
        <v>75</v>
      </c>
      <c r="CE956">
        <v>0</v>
      </c>
      <c r="CF956">
        <v>0</v>
      </c>
      <c r="CG956">
        <v>0</v>
      </c>
      <c r="CM956">
        <v>0</v>
      </c>
      <c r="CN956" t="s">
        <v>3</v>
      </c>
      <c r="CO956">
        <v>0</v>
      </c>
      <c r="CP956">
        <f t="shared" si="971"/>
        <v>617.89</v>
      </c>
      <c r="CQ956">
        <f t="shared" si="972"/>
        <v>0</v>
      </c>
      <c r="CR956">
        <f t="shared" si="973"/>
        <v>27.248000000000001</v>
      </c>
      <c r="CS956">
        <f t="shared" si="974"/>
        <v>0</v>
      </c>
      <c r="CT956">
        <f t="shared" si="975"/>
        <v>2781.3579999999997</v>
      </c>
      <c r="CU956">
        <f t="shared" si="976"/>
        <v>0</v>
      </c>
      <c r="CV956">
        <f t="shared" si="977"/>
        <v>8.99</v>
      </c>
      <c r="CW956">
        <f t="shared" si="978"/>
        <v>0</v>
      </c>
      <c r="CX956">
        <f t="shared" si="979"/>
        <v>0</v>
      </c>
      <c r="CY956">
        <f t="shared" si="980"/>
        <v>679.20899999999995</v>
      </c>
      <c r="CZ956">
        <f t="shared" si="981"/>
        <v>391.61599999999999</v>
      </c>
      <c r="DC956" t="s">
        <v>3</v>
      </c>
      <c r="DD956" t="s">
        <v>214</v>
      </c>
      <c r="DE956" t="s">
        <v>3</v>
      </c>
      <c r="DF956" t="s">
        <v>3</v>
      </c>
      <c r="DG956" t="s">
        <v>3</v>
      </c>
      <c r="DH956" t="s">
        <v>3</v>
      </c>
      <c r="DI956" t="s">
        <v>3</v>
      </c>
      <c r="DJ956" t="s">
        <v>3</v>
      </c>
      <c r="DK956" t="s">
        <v>3</v>
      </c>
      <c r="DL956" t="s">
        <v>3</v>
      </c>
      <c r="DM956" t="s">
        <v>3</v>
      </c>
      <c r="DN956">
        <v>0</v>
      </c>
      <c r="DO956">
        <v>0</v>
      </c>
      <c r="DP956">
        <v>1</v>
      </c>
      <c r="DQ956">
        <v>1</v>
      </c>
      <c r="DU956">
        <v>1013</v>
      </c>
      <c r="DV956" t="s">
        <v>20</v>
      </c>
      <c r="DW956" t="s">
        <v>20</v>
      </c>
      <c r="DX956">
        <v>1</v>
      </c>
      <c r="DZ956" t="s">
        <v>3</v>
      </c>
      <c r="EA956" t="s">
        <v>3</v>
      </c>
      <c r="EB956" t="s">
        <v>3</v>
      </c>
      <c r="EC956" t="s">
        <v>3</v>
      </c>
      <c r="EE956">
        <v>36260427</v>
      </c>
      <c r="EF956">
        <v>2</v>
      </c>
      <c r="EG956" t="s">
        <v>55</v>
      </c>
      <c r="EH956">
        <v>0</v>
      </c>
      <c r="EI956" t="s">
        <v>3</v>
      </c>
      <c r="EJ956">
        <v>1</v>
      </c>
      <c r="EK956">
        <v>11001</v>
      </c>
      <c r="EL956" t="s">
        <v>23</v>
      </c>
      <c r="EM956" t="s">
        <v>197</v>
      </c>
      <c r="EO956" t="s">
        <v>3</v>
      </c>
      <c r="EQ956">
        <v>0</v>
      </c>
      <c r="ER956">
        <v>90.36</v>
      </c>
      <c r="ES956">
        <v>0</v>
      </c>
      <c r="ET956">
        <v>2.62</v>
      </c>
      <c r="EU956">
        <v>0</v>
      </c>
      <c r="EV956">
        <v>87.74</v>
      </c>
      <c r="EW956">
        <v>8.99</v>
      </c>
      <c r="EX956">
        <v>0</v>
      </c>
      <c r="EY956">
        <v>0</v>
      </c>
      <c r="FQ956">
        <v>0</v>
      </c>
      <c r="FR956">
        <f t="shared" si="982"/>
        <v>0</v>
      </c>
      <c r="FS956">
        <v>0</v>
      </c>
      <c r="FT956" t="s">
        <v>58</v>
      </c>
      <c r="FU956" t="s">
        <v>59</v>
      </c>
      <c r="FX956">
        <v>110.7</v>
      </c>
      <c r="FY956">
        <v>63.75</v>
      </c>
      <c r="GA956" t="s">
        <v>3</v>
      </c>
      <c r="GD956">
        <v>1</v>
      </c>
      <c r="GF956">
        <v>273681548</v>
      </c>
      <c r="GG956">
        <v>2</v>
      </c>
      <c r="GH956">
        <v>2</v>
      </c>
      <c r="GI956">
        <v>2</v>
      </c>
      <c r="GJ956">
        <v>0</v>
      </c>
      <c r="GK956">
        <v>0</v>
      </c>
      <c r="GL956">
        <f t="shared" si="983"/>
        <v>0</v>
      </c>
      <c r="GM956">
        <f t="shared" si="984"/>
        <v>1688.72</v>
      </c>
      <c r="GN956">
        <f t="shared" si="985"/>
        <v>1688.72</v>
      </c>
      <c r="GO956">
        <f t="shared" si="986"/>
        <v>0</v>
      </c>
      <c r="GP956">
        <f t="shared" si="987"/>
        <v>0</v>
      </c>
      <c r="GR956">
        <v>0</v>
      </c>
      <c r="GS956">
        <v>3</v>
      </c>
      <c r="GT956">
        <v>0</v>
      </c>
      <c r="GU956" t="s">
        <v>3</v>
      </c>
      <c r="GV956">
        <f t="shared" si="988"/>
        <v>0</v>
      </c>
      <c r="GW956">
        <v>1</v>
      </c>
      <c r="GX956">
        <f t="shared" si="989"/>
        <v>0</v>
      </c>
      <c r="HA956">
        <v>0</v>
      </c>
      <c r="HB956">
        <v>0</v>
      </c>
      <c r="HC956">
        <f t="shared" si="990"/>
        <v>0</v>
      </c>
      <c r="HE956" t="s">
        <v>3</v>
      </c>
      <c r="HF956" t="s">
        <v>3</v>
      </c>
      <c r="IK956">
        <v>0</v>
      </c>
    </row>
    <row r="957" spans="1:245">
      <c r="A957">
        <v>17</v>
      </c>
      <c r="B957">
        <v>1</v>
      </c>
      <c r="C957">
        <f>ROW(SmtRes!A601)</f>
        <v>601</v>
      </c>
      <c r="D957">
        <f>ROW(EtalonRes!A596)</f>
        <v>596</v>
      </c>
      <c r="E957" t="s">
        <v>290</v>
      </c>
      <c r="F957" t="s">
        <v>216</v>
      </c>
      <c r="G957" t="s">
        <v>217</v>
      </c>
      <c r="H957" t="s">
        <v>218</v>
      </c>
      <c r="I957">
        <f>ROUND(60/100,9)</f>
        <v>0.6</v>
      </c>
      <c r="J957">
        <v>0</v>
      </c>
      <c r="O957">
        <f t="shared" si="956"/>
        <v>44336.29</v>
      </c>
      <c r="P957">
        <f t="shared" si="957"/>
        <v>26580.54</v>
      </c>
      <c r="Q957">
        <f t="shared" si="958"/>
        <v>99.21</v>
      </c>
      <c r="R957">
        <f t="shared" si="959"/>
        <v>0</v>
      </c>
      <c r="S957">
        <f t="shared" si="960"/>
        <v>17656.54</v>
      </c>
      <c r="T957">
        <f t="shared" si="961"/>
        <v>0</v>
      </c>
      <c r="U957">
        <f t="shared" si="962"/>
        <v>61.41</v>
      </c>
      <c r="V957">
        <f t="shared" si="963"/>
        <v>0</v>
      </c>
      <c r="W957">
        <f t="shared" si="964"/>
        <v>0</v>
      </c>
      <c r="X957">
        <f t="shared" si="965"/>
        <v>18715.93</v>
      </c>
      <c r="Y957">
        <f t="shared" si="966"/>
        <v>9534.5300000000007</v>
      </c>
      <c r="AA957">
        <v>33525518</v>
      </c>
      <c r="AB957">
        <f t="shared" si="967"/>
        <v>8403.0570000000007</v>
      </c>
      <c r="AC957">
        <f t="shared" ref="AC957:AC969" si="991">ROUND((ES957),6)</f>
        <v>7445.53</v>
      </c>
      <c r="AD957">
        <f>ROUND(((((ET957*1.25))-((EU957*1.25)))+AE957),6)</f>
        <v>29.212499999999999</v>
      </c>
      <c r="AE957">
        <f>ROUND(((EU957*1.25)),6)</f>
        <v>0</v>
      </c>
      <c r="AF957">
        <f>ROUND(((EV957*1.15)),6)</f>
        <v>928.31449999999995</v>
      </c>
      <c r="AG957">
        <f t="shared" si="969"/>
        <v>0</v>
      </c>
      <c r="AH957">
        <f>((EW957*1.15))</f>
        <v>102.35</v>
      </c>
      <c r="AI957">
        <f>((EX957*1.25))</f>
        <v>0</v>
      </c>
      <c r="AJ957">
        <f t="shared" si="970"/>
        <v>0</v>
      </c>
      <c r="AK957">
        <v>8276.1299999999992</v>
      </c>
      <c r="AL957">
        <v>7445.53</v>
      </c>
      <c r="AM957">
        <v>23.37</v>
      </c>
      <c r="AN957">
        <v>0</v>
      </c>
      <c r="AO957">
        <v>807.23</v>
      </c>
      <c r="AP957">
        <v>0</v>
      </c>
      <c r="AQ957">
        <v>89</v>
      </c>
      <c r="AR957">
        <v>0</v>
      </c>
      <c r="AS957">
        <v>0</v>
      </c>
      <c r="AT957">
        <v>106</v>
      </c>
      <c r="AU957">
        <v>54</v>
      </c>
      <c r="AV957">
        <v>1</v>
      </c>
      <c r="AW957">
        <v>1</v>
      </c>
      <c r="AZ957">
        <v>1</v>
      </c>
      <c r="BA957">
        <v>31.7</v>
      </c>
      <c r="BB957">
        <v>5.66</v>
      </c>
      <c r="BC957">
        <v>5.95</v>
      </c>
      <c r="BD957" t="s">
        <v>3</v>
      </c>
      <c r="BE957" t="s">
        <v>3</v>
      </c>
      <c r="BF957" t="s">
        <v>3</v>
      </c>
      <c r="BG957" t="s">
        <v>3</v>
      </c>
      <c r="BH957">
        <v>0</v>
      </c>
      <c r="BI957">
        <v>1</v>
      </c>
      <c r="BJ957" t="s">
        <v>219</v>
      </c>
      <c r="BM957">
        <v>10001</v>
      </c>
      <c r="BN957">
        <v>0</v>
      </c>
      <c r="BO957" t="s">
        <v>216</v>
      </c>
      <c r="BP957">
        <v>1</v>
      </c>
      <c r="BQ957">
        <v>2</v>
      </c>
      <c r="BR957">
        <v>0</v>
      </c>
      <c r="BS957">
        <v>31.7</v>
      </c>
      <c r="BT957">
        <v>1</v>
      </c>
      <c r="BU957">
        <v>1</v>
      </c>
      <c r="BV957">
        <v>1</v>
      </c>
      <c r="BW957">
        <v>1</v>
      </c>
      <c r="BX957">
        <v>1</v>
      </c>
      <c r="BY957" t="s">
        <v>3</v>
      </c>
      <c r="BZ957">
        <v>118</v>
      </c>
      <c r="CA957">
        <v>63</v>
      </c>
      <c r="CE957">
        <v>0</v>
      </c>
      <c r="CF957">
        <v>0</v>
      </c>
      <c r="CG957">
        <v>0</v>
      </c>
      <c r="CM957">
        <v>0</v>
      </c>
      <c r="CN957" t="s">
        <v>926</v>
      </c>
      <c r="CO957">
        <v>0</v>
      </c>
      <c r="CP957">
        <f t="shared" si="971"/>
        <v>44336.29</v>
      </c>
      <c r="CQ957">
        <f t="shared" si="972"/>
        <v>44300.9035</v>
      </c>
      <c r="CR957">
        <f t="shared" si="973"/>
        <v>165.34275</v>
      </c>
      <c r="CS957">
        <f t="shared" si="974"/>
        <v>0</v>
      </c>
      <c r="CT957">
        <f t="shared" si="975"/>
        <v>29427.569649999998</v>
      </c>
      <c r="CU957">
        <f t="shared" si="976"/>
        <v>0</v>
      </c>
      <c r="CV957">
        <f t="shared" si="977"/>
        <v>102.35</v>
      </c>
      <c r="CW957">
        <f t="shared" si="978"/>
        <v>0</v>
      </c>
      <c r="CX957">
        <f t="shared" si="979"/>
        <v>0</v>
      </c>
      <c r="CY957">
        <f t="shared" si="980"/>
        <v>18715.932400000002</v>
      </c>
      <c r="CZ957">
        <f t="shared" si="981"/>
        <v>9534.5316000000003</v>
      </c>
      <c r="DC957" t="s">
        <v>3</v>
      </c>
      <c r="DD957" t="s">
        <v>3</v>
      </c>
      <c r="DE957" t="s">
        <v>167</v>
      </c>
      <c r="DF957" t="s">
        <v>167</v>
      </c>
      <c r="DG957" t="s">
        <v>168</v>
      </c>
      <c r="DH957" t="s">
        <v>3</v>
      </c>
      <c r="DI957" t="s">
        <v>168</v>
      </c>
      <c r="DJ957" t="s">
        <v>167</v>
      </c>
      <c r="DK957" t="s">
        <v>3</v>
      </c>
      <c r="DL957" t="s">
        <v>3</v>
      </c>
      <c r="DM957" t="s">
        <v>3</v>
      </c>
      <c r="DN957">
        <v>0</v>
      </c>
      <c r="DO957">
        <v>0</v>
      </c>
      <c r="DP957">
        <v>1</v>
      </c>
      <c r="DQ957">
        <v>1</v>
      </c>
      <c r="DU957">
        <v>1005</v>
      </c>
      <c r="DV957" t="s">
        <v>218</v>
      </c>
      <c r="DW957" t="s">
        <v>218</v>
      </c>
      <c r="DX957">
        <v>100</v>
      </c>
      <c r="DZ957" t="s">
        <v>3</v>
      </c>
      <c r="EA957" t="s">
        <v>3</v>
      </c>
      <c r="EB957" t="s">
        <v>3</v>
      </c>
      <c r="EC957" t="s">
        <v>3</v>
      </c>
      <c r="EE957">
        <v>36260426</v>
      </c>
      <c r="EF957">
        <v>2</v>
      </c>
      <c r="EG957" t="s">
        <v>55</v>
      </c>
      <c r="EH957">
        <v>0</v>
      </c>
      <c r="EI957" t="s">
        <v>3</v>
      </c>
      <c r="EJ957">
        <v>1</v>
      </c>
      <c r="EK957">
        <v>10001</v>
      </c>
      <c r="EL957" t="s">
        <v>169</v>
      </c>
      <c r="EM957" t="s">
        <v>170</v>
      </c>
      <c r="EO957" t="s">
        <v>171</v>
      </c>
      <c r="EQ957">
        <v>0</v>
      </c>
      <c r="ER957">
        <v>8276.1299999999992</v>
      </c>
      <c r="ES957">
        <v>7445.53</v>
      </c>
      <c r="ET957">
        <v>23.37</v>
      </c>
      <c r="EU957">
        <v>0</v>
      </c>
      <c r="EV957">
        <v>807.23</v>
      </c>
      <c r="EW957">
        <v>89</v>
      </c>
      <c r="EX957">
        <v>0</v>
      </c>
      <c r="EY957">
        <v>0</v>
      </c>
      <c r="FQ957">
        <v>0</v>
      </c>
      <c r="FR957">
        <f t="shared" si="982"/>
        <v>0</v>
      </c>
      <c r="FS957">
        <v>0</v>
      </c>
      <c r="FT957" t="s">
        <v>58</v>
      </c>
      <c r="FU957" t="s">
        <v>59</v>
      </c>
      <c r="FX957">
        <v>106.2</v>
      </c>
      <c r="FY957">
        <v>53.55</v>
      </c>
      <c r="GA957" t="s">
        <v>3</v>
      </c>
      <c r="GD957">
        <v>1</v>
      </c>
      <c r="GF957">
        <v>-978692579</v>
      </c>
      <c r="GG957">
        <v>2</v>
      </c>
      <c r="GH957">
        <v>1</v>
      </c>
      <c r="GI957">
        <v>2</v>
      </c>
      <c r="GJ957">
        <v>0</v>
      </c>
      <c r="GK957">
        <v>0</v>
      </c>
      <c r="GL957">
        <f t="shared" si="983"/>
        <v>0</v>
      </c>
      <c r="GM957">
        <f t="shared" si="984"/>
        <v>72586.75</v>
      </c>
      <c r="GN957">
        <f t="shared" si="985"/>
        <v>72586.75</v>
      </c>
      <c r="GO957">
        <f t="shared" si="986"/>
        <v>0</v>
      </c>
      <c r="GP957">
        <f t="shared" si="987"/>
        <v>0</v>
      </c>
      <c r="GR957">
        <v>0</v>
      </c>
      <c r="GS957">
        <v>3</v>
      </c>
      <c r="GT957">
        <v>0</v>
      </c>
      <c r="GU957" t="s">
        <v>3</v>
      </c>
      <c r="GV957">
        <f t="shared" si="988"/>
        <v>0</v>
      </c>
      <c r="GW957">
        <v>1</v>
      </c>
      <c r="GX957">
        <f t="shared" si="989"/>
        <v>0</v>
      </c>
      <c r="HA957">
        <v>0</v>
      </c>
      <c r="HB957">
        <v>0</v>
      </c>
      <c r="HC957">
        <f t="shared" si="990"/>
        <v>0</v>
      </c>
      <c r="HE957" t="s">
        <v>3</v>
      </c>
      <c r="HF957" t="s">
        <v>3</v>
      </c>
      <c r="IK957">
        <v>0</v>
      </c>
    </row>
    <row r="958" spans="1:245">
      <c r="A958">
        <v>17</v>
      </c>
      <c r="B958">
        <v>1</v>
      </c>
      <c r="C958">
        <f>ROW(SmtRes!A612)</f>
        <v>612</v>
      </c>
      <c r="D958">
        <f>ROW(EtalonRes!A605)</f>
        <v>605</v>
      </c>
      <c r="E958" t="s">
        <v>215</v>
      </c>
      <c r="F958" t="s">
        <v>221</v>
      </c>
      <c r="G958" t="s">
        <v>222</v>
      </c>
      <c r="H958" t="s">
        <v>144</v>
      </c>
      <c r="I958">
        <f>ROUND(5/100,9)</f>
        <v>0.05</v>
      </c>
      <c r="J958">
        <v>0</v>
      </c>
      <c r="O958">
        <f t="shared" si="956"/>
        <v>503.74</v>
      </c>
      <c r="P958">
        <f t="shared" si="957"/>
        <v>21.96</v>
      </c>
      <c r="Q958">
        <f t="shared" si="958"/>
        <v>2.54</v>
      </c>
      <c r="R958">
        <f t="shared" si="959"/>
        <v>0.65</v>
      </c>
      <c r="S958">
        <f t="shared" si="960"/>
        <v>479.24</v>
      </c>
      <c r="T958">
        <f t="shared" si="961"/>
        <v>0</v>
      </c>
      <c r="U958">
        <f t="shared" si="962"/>
        <v>1.524</v>
      </c>
      <c r="V958">
        <f t="shared" si="963"/>
        <v>1.5E-3</v>
      </c>
      <c r="W958">
        <f t="shared" si="964"/>
        <v>0</v>
      </c>
      <c r="X958">
        <f t="shared" si="965"/>
        <v>455.9</v>
      </c>
      <c r="Y958">
        <f t="shared" si="966"/>
        <v>311.93</v>
      </c>
      <c r="AA958">
        <v>33525518</v>
      </c>
      <c r="AB958">
        <f t="shared" si="967"/>
        <v>371.42</v>
      </c>
      <c r="AC958">
        <f t="shared" si="991"/>
        <v>63.28</v>
      </c>
      <c r="AD958">
        <f t="shared" ref="AD958:AD963" si="992">ROUND((((ET958)-(EU958))+AE958),6)</f>
        <v>5.78</v>
      </c>
      <c r="AE958">
        <f t="shared" ref="AE958:AF963" si="993">ROUND((EU958),6)</f>
        <v>0.41</v>
      </c>
      <c r="AF958">
        <f t="shared" si="993"/>
        <v>302.36</v>
      </c>
      <c r="AG958">
        <f t="shared" si="969"/>
        <v>0</v>
      </c>
      <c r="AH958">
        <f t="shared" ref="AH958:AI963" si="994">(EW958)</f>
        <v>30.48</v>
      </c>
      <c r="AI958">
        <f t="shared" si="994"/>
        <v>0.03</v>
      </c>
      <c r="AJ958">
        <f t="shared" si="970"/>
        <v>0</v>
      </c>
      <c r="AK958">
        <v>371.42</v>
      </c>
      <c r="AL958">
        <v>63.28</v>
      </c>
      <c r="AM958">
        <v>5.78</v>
      </c>
      <c r="AN958">
        <v>0.41</v>
      </c>
      <c r="AO958">
        <v>302.36</v>
      </c>
      <c r="AP958">
        <v>0</v>
      </c>
      <c r="AQ958">
        <v>30.48</v>
      </c>
      <c r="AR958">
        <v>0.03</v>
      </c>
      <c r="AS958">
        <v>0</v>
      </c>
      <c r="AT958">
        <v>95</v>
      </c>
      <c r="AU958">
        <v>65</v>
      </c>
      <c r="AV958">
        <v>1</v>
      </c>
      <c r="AW958">
        <v>1</v>
      </c>
      <c r="AZ958">
        <v>1</v>
      </c>
      <c r="BA958">
        <v>31.7</v>
      </c>
      <c r="BB958">
        <v>8.8000000000000007</v>
      </c>
      <c r="BC958">
        <v>6.94</v>
      </c>
      <c r="BD958" t="s">
        <v>3</v>
      </c>
      <c r="BE958" t="s">
        <v>3</v>
      </c>
      <c r="BF958" t="s">
        <v>3</v>
      </c>
      <c r="BG958" t="s">
        <v>3</v>
      </c>
      <c r="BH958">
        <v>0</v>
      </c>
      <c r="BI958">
        <v>2</v>
      </c>
      <c r="BJ958" t="s">
        <v>223</v>
      </c>
      <c r="BM958">
        <v>108001</v>
      </c>
      <c r="BN958">
        <v>0</v>
      </c>
      <c r="BO958" t="s">
        <v>221</v>
      </c>
      <c r="BP958">
        <v>1</v>
      </c>
      <c r="BQ958">
        <v>3</v>
      </c>
      <c r="BR958">
        <v>0</v>
      </c>
      <c r="BS958">
        <v>31.7</v>
      </c>
      <c r="BT958">
        <v>1</v>
      </c>
      <c r="BU958">
        <v>1</v>
      </c>
      <c r="BV958">
        <v>1</v>
      </c>
      <c r="BW958">
        <v>1</v>
      </c>
      <c r="BX958">
        <v>1</v>
      </c>
      <c r="BY958" t="s">
        <v>3</v>
      </c>
      <c r="BZ958">
        <v>95</v>
      </c>
      <c r="CA958">
        <v>65</v>
      </c>
      <c r="CE958">
        <v>0</v>
      </c>
      <c r="CF958">
        <v>0</v>
      </c>
      <c r="CG958">
        <v>0</v>
      </c>
      <c r="CM958">
        <v>0</v>
      </c>
      <c r="CN958" t="s">
        <v>3</v>
      </c>
      <c r="CO958">
        <v>0</v>
      </c>
      <c r="CP958">
        <f t="shared" si="971"/>
        <v>503.74</v>
      </c>
      <c r="CQ958">
        <f t="shared" si="972"/>
        <v>439.16320000000002</v>
      </c>
      <c r="CR958">
        <f t="shared" si="973"/>
        <v>50.864000000000004</v>
      </c>
      <c r="CS958">
        <f t="shared" si="974"/>
        <v>12.996999999999998</v>
      </c>
      <c r="CT958">
        <f t="shared" si="975"/>
        <v>9584.8119999999999</v>
      </c>
      <c r="CU958">
        <f t="shared" si="976"/>
        <v>0</v>
      </c>
      <c r="CV958">
        <f t="shared" si="977"/>
        <v>30.48</v>
      </c>
      <c r="CW958">
        <f t="shared" si="978"/>
        <v>0.03</v>
      </c>
      <c r="CX958">
        <f t="shared" si="979"/>
        <v>0</v>
      </c>
      <c r="CY958">
        <f t="shared" si="980"/>
        <v>455.89549999999997</v>
      </c>
      <c r="CZ958">
        <f t="shared" si="981"/>
        <v>311.92849999999999</v>
      </c>
      <c r="DC958" t="s">
        <v>3</v>
      </c>
      <c r="DD958" t="s">
        <v>3</v>
      </c>
      <c r="DE958" t="s">
        <v>3</v>
      </c>
      <c r="DF958" t="s">
        <v>3</v>
      </c>
      <c r="DG958" t="s">
        <v>3</v>
      </c>
      <c r="DH958" t="s">
        <v>3</v>
      </c>
      <c r="DI958" t="s">
        <v>3</v>
      </c>
      <c r="DJ958" t="s">
        <v>3</v>
      </c>
      <c r="DK958" t="s">
        <v>3</v>
      </c>
      <c r="DL958" t="s">
        <v>3</v>
      </c>
      <c r="DM958" t="s">
        <v>3</v>
      </c>
      <c r="DN958">
        <v>0</v>
      </c>
      <c r="DO958">
        <v>0</v>
      </c>
      <c r="DP958">
        <v>1</v>
      </c>
      <c r="DQ958">
        <v>1</v>
      </c>
      <c r="DU958">
        <v>1010</v>
      </c>
      <c r="DV958" t="s">
        <v>144</v>
      </c>
      <c r="DW958" t="s">
        <v>144</v>
      </c>
      <c r="DX958">
        <v>100</v>
      </c>
      <c r="DZ958" t="s">
        <v>3</v>
      </c>
      <c r="EA958" t="s">
        <v>3</v>
      </c>
      <c r="EB958" t="s">
        <v>3</v>
      </c>
      <c r="EC958" t="s">
        <v>3</v>
      </c>
      <c r="EE958">
        <v>36260309</v>
      </c>
      <c r="EF958">
        <v>3</v>
      </c>
      <c r="EG958" t="s">
        <v>224</v>
      </c>
      <c r="EH958">
        <v>0</v>
      </c>
      <c r="EI958" t="s">
        <v>3</v>
      </c>
      <c r="EJ958">
        <v>2</v>
      </c>
      <c r="EK958">
        <v>108001</v>
      </c>
      <c r="EL958" t="s">
        <v>225</v>
      </c>
      <c r="EM958" t="s">
        <v>226</v>
      </c>
      <c r="EO958" t="s">
        <v>3</v>
      </c>
      <c r="EQ958">
        <v>0</v>
      </c>
      <c r="ER958">
        <v>371.42</v>
      </c>
      <c r="ES958">
        <v>63.28</v>
      </c>
      <c r="ET958">
        <v>5.78</v>
      </c>
      <c r="EU958">
        <v>0.41</v>
      </c>
      <c r="EV958">
        <v>302.36</v>
      </c>
      <c r="EW958">
        <v>30.48</v>
      </c>
      <c r="EX958">
        <v>0.03</v>
      </c>
      <c r="EY958">
        <v>0</v>
      </c>
      <c r="FQ958">
        <v>0</v>
      </c>
      <c r="FR958">
        <f t="shared" si="982"/>
        <v>0</v>
      </c>
      <c r="FS958">
        <v>0</v>
      </c>
      <c r="FX958">
        <v>95</v>
      </c>
      <c r="FY958">
        <v>65</v>
      </c>
      <c r="GA958" t="s">
        <v>3</v>
      </c>
      <c r="GD958">
        <v>1</v>
      </c>
      <c r="GF958">
        <v>-1627028948</v>
      </c>
      <c r="GG958">
        <v>2</v>
      </c>
      <c r="GH958">
        <v>1</v>
      </c>
      <c r="GI958">
        <v>2</v>
      </c>
      <c r="GJ958">
        <v>0</v>
      </c>
      <c r="GK958">
        <v>0</v>
      </c>
      <c r="GL958">
        <f t="shared" si="983"/>
        <v>0</v>
      </c>
      <c r="GM958">
        <f t="shared" si="984"/>
        <v>1271.57</v>
      </c>
      <c r="GN958">
        <f t="shared" si="985"/>
        <v>0</v>
      </c>
      <c r="GO958">
        <f t="shared" si="986"/>
        <v>1271.57</v>
      </c>
      <c r="GP958">
        <f t="shared" si="987"/>
        <v>0</v>
      </c>
      <c r="GR958">
        <v>0</v>
      </c>
      <c r="GS958">
        <v>3</v>
      </c>
      <c r="GT958">
        <v>0</v>
      </c>
      <c r="GU958" t="s">
        <v>3</v>
      </c>
      <c r="GV958">
        <f t="shared" si="988"/>
        <v>0</v>
      </c>
      <c r="GW958">
        <v>1</v>
      </c>
      <c r="GX958">
        <f t="shared" si="989"/>
        <v>0</v>
      </c>
      <c r="HA958">
        <v>0</v>
      </c>
      <c r="HB958">
        <v>0</v>
      </c>
      <c r="HC958">
        <f t="shared" si="990"/>
        <v>0</v>
      </c>
      <c r="HE958" t="s">
        <v>3</v>
      </c>
      <c r="HF958" t="s">
        <v>3</v>
      </c>
      <c r="IK958">
        <v>0</v>
      </c>
    </row>
    <row r="959" spans="1:245">
      <c r="A959">
        <v>18</v>
      </c>
      <c r="B959">
        <v>1</v>
      </c>
      <c r="C959">
        <v>610</v>
      </c>
      <c r="E959" t="s">
        <v>294</v>
      </c>
      <c r="F959" t="s">
        <v>228</v>
      </c>
      <c r="G959" t="s">
        <v>229</v>
      </c>
      <c r="H959" t="s">
        <v>230</v>
      </c>
      <c r="I959">
        <f>I958*J959</f>
        <v>0.05</v>
      </c>
      <c r="J959">
        <v>1</v>
      </c>
      <c r="O959">
        <f t="shared" si="956"/>
        <v>255.8</v>
      </c>
      <c r="P959">
        <f t="shared" si="957"/>
        <v>255.8</v>
      </c>
      <c r="Q959">
        <f t="shared" si="958"/>
        <v>0</v>
      </c>
      <c r="R959">
        <f t="shared" si="959"/>
        <v>0</v>
      </c>
      <c r="S959">
        <f t="shared" si="960"/>
        <v>0</v>
      </c>
      <c r="T959">
        <f t="shared" si="961"/>
        <v>0</v>
      </c>
      <c r="U959">
        <f t="shared" si="962"/>
        <v>0</v>
      </c>
      <c r="V959">
        <f t="shared" si="963"/>
        <v>0</v>
      </c>
      <c r="W959">
        <f t="shared" si="964"/>
        <v>0.97</v>
      </c>
      <c r="X959">
        <f t="shared" si="965"/>
        <v>0</v>
      </c>
      <c r="Y959">
        <f t="shared" si="966"/>
        <v>0</v>
      </c>
      <c r="AA959">
        <v>33525518</v>
      </c>
      <c r="AB959">
        <f t="shared" si="967"/>
        <v>1998.42</v>
      </c>
      <c r="AC959">
        <f t="shared" si="991"/>
        <v>1998.42</v>
      </c>
      <c r="AD959">
        <f t="shared" si="992"/>
        <v>0</v>
      </c>
      <c r="AE959">
        <f t="shared" si="993"/>
        <v>0</v>
      </c>
      <c r="AF959">
        <f t="shared" si="993"/>
        <v>0</v>
      </c>
      <c r="AG959">
        <f t="shared" si="969"/>
        <v>0</v>
      </c>
      <c r="AH959">
        <f t="shared" si="994"/>
        <v>0</v>
      </c>
      <c r="AI959">
        <f t="shared" si="994"/>
        <v>0</v>
      </c>
      <c r="AJ959">
        <f t="shared" si="970"/>
        <v>19.399999999999999</v>
      </c>
      <c r="AK959">
        <v>1998.42</v>
      </c>
      <c r="AL959">
        <v>1998.42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19.399999999999999</v>
      </c>
      <c r="AT959">
        <v>95</v>
      </c>
      <c r="AU959">
        <v>65</v>
      </c>
      <c r="AV959">
        <v>1</v>
      </c>
      <c r="AW959">
        <v>1</v>
      </c>
      <c r="AZ959">
        <v>1</v>
      </c>
      <c r="BA959">
        <v>1</v>
      </c>
      <c r="BB959">
        <v>1</v>
      </c>
      <c r="BC959">
        <v>2.56</v>
      </c>
      <c r="BD959" t="s">
        <v>3</v>
      </c>
      <c r="BE959" t="s">
        <v>3</v>
      </c>
      <c r="BF959" t="s">
        <v>3</v>
      </c>
      <c r="BG959" t="s">
        <v>3</v>
      </c>
      <c r="BH959">
        <v>3</v>
      </c>
      <c r="BI959">
        <v>2</v>
      </c>
      <c r="BJ959" t="s">
        <v>231</v>
      </c>
      <c r="BM959">
        <v>108001</v>
      </c>
      <c r="BN959">
        <v>0</v>
      </c>
      <c r="BO959" t="s">
        <v>228</v>
      </c>
      <c r="BP959">
        <v>1</v>
      </c>
      <c r="BQ959">
        <v>3</v>
      </c>
      <c r="BR959">
        <v>0</v>
      </c>
      <c r="BS959">
        <v>1</v>
      </c>
      <c r="BT959">
        <v>1</v>
      </c>
      <c r="BU959">
        <v>1</v>
      </c>
      <c r="BV959">
        <v>1</v>
      </c>
      <c r="BW959">
        <v>1</v>
      </c>
      <c r="BX959">
        <v>1</v>
      </c>
      <c r="BY959" t="s">
        <v>3</v>
      </c>
      <c r="BZ959">
        <v>95</v>
      </c>
      <c r="CA959">
        <v>65</v>
      </c>
      <c r="CE959">
        <v>0</v>
      </c>
      <c r="CF959">
        <v>0</v>
      </c>
      <c r="CG959">
        <v>0</v>
      </c>
      <c r="CM959">
        <v>0</v>
      </c>
      <c r="CN959" t="s">
        <v>3</v>
      </c>
      <c r="CO959">
        <v>0</v>
      </c>
      <c r="CP959">
        <f t="shared" si="971"/>
        <v>255.8</v>
      </c>
      <c r="CQ959">
        <f t="shared" si="972"/>
        <v>5115.9552000000003</v>
      </c>
      <c r="CR959">
        <f t="shared" si="973"/>
        <v>0</v>
      </c>
      <c r="CS959">
        <f t="shared" si="974"/>
        <v>0</v>
      </c>
      <c r="CT959">
        <f t="shared" si="975"/>
        <v>0</v>
      </c>
      <c r="CU959">
        <f t="shared" si="976"/>
        <v>0</v>
      </c>
      <c r="CV959">
        <f t="shared" si="977"/>
        <v>0</v>
      </c>
      <c r="CW959">
        <f t="shared" si="978"/>
        <v>0</v>
      </c>
      <c r="CX959">
        <f t="shared" si="979"/>
        <v>19.399999999999999</v>
      </c>
      <c r="CY959">
        <f t="shared" si="980"/>
        <v>0</v>
      </c>
      <c r="CZ959">
        <f t="shared" si="981"/>
        <v>0</v>
      </c>
      <c r="DC959" t="s">
        <v>3</v>
      </c>
      <c r="DD959" t="s">
        <v>3</v>
      </c>
      <c r="DE959" t="s">
        <v>3</v>
      </c>
      <c r="DF959" t="s">
        <v>3</v>
      </c>
      <c r="DG959" t="s">
        <v>3</v>
      </c>
      <c r="DH959" t="s">
        <v>3</v>
      </c>
      <c r="DI959" t="s">
        <v>3</v>
      </c>
      <c r="DJ959" t="s">
        <v>3</v>
      </c>
      <c r="DK959" t="s">
        <v>3</v>
      </c>
      <c r="DL959" t="s">
        <v>3</v>
      </c>
      <c r="DM959" t="s">
        <v>3</v>
      </c>
      <c r="DN959">
        <v>0</v>
      </c>
      <c r="DO959">
        <v>0</v>
      </c>
      <c r="DP959">
        <v>1</v>
      </c>
      <c r="DQ959">
        <v>1</v>
      </c>
      <c r="DU959">
        <v>1010</v>
      </c>
      <c r="DV959" t="s">
        <v>230</v>
      </c>
      <c r="DW959" t="s">
        <v>230</v>
      </c>
      <c r="DX959">
        <v>1000</v>
      </c>
      <c r="DZ959" t="s">
        <v>3</v>
      </c>
      <c r="EA959" t="s">
        <v>3</v>
      </c>
      <c r="EB959" t="s">
        <v>3</v>
      </c>
      <c r="EC959" t="s">
        <v>3</v>
      </c>
      <c r="EE959">
        <v>36260309</v>
      </c>
      <c r="EF959">
        <v>3</v>
      </c>
      <c r="EG959" t="s">
        <v>224</v>
      </c>
      <c r="EH959">
        <v>0</v>
      </c>
      <c r="EI959" t="s">
        <v>3</v>
      </c>
      <c r="EJ959">
        <v>2</v>
      </c>
      <c r="EK959">
        <v>108001</v>
      </c>
      <c r="EL959" t="s">
        <v>225</v>
      </c>
      <c r="EM959" t="s">
        <v>226</v>
      </c>
      <c r="EO959" t="s">
        <v>3</v>
      </c>
      <c r="EQ959">
        <v>0</v>
      </c>
      <c r="ER959">
        <v>1998.42</v>
      </c>
      <c r="ES959">
        <v>1998.42</v>
      </c>
      <c r="ET959">
        <v>0</v>
      </c>
      <c r="EU959">
        <v>0</v>
      </c>
      <c r="EV959">
        <v>0</v>
      </c>
      <c r="EW959">
        <v>0</v>
      </c>
      <c r="EX959">
        <v>0</v>
      </c>
      <c r="FQ959">
        <v>0</v>
      </c>
      <c r="FR959">
        <f t="shared" si="982"/>
        <v>0</v>
      </c>
      <c r="FS959">
        <v>0</v>
      </c>
      <c r="FX959">
        <v>95</v>
      </c>
      <c r="FY959">
        <v>65</v>
      </c>
      <c r="GA959" t="s">
        <v>3</v>
      </c>
      <c r="GD959">
        <v>1</v>
      </c>
      <c r="GF959">
        <v>-1152774928</v>
      </c>
      <c r="GG959">
        <v>2</v>
      </c>
      <c r="GH959">
        <v>1</v>
      </c>
      <c r="GI959">
        <v>2</v>
      </c>
      <c r="GJ959">
        <v>0</v>
      </c>
      <c r="GK959">
        <v>0</v>
      </c>
      <c r="GL959">
        <f t="shared" si="983"/>
        <v>0</v>
      </c>
      <c r="GM959">
        <f t="shared" si="984"/>
        <v>255.8</v>
      </c>
      <c r="GN959">
        <f t="shared" si="985"/>
        <v>0</v>
      </c>
      <c r="GO959">
        <f t="shared" si="986"/>
        <v>255.8</v>
      </c>
      <c r="GP959">
        <f t="shared" si="987"/>
        <v>0</v>
      </c>
      <c r="GR959">
        <v>0</v>
      </c>
      <c r="GS959">
        <v>3</v>
      </c>
      <c r="GT959">
        <v>0</v>
      </c>
      <c r="GU959" t="s">
        <v>3</v>
      </c>
      <c r="GV959">
        <f t="shared" si="988"/>
        <v>0</v>
      </c>
      <c r="GW959">
        <v>1</v>
      </c>
      <c r="GX959">
        <f t="shared" si="989"/>
        <v>0</v>
      </c>
      <c r="HA959">
        <v>0</v>
      </c>
      <c r="HB959">
        <v>0</v>
      </c>
      <c r="HC959">
        <f t="shared" si="990"/>
        <v>0</v>
      </c>
      <c r="HE959" t="s">
        <v>3</v>
      </c>
      <c r="HF959" t="s">
        <v>3</v>
      </c>
      <c r="IK959">
        <v>0</v>
      </c>
    </row>
    <row r="960" spans="1:245">
      <c r="A960">
        <v>18</v>
      </c>
      <c r="B960">
        <v>1</v>
      </c>
      <c r="C960">
        <v>609</v>
      </c>
      <c r="E960" t="s">
        <v>295</v>
      </c>
      <c r="F960" t="s">
        <v>236</v>
      </c>
      <c r="G960" t="s">
        <v>237</v>
      </c>
      <c r="H960" t="s">
        <v>238</v>
      </c>
      <c r="I960">
        <f>I958*J960</f>
        <v>5</v>
      </c>
      <c r="J960">
        <v>100</v>
      </c>
      <c r="O960">
        <f t="shared" si="956"/>
        <v>262.51</v>
      </c>
      <c r="P960">
        <f t="shared" si="957"/>
        <v>262.51</v>
      </c>
      <c r="Q960">
        <f t="shared" si="958"/>
        <v>0</v>
      </c>
      <c r="R960">
        <f t="shared" si="959"/>
        <v>0</v>
      </c>
      <c r="S960">
        <f t="shared" si="960"/>
        <v>0</v>
      </c>
      <c r="T960">
        <f t="shared" si="961"/>
        <v>0</v>
      </c>
      <c r="U960">
        <f t="shared" si="962"/>
        <v>0</v>
      </c>
      <c r="V960">
        <f t="shared" si="963"/>
        <v>0</v>
      </c>
      <c r="W960">
        <f t="shared" si="964"/>
        <v>0.35</v>
      </c>
      <c r="X960">
        <f t="shared" si="965"/>
        <v>0</v>
      </c>
      <c r="Y960">
        <f t="shared" si="966"/>
        <v>0</v>
      </c>
      <c r="AA960">
        <v>33525518</v>
      </c>
      <c r="AB960">
        <f t="shared" si="967"/>
        <v>7.62</v>
      </c>
      <c r="AC960">
        <f t="shared" si="991"/>
        <v>7.62</v>
      </c>
      <c r="AD960">
        <f t="shared" si="992"/>
        <v>0</v>
      </c>
      <c r="AE960">
        <f t="shared" si="993"/>
        <v>0</v>
      </c>
      <c r="AF960">
        <f t="shared" si="993"/>
        <v>0</v>
      </c>
      <c r="AG960">
        <f t="shared" si="969"/>
        <v>0</v>
      </c>
      <c r="AH960">
        <f t="shared" si="994"/>
        <v>0</v>
      </c>
      <c r="AI960">
        <f t="shared" si="994"/>
        <v>0</v>
      </c>
      <c r="AJ960">
        <f t="shared" si="970"/>
        <v>7.0000000000000007E-2</v>
      </c>
      <c r="AK960">
        <v>7.62</v>
      </c>
      <c r="AL960">
        <v>7.62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7.0000000000000007E-2</v>
      </c>
      <c r="AT960">
        <v>95</v>
      </c>
      <c r="AU960">
        <v>65</v>
      </c>
      <c r="AV960">
        <v>1</v>
      </c>
      <c r="AW960">
        <v>1</v>
      </c>
      <c r="AZ960">
        <v>1</v>
      </c>
      <c r="BA960">
        <v>1</v>
      </c>
      <c r="BB960">
        <v>1</v>
      </c>
      <c r="BC960">
        <v>6.89</v>
      </c>
      <c r="BD960" t="s">
        <v>3</v>
      </c>
      <c r="BE960" t="s">
        <v>3</v>
      </c>
      <c r="BF960" t="s">
        <v>3</v>
      </c>
      <c r="BG960" t="s">
        <v>3</v>
      </c>
      <c r="BH960">
        <v>3</v>
      </c>
      <c r="BI960">
        <v>2</v>
      </c>
      <c r="BJ960" t="s">
        <v>239</v>
      </c>
      <c r="BM960">
        <v>108001</v>
      </c>
      <c r="BN960">
        <v>0</v>
      </c>
      <c r="BO960" t="s">
        <v>236</v>
      </c>
      <c r="BP960">
        <v>1</v>
      </c>
      <c r="BQ960">
        <v>3</v>
      </c>
      <c r="BR960">
        <v>0</v>
      </c>
      <c r="BS960">
        <v>1</v>
      </c>
      <c r="BT960">
        <v>1</v>
      </c>
      <c r="BU960">
        <v>1</v>
      </c>
      <c r="BV960">
        <v>1</v>
      </c>
      <c r="BW960">
        <v>1</v>
      </c>
      <c r="BX960">
        <v>1</v>
      </c>
      <c r="BY960" t="s">
        <v>3</v>
      </c>
      <c r="BZ960">
        <v>95</v>
      </c>
      <c r="CA960">
        <v>65</v>
      </c>
      <c r="CE960">
        <v>0</v>
      </c>
      <c r="CF960">
        <v>0</v>
      </c>
      <c r="CG960">
        <v>0</v>
      </c>
      <c r="CM960">
        <v>0</v>
      </c>
      <c r="CN960" t="s">
        <v>3</v>
      </c>
      <c r="CO960">
        <v>0</v>
      </c>
      <c r="CP960">
        <f t="shared" si="971"/>
        <v>262.51</v>
      </c>
      <c r="CQ960">
        <f t="shared" si="972"/>
        <v>52.501799999999996</v>
      </c>
      <c r="CR960">
        <f t="shared" si="973"/>
        <v>0</v>
      </c>
      <c r="CS960">
        <f t="shared" si="974"/>
        <v>0</v>
      </c>
      <c r="CT960">
        <f t="shared" si="975"/>
        <v>0</v>
      </c>
      <c r="CU960">
        <f t="shared" si="976"/>
        <v>0</v>
      </c>
      <c r="CV960">
        <f t="shared" si="977"/>
        <v>0</v>
      </c>
      <c r="CW960">
        <f t="shared" si="978"/>
        <v>0</v>
      </c>
      <c r="CX960">
        <f t="shared" si="979"/>
        <v>7.0000000000000007E-2</v>
      </c>
      <c r="CY960">
        <f t="shared" si="980"/>
        <v>0</v>
      </c>
      <c r="CZ960">
        <f t="shared" si="981"/>
        <v>0</v>
      </c>
      <c r="DC960" t="s">
        <v>3</v>
      </c>
      <c r="DD960" t="s">
        <v>3</v>
      </c>
      <c r="DE960" t="s">
        <v>3</v>
      </c>
      <c r="DF960" t="s">
        <v>3</v>
      </c>
      <c r="DG960" t="s">
        <v>3</v>
      </c>
      <c r="DH960" t="s">
        <v>3</v>
      </c>
      <c r="DI960" t="s">
        <v>3</v>
      </c>
      <c r="DJ960" t="s">
        <v>3</v>
      </c>
      <c r="DK960" t="s">
        <v>3</v>
      </c>
      <c r="DL960" t="s">
        <v>3</v>
      </c>
      <c r="DM960" t="s">
        <v>3</v>
      </c>
      <c r="DN960">
        <v>0</v>
      </c>
      <c r="DO960">
        <v>0</v>
      </c>
      <c r="DP960">
        <v>1</v>
      </c>
      <c r="DQ960">
        <v>1</v>
      </c>
      <c r="DU960">
        <v>1010</v>
      </c>
      <c r="DV960" t="s">
        <v>238</v>
      </c>
      <c r="DW960" t="s">
        <v>238</v>
      </c>
      <c r="DX960">
        <v>1</v>
      </c>
      <c r="DZ960" t="s">
        <v>3</v>
      </c>
      <c r="EA960" t="s">
        <v>3</v>
      </c>
      <c r="EB960" t="s">
        <v>3</v>
      </c>
      <c r="EC960" t="s">
        <v>3</v>
      </c>
      <c r="EE960">
        <v>36260309</v>
      </c>
      <c r="EF960">
        <v>3</v>
      </c>
      <c r="EG960" t="s">
        <v>224</v>
      </c>
      <c r="EH960">
        <v>0</v>
      </c>
      <c r="EI960" t="s">
        <v>3</v>
      </c>
      <c r="EJ960">
        <v>2</v>
      </c>
      <c r="EK960">
        <v>108001</v>
      </c>
      <c r="EL960" t="s">
        <v>225</v>
      </c>
      <c r="EM960" t="s">
        <v>226</v>
      </c>
      <c r="EO960" t="s">
        <v>3</v>
      </c>
      <c r="EQ960">
        <v>0</v>
      </c>
      <c r="ER960">
        <v>7.62</v>
      </c>
      <c r="ES960">
        <v>7.62</v>
      </c>
      <c r="ET960">
        <v>0</v>
      </c>
      <c r="EU960">
        <v>0</v>
      </c>
      <c r="EV960">
        <v>0</v>
      </c>
      <c r="EW960">
        <v>0</v>
      </c>
      <c r="EX960">
        <v>0</v>
      </c>
      <c r="FQ960">
        <v>0</v>
      </c>
      <c r="FR960">
        <f t="shared" si="982"/>
        <v>0</v>
      </c>
      <c r="FS960">
        <v>0</v>
      </c>
      <c r="FX960">
        <v>95</v>
      </c>
      <c r="FY960">
        <v>65</v>
      </c>
      <c r="GA960" t="s">
        <v>3</v>
      </c>
      <c r="GD960">
        <v>1</v>
      </c>
      <c r="GF960">
        <v>-652224790</v>
      </c>
      <c r="GG960">
        <v>2</v>
      </c>
      <c r="GH960">
        <v>1</v>
      </c>
      <c r="GI960">
        <v>2</v>
      </c>
      <c r="GJ960">
        <v>0</v>
      </c>
      <c r="GK960">
        <v>0</v>
      </c>
      <c r="GL960">
        <f t="shared" si="983"/>
        <v>0</v>
      </c>
      <c r="GM960">
        <f t="shared" si="984"/>
        <v>262.51</v>
      </c>
      <c r="GN960">
        <f t="shared" si="985"/>
        <v>0</v>
      </c>
      <c r="GO960">
        <f t="shared" si="986"/>
        <v>262.51</v>
      </c>
      <c r="GP960">
        <f t="shared" si="987"/>
        <v>0</v>
      </c>
      <c r="GR960">
        <v>0</v>
      </c>
      <c r="GS960">
        <v>3</v>
      </c>
      <c r="GT960">
        <v>0</v>
      </c>
      <c r="GU960" t="s">
        <v>3</v>
      </c>
      <c r="GV960">
        <f t="shared" si="988"/>
        <v>0</v>
      </c>
      <c r="GW960">
        <v>1</v>
      </c>
      <c r="GX960">
        <f t="shared" si="989"/>
        <v>0</v>
      </c>
      <c r="HA960">
        <v>0</v>
      </c>
      <c r="HB960">
        <v>0</v>
      </c>
      <c r="HC960">
        <f t="shared" si="990"/>
        <v>0</v>
      </c>
      <c r="HE960" t="s">
        <v>3</v>
      </c>
      <c r="HF960" t="s">
        <v>3</v>
      </c>
      <c r="IK960">
        <v>0</v>
      </c>
    </row>
    <row r="961" spans="1:245">
      <c r="A961">
        <v>17</v>
      </c>
      <c r="B961">
        <v>1</v>
      </c>
      <c r="C961">
        <f>ROW(SmtRes!A621)</f>
        <v>621</v>
      </c>
      <c r="D961">
        <f>ROW(EtalonRes!A612)</f>
        <v>612</v>
      </c>
      <c r="E961" t="s">
        <v>296</v>
      </c>
      <c r="F961" t="s">
        <v>241</v>
      </c>
      <c r="G961" t="s">
        <v>242</v>
      </c>
      <c r="H961" t="s">
        <v>144</v>
      </c>
      <c r="I961">
        <f>ROUND(1/100,9)</f>
        <v>0.01</v>
      </c>
      <c r="J961">
        <v>0</v>
      </c>
      <c r="O961">
        <f t="shared" si="956"/>
        <v>85.54</v>
      </c>
      <c r="P961">
        <f t="shared" si="957"/>
        <v>2.5099999999999998</v>
      </c>
      <c r="Q961">
        <f t="shared" si="958"/>
        <v>0.51</v>
      </c>
      <c r="R961">
        <f t="shared" si="959"/>
        <v>0.13</v>
      </c>
      <c r="S961">
        <f t="shared" si="960"/>
        <v>82.52</v>
      </c>
      <c r="T961">
        <f t="shared" si="961"/>
        <v>0</v>
      </c>
      <c r="U961">
        <f t="shared" si="962"/>
        <v>0.26239999999999997</v>
      </c>
      <c r="V961">
        <f t="shared" si="963"/>
        <v>2.9999999999999997E-4</v>
      </c>
      <c r="W961">
        <f t="shared" si="964"/>
        <v>0</v>
      </c>
      <c r="X961">
        <f t="shared" si="965"/>
        <v>78.52</v>
      </c>
      <c r="Y961">
        <f t="shared" si="966"/>
        <v>53.72</v>
      </c>
      <c r="AA961">
        <v>33525518</v>
      </c>
      <c r="AB961">
        <f t="shared" si="967"/>
        <v>302.14999999999998</v>
      </c>
      <c r="AC961">
        <f t="shared" si="991"/>
        <v>36.07</v>
      </c>
      <c r="AD961">
        <f t="shared" si="992"/>
        <v>5.78</v>
      </c>
      <c r="AE961">
        <f t="shared" si="993"/>
        <v>0.41</v>
      </c>
      <c r="AF961">
        <f t="shared" si="993"/>
        <v>260.3</v>
      </c>
      <c r="AG961">
        <f t="shared" si="969"/>
        <v>0</v>
      </c>
      <c r="AH961">
        <f t="shared" si="994"/>
        <v>26.24</v>
      </c>
      <c r="AI961">
        <f t="shared" si="994"/>
        <v>0.03</v>
      </c>
      <c r="AJ961">
        <f t="shared" si="970"/>
        <v>0</v>
      </c>
      <c r="AK961">
        <v>302.14999999999998</v>
      </c>
      <c r="AL961">
        <v>36.07</v>
      </c>
      <c r="AM961">
        <v>5.78</v>
      </c>
      <c r="AN961">
        <v>0.41</v>
      </c>
      <c r="AO961">
        <v>260.3</v>
      </c>
      <c r="AP961">
        <v>0</v>
      </c>
      <c r="AQ961">
        <v>26.24</v>
      </c>
      <c r="AR961">
        <v>0.03</v>
      </c>
      <c r="AS961">
        <v>0</v>
      </c>
      <c r="AT961">
        <v>95</v>
      </c>
      <c r="AU961">
        <v>65</v>
      </c>
      <c r="AV961">
        <v>1</v>
      </c>
      <c r="AW961">
        <v>1</v>
      </c>
      <c r="AZ961">
        <v>1</v>
      </c>
      <c r="BA961">
        <v>31.7</v>
      </c>
      <c r="BB961">
        <v>8.8000000000000007</v>
      </c>
      <c r="BC961">
        <v>6.95</v>
      </c>
      <c r="BD961" t="s">
        <v>3</v>
      </c>
      <c r="BE961" t="s">
        <v>3</v>
      </c>
      <c r="BF961" t="s">
        <v>3</v>
      </c>
      <c r="BG961" t="s">
        <v>3</v>
      </c>
      <c r="BH961">
        <v>0</v>
      </c>
      <c r="BI961">
        <v>2</v>
      </c>
      <c r="BJ961" t="s">
        <v>243</v>
      </c>
      <c r="BM961">
        <v>108001</v>
      </c>
      <c r="BN961">
        <v>0</v>
      </c>
      <c r="BO961" t="s">
        <v>241</v>
      </c>
      <c r="BP961">
        <v>1</v>
      </c>
      <c r="BQ961">
        <v>3</v>
      </c>
      <c r="BR961">
        <v>0</v>
      </c>
      <c r="BS961">
        <v>31.7</v>
      </c>
      <c r="BT961">
        <v>1</v>
      </c>
      <c r="BU961">
        <v>1</v>
      </c>
      <c r="BV961">
        <v>1</v>
      </c>
      <c r="BW961">
        <v>1</v>
      </c>
      <c r="BX961">
        <v>1</v>
      </c>
      <c r="BY961" t="s">
        <v>3</v>
      </c>
      <c r="BZ961">
        <v>95</v>
      </c>
      <c r="CA961">
        <v>65</v>
      </c>
      <c r="CE961">
        <v>0</v>
      </c>
      <c r="CF961">
        <v>0</v>
      </c>
      <c r="CG961">
        <v>0</v>
      </c>
      <c r="CM961">
        <v>0</v>
      </c>
      <c r="CN961" t="s">
        <v>3</v>
      </c>
      <c r="CO961">
        <v>0</v>
      </c>
      <c r="CP961">
        <f t="shared" si="971"/>
        <v>85.539999999999992</v>
      </c>
      <c r="CQ961">
        <f t="shared" si="972"/>
        <v>250.6865</v>
      </c>
      <c r="CR961">
        <f t="shared" si="973"/>
        <v>50.864000000000004</v>
      </c>
      <c r="CS961">
        <f t="shared" si="974"/>
        <v>12.996999999999998</v>
      </c>
      <c r="CT961">
        <f t="shared" si="975"/>
        <v>8251.51</v>
      </c>
      <c r="CU961">
        <f t="shared" si="976"/>
        <v>0</v>
      </c>
      <c r="CV961">
        <f t="shared" si="977"/>
        <v>26.24</v>
      </c>
      <c r="CW961">
        <f t="shared" si="978"/>
        <v>0.03</v>
      </c>
      <c r="CX961">
        <f t="shared" si="979"/>
        <v>0</v>
      </c>
      <c r="CY961">
        <f t="shared" si="980"/>
        <v>78.517499999999984</v>
      </c>
      <c r="CZ961">
        <f t="shared" si="981"/>
        <v>53.722499999999989</v>
      </c>
      <c r="DC961" t="s">
        <v>3</v>
      </c>
      <c r="DD961" t="s">
        <v>3</v>
      </c>
      <c r="DE961" t="s">
        <v>3</v>
      </c>
      <c r="DF961" t="s">
        <v>3</v>
      </c>
      <c r="DG961" t="s">
        <v>3</v>
      </c>
      <c r="DH961" t="s">
        <v>3</v>
      </c>
      <c r="DI961" t="s">
        <v>3</v>
      </c>
      <c r="DJ961" t="s">
        <v>3</v>
      </c>
      <c r="DK961" t="s">
        <v>3</v>
      </c>
      <c r="DL961" t="s">
        <v>3</v>
      </c>
      <c r="DM961" t="s">
        <v>3</v>
      </c>
      <c r="DN961">
        <v>0</v>
      </c>
      <c r="DO961">
        <v>0</v>
      </c>
      <c r="DP961">
        <v>1</v>
      </c>
      <c r="DQ961">
        <v>1</v>
      </c>
      <c r="DU961">
        <v>1010</v>
      </c>
      <c r="DV961" t="s">
        <v>144</v>
      </c>
      <c r="DW961" t="s">
        <v>144</v>
      </c>
      <c r="DX961">
        <v>100</v>
      </c>
      <c r="DZ961" t="s">
        <v>3</v>
      </c>
      <c r="EA961" t="s">
        <v>3</v>
      </c>
      <c r="EB961" t="s">
        <v>3</v>
      </c>
      <c r="EC961" t="s">
        <v>3</v>
      </c>
      <c r="EE961">
        <v>36260309</v>
      </c>
      <c r="EF961">
        <v>3</v>
      </c>
      <c r="EG961" t="s">
        <v>224</v>
      </c>
      <c r="EH961">
        <v>0</v>
      </c>
      <c r="EI961" t="s">
        <v>3</v>
      </c>
      <c r="EJ961">
        <v>2</v>
      </c>
      <c r="EK961">
        <v>108001</v>
      </c>
      <c r="EL961" t="s">
        <v>225</v>
      </c>
      <c r="EM961" t="s">
        <v>226</v>
      </c>
      <c r="EO961" t="s">
        <v>3</v>
      </c>
      <c r="EQ961">
        <v>0</v>
      </c>
      <c r="ER961">
        <v>302.14999999999998</v>
      </c>
      <c r="ES961">
        <v>36.07</v>
      </c>
      <c r="ET961">
        <v>5.78</v>
      </c>
      <c r="EU961">
        <v>0.41</v>
      </c>
      <c r="EV961">
        <v>260.3</v>
      </c>
      <c r="EW961">
        <v>26.24</v>
      </c>
      <c r="EX961">
        <v>0.03</v>
      </c>
      <c r="EY961">
        <v>0</v>
      </c>
      <c r="FQ961">
        <v>0</v>
      </c>
      <c r="FR961">
        <f t="shared" si="982"/>
        <v>0</v>
      </c>
      <c r="FS961">
        <v>0</v>
      </c>
      <c r="FX961">
        <v>95</v>
      </c>
      <c r="FY961">
        <v>65</v>
      </c>
      <c r="GA961" t="s">
        <v>3</v>
      </c>
      <c r="GD961">
        <v>1</v>
      </c>
      <c r="GF961">
        <v>1949515482</v>
      </c>
      <c r="GG961">
        <v>2</v>
      </c>
      <c r="GH961">
        <v>1</v>
      </c>
      <c r="GI961">
        <v>2</v>
      </c>
      <c r="GJ961">
        <v>0</v>
      </c>
      <c r="GK961">
        <v>0</v>
      </c>
      <c r="GL961">
        <f t="shared" si="983"/>
        <v>0</v>
      </c>
      <c r="GM961">
        <f t="shared" si="984"/>
        <v>217.78</v>
      </c>
      <c r="GN961">
        <f t="shared" si="985"/>
        <v>0</v>
      </c>
      <c r="GO961">
        <f t="shared" si="986"/>
        <v>217.78</v>
      </c>
      <c r="GP961">
        <f t="shared" si="987"/>
        <v>0</v>
      </c>
      <c r="GR961">
        <v>0</v>
      </c>
      <c r="GS961">
        <v>3</v>
      </c>
      <c r="GT961">
        <v>0</v>
      </c>
      <c r="GU961" t="s">
        <v>3</v>
      </c>
      <c r="GV961">
        <f t="shared" si="988"/>
        <v>0</v>
      </c>
      <c r="GW961">
        <v>1</v>
      </c>
      <c r="GX961">
        <f t="shared" si="989"/>
        <v>0</v>
      </c>
      <c r="HA961">
        <v>0</v>
      </c>
      <c r="HB961">
        <v>0</v>
      </c>
      <c r="HC961">
        <f t="shared" si="990"/>
        <v>0</v>
      </c>
      <c r="HE961" t="s">
        <v>3</v>
      </c>
      <c r="HF961" t="s">
        <v>3</v>
      </c>
      <c r="IK961">
        <v>0</v>
      </c>
    </row>
    <row r="962" spans="1:245">
      <c r="A962">
        <v>18</v>
      </c>
      <c r="B962">
        <v>1</v>
      </c>
      <c r="C962">
        <v>618</v>
      </c>
      <c r="E962" t="s">
        <v>297</v>
      </c>
      <c r="F962" t="s">
        <v>228</v>
      </c>
      <c r="G962" t="s">
        <v>229</v>
      </c>
      <c r="H962" t="s">
        <v>230</v>
      </c>
      <c r="I962">
        <f>I961*J962</f>
        <v>1E-3</v>
      </c>
      <c r="J962">
        <v>0.1</v>
      </c>
      <c r="O962">
        <f t="shared" si="956"/>
        <v>5.12</v>
      </c>
      <c r="P962">
        <f t="shared" si="957"/>
        <v>5.12</v>
      </c>
      <c r="Q962">
        <f t="shared" si="958"/>
        <v>0</v>
      </c>
      <c r="R962">
        <f t="shared" si="959"/>
        <v>0</v>
      </c>
      <c r="S962">
        <f t="shared" si="960"/>
        <v>0</v>
      </c>
      <c r="T962">
        <f t="shared" si="961"/>
        <v>0</v>
      </c>
      <c r="U962">
        <f t="shared" si="962"/>
        <v>0</v>
      </c>
      <c r="V962">
        <f t="shared" si="963"/>
        <v>0</v>
      </c>
      <c r="W962">
        <f t="shared" si="964"/>
        <v>0.02</v>
      </c>
      <c r="X962">
        <f t="shared" si="965"/>
        <v>0</v>
      </c>
      <c r="Y962">
        <f t="shared" si="966"/>
        <v>0</v>
      </c>
      <c r="AA962">
        <v>33525518</v>
      </c>
      <c r="AB962">
        <f t="shared" si="967"/>
        <v>1998.42</v>
      </c>
      <c r="AC962">
        <f t="shared" si="991"/>
        <v>1998.42</v>
      </c>
      <c r="AD962">
        <f t="shared" si="992"/>
        <v>0</v>
      </c>
      <c r="AE962">
        <f t="shared" si="993"/>
        <v>0</v>
      </c>
      <c r="AF962">
        <f t="shared" si="993"/>
        <v>0</v>
      </c>
      <c r="AG962">
        <f t="shared" si="969"/>
        <v>0</v>
      </c>
      <c r="AH962">
        <f t="shared" si="994"/>
        <v>0</v>
      </c>
      <c r="AI962">
        <f t="shared" si="994"/>
        <v>0</v>
      </c>
      <c r="AJ962">
        <f t="shared" si="970"/>
        <v>19.399999999999999</v>
      </c>
      <c r="AK962">
        <v>1998.42</v>
      </c>
      <c r="AL962">
        <v>1998.42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19.399999999999999</v>
      </c>
      <c r="AT962">
        <v>95</v>
      </c>
      <c r="AU962">
        <v>65</v>
      </c>
      <c r="AV962">
        <v>1</v>
      </c>
      <c r="AW962">
        <v>1</v>
      </c>
      <c r="AZ962">
        <v>1</v>
      </c>
      <c r="BA962">
        <v>1</v>
      </c>
      <c r="BB962">
        <v>1</v>
      </c>
      <c r="BC962">
        <v>2.56</v>
      </c>
      <c r="BD962" t="s">
        <v>3</v>
      </c>
      <c r="BE962" t="s">
        <v>3</v>
      </c>
      <c r="BF962" t="s">
        <v>3</v>
      </c>
      <c r="BG962" t="s">
        <v>3</v>
      </c>
      <c r="BH962">
        <v>3</v>
      </c>
      <c r="BI962">
        <v>2</v>
      </c>
      <c r="BJ962" t="s">
        <v>231</v>
      </c>
      <c r="BM962">
        <v>108001</v>
      </c>
      <c r="BN962">
        <v>0</v>
      </c>
      <c r="BO962" t="s">
        <v>228</v>
      </c>
      <c r="BP962">
        <v>1</v>
      </c>
      <c r="BQ962">
        <v>3</v>
      </c>
      <c r="BR962">
        <v>0</v>
      </c>
      <c r="BS962">
        <v>1</v>
      </c>
      <c r="BT962">
        <v>1</v>
      </c>
      <c r="BU962">
        <v>1</v>
      </c>
      <c r="BV962">
        <v>1</v>
      </c>
      <c r="BW962">
        <v>1</v>
      </c>
      <c r="BX962">
        <v>1</v>
      </c>
      <c r="BY962" t="s">
        <v>3</v>
      </c>
      <c r="BZ962">
        <v>95</v>
      </c>
      <c r="CA962">
        <v>65</v>
      </c>
      <c r="CE962">
        <v>0</v>
      </c>
      <c r="CF962">
        <v>0</v>
      </c>
      <c r="CG962">
        <v>0</v>
      </c>
      <c r="CM962">
        <v>0</v>
      </c>
      <c r="CN962" t="s">
        <v>3</v>
      </c>
      <c r="CO962">
        <v>0</v>
      </c>
      <c r="CP962">
        <f t="shared" si="971"/>
        <v>5.12</v>
      </c>
      <c r="CQ962">
        <f t="shared" si="972"/>
        <v>5115.9552000000003</v>
      </c>
      <c r="CR962">
        <f t="shared" si="973"/>
        <v>0</v>
      </c>
      <c r="CS962">
        <f t="shared" si="974"/>
        <v>0</v>
      </c>
      <c r="CT962">
        <f t="shared" si="975"/>
        <v>0</v>
      </c>
      <c r="CU962">
        <f t="shared" si="976"/>
        <v>0</v>
      </c>
      <c r="CV962">
        <f t="shared" si="977"/>
        <v>0</v>
      </c>
      <c r="CW962">
        <f t="shared" si="978"/>
        <v>0</v>
      </c>
      <c r="CX962">
        <f t="shared" si="979"/>
        <v>19.399999999999999</v>
      </c>
      <c r="CY962">
        <f t="shared" si="980"/>
        <v>0</v>
      </c>
      <c r="CZ962">
        <f t="shared" si="981"/>
        <v>0</v>
      </c>
      <c r="DC962" t="s">
        <v>3</v>
      </c>
      <c r="DD962" t="s">
        <v>3</v>
      </c>
      <c r="DE962" t="s">
        <v>3</v>
      </c>
      <c r="DF962" t="s">
        <v>3</v>
      </c>
      <c r="DG962" t="s">
        <v>3</v>
      </c>
      <c r="DH962" t="s">
        <v>3</v>
      </c>
      <c r="DI962" t="s">
        <v>3</v>
      </c>
      <c r="DJ962" t="s">
        <v>3</v>
      </c>
      <c r="DK962" t="s">
        <v>3</v>
      </c>
      <c r="DL962" t="s">
        <v>3</v>
      </c>
      <c r="DM962" t="s">
        <v>3</v>
      </c>
      <c r="DN962">
        <v>0</v>
      </c>
      <c r="DO962">
        <v>0</v>
      </c>
      <c r="DP962">
        <v>1</v>
      </c>
      <c r="DQ962">
        <v>1</v>
      </c>
      <c r="DU962">
        <v>1010</v>
      </c>
      <c r="DV962" t="s">
        <v>230</v>
      </c>
      <c r="DW962" t="s">
        <v>230</v>
      </c>
      <c r="DX962">
        <v>1000</v>
      </c>
      <c r="DZ962" t="s">
        <v>3</v>
      </c>
      <c r="EA962" t="s">
        <v>3</v>
      </c>
      <c r="EB962" t="s">
        <v>3</v>
      </c>
      <c r="EC962" t="s">
        <v>3</v>
      </c>
      <c r="EE962">
        <v>36260309</v>
      </c>
      <c r="EF962">
        <v>3</v>
      </c>
      <c r="EG962" t="s">
        <v>224</v>
      </c>
      <c r="EH962">
        <v>0</v>
      </c>
      <c r="EI962" t="s">
        <v>3</v>
      </c>
      <c r="EJ962">
        <v>2</v>
      </c>
      <c r="EK962">
        <v>108001</v>
      </c>
      <c r="EL962" t="s">
        <v>225</v>
      </c>
      <c r="EM962" t="s">
        <v>226</v>
      </c>
      <c r="EO962" t="s">
        <v>3</v>
      </c>
      <c r="EQ962">
        <v>0</v>
      </c>
      <c r="ER962">
        <v>1998.42</v>
      </c>
      <c r="ES962">
        <v>1998.42</v>
      </c>
      <c r="ET962">
        <v>0</v>
      </c>
      <c r="EU962">
        <v>0</v>
      </c>
      <c r="EV962">
        <v>0</v>
      </c>
      <c r="EW962">
        <v>0</v>
      </c>
      <c r="EX962">
        <v>0</v>
      </c>
      <c r="FQ962">
        <v>0</v>
      </c>
      <c r="FR962">
        <f t="shared" si="982"/>
        <v>0</v>
      </c>
      <c r="FS962">
        <v>0</v>
      </c>
      <c r="FX962">
        <v>95</v>
      </c>
      <c r="FY962">
        <v>65</v>
      </c>
      <c r="GA962" t="s">
        <v>3</v>
      </c>
      <c r="GD962">
        <v>1</v>
      </c>
      <c r="GF962">
        <v>-1152774928</v>
      </c>
      <c r="GG962">
        <v>2</v>
      </c>
      <c r="GH962">
        <v>1</v>
      </c>
      <c r="GI962">
        <v>2</v>
      </c>
      <c r="GJ962">
        <v>0</v>
      </c>
      <c r="GK962">
        <v>0</v>
      </c>
      <c r="GL962">
        <f t="shared" si="983"/>
        <v>0</v>
      </c>
      <c r="GM962">
        <f t="shared" si="984"/>
        <v>5.12</v>
      </c>
      <c r="GN962">
        <f t="shared" si="985"/>
        <v>0</v>
      </c>
      <c r="GO962">
        <f t="shared" si="986"/>
        <v>5.12</v>
      </c>
      <c r="GP962">
        <f t="shared" si="987"/>
        <v>0</v>
      </c>
      <c r="GR962">
        <v>0</v>
      </c>
      <c r="GS962">
        <v>3</v>
      </c>
      <c r="GT962">
        <v>0</v>
      </c>
      <c r="GU962" t="s">
        <v>3</v>
      </c>
      <c r="GV962">
        <f t="shared" si="988"/>
        <v>0</v>
      </c>
      <c r="GW962">
        <v>1</v>
      </c>
      <c r="GX962">
        <f t="shared" si="989"/>
        <v>0</v>
      </c>
      <c r="HA962">
        <v>0</v>
      </c>
      <c r="HB962">
        <v>0</v>
      </c>
      <c r="HC962">
        <f t="shared" si="990"/>
        <v>0</v>
      </c>
      <c r="HE962" t="s">
        <v>3</v>
      </c>
      <c r="HF962" t="s">
        <v>3</v>
      </c>
      <c r="IK962">
        <v>0</v>
      </c>
    </row>
    <row r="963" spans="1:245">
      <c r="A963">
        <v>18</v>
      </c>
      <c r="B963">
        <v>1</v>
      </c>
      <c r="C963">
        <v>620</v>
      </c>
      <c r="E963" t="s">
        <v>298</v>
      </c>
      <c r="F963" t="s">
        <v>246</v>
      </c>
      <c r="G963" t="s">
        <v>247</v>
      </c>
      <c r="H963" t="s">
        <v>238</v>
      </c>
      <c r="I963">
        <f>I961*J963</f>
        <v>1</v>
      </c>
      <c r="J963">
        <v>100</v>
      </c>
      <c r="O963">
        <f t="shared" si="956"/>
        <v>76.47</v>
      </c>
      <c r="P963">
        <f t="shared" si="957"/>
        <v>76.47</v>
      </c>
      <c r="Q963">
        <f t="shared" si="958"/>
        <v>0</v>
      </c>
      <c r="R963">
        <f t="shared" si="959"/>
        <v>0</v>
      </c>
      <c r="S963">
        <f t="shared" si="960"/>
        <v>0</v>
      </c>
      <c r="T963">
        <f t="shared" si="961"/>
        <v>0</v>
      </c>
      <c r="U963">
        <f t="shared" si="962"/>
        <v>0</v>
      </c>
      <c r="V963">
        <f t="shared" si="963"/>
        <v>0</v>
      </c>
      <c r="W963">
        <f t="shared" si="964"/>
        <v>0.09</v>
      </c>
      <c r="X963">
        <f t="shared" si="965"/>
        <v>0</v>
      </c>
      <c r="Y963">
        <f t="shared" si="966"/>
        <v>0</v>
      </c>
      <c r="AA963">
        <v>33525518</v>
      </c>
      <c r="AB963">
        <f t="shared" si="967"/>
        <v>8.81</v>
      </c>
      <c r="AC963">
        <f t="shared" si="991"/>
        <v>8.81</v>
      </c>
      <c r="AD963">
        <f t="shared" si="992"/>
        <v>0</v>
      </c>
      <c r="AE963">
        <f t="shared" si="993"/>
        <v>0</v>
      </c>
      <c r="AF963">
        <f t="shared" si="993"/>
        <v>0</v>
      </c>
      <c r="AG963">
        <f t="shared" si="969"/>
        <v>0</v>
      </c>
      <c r="AH963">
        <f t="shared" si="994"/>
        <v>0</v>
      </c>
      <c r="AI963">
        <f t="shared" si="994"/>
        <v>0</v>
      </c>
      <c r="AJ963">
        <f t="shared" si="970"/>
        <v>0.09</v>
      </c>
      <c r="AK963">
        <v>8.81</v>
      </c>
      <c r="AL963">
        <v>8.81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0.09</v>
      </c>
      <c r="AT963">
        <v>95</v>
      </c>
      <c r="AU963">
        <v>65</v>
      </c>
      <c r="AV963">
        <v>1</v>
      </c>
      <c r="AW963">
        <v>1</v>
      </c>
      <c r="AZ963">
        <v>1</v>
      </c>
      <c r="BA963">
        <v>1</v>
      </c>
      <c r="BB963">
        <v>1</v>
      </c>
      <c r="BC963">
        <v>8.68</v>
      </c>
      <c r="BD963" t="s">
        <v>3</v>
      </c>
      <c r="BE963" t="s">
        <v>3</v>
      </c>
      <c r="BF963" t="s">
        <v>3</v>
      </c>
      <c r="BG963" t="s">
        <v>3</v>
      </c>
      <c r="BH963">
        <v>3</v>
      </c>
      <c r="BI963">
        <v>2</v>
      </c>
      <c r="BJ963" t="s">
        <v>248</v>
      </c>
      <c r="BM963">
        <v>108001</v>
      </c>
      <c r="BN963">
        <v>0</v>
      </c>
      <c r="BO963" t="s">
        <v>246</v>
      </c>
      <c r="BP963">
        <v>1</v>
      </c>
      <c r="BQ963">
        <v>3</v>
      </c>
      <c r="BR963">
        <v>0</v>
      </c>
      <c r="BS963">
        <v>1</v>
      </c>
      <c r="BT963">
        <v>1</v>
      </c>
      <c r="BU963">
        <v>1</v>
      </c>
      <c r="BV963">
        <v>1</v>
      </c>
      <c r="BW963">
        <v>1</v>
      </c>
      <c r="BX963">
        <v>1</v>
      </c>
      <c r="BY963" t="s">
        <v>3</v>
      </c>
      <c r="BZ963">
        <v>95</v>
      </c>
      <c r="CA963">
        <v>65</v>
      </c>
      <c r="CE963">
        <v>0</v>
      </c>
      <c r="CF963">
        <v>0</v>
      </c>
      <c r="CG963">
        <v>0</v>
      </c>
      <c r="CM963">
        <v>0</v>
      </c>
      <c r="CN963" t="s">
        <v>3</v>
      </c>
      <c r="CO963">
        <v>0</v>
      </c>
      <c r="CP963">
        <f t="shared" si="971"/>
        <v>76.47</v>
      </c>
      <c r="CQ963">
        <f t="shared" si="972"/>
        <v>76.470799999999997</v>
      </c>
      <c r="CR963">
        <f t="shared" si="973"/>
        <v>0</v>
      </c>
      <c r="CS963">
        <f t="shared" si="974"/>
        <v>0</v>
      </c>
      <c r="CT963">
        <f t="shared" si="975"/>
        <v>0</v>
      </c>
      <c r="CU963">
        <f t="shared" si="976"/>
        <v>0</v>
      </c>
      <c r="CV963">
        <f t="shared" si="977"/>
        <v>0</v>
      </c>
      <c r="CW963">
        <f t="shared" si="978"/>
        <v>0</v>
      </c>
      <c r="CX963">
        <f t="shared" si="979"/>
        <v>0.09</v>
      </c>
      <c r="CY963">
        <f t="shared" si="980"/>
        <v>0</v>
      </c>
      <c r="CZ963">
        <f t="shared" si="981"/>
        <v>0</v>
      </c>
      <c r="DC963" t="s">
        <v>3</v>
      </c>
      <c r="DD963" t="s">
        <v>3</v>
      </c>
      <c r="DE963" t="s">
        <v>3</v>
      </c>
      <c r="DF963" t="s">
        <v>3</v>
      </c>
      <c r="DG963" t="s">
        <v>3</v>
      </c>
      <c r="DH963" t="s">
        <v>3</v>
      </c>
      <c r="DI963" t="s">
        <v>3</v>
      </c>
      <c r="DJ963" t="s">
        <v>3</v>
      </c>
      <c r="DK963" t="s">
        <v>3</v>
      </c>
      <c r="DL963" t="s">
        <v>3</v>
      </c>
      <c r="DM963" t="s">
        <v>3</v>
      </c>
      <c r="DN963">
        <v>0</v>
      </c>
      <c r="DO963">
        <v>0</v>
      </c>
      <c r="DP963">
        <v>1</v>
      </c>
      <c r="DQ963">
        <v>1</v>
      </c>
      <c r="DU963">
        <v>1010</v>
      </c>
      <c r="DV963" t="s">
        <v>238</v>
      </c>
      <c r="DW963" t="s">
        <v>238</v>
      </c>
      <c r="DX963">
        <v>1</v>
      </c>
      <c r="DZ963" t="s">
        <v>3</v>
      </c>
      <c r="EA963" t="s">
        <v>3</v>
      </c>
      <c r="EB963" t="s">
        <v>3</v>
      </c>
      <c r="EC963" t="s">
        <v>3</v>
      </c>
      <c r="EE963">
        <v>36260309</v>
      </c>
      <c r="EF963">
        <v>3</v>
      </c>
      <c r="EG963" t="s">
        <v>224</v>
      </c>
      <c r="EH963">
        <v>0</v>
      </c>
      <c r="EI963" t="s">
        <v>3</v>
      </c>
      <c r="EJ963">
        <v>2</v>
      </c>
      <c r="EK963">
        <v>108001</v>
      </c>
      <c r="EL963" t="s">
        <v>225</v>
      </c>
      <c r="EM963" t="s">
        <v>226</v>
      </c>
      <c r="EO963" t="s">
        <v>3</v>
      </c>
      <c r="EQ963">
        <v>0</v>
      </c>
      <c r="ER963">
        <v>8.81</v>
      </c>
      <c r="ES963">
        <v>8.81</v>
      </c>
      <c r="ET963">
        <v>0</v>
      </c>
      <c r="EU963">
        <v>0</v>
      </c>
      <c r="EV963">
        <v>0</v>
      </c>
      <c r="EW963">
        <v>0</v>
      </c>
      <c r="EX963">
        <v>0</v>
      </c>
      <c r="FQ963">
        <v>0</v>
      </c>
      <c r="FR963">
        <f t="shared" si="982"/>
        <v>0</v>
      </c>
      <c r="FS963">
        <v>0</v>
      </c>
      <c r="FX963">
        <v>95</v>
      </c>
      <c r="FY963">
        <v>65</v>
      </c>
      <c r="GA963" t="s">
        <v>3</v>
      </c>
      <c r="GD963">
        <v>1</v>
      </c>
      <c r="GF963">
        <v>-1190793685</v>
      </c>
      <c r="GG963">
        <v>2</v>
      </c>
      <c r="GH963">
        <v>1</v>
      </c>
      <c r="GI963">
        <v>2</v>
      </c>
      <c r="GJ963">
        <v>0</v>
      </c>
      <c r="GK963">
        <v>0</v>
      </c>
      <c r="GL963">
        <f t="shared" si="983"/>
        <v>0</v>
      </c>
      <c r="GM963">
        <f t="shared" si="984"/>
        <v>76.47</v>
      </c>
      <c r="GN963">
        <f t="shared" si="985"/>
        <v>0</v>
      </c>
      <c r="GO963">
        <f t="shared" si="986"/>
        <v>76.47</v>
      </c>
      <c r="GP963">
        <f t="shared" si="987"/>
        <v>0</v>
      </c>
      <c r="GR963">
        <v>0</v>
      </c>
      <c r="GS963">
        <v>3</v>
      </c>
      <c r="GT963">
        <v>0</v>
      </c>
      <c r="GU963" t="s">
        <v>3</v>
      </c>
      <c r="GV963">
        <f t="shared" si="988"/>
        <v>0</v>
      </c>
      <c r="GW963">
        <v>1</v>
      </c>
      <c r="GX963">
        <f t="shared" si="989"/>
        <v>0</v>
      </c>
      <c r="HA963">
        <v>0</v>
      </c>
      <c r="HB963">
        <v>0</v>
      </c>
      <c r="HC963">
        <f t="shared" si="990"/>
        <v>0</v>
      </c>
      <c r="HE963" t="s">
        <v>3</v>
      </c>
      <c r="HF963" t="s">
        <v>3</v>
      </c>
      <c r="IK963">
        <v>0</v>
      </c>
    </row>
    <row r="964" spans="1:245">
      <c r="A964">
        <v>17</v>
      </c>
      <c r="B964">
        <v>1</v>
      </c>
      <c r="C964">
        <f>ROW(SmtRes!A633)</f>
        <v>633</v>
      </c>
      <c r="D964">
        <f>ROW(EtalonRes!A623)</f>
        <v>623</v>
      </c>
      <c r="E964" t="s">
        <v>220</v>
      </c>
      <c r="F964" t="s">
        <v>250</v>
      </c>
      <c r="G964" t="s">
        <v>251</v>
      </c>
      <c r="H964" t="s">
        <v>252</v>
      </c>
      <c r="I964">
        <f>ROUND(2/100,9)</f>
        <v>0.02</v>
      </c>
      <c r="J964">
        <v>0</v>
      </c>
      <c r="O964">
        <f t="shared" si="956"/>
        <v>3111.21</v>
      </c>
      <c r="P964">
        <f t="shared" si="957"/>
        <v>2256.52</v>
      </c>
      <c r="Q964">
        <f t="shared" si="958"/>
        <v>255.45</v>
      </c>
      <c r="R964">
        <f t="shared" si="959"/>
        <v>103.67</v>
      </c>
      <c r="S964">
        <f t="shared" si="960"/>
        <v>599.24</v>
      </c>
      <c r="T964">
        <f t="shared" si="961"/>
        <v>0</v>
      </c>
      <c r="U964">
        <f t="shared" si="962"/>
        <v>2.0591900000000001</v>
      </c>
      <c r="V964">
        <f t="shared" si="963"/>
        <v>0.24224999999999999</v>
      </c>
      <c r="W964">
        <f t="shared" si="964"/>
        <v>0</v>
      </c>
      <c r="X964">
        <f t="shared" si="965"/>
        <v>745.08</v>
      </c>
      <c r="Y964">
        <f t="shared" si="966"/>
        <v>379.57</v>
      </c>
      <c r="AA964">
        <v>33525518</v>
      </c>
      <c r="AB964">
        <f t="shared" si="967"/>
        <v>25001.6335</v>
      </c>
      <c r="AC964">
        <f t="shared" si="991"/>
        <v>22793.11</v>
      </c>
      <c r="AD964">
        <f>ROUND(((((ET964*1.25))-((EU964*1.25)))+AE964),6)</f>
        <v>1263.3499999999999</v>
      </c>
      <c r="AE964">
        <f>ROUND(((EU964*1.25)),6)</f>
        <v>163.52500000000001</v>
      </c>
      <c r="AF964">
        <f>ROUND(((EV964*1.15)),6)</f>
        <v>945.17349999999999</v>
      </c>
      <c r="AG964">
        <f t="shared" si="969"/>
        <v>0</v>
      </c>
      <c r="AH964">
        <f>((EW964*1.15))</f>
        <v>102.95949999999999</v>
      </c>
      <c r="AI964">
        <f>((EX964*1.25))</f>
        <v>12.112499999999999</v>
      </c>
      <c r="AJ964">
        <f t="shared" si="970"/>
        <v>0</v>
      </c>
      <c r="AK964">
        <v>24625.68</v>
      </c>
      <c r="AL964">
        <v>22793.11</v>
      </c>
      <c r="AM964">
        <v>1010.68</v>
      </c>
      <c r="AN964">
        <v>130.82</v>
      </c>
      <c r="AO964">
        <v>821.89</v>
      </c>
      <c r="AP964">
        <v>0</v>
      </c>
      <c r="AQ964">
        <v>89.53</v>
      </c>
      <c r="AR964">
        <v>9.69</v>
      </c>
      <c r="AS964">
        <v>0</v>
      </c>
      <c r="AT964">
        <v>106</v>
      </c>
      <c r="AU964">
        <v>54</v>
      </c>
      <c r="AV964">
        <v>1</v>
      </c>
      <c r="AW964">
        <v>1</v>
      </c>
      <c r="AZ964">
        <v>1</v>
      </c>
      <c r="BA964">
        <v>31.7</v>
      </c>
      <c r="BB964">
        <v>10.11</v>
      </c>
      <c r="BC964">
        <v>4.95</v>
      </c>
      <c r="BD964" t="s">
        <v>3</v>
      </c>
      <c r="BE964" t="s">
        <v>3</v>
      </c>
      <c r="BF964" t="s">
        <v>3</v>
      </c>
      <c r="BG964" t="s">
        <v>3</v>
      </c>
      <c r="BH964">
        <v>0</v>
      </c>
      <c r="BI964">
        <v>1</v>
      </c>
      <c r="BJ964" t="s">
        <v>253</v>
      </c>
      <c r="BM964">
        <v>10001</v>
      </c>
      <c r="BN964">
        <v>0</v>
      </c>
      <c r="BO964" t="s">
        <v>250</v>
      </c>
      <c r="BP964">
        <v>1</v>
      </c>
      <c r="BQ964">
        <v>2</v>
      </c>
      <c r="BR964">
        <v>0</v>
      </c>
      <c r="BS964">
        <v>31.7</v>
      </c>
      <c r="BT964">
        <v>1</v>
      </c>
      <c r="BU964">
        <v>1</v>
      </c>
      <c r="BV964">
        <v>1</v>
      </c>
      <c r="BW964">
        <v>1</v>
      </c>
      <c r="BX964">
        <v>1</v>
      </c>
      <c r="BY964" t="s">
        <v>3</v>
      </c>
      <c r="BZ964">
        <v>118</v>
      </c>
      <c r="CA964">
        <v>63</v>
      </c>
      <c r="CE964">
        <v>0</v>
      </c>
      <c r="CF964">
        <v>0</v>
      </c>
      <c r="CG964">
        <v>0</v>
      </c>
      <c r="CM964">
        <v>0</v>
      </c>
      <c r="CN964" t="s">
        <v>3</v>
      </c>
      <c r="CO964">
        <v>0</v>
      </c>
      <c r="CP964">
        <f t="shared" si="971"/>
        <v>3111.21</v>
      </c>
      <c r="CQ964">
        <f t="shared" si="972"/>
        <v>112825.89450000001</v>
      </c>
      <c r="CR964">
        <f t="shared" si="973"/>
        <v>12772.468499999999</v>
      </c>
      <c r="CS964">
        <f t="shared" si="974"/>
        <v>5183.7425000000003</v>
      </c>
      <c r="CT964">
        <f t="shared" si="975"/>
        <v>29961.999949999998</v>
      </c>
      <c r="CU964">
        <f t="shared" si="976"/>
        <v>0</v>
      </c>
      <c r="CV964">
        <f t="shared" si="977"/>
        <v>102.95949999999999</v>
      </c>
      <c r="CW964">
        <f t="shared" si="978"/>
        <v>12.112499999999999</v>
      </c>
      <c r="CX964">
        <f t="shared" si="979"/>
        <v>0</v>
      </c>
      <c r="CY964">
        <f t="shared" si="980"/>
        <v>745.08459999999991</v>
      </c>
      <c r="CZ964">
        <f t="shared" si="981"/>
        <v>379.57139999999998</v>
      </c>
      <c r="DC964" t="s">
        <v>3</v>
      </c>
      <c r="DD964" t="s">
        <v>3</v>
      </c>
      <c r="DE964" t="s">
        <v>167</v>
      </c>
      <c r="DF964" t="s">
        <v>167</v>
      </c>
      <c r="DG964" t="s">
        <v>168</v>
      </c>
      <c r="DH964" t="s">
        <v>3</v>
      </c>
      <c r="DI964" t="s">
        <v>168</v>
      </c>
      <c r="DJ964" t="s">
        <v>167</v>
      </c>
      <c r="DK964" t="s">
        <v>3</v>
      </c>
      <c r="DL964" t="s">
        <v>3</v>
      </c>
      <c r="DM964" t="s">
        <v>3</v>
      </c>
      <c r="DN964">
        <v>0</v>
      </c>
      <c r="DO964">
        <v>0</v>
      </c>
      <c r="DP964">
        <v>1</v>
      </c>
      <c r="DQ964">
        <v>1</v>
      </c>
      <c r="DU964">
        <v>1013</v>
      </c>
      <c r="DV964" t="s">
        <v>252</v>
      </c>
      <c r="DW964" t="s">
        <v>252</v>
      </c>
      <c r="DX964">
        <v>1</v>
      </c>
      <c r="DZ964" t="s">
        <v>3</v>
      </c>
      <c r="EA964" t="s">
        <v>3</v>
      </c>
      <c r="EB964" t="s">
        <v>3</v>
      </c>
      <c r="EC964" t="s">
        <v>3</v>
      </c>
      <c r="EE964">
        <v>36260426</v>
      </c>
      <c r="EF964">
        <v>2</v>
      </c>
      <c r="EG964" t="s">
        <v>55</v>
      </c>
      <c r="EH964">
        <v>0</v>
      </c>
      <c r="EI964" t="s">
        <v>3</v>
      </c>
      <c r="EJ964">
        <v>1</v>
      </c>
      <c r="EK964">
        <v>10001</v>
      </c>
      <c r="EL964" t="s">
        <v>169</v>
      </c>
      <c r="EM964" t="s">
        <v>170</v>
      </c>
      <c r="EO964" t="s">
        <v>3</v>
      </c>
      <c r="EQ964">
        <v>0</v>
      </c>
      <c r="ER964">
        <v>24625.68</v>
      </c>
      <c r="ES964">
        <v>22793.11</v>
      </c>
      <c r="ET964">
        <v>1010.68</v>
      </c>
      <c r="EU964">
        <v>130.82</v>
      </c>
      <c r="EV964">
        <v>821.89</v>
      </c>
      <c r="EW964">
        <v>89.53</v>
      </c>
      <c r="EX964">
        <v>9.69</v>
      </c>
      <c r="EY964">
        <v>0</v>
      </c>
      <c r="FQ964">
        <v>0</v>
      </c>
      <c r="FR964">
        <f t="shared" si="982"/>
        <v>0</v>
      </c>
      <c r="FS964">
        <v>0</v>
      </c>
      <c r="FT964" t="s">
        <v>58</v>
      </c>
      <c r="FU964" t="s">
        <v>59</v>
      </c>
      <c r="FX964">
        <v>106.2</v>
      </c>
      <c r="FY964">
        <v>53.55</v>
      </c>
      <c r="GA964" t="s">
        <v>3</v>
      </c>
      <c r="GD964">
        <v>1</v>
      </c>
      <c r="GF964">
        <v>1266167691</v>
      </c>
      <c r="GG964">
        <v>2</v>
      </c>
      <c r="GH964">
        <v>1</v>
      </c>
      <c r="GI964">
        <v>2</v>
      </c>
      <c r="GJ964">
        <v>0</v>
      </c>
      <c r="GK964">
        <v>0</v>
      </c>
      <c r="GL964">
        <f t="shared" si="983"/>
        <v>0</v>
      </c>
      <c r="GM964">
        <f t="shared" si="984"/>
        <v>4235.8599999999997</v>
      </c>
      <c r="GN964">
        <f t="shared" si="985"/>
        <v>4235.8599999999997</v>
      </c>
      <c r="GO964">
        <f t="shared" si="986"/>
        <v>0</v>
      </c>
      <c r="GP964">
        <f t="shared" si="987"/>
        <v>0</v>
      </c>
      <c r="GR964">
        <v>0</v>
      </c>
      <c r="GS964">
        <v>3</v>
      </c>
      <c r="GT964">
        <v>0</v>
      </c>
      <c r="GU964" t="s">
        <v>3</v>
      </c>
      <c r="GV964">
        <f t="shared" si="988"/>
        <v>0</v>
      </c>
      <c r="GW964">
        <v>1</v>
      </c>
      <c r="GX964">
        <f t="shared" si="989"/>
        <v>0</v>
      </c>
      <c r="HA964">
        <v>0</v>
      </c>
      <c r="HB964">
        <v>0</v>
      </c>
      <c r="HC964">
        <f t="shared" si="990"/>
        <v>0</v>
      </c>
      <c r="HE964" t="s">
        <v>3</v>
      </c>
      <c r="HF964" t="s">
        <v>3</v>
      </c>
      <c r="IK964">
        <v>0</v>
      </c>
    </row>
    <row r="965" spans="1:245">
      <c r="A965">
        <v>18</v>
      </c>
      <c r="B965">
        <v>1</v>
      </c>
      <c r="C965">
        <v>626</v>
      </c>
      <c r="E965" t="s">
        <v>299</v>
      </c>
      <c r="F965" t="s">
        <v>255</v>
      </c>
      <c r="G965" t="s">
        <v>256</v>
      </c>
      <c r="H965" t="s">
        <v>257</v>
      </c>
      <c r="I965">
        <f>I964*J965</f>
        <v>1</v>
      </c>
      <c r="J965">
        <v>50</v>
      </c>
      <c r="O965">
        <f t="shared" si="956"/>
        <v>180.86</v>
      </c>
      <c r="P965">
        <f t="shared" si="957"/>
        <v>180.86</v>
      </c>
      <c r="Q965">
        <f t="shared" si="958"/>
        <v>0</v>
      </c>
      <c r="R965">
        <f t="shared" si="959"/>
        <v>0</v>
      </c>
      <c r="S965">
        <f t="shared" si="960"/>
        <v>0</v>
      </c>
      <c r="T965">
        <f t="shared" si="961"/>
        <v>0</v>
      </c>
      <c r="U965">
        <f t="shared" si="962"/>
        <v>0</v>
      </c>
      <c r="V965">
        <f t="shared" si="963"/>
        <v>0</v>
      </c>
      <c r="W965">
        <f t="shared" si="964"/>
        <v>0.04</v>
      </c>
      <c r="X965">
        <f t="shared" si="965"/>
        <v>0</v>
      </c>
      <c r="Y965">
        <f t="shared" si="966"/>
        <v>0</v>
      </c>
      <c r="AA965">
        <v>33525518</v>
      </c>
      <c r="AB965">
        <f t="shared" si="967"/>
        <v>94.69</v>
      </c>
      <c r="AC965">
        <f t="shared" si="991"/>
        <v>94.69</v>
      </c>
      <c r="AD965">
        <f>ROUND((((ET965)-(EU965))+AE965),6)</f>
        <v>0</v>
      </c>
      <c r="AE965">
        <f t="shared" ref="AE965:AF967" si="995">ROUND((EU965),6)</f>
        <v>0</v>
      </c>
      <c r="AF965">
        <f t="shared" si="995"/>
        <v>0</v>
      </c>
      <c r="AG965">
        <f t="shared" si="969"/>
        <v>0</v>
      </c>
      <c r="AH965">
        <f t="shared" ref="AH965:AI967" si="996">(EW965)</f>
        <v>0</v>
      </c>
      <c r="AI965">
        <f t="shared" si="996"/>
        <v>0</v>
      </c>
      <c r="AJ965">
        <f t="shared" si="970"/>
        <v>0.04</v>
      </c>
      <c r="AK965">
        <v>94.69</v>
      </c>
      <c r="AL965">
        <v>94.69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0.04</v>
      </c>
      <c r="AT965">
        <v>106</v>
      </c>
      <c r="AU965">
        <v>54</v>
      </c>
      <c r="AV965">
        <v>1</v>
      </c>
      <c r="AW965">
        <v>1</v>
      </c>
      <c r="AZ965">
        <v>1</v>
      </c>
      <c r="BA965">
        <v>1</v>
      </c>
      <c r="BB965">
        <v>1</v>
      </c>
      <c r="BC965">
        <v>1.91</v>
      </c>
      <c r="BD965" t="s">
        <v>3</v>
      </c>
      <c r="BE965" t="s">
        <v>3</v>
      </c>
      <c r="BF965" t="s">
        <v>3</v>
      </c>
      <c r="BG965" t="s">
        <v>3</v>
      </c>
      <c r="BH965">
        <v>3</v>
      </c>
      <c r="BI965">
        <v>1</v>
      </c>
      <c r="BJ965" t="s">
        <v>258</v>
      </c>
      <c r="BM965">
        <v>10001</v>
      </c>
      <c r="BN965">
        <v>0</v>
      </c>
      <c r="BO965" t="s">
        <v>255</v>
      </c>
      <c r="BP965">
        <v>1</v>
      </c>
      <c r="BQ965">
        <v>2</v>
      </c>
      <c r="BR965">
        <v>0</v>
      </c>
      <c r="BS965">
        <v>1</v>
      </c>
      <c r="BT965">
        <v>1</v>
      </c>
      <c r="BU965">
        <v>1</v>
      </c>
      <c r="BV965">
        <v>1</v>
      </c>
      <c r="BW965">
        <v>1</v>
      </c>
      <c r="BX965">
        <v>1</v>
      </c>
      <c r="BY965" t="s">
        <v>3</v>
      </c>
      <c r="BZ965">
        <v>118</v>
      </c>
      <c r="CA965">
        <v>63</v>
      </c>
      <c r="CE965">
        <v>0</v>
      </c>
      <c r="CF965">
        <v>0</v>
      </c>
      <c r="CG965">
        <v>0</v>
      </c>
      <c r="CM965">
        <v>0</v>
      </c>
      <c r="CN965" t="s">
        <v>3</v>
      </c>
      <c r="CO965">
        <v>0</v>
      </c>
      <c r="CP965">
        <f t="shared" si="971"/>
        <v>180.86</v>
      </c>
      <c r="CQ965">
        <f t="shared" si="972"/>
        <v>180.8579</v>
      </c>
      <c r="CR965">
        <f t="shared" si="973"/>
        <v>0</v>
      </c>
      <c r="CS965">
        <f t="shared" si="974"/>
        <v>0</v>
      </c>
      <c r="CT965">
        <f t="shared" si="975"/>
        <v>0</v>
      </c>
      <c r="CU965">
        <f t="shared" si="976"/>
        <v>0</v>
      </c>
      <c r="CV965">
        <f t="shared" si="977"/>
        <v>0</v>
      </c>
      <c r="CW965">
        <f t="shared" si="978"/>
        <v>0</v>
      </c>
      <c r="CX965">
        <f t="shared" si="979"/>
        <v>0.04</v>
      </c>
      <c r="CY965">
        <f t="shared" si="980"/>
        <v>0</v>
      </c>
      <c r="CZ965">
        <f t="shared" si="981"/>
        <v>0</v>
      </c>
      <c r="DC965" t="s">
        <v>3</v>
      </c>
      <c r="DD965" t="s">
        <v>3</v>
      </c>
      <c r="DE965" t="s">
        <v>3</v>
      </c>
      <c r="DF965" t="s">
        <v>3</v>
      </c>
      <c r="DG965" t="s">
        <v>3</v>
      </c>
      <c r="DH965" t="s">
        <v>3</v>
      </c>
      <c r="DI965" t="s">
        <v>3</v>
      </c>
      <c r="DJ965" t="s">
        <v>3</v>
      </c>
      <c r="DK965" t="s">
        <v>3</v>
      </c>
      <c r="DL965" t="s">
        <v>3</v>
      </c>
      <c r="DM965" t="s">
        <v>3</v>
      </c>
      <c r="DN965">
        <v>0</v>
      </c>
      <c r="DO965">
        <v>0</v>
      </c>
      <c r="DP965">
        <v>1</v>
      </c>
      <c r="DQ965">
        <v>1</v>
      </c>
      <c r="DU965">
        <v>1013</v>
      </c>
      <c r="DV965" t="s">
        <v>257</v>
      </c>
      <c r="DW965" t="s">
        <v>257</v>
      </c>
      <c r="DX965">
        <v>1</v>
      </c>
      <c r="DZ965" t="s">
        <v>3</v>
      </c>
      <c r="EA965" t="s">
        <v>3</v>
      </c>
      <c r="EB965" t="s">
        <v>3</v>
      </c>
      <c r="EC965" t="s">
        <v>3</v>
      </c>
      <c r="EE965">
        <v>36260426</v>
      </c>
      <c r="EF965">
        <v>2</v>
      </c>
      <c r="EG965" t="s">
        <v>55</v>
      </c>
      <c r="EH965">
        <v>0</v>
      </c>
      <c r="EI965" t="s">
        <v>3</v>
      </c>
      <c r="EJ965">
        <v>1</v>
      </c>
      <c r="EK965">
        <v>10001</v>
      </c>
      <c r="EL965" t="s">
        <v>169</v>
      </c>
      <c r="EM965" t="s">
        <v>170</v>
      </c>
      <c r="EO965" t="s">
        <v>3</v>
      </c>
      <c r="EQ965">
        <v>0</v>
      </c>
      <c r="ER965">
        <v>94.69</v>
      </c>
      <c r="ES965">
        <v>94.69</v>
      </c>
      <c r="ET965">
        <v>0</v>
      </c>
      <c r="EU965">
        <v>0</v>
      </c>
      <c r="EV965">
        <v>0</v>
      </c>
      <c r="EW965">
        <v>0</v>
      </c>
      <c r="EX965">
        <v>0</v>
      </c>
      <c r="FQ965">
        <v>0</v>
      </c>
      <c r="FR965">
        <f t="shared" si="982"/>
        <v>0</v>
      </c>
      <c r="FS965">
        <v>0</v>
      </c>
      <c r="FT965" t="s">
        <v>58</v>
      </c>
      <c r="FU965" t="s">
        <v>59</v>
      </c>
      <c r="FX965">
        <v>106.2</v>
      </c>
      <c r="FY965">
        <v>53.55</v>
      </c>
      <c r="GA965" t="s">
        <v>3</v>
      </c>
      <c r="GD965">
        <v>1</v>
      </c>
      <c r="GF965">
        <v>1837586053</v>
      </c>
      <c r="GG965">
        <v>2</v>
      </c>
      <c r="GH965">
        <v>1</v>
      </c>
      <c r="GI965">
        <v>2</v>
      </c>
      <c r="GJ965">
        <v>0</v>
      </c>
      <c r="GK965">
        <v>0</v>
      </c>
      <c r="GL965">
        <f t="shared" si="983"/>
        <v>0</v>
      </c>
      <c r="GM965">
        <f t="shared" si="984"/>
        <v>180.86</v>
      </c>
      <c r="GN965">
        <f t="shared" si="985"/>
        <v>180.86</v>
      </c>
      <c r="GO965">
        <f t="shared" si="986"/>
        <v>0</v>
      </c>
      <c r="GP965">
        <f t="shared" si="987"/>
        <v>0</v>
      </c>
      <c r="GR965">
        <v>0</v>
      </c>
      <c r="GS965">
        <v>3</v>
      </c>
      <c r="GT965">
        <v>0</v>
      </c>
      <c r="GU965" t="s">
        <v>3</v>
      </c>
      <c r="GV965">
        <f t="shared" si="988"/>
        <v>0</v>
      </c>
      <c r="GW965">
        <v>1</v>
      </c>
      <c r="GX965">
        <f t="shared" si="989"/>
        <v>0</v>
      </c>
      <c r="HA965">
        <v>0</v>
      </c>
      <c r="HB965">
        <v>0</v>
      </c>
      <c r="HC965">
        <f t="shared" si="990"/>
        <v>0</v>
      </c>
      <c r="HE965" t="s">
        <v>3</v>
      </c>
      <c r="HF965" t="s">
        <v>3</v>
      </c>
      <c r="IK965">
        <v>0</v>
      </c>
    </row>
    <row r="966" spans="1:245">
      <c r="A966">
        <v>18</v>
      </c>
      <c r="B966">
        <v>1</v>
      </c>
      <c r="C966">
        <v>632</v>
      </c>
      <c r="E966" t="s">
        <v>300</v>
      </c>
      <c r="F966" t="s">
        <v>260</v>
      </c>
      <c r="G966" t="s">
        <v>261</v>
      </c>
      <c r="H966" t="s">
        <v>184</v>
      </c>
      <c r="I966">
        <f>I964*J966</f>
        <v>2</v>
      </c>
      <c r="J966">
        <v>100</v>
      </c>
      <c r="O966">
        <f t="shared" si="956"/>
        <v>10722.09</v>
      </c>
      <c r="P966">
        <f t="shared" si="957"/>
        <v>10722.09</v>
      </c>
      <c r="Q966">
        <f t="shared" si="958"/>
        <v>0</v>
      </c>
      <c r="R966">
        <f t="shared" si="959"/>
        <v>0</v>
      </c>
      <c r="S966">
        <f t="shared" si="960"/>
        <v>0</v>
      </c>
      <c r="T966">
        <f t="shared" si="961"/>
        <v>0</v>
      </c>
      <c r="U966">
        <f t="shared" si="962"/>
        <v>0</v>
      </c>
      <c r="V966">
        <f t="shared" si="963"/>
        <v>0</v>
      </c>
      <c r="W966">
        <f t="shared" si="964"/>
        <v>4.0199999999999996</v>
      </c>
      <c r="X966">
        <f t="shared" si="965"/>
        <v>0</v>
      </c>
      <c r="Y966">
        <f t="shared" si="966"/>
        <v>0</v>
      </c>
      <c r="AA966">
        <v>33525518</v>
      </c>
      <c r="AB966">
        <f t="shared" si="967"/>
        <v>2102.37</v>
      </c>
      <c r="AC966">
        <f t="shared" si="991"/>
        <v>2102.37</v>
      </c>
      <c r="AD966">
        <f>ROUND((((ET966)-(EU966))+AE966),6)</f>
        <v>0</v>
      </c>
      <c r="AE966">
        <f t="shared" si="995"/>
        <v>0</v>
      </c>
      <c r="AF966">
        <f t="shared" si="995"/>
        <v>0</v>
      </c>
      <c r="AG966">
        <f t="shared" si="969"/>
        <v>0</v>
      </c>
      <c r="AH966">
        <f t="shared" si="996"/>
        <v>0</v>
      </c>
      <c r="AI966">
        <f t="shared" si="996"/>
        <v>0</v>
      </c>
      <c r="AJ966">
        <f t="shared" si="970"/>
        <v>2.0099999999999998</v>
      </c>
      <c r="AK966">
        <v>2102.37</v>
      </c>
      <c r="AL966">
        <v>2102.37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2.0099999999999998</v>
      </c>
      <c r="AT966">
        <v>106</v>
      </c>
      <c r="AU966">
        <v>54</v>
      </c>
      <c r="AV966">
        <v>1</v>
      </c>
      <c r="AW966">
        <v>1</v>
      </c>
      <c r="AZ966">
        <v>1</v>
      </c>
      <c r="BA966">
        <v>1</v>
      </c>
      <c r="BB966">
        <v>1</v>
      </c>
      <c r="BC966">
        <v>2.5499999999999998</v>
      </c>
      <c r="BD966" t="s">
        <v>3</v>
      </c>
      <c r="BE966" t="s">
        <v>3</v>
      </c>
      <c r="BF966" t="s">
        <v>3</v>
      </c>
      <c r="BG966" t="s">
        <v>3</v>
      </c>
      <c r="BH966">
        <v>3</v>
      </c>
      <c r="BI966">
        <v>1</v>
      </c>
      <c r="BJ966" t="s">
        <v>262</v>
      </c>
      <c r="BM966">
        <v>10001</v>
      </c>
      <c r="BN966">
        <v>0</v>
      </c>
      <c r="BO966" t="s">
        <v>260</v>
      </c>
      <c r="BP966">
        <v>1</v>
      </c>
      <c r="BQ966">
        <v>2</v>
      </c>
      <c r="BR966">
        <v>0</v>
      </c>
      <c r="BS966">
        <v>1</v>
      </c>
      <c r="BT966">
        <v>1</v>
      </c>
      <c r="BU966">
        <v>1</v>
      </c>
      <c r="BV966">
        <v>1</v>
      </c>
      <c r="BW966">
        <v>1</v>
      </c>
      <c r="BX966">
        <v>1</v>
      </c>
      <c r="BY966" t="s">
        <v>3</v>
      </c>
      <c r="BZ966">
        <v>118</v>
      </c>
      <c r="CA966">
        <v>63</v>
      </c>
      <c r="CE966">
        <v>0</v>
      </c>
      <c r="CF966">
        <v>0</v>
      </c>
      <c r="CG966">
        <v>0</v>
      </c>
      <c r="CM966">
        <v>0</v>
      </c>
      <c r="CN966" t="s">
        <v>3</v>
      </c>
      <c r="CO966">
        <v>0</v>
      </c>
      <c r="CP966">
        <f t="shared" si="971"/>
        <v>10722.09</v>
      </c>
      <c r="CQ966">
        <f t="shared" si="972"/>
        <v>5361.0434999999998</v>
      </c>
      <c r="CR966">
        <f t="shared" si="973"/>
        <v>0</v>
      </c>
      <c r="CS966">
        <f t="shared" si="974"/>
        <v>0</v>
      </c>
      <c r="CT966">
        <f t="shared" si="975"/>
        <v>0</v>
      </c>
      <c r="CU966">
        <f t="shared" si="976"/>
        <v>0</v>
      </c>
      <c r="CV966">
        <f t="shared" si="977"/>
        <v>0</v>
      </c>
      <c r="CW966">
        <f t="shared" si="978"/>
        <v>0</v>
      </c>
      <c r="CX966">
        <f t="shared" si="979"/>
        <v>2.0099999999999998</v>
      </c>
      <c r="CY966">
        <f t="shared" si="980"/>
        <v>0</v>
      </c>
      <c r="CZ966">
        <f t="shared" si="981"/>
        <v>0</v>
      </c>
      <c r="DC966" t="s">
        <v>3</v>
      </c>
      <c r="DD966" t="s">
        <v>3</v>
      </c>
      <c r="DE966" t="s">
        <v>3</v>
      </c>
      <c r="DF966" t="s">
        <v>3</v>
      </c>
      <c r="DG966" t="s">
        <v>3</v>
      </c>
      <c r="DH966" t="s">
        <v>3</v>
      </c>
      <c r="DI966" t="s">
        <v>3</v>
      </c>
      <c r="DJ966" t="s">
        <v>3</v>
      </c>
      <c r="DK966" t="s">
        <v>3</v>
      </c>
      <c r="DL966" t="s">
        <v>3</v>
      </c>
      <c r="DM966" t="s">
        <v>3</v>
      </c>
      <c r="DN966">
        <v>0</v>
      </c>
      <c r="DO966">
        <v>0</v>
      </c>
      <c r="DP966">
        <v>1</v>
      </c>
      <c r="DQ966">
        <v>1</v>
      </c>
      <c r="DU966">
        <v>1005</v>
      </c>
      <c r="DV966" t="s">
        <v>184</v>
      </c>
      <c r="DW966" t="s">
        <v>184</v>
      </c>
      <c r="DX966">
        <v>1</v>
      </c>
      <c r="DZ966" t="s">
        <v>3</v>
      </c>
      <c r="EA966" t="s">
        <v>3</v>
      </c>
      <c r="EB966" t="s">
        <v>3</v>
      </c>
      <c r="EC966" t="s">
        <v>3</v>
      </c>
      <c r="EE966">
        <v>36260426</v>
      </c>
      <c r="EF966">
        <v>2</v>
      </c>
      <c r="EG966" t="s">
        <v>55</v>
      </c>
      <c r="EH966">
        <v>0</v>
      </c>
      <c r="EI966" t="s">
        <v>3</v>
      </c>
      <c r="EJ966">
        <v>1</v>
      </c>
      <c r="EK966">
        <v>10001</v>
      </c>
      <c r="EL966" t="s">
        <v>169</v>
      </c>
      <c r="EM966" t="s">
        <v>170</v>
      </c>
      <c r="EO966" t="s">
        <v>3</v>
      </c>
      <c r="EQ966">
        <v>0</v>
      </c>
      <c r="ER966">
        <v>2102.37</v>
      </c>
      <c r="ES966">
        <v>2102.37</v>
      </c>
      <c r="ET966">
        <v>0</v>
      </c>
      <c r="EU966">
        <v>0</v>
      </c>
      <c r="EV966">
        <v>0</v>
      </c>
      <c r="EW966">
        <v>0</v>
      </c>
      <c r="EX966">
        <v>0</v>
      </c>
      <c r="FQ966">
        <v>0</v>
      </c>
      <c r="FR966">
        <f t="shared" si="982"/>
        <v>0</v>
      </c>
      <c r="FS966">
        <v>0</v>
      </c>
      <c r="FT966" t="s">
        <v>58</v>
      </c>
      <c r="FU966" t="s">
        <v>59</v>
      </c>
      <c r="FX966">
        <v>106.2</v>
      </c>
      <c r="FY966">
        <v>53.55</v>
      </c>
      <c r="GA966" t="s">
        <v>3</v>
      </c>
      <c r="GD966">
        <v>1</v>
      </c>
      <c r="GF966">
        <v>-424580404</v>
      </c>
      <c r="GG966">
        <v>2</v>
      </c>
      <c r="GH966">
        <v>1</v>
      </c>
      <c r="GI966">
        <v>2</v>
      </c>
      <c r="GJ966">
        <v>0</v>
      </c>
      <c r="GK966">
        <v>0</v>
      </c>
      <c r="GL966">
        <f t="shared" si="983"/>
        <v>0</v>
      </c>
      <c r="GM966">
        <f t="shared" si="984"/>
        <v>10722.09</v>
      </c>
      <c r="GN966">
        <f t="shared" si="985"/>
        <v>10722.09</v>
      </c>
      <c r="GO966">
        <f t="shared" si="986"/>
        <v>0</v>
      </c>
      <c r="GP966">
        <f t="shared" si="987"/>
        <v>0</v>
      </c>
      <c r="GR966">
        <v>0</v>
      </c>
      <c r="GS966">
        <v>3</v>
      </c>
      <c r="GT966">
        <v>0</v>
      </c>
      <c r="GU966" t="s">
        <v>3</v>
      </c>
      <c r="GV966">
        <f t="shared" si="988"/>
        <v>0</v>
      </c>
      <c r="GW966">
        <v>1</v>
      </c>
      <c r="GX966">
        <f t="shared" si="989"/>
        <v>0</v>
      </c>
      <c r="HA966">
        <v>0</v>
      </c>
      <c r="HB966">
        <v>0</v>
      </c>
      <c r="HC966">
        <f t="shared" si="990"/>
        <v>0</v>
      </c>
      <c r="HE966" t="s">
        <v>3</v>
      </c>
      <c r="HF966" t="s">
        <v>3</v>
      </c>
      <c r="IK966">
        <v>0</v>
      </c>
    </row>
    <row r="967" spans="1:245">
      <c r="A967">
        <v>18</v>
      </c>
      <c r="B967">
        <v>1</v>
      </c>
      <c r="C967">
        <v>631</v>
      </c>
      <c r="E967" t="s">
        <v>304</v>
      </c>
      <c r="F967" t="s">
        <v>264</v>
      </c>
      <c r="G967" t="s">
        <v>265</v>
      </c>
      <c r="H967" t="s">
        <v>184</v>
      </c>
      <c r="I967">
        <f>I964*J967</f>
        <v>-2</v>
      </c>
      <c r="J967">
        <v>-100</v>
      </c>
      <c r="O967">
        <f t="shared" si="956"/>
        <v>-2078.2800000000002</v>
      </c>
      <c r="P967">
        <f t="shared" si="957"/>
        <v>-2078.2800000000002</v>
      </c>
      <c r="Q967">
        <f t="shared" si="958"/>
        <v>0</v>
      </c>
      <c r="R967">
        <f t="shared" si="959"/>
        <v>0</v>
      </c>
      <c r="S967">
        <f t="shared" si="960"/>
        <v>0</v>
      </c>
      <c r="T967">
        <f t="shared" si="961"/>
        <v>0</v>
      </c>
      <c r="U967">
        <f t="shared" si="962"/>
        <v>0</v>
      </c>
      <c r="V967">
        <f t="shared" si="963"/>
        <v>0</v>
      </c>
      <c r="W967">
        <f t="shared" si="964"/>
        <v>0</v>
      </c>
      <c r="X967">
        <f t="shared" si="965"/>
        <v>0</v>
      </c>
      <c r="Y967">
        <f t="shared" si="966"/>
        <v>0</v>
      </c>
      <c r="AA967">
        <v>33525518</v>
      </c>
      <c r="AB967">
        <f t="shared" si="967"/>
        <v>207</v>
      </c>
      <c r="AC967">
        <f t="shared" si="991"/>
        <v>207</v>
      </c>
      <c r="AD967">
        <f>ROUND((((ET967)-(EU967))+AE967),6)</f>
        <v>0</v>
      </c>
      <c r="AE967">
        <f t="shared" si="995"/>
        <v>0</v>
      </c>
      <c r="AF967">
        <f t="shared" si="995"/>
        <v>0</v>
      </c>
      <c r="AG967">
        <f t="shared" si="969"/>
        <v>0</v>
      </c>
      <c r="AH967">
        <f t="shared" si="996"/>
        <v>0</v>
      </c>
      <c r="AI967">
        <f t="shared" si="996"/>
        <v>0</v>
      </c>
      <c r="AJ967">
        <f t="shared" si="970"/>
        <v>0</v>
      </c>
      <c r="AK967">
        <v>207</v>
      </c>
      <c r="AL967">
        <v>207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106</v>
      </c>
      <c r="AU967">
        <v>54</v>
      </c>
      <c r="AV967">
        <v>1</v>
      </c>
      <c r="AW967">
        <v>1</v>
      </c>
      <c r="AZ967">
        <v>1</v>
      </c>
      <c r="BA967">
        <v>1</v>
      </c>
      <c r="BB967">
        <v>1</v>
      </c>
      <c r="BC967">
        <v>5.0199999999999996</v>
      </c>
      <c r="BD967" t="s">
        <v>3</v>
      </c>
      <c r="BE967" t="s">
        <v>3</v>
      </c>
      <c r="BF967" t="s">
        <v>3</v>
      </c>
      <c r="BG967" t="s">
        <v>3</v>
      </c>
      <c r="BH967">
        <v>3</v>
      </c>
      <c r="BI967">
        <v>1</v>
      </c>
      <c r="BJ967" t="s">
        <v>266</v>
      </c>
      <c r="BM967">
        <v>10001</v>
      </c>
      <c r="BN967">
        <v>0</v>
      </c>
      <c r="BO967" t="s">
        <v>264</v>
      </c>
      <c r="BP967">
        <v>1</v>
      </c>
      <c r="BQ967">
        <v>2</v>
      </c>
      <c r="BR967">
        <v>1</v>
      </c>
      <c r="BS967">
        <v>1</v>
      </c>
      <c r="BT967">
        <v>1</v>
      </c>
      <c r="BU967">
        <v>1</v>
      </c>
      <c r="BV967">
        <v>1</v>
      </c>
      <c r="BW967">
        <v>1</v>
      </c>
      <c r="BX967">
        <v>1</v>
      </c>
      <c r="BY967" t="s">
        <v>3</v>
      </c>
      <c r="BZ967">
        <v>118</v>
      </c>
      <c r="CA967">
        <v>63</v>
      </c>
      <c r="CE967">
        <v>0</v>
      </c>
      <c r="CF967">
        <v>0</v>
      </c>
      <c r="CG967">
        <v>0</v>
      </c>
      <c r="CM967">
        <v>0</v>
      </c>
      <c r="CN967" t="s">
        <v>3</v>
      </c>
      <c r="CO967">
        <v>0</v>
      </c>
      <c r="CP967">
        <f t="shared" si="971"/>
        <v>-2078.2800000000002</v>
      </c>
      <c r="CQ967">
        <f t="shared" si="972"/>
        <v>1039.1399999999999</v>
      </c>
      <c r="CR967">
        <f t="shared" si="973"/>
        <v>0</v>
      </c>
      <c r="CS967">
        <f t="shared" si="974"/>
        <v>0</v>
      </c>
      <c r="CT967">
        <f t="shared" si="975"/>
        <v>0</v>
      </c>
      <c r="CU967">
        <f t="shared" si="976"/>
        <v>0</v>
      </c>
      <c r="CV967">
        <f t="shared" si="977"/>
        <v>0</v>
      </c>
      <c r="CW967">
        <f t="shared" si="978"/>
        <v>0</v>
      </c>
      <c r="CX967">
        <f t="shared" si="979"/>
        <v>0</v>
      </c>
      <c r="CY967">
        <f t="shared" si="980"/>
        <v>0</v>
      </c>
      <c r="CZ967">
        <f t="shared" si="981"/>
        <v>0</v>
      </c>
      <c r="DC967" t="s">
        <v>3</v>
      </c>
      <c r="DD967" t="s">
        <v>3</v>
      </c>
      <c r="DE967" t="s">
        <v>3</v>
      </c>
      <c r="DF967" t="s">
        <v>3</v>
      </c>
      <c r="DG967" t="s">
        <v>3</v>
      </c>
      <c r="DH967" t="s">
        <v>3</v>
      </c>
      <c r="DI967" t="s">
        <v>3</v>
      </c>
      <c r="DJ967" t="s">
        <v>3</v>
      </c>
      <c r="DK967" t="s">
        <v>3</v>
      </c>
      <c r="DL967" t="s">
        <v>3</v>
      </c>
      <c r="DM967" t="s">
        <v>3</v>
      </c>
      <c r="DN967">
        <v>0</v>
      </c>
      <c r="DO967">
        <v>0</v>
      </c>
      <c r="DP967">
        <v>1</v>
      </c>
      <c r="DQ967">
        <v>1</v>
      </c>
      <c r="DU967">
        <v>1005</v>
      </c>
      <c r="DV967" t="s">
        <v>184</v>
      </c>
      <c r="DW967" t="s">
        <v>184</v>
      </c>
      <c r="DX967">
        <v>1</v>
      </c>
      <c r="DZ967" t="s">
        <v>3</v>
      </c>
      <c r="EA967" t="s">
        <v>3</v>
      </c>
      <c r="EB967" t="s">
        <v>3</v>
      </c>
      <c r="EC967" t="s">
        <v>3</v>
      </c>
      <c r="EE967">
        <v>36260426</v>
      </c>
      <c r="EF967">
        <v>2</v>
      </c>
      <c r="EG967" t="s">
        <v>55</v>
      </c>
      <c r="EH967">
        <v>0</v>
      </c>
      <c r="EI967" t="s">
        <v>3</v>
      </c>
      <c r="EJ967">
        <v>1</v>
      </c>
      <c r="EK967">
        <v>10001</v>
      </c>
      <c r="EL967" t="s">
        <v>169</v>
      </c>
      <c r="EM967" t="s">
        <v>170</v>
      </c>
      <c r="EO967" t="s">
        <v>3</v>
      </c>
      <c r="EQ967">
        <v>0</v>
      </c>
      <c r="ER967">
        <v>207</v>
      </c>
      <c r="ES967">
        <v>207</v>
      </c>
      <c r="ET967">
        <v>0</v>
      </c>
      <c r="EU967">
        <v>0</v>
      </c>
      <c r="EV967">
        <v>0</v>
      </c>
      <c r="EW967">
        <v>0</v>
      </c>
      <c r="EX967">
        <v>0</v>
      </c>
      <c r="FQ967">
        <v>0</v>
      </c>
      <c r="FR967">
        <f t="shared" si="982"/>
        <v>0</v>
      </c>
      <c r="FS967">
        <v>0</v>
      </c>
      <c r="FT967" t="s">
        <v>58</v>
      </c>
      <c r="FU967" t="s">
        <v>59</v>
      </c>
      <c r="FX967">
        <v>106.2</v>
      </c>
      <c r="FY967">
        <v>53.55</v>
      </c>
      <c r="GA967" t="s">
        <v>3</v>
      </c>
      <c r="GD967">
        <v>1</v>
      </c>
      <c r="GF967">
        <v>18916195</v>
      </c>
      <c r="GG967">
        <v>2</v>
      </c>
      <c r="GH967">
        <v>1</v>
      </c>
      <c r="GI967">
        <v>2</v>
      </c>
      <c r="GJ967">
        <v>0</v>
      </c>
      <c r="GK967">
        <v>0</v>
      </c>
      <c r="GL967">
        <f t="shared" si="983"/>
        <v>0</v>
      </c>
      <c r="GM967">
        <f t="shared" si="984"/>
        <v>-2078.2800000000002</v>
      </c>
      <c r="GN967">
        <f t="shared" si="985"/>
        <v>-2078.2800000000002</v>
      </c>
      <c r="GO967">
        <f t="shared" si="986"/>
        <v>0</v>
      </c>
      <c r="GP967">
        <f t="shared" si="987"/>
        <v>0</v>
      </c>
      <c r="GR967">
        <v>0</v>
      </c>
      <c r="GS967">
        <v>3</v>
      </c>
      <c r="GT967">
        <v>0</v>
      </c>
      <c r="GU967" t="s">
        <v>3</v>
      </c>
      <c r="GV967">
        <f t="shared" si="988"/>
        <v>0</v>
      </c>
      <c r="GW967">
        <v>1</v>
      </c>
      <c r="GX967">
        <f t="shared" si="989"/>
        <v>0</v>
      </c>
      <c r="HA967">
        <v>0</v>
      </c>
      <c r="HB967">
        <v>0</v>
      </c>
      <c r="HC967">
        <f t="shared" si="990"/>
        <v>0</v>
      </c>
      <c r="HE967" t="s">
        <v>3</v>
      </c>
      <c r="HF967" t="s">
        <v>3</v>
      </c>
      <c r="IK967">
        <v>0</v>
      </c>
    </row>
    <row r="968" spans="1:245">
      <c r="A968">
        <v>17</v>
      </c>
      <c r="B968">
        <v>1</v>
      </c>
      <c r="C968">
        <f>ROW(SmtRes!A640)</f>
        <v>640</v>
      </c>
      <c r="D968">
        <f>ROW(EtalonRes!A630)</f>
        <v>630</v>
      </c>
      <c r="E968" t="s">
        <v>227</v>
      </c>
      <c r="F968" t="s">
        <v>268</v>
      </c>
      <c r="G968" t="s">
        <v>269</v>
      </c>
      <c r="H968" t="s">
        <v>270</v>
      </c>
      <c r="I968">
        <f>ROUND(60/100,9)</f>
        <v>0.6</v>
      </c>
      <c r="J968">
        <v>0</v>
      </c>
      <c r="O968">
        <f t="shared" si="956"/>
        <v>3454.74</v>
      </c>
      <c r="P968">
        <f t="shared" si="957"/>
        <v>937</v>
      </c>
      <c r="Q968">
        <f t="shared" si="958"/>
        <v>23.78</v>
      </c>
      <c r="R968">
        <f t="shared" si="959"/>
        <v>3.33</v>
      </c>
      <c r="S968">
        <f t="shared" si="960"/>
        <v>2493.96</v>
      </c>
      <c r="T968">
        <f t="shared" si="961"/>
        <v>0</v>
      </c>
      <c r="U968">
        <f t="shared" si="962"/>
        <v>8.2730999999999995</v>
      </c>
      <c r="V968">
        <f t="shared" si="963"/>
        <v>7.4999999999999997E-3</v>
      </c>
      <c r="W968">
        <f t="shared" si="964"/>
        <v>0</v>
      </c>
      <c r="X968">
        <f t="shared" si="965"/>
        <v>2372.4299999999998</v>
      </c>
      <c r="Y968">
        <f t="shared" si="966"/>
        <v>1173.73</v>
      </c>
      <c r="AA968">
        <v>33525518</v>
      </c>
      <c r="AB968">
        <f t="shared" si="967"/>
        <v>537.27549999999997</v>
      </c>
      <c r="AC968">
        <f t="shared" si="991"/>
        <v>402.49</v>
      </c>
      <c r="AD968">
        <f>ROUND(((((ET968*1.25))-((EU968*1.25)))+AE968),6)</f>
        <v>3.6625000000000001</v>
      </c>
      <c r="AE968">
        <f>ROUND(((EU968*1.25)),6)</f>
        <v>0.17499999999999999</v>
      </c>
      <c r="AF968">
        <f>ROUND(((EV968*1.15)),6)</f>
        <v>131.12299999999999</v>
      </c>
      <c r="AG968">
        <f t="shared" si="969"/>
        <v>0</v>
      </c>
      <c r="AH968">
        <f>((EW968*1.15))</f>
        <v>13.788499999999999</v>
      </c>
      <c r="AI968">
        <f>((EX968*1.25))</f>
        <v>1.2500000000000001E-2</v>
      </c>
      <c r="AJ968">
        <f t="shared" si="970"/>
        <v>0</v>
      </c>
      <c r="AK968">
        <v>519.44000000000005</v>
      </c>
      <c r="AL968">
        <v>402.49</v>
      </c>
      <c r="AM968">
        <v>2.93</v>
      </c>
      <c r="AN968">
        <v>0.14000000000000001</v>
      </c>
      <c r="AO968">
        <v>114.02</v>
      </c>
      <c r="AP968">
        <v>0</v>
      </c>
      <c r="AQ968">
        <v>11.99</v>
      </c>
      <c r="AR968">
        <v>0.01</v>
      </c>
      <c r="AS968">
        <v>0</v>
      </c>
      <c r="AT968">
        <v>95</v>
      </c>
      <c r="AU968">
        <v>47</v>
      </c>
      <c r="AV968">
        <v>1</v>
      </c>
      <c r="AW968">
        <v>1</v>
      </c>
      <c r="AZ968">
        <v>1</v>
      </c>
      <c r="BA968">
        <v>31.7</v>
      </c>
      <c r="BB968">
        <v>10.82</v>
      </c>
      <c r="BC968">
        <v>3.88</v>
      </c>
      <c r="BD968" t="s">
        <v>3</v>
      </c>
      <c r="BE968" t="s">
        <v>3</v>
      </c>
      <c r="BF968" t="s">
        <v>3</v>
      </c>
      <c r="BG968" t="s">
        <v>3</v>
      </c>
      <c r="BH968">
        <v>0</v>
      </c>
      <c r="BI968">
        <v>1</v>
      </c>
      <c r="BJ968" t="s">
        <v>271</v>
      </c>
      <c r="BM968">
        <v>15001</v>
      </c>
      <c r="BN968">
        <v>0</v>
      </c>
      <c r="BO968" t="s">
        <v>268</v>
      </c>
      <c r="BP968">
        <v>1</v>
      </c>
      <c r="BQ968">
        <v>2</v>
      </c>
      <c r="BR968">
        <v>0</v>
      </c>
      <c r="BS968">
        <v>31.7</v>
      </c>
      <c r="BT968">
        <v>1</v>
      </c>
      <c r="BU968">
        <v>1</v>
      </c>
      <c r="BV968">
        <v>1</v>
      </c>
      <c r="BW968">
        <v>1</v>
      </c>
      <c r="BX968">
        <v>1</v>
      </c>
      <c r="BY968" t="s">
        <v>3</v>
      </c>
      <c r="BZ968">
        <v>105</v>
      </c>
      <c r="CA968">
        <v>55</v>
      </c>
      <c r="CE968">
        <v>0</v>
      </c>
      <c r="CF968">
        <v>0</v>
      </c>
      <c r="CG968">
        <v>0</v>
      </c>
      <c r="CM968">
        <v>0</v>
      </c>
      <c r="CN968" t="s">
        <v>926</v>
      </c>
      <c r="CO968">
        <v>0</v>
      </c>
      <c r="CP968">
        <f t="shared" si="971"/>
        <v>3454.74</v>
      </c>
      <c r="CQ968">
        <f t="shared" si="972"/>
        <v>1561.6612</v>
      </c>
      <c r="CR968">
        <f t="shared" si="973"/>
        <v>39.628250000000001</v>
      </c>
      <c r="CS968">
        <f t="shared" si="974"/>
        <v>5.5474999999999994</v>
      </c>
      <c r="CT968">
        <f t="shared" si="975"/>
        <v>4156.5990999999995</v>
      </c>
      <c r="CU968">
        <f t="shared" si="976"/>
        <v>0</v>
      </c>
      <c r="CV968">
        <f t="shared" si="977"/>
        <v>13.788499999999999</v>
      </c>
      <c r="CW968">
        <f t="shared" si="978"/>
        <v>1.2500000000000001E-2</v>
      </c>
      <c r="CX968">
        <f t="shared" si="979"/>
        <v>0</v>
      </c>
      <c r="CY968">
        <f t="shared" si="980"/>
        <v>2372.4254999999998</v>
      </c>
      <c r="CZ968">
        <f t="shared" si="981"/>
        <v>1173.7263</v>
      </c>
      <c r="DC968" t="s">
        <v>3</v>
      </c>
      <c r="DD968" t="s">
        <v>3</v>
      </c>
      <c r="DE968" t="s">
        <v>167</v>
      </c>
      <c r="DF968" t="s">
        <v>167</v>
      </c>
      <c r="DG968" t="s">
        <v>168</v>
      </c>
      <c r="DH968" t="s">
        <v>3</v>
      </c>
      <c r="DI968" t="s">
        <v>168</v>
      </c>
      <c r="DJ968" t="s">
        <v>167</v>
      </c>
      <c r="DK968" t="s">
        <v>3</v>
      </c>
      <c r="DL968" t="s">
        <v>3</v>
      </c>
      <c r="DM968" t="s">
        <v>3</v>
      </c>
      <c r="DN968">
        <v>0</v>
      </c>
      <c r="DO968">
        <v>0</v>
      </c>
      <c r="DP968">
        <v>1</v>
      </c>
      <c r="DQ968">
        <v>1</v>
      </c>
      <c r="DU968">
        <v>1005</v>
      </c>
      <c r="DV968" t="s">
        <v>270</v>
      </c>
      <c r="DW968" t="s">
        <v>270</v>
      </c>
      <c r="DX968">
        <v>100</v>
      </c>
      <c r="DZ968" t="s">
        <v>3</v>
      </c>
      <c r="EA968" t="s">
        <v>3</v>
      </c>
      <c r="EB968" t="s">
        <v>3</v>
      </c>
      <c r="EC968" t="s">
        <v>3</v>
      </c>
      <c r="EE968">
        <v>36260452</v>
      </c>
      <c r="EF968">
        <v>2</v>
      </c>
      <c r="EG968" t="s">
        <v>55</v>
      </c>
      <c r="EH968">
        <v>0</v>
      </c>
      <c r="EI968" t="s">
        <v>3</v>
      </c>
      <c r="EJ968">
        <v>1</v>
      </c>
      <c r="EK968">
        <v>15001</v>
      </c>
      <c r="EL968" t="s">
        <v>180</v>
      </c>
      <c r="EM968" t="s">
        <v>181</v>
      </c>
      <c r="EO968" t="s">
        <v>171</v>
      </c>
      <c r="EQ968">
        <v>0</v>
      </c>
      <c r="ER968">
        <v>519.44000000000005</v>
      </c>
      <c r="ES968">
        <v>402.49</v>
      </c>
      <c r="ET968">
        <v>2.93</v>
      </c>
      <c r="EU968">
        <v>0.14000000000000001</v>
      </c>
      <c r="EV968">
        <v>114.02</v>
      </c>
      <c r="EW968">
        <v>11.99</v>
      </c>
      <c r="EX968">
        <v>0.01</v>
      </c>
      <c r="EY968">
        <v>0</v>
      </c>
      <c r="FQ968">
        <v>0</v>
      </c>
      <c r="FR968">
        <f t="shared" si="982"/>
        <v>0</v>
      </c>
      <c r="FS968">
        <v>0</v>
      </c>
      <c r="FT968" t="s">
        <v>58</v>
      </c>
      <c r="FU968" t="s">
        <v>59</v>
      </c>
      <c r="FX968">
        <v>94.5</v>
      </c>
      <c r="FY968">
        <v>46.75</v>
      </c>
      <c r="GA968" t="s">
        <v>3</v>
      </c>
      <c r="GD968">
        <v>1</v>
      </c>
      <c r="GF968">
        <v>-1127050040</v>
      </c>
      <c r="GG968">
        <v>2</v>
      </c>
      <c r="GH968">
        <v>1</v>
      </c>
      <c r="GI968">
        <v>2</v>
      </c>
      <c r="GJ968">
        <v>0</v>
      </c>
      <c r="GK968">
        <v>0</v>
      </c>
      <c r="GL968">
        <f t="shared" si="983"/>
        <v>0</v>
      </c>
      <c r="GM968">
        <f t="shared" si="984"/>
        <v>7000.9</v>
      </c>
      <c r="GN968">
        <f t="shared" si="985"/>
        <v>7000.9</v>
      </c>
      <c r="GO968">
        <f t="shared" si="986"/>
        <v>0</v>
      </c>
      <c r="GP968">
        <f t="shared" si="987"/>
        <v>0</v>
      </c>
      <c r="GR968">
        <v>0</v>
      </c>
      <c r="GS968">
        <v>3</v>
      </c>
      <c r="GT968">
        <v>0</v>
      </c>
      <c r="GU968" t="s">
        <v>3</v>
      </c>
      <c r="GV968">
        <f t="shared" si="988"/>
        <v>0</v>
      </c>
      <c r="GW968">
        <v>1</v>
      </c>
      <c r="GX968">
        <f t="shared" si="989"/>
        <v>0</v>
      </c>
      <c r="HA968">
        <v>0</v>
      </c>
      <c r="HB968">
        <v>0</v>
      </c>
      <c r="HC968">
        <f t="shared" si="990"/>
        <v>0</v>
      </c>
      <c r="HE968" t="s">
        <v>3</v>
      </c>
      <c r="HF968" t="s">
        <v>3</v>
      </c>
      <c r="IK968">
        <v>0</v>
      </c>
    </row>
    <row r="969" spans="1:245">
      <c r="A969">
        <v>17</v>
      </c>
      <c r="B969">
        <v>1</v>
      </c>
      <c r="C969">
        <f>ROW(SmtRes!A649)</f>
        <v>649</v>
      </c>
      <c r="D969">
        <f>ROW(EtalonRes!A639)</f>
        <v>639</v>
      </c>
      <c r="E969" t="s">
        <v>235</v>
      </c>
      <c r="F969" t="s">
        <v>273</v>
      </c>
      <c r="G969" t="s">
        <v>274</v>
      </c>
      <c r="H969" t="s">
        <v>270</v>
      </c>
      <c r="I969">
        <f>ROUND(60/100,9)</f>
        <v>0.6</v>
      </c>
      <c r="J969">
        <v>0</v>
      </c>
      <c r="O969">
        <f t="shared" si="956"/>
        <v>8707.7099999999991</v>
      </c>
      <c r="P969">
        <f t="shared" si="957"/>
        <v>2293.4899999999998</v>
      </c>
      <c r="Q969">
        <f t="shared" si="958"/>
        <v>71.27</v>
      </c>
      <c r="R969">
        <f t="shared" si="959"/>
        <v>2.85</v>
      </c>
      <c r="S969">
        <f t="shared" si="960"/>
        <v>6342.95</v>
      </c>
      <c r="T969">
        <f t="shared" si="961"/>
        <v>0</v>
      </c>
      <c r="U969">
        <f t="shared" si="962"/>
        <v>22.583699999999993</v>
      </c>
      <c r="V969">
        <f t="shared" si="963"/>
        <v>7.4999999999999997E-3</v>
      </c>
      <c r="W969">
        <f t="shared" si="964"/>
        <v>0</v>
      </c>
      <c r="X969">
        <f t="shared" si="965"/>
        <v>6028.51</v>
      </c>
      <c r="Y969">
        <f t="shared" si="966"/>
        <v>2982.53</v>
      </c>
      <c r="AA969">
        <v>33525518</v>
      </c>
      <c r="AB969">
        <f t="shared" si="967"/>
        <v>909.346</v>
      </c>
      <c r="AC969">
        <f t="shared" si="991"/>
        <v>564.62</v>
      </c>
      <c r="AD969">
        <f>ROUND(((((ET969*1.25))-((EU969*1.25)))+AE969),6)</f>
        <v>11.237500000000001</v>
      </c>
      <c r="AE969">
        <f>ROUND(((EU969*1.25)),6)</f>
        <v>0.15</v>
      </c>
      <c r="AF969">
        <f>ROUND(((EV969*1.15)),6)</f>
        <v>333.48849999999999</v>
      </c>
      <c r="AG969">
        <f t="shared" si="969"/>
        <v>0</v>
      </c>
      <c r="AH969">
        <f>((EW969*1.15))</f>
        <v>37.639499999999991</v>
      </c>
      <c r="AI969">
        <f>((EX969*1.25))</f>
        <v>1.2500000000000001E-2</v>
      </c>
      <c r="AJ969">
        <f t="shared" si="970"/>
        <v>0</v>
      </c>
      <c r="AK969">
        <v>863.6</v>
      </c>
      <c r="AL969">
        <v>564.62</v>
      </c>
      <c r="AM969">
        <v>8.99</v>
      </c>
      <c r="AN969">
        <v>0.12</v>
      </c>
      <c r="AO969">
        <v>289.99</v>
      </c>
      <c r="AP969">
        <v>0</v>
      </c>
      <c r="AQ969">
        <v>32.729999999999997</v>
      </c>
      <c r="AR969">
        <v>0.01</v>
      </c>
      <c r="AS969">
        <v>0</v>
      </c>
      <c r="AT969">
        <v>95</v>
      </c>
      <c r="AU969">
        <v>47</v>
      </c>
      <c r="AV969">
        <v>1</v>
      </c>
      <c r="AW969">
        <v>1</v>
      </c>
      <c r="AZ969">
        <v>1</v>
      </c>
      <c r="BA969">
        <v>31.7</v>
      </c>
      <c r="BB969">
        <v>10.57</v>
      </c>
      <c r="BC969">
        <v>6.77</v>
      </c>
      <c r="BD969" t="s">
        <v>3</v>
      </c>
      <c r="BE969" t="s">
        <v>3</v>
      </c>
      <c r="BF969" t="s">
        <v>3</v>
      </c>
      <c r="BG969" t="s">
        <v>3</v>
      </c>
      <c r="BH969">
        <v>0</v>
      </c>
      <c r="BI969">
        <v>1</v>
      </c>
      <c r="BJ969" t="s">
        <v>275</v>
      </c>
      <c r="BM969">
        <v>15001</v>
      </c>
      <c r="BN969">
        <v>0</v>
      </c>
      <c r="BO969" t="s">
        <v>273</v>
      </c>
      <c r="BP969">
        <v>1</v>
      </c>
      <c r="BQ969">
        <v>2</v>
      </c>
      <c r="BR969">
        <v>0</v>
      </c>
      <c r="BS969">
        <v>31.7</v>
      </c>
      <c r="BT969">
        <v>1</v>
      </c>
      <c r="BU969">
        <v>1</v>
      </c>
      <c r="BV969">
        <v>1</v>
      </c>
      <c r="BW969">
        <v>1</v>
      </c>
      <c r="BX969">
        <v>1</v>
      </c>
      <c r="BY969" t="s">
        <v>3</v>
      </c>
      <c r="BZ969">
        <v>105</v>
      </c>
      <c r="CA969">
        <v>55</v>
      </c>
      <c r="CE969">
        <v>0</v>
      </c>
      <c r="CF969">
        <v>0</v>
      </c>
      <c r="CG969">
        <v>0</v>
      </c>
      <c r="CM969">
        <v>0</v>
      </c>
      <c r="CN969" t="s">
        <v>926</v>
      </c>
      <c r="CO969">
        <v>0</v>
      </c>
      <c r="CP969">
        <f t="shared" si="971"/>
        <v>8707.7099999999991</v>
      </c>
      <c r="CQ969">
        <f t="shared" si="972"/>
        <v>3822.4773999999998</v>
      </c>
      <c r="CR969">
        <f t="shared" si="973"/>
        <v>118.78037500000001</v>
      </c>
      <c r="CS969">
        <f t="shared" si="974"/>
        <v>4.7549999999999999</v>
      </c>
      <c r="CT969">
        <f t="shared" si="975"/>
        <v>10571.585449999999</v>
      </c>
      <c r="CU969">
        <f t="shared" si="976"/>
        <v>0</v>
      </c>
      <c r="CV969">
        <f t="shared" si="977"/>
        <v>37.639499999999991</v>
      </c>
      <c r="CW969">
        <f t="shared" si="978"/>
        <v>1.2500000000000001E-2</v>
      </c>
      <c r="CX969">
        <f t="shared" si="979"/>
        <v>0</v>
      </c>
      <c r="CY969">
        <f t="shared" si="980"/>
        <v>6028.51</v>
      </c>
      <c r="CZ969">
        <f t="shared" si="981"/>
        <v>2982.5260000000003</v>
      </c>
      <c r="DC969" t="s">
        <v>3</v>
      </c>
      <c r="DD969" t="s">
        <v>3</v>
      </c>
      <c r="DE969" t="s">
        <v>167</v>
      </c>
      <c r="DF969" t="s">
        <v>167</v>
      </c>
      <c r="DG969" t="s">
        <v>168</v>
      </c>
      <c r="DH969" t="s">
        <v>3</v>
      </c>
      <c r="DI969" t="s">
        <v>168</v>
      </c>
      <c r="DJ969" t="s">
        <v>167</v>
      </c>
      <c r="DK969" t="s">
        <v>3</v>
      </c>
      <c r="DL969" t="s">
        <v>3</v>
      </c>
      <c r="DM969" t="s">
        <v>3</v>
      </c>
      <c r="DN969">
        <v>0</v>
      </c>
      <c r="DO969">
        <v>0</v>
      </c>
      <c r="DP969">
        <v>1</v>
      </c>
      <c r="DQ969">
        <v>1</v>
      </c>
      <c r="DU969">
        <v>1005</v>
      </c>
      <c r="DV969" t="s">
        <v>270</v>
      </c>
      <c r="DW969" t="s">
        <v>270</v>
      </c>
      <c r="DX969">
        <v>100</v>
      </c>
      <c r="DZ969" t="s">
        <v>3</v>
      </c>
      <c r="EA969" t="s">
        <v>3</v>
      </c>
      <c r="EB969" t="s">
        <v>3</v>
      </c>
      <c r="EC969" t="s">
        <v>3</v>
      </c>
      <c r="EE969">
        <v>36260452</v>
      </c>
      <c r="EF969">
        <v>2</v>
      </c>
      <c r="EG969" t="s">
        <v>55</v>
      </c>
      <c r="EH969">
        <v>0</v>
      </c>
      <c r="EI969" t="s">
        <v>3</v>
      </c>
      <c r="EJ969">
        <v>1</v>
      </c>
      <c r="EK969">
        <v>15001</v>
      </c>
      <c r="EL969" t="s">
        <v>180</v>
      </c>
      <c r="EM969" t="s">
        <v>181</v>
      </c>
      <c r="EO969" t="s">
        <v>171</v>
      </c>
      <c r="EQ969">
        <v>0</v>
      </c>
      <c r="ER969">
        <v>863.6</v>
      </c>
      <c r="ES969">
        <v>564.62</v>
      </c>
      <c r="ET969">
        <v>8.99</v>
      </c>
      <c r="EU969">
        <v>0.12</v>
      </c>
      <c r="EV969">
        <v>289.99</v>
      </c>
      <c r="EW969">
        <v>32.729999999999997</v>
      </c>
      <c r="EX969">
        <v>0.01</v>
      </c>
      <c r="EY969">
        <v>0</v>
      </c>
      <c r="FQ969">
        <v>0</v>
      </c>
      <c r="FR969">
        <f t="shared" si="982"/>
        <v>0</v>
      </c>
      <c r="FS969">
        <v>0</v>
      </c>
      <c r="FT969" t="s">
        <v>58</v>
      </c>
      <c r="FU969" t="s">
        <v>59</v>
      </c>
      <c r="FX969">
        <v>94.5</v>
      </c>
      <c r="FY969">
        <v>46.75</v>
      </c>
      <c r="GA969" t="s">
        <v>3</v>
      </c>
      <c r="GD969">
        <v>1</v>
      </c>
      <c r="GF969">
        <v>-1159350602</v>
      </c>
      <c r="GG969">
        <v>2</v>
      </c>
      <c r="GH969">
        <v>1</v>
      </c>
      <c r="GI969">
        <v>2</v>
      </c>
      <c r="GJ969">
        <v>0</v>
      </c>
      <c r="GK969">
        <v>0</v>
      </c>
      <c r="GL969">
        <f t="shared" si="983"/>
        <v>0</v>
      </c>
      <c r="GM969">
        <f t="shared" si="984"/>
        <v>17718.75</v>
      </c>
      <c r="GN969">
        <f t="shared" si="985"/>
        <v>17718.75</v>
      </c>
      <c r="GO969">
        <f t="shared" si="986"/>
        <v>0</v>
      </c>
      <c r="GP969">
        <f t="shared" si="987"/>
        <v>0</v>
      </c>
      <c r="GR969">
        <v>0</v>
      </c>
      <c r="GS969">
        <v>3</v>
      </c>
      <c r="GT969">
        <v>0</v>
      </c>
      <c r="GU969" t="s">
        <v>3</v>
      </c>
      <c r="GV969">
        <f t="shared" si="988"/>
        <v>0</v>
      </c>
      <c r="GW969">
        <v>1</v>
      </c>
      <c r="GX969">
        <f t="shared" si="989"/>
        <v>0</v>
      </c>
      <c r="HA969">
        <v>0</v>
      </c>
      <c r="HB969">
        <v>0</v>
      </c>
      <c r="HC969">
        <f t="shared" si="990"/>
        <v>0</v>
      </c>
      <c r="HE969" t="s">
        <v>3</v>
      </c>
      <c r="HF969" t="s">
        <v>3</v>
      </c>
      <c r="IK969">
        <v>0</v>
      </c>
    </row>
    <row r="970" spans="1:245">
      <c r="A970">
        <v>17</v>
      </c>
      <c r="B970">
        <v>1</v>
      </c>
      <c r="C970">
        <f>ROW(SmtRes!A655)</f>
        <v>655</v>
      </c>
      <c r="D970">
        <f>ROW(EtalonRes!A645)</f>
        <v>645</v>
      </c>
      <c r="E970" t="s">
        <v>240</v>
      </c>
      <c r="F970" t="s">
        <v>277</v>
      </c>
      <c r="G970" t="s">
        <v>278</v>
      </c>
      <c r="H970" t="s">
        <v>279</v>
      </c>
      <c r="I970">
        <f>ROUND(25.3/100,9)</f>
        <v>0.253</v>
      </c>
      <c r="J970">
        <v>0</v>
      </c>
      <c r="O970">
        <f t="shared" si="956"/>
        <v>8872.44</v>
      </c>
      <c r="P970">
        <f t="shared" si="957"/>
        <v>0</v>
      </c>
      <c r="Q970">
        <f t="shared" si="958"/>
        <v>1148.1199999999999</v>
      </c>
      <c r="R970">
        <f t="shared" si="959"/>
        <v>82.29</v>
      </c>
      <c r="S970">
        <f t="shared" si="960"/>
        <v>7724.32</v>
      </c>
      <c r="T970">
        <f t="shared" si="961"/>
        <v>0</v>
      </c>
      <c r="U970">
        <f t="shared" si="962"/>
        <v>25.92238</v>
      </c>
      <c r="V970">
        <f t="shared" si="963"/>
        <v>0.19228000000000001</v>
      </c>
      <c r="W970">
        <f t="shared" si="964"/>
        <v>0</v>
      </c>
      <c r="X970">
        <f t="shared" si="965"/>
        <v>7416.28</v>
      </c>
      <c r="Y970">
        <f t="shared" si="966"/>
        <v>3669.11</v>
      </c>
      <c r="AA970">
        <v>33525518</v>
      </c>
      <c r="AB970">
        <f t="shared" si="967"/>
        <v>1396.55</v>
      </c>
      <c r="AC970">
        <f>ROUND(0,6)</f>
        <v>0</v>
      </c>
      <c r="AD970">
        <f>ROUND((((ET970)-(EU970))+AE970),6)</f>
        <v>433.43</v>
      </c>
      <c r="AE970">
        <f t="shared" ref="AE970:AF972" si="997">ROUND((EU970),6)</f>
        <v>10.26</v>
      </c>
      <c r="AF970">
        <f t="shared" si="997"/>
        <v>963.12</v>
      </c>
      <c r="AG970">
        <f t="shared" si="969"/>
        <v>0</v>
      </c>
      <c r="AH970">
        <f t="shared" ref="AH970:AI972" si="998">(EW970)</f>
        <v>102.46</v>
      </c>
      <c r="AI970">
        <f t="shared" si="998"/>
        <v>0.76</v>
      </c>
      <c r="AJ970">
        <f t="shared" si="970"/>
        <v>0</v>
      </c>
      <c r="AK970">
        <v>6747.4</v>
      </c>
      <c r="AL970">
        <v>5350.85</v>
      </c>
      <c r="AM970">
        <v>433.43</v>
      </c>
      <c r="AN970">
        <v>10.26</v>
      </c>
      <c r="AO970">
        <v>963.12</v>
      </c>
      <c r="AP970">
        <v>0</v>
      </c>
      <c r="AQ970">
        <v>102.46</v>
      </c>
      <c r="AR970">
        <v>0.76</v>
      </c>
      <c r="AS970">
        <v>0</v>
      </c>
      <c r="AT970">
        <v>95</v>
      </c>
      <c r="AU970">
        <v>47</v>
      </c>
      <c r="AV970">
        <v>1</v>
      </c>
      <c r="AW970">
        <v>1</v>
      </c>
      <c r="AZ970">
        <v>1</v>
      </c>
      <c r="BA970">
        <v>31.7</v>
      </c>
      <c r="BB970">
        <v>10.47</v>
      </c>
      <c r="BC970">
        <v>4.9800000000000004</v>
      </c>
      <c r="BD970" t="s">
        <v>3</v>
      </c>
      <c r="BE970" t="s">
        <v>3</v>
      </c>
      <c r="BF970" t="s">
        <v>3</v>
      </c>
      <c r="BG970" t="s">
        <v>3</v>
      </c>
      <c r="BH970">
        <v>0</v>
      </c>
      <c r="BI970">
        <v>1</v>
      </c>
      <c r="BJ970" t="s">
        <v>280</v>
      </c>
      <c r="BM970">
        <v>15001</v>
      </c>
      <c r="BN970">
        <v>0</v>
      </c>
      <c r="BO970" t="s">
        <v>277</v>
      </c>
      <c r="BP970">
        <v>1</v>
      </c>
      <c r="BQ970">
        <v>2</v>
      </c>
      <c r="BR970">
        <v>0</v>
      </c>
      <c r="BS970">
        <v>31.7</v>
      </c>
      <c r="BT970">
        <v>1</v>
      </c>
      <c r="BU970">
        <v>1</v>
      </c>
      <c r="BV970">
        <v>1</v>
      </c>
      <c r="BW970">
        <v>1</v>
      </c>
      <c r="BX970">
        <v>1</v>
      </c>
      <c r="BY970" t="s">
        <v>3</v>
      </c>
      <c r="BZ970">
        <v>105</v>
      </c>
      <c r="CA970">
        <v>55</v>
      </c>
      <c r="CE970">
        <v>0</v>
      </c>
      <c r="CF970">
        <v>0</v>
      </c>
      <c r="CG970">
        <v>0</v>
      </c>
      <c r="CM970">
        <v>0</v>
      </c>
      <c r="CN970" t="s">
        <v>3</v>
      </c>
      <c r="CO970">
        <v>0</v>
      </c>
      <c r="CP970">
        <f t="shared" si="971"/>
        <v>8872.4399999999987</v>
      </c>
      <c r="CQ970">
        <f t="shared" si="972"/>
        <v>0</v>
      </c>
      <c r="CR970">
        <f t="shared" si="973"/>
        <v>4538.0120999999999</v>
      </c>
      <c r="CS970">
        <f t="shared" si="974"/>
        <v>325.24199999999996</v>
      </c>
      <c r="CT970">
        <f t="shared" si="975"/>
        <v>30530.903999999999</v>
      </c>
      <c r="CU970">
        <f t="shared" si="976"/>
        <v>0</v>
      </c>
      <c r="CV970">
        <f t="shared" si="977"/>
        <v>102.46</v>
      </c>
      <c r="CW970">
        <f t="shared" si="978"/>
        <v>0.76</v>
      </c>
      <c r="CX970">
        <f t="shared" si="979"/>
        <v>0</v>
      </c>
      <c r="CY970">
        <f t="shared" si="980"/>
        <v>7416.2794999999996</v>
      </c>
      <c r="CZ970">
        <f t="shared" si="981"/>
        <v>3669.1066999999998</v>
      </c>
      <c r="DC970" t="s">
        <v>3</v>
      </c>
      <c r="DD970" t="s">
        <v>214</v>
      </c>
      <c r="DE970" t="s">
        <v>3</v>
      </c>
      <c r="DF970" t="s">
        <v>3</v>
      </c>
      <c r="DG970" t="s">
        <v>3</v>
      </c>
      <c r="DH970" t="s">
        <v>3</v>
      </c>
      <c r="DI970" t="s">
        <v>3</v>
      </c>
      <c r="DJ970" t="s">
        <v>3</v>
      </c>
      <c r="DK970" t="s">
        <v>3</v>
      </c>
      <c r="DL970" t="s">
        <v>3</v>
      </c>
      <c r="DM970" t="s">
        <v>3</v>
      </c>
      <c r="DN970">
        <v>0</v>
      </c>
      <c r="DO970">
        <v>0</v>
      </c>
      <c r="DP970">
        <v>1</v>
      </c>
      <c r="DQ970">
        <v>1</v>
      </c>
      <c r="DU970">
        <v>1013</v>
      </c>
      <c r="DV970" t="s">
        <v>279</v>
      </c>
      <c r="DW970" t="s">
        <v>279</v>
      </c>
      <c r="DX970">
        <v>1</v>
      </c>
      <c r="DZ970" t="s">
        <v>3</v>
      </c>
      <c r="EA970" t="s">
        <v>3</v>
      </c>
      <c r="EB970" t="s">
        <v>3</v>
      </c>
      <c r="EC970" t="s">
        <v>3</v>
      </c>
      <c r="EE970">
        <v>36260452</v>
      </c>
      <c r="EF970">
        <v>2</v>
      </c>
      <c r="EG970" t="s">
        <v>55</v>
      </c>
      <c r="EH970">
        <v>0</v>
      </c>
      <c r="EI970" t="s">
        <v>3</v>
      </c>
      <c r="EJ970">
        <v>1</v>
      </c>
      <c r="EK970">
        <v>15001</v>
      </c>
      <c r="EL970" t="s">
        <v>180</v>
      </c>
      <c r="EM970" t="s">
        <v>181</v>
      </c>
      <c r="EO970" t="s">
        <v>3</v>
      </c>
      <c r="EQ970">
        <v>0</v>
      </c>
      <c r="ER970">
        <v>6747.4</v>
      </c>
      <c r="ES970">
        <v>5350.85</v>
      </c>
      <c r="ET970">
        <v>433.43</v>
      </c>
      <c r="EU970">
        <v>10.26</v>
      </c>
      <c r="EV970">
        <v>963.12</v>
      </c>
      <c r="EW970">
        <v>102.46</v>
      </c>
      <c r="EX970">
        <v>0.76</v>
      </c>
      <c r="EY970">
        <v>0</v>
      </c>
      <c r="FQ970">
        <v>0</v>
      </c>
      <c r="FR970">
        <f t="shared" si="982"/>
        <v>0</v>
      </c>
      <c r="FS970">
        <v>0</v>
      </c>
      <c r="FT970" t="s">
        <v>58</v>
      </c>
      <c r="FU970" t="s">
        <v>59</v>
      </c>
      <c r="FX970">
        <v>94.5</v>
      </c>
      <c r="FY970">
        <v>46.75</v>
      </c>
      <c r="GA970" t="s">
        <v>3</v>
      </c>
      <c r="GD970">
        <v>1</v>
      </c>
      <c r="GF970">
        <v>-1218928354</v>
      </c>
      <c r="GG970">
        <v>2</v>
      </c>
      <c r="GH970">
        <v>1</v>
      </c>
      <c r="GI970">
        <v>2</v>
      </c>
      <c r="GJ970">
        <v>0</v>
      </c>
      <c r="GK970">
        <v>0</v>
      </c>
      <c r="GL970">
        <f t="shared" si="983"/>
        <v>0</v>
      </c>
      <c r="GM970">
        <f t="shared" si="984"/>
        <v>19957.830000000002</v>
      </c>
      <c r="GN970">
        <f t="shared" si="985"/>
        <v>19957.830000000002</v>
      </c>
      <c r="GO970">
        <f t="shared" si="986"/>
        <v>0</v>
      </c>
      <c r="GP970">
        <f t="shared" si="987"/>
        <v>0</v>
      </c>
      <c r="GR970">
        <v>0</v>
      </c>
      <c r="GS970">
        <v>0</v>
      </c>
      <c r="GT970">
        <v>0</v>
      </c>
      <c r="GU970" t="s">
        <v>3</v>
      </c>
      <c r="GV970">
        <f t="shared" si="988"/>
        <v>0</v>
      </c>
      <c r="GW970">
        <v>1</v>
      </c>
      <c r="GX970">
        <f t="shared" si="989"/>
        <v>0</v>
      </c>
      <c r="HA970">
        <v>0</v>
      </c>
      <c r="HB970">
        <v>0</v>
      </c>
      <c r="HC970">
        <f t="shared" si="990"/>
        <v>0</v>
      </c>
      <c r="HE970" t="s">
        <v>3</v>
      </c>
      <c r="HF970" t="s">
        <v>3</v>
      </c>
      <c r="IK970">
        <v>0</v>
      </c>
    </row>
    <row r="971" spans="1:245">
      <c r="A971">
        <v>17</v>
      </c>
      <c r="B971">
        <v>1</v>
      </c>
      <c r="C971">
        <f>ROW(SmtRes!A662)</f>
        <v>662</v>
      </c>
      <c r="D971">
        <f>ROW(EtalonRes!A651)</f>
        <v>651</v>
      </c>
      <c r="E971" t="s">
        <v>249</v>
      </c>
      <c r="F971" t="s">
        <v>282</v>
      </c>
      <c r="G971" t="s">
        <v>283</v>
      </c>
      <c r="H971" t="s">
        <v>144</v>
      </c>
      <c r="I971">
        <f>ROUND(2/100,9)</f>
        <v>0.02</v>
      </c>
      <c r="J971">
        <v>0</v>
      </c>
      <c r="O971">
        <f t="shared" si="956"/>
        <v>629.54</v>
      </c>
      <c r="P971">
        <f t="shared" si="957"/>
        <v>27.84</v>
      </c>
      <c r="Q971">
        <f t="shared" si="958"/>
        <v>7.99</v>
      </c>
      <c r="R971">
        <f t="shared" si="959"/>
        <v>1.71</v>
      </c>
      <c r="S971">
        <f t="shared" si="960"/>
        <v>593.71</v>
      </c>
      <c r="T971">
        <f t="shared" si="961"/>
        <v>0</v>
      </c>
      <c r="U971">
        <f t="shared" si="962"/>
        <v>1.8880000000000001</v>
      </c>
      <c r="V971">
        <f t="shared" si="963"/>
        <v>4.0000000000000001E-3</v>
      </c>
      <c r="W971">
        <f t="shared" si="964"/>
        <v>0</v>
      </c>
      <c r="X971">
        <f t="shared" si="965"/>
        <v>565.65</v>
      </c>
      <c r="Y971">
        <f t="shared" si="966"/>
        <v>387.02</v>
      </c>
      <c r="AA971">
        <v>33525518</v>
      </c>
      <c r="AB971">
        <f t="shared" si="967"/>
        <v>1101.54</v>
      </c>
      <c r="AC971">
        <f>ROUND((ES971),6)</f>
        <v>120.73</v>
      </c>
      <c r="AD971">
        <f>ROUND((((ET971)-(EU971))+AE971),6)</f>
        <v>44.36</v>
      </c>
      <c r="AE971">
        <f t="shared" si="997"/>
        <v>2.7</v>
      </c>
      <c r="AF971">
        <f t="shared" si="997"/>
        <v>936.45</v>
      </c>
      <c r="AG971">
        <f t="shared" si="969"/>
        <v>0</v>
      </c>
      <c r="AH971">
        <f t="shared" si="998"/>
        <v>94.4</v>
      </c>
      <c r="AI971">
        <f t="shared" si="998"/>
        <v>0.2</v>
      </c>
      <c r="AJ971">
        <f t="shared" si="970"/>
        <v>0</v>
      </c>
      <c r="AK971">
        <v>1101.54</v>
      </c>
      <c r="AL971">
        <v>120.73</v>
      </c>
      <c r="AM971">
        <v>44.36</v>
      </c>
      <c r="AN971">
        <v>2.7</v>
      </c>
      <c r="AO971">
        <v>936.45</v>
      </c>
      <c r="AP971">
        <v>0</v>
      </c>
      <c r="AQ971">
        <v>94.4</v>
      </c>
      <c r="AR971">
        <v>0.2</v>
      </c>
      <c r="AS971">
        <v>0</v>
      </c>
      <c r="AT971">
        <v>95</v>
      </c>
      <c r="AU971">
        <v>65</v>
      </c>
      <c r="AV971">
        <v>1</v>
      </c>
      <c r="AW971">
        <v>1</v>
      </c>
      <c r="AZ971">
        <v>1</v>
      </c>
      <c r="BA971">
        <v>31.7</v>
      </c>
      <c r="BB971">
        <v>9.01</v>
      </c>
      <c r="BC971">
        <v>11.53</v>
      </c>
      <c r="BD971" t="s">
        <v>3</v>
      </c>
      <c r="BE971" t="s">
        <v>3</v>
      </c>
      <c r="BF971" t="s">
        <v>3</v>
      </c>
      <c r="BG971" t="s">
        <v>3</v>
      </c>
      <c r="BH971">
        <v>0</v>
      </c>
      <c r="BI971">
        <v>2</v>
      </c>
      <c r="BJ971" t="s">
        <v>284</v>
      </c>
      <c r="BM971">
        <v>108001</v>
      </c>
      <c r="BN971">
        <v>0</v>
      </c>
      <c r="BO971" t="s">
        <v>282</v>
      </c>
      <c r="BP971">
        <v>1</v>
      </c>
      <c r="BQ971">
        <v>3</v>
      </c>
      <c r="BR971">
        <v>0</v>
      </c>
      <c r="BS971">
        <v>31.7</v>
      </c>
      <c r="BT971">
        <v>1</v>
      </c>
      <c r="BU971">
        <v>1</v>
      </c>
      <c r="BV971">
        <v>1</v>
      </c>
      <c r="BW971">
        <v>1</v>
      </c>
      <c r="BX971">
        <v>1</v>
      </c>
      <c r="BY971" t="s">
        <v>3</v>
      </c>
      <c r="BZ971">
        <v>95</v>
      </c>
      <c r="CA971">
        <v>65</v>
      </c>
      <c r="CE971">
        <v>0</v>
      </c>
      <c r="CF971">
        <v>0</v>
      </c>
      <c r="CG971">
        <v>0</v>
      </c>
      <c r="CM971">
        <v>0</v>
      </c>
      <c r="CN971" t="s">
        <v>3</v>
      </c>
      <c r="CO971">
        <v>0</v>
      </c>
      <c r="CP971">
        <f t="shared" si="971"/>
        <v>629.54000000000008</v>
      </c>
      <c r="CQ971">
        <f t="shared" si="972"/>
        <v>1392.0169000000001</v>
      </c>
      <c r="CR971">
        <f t="shared" si="973"/>
        <v>399.68360000000001</v>
      </c>
      <c r="CS971">
        <f t="shared" si="974"/>
        <v>85.59</v>
      </c>
      <c r="CT971">
        <f t="shared" si="975"/>
        <v>29685.465</v>
      </c>
      <c r="CU971">
        <f t="shared" si="976"/>
        <v>0</v>
      </c>
      <c r="CV971">
        <f t="shared" si="977"/>
        <v>94.4</v>
      </c>
      <c r="CW971">
        <f t="shared" si="978"/>
        <v>0.2</v>
      </c>
      <c r="CX971">
        <f t="shared" si="979"/>
        <v>0</v>
      </c>
      <c r="CY971">
        <f t="shared" si="980"/>
        <v>565.64900000000011</v>
      </c>
      <c r="CZ971">
        <f t="shared" si="981"/>
        <v>387.02300000000002</v>
      </c>
      <c r="DC971" t="s">
        <v>3</v>
      </c>
      <c r="DD971" t="s">
        <v>3</v>
      </c>
      <c r="DE971" t="s">
        <v>3</v>
      </c>
      <c r="DF971" t="s">
        <v>3</v>
      </c>
      <c r="DG971" t="s">
        <v>3</v>
      </c>
      <c r="DH971" t="s">
        <v>3</v>
      </c>
      <c r="DI971" t="s">
        <v>3</v>
      </c>
      <c r="DJ971" t="s">
        <v>3</v>
      </c>
      <c r="DK971" t="s">
        <v>3</v>
      </c>
      <c r="DL971" t="s">
        <v>3</v>
      </c>
      <c r="DM971" t="s">
        <v>3</v>
      </c>
      <c r="DN971">
        <v>0</v>
      </c>
      <c r="DO971">
        <v>0</v>
      </c>
      <c r="DP971">
        <v>1</v>
      </c>
      <c r="DQ971">
        <v>1</v>
      </c>
      <c r="DU971">
        <v>1010</v>
      </c>
      <c r="DV971" t="s">
        <v>144</v>
      </c>
      <c r="DW971" t="s">
        <v>144</v>
      </c>
      <c r="DX971">
        <v>100</v>
      </c>
      <c r="DZ971" t="s">
        <v>3</v>
      </c>
      <c r="EA971" t="s">
        <v>3</v>
      </c>
      <c r="EB971" t="s">
        <v>3</v>
      </c>
      <c r="EC971" t="s">
        <v>3</v>
      </c>
      <c r="EE971">
        <v>36260309</v>
      </c>
      <c r="EF971">
        <v>3</v>
      </c>
      <c r="EG971" t="s">
        <v>224</v>
      </c>
      <c r="EH971">
        <v>0</v>
      </c>
      <c r="EI971" t="s">
        <v>3</v>
      </c>
      <c r="EJ971">
        <v>2</v>
      </c>
      <c r="EK971">
        <v>108001</v>
      </c>
      <c r="EL971" t="s">
        <v>225</v>
      </c>
      <c r="EM971" t="s">
        <v>226</v>
      </c>
      <c r="EO971" t="s">
        <v>3</v>
      </c>
      <c r="EQ971">
        <v>0</v>
      </c>
      <c r="ER971">
        <v>1101.54</v>
      </c>
      <c r="ES971">
        <v>120.73</v>
      </c>
      <c r="ET971">
        <v>44.36</v>
      </c>
      <c r="EU971">
        <v>2.7</v>
      </c>
      <c r="EV971">
        <v>936.45</v>
      </c>
      <c r="EW971">
        <v>94.4</v>
      </c>
      <c r="EX971">
        <v>0.2</v>
      </c>
      <c r="EY971">
        <v>0</v>
      </c>
      <c r="FQ971">
        <v>0</v>
      </c>
      <c r="FR971">
        <f t="shared" si="982"/>
        <v>0</v>
      </c>
      <c r="FS971">
        <v>0</v>
      </c>
      <c r="FX971">
        <v>95</v>
      </c>
      <c r="FY971">
        <v>65</v>
      </c>
      <c r="GA971" t="s">
        <v>3</v>
      </c>
      <c r="GD971">
        <v>1</v>
      </c>
      <c r="GF971">
        <v>1562201403</v>
      </c>
      <c r="GG971">
        <v>2</v>
      </c>
      <c r="GH971">
        <v>1</v>
      </c>
      <c r="GI971">
        <v>2</v>
      </c>
      <c r="GJ971">
        <v>0</v>
      </c>
      <c r="GK971">
        <v>0</v>
      </c>
      <c r="GL971">
        <f t="shared" si="983"/>
        <v>0</v>
      </c>
      <c r="GM971">
        <f t="shared" si="984"/>
        <v>1582.21</v>
      </c>
      <c r="GN971">
        <f t="shared" si="985"/>
        <v>0</v>
      </c>
      <c r="GO971">
        <f t="shared" si="986"/>
        <v>1582.21</v>
      </c>
      <c r="GP971">
        <f t="shared" si="987"/>
        <v>0</v>
      </c>
      <c r="GR971">
        <v>0</v>
      </c>
      <c r="GS971">
        <v>3</v>
      </c>
      <c r="GT971">
        <v>0</v>
      </c>
      <c r="GU971" t="s">
        <v>3</v>
      </c>
      <c r="GV971">
        <f t="shared" si="988"/>
        <v>0</v>
      </c>
      <c r="GW971">
        <v>1</v>
      </c>
      <c r="GX971">
        <f t="shared" si="989"/>
        <v>0</v>
      </c>
      <c r="HA971">
        <v>0</v>
      </c>
      <c r="HB971">
        <v>0</v>
      </c>
      <c r="HC971">
        <f t="shared" si="990"/>
        <v>0</v>
      </c>
      <c r="HE971" t="s">
        <v>3</v>
      </c>
      <c r="HF971" t="s">
        <v>3</v>
      </c>
      <c r="IK971">
        <v>0</v>
      </c>
    </row>
    <row r="972" spans="1:245">
      <c r="A972">
        <v>18</v>
      </c>
      <c r="B972">
        <v>1</v>
      </c>
      <c r="C972">
        <v>661</v>
      </c>
      <c r="E972" t="s">
        <v>254</v>
      </c>
      <c r="F972" t="s">
        <v>286</v>
      </c>
      <c r="G972" t="s">
        <v>287</v>
      </c>
      <c r="H972" t="s">
        <v>238</v>
      </c>
      <c r="I972">
        <f>I971*J972</f>
        <v>2</v>
      </c>
      <c r="J972">
        <v>100</v>
      </c>
      <c r="O972">
        <f t="shared" si="956"/>
        <v>784.95</v>
      </c>
      <c r="P972">
        <f t="shared" si="957"/>
        <v>784.95</v>
      </c>
      <c r="Q972">
        <f t="shared" si="958"/>
        <v>0</v>
      </c>
      <c r="R972">
        <f t="shared" si="959"/>
        <v>0</v>
      </c>
      <c r="S972">
        <f t="shared" si="960"/>
        <v>0</v>
      </c>
      <c r="T972">
        <f t="shared" si="961"/>
        <v>0</v>
      </c>
      <c r="U972">
        <f t="shared" si="962"/>
        <v>0</v>
      </c>
      <c r="V972">
        <f t="shared" si="963"/>
        <v>0</v>
      </c>
      <c r="W972">
        <f t="shared" si="964"/>
        <v>6.24</v>
      </c>
      <c r="X972">
        <f t="shared" si="965"/>
        <v>0</v>
      </c>
      <c r="Y972">
        <f t="shared" si="966"/>
        <v>0</v>
      </c>
      <c r="AA972">
        <v>33525518</v>
      </c>
      <c r="AB972">
        <f t="shared" si="967"/>
        <v>162.18</v>
      </c>
      <c r="AC972">
        <f>ROUND((ES972),6)</f>
        <v>162.18</v>
      </c>
      <c r="AD972">
        <f>ROUND((((ET972)-(EU972))+AE972),6)</f>
        <v>0</v>
      </c>
      <c r="AE972">
        <f t="shared" si="997"/>
        <v>0</v>
      </c>
      <c r="AF972">
        <f t="shared" si="997"/>
        <v>0</v>
      </c>
      <c r="AG972">
        <f t="shared" si="969"/>
        <v>0</v>
      </c>
      <c r="AH972">
        <f t="shared" si="998"/>
        <v>0</v>
      </c>
      <c r="AI972">
        <f t="shared" si="998"/>
        <v>0</v>
      </c>
      <c r="AJ972">
        <f t="shared" si="970"/>
        <v>3.12</v>
      </c>
      <c r="AK972">
        <v>162.18</v>
      </c>
      <c r="AL972">
        <v>162.18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3.12</v>
      </c>
      <c r="AT972">
        <v>95</v>
      </c>
      <c r="AU972">
        <v>65</v>
      </c>
      <c r="AV972">
        <v>1</v>
      </c>
      <c r="AW972">
        <v>1</v>
      </c>
      <c r="AZ972">
        <v>1</v>
      </c>
      <c r="BA972">
        <v>1</v>
      </c>
      <c r="BB972">
        <v>1</v>
      </c>
      <c r="BC972">
        <v>2.42</v>
      </c>
      <c r="BD972" t="s">
        <v>3</v>
      </c>
      <c r="BE972" t="s">
        <v>3</v>
      </c>
      <c r="BF972" t="s">
        <v>3</v>
      </c>
      <c r="BG972" t="s">
        <v>3</v>
      </c>
      <c r="BH972">
        <v>3</v>
      </c>
      <c r="BI972">
        <v>2</v>
      </c>
      <c r="BJ972" t="s">
        <v>288</v>
      </c>
      <c r="BM972">
        <v>108001</v>
      </c>
      <c r="BN972">
        <v>0</v>
      </c>
      <c r="BO972" t="s">
        <v>286</v>
      </c>
      <c r="BP972">
        <v>1</v>
      </c>
      <c r="BQ972">
        <v>3</v>
      </c>
      <c r="BR972">
        <v>0</v>
      </c>
      <c r="BS972">
        <v>1</v>
      </c>
      <c r="BT972">
        <v>1</v>
      </c>
      <c r="BU972">
        <v>1</v>
      </c>
      <c r="BV972">
        <v>1</v>
      </c>
      <c r="BW972">
        <v>1</v>
      </c>
      <c r="BX972">
        <v>1</v>
      </c>
      <c r="BY972" t="s">
        <v>3</v>
      </c>
      <c r="BZ972">
        <v>95</v>
      </c>
      <c r="CA972">
        <v>65</v>
      </c>
      <c r="CE972">
        <v>0</v>
      </c>
      <c r="CF972">
        <v>0</v>
      </c>
      <c r="CG972">
        <v>0</v>
      </c>
      <c r="CM972">
        <v>0</v>
      </c>
      <c r="CN972" t="s">
        <v>3</v>
      </c>
      <c r="CO972">
        <v>0</v>
      </c>
      <c r="CP972">
        <f t="shared" si="971"/>
        <v>784.95</v>
      </c>
      <c r="CQ972">
        <f t="shared" si="972"/>
        <v>392.47559999999999</v>
      </c>
      <c r="CR972">
        <f t="shared" si="973"/>
        <v>0</v>
      </c>
      <c r="CS972">
        <f t="shared" si="974"/>
        <v>0</v>
      </c>
      <c r="CT972">
        <f t="shared" si="975"/>
        <v>0</v>
      </c>
      <c r="CU972">
        <f t="shared" si="976"/>
        <v>0</v>
      </c>
      <c r="CV972">
        <f t="shared" si="977"/>
        <v>0</v>
      </c>
      <c r="CW972">
        <f t="shared" si="978"/>
        <v>0</v>
      </c>
      <c r="CX972">
        <f t="shared" si="979"/>
        <v>3.12</v>
      </c>
      <c r="CY972">
        <f t="shared" si="980"/>
        <v>0</v>
      </c>
      <c r="CZ972">
        <f t="shared" si="981"/>
        <v>0</v>
      </c>
      <c r="DC972" t="s">
        <v>3</v>
      </c>
      <c r="DD972" t="s">
        <v>3</v>
      </c>
      <c r="DE972" t="s">
        <v>3</v>
      </c>
      <c r="DF972" t="s">
        <v>3</v>
      </c>
      <c r="DG972" t="s">
        <v>3</v>
      </c>
      <c r="DH972" t="s">
        <v>3</v>
      </c>
      <c r="DI972" t="s">
        <v>3</v>
      </c>
      <c r="DJ972" t="s">
        <v>3</v>
      </c>
      <c r="DK972" t="s">
        <v>3</v>
      </c>
      <c r="DL972" t="s">
        <v>3</v>
      </c>
      <c r="DM972" t="s">
        <v>3</v>
      </c>
      <c r="DN972">
        <v>0</v>
      </c>
      <c r="DO972">
        <v>0</v>
      </c>
      <c r="DP972">
        <v>1</v>
      </c>
      <c r="DQ972">
        <v>1</v>
      </c>
      <c r="DU972">
        <v>1010</v>
      </c>
      <c r="DV972" t="s">
        <v>238</v>
      </c>
      <c r="DW972" t="s">
        <v>238</v>
      </c>
      <c r="DX972">
        <v>1</v>
      </c>
      <c r="DZ972" t="s">
        <v>3</v>
      </c>
      <c r="EA972" t="s">
        <v>3</v>
      </c>
      <c r="EB972" t="s">
        <v>3</v>
      </c>
      <c r="EC972" t="s">
        <v>3</v>
      </c>
      <c r="EE972">
        <v>36260309</v>
      </c>
      <c r="EF972">
        <v>3</v>
      </c>
      <c r="EG972" t="s">
        <v>224</v>
      </c>
      <c r="EH972">
        <v>0</v>
      </c>
      <c r="EI972" t="s">
        <v>3</v>
      </c>
      <c r="EJ972">
        <v>2</v>
      </c>
      <c r="EK972">
        <v>108001</v>
      </c>
      <c r="EL972" t="s">
        <v>225</v>
      </c>
      <c r="EM972" t="s">
        <v>226</v>
      </c>
      <c r="EO972" t="s">
        <v>3</v>
      </c>
      <c r="EQ972">
        <v>0</v>
      </c>
      <c r="ER972">
        <v>162.18</v>
      </c>
      <c r="ES972">
        <v>162.18</v>
      </c>
      <c r="ET972">
        <v>0</v>
      </c>
      <c r="EU972">
        <v>0</v>
      </c>
      <c r="EV972">
        <v>0</v>
      </c>
      <c r="EW972">
        <v>0</v>
      </c>
      <c r="EX972">
        <v>0</v>
      </c>
      <c r="FQ972">
        <v>0</v>
      </c>
      <c r="FR972">
        <f t="shared" si="982"/>
        <v>0</v>
      </c>
      <c r="FS972">
        <v>0</v>
      </c>
      <c r="FX972">
        <v>95</v>
      </c>
      <c r="FY972">
        <v>65</v>
      </c>
      <c r="GA972" t="s">
        <v>3</v>
      </c>
      <c r="GD972">
        <v>1</v>
      </c>
      <c r="GF972">
        <v>1401979595</v>
      </c>
      <c r="GG972">
        <v>2</v>
      </c>
      <c r="GH972">
        <v>1</v>
      </c>
      <c r="GI972">
        <v>2</v>
      </c>
      <c r="GJ972">
        <v>0</v>
      </c>
      <c r="GK972">
        <v>0</v>
      </c>
      <c r="GL972">
        <f t="shared" si="983"/>
        <v>0</v>
      </c>
      <c r="GM972">
        <f t="shared" si="984"/>
        <v>784.95</v>
      </c>
      <c r="GN972">
        <f t="shared" si="985"/>
        <v>0</v>
      </c>
      <c r="GO972">
        <f t="shared" si="986"/>
        <v>784.95</v>
      </c>
      <c r="GP972">
        <f t="shared" si="987"/>
        <v>0</v>
      </c>
      <c r="GR972">
        <v>0</v>
      </c>
      <c r="GS972">
        <v>3</v>
      </c>
      <c r="GT972">
        <v>0</v>
      </c>
      <c r="GU972" t="s">
        <v>3</v>
      </c>
      <c r="GV972">
        <f t="shared" si="988"/>
        <v>0</v>
      </c>
      <c r="GW972">
        <v>1</v>
      </c>
      <c r="GX972">
        <f t="shared" si="989"/>
        <v>0</v>
      </c>
      <c r="HA972">
        <v>0</v>
      </c>
      <c r="HB972">
        <v>0</v>
      </c>
      <c r="HC972">
        <f t="shared" si="990"/>
        <v>0</v>
      </c>
      <c r="HE972" t="s">
        <v>3</v>
      </c>
      <c r="HF972" t="s">
        <v>3</v>
      </c>
      <c r="IK972">
        <v>0</v>
      </c>
    </row>
    <row r="974" spans="1:245">
      <c r="A974" s="2">
        <v>51</v>
      </c>
      <c r="B974" s="2">
        <f>B942</f>
        <v>1</v>
      </c>
      <c r="C974" s="2">
        <f>A942</f>
        <v>5</v>
      </c>
      <c r="D974" s="2">
        <f>ROW(A942)</f>
        <v>942</v>
      </c>
      <c r="E974" s="2"/>
      <c r="F974" s="2" t="str">
        <f>IF(F942&lt;&gt;"",F942,"")</f>
        <v>Новый подраздел</v>
      </c>
      <c r="G974" s="2" t="str">
        <f>IF(G942&lt;&gt;"",G942,"")</f>
        <v>комната 17</v>
      </c>
      <c r="H974" s="2">
        <v>0</v>
      </c>
      <c r="I974" s="2"/>
      <c r="J974" s="2"/>
      <c r="K974" s="2"/>
      <c r="L974" s="2"/>
      <c r="M974" s="2"/>
      <c r="N974" s="2"/>
      <c r="O974" s="2">
        <f t="shared" ref="O974:T974" si="999">ROUND(AB974,2)</f>
        <v>134711.78</v>
      </c>
      <c r="P974" s="2">
        <f t="shared" si="999"/>
        <v>79598</v>
      </c>
      <c r="Q974" s="2">
        <f t="shared" si="999"/>
        <v>3357.86</v>
      </c>
      <c r="R974" s="2">
        <f t="shared" si="999"/>
        <v>980.69</v>
      </c>
      <c r="S974" s="2">
        <f t="shared" si="999"/>
        <v>51755.92</v>
      </c>
      <c r="T974" s="2">
        <f t="shared" si="999"/>
        <v>0</v>
      </c>
      <c r="U974" s="2">
        <f>AH974</f>
        <v>182.04209799999998</v>
      </c>
      <c r="V974" s="2">
        <f>AI974</f>
        <v>2.8321049999999999</v>
      </c>
      <c r="W974" s="2">
        <f>ROUND(AJ974,2)</f>
        <v>182.78</v>
      </c>
      <c r="X974" s="2">
        <f>ROUND(AK974,2)</f>
        <v>54539.83</v>
      </c>
      <c r="Y974" s="2">
        <f>ROUND(AL974,2)</f>
        <v>28836.11</v>
      </c>
      <c r="Z974" s="2"/>
      <c r="AA974" s="2"/>
      <c r="AB974" s="2">
        <f>ROUND(SUMIF(AA946:AA972,"=33525518",O946:O972),2)</f>
        <v>134711.78</v>
      </c>
      <c r="AC974" s="2">
        <f>ROUND(SUMIF(AA946:AA972,"=33525518",P946:P972),2)</f>
        <v>79598</v>
      </c>
      <c r="AD974" s="2">
        <f>ROUND(SUMIF(AA946:AA972,"=33525518",Q946:Q972),2)</f>
        <v>3357.86</v>
      </c>
      <c r="AE974" s="2">
        <f>ROUND(SUMIF(AA946:AA972,"=33525518",R946:R972),2)</f>
        <v>980.69</v>
      </c>
      <c r="AF974" s="2">
        <f>ROUND(SUMIF(AA946:AA972,"=33525518",S946:S972),2)</f>
        <v>51755.92</v>
      </c>
      <c r="AG974" s="2">
        <f>ROUND(SUMIF(AA946:AA972,"=33525518",T946:T972),2)</f>
        <v>0</v>
      </c>
      <c r="AH974" s="2">
        <f>SUMIF(AA946:AA972,"=33525518",U946:U972)</f>
        <v>182.04209799999998</v>
      </c>
      <c r="AI974" s="2">
        <f>SUMIF(AA946:AA972,"=33525518",V946:V972)</f>
        <v>2.8321049999999999</v>
      </c>
      <c r="AJ974" s="2">
        <f>ROUND(SUMIF(AA946:AA972,"=33525518",W946:W972),2)</f>
        <v>182.78</v>
      </c>
      <c r="AK974" s="2">
        <f>ROUND(SUMIF(AA946:AA972,"=33525518",X946:X972),2)</f>
        <v>54539.83</v>
      </c>
      <c r="AL974" s="2">
        <f>ROUND(SUMIF(AA946:AA972,"=33525518",Y946:Y972),2)</f>
        <v>28836.11</v>
      </c>
      <c r="AM974" s="2"/>
      <c r="AN974" s="2"/>
      <c r="AO974" s="2">
        <f t="shared" ref="AO974:BD974" si="1000">ROUND(BX974,2)</f>
        <v>0</v>
      </c>
      <c r="AP974" s="2">
        <f t="shared" si="1000"/>
        <v>0</v>
      </c>
      <c r="AQ974" s="2">
        <f t="shared" si="1000"/>
        <v>0</v>
      </c>
      <c r="AR974" s="2">
        <f t="shared" si="1000"/>
        <v>218087.72</v>
      </c>
      <c r="AS974" s="2">
        <f t="shared" si="1000"/>
        <v>213631.31</v>
      </c>
      <c r="AT974" s="2">
        <f t="shared" si="1000"/>
        <v>4456.41</v>
      </c>
      <c r="AU974" s="2">
        <f t="shared" si="1000"/>
        <v>0</v>
      </c>
      <c r="AV974" s="2">
        <f t="shared" si="1000"/>
        <v>79598</v>
      </c>
      <c r="AW974" s="2">
        <f t="shared" si="1000"/>
        <v>79598</v>
      </c>
      <c r="AX974" s="2">
        <f t="shared" si="1000"/>
        <v>0</v>
      </c>
      <c r="AY974" s="2">
        <f t="shared" si="1000"/>
        <v>79598</v>
      </c>
      <c r="AZ974" s="2">
        <f t="shared" si="1000"/>
        <v>0</v>
      </c>
      <c r="BA974" s="2">
        <f t="shared" si="1000"/>
        <v>0</v>
      </c>
      <c r="BB974" s="2">
        <f t="shared" si="1000"/>
        <v>0</v>
      </c>
      <c r="BC974" s="2">
        <f t="shared" si="1000"/>
        <v>0</v>
      </c>
      <c r="BD974" s="2">
        <f t="shared" si="1000"/>
        <v>0</v>
      </c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>
        <f>ROUND(SUMIF(AA946:AA972,"=33525518",FQ946:FQ972),2)</f>
        <v>0</v>
      </c>
      <c r="BY974" s="2">
        <f>ROUND(SUMIF(AA946:AA972,"=33525518",FR946:FR972),2)</f>
        <v>0</v>
      </c>
      <c r="BZ974" s="2">
        <f>ROUND(SUMIF(AA946:AA972,"=33525518",GL946:GL972),2)</f>
        <v>0</v>
      </c>
      <c r="CA974" s="2">
        <f>ROUND(SUMIF(AA946:AA972,"=33525518",GM946:GM972),2)</f>
        <v>218087.72</v>
      </c>
      <c r="CB974" s="2">
        <f>ROUND(SUMIF(AA946:AA972,"=33525518",GN946:GN972),2)</f>
        <v>213631.31</v>
      </c>
      <c r="CC974" s="2">
        <f>ROUND(SUMIF(AA946:AA972,"=33525518",GO946:GO972),2)</f>
        <v>4456.41</v>
      </c>
      <c r="CD974" s="2">
        <f>ROUND(SUMIF(AA946:AA972,"=33525518",GP946:GP972),2)</f>
        <v>0</v>
      </c>
      <c r="CE974" s="2">
        <f>AC974-BX974</f>
        <v>79598</v>
      </c>
      <c r="CF974" s="2">
        <f>AC974-BY974</f>
        <v>79598</v>
      </c>
      <c r="CG974" s="2">
        <f>BX974-BZ974</f>
        <v>0</v>
      </c>
      <c r="CH974" s="2">
        <f>AC974-BX974-BY974+BZ974</f>
        <v>79598</v>
      </c>
      <c r="CI974" s="2">
        <f>BY974-BZ974</f>
        <v>0</v>
      </c>
      <c r="CJ974" s="2">
        <f>ROUND(SUMIF(AA946:AA972,"=33525518",GX946:GX972),2)</f>
        <v>0</v>
      </c>
      <c r="CK974" s="2">
        <f>ROUND(SUMIF(AA946:AA972,"=33525518",GY946:GY972),2)</f>
        <v>0</v>
      </c>
      <c r="CL974" s="2">
        <f>ROUND(SUMIF(AA946:AA972,"=33525518",GZ946:GZ972),2)</f>
        <v>0</v>
      </c>
      <c r="CM974" s="2">
        <f>ROUND(SUMIF(AA946:AA972,"=33525518",HD946:HD972),2)</f>
        <v>0</v>
      </c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>
        <v>0</v>
      </c>
    </row>
    <row r="976" spans="1:245">
      <c r="A976" s="4">
        <v>50</v>
      </c>
      <c r="B976" s="4">
        <v>0</v>
      </c>
      <c r="C976" s="4">
        <v>0</v>
      </c>
      <c r="D976" s="4">
        <v>1</v>
      </c>
      <c r="E976" s="4">
        <v>201</v>
      </c>
      <c r="F976" s="4">
        <f>ROUND(Source!O974,O976)</f>
        <v>134711.78</v>
      </c>
      <c r="G976" s="4" t="s">
        <v>60</v>
      </c>
      <c r="H976" s="4" t="s">
        <v>61</v>
      </c>
      <c r="I976" s="4"/>
      <c r="J976" s="4"/>
      <c r="K976" s="4">
        <v>201</v>
      </c>
      <c r="L976" s="4">
        <v>1</v>
      </c>
      <c r="M976" s="4">
        <v>3</v>
      </c>
      <c r="N976" s="4" t="s">
        <v>3</v>
      </c>
      <c r="O976" s="4">
        <v>2</v>
      </c>
      <c r="P976" s="4"/>
      <c r="Q976" s="4"/>
      <c r="R976" s="4"/>
      <c r="S976" s="4"/>
      <c r="T976" s="4"/>
      <c r="U976" s="4"/>
      <c r="V976" s="4"/>
      <c r="W976" s="4"/>
    </row>
    <row r="977" spans="1:23">
      <c r="A977" s="4">
        <v>50</v>
      </c>
      <c r="B977" s="4">
        <v>0</v>
      </c>
      <c r="C977" s="4">
        <v>0</v>
      </c>
      <c r="D977" s="4">
        <v>1</v>
      </c>
      <c r="E977" s="4">
        <v>202</v>
      </c>
      <c r="F977" s="4">
        <f>ROUND(Source!P974,O977)</f>
        <v>79598</v>
      </c>
      <c r="G977" s="4" t="s">
        <v>62</v>
      </c>
      <c r="H977" s="4" t="s">
        <v>63</v>
      </c>
      <c r="I977" s="4"/>
      <c r="J977" s="4"/>
      <c r="K977" s="4">
        <v>202</v>
      </c>
      <c r="L977" s="4">
        <v>2</v>
      </c>
      <c r="M977" s="4">
        <v>3</v>
      </c>
      <c r="N977" s="4" t="s">
        <v>3</v>
      </c>
      <c r="O977" s="4">
        <v>2</v>
      </c>
      <c r="P977" s="4"/>
      <c r="Q977" s="4"/>
      <c r="R977" s="4"/>
      <c r="S977" s="4"/>
      <c r="T977" s="4"/>
      <c r="U977" s="4"/>
      <c r="V977" s="4"/>
      <c r="W977" s="4"/>
    </row>
    <row r="978" spans="1:23">
      <c r="A978" s="4">
        <v>50</v>
      </c>
      <c r="B978" s="4">
        <v>0</v>
      </c>
      <c r="C978" s="4">
        <v>0</v>
      </c>
      <c r="D978" s="4">
        <v>1</v>
      </c>
      <c r="E978" s="4">
        <v>222</v>
      </c>
      <c r="F978" s="4">
        <f>ROUND(Source!AO974,O978)</f>
        <v>0</v>
      </c>
      <c r="G978" s="4" t="s">
        <v>64</v>
      </c>
      <c r="H978" s="4" t="s">
        <v>65</v>
      </c>
      <c r="I978" s="4"/>
      <c r="J978" s="4"/>
      <c r="K978" s="4">
        <v>222</v>
      </c>
      <c r="L978" s="4">
        <v>3</v>
      </c>
      <c r="M978" s="4">
        <v>3</v>
      </c>
      <c r="N978" s="4" t="s">
        <v>3</v>
      </c>
      <c r="O978" s="4">
        <v>2</v>
      </c>
      <c r="P978" s="4"/>
      <c r="Q978" s="4"/>
      <c r="R978" s="4"/>
      <c r="S978" s="4"/>
      <c r="T978" s="4"/>
      <c r="U978" s="4"/>
      <c r="V978" s="4"/>
      <c r="W978" s="4"/>
    </row>
    <row r="979" spans="1:23">
      <c r="A979" s="4">
        <v>50</v>
      </c>
      <c r="B979" s="4">
        <v>0</v>
      </c>
      <c r="C979" s="4">
        <v>0</v>
      </c>
      <c r="D979" s="4">
        <v>1</v>
      </c>
      <c r="E979" s="4">
        <v>225</v>
      </c>
      <c r="F979" s="4">
        <f>ROUND(Source!AV974,O979)</f>
        <v>79598</v>
      </c>
      <c r="G979" s="4" t="s">
        <v>66</v>
      </c>
      <c r="H979" s="4" t="s">
        <v>67</v>
      </c>
      <c r="I979" s="4"/>
      <c r="J979" s="4"/>
      <c r="K979" s="4">
        <v>225</v>
      </c>
      <c r="L979" s="4">
        <v>4</v>
      </c>
      <c r="M979" s="4">
        <v>3</v>
      </c>
      <c r="N979" s="4" t="s">
        <v>3</v>
      </c>
      <c r="O979" s="4">
        <v>2</v>
      </c>
      <c r="P979" s="4"/>
      <c r="Q979" s="4"/>
      <c r="R979" s="4"/>
      <c r="S979" s="4"/>
      <c r="T979" s="4"/>
      <c r="U979" s="4"/>
      <c r="V979" s="4"/>
      <c r="W979" s="4"/>
    </row>
    <row r="980" spans="1:23">
      <c r="A980" s="4">
        <v>50</v>
      </c>
      <c r="B980" s="4">
        <v>0</v>
      </c>
      <c r="C980" s="4">
        <v>0</v>
      </c>
      <c r="D980" s="4">
        <v>1</v>
      </c>
      <c r="E980" s="4">
        <v>226</v>
      </c>
      <c r="F980" s="4">
        <f>ROUND(Source!AW974,O980)</f>
        <v>79598</v>
      </c>
      <c r="G980" s="4" t="s">
        <v>68</v>
      </c>
      <c r="H980" s="4" t="s">
        <v>69</v>
      </c>
      <c r="I980" s="4"/>
      <c r="J980" s="4"/>
      <c r="K980" s="4">
        <v>226</v>
      </c>
      <c r="L980" s="4">
        <v>5</v>
      </c>
      <c r="M980" s="4">
        <v>3</v>
      </c>
      <c r="N980" s="4" t="s">
        <v>3</v>
      </c>
      <c r="O980" s="4">
        <v>2</v>
      </c>
      <c r="P980" s="4"/>
      <c r="Q980" s="4"/>
      <c r="R980" s="4"/>
      <c r="S980" s="4"/>
      <c r="T980" s="4"/>
      <c r="U980" s="4"/>
      <c r="V980" s="4"/>
      <c r="W980" s="4"/>
    </row>
    <row r="981" spans="1:23">
      <c r="A981" s="4">
        <v>50</v>
      </c>
      <c r="B981" s="4">
        <v>0</v>
      </c>
      <c r="C981" s="4">
        <v>0</v>
      </c>
      <c r="D981" s="4">
        <v>1</v>
      </c>
      <c r="E981" s="4">
        <v>227</v>
      </c>
      <c r="F981" s="4">
        <f>ROUND(Source!AX974,O981)</f>
        <v>0</v>
      </c>
      <c r="G981" s="4" t="s">
        <v>70</v>
      </c>
      <c r="H981" s="4" t="s">
        <v>71</v>
      </c>
      <c r="I981" s="4"/>
      <c r="J981" s="4"/>
      <c r="K981" s="4">
        <v>227</v>
      </c>
      <c r="L981" s="4">
        <v>6</v>
      </c>
      <c r="M981" s="4">
        <v>3</v>
      </c>
      <c r="N981" s="4" t="s">
        <v>3</v>
      </c>
      <c r="O981" s="4">
        <v>2</v>
      </c>
      <c r="P981" s="4"/>
      <c r="Q981" s="4"/>
      <c r="R981" s="4"/>
      <c r="S981" s="4"/>
      <c r="T981" s="4"/>
      <c r="U981" s="4"/>
      <c r="V981" s="4"/>
      <c r="W981" s="4"/>
    </row>
    <row r="982" spans="1:23">
      <c r="A982" s="4">
        <v>50</v>
      </c>
      <c r="B982" s="4">
        <v>0</v>
      </c>
      <c r="C982" s="4">
        <v>0</v>
      </c>
      <c r="D982" s="4">
        <v>1</v>
      </c>
      <c r="E982" s="4">
        <v>228</v>
      </c>
      <c r="F982" s="4">
        <f>ROUND(Source!AY974,O982)</f>
        <v>79598</v>
      </c>
      <c r="G982" s="4" t="s">
        <v>72</v>
      </c>
      <c r="H982" s="4" t="s">
        <v>73</v>
      </c>
      <c r="I982" s="4"/>
      <c r="J982" s="4"/>
      <c r="K982" s="4">
        <v>228</v>
      </c>
      <c r="L982" s="4">
        <v>7</v>
      </c>
      <c r="M982" s="4">
        <v>3</v>
      </c>
      <c r="N982" s="4" t="s">
        <v>3</v>
      </c>
      <c r="O982" s="4">
        <v>2</v>
      </c>
      <c r="P982" s="4"/>
      <c r="Q982" s="4"/>
      <c r="R982" s="4"/>
      <c r="S982" s="4"/>
      <c r="T982" s="4"/>
      <c r="U982" s="4"/>
      <c r="V982" s="4"/>
      <c r="W982" s="4"/>
    </row>
    <row r="983" spans="1:23">
      <c r="A983" s="4">
        <v>50</v>
      </c>
      <c r="B983" s="4">
        <v>0</v>
      </c>
      <c r="C983" s="4">
        <v>0</v>
      </c>
      <c r="D983" s="4">
        <v>1</v>
      </c>
      <c r="E983" s="4">
        <v>216</v>
      </c>
      <c r="F983" s="4">
        <f>ROUND(Source!AP974,O983)</f>
        <v>0</v>
      </c>
      <c r="G983" s="4" t="s">
        <v>74</v>
      </c>
      <c r="H983" s="4" t="s">
        <v>75</v>
      </c>
      <c r="I983" s="4"/>
      <c r="J983" s="4"/>
      <c r="K983" s="4">
        <v>216</v>
      </c>
      <c r="L983" s="4">
        <v>8</v>
      </c>
      <c r="M983" s="4">
        <v>3</v>
      </c>
      <c r="N983" s="4" t="s">
        <v>3</v>
      </c>
      <c r="O983" s="4">
        <v>2</v>
      </c>
      <c r="P983" s="4"/>
      <c r="Q983" s="4"/>
      <c r="R983" s="4"/>
      <c r="S983" s="4"/>
      <c r="T983" s="4"/>
      <c r="U983" s="4"/>
      <c r="V983" s="4"/>
      <c r="W983" s="4"/>
    </row>
    <row r="984" spans="1:23">
      <c r="A984" s="4">
        <v>50</v>
      </c>
      <c r="B984" s="4">
        <v>0</v>
      </c>
      <c r="C984" s="4">
        <v>0</v>
      </c>
      <c r="D984" s="4">
        <v>1</v>
      </c>
      <c r="E984" s="4">
        <v>223</v>
      </c>
      <c r="F984" s="4">
        <f>ROUND(Source!AQ974,O984)</f>
        <v>0</v>
      </c>
      <c r="G984" s="4" t="s">
        <v>76</v>
      </c>
      <c r="H984" s="4" t="s">
        <v>77</v>
      </c>
      <c r="I984" s="4"/>
      <c r="J984" s="4"/>
      <c r="K984" s="4">
        <v>223</v>
      </c>
      <c r="L984" s="4">
        <v>9</v>
      </c>
      <c r="M984" s="4">
        <v>3</v>
      </c>
      <c r="N984" s="4" t="s">
        <v>3</v>
      </c>
      <c r="O984" s="4">
        <v>2</v>
      </c>
      <c r="P984" s="4"/>
      <c r="Q984" s="4"/>
      <c r="R984" s="4"/>
      <c r="S984" s="4"/>
      <c r="T984" s="4"/>
      <c r="U984" s="4"/>
      <c r="V984" s="4"/>
      <c r="W984" s="4"/>
    </row>
    <row r="985" spans="1:23">
      <c r="A985" s="4">
        <v>50</v>
      </c>
      <c r="B985" s="4">
        <v>0</v>
      </c>
      <c r="C985" s="4">
        <v>0</v>
      </c>
      <c r="D985" s="4">
        <v>1</v>
      </c>
      <c r="E985" s="4">
        <v>229</v>
      </c>
      <c r="F985" s="4">
        <f>ROUND(Source!AZ974,O985)</f>
        <v>0</v>
      </c>
      <c r="G985" s="4" t="s">
        <v>78</v>
      </c>
      <c r="H985" s="4" t="s">
        <v>79</v>
      </c>
      <c r="I985" s="4"/>
      <c r="J985" s="4"/>
      <c r="K985" s="4">
        <v>229</v>
      </c>
      <c r="L985" s="4">
        <v>10</v>
      </c>
      <c r="M985" s="4">
        <v>3</v>
      </c>
      <c r="N985" s="4" t="s">
        <v>3</v>
      </c>
      <c r="O985" s="4">
        <v>2</v>
      </c>
      <c r="P985" s="4"/>
      <c r="Q985" s="4"/>
      <c r="R985" s="4"/>
      <c r="S985" s="4"/>
      <c r="T985" s="4"/>
      <c r="U985" s="4"/>
      <c r="V985" s="4"/>
      <c r="W985" s="4"/>
    </row>
    <row r="986" spans="1:23">
      <c r="A986" s="4">
        <v>50</v>
      </c>
      <c r="B986" s="4">
        <v>0</v>
      </c>
      <c r="C986" s="4">
        <v>0</v>
      </c>
      <c r="D986" s="4">
        <v>1</v>
      </c>
      <c r="E986" s="4">
        <v>203</v>
      </c>
      <c r="F986" s="4">
        <f>ROUND(Source!Q974,O986)</f>
        <v>3357.86</v>
      </c>
      <c r="G986" s="4" t="s">
        <v>80</v>
      </c>
      <c r="H986" s="4" t="s">
        <v>81</v>
      </c>
      <c r="I986" s="4"/>
      <c r="J986" s="4"/>
      <c r="K986" s="4">
        <v>203</v>
      </c>
      <c r="L986" s="4">
        <v>11</v>
      </c>
      <c r="M986" s="4">
        <v>3</v>
      </c>
      <c r="N986" s="4" t="s">
        <v>3</v>
      </c>
      <c r="O986" s="4">
        <v>2</v>
      </c>
      <c r="P986" s="4"/>
      <c r="Q986" s="4"/>
      <c r="R986" s="4"/>
      <c r="S986" s="4"/>
      <c r="T986" s="4"/>
      <c r="U986" s="4"/>
      <c r="V986" s="4"/>
      <c r="W986" s="4"/>
    </row>
    <row r="987" spans="1:23">
      <c r="A987" s="4">
        <v>50</v>
      </c>
      <c r="B987" s="4">
        <v>0</v>
      </c>
      <c r="C987" s="4">
        <v>0</v>
      </c>
      <c r="D987" s="4">
        <v>1</v>
      </c>
      <c r="E987" s="4">
        <v>231</v>
      </c>
      <c r="F987" s="4">
        <f>ROUND(Source!BB974,O987)</f>
        <v>0</v>
      </c>
      <c r="G987" s="4" t="s">
        <v>82</v>
      </c>
      <c r="H987" s="4" t="s">
        <v>83</v>
      </c>
      <c r="I987" s="4"/>
      <c r="J987" s="4"/>
      <c r="K987" s="4">
        <v>231</v>
      </c>
      <c r="L987" s="4">
        <v>12</v>
      </c>
      <c r="M987" s="4">
        <v>3</v>
      </c>
      <c r="N987" s="4" t="s">
        <v>3</v>
      </c>
      <c r="O987" s="4">
        <v>2</v>
      </c>
      <c r="P987" s="4"/>
      <c r="Q987" s="4"/>
      <c r="R987" s="4"/>
      <c r="S987" s="4"/>
      <c r="T987" s="4"/>
      <c r="U987" s="4"/>
      <c r="V987" s="4"/>
      <c r="W987" s="4"/>
    </row>
    <row r="988" spans="1:23">
      <c r="A988" s="4">
        <v>50</v>
      </c>
      <c r="B988" s="4">
        <v>0</v>
      </c>
      <c r="C988" s="4">
        <v>0</v>
      </c>
      <c r="D988" s="4">
        <v>1</v>
      </c>
      <c r="E988" s="4">
        <v>204</v>
      </c>
      <c r="F988" s="4">
        <f>ROUND(Source!R974,O988)</f>
        <v>980.69</v>
      </c>
      <c r="G988" s="4" t="s">
        <v>84</v>
      </c>
      <c r="H988" s="4" t="s">
        <v>85</v>
      </c>
      <c r="I988" s="4"/>
      <c r="J988" s="4"/>
      <c r="K988" s="4">
        <v>204</v>
      </c>
      <c r="L988" s="4">
        <v>13</v>
      </c>
      <c r="M988" s="4">
        <v>3</v>
      </c>
      <c r="N988" s="4" t="s">
        <v>3</v>
      </c>
      <c r="O988" s="4">
        <v>2</v>
      </c>
      <c r="P988" s="4"/>
      <c r="Q988" s="4"/>
      <c r="R988" s="4"/>
      <c r="S988" s="4"/>
      <c r="T988" s="4"/>
      <c r="U988" s="4"/>
      <c r="V988" s="4"/>
      <c r="W988" s="4"/>
    </row>
    <row r="989" spans="1:23">
      <c r="A989" s="4">
        <v>50</v>
      </c>
      <c r="B989" s="4">
        <v>0</v>
      </c>
      <c r="C989" s="4">
        <v>0</v>
      </c>
      <c r="D989" s="4">
        <v>1</v>
      </c>
      <c r="E989" s="4">
        <v>205</v>
      </c>
      <c r="F989" s="4">
        <f>ROUND(Source!S974,O989)</f>
        <v>51755.92</v>
      </c>
      <c r="G989" s="4" t="s">
        <v>86</v>
      </c>
      <c r="H989" s="4" t="s">
        <v>87</v>
      </c>
      <c r="I989" s="4"/>
      <c r="J989" s="4"/>
      <c r="K989" s="4">
        <v>205</v>
      </c>
      <c r="L989" s="4">
        <v>14</v>
      </c>
      <c r="M989" s="4">
        <v>3</v>
      </c>
      <c r="N989" s="4" t="s">
        <v>3</v>
      </c>
      <c r="O989" s="4">
        <v>2</v>
      </c>
      <c r="P989" s="4"/>
      <c r="Q989" s="4"/>
      <c r="R989" s="4"/>
      <c r="S989" s="4"/>
      <c r="T989" s="4"/>
      <c r="U989" s="4"/>
      <c r="V989" s="4"/>
      <c r="W989" s="4"/>
    </row>
    <row r="990" spans="1:23">
      <c r="A990" s="4">
        <v>50</v>
      </c>
      <c r="B990" s="4">
        <v>0</v>
      </c>
      <c r="C990" s="4">
        <v>0</v>
      </c>
      <c r="D990" s="4">
        <v>1</v>
      </c>
      <c r="E990" s="4">
        <v>232</v>
      </c>
      <c r="F990" s="4">
        <f>ROUND(Source!BC974,O990)</f>
        <v>0</v>
      </c>
      <c r="G990" s="4" t="s">
        <v>88</v>
      </c>
      <c r="H990" s="4" t="s">
        <v>89</v>
      </c>
      <c r="I990" s="4"/>
      <c r="J990" s="4"/>
      <c r="K990" s="4">
        <v>232</v>
      </c>
      <c r="L990" s="4">
        <v>15</v>
      </c>
      <c r="M990" s="4">
        <v>3</v>
      </c>
      <c r="N990" s="4" t="s">
        <v>3</v>
      </c>
      <c r="O990" s="4">
        <v>2</v>
      </c>
      <c r="P990" s="4"/>
      <c r="Q990" s="4"/>
      <c r="R990" s="4"/>
      <c r="S990" s="4"/>
      <c r="T990" s="4"/>
      <c r="U990" s="4"/>
      <c r="V990" s="4"/>
      <c r="W990" s="4"/>
    </row>
    <row r="991" spans="1:23">
      <c r="A991" s="4">
        <v>50</v>
      </c>
      <c r="B991" s="4">
        <v>0</v>
      </c>
      <c r="C991" s="4">
        <v>0</v>
      </c>
      <c r="D991" s="4">
        <v>1</v>
      </c>
      <c r="E991" s="4">
        <v>214</v>
      </c>
      <c r="F991" s="4">
        <f>ROUND(Source!AS974,O991)</f>
        <v>213631.31</v>
      </c>
      <c r="G991" s="4" t="s">
        <v>90</v>
      </c>
      <c r="H991" s="4" t="s">
        <v>91</v>
      </c>
      <c r="I991" s="4"/>
      <c r="J991" s="4"/>
      <c r="K991" s="4">
        <v>214</v>
      </c>
      <c r="L991" s="4">
        <v>16</v>
      </c>
      <c r="M991" s="4">
        <v>3</v>
      </c>
      <c r="N991" s="4" t="s">
        <v>3</v>
      </c>
      <c r="O991" s="4">
        <v>2</v>
      </c>
      <c r="P991" s="4"/>
      <c r="Q991" s="4"/>
      <c r="R991" s="4"/>
      <c r="S991" s="4"/>
      <c r="T991" s="4"/>
      <c r="U991" s="4"/>
      <c r="V991" s="4"/>
      <c r="W991" s="4"/>
    </row>
    <row r="992" spans="1:23">
      <c r="A992" s="4">
        <v>50</v>
      </c>
      <c r="B992" s="4">
        <v>0</v>
      </c>
      <c r="C992" s="4">
        <v>0</v>
      </c>
      <c r="D992" s="4">
        <v>1</v>
      </c>
      <c r="E992" s="4">
        <v>215</v>
      </c>
      <c r="F992" s="4">
        <f>ROUND(Source!AT974,O992)</f>
        <v>4456.41</v>
      </c>
      <c r="G992" s="4" t="s">
        <v>92</v>
      </c>
      <c r="H992" s="4" t="s">
        <v>93</v>
      </c>
      <c r="I992" s="4"/>
      <c r="J992" s="4"/>
      <c r="K992" s="4">
        <v>215</v>
      </c>
      <c r="L992" s="4">
        <v>17</v>
      </c>
      <c r="M992" s="4">
        <v>3</v>
      </c>
      <c r="N992" s="4" t="s">
        <v>3</v>
      </c>
      <c r="O992" s="4">
        <v>2</v>
      </c>
      <c r="P992" s="4"/>
      <c r="Q992" s="4"/>
      <c r="R992" s="4"/>
      <c r="S992" s="4"/>
      <c r="T992" s="4"/>
      <c r="U992" s="4"/>
      <c r="V992" s="4"/>
      <c r="W992" s="4"/>
    </row>
    <row r="993" spans="1:206">
      <c r="A993" s="4">
        <v>50</v>
      </c>
      <c r="B993" s="4">
        <v>0</v>
      </c>
      <c r="C993" s="4">
        <v>0</v>
      </c>
      <c r="D993" s="4">
        <v>1</v>
      </c>
      <c r="E993" s="4">
        <v>217</v>
      </c>
      <c r="F993" s="4">
        <f>ROUND(Source!AU974,O993)</f>
        <v>0</v>
      </c>
      <c r="G993" s="4" t="s">
        <v>94</v>
      </c>
      <c r="H993" s="4" t="s">
        <v>95</v>
      </c>
      <c r="I993" s="4"/>
      <c r="J993" s="4"/>
      <c r="K993" s="4">
        <v>217</v>
      </c>
      <c r="L993" s="4">
        <v>18</v>
      </c>
      <c r="M993" s="4">
        <v>3</v>
      </c>
      <c r="N993" s="4" t="s">
        <v>3</v>
      </c>
      <c r="O993" s="4">
        <v>2</v>
      </c>
      <c r="P993" s="4"/>
      <c r="Q993" s="4"/>
      <c r="R993" s="4"/>
      <c r="S993" s="4"/>
      <c r="T993" s="4"/>
      <c r="U993" s="4"/>
      <c r="V993" s="4"/>
      <c r="W993" s="4"/>
    </row>
    <row r="994" spans="1:206">
      <c r="A994" s="4">
        <v>50</v>
      </c>
      <c r="B994" s="4">
        <v>0</v>
      </c>
      <c r="C994" s="4">
        <v>0</v>
      </c>
      <c r="D994" s="4">
        <v>1</v>
      </c>
      <c r="E994" s="4">
        <v>230</v>
      </c>
      <c r="F994" s="4">
        <f>ROUND(Source!BA974,O994)</f>
        <v>0</v>
      </c>
      <c r="G994" s="4" t="s">
        <v>96</v>
      </c>
      <c r="H994" s="4" t="s">
        <v>97</v>
      </c>
      <c r="I994" s="4"/>
      <c r="J994" s="4"/>
      <c r="K994" s="4">
        <v>230</v>
      </c>
      <c r="L994" s="4">
        <v>19</v>
      </c>
      <c r="M994" s="4">
        <v>3</v>
      </c>
      <c r="N994" s="4" t="s">
        <v>3</v>
      </c>
      <c r="O994" s="4">
        <v>2</v>
      </c>
      <c r="P994" s="4"/>
      <c r="Q994" s="4"/>
      <c r="R994" s="4"/>
      <c r="S994" s="4"/>
      <c r="T994" s="4"/>
      <c r="U994" s="4"/>
      <c r="V994" s="4"/>
      <c r="W994" s="4"/>
    </row>
    <row r="995" spans="1:206">
      <c r="A995" s="4">
        <v>50</v>
      </c>
      <c r="B995" s="4">
        <v>0</v>
      </c>
      <c r="C995" s="4">
        <v>0</v>
      </c>
      <c r="D995" s="4">
        <v>1</v>
      </c>
      <c r="E995" s="4">
        <v>206</v>
      </c>
      <c r="F995" s="4">
        <f>ROUND(Source!T974,O995)</f>
        <v>0</v>
      </c>
      <c r="G995" s="4" t="s">
        <v>98</v>
      </c>
      <c r="H995" s="4" t="s">
        <v>99</v>
      </c>
      <c r="I995" s="4"/>
      <c r="J995" s="4"/>
      <c r="K995" s="4">
        <v>206</v>
      </c>
      <c r="L995" s="4">
        <v>20</v>
      </c>
      <c r="M995" s="4">
        <v>3</v>
      </c>
      <c r="N995" s="4" t="s">
        <v>3</v>
      </c>
      <c r="O995" s="4">
        <v>2</v>
      </c>
      <c r="P995" s="4"/>
      <c r="Q995" s="4"/>
      <c r="R995" s="4"/>
      <c r="S995" s="4"/>
      <c r="T995" s="4"/>
      <c r="U995" s="4"/>
      <c r="V995" s="4"/>
      <c r="W995" s="4"/>
    </row>
    <row r="996" spans="1:206">
      <c r="A996" s="4">
        <v>50</v>
      </c>
      <c r="B996" s="4">
        <v>0</v>
      </c>
      <c r="C996" s="4">
        <v>0</v>
      </c>
      <c r="D996" s="4">
        <v>1</v>
      </c>
      <c r="E996" s="4">
        <v>207</v>
      </c>
      <c r="F996" s="4">
        <f>Source!U974</f>
        <v>182.04209799999998</v>
      </c>
      <c r="G996" s="4" t="s">
        <v>100</v>
      </c>
      <c r="H996" s="4" t="s">
        <v>101</v>
      </c>
      <c r="I996" s="4"/>
      <c r="J996" s="4"/>
      <c r="K996" s="4">
        <v>207</v>
      </c>
      <c r="L996" s="4">
        <v>21</v>
      </c>
      <c r="M996" s="4">
        <v>3</v>
      </c>
      <c r="N996" s="4" t="s">
        <v>3</v>
      </c>
      <c r="O996" s="4">
        <v>-1</v>
      </c>
      <c r="P996" s="4"/>
      <c r="Q996" s="4"/>
      <c r="R996" s="4"/>
      <c r="S996" s="4"/>
      <c r="T996" s="4"/>
      <c r="U996" s="4"/>
      <c r="V996" s="4"/>
      <c r="W996" s="4"/>
    </row>
    <row r="997" spans="1:206">
      <c r="A997" s="4">
        <v>50</v>
      </c>
      <c r="B997" s="4">
        <v>0</v>
      </c>
      <c r="C997" s="4">
        <v>0</v>
      </c>
      <c r="D997" s="4">
        <v>1</v>
      </c>
      <c r="E997" s="4">
        <v>208</v>
      </c>
      <c r="F997" s="4">
        <f>Source!V974</f>
        <v>2.8321049999999999</v>
      </c>
      <c r="G997" s="4" t="s">
        <v>102</v>
      </c>
      <c r="H997" s="4" t="s">
        <v>103</v>
      </c>
      <c r="I997" s="4"/>
      <c r="J997" s="4"/>
      <c r="K997" s="4">
        <v>208</v>
      </c>
      <c r="L997" s="4">
        <v>22</v>
      </c>
      <c r="M997" s="4">
        <v>3</v>
      </c>
      <c r="N997" s="4" t="s">
        <v>3</v>
      </c>
      <c r="O997" s="4">
        <v>-1</v>
      </c>
      <c r="P997" s="4"/>
      <c r="Q997" s="4"/>
      <c r="R997" s="4"/>
      <c r="S997" s="4"/>
      <c r="T997" s="4"/>
      <c r="U997" s="4"/>
      <c r="V997" s="4"/>
      <c r="W997" s="4"/>
    </row>
    <row r="998" spans="1:206">
      <c r="A998" s="4">
        <v>50</v>
      </c>
      <c r="B998" s="4">
        <v>0</v>
      </c>
      <c r="C998" s="4">
        <v>0</v>
      </c>
      <c r="D998" s="4">
        <v>1</v>
      </c>
      <c r="E998" s="4">
        <v>209</v>
      </c>
      <c r="F998" s="4">
        <f>ROUND(Source!W974,O998)</f>
        <v>182.78</v>
      </c>
      <c r="G998" s="4" t="s">
        <v>104</v>
      </c>
      <c r="H998" s="4" t="s">
        <v>105</v>
      </c>
      <c r="I998" s="4"/>
      <c r="J998" s="4"/>
      <c r="K998" s="4">
        <v>209</v>
      </c>
      <c r="L998" s="4">
        <v>23</v>
      </c>
      <c r="M998" s="4">
        <v>3</v>
      </c>
      <c r="N998" s="4" t="s">
        <v>3</v>
      </c>
      <c r="O998" s="4">
        <v>2</v>
      </c>
      <c r="P998" s="4"/>
      <c r="Q998" s="4"/>
      <c r="R998" s="4"/>
      <c r="S998" s="4"/>
      <c r="T998" s="4"/>
      <c r="U998" s="4"/>
      <c r="V998" s="4"/>
      <c r="W998" s="4"/>
    </row>
    <row r="999" spans="1:206">
      <c r="A999" s="4">
        <v>50</v>
      </c>
      <c r="B999" s="4">
        <v>0</v>
      </c>
      <c r="C999" s="4">
        <v>0</v>
      </c>
      <c r="D999" s="4">
        <v>1</v>
      </c>
      <c r="E999" s="4">
        <v>233</v>
      </c>
      <c r="F999" s="4">
        <f>ROUND(Source!BD974,O999)</f>
        <v>0</v>
      </c>
      <c r="G999" s="4" t="s">
        <v>106</v>
      </c>
      <c r="H999" s="4" t="s">
        <v>107</v>
      </c>
      <c r="I999" s="4"/>
      <c r="J999" s="4"/>
      <c r="K999" s="4">
        <v>233</v>
      </c>
      <c r="L999" s="4">
        <v>24</v>
      </c>
      <c r="M999" s="4">
        <v>3</v>
      </c>
      <c r="N999" s="4" t="s">
        <v>3</v>
      </c>
      <c r="O999" s="4">
        <v>2</v>
      </c>
      <c r="P999" s="4"/>
      <c r="Q999" s="4"/>
      <c r="R999" s="4"/>
      <c r="S999" s="4"/>
      <c r="T999" s="4"/>
      <c r="U999" s="4"/>
      <c r="V999" s="4"/>
      <c r="W999" s="4"/>
    </row>
    <row r="1000" spans="1:206">
      <c r="A1000" s="4">
        <v>50</v>
      </c>
      <c r="B1000" s="4">
        <v>0</v>
      </c>
      <c r="C1000" s="4">
        <v>0</v>
      </c>
      <c r="D1000" s="4">
        <v>1</v>
      </c>
      <c r="E1000" s="4">
        <v>210</v>
      </c>
      <c r="F1000" s="4">
        <f>ROUND(Source!X974,O1000)</f>
        <v>54539.83</v>
      </c>
      <c r="G1000" s="4" t="s">
        <v>108</v>
      </c>
      <c r="H1000" s="4" t="s">
        <v>109</v>
      </c>
      <c r="I1000" s="4"/>
      <c r="J1000" s="4"/>
      <c r="K1000" s="4">
        <v>210</v>
      </c>
      <c r="L1000" s="4">
        <v>25</v>
      </c>
      <c r="M1000" s="4">
        <v>3</v>
      </c>
      <c r="N1000" s="4" t="s">
        <v>3</v>
      </c>
      <c r="O1000" s="4">
        <v>2</v>
      </c>
      <c r="P1000" s="4"/>
      <c r="Q1000" s="4"/>
      <c r="R1000" s="4"/>
      <c r="S1000" s="4"/>
      <c r="T1000" s="4"/>
      <c r="U1000" s="4"/>
      <c r="V1000" s="4"/>
      <c r="W1000" s="4"/>
    </row>
    <row r="1001" spans="1:206">
      <c r="A1001" s="4">
        <v>50</v>
      </c>
      <c r="B1001" s="4">
        <v>0</v>
      </c>
      <c r="C1001" s="4">
        <v>0</v>
      </c>
      <c r="D1001" s="4">
        <v>1</v>
      </c>
      <c r="E1001" s="4">
        <v>211</v>
      </c>
      <c r="F1001" s="4">
        <f>ROUND(Source!Y974,O1001)</f>
        <v>28836.11</v>
      </c>
      <c r="G1001" s="4" t="s">
        <v>110</v>
      </c>
      <c r="H1001" s="4" t="s">
        <v>111</v>
      </c>
      <c r="I1001" s="4"/>
      <c r="J1001" s="4"/>
      <c r="K1001" s="4">
        <v>211</v>
      </c>
      <c r="L1001" s="4">
        <v>26</v>
      </c>
      <c r="M1001" s="4">
        <v>3</v>
      </c>
      <c r="N1001" s="4" t="s">
        <v>3</v>
      </c>
      <c r="O1001" s="4">
        <v>2</v>
      </c>
      <c r="P1001" s="4"/>
      <c r="Q1001" s="4"/>
      <c r="R1001" s="4"/>
      <c r="S1001" s="4"/>
      <c r="T1001" s="4"/>
      <c r="U1001" s="4"/>
      <c r="V1001" s="4"/>
      <c r="W1001" s="4"/>
    </row>
    <row r="1002" spans="1:206">
      <c r="A1002" s="4">
        <v>50</v>
      </c>
      <c r="B1002" s="4">
        <v>0</v>
      </c>
      <c r="C1002" s="4">
        <v>0</v>
      </c>
      <c r="D1002" s="4">
        <v>1</v>
      </c>
      <c r="E1002" s="4">
        <v>224</v>
      </c>
      <c r="F1002" s="4">
        <f>ROUND(Source!AR974,O1002)</f>
        <v>218087.72</v>
      </c>
      <c r="G1002" s="4" t="s">
        <v>112</v>
      </c>
      <c r="H1002" s="4" t="s">
        <v>113</v>
      </c>
      <c r="I1002" s="4"/>
      <c r="J1002" s="4"/>
      <c r="K1002" s="4">
        <v>224</v>
      </c>
      <c r="L1002" s="4">
        <v>27</v>
      </c>
      <c r="M1002" s="4">
        <v>3</v>
      </c>
      <c r="N1002" s="4" t="s">
        <v>3</v>
      </c>
      <c r="O1002" s="4">
        <v>2</v>
      </c>
      <c r="P1002" s="4"/>
      <c r="Q1002" s="4"/>
      <c r="R1002" s="4"/>
      <c r="S1002" s="4"/>
      <c r="T1002" s="4"/>
      <c r="U1002" s="4"/>
      <c r="V1002" s="4"/>
      <c r="W1002" s="4"/>
    </row>
    <row r="1004" spans="1:206">
      <c r="A1004" s="2">
        <v>51</v>
      </c>
      <c r="B1004" s="2">
        <f>B923</f>
        <v>1</v>
      </c>
      <c r="C1004" s="2">
        <f>A923</f>
        <v>4</v>
      </c>
      <c r="D1004" s="2">
        <f>ROW(A923)</f>
        <v>923</v>
      </c>
      <c r="E1004" s="2"/>
      <c r="F1004" s="2" t="str">
        <f>IF(F923&lt;&gt;"",F923,"")</f>
        <v>Новый раздел</v>
      </c>
      <c r="G1004" s="2" t="str">
        <f>IF(G923&lt;&gt;"",G923,"")</f>
        <v>демонтаж 17</v>
      </c>
      <c r="H1004" s="2">
        <v>0</v>
      </c>
      <c r="I1004" s="2"/>
      <c r="J1004" s="2"/>
      <c r="K1004" s="2"/>
      <c r="L1004" s="2"/>
      <c r="M1004" s="2"/>
      <c r="N1004" s="2"/>
      <c r="O1004" s="2">
        <f t="shared" ref="O1004:T1004" si="1001">ROUND(O974+AB1004,2)</f>
        <v>139776.12</v>
      </c>
      <c r="P1004" s="2">
        <f t="shared" si="1001"/>
        <v>79598</v>
      </c>
      <c r="Q1004" s="2">
        <f t="shared" si="1001"/>
        <v>3806.63</v>
      </c>
      <c r="R1004" s="2">
        <f t="shared" si="1001"/>
        <v>1404.27</v>
      </c>
      <c r="S1004" s="2">
        <f t="shared" si="1001"/>
        <v>56371.49</v>
      </c>
      <c r="T1004" s="2">
        <f t="shared" si="1001"/>
        <v>0</v>
      </c>
      <c r="U1004" s="2">
        <f>U974+AH1004</f>
        <v>200.62146799999999</v>
      </c>
      <c r="V1004" s="2">
        <f>V974+AI1004</f>
        <v>3.8317449999999997</v>
      </c>
      <c r="W1004" s="2">
        <f>ROUND(W974+AJ1004,2)</f>
        <v>182.78</v>
      </c>
      <c r="X1004" s="2">
        <f>ROUND(X974+AK1004,2)</f>
        <v>56771.92</v>
      </c>
      <c r="Y1004" s="2">
        <f>ROUND(Y974+AL1004,2)</f>
        <v>30634.31</v>
      </c>
      <c r="Z1004" s="2"/>
      <c r="AA1004" s="2"/>
      <c r="AB1004" s="2">
        <f>ROUND(SUMIF(AA927:AA940,"=33525518",O927:O940),2)</f>
        <v>5064.34</v>
      </c>
      <c r="AC1004" s="2">
        <f>ROUND(SUMIF(AA927:AA940,"=33525518",P927:P940),2)</f>
        <v>0</v>
      </c>
      <c r="AD1004" s="2">
        <f>ROUND(SUMIF(AA927:AA940,"=33525518",Q927:Q940),2)</f>
        <v>448.77</v>
      </c>
      <c r="AE1004" s="2">
        <f>ROUND(SUMIF(AA927:AA940,"=33525518",R927:R940),2)</f>
        <v>423.58</v>
      </c>
      <c r="AF1004" s="2">
        <f>ROUND(SUMIF(AA927:AA940,"=33525518",S927:S940),2)</f>
        <v>4615.57</v>
      </c>
      <c r="AG1004" s="2">
        <f>ROUND(SUMIF(AA927:AA940,"=33525518",T927:T940),2)</f>
        <v>0</v>
      </c>
      <c r="AH1004" s="2">
        <f>SUMIF(AA927:AA940,"=33525518",U927:U940)</f>
        <v>18.579369999999997</v>
      </c>
      <c r="AI1004" s="2">
        <f>SUMIF(AA927:AA940,"=33525518",V927:V940)</f>
        <v>0.99963999999999997</v>
      </c>
      <c r="AJ1004" s="2">
        <f>ROUND(SUMIF(AA927:AA940,"=33525518",W927:W940),2)</f>
        <v>0</v>
      </c>
      <c r="AK1004" s="2">
        <f>ROUND(SUMIF(AA927:AA940,"=33525518",X927:X940),2)</f>
        <v>2232.09</v>
      </c>
      <c r="AL1004" s="2">
        <f>ROUND(SUMIF(AA927:AA940,"=33525518",Y927:Y940),2)</f>
        <v>1798.2</v>
      </c>
      <c r="AM1004" s="2"/>
      <c r="AN1004" s="2"/>
      <c r="AO1004" s="2">
        <f t="shared" ref="AO1004:BD1004" si="1002">ROUND(AO974+BX1004,2)</f>
        <v>0</v>
      </c>
      <c r="AP1004" s="2">
        <f t="shared" si="1002"/>
        <v>0</v>
      </c>
      <c r="AQ1004" s="2">
        <f t="shared" si="1002"/>
        <v>0</v>
      </c>
      <c r="AR1004" s="2">
        <f t="shared" si="1002"/>
        <v>227182.35</v>
      </c>
      <c r="AS1004" s="2">
        <f t="shared" si="1002"/>
        <v>222725.94</v>
      </c>
      <c r="AT1004" s="2">
        <f t="shared" si="1002"/>
        <v>4456.41</v>
      </c>
      <c r="AU1004" s="2">
        <f t="shared" si="1002"/>
        <v>0</v>
      </c>
      <c r="AV1004" s="2">
        <f t="shared" si="1002"/>
        <v>79598</v>
      </c>
      <c r="AW1004" s="2">
        <f t="shared" si="1002"/>
        <v>79598</v>
      </c>
      <c r="AX1004" s="2">
        <f t="shared" si="1002"/>
        <v>0</v>
      </c>
      <c r="AY1004" s="2">
        <f t="shared" si="1002"/>
        <v>79598</v>
      </c>
      <c r="AZ1004" s="2">
        <f t="shared" si="1002"/>
        <v>0</v>
      </c>
      <c r="BA1004" s="2">
        <f t="shared" si="1002"/>
        <v>0</v>
      </c>
      <c r="BB1004" s="2">
        <f t="shared" si="1002"/>
        <v>0</v>
      </c>
      <c r="BC1004" s="2">
        <f t="shared" si="1002"/>
        <v>0</v>
      </c>
      <c r="BD1004" s="2">
        <f t="shared" si="1002"/>
        <v>0</v>
      </c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>
        <f>ROUND(SUMIF(AA927:AA940,"=33525518",FQ927:FQ940),2)</f>
        <v>0</v>
      </c>
      <c r="BY1004" s="2">
        <f>ROUND(SUMIF(AA927:AA940,"=33525518",FR927:FR940),2)</f>
        <v>0</v>
      </c>
      <c r="BZ1004" s="2">
        <f>ROUND(SUMIF(AA927:AA940,"=33525518",GL927:GL940),2)</f>
        <v>0</v>
      </c>
      <c r="CA1004" s="2">
        <f>ROUND(SUMIF(AA927:AA940,"=33525518",GM927:GM940),2)</f>
        <v>9094.6299999999992</v>
      </c>
      <c r="CB1004" s="2">
        <f>ROUND(SUMIF(AA927:AA940,"=33525518",GN927:GN940),2)</f>
        <v>9094.6299999999992</v>
      </c>
      <c r="CC1004" s="2">
        <f>ROUND(SUMIF(AA927:AA940,"=33525518",GO927:GO940),2)</f>
        <v>0</v>
      </c>
      <c r="CD1004" s="2">
        <f>ROUND(SUMIF(AA927:AA940,"=33525518",GP927:GP940),2)</f>
        <v>0</v>
      </c>
      <c r="CE1004" s="2">
        <f>AC1004-BX1004</f>
        <v>0</v>
      </c>
      <c r="CF1004" s="2">
        <f>AC1004-BY1004</f>
        <v>0</v>
      </c>
      <c r="CG1004" s="2">
        <f>BX1004-BZ1004</f>
        <v>0</v>
      </c>
      <c r="CH1004" s="2">
        <f>AC1004-BX1004-BY1004+BZ1004</f>
        <v>0</v>
      </c>
      <c r="CI1004" s="2">
        <f>BY1004-BZ1004</f>
        <v>0</v>
      </c>
      <c r="CJ1004" s="2">
        <f>ROUND(SUMIF(AA927:AA940,"=33525518",GX927:GX940),2)</f>
        <v>0</v>
      </c>
      <c r="CK1004" s="2">
        <f>ROUND(SUMIF(AA927:AA940,"=33525518",GY927:GY940),2)</f>
        <v>0</v>
      </c>
      <c r="CL1004" s="2">
        <f>ROUND(SUMIF(AA927:AA940,"=33525518",GZ927:GZ940),2)</f>
        <v>0</v>
      </c>
      <c r="CM1004" s="2">
        <f>ROUND(SUMIF(AA927:AA940,"=33525518",HD927:HD940),2)</f>
        <v>0</v>
      </c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>
        <v>0</v>
      </c>
    </row>
    <row r="1006" spans="1:206">
      <c r="A1006" s="4">
        <v>50</v>
      </c>
      <c r="B1006" s="4">
        <v>0</v>
      </c>
      <c r="C1006" s="4">
        <v>0</v>
      </c>
      <c r="D1006" s="4">
        <v>1</v>
      </c>
      <c r="E1006" s="4">
        <v>201</v>
      </c>
      <c r="F1006" s="4">
        <f>ROUND(Source!O1004,O1006)</f>
        <v>139776.12</v>
      </c>
      <c r="G1006" s="4" t="s">
        <v>60</v>
      </c>
      <c r="H1006" s="4" t="s">
        <v>61</v>
      </c>
      <c r="I1006" s="4"/>
      <c r="J1006" s="4"/>
      <c r="K1006" s="4">
        <v>201</v>
      </c>
      <c r="L1006" s="4">
        <v>1</v>
      </c>
      <c r="M1006" s="4">
        <v>3</v>
      </c>
      <c r="N1006" s="4" t="s">
        <v>3</v>
      </c>
      <c r="O1006" s="4">
        <v>2</v>
      </c>
      <c r="P1006" s="4"/>
      <c r="Q1006" s="4"/>
      <c r="R1006" s="4"/>
      <c r="S1006" s="4"/>
      <c r="T1006" s="4"/>
      <c r="U1006" s="4"/>
      <c r="V1006" s="4"/>
      <c r="W1006" s="4"/>
    </row>
    <row r="1007" spans="1:206">
      <c r="A1007" s="4">
        <v>50</v>
      </c>
      <c r="B1007" s="4">
        <v>0</v>
      </c>
      <c r="C1007" s="4">
        <v>0</v>
      </c>
      <c r="D1007" s="4">
        <v>1</v>
      </c>
      <c r="E1007" s="4">
        <v>202</v>
      </c>
      <c r="F1007" s="4">
        <f>ROUND(Source!P1004,O1007)</f>
        <v>79598</v>
      </c>
      <c r="G1007" s="4" t="s">
        <v>62</v>
      </c>
      <c r="H1007" s="4" t="s">
        <v>63</v>
      </c>
      <c r="I1007" s="4"/>
      <c r="J1007" s="4"/>
      <c r="K1007" s="4">
        <v>202</v>
      </c>
      <c r="L1007" s="4">
        <v>2</v>
      </c>
      <c r="M1007" s="4">
        <v>3</v>
      </c>
      <c r="N1007" s="4" t="s">
        <v>3</v>
      </c>
      <c r="O1007" s="4">
        <v>2</v>
      </c>
      <c r="P1007" s="4"/>
      <c r="Q1007" s="4"/>
      <c r="R1007" s="4"/>
      <c r="S1007" s="4"/>
      <c r="T1007" s="4"/>
      <c r="U1007" s="4"/>
      <c r="V1007" s="4"/>
      <c r="W1007" s="4"/>
    </row>
    <row r="1008" spans="1:206">
      <c r="A1008" s="4">
        <v>50</v>
      </c>
      <c r="B1008" s="4">
        <v>0</v>
      </c>
      <c r="C1008" s="4">
        <v>0</v>
      </c>
      <c r="D1008" s="4">
        <v>1</v>
      </c>
      <c r="E1008" s="4">
        <v>222</v>
      </c>
      <c r="F1008" s="4">
        <f>ROUND(Source!AO1004,O1008)</f>
        <v>0</v>
      </c>
      <c r="G1008" s="4" t="s">
        <v>64</v>
      </c>
      <c r="H1008" s="4" t="s">
        <v>65</v>
      </c>
      <c r="I1008" s="4"/>
      <c r="J1008" s="4"/>
      <c r="K1008" s="4">
        <v>222</v>
      </c>
      <c r="L1008" s="4">
        <v>3</v>
      </c>
      <c r="M1008" s="4">
        <v>3</v>
      </c>
      <c r="N1008" s="4" t="s">
        <v>3</v>
      </c>
      <c r="O1008" s="4">
        <v>2</v>
      </c>
      <c r="P1008" s="4"/>
      <c r="Q1008" s="4"/>
      <c r="R1008" s="4"/>
      <c r="S1008" s="4"/>
      <c r="T1008" s="4"/>
      <c r="U1008" s="4"/>
      <c r="V1008" s="4"/>
      <c r="W1008" s="4"/>
    </row>
    <row r="1009" spans="1:23">
      <c r="A1009" s="4">
        <v>50</v>
      </c>
      <c r="B1009" s="4">
        <v>0</v>
      </c>
      <c r="C1009" s="4">
        <v>0</v>
      </c>
      <c r="D1009" s="4">
        <v>1</v>
      </c>
      <c r="E1009" s="4">
        <v>225</v>
      </c>
      <c r="F1009" s="4">
        <f>ROUND(Source!AV1004,O1009)</f>
        <v>79598</v>
      </c>
      <c r="G1009" s="4" t="s">
        <v>66</v>
      </c>
      <c r="H1009" s="4" t="s">
        <v>67</v>
      </c>
      <c r="I1009" s="4"/>
      <c r="J1009" s="4"/>
      <c r="K1009" s="4">
        <v>225</v>
      </c>
      <c r="L1009" s="4">
        <v>4</v>
      </c>
      <c r="M1009" s="4">
        <v>3</v>
      </c>
      <c r="N1009" s="4" t="s">
        <v>3</v>
      </c>
      <c r="O1009" s="4">
        <v>2</v>
      </c>
      <c r="P1009" s="4"/>
      <c r="Q1009" s="4"/>
      <c r="R1009" s="4"/>
      <c r="S1009" s="4"/>
      <c r="T1009" s="4"/>
      <c r="U1009" s="4"/>
      <c r="V1009" s="4"/>
      <c r="W1009" s="4"/>
    </row>
    <row r="1010" spans="1:23">
      <c r="A1010" s="4">
        <v>50</v>
      </c>
      <c r="B1010" s="4">
        <v>0</v>
      </c>
      <c r="C1010" s="4">
        <v>0</v>
      </c>
      <c r="D1010" s="4">
        <v>1</v>
      </c>
      <c r="E1010" s="4">
        <v>226</v>
      </c>
      <c r="F1010" s="4">
        <f>ROUND(Source!AW1004,O1010)</f>
        <v>79598</v>
      </c>
      <c r="G1010" s="4" t="s">
        <v>68</v>
      </c>
      <c r="H1010" s="4" t="s">
        <v>69</v>
      </c>
      <c r="I1010" s="4"/>
      <c r="J1010" s="4"/>
      <c r="K1010" s="4">
        <v>226</v>
      </c>
      <c r="L1010" s="4">
        <v>5</v>
      </c>
      <c r="M1010" s="4">
        <v>3</v>
      </c>
      <c r="N1010" s="4" t="s">
        <v>3</v>
      </c>
      <c r="O1010" s="4">
        <v>2</v>
      </c>
      <c r="P1010" s="4"/>
      <c r="Q1010" s="4"/>
      <c r="R1010" s="4"/>
      <c r="S1010" s="4"/>
      <c r="T1010" s="4"/>
      <c r="U1010" s="4"/>
      <c r="V1010" s="4"/>
      <c r="W1010" s="4"/>
    </row>
    <row r="1011" spans="1:23">
      <c r="A1011" s="4">
        <v>50</v>
      </c>
      <c r="B1011" s="4">
        <v>0</v>
      </c>
      <c r="C1011" s="4">
        <v>0</v>
      </c>
      <c r="D1011" s="4">
        <v>1</v>
      </c>
      <c r="E1011" s="4">
        <v>227</v>
      </c>
      <c r="F1011" s="4">
        <f>ROUND(Source!AX1004,O1011)</f>
        <v>0</v>
      </c>
      <c r="G1011" s="4" t="s">
        <v>70</v>
      </c>
      <c r="H1011" s="4" t="s">
        <v>71</v>
      </c>
      <c r="I1011" s="4"/>
      <c r="J1011" s="4"/>
      <c r="K1011" s="4">
        <v>227</v>
      </c>
      <c r="L1011" s="4">
        <v>6</v>
      </c>
      <c r="M1011" s="4">
        <v>3</v>
      </c>
      <c r="N1011" s="4" t="s">
        <v>3</v>
      </c>
      <c r="O1011" s="4">
        <v>2</v>
      </c>
      <c r="P1011" s="4"/>
      <c r="Q1011" s="4"/>
      <c r="R1011" s="4"/>
      <c r="S1011" s="4"/>
      <c r="T1011" s="4"/>
      <c r="U1011" s="4"/>
      <c r="V1011" s="4"/>
      <c r="W1011" s="4"/>
    </row>
    <row r="1012" spans="1:23">
      <c r="A1012" s="4">
        <v>50</v>
      </c>
      <c r="B1012" s="4">
        <v>0</v>
      </c>
      <c r="C1012" s="4">
        <v>0</v>
      </c>
      <c r="D1012" s="4">
        <v>1</v>
      </c>
      <c r="E1012" s="4">
        <v>228</v>
      </c>
      <c r="F1012" s="4">
        <f>ROUND(Source!AY1004,O1012)</f>
        <v>79598</v>
      </c>
      <c r="G1012" s="4" t="s">
        <v>72</v>
      </c>
      <c r="H1012" s="4" t="s">
        <v>73</v>
      </c>
      <c r="I1012" s="4"/>
      <c r="J1012" s="4"/>
      <c r="K1012" s="4">
        <v>228</v>
      </c>
      <c r="L1012" s="4">
        <v>7</v>
      </c>
      <c r="M1012" s="4">
        <v>3</v>
      </c>
      <c r="N1012" s="4" t="s">
        <v>3</v>
      </c>
      <c r="O1012" s="4">
        <v>2</v>
      </c>
      <c r="P1012" s="4"/>
      <c r="Q1012" s="4"/>
      <c r="R1012" s="4"/>
      <c r="S1012" s="4"/>
      <c r="T1012" s="4"/>
      <c r="U1012" s="4"/>
      <c r="V1012" s="4"/>
      <c r="W1012" s="4"/>
    </row>
    <row r="1013" spans="1:23">
      <c r="A1013" s="4">
        <v>50</v>
      </c>
      <c r="B1013" s="4">
        <v>0</v>
      </c>
      <c r="C1013" s="4">
        <v>0</v>
      </c>
      <c r="D1013" s="4">
        <v>1</v>
      </c>
      <c r="E1013" s="4">
        <v>216</v>
      </c>
      <c r="F1013" s="4">
        <f>ROUND(Source!AP1004,O1013)</f>
        <v>0</v>
      </c>
      <c r="G1013" s="4" t="s">
        <v>74</v>
      </c>
      <c r="H1013" s="4" t="s">
        <v>75</v>
      </c>
      <c r="I1013" s="4"/>
      <c r="J1013" s="4"/>
      <c r="K1013" s="4">
        <v>216</v>
      </c>
      <c r="L1013" s="4">
        <v>8</v>
      </c>
      <c r="M1013" s="4">
        <v>3</v>
      </c>
      <c r="N1013" s="4" t="s">
        <v>3</v>
      </c>
      <c r="O1013" s="4">
        <v>2</v>
      </c>
      <c r="P1013" s="4"/>
      <c r="Q1013" s="4"/>
      <c r="R1013" s="4"/>
      <c r="S1013" s="4"/>
      <c r="T1013" s="4"/>
      <c r="U1013" s="4"/>
      <c r="V1013" s="4"/>
      <c r="W1013" s="4"/>
    </row>
    <row r="1014" spans="1:23">
      <c r="A1014" s="4">
        <v>50</v>
      </c>
      <c r="B1014" s="4">
        <v>0</v>
      </c>
      <c r="C1014" s="4">
        <v>0</v>
      </c>
      <c r="D1014" s="4">
        <v>1</v>
      </c>
      <c r="E1014" s="4">
        <v>223</v>
      </c>
      <c r="F1014" s="4">
        <f>ROUND(Source!AQ1004,O1014)</f>
        <v>0</v>
      </c>
      <c r="G1014" s="4" t="s">
        <v>76</v>
      </c>
      <c r="H1014" s="4" t="s">
        <v>77</v>
      </c>
      <c r="I1014" s="4"/>
      <c r="J1014" s="4"/>
      <c r="K1014" s="4">
        <v>223</v>
      </c>
      <c r="L1014" s="4">
        <v>9</v>
      </c>
      <c r="M1014" s="4">
        <v>3</v>
      </c>
      <c r="N1014" s="4" t="s">
        <v>3</v>
      </c>
      <c r="O1014" s="4">
        <v>2</v>
      </c>
      <c r="P1014" s="4"/>
      <c r="Q1014" s="4"/>
      <c r="R1014" s="4"/>
      <c r="S1014" s="4"/>
      <c r="T1014" s="4"/>
      <c r="U1014" s="4"/>
      <c r="V1014" s="4"/>
      <c r="W1014" s="4"/>
    </row>
    <row r="1015" spans="1:23">
      <c r="A1015" s="4">
        <v>50</v>
      </c>
      <c r="B1015" s="4">
        <v>0</v>
      </c>
      <c r="C1015" s="4">
        <v>0</v>
      </c>
      <c r="D1015" s="4">
        <v>1</v>
      </c>
      <c r="E1015" s="4">
        <v>229</v>
      </c>
      <c r="F1015" s="4">
        <f>ROUND(Source!AZ1004,O1015)</f>
        <v>0</v>
      </c>
      <c r="G1015" s="4" t="s">
        <v>78</v>
      </c>
      <c r="H1015" s="4" t="s">
        <v>79</v>
      </c>
      <c r="I1015" s="4"/>
      <c r="J1015" s="4"/>
      <c r="K1015" s="4">
        <v>229</v>
      </c>
      <c r="L1015" s="4">
        <v>10</v>
      </c>
      <c r="M1015" s="4">
        <v>3</v>
      </c>
      <c r="N1015" s="4" t="s">
        <v>3</v>
      </c>
      <c r="O1015" s="4">
        <v>2</v>
      </c>
      <c r="P1015" s="4"/>
      <c r="Q1015" s="4"/>
      <c r="R1015" s="4"/>
      <c r="S1015" s="4"/>
      <c r="T1015" s="4"/>
      <c r="U1015" s="4"/>
      <c r="V1015" s="4"/>
      <c r="W1015" s="4"/>
    </row>
    <row r="1016" spans="1:23">
      <c r="A1016" s="4">
        <v>50</v>
      </c>
      <c r="B1016" s="4">
        <v>0</v>
      </c>
      <c r="C1016" s="4">
        <v>0</v>
      </c>
      <c r="D1016" s="4">
        <v>1</v>
      </c>
      <c r="E1016" s="4">
        <v>203</v>
      </c>
      <c r="F1016" s="4">
        <f>ROUND(Source!Q1004,O1016)</f>
        <v>3806.63</v>
      </c>
      <c r="G1016" s="4" t="s">
        <v>80</v>
      </c>
      <c r="H1016" s="4" t="s">
        <v>81</v>
      </c>
      <c r="I1016" s="4"/>
      <c r="J1016" s="4"/>
      <c r="K1016" s="4">
        <v>203</v>
      </c>
      <c r="L1016" s="4">
        <v>11</v>
      </c>
      <c r="M1016" s="4">
        <v>3</v>
      </c>
      <c r="N1016" s="4" t="s">
        <v>3</v>
      </c>
      <c r="O1016" s="4">
        <v>2</v>
      </c>
      <c r="P1016" s="4"/>
      <c r="Q1016" s="4"/>
      <c r="R1016" s="4"/>
      <c r="S1016" s="4"/>
      <c r="T1016" s="4"/>
      <c r="U1016" s="4"/>
      <c r="V1016" s="4"/>
      <c r="W1016" s="4"/>
    </row>
    <row r="1017" spans="1:23">
      <c r="A1017" s="4">
        <v>50</v>
      </c>
      <c r="B1017" s="4">
        <v>0</v>
      </c>
      <c r="C1017" s="4">
        <v>0</v>
      </c>
      <c r="D1017" s="4">
        <v>1</v>
      </c>
      <c r="E1017" s="4">
        <v>231</v>
      </c>
      <c r="F1017" s="4">
        <f>ROUND(Source!BB1004,O1017)</f>
        <v>0</v>
      </c>
      <c r="G1017" s="4" t="s">
        <v>82</v>
      </c>
      <c r="H1017" s="4" t="s">
        <v>83</v>
      </c>
      <c r="I1017" s="4"/>
      <c r="J1017" s="4"/>
      <c r="K1017" s="4">
        <v>231</v>
      </c>
      <c r="L1017" s="4">
        <v>12</v>
      </c>
      <c r="M1017" s="4">
        <v>3</v>
      </c>
      <c r="N1017" s="4" t="s">
        <v>3</v>
      </c>
      <c r="O1017" s="4">
        <v>2</v>
      </c>
      <c r="P1017" s="4"/>
      <c r="Q1017" s="4"/>
      <c r="R1017" s="4"/>
      <c r="S1017" s="4"/>
      <c r="T1017" s="4"/>
      <c r="U1017" s="4"/>
      <c r="V1017" s="4"/>
      <c r="W1017" s="4"/>
    </row>
    <row r="1018" spans="1:23">
      <c r="A1018" s="4">
        <v>50</v>
      </c>
      <c r="B1018" s="4">
        <v>0</v>
      </c>
      <c r="C1018" s="4">
        <v>0</v>
      </c>
      <c r="D1018" s="4">
        <v>1</v>
      </c>
      <c r="E1018" s="4">
        <v>204</v>
      </c>
      <c r="F1018" s="4">
        <f>ROUND(Source!R1004,O1018)</f>
        <v>1404.27</v>
      </c>
      <c r="G1018" s="4" t="s">
        <v>84</v>
      </c>
      <c r="H1018" s="4" t="s">
        <v>85</v>
      </c>
      <c r="I1018" s="4"/>
      <c r="J1018" s="4"/>
      <c r="K1018" s="4">
        <v>204</v>
      </c>
      <c r="L1018" s="4">
        <v>13</v>
      </c>
      <c r="M1018" s="4">
        <v>3</v>
      </c>
      <c r="N1018" s="4" t="s">
        <v>3</v>
      </c>
      <c r="O1018" s="4">
        <v>2</v>
      </c>
      <c r="P1018" s="4"/>
      <c r="Q1018" s="4"/>
      <c r="R1018" s="4"/>
      <c r="S1018" s="4"/>
      <c r="T1018" s="4"/>
      <c r="U1018" s="4"/>
      <c r="V1018" s="4"/>
      <c r="W1018" s="4"/>
    </row>
    <row r="1019" spans="1:23">
      <c r="A1019" s="4">
        <v>50</v>
      </c>
      <c r="B1019" s="4">
        <v>0</v>
      </c>
      <c r="C1019" s="4">
        <v>0</v>
      </c>
      <c r="D1019" s="4">
        <v>1</v>
      </c>
      <c r="E1019" s="4">
        <v>205</v>
      </c>
      <c r="F1019" s="4">
        <f>ROUND(Source!S1004,O1019)</f>
        <v>56371.49</v>
      </c>
      <c r="G1019" s="4" t="s">
        <v>86</v>
      </c>
      <c r="H1019" s="4" t="s">
        <v>87</v>
      </c>
      <c r="I1019" s="4"/>
      <c r="J1019" s="4"/>
      <c r="K1019" s="4">
        <v>205</v>
      </c>
      <c r="L1019" s="4">
        <v>14</v>
      </c>
      <c r="M1019" s="4">
        <v>3</v>
      </c>
      <c r="N1019" s="4" t="s">
        <v>3</v>
      </c>
      <c r="O1019" s="4">
        <v>2</v>
      </c>
      <c r="P1019" s="4"/>
      <c r="Q1019" s="4"/>
      <c r="R1019" s="4"/>
      <c r="S1019" s="4"/>
      <c r="T1019" s="4"/>
      <c r="U1019" s="4"/>
      <c r="V1019" s="4"/>
      <c r="W1019" s="4"/>
    </row>
    <row r="1020" spans="1:23">
      <c r="A1020" s="4">
        <v>50</v>
      </c>
      <c r="B1020" s="4">
        <v>0</v>
      </c>
      <c r="C1020" s="4">
        <v>0</v>
      </c>
      <c r="D1020" s="4">
        <v>1</v>
      </c>
      <c r="E1020" s="4">
        <v>232</v>
      </c>
      <c r="F1020" s="4">
        <f>ROUND(Source!BC1004,O1020)</f>
        <v>0</v>
      </c>
      <c r="G1020" s="4" t="s">
        <v>88</v>
      </c>
      <c r="H1020" s="4" t="s">
        <v>89</v>
      </c>
      <c r="I1020" s="4"/>
      <c r="J1020" s="4"/>
      <c r="K1020" s="4">
        <v>232</v>
      </c>
      <c r="L1020" s="4">
        <v>15</v>
      </c>
      <c r="M1020" s="4">
        <v>3</v>
      </c>
      <c r="N1020" s="4" t="s">
        <v>3</v>
      </c>
      <c r="O1020" s="4">
        <v>2</v>
      </c>
      <c r="P1020" s="4"/>
      <c r="Q1020" s="4"/>
      <c r="R1020" s="4"/>
      <c r="S1020" s="4"/>
      <c r="T1020" s="4"/>
      <c r="U1020" s="4"/>
      <c r="V1020" s="4"/>
      <c r="W1020" s="4"/>
    </row>
    <row r="1021" spans="1:23">
      <c r="A1021" s="4">
        <v>50</v>
      </c>
      <c r="B1021" s="4">
        <v>0</v>
      </c>
      <c r="C1021" s="4">
        <v>0</v>
      </c>
      <c r="D1021" s="4">
        <v>1</v>
      </c>
      <c r="E1021" s="4">
        <v>214</v>
      </c>
      <c r="F1021" s="4">
        <f>ROUND(Source!AS1004,O1021)</f>
        <v>222725.94</v>
      </c>
      <c r="G1021" s="4" t="s">
        <v>90</v>
      </c>
      <c r="H1021" s="4" t="s">
        <v>91</v>
      </c>
      <c r="I1021" s="4"/>
      <c r="J1021" s="4"/>
      <c r="K1021" s="4">
        <v>214</v>
      </c>
      <c r="L1021" s="4">
        <v>16</v>
      </c>
      <c r="M1021" s="4">
        <v>3</v>
      </c>
      <c r="N1021" s="4" t="s">
        <v>3</v>
      </c>
      <c r="O1021" s="4">
        <v>2</v>
      </c>
      <c r="P1021" s="4"/>
      <c r="Q1021" s="4"/>
      <c r="R1021" s="4"/>
      <c r="S1021" s="4"/>
      <c r="T1021" s="4"/>
      <c r="U1021" s="4"/>
      <c r="V1021" s="4"/>
      <c r="W1021" s="4"/>
    </row>
    <row r="1022" spans="1:23">
      <c r="A1022" s="4">
        <v>50</v>
      </c>
      <c r="B1022" s="4">
        <v>0</v>
      </c>
      <c r="C1022" s="4">
        <v>0</v>
      </c>
      <c r="D1022" s="4">
        <v>1</v>
      </c>
      <c r="E1022" s="4">
        <v>215</v>
      </c>
      <c r="F1022" s="4">
        <f>ROUND(Source!AT1004,O1022)</f>
        <v>4456.41</v>
      </c>
      <c r="G1022" s="4" t="s">
        <v>92</v>
      </c>
      <c r="H1022" s="4" t="s">
        <v>93</v>
      </c>
      <c r="I1022" s="4"/>
      <c r="J1022" s="4"/>
      <c r="K1022" s="4">
        <v>215</v>
      </c>
      <c r="L1022" s="4">
        <v>17</v>
      </c>
      <c r="M1022" s="4">
        <v>3</v>
      </c>
      <c r="N1022" s="4" t="s">
        <v>3</v>
      </c>
      <c r="O1022" s="4">
        <v>2</v>
      </c>
      <c r="P1022" s="4"/>
      <c r="Q1022" s="4"/>
      <c r="R1022" s="4"/>
      <c r="S1022" s="4"/>
      <c r="T1022" s="4"/>
      <c r="U1022" s="4"/>
      <c r="V1022" s="4"/>
      <c r="W1022" s="4"/>
    </row>
    <row r="1023" spans="1:23">
      <c r="A1023" s="4">
        <v>50</v>
      </c>
      <c r="B1023" s="4">
        <v>0</v>
      </c>
      <c r="C1023" s="4">
        <v>0</v>
      </c>
      <c r="D1023" s="4">
        <v>1</v>
      </c>
      <c r="E1023" s="4">
        <v>217</v>
      </c>
      <c r="F1023" s="4">
        <f>ROUND(Source!AU1004,O1023)</f>
        <v>0</v>
      </c>
      <c r="G1023" s="4" t="s">
        <v>94</v>
      </c>
      <c r="H1023" s="4" t="s">
        <v>95</v>
      </c>
      <c r="I1023" s="4"/>
      <c r="J1023" s="4"/>
      <c r="K1023" s="4">
        <v>217</v>
      </c>
      <c r="L1023" s="4">
        <v>18</v>
      </c>
      <c r="M1023" s="4">
        <v>3</v>
      </c>
      <c r="N1023" s="4" t="s">
        <v>3</v>
      </c>
      <c r="O1023" s="4">
        <v>2</v>
      </c>
      <c r="P1023" s="4"/>
      <c r="Q1023" s="4"/>
      <c r="R1023" s="4"/>
      <c r="S1023" s="4"/>
      <c r="T1023" s="4"/>
      <c r="U1023" s="4"/>
      <c r="V1023" s="4"/>
      <c r="W1023" s="4"/>
    </row>
    <row r="1024" spans="1:23">
      <c r="A1024" s="4">
        <v>50</v>
      </c>
      <c r="B1024" s="4">
        <v>0</v>
      </c>
      <c r="C1024" s="4">
        <v>0</v>
      </c>
      <c r="D1024" s="4">
        <v>1</v>
      </c>
      <c r="E1024" s="4">
        <v>230</v>
      </c>
      <c r="F1024" s="4">
        <f>ROUND(Source!BA1004,O1024)</f>
        <v>0</v>
      </c>
      <c r="G1024" s="4" t="s">
        <v>96</v>
      </c>
      <c r="H1024" s="4" t="s">
        <v>97</v>
      </c>
      <c r="I1024" s="4"/>
      <c r="J1024" s="4"/>
      <c r="K1024" s="4">
        <v>230</v>
      </c>
      <c r="L1024" s="4">
        <v>19</v>
      </c>
      <c r="M1024" s="4">
        <v>3</v>
      </c>
      <c r="N1024" s="4" t="s">
        <v>3</v>
      </c>
      <c r="O1024" s="4">
        <v>2</v>
      </c>
      <c r="P1024" s="4"/>
      <c r="Q1024" s="4"/>
      <c r="R1024" s="4"/>
      <c r="S1024" s="4"/>
      <c r="T1024" s="4"/>
      <c r="U1024" s="4"/>
      <c r="V1024" s="4"/>
      <c r="W1024" s="4"/>
    </row>
    <row r="1025" spans="1:245">
      <c r="A1025" s="4">
        <v>50</v>
      </c>
      <c r="B1025" s="4">
        <v>0</v>
      </c>
      <c r="C1025" s="4">
        <v>0</v>
      </c>
      <c r="D1025" s="4">
        <v>1</v>
      </c>
      <c r="E1025" s="4">
        <v>206</v>
      </c>
      <c r="F1025" s="4">
        <f>ROUND(Source!T1004,O1025)</f>
        <v>0</v>
      </c>
      <c r="G1025" s="4" t="s">
        <v>98</v>
      </c>
      <c r="H1025" s="4" t="s">
        <v>99</v>
      </c>
      <c r="I1025" s="4"/>
      <c r="J1025" s="4"/>
      <c r="K1025" s="4">
        <v>206</v>
      </c>
      <c r="L1025" s="4">
        <v>20</v>
      </c>
      <c r="M1025" s="4">
        <v>3</v>
      </c>
      <c r="N1025" s="4" t="s">
        <v>3</v>
      </c>
      <c r="O1025" s="4">
        <v>2</v>
      </c>
      <c r="P1025" s="4"/>
      <c r="Q1025" s="4"/>
      <c r="R1025" s="4"/>
      <c r="S1025" s="4"/>
      <c r="T1025" s="4"/>
      <c r="U1025" s="4"/>
      <c r="V1025" s="4"/>
      <c r="W1025" s="4"/>
    </row>
    <row r="1026" spans="1:245">
      <c r="A1026" s="4">
        <v>50</v>
      </c>
      <c r="B1026" s="4">
        <v>0</v>
      </c>
      <c r="C1026" s="4">
        <v>0</v>
      </c>
      <c r="D1026" s="4">
        <v>1</v>
      </c>
      <c r="E1026" s="4">
        <v>207</v>
      </c>
      <c r="F1026" s="4">
        <f>Source!U1004</f>
        <v>200.62146799999999</v>
      </c>
      <c r="G1026" s="4" t="s">
        <v>100</v>
      </c>
      <c r="H1026" s="4" t="s">
        <v>101</v>
      </c>
      <c r="I1026" s="4"/>
      <c r="J1026" s="4"/>
      <c r="K1026" s="4">
        <v>207</v>
      </c>
      <c r="L1026" s="4">
        <v>21</v>
      </c>
      <c r="M1026" s="4">
        <v>3</v>
      </c>
      <c r="N1026" s="4" t="s">
        <v>3</v>
      </c>
      <c r="O1026" s="4">
        <v>-1</v>
      </c>
      <c r="P1026" s="4"/>
      <c r="Q1026" s="4"/>
      <c r="R1026" s="4"/>
      <c r="S1026" s="4"/>
      <c r="T1026" s="4"/>
      <c r="U1026" s="4"/>
      <c r="V1026" s="4"/>
      <c r="W1026" s="4"/>
    </row>
    <row r="1027" spans="1:245">
      <c r="A1027" s="4">
        <v>50</v>
      </c>
      <c r="B1027" s="4">
        <v>0</v>
      </c>
      <c r="C1027" s="4">
        <v>0</v>
      </c>
      <c r="D1027" s="4">
        <v>1</v>
      </c>
      <c r="E1027" s="4">
        <v>208</v>
      </c>
      <c r="F1027" s="4">
        <f>Source!V1004</f>
        <v>3.8317449999999997</v>
      </c>
      <c r="G1027" s="4" t="s">
        <v>102</v>
      </c>
      <c r="H1027" s="4" t="s">
        <v>103</v>
      </c>
      <c r="I1027" s="4"/>
      <c r="J1027" s="4"/>
      <c r="K1027" s="4">
        <v>208</v>
      </c>
      <c r="L1027" s="4">
        <v>22</v>
      </c>
      <c r="M1027" s="4">
        <v>3</v>
      </c>
      <c r="N1027" s="4" t="s">
        <v>3</v>
      </c>
      <c r="O1027" s="4">
        <v>-1</v>
      </c>
      <c r="P1027" s="4"/>
      <c r="Q1027" s="4"/>
      <c r="R1027" s="4"/>
      <c r="S1027" s="4"/>
      <c r="T1027" s="4"/>
      <c r="U1027" s="4"/>
      <c r="V1027" s="4"/>
      <c r="W1027" s="4"/>
    </row>
    <row r="1028" spans="1:245">
      <c r="A1028" s="4">
        <v>50</v>
      </c>
      <c r="B1028" s="4">
        <v>0</v>
      </c>
      <c r="C1028" s="4">
        <v>0</v>
      </c>
      <c r="D1028" s="4">
        <v>1</v>
      </c>
      <c r="E1028" s="4">
        <v>209</v>
      </c>
      <c r="F1028" s="4">
        <f>ROUND(Source!W1004,O1028)</f>
        <v>182.78</v>
      </c>
      <c r="G1028" s="4" t="s">
        <v>104</v>
      </c>
      <c r="H1028" s="4" t="s">
        <v>105</v>
      </c>
      <c r="I1028" s="4"/>
      <c r="J1028" s="4"/>
      <c r="K1028" s="4">
        <v>209</v>
      </c>
      <c r="L1028" s="4">
        <v>23</v>
      </c>
      <c r="M1028" s="4">
        <v>3</v>
      </c>
      <c r="N1028" s="4" t="s">
        <v>3</v>
      </c>
      <c r="O1028" s="4">
        <v>2</v>
      </c>
      <c r="P1028" s="4"/>
      <c r="Q1028" s="4"/>
      <c r="R1028" s="4"/>
      <c r="S1028" s="4"/>
      <c r="T1028" s="4"/>
      <c r="U1028" s="4"/>
      <c r="V1028" s="4"/>
      <c r="W1028" s="4"/>
    </row>
    <row r="1029" spans="1:245">
      <c r="A1029" s="4">
        <v>50</v>
      </c>
      <c r="B1029" s="4">
        <v>0</v>
      </c>
      <c r="C1029" s="4">
        <v>0</v>
      </c>
      <c r="D1029" s="4">
        <v>1</v>
      </c>
      <c r="E1029" s="4">
        <v>233</v>
      </c>
      <c r="F1029" s="4">
        <f>ROUND(Source!BD1004,O1029)</f>
        <v>0</v>
      </c>
      <c r="G1029" s="4" t="s">
        <v>106</v>
      </c>
      <c r="H1029" s="4" t="s">
        <v>107</v>
      </c>
      <c r="I1029" s="4"/>
      <c r="J1029" s="4"/>
      <c r="K1029" s="4">
        <v>233</v>
      </c>
      <c r="L1029" s="4">
        <v>24</v>
      </c>
      <c r="M1029" s="4">
        <v>3</v>
      </c>
      <c r="N1029" s="4" t="s">
        <v>3</v>
      </c>
      <c r="O1029" s="4">
        <v>2</v>
      </c>
      <c r="P1029" s="4"/>
      <c r="Q1029" s="4"/>
      <c r="R1029" s="4"/>
      <c r="S1029" s="4"/>
      <c r="T1029" s="4"/>
      <c r="U1029" s="4"/>
      <c r="V1029" s="4"/>
      <c r="W1029" s="4"/>
    </row>
    <row r="1030" spans="1:245">
      <c r="A1030" s="4">
        <v>50</v>
      </c>
      <c r="B1030" s="4">
        <v>0</v>
      </c>
      <c r="C1030" s="4">
        <v>0</v>
      </c>
      <c r="D1030" s="4">
        <v>1</v>
      </c>
      <c r="E1030" s="4">
        <v>210</v>
      </c>
      <c r="F1030" s="4">
        <f>ROUND(Source!X1004,O1030)</f>
        <v>56771.92</v>
      </c>
      <c r="G1030" s="4" t="s">
        <v>108</v>
      </c>
      <c r="H1030" s="4" t="s">
        <v>109</v>
      </c>
      <c r="I1030" s="4"/>
      <c r="J1030" s="4"/>
      <c r="K1030" s="4">
        <v>210</v>
      </c>
      <c r="L1030" s="4">
        <v>25</v>
      </c>
      <c r="M1030" s="4">
        <v>3</v>
      </c>
      <c r="N1030" s="4" t="s">
        <v>3</v>
      </c>
      <c r="O1030" s="4">
        <v>2</v>
      </c>
      <c r="P1030" s="4"/>
      <c r="Q1030" s="4"/>
      <c r="R1030" s="4"/>
      <c r="S1030" s="4"/>
      <c r="T1030" s="4"/>
      <c r="U1030" s="4"/>
      <c r="V1030" s="4"/>
      <c r="W1030" s="4"/>
    </row>
    <row r="1031" spans="1:245">
      <c r="A1031" s="4">
        <v>50</v>
      </c>
      <c r="B1031" s="4">
        <v>0</v>
      </c>
      <c r="C1031" s="4">
        <v>0</v>
      </c>
      <c r="D1031" s="4">
        <v>1</v>
      </c>
      <c r="E1031" s="4">
        <v>211</v>
      </c>
      <c r="F1031" s="4">
        <f>ROUND(Source!Y1004,O1031)</f>
        <v>30634.31</v>
      </c>
      <c r="G1031" s="4" t="s">
        <v>110</v>
      </c>
      <c r="H1031" s="4" t="s">
        <v>111</v>
      </c>
      <c r="I1031" s="4"/>
      <c r="J1031" s="4"/>
      <c r="K1031" s="4">
        <v>211</v>
      </c>
      <c r="L1031" s="4">
        <v>26</v>
      </c>
      <c r="M1031" s="4">
        <v>3</v>
      </c>
      <c r="N1031" s="4" t="s">
        <v>3</v>
      </c>
      <c r="O1031" s="4">
        <v>2</v>
      </c>
      <c r="P1031" s="4"/>
      <c r="Q1031" s="4"/>
      <c r="R1031" s="4"/>
      <c r="S1031" s="4"/>
      <c r="T1031" s="4"/>
      <c r="U1031" s="4"/>
      <c r="V1031" s="4"/>
      <c r="W1031" s="4"/>
    </row>
    <row r="1032" spans="1:245">
      <c r="A1032" s="4">
        <v>50</v>
      </c>
      <c r="B1032" s="4">
        <v>0</v>
      </c>
      <c r="C1032" s="4">
        <v>0</v>
      </c>
      <c r="D1032" s="4">
        <v>1</v>
      </c>
      <c r="E1032" s="4">
        <v>224</v>
      </c>
      <c r="F1032" s="4">
        <f>ROUND(Source!AR1004,O1032)</f>
        <v>227182.35</v>
      </c>
      <c r="G1032" s="4" t="s">
        <v>112</v>
      </c>
      <c r="H1032" s="4" t="s">
        <v>113</v>
      </c>
      <c r="I1032" s="4"/>
      <c r="J1032" s="4"/>
      <c r="K1032" s="4">
        <v>224</v>
      </c>
      <c r="L1032" s="4">
        <v>27</v>
      </c>
      <c r="M1032" s="4">
        <v>3</v>
      </c>
      <c r="N1032" s="4" t="s">
        <v>3</v>
      </c>
      <c r="O1032" s="4">
        <v>2</v>
      </c>
      <c r="P1032" s="4"/>
      <c r="Q1032" s="4"/>
      <c r="R1032" s="4"/>
      <c r="S1032" s="4"/>
      <c r="T1032" s="4"/>
      <c r="U1032" s="4"/>
      <c r="V1032" s="4"/>
      <c r="W1032" s="4"/>
    </row>
    <row r="1034" spans="1:245">
      <c r="A1034" s="1">
        <v>4</v>
      </c>
      <c r="B1034" s="1">
        <v>1</v>
      </c>
      <c r="C1034" s="1"/>
      <c r="D1034" s="1">
        <f>ROW(A1115)</f>
        <v>1115</v>
      </c>
      <c r="E1034" s="1"/>
      <c r="F1034" s="1" t="s">
        <v>13</v>
      </c>
      <c r="G1034" s="1" t="s">
        <v>305</v>
      </c>
      <c r="H1034" s="1" t="s">
        <v>3</v>
      </c>
      <c r="I1034" s="1">
        <v>0</v>
      </c>
      <c r="J1034" s="1"/>
      <c r="K1034" s="1">
        <v>0</v>
      </c>
      <c r="L1034" s="1"/>
      <c r="M1034" s="1" t="s">
        <v>3</v>
      </c>
      <c r="N1034" s="1"/>
      <c r="O1034" s="1"/>
      <c r="P1034" s="1"/>
      <c r="Q1034" s="1"/>
      <c r="R1034" s="1"/>
      <c r="S1034" s="1">
        <v>0</v>
      </c>
      <c r="T1034" s="1"/>
      <c r="U1034" s="1" t="s">
        <v>3</v>
      </c>
      <c r="V1034" s="1">
        <v>0</v>
      </c>
      <c r="W1034" s="1"/>
      <c r="X1034" s="1"/>
      <c r="Y1034" s="1"/>
      <c r="Z1034" s="1"/>
      <c r="AA1034" s="1"/>
      <c r="AB1034" s="1" t="s">
        <v>3</v>
      </c>
      <c r="AC1034" s="1" t="s">
        <v>3</v>
      </c>
      <c r="AD1034" s="1" t="s">
        <v>3</v>
      </c>
      <c r="AE1034" s="1" t="s">
        <v>3</v>
      </c>
      <c r="AF1034" s="1" t="s">
        <v>3</v>
      </c>
      <c r="AG1034" s="1" t="s">
        <v>3</v>
      </c>
      <c r="AH1034" s="1"/>
      <c r="AI1034" s="1"/>
      <c r="AJ1034" s="1"/>
      <c r="AK1034" s="1"/>
      <c r="AL1034" s="1"/>
      <c r="AM1034" s="1"/>
      <c r="AN1034" s="1"/>
      <c r="AO1034" s="1"/>
      <c r="AP1034" s="1" t="s">
        <v>3</v>
      </c>
      <c r="AQ1034" s="1" t="s">
        <v>3</v>
      </c>
      <c r="AR1034" s="1" t="s">
        <v>3</v>
      </c>
      <c r="AS1034" s="1"/>
      <c r="AT1034" s="1"/>
      <c r="AU1034" s="1"/>
      <c r="AV1034" s="1"/>
      <c r="AW1034" s="1"/>
      <c r="AX1034" s="1"/>
      <c r="AY1034" s="1"/>
      <c r="AZ1034" s="1" t="s">
        <v>3</v>
      </c>
      <c r="BA1034" s="1"/>
      <c r="BB1034" s="1" t="s">
        <v>3</v>
      </c>
      <c r="BC1034" s="1" t="s">
        <v>3</v>
      </c>
      <c r="BD1034" s="1" t="s">
        <v>3</v>
      </c>
      <c r="BE1034" s="1" t="s">
        <v>3</v>
      </c>
      <c r="BF1034" s="1" t="s">
        <v>3</v>
      </c>
      <c r="BG1034" s="1" t="s">
        <v>3</v>
      </c>
      <c r="BH1034" s="1" t="s">
        <v>3</v>
      </c>
      <c r="BI1034" s="1" t="s">
        <v>3</v>
      </c>
      <c r="BJ1034" s="1" t="s">
        <v>3</v>
      </c>
      <c r="BK1034" s="1" t="s">
        <v>3</v>
      </c>
      <c r="BL1034" s="1" t="s">
        <v>3</v>
      </c>
      <c r="BM1034" s="1" t="s">
        <v>3</v>
      </c>
      <c r="BN1034" s="1" t="s">
        <v>3</v>
      </c>
      <c r="BO1034" s="1" t="s">
        <v>3</v>
      </c>
      <c r="BP1034" s="1" t="s">
        <v>3</v>
      </c>
      <c r="BQ1034" s="1"/>
      <c r="BR1034" s="1"/>
      <c r="BS1034" s="1"/>
      <c r="BT1034" s="1"/>
      <c r="BU1034" s="1"/>
      <c r="BV1034" s="1"/>
      <c r="BW1034" s="1"/>
      <c r="BX1034" s="1">
        <v>0</v>
      </c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>
        <v>0</v>
      </c>
    </row>
    <row r="1036" spans="1:245">
      <c r="A1036" s="2">
        <v>52</v>
      </c>
      <c r="B1036" s="2">
        <f t="shared" ref="B1036:G1036" si="1003">B1115</f>
        <v>1</v>
      </c>
      <c r="C1036" s="2">
        <f t="shared" si="1003"/>
        <v>4</v>
      </c>
      <c r="D1036" s="2">
        <f t="shared" si="1003"/>
        <v>1034</v>
      </c>
      <c r="E1036" s="2">
        <f t="shared" si="1003"/>
        <v>0</v>
      </c>
      <c r="F1036" s="2" t="str">
        <f t="shared" si="1003"/>
        <v>Новый раздел</v>
      </c>
      <c r="G1036" s="2" t="str">
        <f t="shared" si="1003"/>
        <v>демонтаж 18</v>
      </c>
      <c r="H1036" s="2"/>
      <c r="I1036" s="2"/>
      <c r="J1036" s="2"/>
      <c r="K1036" s="2"/>
      <c r="L1036" s="2"/>
      <c r="M1036" s="2"/>
      <c r="N1036" s="2"/>
      <c r="O1036" s="2">
        <f t="shared" ref="O1036:AT1036" si="1004">O1115</f>
        <v>188020.25</v>
      </c>
      <c r="P1036" s="2">
        <f t="shared" si="1004"/>
        <v>106169.17</v>
      </c>
      <c r="Q1036" s="2">
        <f t="shared" si="1004"/>
        <v>5641.73</v>
      </c>
      <c r="R1036" s="2">
        <f t="shared" si="1004"/>
        <v>2096.9</v>
      </c>
      <c r="S1036" s="2">
        <f t="shared" si="1004"/>
        <v>76209.350000000006</v>
      </c>
      <c r="T1036" s="2">
        <f t="shared" si="1004"/>
        <v>0</v>
      </c>
      <c r="U1036" s="2">
        <f t="shared" si="1004"/>
        <v>271.91414950000001</v>
      </c>
      <c r="V1036" s="2">
        <f t="shared" si="1004"/>
        <v>5.7427049999999999</v>
      </c>
      <c r="W1036" s="2">
        <f t="shared" si="1004"/>
        <v>271.45999999999998</v>
      </c>
      <c r="X1036" s="2">
        <f t="shared" si="1004"/>
        <v>76689.62</v>
      </c>
      <c r="Y1036" s="2">
        <f t="shared" si="1004"/>
        <v>41458.85</v>
      </c>
      <c r="Z1036" s="2">
        <f t="shared" si="1004"/>
        <v>0</v>
      </c>
      <c r="AA1036" s="2">
        <f t="shared" si="1004"/>
        <v>0</v>
      </c>
      <c r="AB1036" s="2">
        <f t="shared" si="1004"/>
        <v>7018.58</v>
      </c>
      <c r="AC1036" s="2">
        <f t="shared" si="1004"/>
        <v>0</v>
      </c>
      <c r="AD1036" s="2">
        <f t="shared" si="1004"/>
        <v>679.23</v>
      </c>
      <c r="AE1036" s="2">
        <f t="shared" si="1004"/>
        <v>645.02</v>
      </c>
      <c r="AF1036" s="2">
        <f t="shared" si="1004"/>
        <v>6339.35</v>
      </c>
      <c r="AG1036" s="2">
        <f t="shared" si="1004"/>
        <v>0</v>
      </c>
      <c r="AH1036" s="2">
        <f t="shared" si="1004"/>
        <v>25.53755</v>
      </c>
      <c r="AI1036" s="2">
        <f t="shared" si="1004"/>
        <v>1.5170000000000001</v>
      </c>
      <c r="AJ1036" s="2">
        <f t="shared" si="1004"/>
        <v>0</v>
      </c>
      <c r="AK1036" s="2">
        <f t="shared" si="1004"/>
        <v>2786.89</v>
      </c>
      <c r="AL1036" s="2">
        <f t="shared" si="1004"/>
        <v>2268.09</v>
      </c>
      <c r="AM1036" s="2">
        <f t="shared" si="1004"/>
        <v>0</v>
      </c>
      <c r="AN1036" s="2">
        <f t="shared" si="1004"/>
        <v>0</v>
      </c>
      <c r="AO1036" s="2">
        <f t="shared" si="1004"/>
        <v>0</v>
      </c>
      <c r="AP1036" s="2">
        <f t="shared" si="1004"/>
        <v>0</v>
      </c>
      <c r="AQ1036" s="2">
        <f t="shared" si="1004"/>
        <v>0</v>
      </c>
      <c r="AR1036" s="2">
        <f t="shared" si="1004"/>
        <v>306168.71999999997</v>
      </c>
      <c r="AS1036" s="2">
        <f t="shared" si="1004"/>
        <v>301942.53000000003</v>
      </c>
      <c r="AT1036" s="2">
        <f t="shared" si="1004"/>
        <v>4226.1899999999996</v>
      </c>
      <c r="AU1036" s="2">
        <f t="shared" ref="AU1036:BZ1036" si="1005">AU1115</f>
        <v>0</v>
      </c>
      <c r="AV1036" s="2">
        <f t="shared" si="1005"/>
        <v>106169.17</v>
      </c>
      <c r="AW1036" s="2">
        <f t="shared" si="1005"/>
        <v>106169.17</v>
      </c>
      <c r="AX1036" s="2">
        <f t="shared" si="1005"/>
        <v>0</v>
      </c>
      <c r="AY1036" s="2">
        <f t="shared" si="1005"/>
        <v>106169.17</v>
      </c>
      <c r="AZ1036" s="2">
        <f t="shared" si="1005"/>
        <v>0</v>
      </c>
      <c r="BA1036" s="2">
        <f t="shared" si="1005"/>
        <v>0</v>
      </c>
      <c r="BB1036" s="2">
        <f t="shared" si="1005"/>
        <v>0</v>
      </c>
      <c r="BC1036" s="2">
        <f t="shared" si="1005"/>
        <v>0</v>
      </c>
      <c r="BD1036" s="2">
        <f t="shared" si="1005"/>
        <v>0</v>
      </c>
      <c r="BE1036" s="2">
        <f t="shared" si="1005"/>
        <v>0</v>
      </c>
      <c r="BF1036" s="2">
        <f t="shared" si="1005"/>
        <v>0</v>
      </c>
      <c r="BG1036" s="2">
        <f t="shared" si="1005"/>
        <v>0</v>
      </c>
      <c r="BH1036" s="2">
        <f t="shared" si="1005"/>
        <v>0</v>
      </c>
      <c r="BI1036" s="2">
        <f t="shared" si="1005"/>
        <v>0</v>
      </c>
      <c r="BJ1036" s="2">
        <f t="shared" si="1005"/>
        <v>0</v>
      </c>
      <c r="BK1036" s="2">
        <f t="shared" si="1005"/>
        <v>0</v>
      </c>
      <c r="BL1036" s="2">
        <f t="shared" si="1005"/>
        <v>0</v>
      </c>
      <c r="BM1036" s="2">
        <f t="shared" si="1005"/>
        <v>0</v>
      </c>
      <c r="BN1036" s="2">
        <f t="shared" si="1005"/>
        <v>0</v>
      </c>
      <c r="BO1036" s="2">
        <f t="shared" si="1005"/>
        <v>0</v>
      </c>
      <c r="BP1036" s="2">
        <f t="shared" si="1005"/>
        <v>0</v>
      </c>
      <c r="BQ1036" s="2">
        <f t="shared" si="1005"/>
        <v>0</v>
      </c>
      <c r="BR1036" s="2">
        <f t="shared" si="1005"/>
        <v>0</v>
      </c>
      <c r="BS1036" s="2">
        <f t="shared" si="1005"/>
        <v>0</v>
      </c>
      <c r="BT1036" s="2">
        <f t="shared" si="1005"/>
        <v>0</v>
      </c>
      <c r="BU1036" s="2">
        <f t="shared" si="1005"/>
        <v>0</v>
      </c>
      <c r="BV1036" s="2">
        <f t="shared" si="1005"/>
        <v>0</v>
      </c>
      <c r="BW1036" s="2">
        <f t="shared" si="1005"/>
        <v>0</v>
      </c>
      <c r="BX1036" s="2">
        <f t="shared" si="1005"/>
        <v>0</v>
      </c>
      <c r="BY1036" s="2">
        <f t="shared" si="1005"/>
        <v>0</v>
      </c>
      <c r="BZ1036" s="2">
        <f t="shared" si="1005"/>
        <v>0</v>
      </c>
      <c r="CA1036" s="2">
        <f t="shared" ref="CA1036:DF1036" si="1006">CA1115</f>
        <v>12073.56</v>
      </c>
      <c r="CB1036" s="2">
        <f t="shared" si="1006"/>
        <v>12073.56</v>
      </c>
      <c r="CC1036" s="2">
        <f t="shared" si="1006"/>
        <v>0</v>
      </c>
      <c r="CD1036" s="2">
        <f t="shared" si="1006"/>
        <v>0</v>
      </c>
      <c r="CE1036" s="2">
        <f t="shared" si="1006"/>
        <v>0</v>
      </c>
      <c r="CF1036" s="2">
        <f t="shared" si="1006"/>
        <v>0</v>
      </c>
      <c r="CG1036" s="2">
        <f t="shared" si="1006"/>
        <v>0</v>
      </c>
      <c r="CH1036" s="2">
        <f t="shared" si="1006"/>
        <v>0</v>
      </c>
      <c r="CI1036" s="2">
        <f t="shared" si="1006"/>
        <v>0</v>
      </c>
      <c r="CJ1036" s="2">
        <f t="shared" si="1006"/>
        <v>0</v>
      </c>
      <c r="CK1036" s="2">
        <f t="shared" si="1006"/>
        <v>0</v>
      </c>
      <c r="CL1036" s="2">
        <f t="shared" si="1006"/>
        <v>0</v>
      </c>
      <c r="CM1036" s="2">
        <f t="shared" si="1006"/>
        <v>0</v>
      </c>
      <c r="CN1036" s="2">
        <f t="shared" si="1006"/>
        <v>0</v>
      </c>
      <c r="CO1036" s="2">
        <f t="shared" si="1006"/>
        <v>0</v>
      </c>
      <c r="CP1036" s="2">
        <f t="shared" si="1006"/>
        <v>0</v>
      </c>
      <c r="CQ1036" s="2">
        <f t="shared" si="1006"/>
        <v>0</v>
      </c>
      <c r="CR1036" s="2">
        <f t="shared" si="1006"/>
        <v>0</v>
      </c>
      <c r="CS1036" s="2">
        <f t="shared" si="1006"/>
        <v>0</v>
      </c>
      <c r="CT1036" s="2">
        <f t="shared" si="1006"/>
        <v>0</v>
      </c>
      <c r="CU1036" s="2">
        <f t="shared" si="1006"/>
        <v>0</v>
      </c>
      <c r="CV1036" s="2">
        <f t="shared" si="1006"/>
        <v>0</v>
      </c>
      <c r="CW1036" s="2">
        <f t="shared" si="1006"/>
        <v>0</v>
      </c>
      <c r="CX1036" s="2">
        <f t="shared" si="1006"/>
        <v>0</v>
      </c>
      <c r="CY1036" s="2">
        <f t="shared" si="1006"/>
        <v>0</v>
      </c>
      <c r="CZ1036" s="2">
        <f t="shared" si="1006"/>
        <v>0</v>
      </c>
      <c r="DA1036" s="2">
        <f t="shared" si="1006"/>
        <v>0</v>
      </c>
      <c r="DB1036" s="2">
        <f t="shared" si="1006"/>
        <v>0</v>
      </c>
      <c r="DC1036" s="2">
        <f t="shared" si="1006"/>
        <v>0</v>
      </c>
      <c r="DD1036" s="2">
        <f t="shared" si="1006"/>
        <v>0</v>
      </c>
      <c r="DE1036" s="2">
        <f t="shared" si="1006"/>
        <v>0</v>
      </c>
      <c r="DF1036" s="2">
        <f t="shared" si="1006"/>
        <v>0</v>
      </c>
      <c r="DG1036" s="3">
        <f t="shared" ref="DG1036:EL1036" si="1007">DG1115</f>
        <v>0</v>
      </c>
      <c r="DH1036" s="3">
        <f t="shared" si="1007"/>
        <v>0</v>
      </c>
      <c r="DI1036" s="3">
        <f t="shared" si="1007"/>
        <v>0</v>
      </c>
      <c r="DJ1036" s="3">
        <f t="shared" si="1007"/>
        <v>0</v>
      </c>
      <c r="DK1036" s="3">
        <f t="shared" si="1007"/>
        <v>0</v>
      </c>
      <c r="DL1036" s="3">
        <f t="shared" si="1007"/>
        <v>0</v>
      </c>
      <c r="DM1036" s="3">
        <f t="shared" si="1007"/>
        <v>0</v>
      </c>
      <c r="DN1036" s="3">
        <f t="shared" si="1007"/>
        <v>0</v>
      </c>
      <c r="DO1036" s="3">
        <f t="shared" si="1007"/>
        <v>0</v>
      </c>
      <c r="DP1036" s="3">
        <f t="shared" si="1007"/>
        <v>0</v>
      </c>
      <c r="DQ1036" s="3">
        <f t="shared" si="1007"/>
        <v>0</v>
      </c>
      <c r="DR1036" s="3">
        <f t="shared" si="1007"/>
        <v>0</v>
      </c>
      <c r="DS1036" s="3">
        <f t="shared" si="1007"/>
        <v>0</v>
      </c>
      <c r="DT1036" s="3">
        <f t="shared" si="1007"/>
        <v>0</v>
      </c>
      <c r="DU1036" s="3">
        <f t="shared" si="1007"/>
        <v>0</v>
      </c>
      <c r="DV1036" s="3">
        <f t="shared" si="1007"/>
        <v>0</v>
      </c>
      <c r="DW1036" s="3">
        <f t="shared" si="1007"/>
        <v>0</v>
      </c>
      <c r="DX1036" s="3">
        <f t="shared" si="1007"/>
        <v>0</v>
      </c>
      <c r="DY1036" s="3">
        <f t="shared" si="1007"/>
        <v>0</v>
      </c>
      <c r="DZ1036" s="3">
        <f t="shared" si="1007"/>
        <v>0</v>
      </c>
      <c r="EA1036" s="3">
        <f t="shared" si="1007"/>
        <v>0</v>
      </c>
      <c r="EB1036" s="3">
        <f t="shared" si="1007"/>
        <v>0</v>
      </c>
      <c r="EC1036" s="3">
        <f t="shared" si="1007"/>
        <v>0</v>
      </c>
      <c r="ED1036" s="3">
        <f t="shared" si="1007"/>
        <v>0</v>
      </c>
      <c r="EE1036" s="3">
        <f t="shared" si="1007"/>
        <v>0</v>
      </c>
      <c r="EF1036" s="3">
        <f t="shared" si="1007"/>
        <v>0</v>
      </c>
      <c r="EG1036" s="3">
        <f t="shared" si="1007"/>
        <v>0</v>
      </c>
      <c r="EH1036" s="3">
        <f t="shared" si="1007"/>
        <v>0</v>
      </c>
      <c r="EI1036" s="3">
        <f t="shared" si="1007"/>
        <v>0</v>
      </c>
      <c r="EJ1036" s="3">
        <f t="shared" si="1007"/>
        <v>0</v>
      </c>
      <c r="EK1036" s="3">
        <f t="shared" si="1007"/>
        <v>0</v>
      </c>
      <c r="EL1036" s="3">
        <f t="shared" si="1007"/>
        <v>0</v>
      </c>
      <c r="EM1036" s="3">
        <f t="shared" ref="EM1036:FR1036" si="1008">EM1115</f>
        <v>0</v>
      </c>
      <c r="EN1036" s="3">
        <f t="shared" si="1008"/>
        <v>0</v>
      </c>
      <c r="EO1036" s="3">
        <f t="shared" si="1008"/>
        <v>0</v>
      </c>
      <c r="EP1036" s="3">
        <f t="shared" si="1008"/>
        <v>0</v>
      </c>
      <c r="EQ1036" s="3">
        <f t="shared" si="1008"/>
        <v>0</v>
      </c>
      <c r="ER1036" s="3">
        <f t="shared" si="1008"/>
        <v>0</v>
      </c>
      <c r="ES1036" s="3">
        <f t="shared" si="1008"/>
        <v>0</v>
      </c>
      <c r="ET1036" s="3">
        <f t="shared" si="1008"/>
        <v>0</v>
      </c>
      <c r="EU1036" s="3">
        <f t="shared" si="1008"/>
        <v>0</v>
      </c>
      <c r="EV1036" s="3">
        <f t="shared" si="1008"/>
        <v>0</v>
      </c>
      <c r="EW1036" s="3">
        <f t="shared" si="1008"/>
        <v>0</v>
      </c>
      <c r="EX1036" s="3">
        <f t="shared" si="1008"/>
        <v>0</v>
      </c>
      <c r="EY1036" s="3">
        <f t="shared" si="1008"/>
        <v>0</v>
      </c>
      <c r="EZ1036" s="3">
        <f t="shared" si="1008"/>
        <v>0</v>
      </c>
      <c r="FA1036" s="3">
        <f t="shared" si="1008"/>
        <v>0</v>
      </c>
      <c r="FB1036" s="3">
        <f t="shared" si="1008"/>
        <v>0</v>
      </c>
      <c r="FC1036" s="3">
        <f t="shared" si="1008"/>
        <v>0</v>
      </c>
      <c r="FD1036" s="3">
        <f t="shared" si="1008"/>
        <v>0</v>
      </c>
      <c r="FE1036" s="3">
        <f t="shared" si="1008"/>
        <v>0</v>
      </c>
      <c r="FF1036" s="3">
        <f t="shared" si="1008"/>
        <v>0</v>
      </c>
      <c r="FG1036" s="3">
        <f t="shared" si="1008"/>
        <v>0</v>
      </c>
      <c r="FH1036" s="3">
        <f t="shared" si="1008"/>
        <v>0</v>
      </c>
      <c r="FI1036" s="3">
        <f t="shared" si="1008"/>
        <v>0</v>
      </c>
      <c r="FJ1036" s="3">
        <f t="shared" si="1008"/>
        <v>0</v>
      </c>
      <c r="FK1036" s="3">
        <f t="shared" si="1008"/>
        <v>0</v>
      </c>
      <c r="FL1036" s="3">
        <f t="shared" si="1008"/>
        <v>0</v>
      </c>
      <c r="FM1036" s="3">
        <f t="shared" si="1008"/>
        <v>0</v>
      </c>
      <c r="FN1036" s="3">
        <f t="shared" si="1008"/>
        <v>0</v>
      </c>
      <c r="FO1036" s="3">
        <f t="shared" si="1008"/>
        <v>0</v>
      </c>
      <c r="FP1036" s="3">
        <f t="shared" si="1008"/>
        <v>0</v>
      </c>
      <c r="FQ1036" s="3">
        <f t="shared" si="1008"/>
        <v>0</v>
      </c>
      <c r="FR1036" s="3">
        <f t="shared" si="1008"/>
        <v>0</v>
      </c>
      <c r="FS1036" s="3">
        <f t="shared" ref="FS1036:GX1036" si="1009">FS1115</f>
        <v>0</v>
      </c>
      <c r="FT1036" s="3">
        <f t="shared" si="1009"/>
        <v>0</v>
      </c>
      <c r="FU1036" s="3">
        <f t="shared" si="1009"/>
        <v>0</v>
      </c>
      <c r="FV1036" s="3">
        <f t="shared" si="1009"/>
        <v>0</v>
      </c>
      <c r="FW1036" s="3">
        <f t="shared" si="1009"/>
        <v>0</v>
      </c>
      <c r="FX1036" s="3">
        <f t="shared" si="1009"/>
        <v>0</v>
      </c>
      <c r="FY1036" s="3">
        <f t="shared" si="1009"/>
        <v>0</v>
      </c>
      <c r="FZ1036" s="3">
        <f t="shared" si="1009"/>
        <v>0</v>
      </c>
      <c r="GA1036" s="3">
        <f t="shared" si="1009"/>
        <v>0</v>
      </c>
      <c r="GB1036" s="3">
        <f t="shared" si="1009"/>
        <v>0</v>
      </c>
      <c r="GC1036" s="3">
        <f t="shared" si="1009"/>
        <v>0</v>
      </c>
      <c r="GD1036" s="3">
        <f t="shared" si="1009"/>
        <v>0</v>
      </c>
      <c r="GE1036" s="3">
        <f t="shared" si="1009"/>
        <v>0</v>
      </c>
      <c r="GF1036" s="3">
        <f t="shared" si="1009"/>
        <v>0</v>
      </c>
      <c r="GG1036" s="3">
        <f t="shared" si="1009"/>
        <v>0</v>
      </c>
      <c r="GH1036" s="3">
        <f t="shared" si="1009"/>
        <v>0</v>
      </c>
      <c r="GI1036" s="3">
        <f t="shared" si="1009"/>
        <v>0</v>
      </c>
      <c r="GJ1036" s="3">
        <f t="shared" si="1009"/>
        <v>0</v>
      </c>
      <c r="GK1036" s="3">
        <f t="shared" si="1009"/>
        <v>0</v>
      </c>
      <c r="GL1036" s="3">
        <f t="shared" si="1009"/>
        <v>0</v>
      </c>
      <c r="GM1036" s="3">
        <f t="shared" si="1009"/>
        <v>0</v>
      </c>
      <c r="GN1036" s="3">
        <f t="shared" si="1009"/>
        <v>0</v>
      </c>
      <c r="GO1036" s="3">
        <f t="shared" si="1009"/>
        <v>0</v>
      </c>
      <c r="GP1036" s="3">
        <f t="shared" si="1009"/>
        <v>0</v>
      </c>
      <c r="GQ1036" s="3">
        <f t="shared" si="1009"/>
        <v>0</v>
      </c>
      <c r="GR1036" s="3">
        <f t="shared" si="1009"/>
        <v>0</v>
      </c>
      <c r="GS1036" s="3">
        <f t="shared" si="1009"/>
        <v>0</v>
      </c>
      <c r="GT1036" s="3">
        <f t="shared" si="1009"/>
        <v>0</v>
      </c>
      <c r="GU1036" s="3">
        <f t="shared" si="1009"/>
        <v>0</v>
      </c>
      <c r="GV1036" s="3">
        <f t="shared" si="1009"/>
        <v>0</v>
      </c>
      <c r="GW1036" s="3">
        <f t="shared" si="1009"/>
        <v>0</v>
      </c>
      <c r="GX1036" s="3">
        <f t="shared" si="1009"/>
        <v>0</v>
      </c>
    </row>
    <row r="1038" spans="1:245">
      <c r="A1038">
        <v>17</v>
      </c>
      <c r="B1038">
        <v>1</v>
      </c>
      <c r="C1038">
        <f>ROW(SmtRes!A664)</f>
        <v>664</v>
      </c>
      <c r="D1038">
        <f>ROW(EtalonRes!A653)</f>
        <v>653</v>
      </c>
      <c r="E1038" t="s">
        <v>17</v>
      </c>
      <c r="F1038" t="s">
        <v>37</v>
      </c>
      <c r="G1038" t="s">
        <v>38</v>
      </c>
      <c r="H1038" t="s">
        <v>39</v>
      </c>
      <c r="I1038">
        <f>ROUND(39/100,9)</f>
        <v>0.39</v>
      </c>
      <c r="J1038">
        <v>0</v>
      </c>
      <c r="O1038">
        <f t="shared" ref="O1038:O1051" si="1010">ROUND(CP1038,2)</f>
        <v>739.68</v>
      </c>
      <c r="P1038">
        <f t="shared" ref="P1038:P1051" si="1011">ROUND(CQ1038*I1038,2)</f>
        <v>0</v>
      </c>
      <c r="Q1038">
        <f t="shared" ref="Q1038:Q1051" si="1012">ROUND(CR1038*I1038,2)</f>
        <v>0</v>
      </c>
      <c r="R1038">
        <f t="shared" ref="R1038:R1051" si="1013">ROUND(CS1038*I1038,2)</f>
        <v>0</v>
      </c>
      <c r="S1038">
        <f t="shared" ref="S1038:S1051" si="1014">ROUND(CT1038*I1038,2)</f>
        <v>739.68</v>
      </c>
      <c r="T1038">
        <f t="shared" ref="T1038:T1051" si="1015">ROUND(CU1038*I1038,2)</f>
        <v>0</v>
      </c>
      <c r="U1038">
        <f t="shared" ref="U1038:U1051" si="1016">CV1038*I1038</f>
        <v>2.9913000000000003</v>
      </c>
      <c r="V1038">
        <f t="shared" ref="V1038:V1051" si="1017">CW1038*I1038</f>
        <v>0</v>
      </c>
      <c r="W1038">
        <f t="shared" ref="W1038:W1051" si="1018">ROUND(CX1038*I1038,2)</f>
        <v>0</v>
      </c>
      <c r="X1038">
        <f t="shared" ref="X1038:X1051" si="1019">ROUND(CY1038,2)</f>
        <v>591.74</v>
      </c>
      <c r="Y1038">
        <f t="shared" ref="Y1038:Y1051" si="1020">ROUND(CZ1038,2)</f>
        <v>502.98</v>
      </c>
      <c r="AA1038">
        <v>33525518</v>
      </c>
      <c r="AB1038">
        <f t="shared" ref="AB1038:AB1051" si="1021">ROUND((AC1038+AD1038+AF1038),6)</f>
        <v>59.83</v>
      </c>
      <c r="AC1038">
        <f t="shared" ref="AC1038:AC1051" si="1022">ROUND((ES1038),6)</f>
        <v>0</v>
      </c>
      <c r="AD1038">
        <f>ROUND((((ET1038)-(EU1038))+AE1038),6)</f>
        <v>0</v>
      </c>
      <c r="AE1038">
        <f t="shared" ref="AE1038:AE1051" si="1023">ROUND((EU1038),6)</f>
        <v>0</v>
      </c>
      <c r="AF1038">
        <f t="shared" ref="AF1038:AF1051" si="1024">ROUND((EV1038),6)</f>
        <v>59.83</v>
      </c>
      <c r="AG1038">
        <f t="shared" ref="AG1038:AG1051" si="1025">ROUND((AP1038),6)</f>
        <v>0</v>
      </c>
      <c r="AH1038">
        <f t="shared" ref="AH1038:AH1051" si="1026">(EW1038)</f>
        <v>7.67</v>
      </c>
      <c r="AI1038">
        <f t="shared" ref="AI1038:AI1051" si="1027">(EX1038)</f>
        <v>0</v>
      </c>
      <c r="AJ1038">
        <f t="shared" ref="AJ1038:AJ1051" si="1028">(AS1038)</f>
        <v>0</v>
      </c>
      <c r="AK1038">
        <v>59.83</v>
      </c>
      <c r="AL1038">
        <v>0</v>
      </c>
      <c r="AM1038">
        <v>0</v>
      </c>
      <c r="AN1038">
        <v>0</v>
      </c>
      <c r="AO1038">
        <v>59.83</v>
      </c>
      <c r="AP1038">
        <v>0</v>
      </c>
      <c r="AQ1038">
        <v>7.67</v>
      </c>
      <c r="AR1038">
        <v>0</v>
      </c>
      <c r="AS1038">
        <v>0</v>
      </c>
      <c r="AT1038">
        <v>80</v>
      </c>
      <c r="AU1038">
        <v>68</v>
      </c>
      <c r="AV1038">
        <v>1</v>
      </c>
      <c r="AW1038">
        <v>1</v>
      </c>
      <c r="AZ1038">
        <v>1</v>
      </c>
      <c r="BA1038">
        <v>31.7</v>
      </c>
      <c r="BB1038">
        <v>1</v>
      </c>
      <c r="BC1038">
        <v>1</v>
      </c>
      <c r="BD1038" t="s">
        <v>3</v>
      </c>
      <c r="BE1038" t="s">
        <v>3</v>
      </c>
      <c r="BF1038" t="s">
        <v>3</v>
      </c>
      <c r="BG1038" t="s">
        <v>3</v>
      </c>
      <c r="BH1038">
        <v>0</v>
      </c>
      <c r="BI1038">
        <v>1</v>
      </c>
      <c r="BJ1038" t="s">
        <v>40</v>
      </c>
      <c r="BM1038">
        <v>57001</v>
      </c>
      <c r="BN1038">
        <v>0</v>
      </c>
      <c r="BO1038" t="s">
        <v>37</v>
      </c>
      <c r="BP1038">
        <v>1</v>
      </c>
      <c r="BQ1038">
        <v>6</v>
      </c>
      <c r="BR1038">
        <v>0</v>
      </c>
      <c r="BS1038">
        <v>31.7</v>
      </c>
      <c r="BT1038">
        <v>1</v>
      </c>
      <c r="BU1038">
        <v>1</v>
      </c>
      <c r="BV1038">
        <v>1</v>
      </c>
      <c r="BW1038">
        <v>1</v>
      </c>
      <c r="BX1038">
        <v>1</v>
      </c>
      <c r="BY1038" t="s">
        <v>3</v>
      </c>
      <c r="BZ1038">
        <v>80</v>
      </c>
      <c r="CA1038">
        <v>68</v>
      </c>
      <c r="CE1038">
        <v>0</v>
      </c>
      <c r="CF1038">
        <v>0</v>
      </c>
      <c r="CG1038">
        <v>0</v>
      </c>
      <c r="CM1038">
        <v>0</v>
      </c>
      <c r="CN1038" t="s">
        <v>3</v>
      </c>
      <c r="CO1038">
        <v>0</v>
      </c>
      <c r="CP1038">
        <f t="shared" ref="CP1038:CP1051" si="1029">(P1038+Q1038+S1038)</f>
        <v>739.68</v>
      </c>
      <c r="CQ1038">
        <f t="shared" ref="CQ1038:CQ1051" si="1030">AC1038*BC1038</f>
        <v>0</v>
      </c>
      <c r="CR1038">
        <f t="shared" ref="CR1038:CR1051" si="1031">AD1038*BB1038</f>
        <v>0</v>
      </c>
      <c r="CS1038">
        <f t="shared" ref="CS1038:CS1051" si="1032">AE1038*BS1038</f>
        <v>0</v>
      </c>
      <c r="CT1038">
        <f t="shared" ref="CT1038:CT1051" si="1033">AF1038*BA1038</f>
        <v>1896.6109999999999</v>
      </c>
      <c r="CU1038">
        <f t="shared" ref="CU1038:CU1051" si="1034">AG1038</f>
        <v>0</v>
      </c>
      <c r="CV1038">
        <f t="shared" ref="CV1038:CV1051" si="1035">AH1038</f>
        <v>7.67</v>
      </c>
      <c r="CW1038">
        <f t="shared" ref="CW1038:CW1051" si="1036">AI1038</f>
        <v>0</v>
      </c>
      <c r="CX1038">
        <f t="shared" ref="CX1038:CX1051" si="1037">AJ1038</f>
        <v>0</v>
      </c>
      <c r="CY1038">
        <f>(((S1038+R1038)*AT1038)/100)</f>
        <v>591.74399999999991</v>
      </c>
      <c r="CZ1038">
        <f>(((S1038+R1038)*AU1038)/100)</f>
        <v>502.98239999999998</v>
      </c>
      <c r="DC1038" t="s">
        <v>3</v>
      </c>
      <c r="DD1038" t="s">
        <v>3</v>
      </c>
      <c r="DE1038" t="s">
        <v>3</v>
      </c>
      <c r="DF1038" t="s">
        <v>3</v>
      </c>
      <c r="DG1038" t="s">
        <v>3</v>
      </c>
      <c r="DH1038" t="s">
        <v>3</v>
      </c>
      <c r="DI1038" t="s">
        <v>3</v>
      </c>
      <c r="DJ1038" t="s">
        <v>3</v>
      </c>
      <c r="DK1038" t="s">
        <v>3</v>
      </c>
      <c r="DL1038" t="s">
        <v>3</v>
      </c>
      <c r="DM1038" t="s">
        <v>3</v>
      </c>
      <c r="DN1038">
        <v>0</v>
      </c>
      <c r="DO1038">
        <v>0</v>
      </c>
      <c r="DP1038">
        <v>1</v>
      </c>
      <c r="DQ1038">
        <v>1</v>
      </c>
      <c r="DU1038">
        <v>1013</v>
      </c>
      <c r="DV1038" t="s">
        <v>39</v>
      </c>
      <c r="DW1038" t="s">
        <v>39</v>
      </c>
      <c r="DX1038">
        <v>1</v>
      </c>
      <c r="DZ1038" t="s">
        <v>3</v>
      </c>
      <c r="EA1038" t="s">
        <v>3</v>
      </c>
      <c r="EB1038" t="s">
        <v>3</v>
      </c>
      <c r="EC1038" t="s">
        <v>3</v>
      </c>
      <c r="EE1038">
        <v>36260505</v>
      </c>
      <c r="EF1038">
        <v>6</v>
      </c>
      <c r="EG1038" t="s">
        <v>22</v>
      </c>
      <c r="EH1038">
        <v>0</v>
      </c>
      <c r="EI1038" t="s">
        <v>3</v>
      </c>
      <c r="EJ1038">
        <v>1</v>
      </c>
      <c r="EK1038">
        <v>57001</v>
      </c>
      <c r="EL1038" t="s">
        <v>23</v>
      </c>
      <c r="EM1038" t="s">
        <v>24</v>
      </c>
      <c r="EO1038" t="s">
        <v>3</v>
      </c>
      <c r="EQ1038">
        <v>0</v>
      </c>
      <c r="ER1038">
        <v>59.83</v>
      </c>
      <c r="ES1038">
        <v>0</v>
      </c>
      <c r="ET1038">
        <v>0</v>
      </c>
      <c r="EU1038">
        <v>0</v>
      </c>
      <c r="EV1038">
        <v>59.83</v>
      </c>
      <c r="EW1038">
        <v>7.67</v>
      </c>
      <c r="EX1038">
        <v>0</v>
      </c>
      <c r="EY1038">
        <v>0</v>
      </c>
      <c r="FQ1038">
        <v>0</v>
      </c>
      <c r="FR1038">
        <f t="shared" ref="FR1038:FR1051" si="1038">ROUND(IF(AND(BH1038=3,BI1038=3),P1038,0),2)</f>
        <v>0</v>
      </c>
      <c r="FS1038">
        <v>0</v>
      </c>
      <c r="FX1038">
        <v>80</v>
      </c>
      <c r="FY1038">
        <v>68</v>
      </c>
      <c r="GA1038" t="s">
        <v>3</v>
      </c>
      <c r="GD1038">
        <v>1</v>
      </c>
      <c r="GF1038">
        <v>1095792533</v>
      </c>
      <c r="GG1038">
        <v>2</v>
      </c>
      <c r="GH1038">
        <v>1</v>
      </c>
      <c r="GI1038">
        <v>2</v>
      </c>
      <c r="GJ1038">
        <v>0</v>
      </c>
      <c r="GK1038">
        <v>0</v>
      </c>
      <c r="GL1038">
        <f t="shared" ref="GL1038:GL1051" si="1039">ROUND(IF(AND(BH1038=3,BI1038=3,FS1038&lt;&gt;0),P1038,0),2)</f>
        <v>0</v>
      </c>
      <c r="GM1038">
        <f t="shared" ref="GM1038:GM1051" si="1040">ROUND(O1038+X1038+Y1038,2)+GX1038</f>
        <v>1834.4</v>
      </c>
      <c r="GN1038">
        <f t="shared" ref="GN1038:GN1051" si="1041">IF(OR(BI1038=0,BI1038=1),ROUND(O1038+X1038+Y1038,2),0)</f>
        <v>1834.4</v>
      </c>
      <c r="GO1038">
        <f t="shared" ref="GO1038:GO1051" si="1042">IF(BI1038=2,ROUND(O1038+X1038+Y1038,2),0)</f>
        <v>0</v>
      </c>
      <c r="GP1038">
        <f t="shared" ref="GP1038:GP1051" si="1043">IF(BI1038=4,ROUND(O1038+X1038+Y1038,2)+GX1038,0)</f>
        <v>0</v>
      </c>
      <c r="GR1038">
        <v>0</v>
      </c>
      <c r="GS1038">
        <v>3</v>
      </c>
      <c r="GT1038">
        <v>0</v>
      </c>
      <c r="GU1038" t="s">
        <v>3</v>
      </c>
      <c r="GV1038">
        <f t="shared" ref="GV1038:GV1051" si="1044">ROUND((GT1038),6)</f>
        <v>0</v>
      </c>
      <c r="GW1038">
        <v>1</v>
      </c>
      <c r="GX1038">
        <f t="shared" ref="GX1038:GX1051" si="1045">ROUND(HC1038*I1038,2)</f>
        <v>0</v>
      </c>
      <c r="HA1038">
        <v>0</v>
      </c>
      <c r="HB1038">
        <v>0</v>
      </c>
      <c r="HC1038">
        <f t="shared" ref="HC1038:HC1051" si="1046">GV1038*GW1038</f>
        <v>0</v>
      </c>
      <c r="HE1038" t="s">
        <v>3</v>
      </c>
      <c r="HF1038" t="s">
        <v>3</v>
      </c>
      <c r="IK1038">
        <v>0</v>
      </c>
    </row>
    <row r="1039" spans="1:245">
      <c r="A1039">
        <v>18</v>
      </c>
      <c r="B1039">
        <v>1</v>
      </c>
      <c r="C1039">
        <v>664</v>
      </c>
      <c r="E1039" t="s">
        <v>25</v>
      </c>
      <c r="F1039" t="s">
        <v>26</v>
      </c>
      <c r="G1039" t="s">
        <v>27</v>
      </c>
      <c r="H1039" t="s">
        <v>28</v>
      </c>
      <c r="I1039">
        <f>I1038*J1039</f>
        <v>0.27300000000000002</v>
      </c>
      <c r="J1039">
        <v>0.70000000000000007</v>
      </c>
      <c r="O1039">
        <f t="shared" si="1010"/>
        <v>0</v>
      </c>
      <c r="P1039">
        <f t="shared" si="1011"/>
        <v>0</v>
      </c>
      <c r="Q1039">
        <f t="shared" si="1012"/>
        <v>0</v>
      </c>
      <c r="R1039">
        <f t="shared" si="1013"/>
        <v>0</v>
      </c>
      <c r="S1039">
        <f t="shared" si="1014"/>
        <v>0</v>
      </c>
      <c r="T1039">
        <f t="shared" si="1015"/>
        <v>0</v>
      </c>
      <c r="U1039">
        <f t="shared" si="1016"/>
        <v>0</v>
      </c>
      <c r="V1039">
        <f t="shared" si="1017"/>
        <v>0</v>
      </c>
      <c r="W1039">
        <f t="shared" si="1018"/>
        <v>0</v>
      </c>
      <c r="X1039">
        <f t="shared" si="1019"/>
        <v>0</v>
      </c>
      <c r="Y1039">
        <f t="shared" si="1020"/>
        <v>0</v>
      </c>
      <c r="AA1039">
        <v>33525518</v>
      </c>
      <c r="AB1039">
        <f t="shared" si="1021"/>
        <v>0</v>
      </c>
      <c r="AC1039">
        <f t="shared" si="1022"/>
        <v>0</v>
      </c>
      <c r="AD1039">
        <f>ROUND((((ET1039)-(EU1039))+AE1039),6)</f>
        <v>0</v>
      </c>
      <c r="AE1039">
        <f t="shared" si="1023"/>
        <v>0</v>
      </c>
      <c r="AF1039">
        <f t="shared" si="1024"/>
        <v>0</v>
      </c>
      <c r="AG1039">
        <f t="shared" si="1025"/>
        <v>0</v>
      </c>
      <c r="AH1039">
        <f t="shared" si="1026"/>
        <v>0</v>
      </c>
      <c r="AI1039">
        <f t="shared" si="1027"/>
        <v>0</v>
      </c>
      <c r="AJ1039">
        <f t="shared" si="1028"/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80</v>
      </c>
      <c r="AU1039">
        <v>68</v>
      </c>
      <c r="AV1039">
        <v>1</v>
      </c>
      <c r="AW1039">
        <v>1</v>
      </c>
      <c r="AZ1039">
        <v>1</v>
      </c>
      <c r="BA1039">
        <v>1</v>
      </c>
      <c r="BB1039">
        <v>1</v>
      </c>
      <c r="BC1039">
        <v>1</v>
      </c>
      <c r="BD1039" t="s">
        <v>3</v>
      </c>
      <c r="BE1039" t="s">
        <v>3</v>
      </c>
      <c r="BF1039" t="s">
        <v>3</v>
      </c>
      <c r="BG1039" t="s">
        <v>3</v>
      </c>
      <c r="BH1039">
        <v>3</v>
      </c>
      <c r="BI1039">
        <v>1</v>
      </c>
      <c r="BJ1039" t="s">
        <v>29</v>
      </c>
      <c r="BM1039">
        <v>57001</v>
      </c>
      <c r="BN1039">
        <v>0</v>
      </c>
      <c r="BO1039" t="s">
        <v>3</v>
      </c>
      <c r="BP1039">
        <v>0</v>
      </c>
      <c r="BQ1039">
        <v>6</v>
      </c>
      <c r="BR1039">
        <v>0</v>
      </c>
      <c r="BS1039">
        <v>1</v>
      </c>
      <c r="BT1039">
        <v>1</v>
      </c>
      <c r="BU1039">
        <v>1</v>
      </c>
      <c r="BV1039">
        <v>1</v>
      </c>
      <c r="BW1039">
        <v>1</v>
      </c>
      <c r="BX1039">
        <v>1</v>
      </c>
      <c r="BY1039" t="s">
        <v>3</v>
      </c>
      <c r="BZ1039">
        <v>80</v>
      </c>
      <c r="CA1039">
        <v>68</v>
      </c>
      <c r="CE1039">
        <v>0</v>
      </c>
      <c r="CF1039">
        <v>0</v>
      </c>
      <c r="CG1039">
        <v>0</v>
      </c>
      <c r="CM1039">
        <v>0</v>
      </c>
      <c r="CN1039" t="s">
        <v>3</v>
      </c>
      <c r="CO1039">
        <v>0</v>
      </c>
      <c r="CP1039">
        <f t="shared" si="1029"/>
        <v>0</v>
      </c>
      <c r="CQ1039">
        <f t="shared" si="1030"/>
        <v>0</v>
      </c>
      <c r="CR1039">
        <f t="shared" si="1031"/>
        <v>0</v>
      </c>
      <c r="CS1039">
        <f t="shared" si="1032"/>
        <v>0</v>
      </c>
      <c r="CT1039">
        <f t="shared" si="1033"/>
        <v>0</v>
      </c>
      <c r="CU1039">
        <f t="shared" si="1034"/>
        <v>0</v>
      </c>
      <c r="CV1039">
        <f t="shared" si="1035"/>
        <v>0</v>
      </c>
      <c r="CW1039">
        <f t="shared" si="1036"/>
        <v>0</v>
      </c>
      <c r="CX1039">
        <f t="shared" si="1037"/>
        <v>0</v>
      </c>
      <c r="CY1039">
        <f>(((S1039+R1039)*AT1039)/100)</f>
        <v>0</v>
      </c>
      <c r="CZ1039">
        <f>(((S1039+R1039)*AU1039)/100)</f>
        <v>0</v>
      </c>
      <c r="DC1039" t="s">
        <v>3</v>
      </c>
      <c r="DD1039" t="s">
        <v>3</v>
      </c>
      <c r="DE1039" t="s">
        <v>3</v>
      </c>
      <c r="DF1039" t="s">
        <v>3</v>
      </c>
      <c r="DG1039" t="s">
        <v>3</v>
      </c>
      <c r="DH1039" t="s">
        <v>3</v>
      </c>
      <c r="DI1039" t="s">
        <v>3</v>
      </c>
      <c r="DJ1039" t="s">
        <v>3</v>
      </c>
      <c r="DK1039" t="s">
        <v>3</v>
      </c>
      <c r="DL1039" t="s">
        <v>3</v>
      </c>
      <c r="DM1039" t="s">
        <v>3</v>
      </c>
      <c r="DN1039">
        <v>0</v>
      </c>
      <c r="DO1039">
        <v>0</v>
      </c>
      <c r="DP1039">
        <v>1</v>
      </c>
      <c r="DQ1039">
        <v>1</v>
      </c>
      <c r="DU1039">
        <v>1009</v>
      </c>
      <c r="DV1039" t="s">
        <v>28</v>
      </c>
      <c r="DW1039" t="s">
        <v>28</v>
      </c>
      <c r="DX1039">
        <v>1000</v>
      </c>
      <c r="DZ1039" t="s">
        <v>3</v>
      </c>
      <c r="EA1039" t="s">
        <v>3</v>
      </c>
      <c r="EB1039" t="s">
        <v>3</v>
      </c>
      <c r="EC1039" t="s">
        <v>3</v>
      </c>
      <c r="EE1039">
        <v>36260505</v>
      </c>
      <c r="EF1039">
        <v>6</v>
      </c>
      <c r="EG1039" t="s">
        <v>22</v>
      </c>
      <c r="EH1039">
        <v>0</v>
      </c>
      <c r="EI1039" t="s">
        <v>3</v>
      </c>
      <c r="EJ1039">
        <v>1</v>
      </c>
      <c r="EK1039">
        <v>57001</v>
      </c>
      <c r="EL1039" t="s">
        <v>23</v>
      </c>
      <c r="EM1039" t="s">
        <v>24</v>
      </c>
      <c r="EO1039" t="s">
        <v>3</v>
      </c>
      <c r="EQ1039">
        <v>0</v>
      </c>
      <c r="ER1039">
        <v>0</v>
      </c>
      <c r="ES1039">
        <v>0</v>
      </c>
      <c r="ET1039">
        <v>0</v>
      </c>
      <c r="EU1039">
        <v>0</v>
      </c>
      <c r="EV1039">
        <v>0</v>
      </c>
      <c r="EW1039">
        <v>0</v>
      </c>
      <c r="EX1039">
        <v>0</v>
      </c>
      <c r="FQ1039">
        <v>0</v>
      </c>
      <c r="FR1039">
        <f t="shared" si="1038"/>
        <v>0</v>
      </c>
      <c r="FS1039">
        <v>0</v>
      </c>
      <c r="FX1039">
        <v>80</v>
      </c>
      <c r="FY1039">
        <v>68</v>
      </c>
      <c r="GA1039" t="s">
        <v>3</v>
      </c>
      <c r="GD1039">
        <v>1</v>
      </c>
      <c r="GF1039">
        <v>-304821490</v>
      </c>
      <c r="GG1039">
        <v>2</v>
      </c>
      <c r="GH1039">
        <v>1</v>
      </c>
      <c r="GI1039">
        <v>-2</v>
      </c>
      <c r="GJ1039">
        <v>0</v>
      </c>
      <c r="GK1039">
        <v>0</v>
      </c>
      <c r="GL1039">
        <f t="shared" si="1039"/>
        <v>0</v>
      </c>
      <c r="GM1039">
        <f t="shared" si="1040"/>
        <v>0</v>
      </c>
      <c r="GN1039">
        <f t="shared" si="1041"/>
        <v>0</v>
      </c>
      <c r="GO1039">
        <f t="shared" si="1042"/>
        <v>0</v>
      </c>
      <c r="GP1039">
        <f t="shared" si="1043"/>
        <v>0</v>
      </c>
      <c r="GR1039">
        <v>0</v>
      </c>
      <c r="GS1039">
        <v>3</v>
      </c>
      <c r="GT1039">
        <v>0</v>
      </c>
      <c r="GU1039" t="s">
        <v>3</v>
      </c>
      <c r="GV1039">
        <f t="shared" si="1044"/>
        <v>0</v>
      </c>
      <c r="GW1039">
        <v>1</v>
      </c>
      <c r="GX1039">
        <f t="shared" si="1045"/>
        <v>0</v>
      </c>
      <c r="HA1039">
        <v>0</v>
      </c>
      <c r="HB1039">
        <v>0</v>
      </c>
      <c r="HC1039">
        <f t="shared" si="1046"/>
        <v>0</v>
      </c>
      <c r="HE1039" t="s">
        <v>3</v>
      </c>
      <c r="HF1039" t="s">
        <v>3</v>
      </c>
      <c r="IK1039">
        <v>0</v>
      </c>
    </row>
    <row r="1040" spans="1:245">
      <c r="A1040">
        <v>17</v>
      </c>
      <c r="B1040">
        <v>1</v>
      </c>
      <c r="C1040">
        <f>ROW(SmtRes!A667)</f>
        <v>667</v>
      </c>
      <c r="D1040">
        <f>ROW(EtalonRes!A656)</f>
        <v>656</v>
      </c>
      <c r="E1040" t="s">
        <v>30</v>
      </c>
      <c r="F1040" t="s">
        <v>131</v>
      </c>
      <c r="G1040" t="s">
        <v>132</v>
      </c>
      <c r="H1040" t="s">
        <v>33</v>
      </c>
      <c r="I1040">
        <f>ROUND(39/100,9)</f>
        <v>0.39</v>
      </c>
      <c r="J1040">
        <v>0</v>
      </c>
      <c r="O1040">
        <f t="shared" si="1010"/>
        <v>3578.11</v>
      </c>
      <c r="P1040">
        <f t="shared" si="1011"/>
        <v>0</v>
      </c>
      <c r="Q1040">
        <f t="shared" si="1012"/>
        <v>634.11</v>
      </c>
      <c r="R1040">
        <f t="shared" si="1013"/>
        <v>609.25</v>
      </c>
      <c r="S1040">
        <f t="shared" si="1014"/>
        <v>2944</v>
      </c>
      <c r="T1040">
        <f t="shared" si="1015"/>
        <v>0</v>
      </c>
      <c r="U1040">
        <f t="shared" si="1016"/>
        <v>11.906700000000001</v>
      </c>
      <c r="V1040">
        <f t="shared" si="1017"/>
        <v>1.4235</v>
      </c>
      <c r="W1040">
        <f t="shared" si="1018"/>
        <v>0</v>
      </c>
      <c r="X1040">
        <f t="shared" si="1019"/>
        <v>0</v>
      </c>
      <c r="Y1040">
        <f t="shared" si="1020"/>
        <v>0</v>
      </c>
      <c r="AA1040">
        <v>33525518</v>
      </c>
      <c r="AB1040">
        <f t="shared" si="1021"/>
        <v>352.23</v>
      </c>
      <c r="AC1040">
        <f t="shared" si="1022"/>
        <v>0</v>
      </c>
      <c r="AD1040">
        <f>ROUND((ET1040),6)</f>
        <v>114.1</v>
      </c>
      <c r="AE1040">
        <f t="shared" si="1023"/>
        <v>49.28</v>
      </c>
      <c r="AF1040">
        <f t="shared" si="1024"/>
        <v>238.13</v>
      </c>
      <c r="AG1040">
        <f t="shared" si="1025"/>
        <v>0</v>
      </c>
      <c r="AH1040">
        <f t="shared" si="1026"/>
        <v>30.53</v>
      </c>
      <c r="AI1040">
        <f t="shared" si="1027"/>
        <v>3.65</v>
      </c>
      <c r="AJ1040">
        <f t="shared" si="1028"/>
        <v>0</v>
      </c>
      <c r="AK1040">
        <v>352.23</v>
      </c>
      <c r="AL1040">
        <v>0</v>
      </c>
      <c r="AM1040">
        <v>114.1</v>
      </c>
      <c r="AN1040">
        <v>49.28</v>
      </c>
      <c r="AO1040">
        <v>238.13</v>
      </c>
      <c r="AP1040">
        <v>0</v>
      </c>
      <c r="AQ1040">
        <v>30.53</v>
      </c>
      <c r="AR1040">
        <v>3.65</v>
      </c>
      <c r="AS1040">
        <v>0</v>
      </c>
      <c r="AT1040">
        <v>0</v>
      </c>
      <c r="AU1040">
        <v>0</v>
      </c>
      <c r="AV1040">
        <v>1</v>
      </c>
      <c r="AW1040">
        <v>1</v>
      </c>
      <c r="AZ1040">
        <v>1</v>
      </c>
      <c r="BA1040">
        <v>31.7</v>
      </c>
      <c r="BB1040">
        <v>14.25</v>
      </c>
      <c r="BC1040">
        <v>1</v>
      </c>
      <c r="BD1040" t="s">
        <v>3</v>
      </c>
      <c r="BE1040" t="s">
        <v>3</v>
      </c>
      <c r="BF1040" t="s">
        <v>3</v>
      </c>
      <c r="BG1040" t="s">
        <v>3</v>
      </c>
      <c r="BH1040">
        <v>0</v>
      </c>
      <c r="BI1040">
        <v>1</v>
      </c>
      <c r="BJ1040" t="s">
        <v>133</v>
      </c>
      <c r="BM1040">
        <v>46003</v>
      </c>
      <c r="BN1040">
        <v>0</v>
      </c>
      <c r="BO1040" t="s">
        <v>131</v>
      </c>
      <c r="BP1040">
        <v>1</v>
      </c>
      <c r="BQ1040">
        <v>0</v>
      </c>
      <c r="BR1040">
        <v>0</v>
      </c>
      <c r="BS1040">
        <v>31.7</v>
      </c>
      <c r="BT1040">
        <v>1</v>
      </c>
      <c r="BU1040">
        <v>1</v>
      </c>
      <c r="BV1040">
        <v>1</v>
      </c>
      <c r="BW1040">
        <v>1</v>
      </c>
      <c r="BX1040">
        <v>1</v>
      </c>
      <c r="BY1040" t="s">
        <v>3</v>
      </c>
      <c r="BZ1040">
        <v>0</v>
      </c>
      <c r="CA1040">
        <v>0</v>
      </c>
      <c r="CE1040">
        <v>0</v>
      </c>
      <c r="CF1040">
        <v>0</v>
      </c>
      <c r="CG1040">
        <v>0</v>
      </c>
      <c r="CM1040">
        <v>0</v>
      </c>
      <c r="CN1040" t="s">
        <v>3</v>
      </c>
      <c r="CO1040">
        <v>0</v>
      </c>
      <c r="CP1040">
        <f t="shared" si="1029"/>
        <v>3578.11</v>
      </c>
      <c r="CQ1040">
        <f t="shared" si="1030"/>
        <v>0</v>
      </c>
      <c r="CR1040">
        <f t="shared" si="1031"/>
        <v>1625.925</v>
      </c>
      <c r="CS1040">
        <f t="shared" si="1032"/>
        <v>1562.1759999999999</v>
      </c>
      <c r="CT1040">
        <f t="shared" si="1033"/>
        <v>7548.7209999999995</v>
      </c>
      <c r="CU1040">
        <f t="shared" si="1034"/>
        <v>0</v>
      </c>
      <c r="CV1040">
        <f t="shared" si="1035"/>
        <v>30.53</v>
      </c>
      <c r="CW1040">
        <f t="shared" si="1036"/>
        <v>3.65</v>
      </c>
      <c r="CX1040">
        <f t="shared" si="1037"/>
        <v>0</v>
      </c>
      <c r="CY1040">
        <f>0</f>
        <v>0</v>
      </c>
      <c r="CZ1040">
        <f>0</f>
        <v>0</v>
      </c>
      <c r="DC1040" t="s">
        <v>3</v>
      </c>
      <c r="DD1040" t="s">
        <v>3</v>
      </c>
      <c r="DE1040" t="s">
        <v>3</v>
      </c>
      <c r="DF1040" t="s">
        <v>3</v>
      </c>
      <c r="DG1040" t="s">
        <v>3</v>
      </c>
      <c r="DH1040" t="s">
        <v>3</v>
      </c>
      <c r="DI1040" t="s">
        <v>3</v>
      </c>
      <c r="DJ1040" t="s">
        <v>3</v>
      </c>
      <c r="DK1040" t="s">
        <v>3</v>
      </c>
      <c r="DL1040" t="s">
        <v>3</v>
      </c>
      <c r="DM1040" t="s">
        <v>3</v>
      </c>
      <c r="DN1040">
        <v>0</v>
      </c>
      <c r="DO1040">
        <v>0</v>
      </c>
      <c r="DP1040">
        <v>1</v>
      </c>
      <c r="DQ1040">
        <v>1</v>
      </c>
      <c r="DU1040">
        <v>1013</v>
      </c>
      <c r="DV1040" t="s">
        <v>33</v>
      </c>
      <c r="DW1040" t="s">
        <v>33</v>
      </c>
      <c r="DX1040">
        <v>1</v>
      </c>
      <c r="DZ1040" t="s">
        <v>3</v>
      </c>
      <c r="EA1040" t="s">
        <v>3</v>
      </c>
      <c r="EB1040" t="s">
        <v>3</v>
      </c>
      <c r="EC1040" t="s">
        <v>3</v>
      </c>
      <c r="EE1040">
        <v>0</v>
      </c>
      <c r="EF1040">
        <v>0</v>
      </c>
      <c r="EG1040" t="s">
        <v>3</v>
      </c>
      <c r="EH1040">
        <v>0</v>
      </c>
      <c r="EI1040" t="s">
        <v>3</v>
      </c>
      <c r="EJ1040">
        <v>0</v>
      </c>
      <c r="EK1040">
        <v>46003</v>
      </c>
      <c r="EL1040" t="s">
        <v>3</v>
      </c>
      <c r="EM1040" t="s">
        <v>3</v>
      </c>
      <c r="EO1040" t="s">
        <v>3</v>
      </c>
      <c r="EQ1040">
        <v>0</v>
      </c>
      <c r="ER1040">
        <v>352.23</v>
      </c>
      <c r="ES1040">
        <v>0</v>
      </c>
      <c r="ET1040">
        <v>114.1</v>
      </c>
      <c r="EU1040">
        <v>49.28</v>
      </c>
      <c r="EV1040">
        <v>238.13</v>
      </c>
      <c r="EW1040">
        <v>30.53</v>
      </c>
      <c r="EX1040">
        <v>3.65</v>
      </c>
      <c r="EY1040">
        <v>0</v>
      </c>
      <c r="FQ1040">
        <v>0</v>
      </c>
      <c r="FR1040">
        <f t="shared" si="1038"/>
        <v>0</v>
      </c>
      <c r="FS1040">
        <v>0</v>
      </c>
      <c r="FX1040">
        <v>0</v>
      </c>
      <c r="FY1040">
        <v>0</v>
      </c>
      <c r="GA1040" t="s">
        <v>3</v>
      </c>
      <c r="GD1040">
        <v>1</v>
      </c>
      <c r="GF1040">
        <v>-1150632743</v>
      </c>
      <c r="GG1040">
        <v>2</v>
      </c>
      <c r="GH1040">
        <v>1</v>
      </c>
      <c r="GI1040">
        <v>2</v>
      </c>
      <c r="GJ1040">
        <v>0</v>
      </c>
      <c r="GK1040">
        <v>0</v>
      </c>
      <c r="GL1040">
        <f t="shared" si="1039"/>
        <v>0</v>
      </c>
      <c r="GM1040">
        <f t="shared" si="1040"/>
        <v>3578.11</v>
      </c>
      <c r="GN1040">
        <f t="shared" si="1041"/>
        <v>3578.11</v>
      </c>
      <c r="GO1040">
        <f t="shared" si="1042"/>
        <v>0</v>
      </c>
      <c r="GP1040">
        <f t="shared" si="1043"/>
        <v>0</v>
      </c>
      <c r="GR1040">
        <v>0</v>
      </c>
      <c r="GS1040">
        <v>3</v>
      </c>
      <c r="GT1040">
        <v>0</v>
      </c>
      <c r="GU1040" t="s">
        <v>3</v>
      </c>
      <c r="GV1040">
        <f t="shared" si="1044"/>
        <v>0</v>
      </c>
      <c r="GW1040">
        <v>1</v>
      </c>
      <c r="GX1040">
        <f t="shared" si="1045"/>
        <v>0</v>
      </c>
      <c r="HA1040">
        <v>0</v>
      </c>
      <c r="HB1040">
        <v>0</v>
      </c>
      <c r="HC1040">
        <f t="shared" si="1046"/>
        <v>0</v>
      </c>
      <c r="HE1040" t="s">
        <v>3</v>
      </c>
      <c r="HF1040" t="s">
        <v>3</v>
      </c>
      <c r="IK1040">
        <v>0</v>
      </c>
    </row>
    <row r="1041" spans="1:245">
      <c r="A1041">
        <v>17</v>
      </c>
      <c r="B1041">
        <v>1</v>
      </c>
      <c r="C1041">
        <f>ROW(SmtRes!A671)</f>
        <v>671</v>
      </c>
      <c r="D1041">
        <f>ROW(EtalonRes!A660)</f>
        <v>660</v>
      </c>
      <c r="E1041" t="s">
        <v>36</v>
      </c>
      <c r="F1041" t="s">
        <v>31</v>
      </c>
      <c r="G1041" t="s">
        <v>32</v>
      </c>
      <c r="H1041" t="s">
        <v>33</v>
      </c>
      <c r="I1041">
        <f>ROUND(39/100,9)</f>
        <v>0.39</v>
      </c>
      <c r="J1041">
        <v>0</v>
      </c>
      <c r="O1041">
        <f t="shared" si="1010"/>
        <v>1120.9100000000001</v>
      </c>
      <c r="P1041">
        <f t="shared" si="1011"/>
        <v>0</v>
      </c>
      <c r="Q1041">
        <f t="shared" si="1012"/>
        <v>22.58</v>
      </c>
      <c r="R1041">
        <f t="shared" si="1013"/>
        <v>21.76</v>
      </c>
      <c r="S1041">
        <f t="shared" si="1014"/>
        <v>1098.33</v>
      </c>
      <c r="T1041">
        <f t="shared" si="1015"/>
        <v>0</v>
      </c>
      <c r="U1041">
        <f t="shared" si="1016"/>
        <v>4.4420999999999999</v>
      </c>
      <c r="V1041">
        <f t="shared" si="1017"/>
        <v>5.0700000000000002E-2</v>
      </c>
      <c r="W1041">
        <f t="shared" si="1018"/>
        <v>0</v>
      </c>
      <c r="X1041">
        <f t="shared" si="1019"/>
        <v>896.07</v>
      </c>
      <c r="Y1041">
        <f t="shared" si="1020"/>
        <v>761.66</v>
      </c>
      <c r="AA1041">
        <v>33525518</v>
      </c>
      <c r="AB1041">
        <f t="shared" si="1021"/>
        <v>92.9</v>
      </c>
      <c r="AC1041">
        <f t="shared" si="1022"/>
        <v>0</v>
      </c>
      <c r="AD1041">
        <f t="shared" ref="AD1041:AD1051" si="1047">ROUND((((ET1041)-(EU1041))+AE1041),6)</f>
        <v>4.0599999999999996</v>
      </c>
      <c r="AE1041">
        <f t="shared" si="1023"/>
        <v>1.76</v>
      </c>
      <c r="AF1041">
        <f t="shared" si="1024"/>
        <v>88.84</v>
      </c>
      <c r="AG1041">
        <f t="shared" si="1025"/>
        <v>0</v>
      </c>
      <c r="AH1041">
        <f t="shared" si="1026"/>
        <v>11.39</v>
      </c>
      <c r="AI1041">
        <f t="shared" si="1027"/>
        <v>0.13</v>
      </c>
      <c r="AJ1041">
        <f t="shared" si="1028"/>
        <v>0</v>
      </c>
      <c r="AK1041">
        <v>92.9</v>
      </c>
      <c r="AL1041">
        <v>0</v>
      </c>
      <c r="AM1041">
        <v>4.0599999999999996</v>
      </c>
      <c r="AN1041">
        <v>1.76</v>
      </c>
      <c r="AO1041">
        <v>88.84</v>
      </c>
      <c r="AP1041">
        <v>0</v>
      </c>
      <c r="AQ1041">
        <v>11.39</v>
      </c>
      <c r="AR1041">
        <v>0.13</v>
      </c>
      <c r="AS1041">
        <v>0</v>
      </c>
      <c r="AT1041">
        <v>80</v>
      </c>
      <c r="AU1041">
        <v>68</v>
      </c>
      <c r="AV1041">
        <v>1</v>
      </c>
      <c r="AW1041">
        <v>1</v>
      </c>
      <c r="AZ1041">
        <v>1</v>
      </c>
      <c r="BA1041">
        <v>31.7</v>
      </c>
      <c r="BB1041">
        <v>14.26</v>
      </c>
      <c r="BC1041">
        <v>1</v>
      </c>
      <c r="BD1041" t="s">
        <v>3</v>
      </c>
      <c r="BE1041" t="s">
        <v>3</v>
      </c>
      <c r="BF1041" t="s">
        <v>3</v>
      </c>
      <c r="BG1041" t="s">
        <v>3</v>
      </c>
      <c r="BH1041">
        <v>0</v>
      </c>
      <c r="BI1041">
        <v>1</v>
      </c>
      <c r="BJ1041" t="s">
        <v>34</v>
      </c>
      <c r="BM1041">
        <v>57001</v>
      </c>
      <c r="BN1041">
        <v>0</v>
      </c>
      <c r="BO1041" t="s">
        <v>31</v>
      </c>
      <c r="BP1041">
        <v>1</v>
      </c>
      <c r="BQ1041">
        <v>6</v>
      </c>
      <c r="BR1041">
        <v>0</v>
      </c>
      <c r="BS1041">
        <v>31.7</v>
      </c>
      <c r="BT1041">
        <v>1</v>
      </c>
      <c r="BU1041">
        <v>1</v>
      </c>
      <c r="BV1041">
        <v>1</v>
      </c>
      <c r="BW1041">
        <v>1</v>
      </c>
      <c r="BX1041">
        <v>1</v>
      </c>
      <c r="BY1041" t="s">
        <v>3</v>
      </c>
      <c r="BZ1041">
        <v>80</v>
      </c>
      <c r="CA1041">
        <v>68</v>
      </c>
      <c r="CE1041">
        <v>0</v>
      </c>
      <c r="CF1041">
        <v>0</v>
      </c>
      <c r="CG1041">
        <v>0</v>
      </c>
      <c r="CM1041">
        <v>0</v>
      </c>
      <c r="CN1041" t="s">
        <v>3</v>
      </c>
      <c r="CO1041">
        <v>0</v>
      </c>
      <c r="CP1041">
        <f t="shared" si="1029"/>
        <v>1120.9099999999999</v>
      </c>
      <c r="CQ1041">
        <f t="shared" si="1030"/>
        <v>0</v>
      </c>
      <c r="CR1041">
        <f t="shared" si="1031"/>
        <v>57.895599999999995</v>
      </c>
      <c r="CS1041">
        <f t="shared" si="1032"/>
        <v>55.792000000000002</v>
      </c>
      <c r="CT1041">
        <f t="shared" si="1033"/>
        <v>2816.2280000000001</v>
      </c>
      <c r="CU1041">
        <f t="shared" si="1034"/>
        <v>0</v>
      </c>
      <c r="CV1041">
        <f t="shared" si="1035"/>
        <v>11.39</v>
      </c>
      <c r="CW1041">
        <f t="shared" si="1036"/>
        <v>0.13</v>
      </c>
      <c r="CX1041">
        <f t="shared" si="1037"/>
        <v>0</v>
      </c>
      <c r="CY1041">
        <f t="shared" ref="CY1041:CY1051" si="1048">(((S1041+R1041)*AT1041)/100)</f>
        <v>896.072</v>
      </c>
      <c r="CZ1041">
        <f t="shared" ref="CZ1041:CZ1051" si="1049">(((S1041+R1041)*AU1041)/100)</f>
        <v>761.66120000000001</v>
      </c>
      <c r="DC1041" t="s">
        <v>3</v>
      </c>
      <c r="DD1041" t="s">
        <v>3</v>
      </c>
      <c r="DE1041" t="s">
        <v>3</v>
      </c>
      <c r="DF1041" t="s">
        <v>3</v>
      </c>
      <c r="DG1041" t="s">
        <v>3</v>
      </c>
      <c r="DH1041" t="s">
        <v>3</v>
      </c>
      <c r="DI1041" t="s">
        <v>3</v>
      </c>
      <c r="DJ1041" t="s">
        <v>3</v>
      </c>
      <c r="DK1041" t="s">
        <v>3</v>
      </c>
      <c r="DL1041" t="s">
        <v>3</v>
      </c>
      <c r="DM1041" t="s">
        <v>3</v>
      </c>
      <c r="DN1041">
        <v>0</v>
      </c>
      <c r="DO1041">
        <v>0</v>
      </c>
      <c r="DP1041">
        <v>1</v>
      </c>
      <c r="DQ1041">
        <v>1</v>
      </c>
      <c r="DU1041">
        <v>1013</v>
      </c>
      <c r="DV1041" t="s">
        <v>33</v>
      </c>
      <c r="DW1041" t="s">
        <v>33</v>
      </c>
      <c r="DX1041">
        <v>1</v>
      </c>
      <c r="DZ1041" t="s">
        <v>3</v>
      </c>
      <c r="EA1041" t="s">
        <v>3</v>
      </c>
      <c r="EB1041" t="s">
        <v>3</v>
      </c>
      <c r="EC1041" t="s">
        <v>3</v>
      </c>
      <c r="EE1041">
        <v>36260505</v>
      </c>
      <c r="EF1041">
        <v>6</v>
      </c>
      <c r="EG1041" t="s">
        <v>22</v>
      </c>
      <c r="EH1041">
        <v>0</v>
      </c>
      <c r="EI1041" t="s">
        <v>3</v>
      </c>
      <c r="EJ1041">
        <v>1</v>
      </c>
      <c r="EK1041">
        <v>57001</v>
      </c>
      <c r="EL1041" t="s">
        <v>23</v>
      </c>
      <c r="EM1041" t="s">
        <v>24</v>
      </c>
      <c r="EO1041" t="s">
        <v>3</v>
      </c>
      <c r="EQ1041">
        <v>0</v>
      </c>
      <c r="ER1041">
        <v>92.9</v>
      </c>
      <c r="ES1041">
        <v>0</v>
      </c>
      <c r="ET1041">
        <v>4.0599999999999996</v>
      </c>
      <c r="EU1041">
        <v>1.76</v>
      </c>
      <c r="EV1041">
        <v>88.84</v>
      </c>
      <c r="EW1041">
        <v>11.39</v>
      </c>
      <c r="EX1041">
        <v>0.13</v>
      </c>
      <c r="EY1041">
        <v>0</v>
      </c>
      <c r="FQ1041">
        <v>0</v>
      </c>
      <c r="FR1041">
        <f t="shared" si="1038"/>
        <v>0</v>
      </c>
      <c r="FS1041">
        <v>0</v>
      </c>
      <c r="FX1041">
        <v>80</v>
      </c>
      <c r="FY1041">
        <v>68</v>
      </c>
      <c r="GA1041" t="s">
        <v>3</v>
      </c>
      <c r="GD1041">
        <v>1</v>
      </c>
      <c r="GF1041">
        <v>-1629810845</v>
      </c>
      <c r="GG1041">
        <v>2</v>
      </c>
      <c r="GH1041">
        <v>1</v>
      </c>
      <c r="GI1041">
        <v>2</v>
      </c>
      <c r="GJ1041">
        <v>0</v>
      </c>
      <c r="GK1041">
        <v>0</v>
      </c>
      <c r="GL1041">
        <f t="shared" si="1039"/>
        <v>0</v>
      </c>
      <c r="GM1041">
        <f t="shared" si="1040"/>
        <v>2778.64</v>
      </c>
      <c r="GN1041">
        <f t="shared" si="1041"/>
        <v>2778.64</v>
      </c>
      <c r="GO1041">
        <f t="shared" si="1042"/>
        <v>0</v>
      </c>
      <c r="GP1041">
        <f t="shared" si="1043"/>
        <v>0</v>
      </c>
      <c r="GR1041">
        <v>0</v>
      </c>
      <c r="GS1041">
        <v>3</v>
      </c>
      <c r="GT1041">
        <v>0</v>
      </c>
      <c r="GU1041" t="s">
        <v>3</v>
      </c>
      <c r="GV1041">
        <f t="shared" si="1044"/>
        <v>0</v>
      </c>
      <c r="GW1041">
        <v>1</v>
      </c>
      <c r="GX1041">
        <f t="shared" si="1045"/>
        <v>0</v>
      </c>
      <c r="HA1041">
        <v>0</v>
      </c>
      <c r="HB1041">
        <v>0</v>
      </c>
      <c r="HC1041">
        <f t="shared" si="1046"/>
        <v>0</v>
      </c>
      <c r="HE1041" t="s">
        <v>3</v>
      </c>
      <c r="HF1041" t="s">
        <v>3</v>
      </c>
      <c r="IK1041">
        <v>0</v>
      </c>
    </row>
    <row r="1042" spans="1:245">
      <c r="A1042">
        <v>18</v>
      </c>
      <c r="B1042">
        <v>1</v>
      </c>
      <c r="C1042">
        <v>671</v>
      </c>
      <c r="E1042" t="s">
        <v>41</v>
      </c>
      <c r="F1042" t="s">
        <v>26</v>
      </c>
      <c r="G1042" t="s">
        <v>27</v>
      </c>
      <c r="H1042" t="s">
        <v>28</v>
      </c>
      <c r="I1042">
        <f>I1041*J1042</f>
        <v>0.18329999999999999</v>
      </c>
      <c r="J1042">
        <v>0.47</v>
      </c>
      <c r="O1042">
        <f t="shared" si="1010"/>
        <v>0</v>
      </c>
      <c r="P1042">
        <f t="shared" si="1011"/>
        <v>0</v>
      </c>
      <c r="Q1042">
        <f t="shared" si="1012"/>
        <v>0</v>
      </c>
      <c r="R1042">
        <f t="shared" si="1013"/>
        <v>0</v>
      </c>
      <c r="S1042">
        <f t="shared" si="1014"/>
        <v>0</v>
      </c>
      <c r="T1042">
        <f t="shared" si="1015"/>
        <v>0</v>
      </c>
      <c r="U1042">
        <f t="shared" si="1016"/>
        <v>0</v>
      </c>
      <c r="V1042">
        <f t="shared" si="1017"/>
        <v>0</v>
      </c>
      <c r="W1042">
        <f t="shared" si="1018"/>
        <v>0</v>
      </c>
      <c r="X1042">
        <f t="shared" si="1019"/>
        <v>0</v>
      </c>
      <c r="Y1042">
        <f t="shared" si="1020"/>
        <v>0</v>
      </c>
      <c r="AA1042">
        <v>33525518</v>
      </c>
      <c r="AB1042">
        <f t="shared" si="1021"/>
        <v>0</v>
      </c>
      <c r="AC1042">
        <f t="shared" si="1022"/>
        <v>0</v>
      </c>
      <c r="AD1042">
        <f t="shared" si="1047"/>
        <v>0</v>
      </c>
      <c r="AE1042">
        <f t="shared" si="1023"/>
        <v>0</v>
      </c>
      <c r="AF1042">
        <f t="shared" si="1024"/>
        <v>0</v>
      </c>
      <c r="AG1042">
        <f t="shared" si="1025"/>
        <v>0</v>
      </c>
      <c r="AH1042">
        <f t="shared" si="1026"/>
        <v>0</v>
      </c>
      <c r="AI1042">
        <f t="shared" si="1027"/>
        <v>0</v>
      </c>
      <c r="AJ1042">
        <f t="shared" si="1028"/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80</v>
      </c>
      <c r="AU1042">
        <v>68</v>
      </c>
      <c r="AV1042">
        <v>1</v>
      </c>
      <c r="AW1042">
        <v>1</v>
      </c>
      <c r="AZ1042">
        <v>1</v>
      </c>
      <c r="BA1042">
        <v>1</v>
      </c>
      <c r="BB1042">
        <v>1</v>
      </c>
      <c r="BC1042">
        <v>1</v>
      </c>
      <c r="BD1042" t="s">
        <v>3</v>
      </c>
      <c r="BE1042" t="s">
        <v>3</v>
      </c>
      <c r="BF1042" t="s">
        <v>3</v>
      </c>
      <c r="BG1042" t="s">
        <v>3</v>
      </c>
      <c r="BH1042">
        <v>3</v>
      </c>
      <c r="BI1042">
        <v>1</v>
      </c>
      <c r="BJ1042" t="s">
        <v>29</v>
      </c>
      <c r="BM1042">
        <v>57001</v>
      </c>
      <c r="BN1042">
        <v>0</v>
      </c>
      <c r="BO1042" t="s">
        <v>3</v>
      </c>
      <c r="BP1042">
        <v>0</v>
      </c>
      <c r="BQ1042">
        <v>6</v>
      </c>
      <c r="BR1042">
        <v>0</v>
      </c>
      <c r="BS1042">
        <v>1</v>
      </c>
      <c r="BT1042">
        <v>1</v>
      </c>
      <c r="BU1042">
        <v>1</v>
      </c>
      <c r="BV1042">
        <v>1</v>
      </c>
      <c r="BW1042">
        <v>1</v>
      </c>
      <c r="BX1042">
        <v>1</v>
      </c>
      <c r="BY1042" t="s">
        <v>3</v>
      </c>
      <c r="BZ1042">
        <v>80</v>
      </c>
      <c r="CA1042">
        <v>68</v>
      </c>
      <c r="CE1042">
        <v>0</v>
      </c>
      <c r="CF1042">
        <v>0</v>
      </c>
      <c r="CG1042">
        <v>0</v>
      </c>
      <c r="CM1042">
        <v>0</v>
      </c>
      <c r="CN1042" t="s">
        <v>3</v>
      </c>
      <c r="CO1042">
        <v>0</v>
      </c>
      <c r="CP1042">
        <f t="shared" si="1029"/>
        <v>0</v>
      </c>
      <c r="CQ1042">
        <f t="shared" si="1030"/>
        <v>0</v>
      </c>
      <c r="CR1042">
        <f t="shared" si="1031"/>
        <v>0</v>
      </c>
      <c r="CS1042">
        <f t="shared" si="1032"/>
        <v>0</v>
      </c>
      <c r="CT1042">
        <f t="shared" si="1033"/>
        <v>0</v>
      </c>
      <c r="CU1042">
        <f t="shared" si="1034"/>
        <v>0</v>
      </c>
      <c r="CV1042">
        <f t="shared" si="1035"/>
        <v>0</v>
      </c>
      <c r="CW1042">
        <f t="shared" si="1036"/>
        <v>0</v>
      </c>
      <c r="CX1042">
        <f t="shared" si="1037"/>
        <v>0</v>
      </c>
      <c r="CY1042">
        <f t="shared" si="1048"/>
        <v>0</v>
      </c>
      <c r="CZ1042">
        <f t="shared" si="1049"/>
        <v>0</v>
      </c>
      <c r="DC1042" t="s">
        <v>3</v>
      </c>
      <c r="DD1042" t="s">
        <v>3</v>
      </c>
      <c r="DE1042" t="s">
        <v>3</v>
      </c>
      <c r="DF1042" t="s">
        <v>3</v>
      </c>
      <c r="DG1042" t="s">
        <v>3</v>
      </c>
      <c r="DH1042" t="s">
        <v>3</v>
      </c>
      <c r="DI1042" t="s">
        <v>3</v>
      </c>
      <c r="DJ1042" t="s">
        <v>3</v>
      </c>
      <c r="DK1042" t="s">
        <v>3</v>
      </c>
      <c r="DL1042" t="s">
        <v>3</v>
      </c>
      <c r="DM1042" t="s">
        <v>3</v>
      </c>
      <c r="DN1042">
        <v>0</v>
      </c>
      <c r="DO1042">
        <v>0</v>
      </c>
      <c r="DP1042">
        <v>1</v>
      </c>
      <c r="DQ1042">
        <v>1</v>
      </c>
      <c r="DU1042">
        <v>1009</v>
      </c>
      <c r="DV1042" t="s">
        <v>28</v>
      </c>
      <c r="DW1042" t="s">
        <v>28</v>
      </c>
      <c r="DX1042">
        <v>1000</v>
      </c>
      <c r="DZ1042" t="s">
        <v>3</v>
      </c>
      <c r="EA1042" t="s">
        <v>3</v>
      </c>
      <c r="EB1042" t="s">
        <v>3</v>
      </c>
      <c r="EC1042" t="s">
        <v>3</v>
      </c>
      <c r="EE1042">
        <v>36260505</v>
      </c>
      <c r="EF1042">
        <v>6</v>
      </c>
      <c r="EG1042" t="s">
        <v>22</v>
      </c>
      <c r="EH1042">
        <v>0</v>
      </c>
      <c r="EI1042" t="s">
        <v>3</v>
      </c>
      <c r="EJ1042">
        <v>1</v>
      </c>
      <c r="EK1042">
        <v>57001</v>
      </c>
      <c r="EL1042" t="s">
        <v>23</v>
      </c>
      <c r="EM1042" t="s">
        <v>24</v>
      </c>
      <c r="EO1042" t="s">
        <v>3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  <c r="FQ1042">
        <v>0</v>
      </c>
      <c r="FR1042">
        <f t="shared" si="1038"/>
        <v>0</v>
      </c>
      <c r="FS1042">
        <v>0</v>
      </c>
      <c r="FX1042">
        <v>80</v>
      </c>
      <c r="FY1042">
        <v>68</v>
      </c>
      <c r="GA1042" t="s">
        <v>3</v>
      </c>
      <c r="GD1042">
        <v>1</v>
      </c>
      <c r="GF1042">
        <v>-304821490</v>
      </c>
      <c r="GG1042">
        <v>2</v>
      </c>
      <c r="GH1042">
        <v>1</v>
      </c>
      <c r="GI1042">
        <v>-2</v>
      </c>
      <c r="GJ1042">
        <v>0</v>
      </c>
      <c r="GK1042">
        <v>0</v>
      </c>
      <c r="GL1042">
        <f t="shared" si="1039"/>
        <v>0</v>
      </c>
      <c r="GM1042">
        <f t="shared" si="1040"/>
        <v>0</v>
      </c>
      <c r="GN1042">
        <f t="shared" si="1041"/>
        <v>0</v>
      </c>
      <c r="GO1042">
        <f t="shared" si="1042"/>
        <v>0</v>
      </c>
      <c r="GP1042">
        <f t="shared" si="1043"/>
        <v>0</v>
      </c>
      <c r="GR1042">
        <v>0</v>
      </c>
      <c r="GS1042">
        <v>3</v>
      </c>
      <c r="GT1042">
        <v>0</v>
      </c>
      <c r="GU1042" t="s">
        <v>3</v>
      </c>
      <c r="GV1042">
        <f t="shared" si="1044"/>
        <v>0</v>
      </c>
      <c r="GW1042">
        <v>1</v>
      </c>
      <c r="GX1042">
        <f t="shared" si="1045"/>
        <v>0</v>
      </c>
      <c r="HA1042">
        <v>0</v>
      </c>
      <c r="HB1042">
        <v>0</v>
      </c>
      <c r="HC1042">
        <f t="shared" si="1046"/>
        <v>0</v>
      </c>
      <c r="HE1042" t="s">
        <v>3</v>
      </c>
      <c r="HF1042" t="s">
        <v>3</v>
      </c>
      <c r="IK1042">
        <v>0</v>
      </c>
    </row>
    <row r="1043" spans="1:245">
      <c r="A1043">
        <v>17</v>
      </c>
      <c r="B1043">
        <v>1</v>
      </c>
      <c r="C1043">
        <f>ROW(SmtRes!A676)</f>
        <v>676</v>
      </c>
      <c r="D1043">
        <f>ROW(EtalonRes!A665)</f>
        <v>665</v>
      </c>
      <c r="E1043" t="s">
        <v>42</v>
      </c>
      <c r="F1043" t="s">
        <v>134</v>
      </c>
      <c r="G1043" t="s">
        <v>135</v>
      </c>
      <c r="H1043" t="s">
        <v>136</v>
      </c>
      <c r="I1043">
        <f>ROUND(1/100,9)</f>
        <v>0.01</v>
      </c>
      <c r="J1043">
        <v>0</v>
      </c>
      <c r="O1043">
        <f t="shared" si="1010"/>
        <v>477</v>
      </c>
      <c r="P1043">
        <f t="shared" si="1011"/>
        <v>0</v>
      </c>
      <c r="Q1043">
        <f t="shared" si="1012"/>
        <v>21.16</v>
      </c>
      <c r="R1043">
        <f t="shared" si="1013"/>
        <v>12.66</v>
      </c>
      <c r="S1043">
        <f t="shared" si="1014"/>
        <v>455.84</v>
      </c>
      <c r="T1043">
        <f t="shared" si="1015"/>
        <v>0</v>
      </c>
      <c r="U1043">
        <f t="shared" si="1016"/>
        <v>1.7930000000000001</v>
      </c>
      <c r="V1043">
        <f t="shared" si="1017"/>
        <v>3.9700000000000006E-2</v>
      </c>
      <c r="W1043">
        <f t="shared" si="1018"/>
        <v>0</v>
      </c>
      <c r="X1043">
        <f t="shared" si="1019"/>
        <v>384.17</v>
      </c>
      <c r="Y1043">
        <f t="shared" si="1020"/>
        <v>290.47000000000003</v>
      </c>
      <c r="AA1043">
        <v>33525518</v>
      </c>
      <c r="AB1043">
        <f t="shared" si="1021"/>
        <v>1634.97</v>
      </c>
      <c r="AC1043">
        <f t="shared" si="1022"/>
        <v>0</v>
      </c>
      <c r="AD1043">
        <f t="shared" si="1047"/>
        <v>196.98</v>
      </c>
      <c r="AE1043">
        <f t="shared" si="1023"/>
        <v>39.94</v>
      </c>
      <c r="AF1043">
        <f t="shared" si="1024"/>
        <v>1437.99</v>
      </c>
      <c r="AG1043">
        <f t="shared" si="1025"/>
        <v>0</v>
      </c>
      <c r="AH1043">
        <f t="shared" si="1026"/>
        <v>179.3</v>
      </c>
      <c r="AI1043">
        <f t="shared" si="1027"/>
        <v>3.97</v>
      </c>
      <c r="AJ1043">
        <f t="shared" si="1028"/>
        <v>0</v>
      </c>
      <c r="AK1043">
        <v>1634.97</v>
      </c>
      <c r="AL1043">
        <v>0</v>
      </c>
      <c r="AM1043">
        <v>196.98</v>
      </c>
      <c r="AN1043">
        <v>39.94</v>
      </c>
      <c r="AO1043">
        <v>1437.99</v>
      </c>
      <c r="AP1043">
        <v>0</v>
      </c>
      <c r="AQ1043">
        <v>179.3</v>
      </c>
      <c r="AR1043">
        <v>3.97</v>
      </c>
      <c r="AS1043">
        <v>0</v>
      </c>
      <c r="AT1043">
        <v>82</v>
      </c>
      <c r="AU1043">
        <v>62</v>
      </c>
      <c r="AV1043">
        <v>1</v>
      </c>
      <c r="AW1043">
        <v>1</v>
      </c>
      <c r="AZ1043">
        <v>1</v>
      </c>
      <c r="BA1043">
        <v>31.7</v>
      </c>
      <c r="BB1043">
        <v>10.74</v>
      </c>
      <c r="BC1043">
        <v>1</v>
      </c>
      <c r="BD1043" t="s">
        <v>3</v>
      </c>
      <c r="BE1043" t="s">
        <v>3</v>
      </c>
      <c r="BF1043" t="s">
        <v>3</v>
      </c>
      <c r="BG1043" t="s">
        <v>3</v>
      </c>
      <c r="BH1043">
        <v>0</v>
      </c>
      <c r="BI1043">
        <v>1</v>
      </c>
      <c r="BJ1043" t="s">
        <v>137</v>
      </c>
      <c r="BM1043">
        <v>56001</v>
      </c>
      <c r="BN1043">
        <v>0</v>
      </c>
      <c r="BO1043" t="s">
        <v>134</v>
      </c>
      <c r="BP1043">
        <v>1</v>
      </c>
      <c r="BQ1043">
        <v>6</v>
      </c>
      <c r="BR1043">
        <v>0</v>
      </c>
      <c r="BS1043">
        <v>31.7</v>
      </c>
      <c r="BT1043">
        <v>1</v>
      </c>
      <c r="BU1043">
        <v>1</v>
      </c>
      <c r="BV1043">
        <v>1</v>
      </c>
      <c r="BW1043">
        <v>1</v>
      </c>
      <c r="BX1043">
        <v>1</v>
      </c>
      <c r="BY1043" t="s">
        <v>3</v>
      </c>
      <c r="BZ1043">
        <v>82</v>
      </c>
      <c r="CA1043">
        <v>62</v>
      </c>
      <c r="CE1043">
        <v>0</v>
      </c>
      <c r="CF1043">
        <v>0</v>
      </c>
      <c r="CG1043">
        <v>0</v>
      </c>
      <c r="CM1043">
        <v>0</v>
      </c>
      <c r="CN1043" t="s">
        <v>3</v>
      </c>
      <c r="CO1043">
        <v>0</v>
      </c>
      <c r="CP1043">
        <f t="shared" si="1029"/>
        <v>477</v>
      </c>
      <c r="CQ1043">
        <f t="shared" si="1030"/>
        <v>0</v>
      </c>
      <c r="CR1043">
        <f t="shared" si="1031"/>
        <v>2115.5652</v>
      </c>
      <c r="CS1043">
        <f t="shared" si="1032"/>
        <v>1266.098</v>
      </c>
      <c r="CT1043">
        <f t="shared" si="1033"/>
        <v>45584.282999999996</v>
      </c>
      <c r="CU1043">
        <f t="shared" si="1034"/>
        <v>0</v>
      </c>
      <c r="CV1043">
        <f t="shared" si="1035"/>
        <v>179.3</v>
      </c>
      <c r="CW1043">
        <f t="shared" si="1036"/>
        <v>3.97</v>
      </c>
      <c r="CX1043">
        <f t="shared" si="1037"/>
        <v>0</v>
      </c>
      <c r="CY1043">
        <f t="shared" si="1048"/>
        <v>384.17</v>
      </c>
      <c r="CZ1043">
        <f t="shared" si="1049"/>
        <v>290.47000000000003</v>
      </c>
      <c r="DC1043" t="s">
        <v>3</v>
      </c>
      <c r="DD1043" t="s">
        <v>3</v>
      </c>
      <c r="DE1043" t="s">
        <v>3</v>
      </c>
      <c r="DF1043" t="s">
        <v>3</v>
      </c>
      <c r="DG1043" t="s">
        <v>3</v>
      </c>
      <c r="DH1043" t="s">
        <v>3</v>
      </c>
      <c r="DI1043" t="s">
        <v>3</v>
      </c>
      <c r="DJ1043" t="s">
        <v>3</v>
      </c>
      <c r="DK1043" t="s">
        <v>3</v>
      </c>
      <c r="DL1043" t="s">
        <v>3</v>
      </c>
      <c r="DM1043" t="s">
        <v>3</v>
      </c>
      <c r="DN1043">
        <v>0</v>
      </c>
      <c r="DO1043">
        <v>0</v>
      </c>
      <c r="DP1043">
        <v>1</v>
      </c>
      <c r="DQ1043">
        <v>1</v>
      </c>
      <c r="DU1043">
        <v>1013</v>
      </c>
      <c r="DV1043" t="s">
        <v>136</v>
      </c>
      <c r="DW1043" t="s">
        <v>136</v>
      </c>
      <c r="DX1043">
        <v>1</v>
      </c>
      <c r="DZ1043" t="s">
        <v>3</v>
      </c>
      <c r="EA1043" t="s">
        <v>3</v>
      </c>
      <c r="EB1043" t="s">
        <v>3</v>
      </c>
      <c r="EC1043" t="s">
        <v>3</v>
      </c>
      <c r="EE1043">
        <v>36260504</v>
      </c>
      <c r="EF1043">
        <v>6</v>
      </c>
      <c r="EG1043" t="s">
        <v>22</v>
      </c>
      <c r="EH1043">
        <v>0</v>
      </c>
      <c r="EI1043" t="s">
        <v>3</v>
      </c>
      <c r="EJ1043">
        <v>1</v>
      </c>
      <c r="EK1043">
        <v>56001</v>
      </c>
      <c r="EL1043" t="s">
        <v>138</v>
      </c>
      <c r="EM1043" t="s">
        <v>139</v>
      </c>
      <c r="EO1043" t="s">
        <v>3</v>
      </c>
      <c r="EQ1043">
        <v>0</v>
      </c>
      <c r="ER1043">
        <v>1634.97</v>
      </c>
      <c r="ES1043">
        <v>0</v>
      </c>
      <c r="ET1043">
        <v>196.98</v>
      </c>
      <c r="EU1043">
        <v>39.94</v>
      </c>
      <c r="EV1043">
        <v>1437.99</v>
      </c>
      <c r="EW1043">
        <v>179.3</v>
      </c>
      <c r="EX1043">
        <v>3.97</v>
      </c>
      <c r="EY1043">
        <v>0</v>
      </c>
      <c r="FQ1043">
        <v>0</v>
      </c>
      <c r="FR1043">
        <f t="shared" si="1038"/>
        <v>0</v>
      </c>
      <c r="FS1043">
        <v>0</v>
      </c>
      <c r="FX1043">
        <v>82</v>
      </c>
      <c r="FY1043">
        <v>62</v>
      </c>
      <c r="GA1043" t="s">
        <v>3</v>
      </c>
      <c r="GD1043">
        <v>1</v>
      </c>
      <c r="GF1043">
        <v>395004222</v>
      </c>
      <c r="GG1043">
        <v>2</v>
      </c>
      <c r="GH1043">
        <v>1</v>
      </c>
      <c r="GI1043">
        <v>2</v>
      </c>
      <c r="GJ1043">
        <v>0</v>
      </c>
      <c r="GK1043">
        <v>0</v>
      </c>
      <c r="GL1043">
        <f t="shared" si="1039"/>
        <v>0</v>
      </c>
      <c r="GM1043">
        <f t="shared" si="1040"/>
        <v>1151.6400000000001</v>
      </c>
      <c r="GN1043">
        <f t="shared" si="1041"/>
        <v>1151.6400000000001</v>
      </c>
      <c r="GO1043">
        <f t="shared" si="1042"/>
        <v>0</v>
      </c>
      <c r="GP1043">
        <f t="shared" si="1043"/>
        <v>0</v>
      </c>
      <c r="GR1043">
        <v>0</v>
      </c>
      <c r="GS1043">
        <v>3</v>
      </c>
      <c r="GT1043">
        <v>0</v>
      </c>
      <c r="GU1043" t="s">
        <v>3</v>
      </c>
      <c r="GV1043">
        <f t="shared" si="1044"/>
        <v>0</v>
      </c>
      <c r="GW1043">
        <v>1</v>
      </c>
      <c r="GX1043">
        <f t="shared" si="1045"/>
        <v>0</v>
      </c>
      <c r="HA1043">
        <v>0</v>
      </c>
      <c r="HB1043">
        <v>0</v>
      </c>
      <c r="HC1043">
        <f t="shared" si="1046"/>
        <v>0</v>
      </c>
      <c r="HE1043" t="s">
        <v>3</v>
      </c>
      <c r="HF1043" t="s">
        <v>3</v>
      </c>
      <c r="IK1043">
        <v>0</v>
      </c>
    </row>
    <row r="1044" spans="1:245">
      <c r="A1044">
        <v>18</v>
      </c>
      <c r="B1044">
        <v>1</v>
      </c>
      <c r="C1044">
        <v>676</v>
      </c>
      <c r="E1044" t="s">
        <v>49</v>
      </c>
      <c r="F1044" t="s">
        <v>26</v>
      </c>
      <c r="G1044" t="s">
        <v>27</v>
      </c>
      <c r="H1044" t="s">
        <v>28</v>
      </c>
      <c r="I1044">
        <f>I1043*J1044</f>
        <v>0.105</v>
      </c>
      <c r="J1044">
        <v>10.5</v>
      </c>
      <c r="O1044">
        <f t="shared" si="1010"/>
        <v>0</v>
      </c>
      <c r="P1044">
        <f t="shared" si="1011"/>
        <v>0</v>
      </c>
      <c r="Q1044">
        <f t="shared" si="1012"/>
        <v>0</v>
      </c>
      <c r="R1044">
        <f t="shared" si="1013"/>
        <v>0</v>
      </c>
      <c r="S1044">
        <f t="shared" si="1014"/>
        <v>0</v>
      </c>
      <c r="T1044">
        <f t="shared" si="1015"/>
        <v>0</v>
      </c>
      <c r="U1044">
        <f t="shared" si="1016"/>
        <v>0</v>
      </c>
      <c r="V1044">
        <f t="shared" si="1017"/>
        <v>0</v>
      </c>
      <c r="W1044">
        <f t="shared" si="1018"/>
        <v>0</v>
      </c>
      <c r="X1044">
        <f t="shared" si="1019"/>
        <v>0</v>
      </c>
      <c r="Y1044">
        <f t="shared" si="1020"/>
        <v>0</v>
      </c>
      <c r="AA1044">
        <v>33525518</v>
      </c>
      <c r="AB1044">
        <f t="shared" si="1021"/>
        <v>0</v>
      </c>
      <c r="AC1044">
        <f t="shared" si="1022"/>
        <v>0</v>
      </c>
      <c r="AD1044">
        <f t="shared" si="1047"/>
        <v>0</v>
      </c>
      <c r="AE1044">
        <f t="shared" si="1023"/>
        <v>0</v>
      </c>
      <c r="AF1044">
        <f t="shared" si="1024"/>
        <v>0</v>
      </c>
      <c r="AG1044">
        <f t="shared" si="1025"/>
        <v>0</v>
      </c>
      <c r="AH1044">
        <f t="shared" si="1026"/>
        <v>0</v>
      </c>
      <c r="AI1044">
        <f t="shared" si="1027"/>
        <v>0</v>
      </c>
      <c r="AJ1044">
        <f t="shared" si="1028"/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82</v>
      </c>
      <c r="AU1044">
        <v>62</v>
      </c>
      <c r="AV1044">
        <v>1</v>
      </c>
      <c r="AW1044">
        <v>1</v>
      </c>
      <c r="AZ1044">
        <v>1</v>
      </c>
      <c r="BA1044">
        <v>1</v>
      </c>
      <c r="BB1044">
        <v>1</v>
      </c>
      <c r="BC1044">
        <v>1</v>
      </c>
      <c r="BD1044" t="s">
        <v>3</v>
      </c>
      <c r="BE1044" t="s">
        <v>3</v>
      </c>
      <c r="BF1044" t="s">
        <v>3</v>
      </c>
      <c r="BG1044" t="s">
        <v>3</v>
      </c>
      <c r="BH1044">
        <v>3</v>
      </c>
      <c r="BI1044">
        <v>1</v>
      </c>
      <c r="BJ1044" t="s">
        <v>29</v>
      </c>
      <c r="BM1044">
        <v>56001</v>
      </c>
      <c r="BN1044">
        <v>0</v>
      </c>
      <c r="BO1044" t="s">
        <v>3</v>
      </c>
      <c r="BP1044">
        <v>0</v>
      </c>
      <c r="BQ1044">
        <v>6</v>
      </c>
      <c r="BR1044">
        <v>0</v>
      </c>
      <c r="BS1044">
        <v>1</v>
      </c>
      <c r="BT1044">
        <v>1</v>
      </c>
      <c r="BU1044">
        <v>1</v>
      </c>
      <c r="BV1044">
        <v>1</v>
      </c>
      <c r="BW1044">
        <v>1</v>
      </c>
      <c r="BX1044">
        <v>1</v>
      </c>
      <c r="BY1044" t="s">
        <v>3</v>
      </c>
      <c r="BZ1044">
        <v>82</v>
      </c>
      <c r="CA1044">
        <v>62</v>
      </c>
      <c r="CE1044">
        <v>0</v>
      </c>
      <c r="CF1044">
        <v>0</v>
      </c>
      <c r="CG1044">
        <v>0</v>
      </c>
      <c r="CM1044">
        <v>0</v>
      </c>
      <c r="CN1044" t="s">
        <v>3</v>
      </c>
      <c r="CO1044">
        <v>0</v>
      </c>
      <c r="CP1044">
        <f t="shared" si="1029"/>
        <v>0</v>
      </c>
      <c r="CQ1044">
        <f t="shared" si="1030"/>
        <v>0</v>
      </c>
      <c r="CR1044">
        <f t="shared" si="1031"/>
        <v>0</v>
      </c>
      <c r="CS1044">
        <f t="shared" si="1032"/>
        <v>0</v>
      </c>
      <c r="CT1044">
        <f t="shared" si="1033"/>
        <v>0</v>
      </c>
      <c r="CU1044">
        <f t="shared" si="1034"/>
        <v>0</v>
      </c>
      <c r="CV1044">
        <f t="shared" si="1035"/>
        <v>0</v>
      </c>
      <c r="CW1044">
        <f t="shared" si="1036"/>
        <v>0</v>
      </c>
      <c r="CX1044">
        <f t="shared" si="1037"/>
        <v>0</v>
      </c>
      <c r="CY1044">
        <f t="shared" si="1048"/>
        <v>0</v>
      </c>
      <c r="CZ1044">
        <f t="shared" si="1049"/>
        <v>0</v>
      </c>
      <c r="DC1044" t="s">
        <v>3</v>
      </c>
      <c r="DD1044" t="s">
        <v>3</v>
      </c>
      <c r="DE1044" t="s">
        <v>3</v>
      </c>
      <c r="DF1044" t="s">
        <v>3</v>
      </c>
      <c r="DG1044" t="s">
        <v>3</v>
      </c>
      <c r="DH1044" t="s">
        <v>3</v>
      </c>
      <c r="DI1044" t="s">
        <v>3</v>
      </c>
      <c r="DJ1044" t="s">
        <v>3</v>
      </c>
      <c r="DK1044" t="s">
        <v>3</v>
      </c>
      <c r="DL1044" t="s">
        <v>3</v>
      </c>
      <c r="DM1044" t="s">
        <v>3</v>
      </c>
      <c r="DN1044">
        <v>0</v>
      </c>
      <c r="DO1044">
        <v>0</v>
      </c>
      <c r="DP1044">
        <v>1</v>
      </c>
      <c r="DQ1044">
        <v>1</v>
      </c>
      <c r="DU1044">
        <v>1009</v>
      </c>
      <c r="DV1044" t="s">
        <v>28</v>
      </c>
      <c r="DW1044" t="s">
        <v>28</v>
      </c>
      <c r="DX1044">
        <v>1000</v>
      </c>
      <c r="DZ1044" t="s">
        <v>3</v>
      </c>
      <c r="EA1044" t="s">
        <v>3</v>
      </c>
      <c r="EB1044" t="s">
        <v>3</v>
      </c>
      <c r="EC1044" t="s">
        <v>3</v>
      </c>
      <c r="EE1044">
        <v>36260504</v>
      </c>
      <c r="EF1044">
        <v>6</v>
      </c>
      <c r="EG1044" t="s">
        <v>22</v>
      </c>
      <c r="EH1044">
        <v>0</v>
      </c>
      <c r="EI1044" t="s">
        <v>3</v>
      </c>
      <c r="EJ1044">
        <v>1</v>
      </c>
      <c r="EK1044">
        <v>56001</v>
      </c>
      <c r="EL1044" t="s">
        <v>138</v>
      </c>
      <c r="EM1044" t="s">
        <v>139</v>
      </c>
      <c r="EO1044" t="s">
        <v>3</v>
      </c>
      <c r="EQ1044">
        <v>0</v>
      </c>
      <c r="ER1044">
        <v>0</v>
      </c>
      <c r="ES1044">
        <v>0</v>
      </c>
      <c r="ET1044">
        <v>0</v>
      </c>
      <c r="EU1044">
        <v>0</v>
      </c>
      <c r="EV1044">
        <v>0</v>
      </c>
      <c r="EW1044">
        <v>0</v>
      </c>
      <c r="EX1044">
        <v>0</v>
      </c>
      <c r="FQ1044">
        <v>0</v>
      </c>
      <c r="FR1044">
        <f t="shared" si="1038"/>
        <v>0</v>
      </c>
      <c r="FS1044">
        <v>0</v>
      </c>
      <c r="FX1044">
        <v>82</v>
      </c>
      <c r="FY1044">
        <v>62</v>
      </c>
      <c r="GA1044" t="s">
        <v>3</v>
      </c>
      <c r="GD1044">
        <v>1</v>
      </c>
      <c r="GF1044">
        <v>-304821490</v>
      </c>
      <c r="GG1044">
        <v>2</v>
      </c>
      <c r="GH1044">
        <v>1</v>
      </c>
      <c r="GI1044">
        <v>-2</v>
      </c>
      <c r="GJ1044">
        <v>0</v>
      </c>
      <c r="GK1044">
        <v>0</v>
      </c>
      <c r="GL1044">
        <f t="shared" si="1039"/>
        <v>0</v>
      </c>
      <c r="GM1044">
        <f t="shared" si="1040"/>
        <v>0</v>
      </c>
      <c r="GN1044">
        <f t="shared" si="1041"/>
        <v>0</v>
      </c>
      <c r="GO1044">
        <f t="shared" si="1042"/>
        <v>0</v>
      </c>
      <c r="GP1044">
        <f t="shared" si="1043"/>
        <v>0</v>
      </c>
      <c r="GR1044">
        <v>0</v>
      </c>
      <c r="GS1044">
        <v>3</v>
      </c>
      <c r="GT1044">
        <v>0</v>
      </c>
      <c r="GU1044" t="s">
        <v>3</v>
      </c>
      <c r="GV1044">
        <f t="shared" si="1044"/>
        <v>0</v>
      </c>
      <c r="GW1044">
        <v>1</v>
      </c>
      <c r="GX1044">
        <f t="shared" si="1045"/>
        <v>0</v>
      </c>
      <c r="HA1044">
        <v>0</v>
      </c>
      <c r="HB1044">
        <v>0</v>
      </c>
      <c r="HC1044">
        <f t="shared" si="1046"/>
        <v>0</v>
      </c>
      <c r="HE1044" t="s">
        <v>3</v>
      </c>
      <c r="HF1044" t="s">
        <v>3</v>
      </c>
      <c r="IK1044">
        <v>0</v>
      </c>
    </row>
    <row r="1045" spans="1:245">
      <c r="A1045">
        <v>17</v>
      </c>
      <c r="B1045">
        <v>1</v>
      </c>
      <c r="C1045">
        <f>ROW(SmtRes!A678)</f>
        <v>678</v>
      </c>
      <c r="D1045">
        <f>ROW(EtalonRes!A667)</f>
        <v>667</v>
      </c>
      <c r="E1045" t="s">
        <v>50</v>
      </c>
      <c r="F1045" t="s">
        <v>18</v>
      </c>
      <c r="G1045" t="s">
        <v>19</v>
      </c>
      <c r="H1045" t="s">
        <v>20</v>
      </c>
      <c r="I1045">
        <f>ROUND(25/100,9)</f>
        <v>0.25</v>
      </c>
      <c r="J1045">
        <v>0</v>
      </c>
      <c r="O1045">
        <f t="shared" si="1010"/>
        <v>233.07</v>
      </c>
      <c r="P1045">
        <f t="shared" si="1011"/>
        <v>0</v>
      </c>
      <c r="Q1045">
        <f t="shared" si="1012"/>
        <v>0</v>
      </c>
      <c r="R1045">
        <f t="shared" si="1013"/>
        <v>0</v>
      </c>
      <c r="S1045">
        <f t="shared" si="1014"/>
        <v>233.07</v>
      </c>
      <c r="T1045">
        <f t="shared" si="1015"/>
        <v>0</v>
      </c>
      <c r="U1045">
        <f t="shared" si="1016"/>
        <v>0.9425</v>
      </c>
      <c r="V1045">
        <f t="shared" si="1017"/>
        <v>0</v>
      </c>
      <c r="W1045">
        <f t="shared" si="1018"/>
        <v>0</v>
      </c>
      <c r="X1045">
        <f t="shared" si="1019"/>
        <v>186.46</v>
      </c>
      <c r="Y1045">
        <f t="shared" si="1020"/>
        <v>158.49</v>
      </c>
      <c r="AA1045">
        <v>33525518</v>
      </c>
      <c r="AB1045">
        <f t="shared" si="1021"/>
        <v>29.41</v>
      </c>
      <c r="AC1045">
        <f t="shared" si="1022"/>
        <v>0</v>
      </c>
      <c r="AD1045">
        <f t="shared" si="1047"/>
        <v>0</v>
      </c>
      <c r="AE1045">
        <f t="shared" si="1023"/>
        <v>0</v>
      </c>
      <c r="AF1045">
        <f t="shared" si="1024"/>
        <v>29.41</v>
      </c>
      <c r="AG1045">
        <f t="shared" si="1025"/>
        <v>0</v>
      </c>
      <c r="AH1045">
        <f t="shared" si="1026"/>
        <v>3.77</v>
      </c>
      <c r="AI1045">
        <f t="shared" si="1027"/>
        <v>0</v>
      </c>
      <c r="AJ1045">
        <f t="shared" si="1028"/>
        <v>0</v>
      </c>
      <c r="AK1045">
        <v>29.41</v>
      </c>
      <c r="AL1045">
        <v>0</v>
      </c>
      <c r="AM1045">
        <v>0</v>
      </c>
      <c r="AN1045">
        <v>0</v>
      </c>
      <c r="AO1045">
        <v>29.41</v>
      </c>
      <c r="AP1045">
        <v>0</v>
      </c>
      <c r="AQ1045">
        <v>3.77</v>
      </c>
      <c r="AR1045">
        <v>0</v>
      </c>
      <c r="AS1045">
        <v>0</v>
      </c>
      <c r="AT1045">
        <v>80</v>
      </c>
      <c r="AU1045">
        <v>68</v>
      </c>
      <c r="AV1045">
        <v>1</v>
      </c>
      <c r="AW1045">
        <v>1</v>
      </c>
      <c r="AZ1045">
        <v>1</v>
      </c>
      <c r="BA1045">
        <v>31.7</v>
      </c>
      <c r="BB1045">
        <v>1</v>
      </c>
      <c r="BC1045">
        <v>1</v>
      </c>
      <c r="BD1045" t="s">
        <v>3</v>
      </c>
      <c r="BE1045" t="s">
        <v>3</v>
      </c>
      <c r="BF1045" t="s">
        <v>3</v>
      </c>
      <c r="BG1045" t="s">
        <v>3</v>
      </c>
      <c r="BH1045">
        <v>0</v>
      </c>
      <c r="BI1045">
        <v>1</v>
      </c>
      <c r="BJ1045" t="s">
        <v>21</v>
      </c>
      <c r="BM1045">
        <v>57001</v>
      </c>
      <c r="BN1045">
        <v>0</v>
      </c>
      <c r="BO1045" t="s">
        <v>18</v>
      </c>
      <c r="BP1045">
        <v>1</v>
      </c>
      <c r="BQ1045">
        <v>6</v>
      </c>
      <c r="BR1045">
        <v>0</v>
      </c>
      <c r="BS1045">
        <v>31.7</v>
      </c>
      <c r="BT1045">
        <v>1</v>
      </c>
      <c r="BU1045">
        <v>1</v>
      </c>
      <c r="BV1045">
        <v>1</v>
      </c>
      <c r="BW1045">
        <v>1</v>
      </c>
      <c r="BX1045">
        <v>1</v>
      </c>
      <c r="BY1045" t="s">
        <v>3</v>
      </c>
      <c r="BZ1045">
        <v>80</v>
      </c>
      <c r="CA1045">
        <v>68</v>
      </c>
      <c r="CE1045">
        <v>0</v>
      </c>
      <c r="CF1045">
        <v>0</v>
      </c>
      <c r="CG1045">
        <v>0</v>
      </c>
      <c r="CM1045">
        <v>0</v>
      </c>
      <c r="CN1045" t="s">
        <v>3</v>
      </c>
      <c r="CO1045">
        <v>0</v>
      </c>
      <c r="CP1045">
        <f t="shared" si="1029"/>
        <v>233.07</v>
      </c>
      <c r="CQ1045">
        <f t="shared" si="1030"/>
        <v>0</v>
      </c>
      <c r="CR1045">
        <f t="shared" si="1031"/>
        <v>0</v>
      </c>
      <c r="CS1045">
        <f t="shared" si="1032"/>
        <v>0</v>
      </c>
      <c r="CT1045">
        <f t="shared" si="1033"/>
        <v>932.29700000000003</v>
      </c>
      <c r="CU1045">
        <f t="shared" si="1034"/>
        <v>0</v>
      </c>
      <c r="CV1045">
        <f t="shared" si="1035"/>
        <v>3.77</v>
      </c>
      <c r="CW1045">
        <f t="shared" si="1036"/>
        <v>0</v>
      </c>
      <c r="CX1045">
        <f t="shared" si="1037"/>
        <v>0</v>
      </c>
      <c r="CY1045">
        <f t="shared" si="1048"/>
        <v>186.45599999999999</v>
      </c>
      <c r="CZ1045">
        <f t="shared" si="1049"/>
        <v>158.48760000000001</v>
      </c>
      <c r="DC1045" t="s">
        <v>3</v>
      </c>
      <c r="DD1045" t="s">
        <v>3</v>
      </c>
      <c r="DE1045" t="s">
        <v>3</v>
      </c>
      <c r="DF1045" t="s">
        <v>3</v>
      </c>
      <c r="DG1045" t="s">
        <v>3</v>
      </c>
      <c r="DH1045" t="s">
        <v>3</v>
      </c>
      <c r="DI1045" t="s">
        <v>3</v>
      </c>
      <c r="DJ1045" t="s">
        <v>3</v>
      </c>
      <c r="DK1045" t="s">
        <v>3</v>
      </c>
      <c r="DL1045" t="s">
        <v>3</v>
      </c>
      <c r="DM1045" t="s">
        <v>3</v>
      </c>
      <c r="DN1045">
        <v>0</v>
      </c>
      <c r="DO1045">
        <v>0</v>
      </c>
      <c r="DP1045">
        <v>1</v>
      </c>
      <c r="DQ1045">
        <v>1</v>
      </c>
      <c r="DU1045">
        <v>1013</v>
      </c>
      <c r="DV1045" t="s">
        <v>20</v>
      </c>
      <c r="DW1045" t="s">
        <v>20</v>
      </c>
      <c r="DX1045">
        <v>1</v>
      </c>
      <c r="DZ1045" t="s">
        <v>3</v>
      </c>
      <c r="EA1045" t="s">
        <v>3</v>
      </c>
      <c r="EB1045" t="s">
        <v>3</v>
      </c>
      <c r="EC1045" t="s">
        <v>3</v>
      </c>
      <c r="EE1045">
        <v>36260505</v>
      </c>
      <c r="EF1045">
        <v>6</v>
      </c>
      <c r="EG1045" t="s">
        <v>22</v>
      </c>
      <c r="EH1045">
        <v>0</v>
      </c>
      <c r="EI1045" t="s">
        <v>3</v>
      </c>
      <c r="EJ1045">
        <v>1</v>
      </c>
      <c r="EK1045">
        <v>57001</v>
      </c>
      <c r="EL1045" t="s">
        <v>23</v>
      </c>
      <c r="EM1045" t="s">
        <v>24</v>
      </c>
      <c r="EO1045" t="s">
        <v>3</v>
      </c>
      <c r="EQ1045">
        <v>0</v>
      </c>
      <c r="ER1045">
        <v>29.41</v>
      </c>
      <c r="ES1045">
        <v>0</v>
      </c>
      <c r="ET1045">
        <v>0</v>
      </c>
      <c r="EU1045">
        <v>0</v>
      </c>
      <c r="EV1045">
        <v>29.41</v>
      </c>
      <c r="EW1045">
        <v>3.77</v>
      </c>
      <c r="EX1045">
        <v>0</v>
      </c>
      <c r="EY1045">
        <v>0</v>
      </c>
      <c r="FQ1045">
        <v>0</v>
      </c>
      <c r="FR1045">
        <f t="shared" si="1038"/>
        <v>0</v>
      </c>
      <c r="FS1045">
        <v>0</v>
      </c>
      <c r="FX1045">
        <v>80</v>
      </c>
      <c r="FY1045">
        <v>68</v>
      </c>
      <c r="GA1045" t="s">
        <v>3</v>
      </c>
      <c r="GD1045">
        <v>1</v>
      </c>
      <c r="GF1045">
        <v>1266291680</v>
      </c>
      <c r="GG1045">
        <v>2</v>
      </c>
      <c r="GH1045">
        <v>1</v>
      </c>
      <c r="GI1045">
        <v>2</v>
      </c>
      <c r="GJ1045">
        <v>0</v>
      </c>
      <c r="GK1045">
        <v>0</v>
      </c>
      <c r="GL1045">
        <f t="shared" si="1039"/>
        <v>0</v>
      </c>
      <c r="GM1045">
        <f t="shared" si="1040"/>
        <v>578.02</v>
      </c>
      <c r="GN1045">
        <f t="shared" si="1041"/>
        <v>578.02</v>
      </c>
      <c r="GO1045">
        <f t="shared" si="1042"/>
        <v>0</v>
      </c>
      <c r="GP1045">
        <f t="shared" si="1043"/>
        <v>0</v>
      </c>
      <c r="GR1045">
        <v>0</v>
      </c>
      <c r="GS1045">
        <v>3</v>
      </c>
      <c r="GT1045">
        <v>0</v>
      </c>
      <c r="GU1045" t="s">
        <v>3</v>
      </c>
      <c r="GV1045">
        <f t="shared" si="1044"/>
        <v>0</v>
      </c>
      <c r="GW1045">
        <v>1</v>
      </c>
      <c r="GX1045">
        <f t="shared" si="1045"/>
        <v>0</v>
      </c>
      <c r="HA1045">
        <v>0</v>
      </c>
      <c r="HB1045">
        <v>0</v>
      </c>
      <c r="HC1045">
        <f t="shared" si="1046"/>
        <v>0</v>
      </c>
      <c r="HE1045" t="s">
        <v>3</v>
      </c>
      <c r="HF1045" t="s">
        <v>3</v>
      </c>
      <c r="IK1045">
        <v>0</v>
      </c>
    </row>
    <row r="1046" spans="1:245">
      <c r="A1046">
        <v>18</v>
      </c>
      <c r="B1046">
        <v>1</v>
      </c>
      <c r="C1046">
        <v>678</v>
      </c>
      <c r="E1046" t="s">
        <v>140</v>
      </c>
      <c r="F1046" t="s">
        <v>26</v>
      </c>
      <c r="G1046" t="s">
        <v>27</v>
      </c>
      <c r="H1046" t="s">
        <v>28</v>
      </c>
      <c r="I1046">
        <f>I1045*J1046</f>
        <v>2.75E-2</v>
      </c>
      <c r="J1046">
        <v>0.11</v>
      </c>
      <c r="O1046">
        <f t="shared" si="1010"/>
        <v>0</v>
      </c>
      <c r="P1046">
        <f t="shared" si="1011"/>
        <v>0</v>
      </c>
      <c r="Q1046">
        <f t="shared" si="1012"/>
        <v>0</v>
      </c>
      <c r="R1046">
        <f t="shared" si="1013"/>
        <v>0</v>
      </c>
      <c r="S1046">
        <f t="shared" si="1014"/>
        <v>0</v>
      </c>
      <c r="T1046">
        <f t="shared" si="1015"/>
        <v>0</v>
      </c>
      <c r="U1046">
        <f t="shared" si="1016"/>
        <v>0</v>
      </c>
      <c r="V1046">
        <f t="shared" si="1017"/>
        <v>0</v>
      </c>
      <c r="W1046">
        <f t="shared" si="1018"/>
        <v>0</v>
      </c>
      <c r="X1046">
        <f t="shared" si="1019"/>
        <v>0</v>
      </c>
      <c r="Y1046">
        <f t="shared" si="1020"/>
        <v>0</v>
      </c>
      <c r="AA1046">
        <v>33525518</v>
      </c>
      <c r="AB1046">
        <f t="shared" si="1021"/>
        <v>0</v>
      </c>
      <c r="AC1046">
        <f t="shared" si="1022"/>
        <v>0</v>
      </c>
      <c r="AD1046">
        <f t="shared" si="1047"/>
        <v>0</v>
      </c>
      <c r="AE1046">
        <f t="shared" si="1023"/>
        <v>0</v>
      </c>
      <c r="AF1046">
        <f t="shared" si="1024"/>
        <v>0</v>
      </c>
      <c r="AG1046">
        <f t="shared" si="1025"/>
        <v>0</v>
      </c>
      <c r="AH1046">
        <f t="shared" si="1026"/>
        <v>0</v>
      </c>
      <c r="AI1046">
        <f t="shared" si="1027"/>
        <v>0</v>
      </c>
      <c r="AJ1046">
        <f t="shared" si="1028"/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80</v>
      </c>
      <c r="AU1046">
        <v>68</v>
      </c>
      <c r="AV1046">
        <v>1</v>
      </c>
      <c r="AW1046">
        <v>1</v>
      </c>
      <c r="AZ1046">
        <v>1</v>
      </c>
      <c r="BA1046">
        <v>1</v>
      </c>
      <c r="BB1046">
        <v>1</v>
      </c>
      <c r="BC1046">
        <v>1</v>
      </c>
      <c r="BD1046" t="s">
        <v>3</v>
      </c>
      <c r="BE1046" t="s">
        <v>3</v>
      </c>
      <c r="BF1046" t="s">
        <v>3</v>
      </c>
      <c r="BG1046" t="s">
        <v>3</v>
      </c>
      <c r="BH1046">
        <v>3</v>
      </c>
      <c r="BI1046">
        <v>1</v>
      </c>
      <c r="BJ1046" t="s">
        <v>29</v>
      </c>
      <c r="BM1046">
        <v>57001</v>
      </c>
      <c r="BN1046">
        <v>0</v>
      </c>
      <c r="BO1046" t="s">
        <v>3</v>
      </c>
      <c r="BP1046">
        <v>0</v>
      </c>
      <c r="BQ1046">
        <v>6</v>
      </c>
      <c r="BR1046">
        <v>0</v>
      </c>
      <c r="BS1046">
        <v>1</v>
      </c>
      <c r="BT1046">
        <v>1</v>
      </c>
      <c r="BU1046">
        <v>1</v>
      </c>
      <c r="BV1046">
        <v>1</v>
      </c>
      <c r="BW1046">
        <v>1</v>
      </c>
      <c r="BX1046">
        <v>1</v>
      </c>
      <c r="BY1046" t="s">
        <v>3</v>
      </c>
      <c r="BZ1046">
        <v>80</v>
      </c>
      <c r="CA1046">
        <v>68</v>
      </c>
      <c r="CE1046">
        <v>0</v>
      </c>
      <c r="CF1046">
        <v>0</v>
      </c>
      <c r="CG1046">
        <v>0</v>
      </c>
      <c r="CM1046">
        <v>0</v>
      </c>
      <c r="CN1046" t="s">
        <v>3</v>
      </c>
      <c r="CO1046">
        <v>0</v>
      </c>
      <c r="CP1046">
        <f t="shared" si="1029"/>
        <v>0</v>
      </c>
      <c r="CQ1046">
        <f t="shared" si="1030"/>
        <v>0</v>
      </c>
      <c r="CR1046">
        <f t="shared" si="1031"/>
        <v>0</v>
      </c>
      <c r="CS1046">
        <f t="shared" si="1032"/>
        <v>0</v>
      </c>
      <c r="CT1046">
        <f t="shared" si="1033"/>
        <v>0</v>
      </c>
      <c r="CU1046">
        <f t="shared" si="1034"/>
        <v>0</v>
      </c>
      <c r="CV1046">
        <f t="shared" si="1035"/>
        <v>0</v>
      </c>
      <c r="CW1046">
        <f t="shared" si="1036"/>
        <v>0</v>
      </c>
      <c r="CX1046">
        <f t="shared" si="1037"/>
        <v>0</v>
      </c>
      <c r="CY1046">
        <f t="shared" si="1048"/>
        <v>0</v>
      </c>
      <c r="CZ1046">
        <f t="shared" si="1049"/>
        <v>0</v>
      </c>
      <c r="DC1046" t="s">
        <v>3</v>
      </c>
      <c r="DD1046" t="s">
        <v>3</v>
      </c>
      <c r="DE1046" t="s">
        <v>3</v>
      </c>
      <c r="DF1046" t="s">
        <v>3</v>
      </c>
      <c r="DG1046" t="s">
        <v>3</v>
      </c>
      <c r="DH1046" t="s">
        <v>3</v>
      </c>
      <c r="DI1046" t="s">
        <v>3</v>
      </c>
      <c r="DJ1046" t="s">
        <v>3</v>
      </c>
      <c r="DK1046" t="s">
        <v>3</v>
      </c>
      <c r="DL1046" t="s">
        <v>3</v>
      </c>
      <c r="DM1046" t="s">
        <v>3</v>
      </c>
      <c r="DN1046">
        <v>0</v>
      </c>
      <c r="DO1046">
        <v>0</v>
      </c>
      <c r="DP1046">
        <v>1</v>
      </c>
      <c r="DQ1046">
        <v>1</v>
      </c>
      <c r="DU1046">
        <v>1009</v>
      </c>
      <c r="DV1046" t="s">
        <v>28</v>
      </c>
      <c r="DW1046" t="s">
        <v>28</v>
      </c>
      <c r="DX1046">
        <v>1000</v>
      </c>
      <c r="DZ1046" t="s">
        <v>3</v>
      </c>
      <c r="EA1046" t="s">
        <v>3</v>
      </c>
      <c r="EB1046" t="s">
        <v>3</v>
      </c>
      <c r="EC1046" t="s">
        <v>3</v>
      </c>
      <c r="EE1046">
        <v>36260505</v>
      </c>
      <c r="EF1046">
        <v>6</v>
      </c>
      <c r="EG1046" t="s">
        <v>22</v>
      </c>
      <c r="EH1046">
        <v>0</v>
      </c>
      <c r="EI1046" t="s">
        <v>3</v>
      </c>
      <c r="EJ1046">
        <v>1</v>
      </c>
      <c r="EK1046">
        <v>57001</v>
      </c>
      <c r="EL1046" t="s">
        <v>23</v>
      </c>
      <c r="EM1046" t="s">
        <v>24</v>
      </c>
      <c r="EO1046" t="s">
        <v>3</v>
      </c>
      <c r="EQ1046">
        <v>0</v>
      </c>
      <c r="ER1046">
        <v>0</v>
      </c>
      <c r="ES1046">
        <v>0</v>
      </c>
      <c r="ET1046">
        <v>0</v>
      </c>
      <c r="EU1046">
        <v>0</v>
      </c>
      <c r="EV1046">
        <v>0</v>
      </c>
      <c r="EW1046">
        <v>0</v>
      </c>
      <c r="EX1046">
        <v>0</v>
      </c>
      <c r="FQ1046">
        <v>0</v>
      </c>
      <c r="FR1046">
        <f t="shared" si="1038"/>
        <v>0</v>
      </c>
      <c r="FS1046">
        <v>0</v>
      </c>
      <c r="FX1046">
        <v>80</v>
      </c>
      <c r="FY1046">
        <v>68</v>
      </c>
      <c r="GA1046" t="s">
        <v>3</v>
      </c>
      <c r="GD1046">
        <v>1</v>
      </c>
      <c r="GF1046">
        <v>-304821490</v>
      </c>
      <c r="GG1046">
        <v>2</v>
      </c>
      <c r="GH1046">
        <v>1</v>
      </c>
      <c r="GI1046">
        <v>-2</v>
      </c>
      <c r="GJ1046">
        <v>0</v>
      </c>
      <c r="GK1046">
        <v>0</v>
      </c>
      <c r="GL1046">
        <f t="shared" si="1039"/>
        <v>0</v>
      </c>
      <c r="GM1046">
        <f t="shared" si="1040"/>
        <v>0</v>
      </c>
      <c r="GN1046">
        <f t="shared" si="1041"/>
        <v>0</v>
      </c>
      <c r="GO1046">
        <f t="shared" si="1042"/>
        <v>0</v>
      </c>
      <c r="GP1046">
        <f t="shared" si="1043"/>
        <v>0</v>
      </c>
      <c r="GR1046">
        <v>0</v>
      </c>
      <c r="GS1046">
        <v>3</v>
      </c>
      <c r="GT1046">
        <v>0</v>
      </c>
      <c r="GU1046" t="s">
        <v>3</v>
      </c>
      <c r="GV1046">
        <f t="shared" si="1044"/>
        <v>0</v>
      </c>
      <c r="GW1046">
        <v>1</v>
      </c>
      <c r="GX1046">
        <f t="shared" si="1045"/>
        <v>0</v>
      </c>
      <c r="HA1046">
        <v>0</v>
      </c>
      <c r="HB1046">
        <v>0</v>
      </c>
      <c r="HC1046">
        <f t="shared" si="1046"/>
        <v>0</v>
      </c>
      <c r="HE1046" t="s">
        <v>3</v>
      </c>
      <c r="HF1046" t="s">
        <v>3</v>
      </c>
      <c r="IK1046">
        <v>0</v>
      </c>
    </row>
    <row r="1047" spans="1:245">
      <c r="A1047">
        <v>17</v>
      </c>
      <c r="B1047">
        <v>1</v>
      </c>
      <c r="C1047">
        <f>ROW(SmtRes!A679)</f>
        <v>679</v>
      </c>
      <c r="D1047">
        <f>ROW(EtalonRes!A668)</f>
        <v>668</v>
      </c>
      <c r="E1047" t="s">
        <v>141</v>
      </c>
      <c r="F1047" t="s">
        <v>142</v>
      </c>
      <c r="G1047" t="s">
        <v>143</v>
      </c>
      <c r="H1047" t="s">
        <v>144</v>
      </c>
      <c r="I1047">
        <f>ROUND(4/100,9)</f>
        <v>0.04</v>
      </c>
      <c r="J1047">
        <v>0</v>
      </c>
      <c r="O1047">
        <f t="shared" si="1010"/>
        <v>57.76</v>
      </c>
      <c r="P1047">
        <f t="shared" si="1011"/>
        <v>0</v>
      </c>
      <c r="Q1047">
        <f t="shared" si="1012"/>
        <v>0</v>
      </c>
      <c r="R1047">
        <f t="shared" si="1013"/>
        <v>0</v>
      </c>
      <c r="S1047">
        <f t="shared" si="1014"/>
        <v>57.76</v>
      </c>
      <c r="T1047">
        <f t="shared" si="1015"/>
        <v>0</v>
      </c>
      <c r="U1047">
        <f t="shared" si="1016"/>
        <v>0.2336</v>
      </c>
      <c r="V1047">
        <f t="shared" si="1017"/>
        <v>0</v>
      </c>
      <c r="W1047">
        <f t="shared" si="1018"/>
        <v>0</v>
      </c>
      <c r="X1047">
        <f t="shared" si="1019"/>
        <v>49.1</v>
      </c>
      <c r="Y1047">
        <f t="shared" si="1020"/>
        <v>37.54</v>
      </c>
      <c r="AA1047">
        <v>33525518</v>
      </c>
      <c r="AB1047">
        <f t="shared" si="1021"/>
        <v>45.55</v>
      </c>
      <c r="AC1047">
        <f t="shared" si="1022"/>
        <v>0</v>
      </c>
      <c r="AD1047">
        <f t="shared" si="1047"/>
        <v>0</v>
      </c>
      <c r="AE1047">
        <f t="shared" si="1023"/>
        <v>0</v>
      </c>
      <c r="AF1047">
        <f t="shared" si="1024"/>
        <v>45.55</v>
      </c>
      <c r="AG1047">
        <f t="shared" si="1025"/>
        <v>0</v>
      </c>
      <c r="AH1047">
        <f t="shared" si="1026"/>
        <v>5.84</v>
      </c>
      <c r="AI1047">
        <f t="shared" si="1027"/>
        <v>0</v>
      </c>
      <c r="AJ1047">
        <f t="shared" si="1028"/>
        <v>0</v>
      </c>
      <c r="AK1047">
        <v>45.55</v>
      </c>
      <c r="AL1047">
        <v>0</v>
      </c>
      <c r="AM1047">
        <v>0</v>
      </c>
      <c r="AN1047">
        <v>0</v>
      </c>
      <c r="AO1047">
        <v>45.55</v>
      </c>
      <c r="AP1047">
        <v>0</v>
      </c>
      <c r="AQ1047">
        <v>5.84</v>
      </c>
      <c r="AR1047">
        <v>0</v>
      </c>
      <c r="AS1047">
        <v>0</v>
      </c>
      <c r="AT1047">
        <v>85</v>
      </c>
      <c r="AU1047">
        <v>65</v>
      </c>
      <c r="AV1047">
        <v>1</v>
      </c>
      <c r="AW1047">
        <v>1</v>
      </c>
      <c r="AZ1047">
        <v>1</v>
      </c>
      <c r="BA1047">
        <v>31.7</v>
      </c>
      <c r="BB1047">
        <v>1</v>
      </c>
      <c r="BC1047">
        <v>1</v>
      </c>
      <c r="BD1047" t="s">
        <v>3</v>
      </c>
      <c r="BE1047" t="s">
        <v>3</v>
      </c>
      <c r="BF1047" t="s">
        <v>3</v>
      </c>
      <c r="BG1047" t="s">
        <v>3</v>
      </c>
      <c r="BH1047">
        <v>0</v>
      </c>
      <c r="BI1047">
        <v>1</v>
      </c>
      <c r="BJ1047" t="s">
        <v>145</v>
      </c>
      <c r="BM1047">
        <v>67001</v>
      </c>
      <c r="BN1047">
        <v>0</v>
      </c>
      <c r="BO1047" t="s">
        <v>142</v>
      </c>
      <c r="BP1047">
        <v>1</v>
      </c>
      <c r="BQ1047">
        <v>6</v>
      </c>
      <c r="BR1047">
        <v>0</v>
      </c>
      <c r="BS1047">
        <v>31.7</v>
      </c>
      <c r="BT1047">
        <v>1</v>
      </c>
      <c r="BU1047">
        <v>1</v>
      </c>
      <c r="BV1047">
        <v>1</v>
      </c>
      <c r="BW1047">
        <v>1</v>
      </c>
      <c r="BX1047">
        <v>1</v>
      </c>
      <c r="BY1047" t="s">
        <v>3</v>
      </c>
      <c r="BZ1047">
        <v>85</v>
      </c>
      <c r="CA1047">
        <v>65</v>
      </c>
      <c r="CE1047">
        <v>0</v>
      </c>
      <c r="CF1047">
        <v>0</v>
      </c>
      <c r="CG1047">
        <v>0</v>
      </c>
      <c r="CM1047">
        <v>0</v>
      </c>
      <c r="CN1047" t="s">
        <v>3</v>
      </c>
      <c r="CO1047">
        <v>0</v>
      </c>
      <c r="CP1047">
        <f t="shared" si="1029"/>
        <v>57.76</v>
      </c>
      <c r="CQ1047">
        <f t="shared" si="1030"/>
        <v>0</v>
      </c>
      <c r="CR1047">
        <f t="shared" si="1031"/>
        <v>0</v>
      </c>
      <c r="CS1047">
        <f t="shared" si="1032"/>
        <v>0</v>
      </c>
      <c r="CT1047">
        <f t="shared" si="1033"/>
        <v>1443.9349999999999</v>
      </c>
      <c r="CU1047">
        <f t="shared" si="1034"/>
        <v>0</v>
      </c>
      <c r="CV1047">
        <f t="shared" si="1035"/>
        <v>5.84</v>
      </c>
      <c r="CW1047">
        <f t="shared" si="1036"/>
        <v>0</v>
      </c>
      <c r="CX1047">
        <f t="shared" si="1037"/>
        <v>0</v>
      </c>
      <c r="CY1047">
        <f t="shared" si="1048"/>
        <v>49.095999999999997</v>
      </c>
      <c r="CZ1047">
        <f t="shared" si="1049"/>
        <v>37.544000000000004</v>
      </c>
      <c r="DC1047" t="s">
        <v>3</v>
      </c>
      <c r="DD1047" t="s">
        <v>3</v>
      </c>
      <c r="DE1047" t="s">
        <v>3</v>
      </c>
      <c r="DF1047" t="s">
        <v>3</v>
      </c>
      <c r="DG1047" t="s">
        <v>3</v>
      </c>
      <c r="DH1047" t="s">
        <v>3</v>
      </c>
      <c r="DI1047" t="s">
        <v>3</v>
      </c>
      <c r="DJ1047" t="s">
        <v>3</v>
      </c>
      <c r="DK1047" t="s">
        <v>3</v>
      </c>
      <c r="DL1047" t="s">
        <v>3</v>
      </c>
      <c r="DM1047" t="s">
        <v>3</v>
      </c>
      <c r="DN1047">
        <v>0</v>
      </c>
      <c r="DO1047">
        <v>0</v>
      </c>
      <c r="DP1047">
        <v>1</v>
      </c>
      <c r="DQ1047">
        <v>1</v>
      </c>
      <c r="DU1047">
        <v>1010</v>
      </c>
      <c r="DV1047" t="s">
        <v>144</v>
      </c>
      <c r="DW1047" t="s">
        <v>144</v>
      </c>
      <c r="DX1047">
        <v>100</v>
      </c>
      <c r="DZ1047" t="s">
        <v>3</v>
      </c>
      <c r="EA1047" t="s">
        <v>3</v>
      </c>
      <c r="EB1047" t="s">
        <v>3</v>
      </c>
      <c r="EC1047" t="s">
        <v>3</v>
      </c>
      <c r="EE1047">
        <v>36260551</v>
      </c>
      <c r="EF1047">
        <v>6</v>
      </c>
      <c r="EG1047" t="s">
        <v>22</v>
      </c>
      <c r="EH1047">
        <v>0</v>
      </c>
      <c r="EI1047" t="s">
        <v>3</v>
      </c>
      <c r="EJ1047">
        <v>1</v>
      </c>
      <c r="EK1047">
        <v>67001</v>
      </c>
      <c r="EL1047" t="s">
        <v>146</v>
      </c>
      <c r="EM1047" t="s">
        <v>147</v>
      </c>
      <c r="EO1047" t="s">
        <v>3</v>
      </c>
      <c r="EQ1047">
        <v>0</v>
      </c>
      <c r="ER1047">
        <v>45.55</v>
      </c>
      <c r="ES1047">
        <v>0</v>
      </c>
      <c r="ET1047">
        <v>0</v>
      </c>
      <c r="EU1047">
        <v>0</v>
      </c>
      <c r="EV1047">
        <v>45.55</v>
      </c>
      <c r="EW1047">
        <v>5.84</v>
      </c>
      <c r="EX1047">
        <v>0</v>
      </c>
      <c r="EY1047">
        <v>0</v>
      </c>
      <c r="FQ1047">
        <v>0</v>
      </c>
      <c r="FR1047">
        <f t="shared" si="1038"/>
        <v>0</v>
      </c>
      <c r="FS1047">
        <v>0</v>
      </c>
      <c r="FX1047">
        <v>85</v>
      </c>
      <c r="FY1047">
        <v>65</v>
      </c>
      <c r="GA1047" t="s">
        <v>3</v>
      </c>
      <c r="GD1047">
        <v>1</v>
      </c>
      <c r="GF1047">
        <v>-1255865036</v>
      </c>
      <c r="GG1047">
        <v>2</v>
      </c>
      <c r="GH1047">
        <v>1</v>
      </c>
      <c r="GI1047">
        <v>2</v>
      </c>
      <c r="GJ1047">
        <v>0</v>
      </c>
      <c r="GK1047">
        <v>0</v>
      </c>
      <c r="GL1047">
        <f t="shared" si="1039"/>
        <v>0</v>
      </c>
      <c r="GM1047">
        <f t="shared" si="1040"/>
        <v>144.4</v>
      </c>
      <c r="GN1047">
        <f t="shared" si="1041"/>
        <v>144.4</v>
      </c>
      <c r="GO1047">
        <f t="shared" si="1042"/>
        <v>0</v>
      </c>
      <c r="GP1047">
        <f t="shared" si="1043"/>
        <v>0</v>
      </c>
      <c r="GR1047">
        <v>0</v>
      </c>
      <c r="GS1047">
        <v>3</v>
      </c>
      <c r="GT1047">
        <v>0</v>
      </c>
      <c r="GU1047" t="s">
        <v>3</v>
      </c>
      <c r="GV1047">
        <f t="shared" si="1044"/>
        <v>0</v>
      </c>
      <c r="GW1047">
        <v>1</v>
      </c>
      <c r="GX1047">
        <f t="shared" si="1045"/>
        <v>0</v>
      </c>
      <c r="HA1047">
        <v>0</v>
      </c>
      <c r="HB1047">
        <v>0</v>
      </c>
      <c r="HC1047">
        <f t="shared" si="1046"/>
        <v>0</v>
      </c>
      <c r="HE1047" t="s">
        <v>3</v>
      </c>
      <c r="HF1047" t="s">
        <v>3</v>
      </c>
      <c r="IK1047">
        <v>0</v>
      </c>
    </row>
    <row r="1048" spans="1:245">
      <c r="A1048">
        <v>17</v>
      </c>
      <c r="B1048">
        <v>1</v>
      </c>
      <c r="C1048">
        <f>ROW(SmtRes!A682)</f>
        <v>682</v>
      </c>
      <c r="D1048">
        <f>ROW(EtalonRes!A671)</f>
        <v>671</v>
      </c>
      <c r="E1048" t="s">
        <v>148</v>
      </c>
      <c r="F1048" t="s">
        <v>149</v>
      </c>
      <c r="G1048" t="s">
        <v>150</v>
      </c>
      <c r="H1048" t="s">
        <v>144</v>
      </c>
      <c r="I1048">
        <f>ROUND(2/100,9)</f>
        <v>0.02</v>
      </c>
      <c r="J1048">
        <v>0</v>
      </c>
      <c r="O1048">
        <f t="shared" si="1010"/>
        <v>91.68</v>
      </c>
      <c r="P1048">
        <f t="shared" si="1011"/>
        <v>0</v>
      </c>
      <c r="Q1048">
        <f t="shared" si="1012"/>
        <v>0.71</v>
      </c>
      <c r="R1048">
        <f t="shared" si="1013"/>
        <v>0.68</v>
      </c>
      <c r="S1048">
        <f t="shared" si="1014"/>
        <v>90.97</v>
      </c>
      <c r="T1048">
        <f t="shared" si="1015"/>
        <v>0</v>
      </c>
      <c r="U1048">
        <f t="shared" si="1016"/>
        <v>0.35780000000000001</v>
      </c>
      <c r="V1048">
        <f t="shared" si="1017"/>
        <v>1.6000000000000001E-3</v>
      </c>
      <c r="W1048">
        <f t="shared" si="1018"/>
        <v>0</v>
      </c>
      <c r="X1048">
        <f t="shared" si="1019"/>
        <v>77.900000000000006</v>
      </c>
      <c r="Y1048">
        <f t="shared" si="1020"/>
        <v>59.57</v>
      </c>
      <c r="AA1048">
        <v>33525518</v>
      </c>
      <c r="AB1048">
        <f t="shared" si="1021"/>
        <v>145.97999999999999</v>
      </c>
      <c r="AC1048">
        <f t="shared" si="1022"/>
        <v>0</v>
      </c>
      <c r="AD1048">
        <f t="shared" si="1047"/>
        <v>2.5</v>
      </c>
      <c r="AE1048">
        <f t="shared" si="1023"/>
        <v>1.08</v>
      </c>
      <c r="AF1048">
        <f t="shared" si="1024"/>
        <v>143.47999999999999</v>
      </c>
      <c r="AG1048">
        <f t="shared" si="1025"/>
        <v>0</v>
      </c>
      <c r="AH1048">
        <f t="shared" si="1026"/>
        <v>17.89</v>
      </c>
      <c r="AI1048">
        <f t="shared" si="1027"/>
        <v>0.08</v>
      </c>
      <c r="AJ1048">
        <f t="shared" si="1028"/>
        <v>0</v>
      </c>
      <c r="AK1048">
        <v>145.97999999999999</v>
      </c>
      <c r="AL1048">
        <v>0</v>
      </c>
      <c r="AM1048">
        <v>2.5</v>
      </c>
      <c r="AN1048">
        <v>1.08</v>
      </c>
      <c r="AO1048">
        <v>143.47999999999999</v>
      </c>
      <c r="AP1048">
        <v>0</v>
      </c>
      <c r="AQ1048">
        <v>17.89</v>
      </c>
      <c r="AR1048">
        <v>0.08</v>
      </c>
      <c r="AS1048">
        <v>0</v>
      </c>
      <c r="AT1048">
        <v>85</v>
      </c>
      <c r="AU1048">
        <v>65</v>
      </c>
      <c r="AV1048">
        <v>1</v>
      </c>
      <c r="AW1048">
        <v>1</v>
      </c>
      <c r="AZ1048">
        <v>1</v>
      </c>
      <c r="BA1048">
        <v>31.7</v>
      </c>
      <c r="BB1048">
        <v>14.25</v>
      </c>
      <c r="BC1048">
        <v>1</v>
      </c>
      <c r="BD1048" t="s">
        <v>3</v>
      </c>
      <c r="BE1048" t="s">
        <v>3</v>
      </c>
      <c r="BF1048" t="s">
        <v>3</v>
      </c>
      <c r="BG1048" t="s">
        <v>3</v>
      </c>
      <c r="BH1048">
        <v>0</v>
      </c>
      <c r="BI1048">
        <v>1</v>
      </c>
      <c r="BJ1048" t="s">
        <v>151</v>
      </c>
      <c r="BM1048">
        <v>67001</v>
      </c>
      <c r="BN1048">
        <v>0</v>
      </c>
      <c r="BO1048" t="s">
        <v>149</v>
      </c>
      <c r="BP1048">
        <v>1</v>
      </c>
      <c r="BQ1048">
        <v>6</v>
      </c>
      <c r="BR1048">
        <v>0</v>
      </c>
      <c r="BS1048">
        <v>31.7</v>
      </c>
      <c r="BT1048">
        <v>1</v>
      </c>
      <c r="BU1048">
        <v>1</v>
      </c>
      <c r="BV1048">
        <v>1</v>
      </c>
      <c r="BW1048">
        <v>1</v>
      </c>
      <c r="BX1048">
        <v>1</v>
      </c>
      <c r="BY1048" t="s">
        <v>3</v>
      </c>
      <c r="BZ1048">
        <v>85</v>
      </c>
      <c r="CA1048">
        <v>65</v>
      </c>
      <c r="CE1048">
        <v>0</v>
      </c>
      <c r="CF1048">
        <v>0</v>
      </c>
      <c r="CG1048">
        <v>0</v>
      </c>
      <c r="CM1048">
        <v>0</v>
      </c>
      <c r="CN1048" t="s">
        <v>3</v>
      </c>
      <c r="CO1048">
        <v>0</v>
      </c>
      <c r="CP1048">
        <f t="shared" si="1029"/>
        <v>91.679999999999993</v>
      </c>
      <c r="CQ1048">
        <f t="shared" si="1030"/>
        <v>0</v>
      </c>
      <c r="CR1048">
        <f t="shared" si="1031"/>
        <v>35.625</v>
      </c>
      <c r="CS1048">
        <f t="shared" si="1032"/>
        <v>34.236000000000004</v>
      </c>
      <c r="CT1048">
        <f t="shared" si="1033"/>
        <v>4548.3159999999998</v>
      </c>
      <c r="CU1048">
        <f t="shared" si="1034"/>
        <v>0</v>
      </c>
      <c r="CV1048">
        <f t="shared" si="1035"/>
        <v>17.89</v>
      </c>
      <c r="CW1048">
        <f t="shared" si="1036"/>
        <v>0.08</v>
      </c>
      <c r="CX1048">
        <f t="shared" si="1037"/>
        <v>0</v>
      </c>
      <c r="CY1048">
        <f t="shared" si="1048"/>
        <v>77.902500000000003</v>
      </c>
      <c r="CZ1048">
        <f t="shared" si="1049"/>
        <v>59.572499999999998</v>
      </c>
      <c r="DC1048" t="s">
        <v>3</v>
      </c>
      <c r="DD1048" t="s">
        <v>3</v>
      </c>
      <c r="DE1048" t="s">
        <v>3</v>
      </c>
      <c r="DF1048" t="s">
        <v>3</v>
      </c>
      <c r="DG1048" t="s">
        <v>3</v>
      </c>
      <c r="DH1048" t="s">
        <v>3</v>
      </c>
      <c r="DI1048" t="s">
        <v>3</v>
      </c>
      <c r="DJ1048" t="s">
        <v>3</v>
      </c>
      <c r="DK1048" t="s">
        <v>3</v>
      </c>
      <c r="DL1048" t="s">
        <v>3</v>
      </c>
      <c r="DM1048" t="s">
        <v>3</v>
      </c>
      <c r="DN1048">
        <v>0</v>
      </c>
      <c r="DO1048">
        <v>0</v>
      </c>
      <c r="DP1048">
        <v>1</v>
      </c>
      <c r="DQ1048">
        <v>1</v>
      </c>
      <c r="DU1048">
        <v>1010</v>
      </c>
      <c r="DV1048" t="s">
        <v>144</v>
      </c>
      <c r="DW1048" t="s">
        <v>144</v>
      </c>
      <c r="DX1048">
        <v>100</v>
      </c>
      <c r="DZ1048" t="s">
        <v>3</v>
      </c>
      <c r="EA1048" t="s">
        <v>3</v>
      </c>
      <c r="EB1048" t="s">
        <v>3</v>
      </c>
      <c r="EC1048" t="s">
        <v>3</v>
      </c>
      <c r="EE1048">
        <v>36260551</v>
      </c>
      <c r="EF1048">
        <v>6</v>
      </c>
      <c r="EG1048" t="s">
        <v>22</v>
      </c>
      <c r="EH1048">
        <v>0</v>
      </c>
      <c r="EI1048" t="s">
        <v>3</v>
      </c>
      <c r="EJ1048">
        <v>1</v>
      </c>
      <c r="EK1048">
        <v>67001</v>
      </c>
      <c r="EL1048" t="s">
        <v>146</v>
      </c>
      <c r="EM1048" t="s">
        <v>147</v>
      </c>
      <c r="EO1048" t="s">
        <v>3</v>
      </c>
      <c r="EQ1048">
        <v>0</v>
      </c>
      <c r="ER1048">
        <v>145.97999999999999</v>
      </c>
      <c r="ES1048">
        <v>0</v>
      </c>
      <c r="ET1048">
        <v>2.5</v>
      </c>
      <c r="EU1048">
        <v>1.08</v>
      </c>
      <c r="EV1048">
        <v>143.47999999999999</v>
      </c>
      <c r="EW1048">
        <v>17.89</v>
      </c>
      <c r="EX1048">
        <v>0.08</v>
      </c>
      <c r="EY1048">
        <v>0</v>
      </c>
      <c r="FQ1048">
        <v>0</v>
      </c>
      <c r="FR1048">
        <f t="shared" si="1038"/>
        <v>0</v>
      </c>
      <c r="FS1048">
        <v>0</v>
      </c>
      <c r="FX1048">
        <v>85</v>
      </c>
      <c r="FY1048">
        <v>65</v>
      </c>
      <c r="GA1048" t="s">
        <v>3</v>
      </c>
      <c r="GD1048">
        <v>1</v>
      </c>
      <c r="GF1048">
        <v>1945260508</v>
      </c>
      <c r="GG1048">
        <v>2</v>
      </c>
      <c r="GH1048">
        <v>1</v>
      </c>
      <c r="GI1048">
        <v>2</v>
      </c>
      <c r="GJ1048">
        <v>0</v>
      </c>
      <c r="GK1048">
        <v>0</v>
      </c>
      <c r="GL1048">
        <f t="shared" si="1039"/>
        <v>0</v>
      </c>
      <c r="GM1048">
        <f t="shared" si="1040"/>
        <v>229.15</v>
      </c>
      <c r="GN1048">
        <f t="shared" si="1041"/>
        <v>229.15</v>
      </c>
      <c r="GO1048">
        <f t="shared" si="1042"/>
        <v>0</v>
      </c>
      <c r="GP1048">
        <f t="shared" si="1043"/>
        <v>0</v>
      </c>
      <c r="GR1048">
        <v>0</v>
      </c>
      <c r="GS1048">
        <v>3</v>
      </c>
      <c r="GT1048">
        <v>0</v>
      </c>
      <c r="GU1048" t="s">
        <v>3</v>
      </c>
      <c r="GV1048">
        <f t="shared" si="1044"/>
        <v>0</v>
      </c>
      <c r="GW1048">
        <v>1</v>
      </c>
      <c r="GX1048">
        <f t="shared" si="1045"/>
        <v>0</v>
      </c>
      <c r="HA1048">
        <v>0</v>
      </c>
      <c r="HB1048">
        <v>0</v>
      </c>
      <c r="HC1048">
        <f t="shared" si="1046"/>
        <v>0</v>
      </c>
      <c r="HE1048" t="s">
        <v>3</v>
      </c>
      <c r="HF1048" t="s">
        <v>3</v>
      </c>
      <c r="IK1048">
        <v>0</v>
      </c>
    </row>
    <row r="1049" spans="1:245">
      <c r="A1049">
        <v>17</v>
      </c>
      <c r="B1049">
        <v>1</v>
      </c>
      <c r="C1049">
        <f>ROW(SmtRes!A685)</f>
        <v>685</v>
      </c>
      <c r="D1049">
        <f>ROW(EtalonRes!A674)</f>
        <v>674</v>
      </c>
      <c r="E1049" t="s">
        <v>152</v>
      </c>
      <c r="F1049" t="s">
        <v>153</v>
      </c>
      <c r="G1049" t="s">
        <v>154</v>
      </c>
      <c r="H1049" t="s">
        <v>155</v>
      </c>
      <c r="I1049">
        <f>ROUND(15/100,9)</f>
        <v>0.15</v>
      </c>
      <c r="J1049">
        <v>0</v>
      </c>
      <c r="O1049">
        <f t="shared" si="1010"/>
        <v>358.2</v>
      </c>
      <c r="P1049">
        <f t="shared" si="1011"/>
        <v>0</v>
      </c>
      <c r="Q1049">
        <f t="shared" si="1012"/>
        <v>0.67</v>
      </c>
      <c r="R1049">
        <f t="shared" si="1013"/>
        <v>0.67</v>
      </c>
      <c r="S1049">
        <f t="shared" si="1014"/>
        <v>357.53</v>
      </c>
      <c r="T1049">
        <f t="shared" si="1015"/>
        <v>0</v>
      </c>
      <c r="U1049">
        <f t="shared" si="1016"/>
        <v>1.446</v>
      </c>
      <c r="V1049">
        <f t="shared" si="1017"/>
        <v>1.5E-3</v>
      </c>
      <c r="W1049">
        <f t="shared" si="1018"/>
        <v>0</v>
      </c>
      <c r="X1049">
        <f t="shared" si="1019"/>
        <v>304.47000000000003</v>
      </c>
      <c r="Y1049">
        <f t="shared" si="1020"/>
        <v>232.83</v>
      </c>
      <c r="AA1049">
        <v>33525518</v>
      </c>
      <c r="AB1049">
        <f t="shared" si="1021"/>
        <v>75.5</v>
      </c>
      <c r="AC1049">
        <f t="shared" si="1022"/>
        <v>0</v>
      </c>
      <c r="AD1049">
        <f t="shared" si="1047"/>
        <v>0.31</v>
      </c>
      <c r="AE1049">
        <f t="shared" si="1023"/>
        <v>0.14000000000000001</v>
      </c>
      <c r="AF1049">
        <f t="shared" si="1024"/>
        <v>75.19</v>
      </c>
      <c r="AG1049">
        <f t="shared" si="1025"/>
        <v>0</v>
      </c>
      <c r="AH1049">
        <f t="shared" si="1026"/>
        <v>9.64</v>
      </c>
      <c r="AI1049">
        <f t="shared" si="1027"/>
        <v>0.01</v>
      </c>
      <c r="AJ1049">
        <f t="shared" si="1028"/>
        <v>0</v>
      </c>
      <c r="AK1049">
        <v>75.5</v>
      </c>
      <c r="AL1049">
        <v>0</v>
      </c>
      <c r="AM1049">
        <v>0.31</v>
      </c>
      <c r="AN1049">
        <v>0.14000000000000001</v>
      </c>
      <c r="AO1049">
        <v>75.19</v>
      </c>
      <c r="AP1049">
        <v>0</v>
      </c>
      <c r="AQ1049">
        <v>9.64</v>
      </c>
      <c r="AR1049">
        <v>0.01</v>
      </c>
      <c r="AS1049">
        <v>0</v>
      </c>
      <c r="AT1049">
        <v>85</v>
      </c>
      <c r="AU1049">
        <v>65</v>
      </c>
      <c r="AV1049">
        <v>1</v>
      </c>
      <c r="AW1049">
        <v>1</v>
      </c>
      <c r="AZ1049">
        <v>1</v>
      </c>
      <c r="BA1049">
        <v>31.7</v>
      </c>
      <c r="BB1049">
        <v>14.35</v>
      </c>
      <c r="BC1049">
        <v>1</v>
      </c>
      <c r="BD1049" t="s">
        <v>3</v>
      </c>
      <c r="BE1049" t="s">
        <v>3</v>
      </c>
      <c r="BF1049" t="s">
        <v>3</v>
      </c>
      <c r="BG1049" t="s">
        <v>3</v>
      </c>
      <c r="BH1049">
        <v>0</v>
      </c>
      <c r="BI1049">
        <v>1</v>
      </c>
      <c r="BJ1049" t="s">
        <v>156</v>
      </c>
      <c r="BM1049">
        <v>67001</v>
      </c>
      <c r="BN1049">
        <v>0</v>
      </c>
      <c r="BO1049" t="s">
        <v>153</v>
      </c>
      <c r="BP1049">
        <v>1</v>
      </c>
      <c r="BQ1049">
        <v>6</v>
      </c>
      <c r="BR1049">
        <v>0</v>
      </c>
      <c r="BS1049">
        <v>31.7</v>
      </c>
      <c r="BT1049">
        <v>1</v>
      </c>
      <c r="BU1049">
        <v>1</v>
      </c>
      <c r="BV1049">
        <v>1</v>
      </c>
      <c r="BW1049">
        <v>1</v>
      </c>
      <c r="BX1049">
        <v>1</v>
      </c>
      <c r="BY1049" t="s">
        <v>3</v>
      </c>
      <c r="BZ1049">
        <v>85</v>
      </c>
      <c r="CA1049">
        <v>65</v>
      </c>
      <c r="CE1049">
        <v>0</v>
      </c>
      <c r="CF1049">
        <v>0</v>
      </c>
      <c r="CG1049">
        <v>0</v>
      </c>
      <c r="CM1049">
        <v>0</v>
      </c>
      <c r="CN1049" t="s">
        <v>3</v>
      </c>
      <c r="CO1049">
        <v>0</v>
      </c>
      <c r="CP1049">
        <f t="shared" si="1029"/>
        <v>358.2</v>
      </c>
      <c r="CQ1049">
        <f t="shared" si="1030"/>
        <v>0</v>
      </c>
      <c r="CR1049">
        <f t="shared" si="1031"/>
        <v>4.4485000000000001</v>
      </c>
      <c r="CS1049">
        <f t="shared" si="1032"/>
        <v>4.4380000000000006</v>
      </c>
      <c r="CT1049">
        <f t="shared" si="1033"/>
        <v>2383.5229999999997</v>
      </c>
      <c r="CU1049">
        <f t="shared" si="1034"/>
        <v>0</v>
      </c>
      <c r="CV1049">
        <f t="shared" si="1035"/>
        <v>9.64</v>
      </c>
      <c r="CW1049">
        <f t="shared" si="1036"/>
        <v>0.01</v>
      </c>
      <c r="CX1049">
        <f t="shared" si="1037"/>
        <v>0</v>
      </c>
      <c r="CY1049">
        <f t="shared" si="1048"/>
        <v>304.47000000000003</v>
      </c>
      <c r="CZ1049">
        <f t="shared" si="1049"/>
        <v>232.83</v>
      </c>
      <c r="DC1049" t="s">
        <v>3</v>
      </c>
      <c r="DD1049" t="s">
        <v>3</v>
      </c>
      <c r="DE1049" t="s">
        <v>3</v>
      </c>
      <c r="DF1049" t="s">
        <v>3</v>
      </c>
      <c r="DG1049" t="s">
        <v>3</v>
      </c>
      <c r="DH1049" t="s">
        <v>3</v>
      </c>
      <c r="DI1049" t="s">
        <v>3</v>
      </c>
      <c r="DJ1049" t="s">
        <v>3</v>
      </c>
      <c r="DK1049" t="s">
        <v>3</v>
      </c>
      <c r="DL1049" t="s">
        <v>3</v>
      </c>
      <c r="DM1049" t="s">
        <v>3</v>
      </c>
      <c r="DN1049">
        <v>0</v>
      </c>
      <c r="DO1049">
        <v>0</v>
      </c>
      <c r="DP1049">
        <v>1</v>
      </c>
      <c r="DQ1049">
        <v>1</v>
      </c>
      <c r="DU1049">
        <v>1003</v>
      </c>
      <c r="DV1049" t="s">
        <v>155</v>
      </c>
      <c r="DW1049" t="s">
        <v>155</v>
      </c>
      <c r="DX1049">
        <v>100</v>
      </c>
      <c r="DZ1049" t="s">
        <v>3</v>
      </c>
      <c r="EA1049" t="s">
        <v>3</v>
      </c>
      <c r="EB1049" t="s">
        <v>3</v>
      </c>
      <c r="EC1049" t="s">
        <v>3</v>
      </c>
      <c r="EE1049">
        <v>36260551</v>
      </c>
      <c r="EF1049">
        <v>6</v>
      </c>
      <c r="EG1049" t="s">
        <v>22</v>
      </c>
      <c r="EH1049">
        <v>0</v>
      </c>
      <c r="EI1049" t="s">
        <v>3</v>
      </c>
      <c r="EJ1049">
        <v>1</v>
      </c>
      <c r="EK1049">
        <v>67001</v>
      </c>
      <c r="EL1049" t="s">
        <v>146</v>
      </c>
      <c r="EM1049" t="s">
        <v>147</v>
      </c>
      <c r="EO1049" t="s">
        <v>3</v>
      </c>
      <c r="EQ1049">
        <v>0</v>
      </c>
      <c r="ER1049">
        <v>75.5</v>
      </c>
      <c r="ES1049">
        <v>0</v>
      </c>
      <c r="ET1049">
        <v>0.31</v>
      </c>
      <c r="EU1049">
        <v>0.14000000000000001</v>
      </c>
      <c r="EV1049">
        <v>75.19</v>
      </c>
      <c r="EW1049">
        <v>9.64</v>
      </c>
      <c r="EX1049">
        <v>0.01</v>
      </c>
      <c r="EY1049">
        <v>0</v>
      </c>
      <c r="FQ1049">
        <v>0</v>
      </c>
      <c r="FR1049">
        <f t="shared" si="1038"/>
        <v>0</v>
      </c>
      <c r="FS1049">
        <v>0</v>
      </c>
      <c r="FX1049">
        <v>85</v>
      </c>
      <c r="FY1049">
        <v>65</v>
      </c>
      <c r="GA1049" t="s">
        <v>3</v>
      </c>
      <c r="GD1049">
        <v>1</v>
      </c>
      <c r="GF1049">
        <v>-1480086875</v>
      </c>
      <c r="GG1049">
        <v>2</v>
      </c>
      <c r="GH1049">
        <v>1</v>
      </c>
      <c r="GI1049">
        <v>2</v>
      </c>
      <c r="GJ1049">
        <v>0</v>
      </c>
      <c r="GK1049">
        <v>0</v>
      </c>
      <c r="GL1049">
        <f t="shared" si="1039"/>
        <v>0</v>
      </c>
      <c r="GM1049">
        <f t="shared" si="1040"/>
        <v>895.5</v>
      </c>
      <c r="GN1049">
        <f t="shared" si="1041"/>
        <v>895.5</v>
      </c>
      <c r="GO1049">
        <f t="shared" si="1042"/>
        <v>0</v>
      </c>
      <c r="GP1049">
        <f t="shared" si="1043"/>
        <v>0</v>
      </c>
      <c r="GR1049">
        <v>0</v>
      </c>
      <c r="GS1049">
        <v>3</v>
      </c>
      <c r="GT1049">
        <v>0</v>
      </c>
      <c r="GU1049" t="s">
        <v>3</v>
      </c>
      <c r="GV1049">
        <f t="shared" si="1044"/>
        <v>0</v>
      </c>
      <c r="GW1049">
        <v>1</v>
      </c>
      <c r="GX1049">
        <f t="shared" si="1045"/>
        <v>0</v>
      </c>
      <c r="HA1049">
        <v>0</v>
      </c>
      <c r="HB1049">
        <v>0</v>
      </c>
      <c r="HC1049">
        <f t="shared" si="1046"/>
        <v>0</v>
      </c>
      <c r="HE1049" t="s">
        <v>3</v>
      </c>
      <c r="HF1049" t="s">
        <v>3</v>
      </c>
      <c r="IK1049">
        <v>0</v>
      </c>
    </row>
    <row r="1050" spans="1:245">
      <c r="A1050">
        <v>17</v>
      </c>
      <c r="B1050">
        <v>1</v>
      </c>
      <c r="C1050">
        <f>ROW(SmtRes!A687)</f>
        <v>687</v>
      </c>
      <c r="D1050">
        <f>ROW(EtalonRes!A676)</f>
        <v>676</v>
      </c>
      <c r="E1050" t="s">
        <v>290</v>
      </c>
      <c r="F1050" t="s">
        <v>158</v>
      </c>
      <c r="G1050" t="s">
        <v>159</v>
      </c>
      <c r="H1050" t="s">
        <v>53</v>
      </c>
      <c r="I1050">
        <f>ROUND(1.5/100,9)</f>
        <v>1.4999999999999999E-2</v>
      </c>
      <c r="J1050">
        <v>0</v>
      </c>
      <c r="O1050">
        <f t="shared" si="1010"/>
        <v>362.17</v>
      </c>
      <c r="P1050">
        <f t="shared" si="1011"/>
        <v>0</v>
      </c>
      <c r="Q1050">
        <f t="shared" si="1012"/>
        <v>0</v>
      </c>
      <c r="R1050">
        <f t="shared" si="1013"/>
        <v>0</v>
      </c>
      <c r="S1050">
        <f t="shared" si="1014"/>
        <v>362.17</v>
      </c>
      <c r="T1050">
        <f t="shared" si="1015"/>
        <v>0</v>
      </c>
      <c r="U1050">
        <f t="shared" si="1016"/>
        <v>1.42455</v>
      </c>
      <c r="V1050">
        <f t="shared" si="1017"/>
        <v>0</v>
      </c>
      <c r="W1050">
        <f t="shared" si="1018"/>
        <v>0</v>
      </c>
      <c r="X1050">
        <f t="shared" si="1019"/>
        <v>296.98</v>
      </c>
      <c r="Y1050">
        <f t="shared" si="1020"/>
        <v>224.55</v>
      </c>
      <c r="AA1050">
        <v>33525518</v>
      </c>
      <c r="AB1050">
        <f t="shared" si="1021"/>
        <v>761.66</v>
      </c>
      <c r="AC1050">
        <f t="shared" si="1022"/>
        <v>0</v>
      </c>
      <c r="AD1050">
        <f t="shared" si="1047"/>
        <v>0</v>
      </c>
      <c r="AE1050">
        <f t="shared" si="1023"/>
        <v>0</v>
      </c>
      <c r="AF1050">
        <f t="shared" si="1024"/>
        <v>761.66</v>
      </c>
      <c r="AG1050">
        <f t="shared" si="1025"/>
        <v>0</v>
      </c>
      <c r="AH1050">
        <f t="shared" si="1026"/>
        <v>94.97</v>
      </c>
      <c r="AI1050">
        <f t="shared" si="1027"/>
        <v>0</v>
      </c>
      <c r="AJ1050">
        <f t="shared" si="1028"/>
        <v>0</v>
      </c>
      <c r="AK1050">
        <v>761.66</v>
      </c>
      <c r="AL1050">
        <v>0</v>
      </c>
      <c r="AM1050">
        <v>0</v>
      </c>
      <c r="AN1050">
        <v>0</v>
      </c>
      <c r="AO1050">
        <v>761.66</v>
      </c>
      <c r="AP1050">
        <v>0</v>
      </c>
      <c r="AQ1050">
        <v>94.97</v>
      </c>
      <c r="AR1050">
        <v>0</v>
      </c>
      <c r="AS1050">
        <v>0</v>
      </c>
      <c r="AT1050">
        <v>82</v>
      </c>
      <c r="AU1050">
        <v>62</v>
      </c>
      <c r="AV1050">
        <v>1</v>
      </c>
      <c r="AW1050">
        <v>1</v>
      </c>
      <c r="AZ1050">
        <v>1</v>
      </c>
      <c r="BA1050">
        <v>31.7</v>
      </c>
      <c r="BB1050">
        <v>1</v>
      </c>
      <c r="BC1050">
        <v>1</v>
      </c>
      <c r="BD1050" t="s">
        <v>3</v>
      </c>
      <c r="BE1050" t="s">
        <v>3</v>
      </c>
      <c r="BF1050" t="s">
        <v>3</v>
      </c>
      <c r="BG1050" t="s">
        <v>3</v>
      </c>
      <c r="BH1050">
        <v>0</v>
      </c>
      <c r="BI1050">
        <v>1</v>
      </c>
      <c r="BJ1050" t="s">
        <v>160</v>
      </c>
      <c r="BM1050">
        <v>56001</v>
      </c>
      <c r="BN1050">
        <v>0</v>
      </c>
      <c r="BO1050" t="s">
        <v>158</v>
      </c>
      <c r="BP1050">
        <v>1</v>
      </c>
      <c r="BQ1050">
        <v>6</v>
      </c>
      <c r="BR1050">
        <v>0</v>
      </c>
      <c r="BS1050">
        <v>31.7</v>
      </c>
      <c r="BT1050">
        <v>1</v>
      </c>
      <c r="BU1050">
        <v>1</v>
      </c>
      <c r="BV1050">
        <v>1</v>
      </c>
      <c r="BW1050">
        <v>1</v>
      </c>
      <c r="BX1050">
        <v>1</v>
      </c>
      <c r="BY1050" t="s">
        <v>3</v>
      </c>
      <c r="BZ1050">
        <v>82</v>
      </c>
      <c r="CA1050">
        <v>62</v>
      </c>
      <c r="CE1050">
        <v>0</v>
      </c>
      <c r="CF1050">
        <v>0</v>
      </c>
      <c r="CG1050">
        <v>0</v>
      </c>
      <c r="CM1050">
        <v>0</v>
      </c>
      <c r="CN1050" t="s">
        <v>3</v>
      </c>
      <c r="CO1050">
        <v>0</v>
      </c>
      <c r="CP1050">
        <f t="shared" si="1029"/>
        <v>362.17</v>
      </c>
      <c r="CQ1050">
        <f t="shared" si="1030"/>
        <v>0</v>
      </c>
      <c r="CR1050">
        <f t="shared" si="1031"/>
        <v>0</v>
      </c>
      <c r="CS1050">
        <f t="shared" si="1032"/>
        <v>0</v>
      </c>
      <c r="CT1050">
        <f t="shared" si="1033"/>
        <v>24144.621999999999</v>
      </c>
      <c r="CU1050">
        <f t="shared" si="1034"/>
        <v>0</v>
      </c>
      <c r="CV1050">
        <f t="shared" si="1035"/>
        <v>94.97</v>
      </c>
      <c r="CW1050">
        <f t="shared" si="1036"/>
        <v>0</v>
      </c>
      <c r="CX1050">
        <f t="shared" si="1037"/>
        <v>0</v>
      </c>
      <c r="CY1050">
        <f t="shared" si="1048"/>
        <v>296.9794</v>
      </c>
      <c r="CZ1050">
        <f t="shared" si="1049"/>
        <v>224.5454</v>
      </c>
      <c r="DC1050" t="s">
        <v>3</v>
      </c>
      <c r="DD1050" t="s">
        <v>3</v>
      </c>
      <c r="DE1050" t="s">
        <v>3</v>
      </c>
      <c r="DF1050" t="s">
        <v>3</v>
      </c>
      <c r="DG1050" t="s">
        <v>3</v>
      </c>
      <c r="DH1050" t="s">
        <v>3</v>
      </c>
      <c r="DI1050" t="s">
        <v>3</v>
      </c>
      <c r="DJ1050" t="s">
        <v>3</v>
      </c>
      <c r="DK1050" t="s">
        <v>3</v>
      </c>
      <c r="DL1050" t="s">
        <v>3</v>
      </c>
      <c r="DM1050" t="s">
        <v>3</v>
      </c>
      <c r="DN1050">
        <v>0</v>
      </c>
      <c r="DO1050">
        <v>0</v>
      </c>
      <c r="DP1050">
        <v>1</v>
      </c>
      <c r="DQ1050">
        <v>1</v>
      </c>
      <c r="DU1050">
        <v>1005</v>
      </c>
      <c r="DV1050" t="s">
        <v>53</v>
      </c>
      <c r="DW1050" t="s">
        <v>53</v>
      </c>
      <c r="DX1050">
        <v>100</v>
      </c>
      <c r="DZ1050" t="s">
        <v>3</v>
      </c>
      <c r="EA1050" t="s">
        <v>3</v>
      </c>
      <c r="EB1050" t="s">
        <v>3</v>
      </c>
      <c r="EC1050" t="s">
        <v>3</v>
      </c>
      <c r="EE1050">
        <v>36260504</v>
      </c>
      <c r="EF1050">
        <v>6</v>
      </c>
      <c r="EG1050" t="s">
        <v>22</v>
      </c>
      <c r="EH1050">
        <v>0</v>
      </c>
      <c r="EI1050" t="s">
        <v>3</v>
      </c>
      <c r="EJ1050">
        <v>1</v>
      </c>
      <c r="EK1050">
        <v>56001</v>
      </c>
      <c r="EL1050" t="s">
        <v>138</v>
      </c>
      <c r="EM1050" t="s">
        <v>139</v>
      </c>
      <c r="EO1050" t="s">
        <v>3</v>
      </c>
      <c r="EQ1050">
        <v>0</v>
      </c>
      <c r="ER1050">
        <v>761.66</v>
      </c>
      <c r="ES1050">
        <v>0</v>
      </c>
      <c r="ET1050">
        <v>0</v>
      </c>
      <c r="EU1050">
        <v>0</v>
      </c>
      <c r="EV1050">
        <v>761.66</v>
      </c>
      <c r="EW1050">
        <v>94.97</v>
      </c>
      <c r="EX1050">
        <v>0</v>
      </c>
      <c r="EY1050">
        <v>0</v>
      </c>
      <c r="FQ1050">
        <v>0</v>
      </c>
      <c r="FR1050">
        <f t="shared" si="1038"/>
        <v>0</v>
      </c>
      <c r="FS1050">
        <v>0</v>
      </c>
      <c r="FX1050">
        <v>82</v>
      </c>
      <c r="FY1050">
        <v>62</v>
      </c>
      <c r="GA1050" t="s">
        <v>3</v>
      </c>
      <c r="GD1050">
        <v>1</v>
      </c>
      <c r="GF1050">
        <v>-1608728029</v>
      </c>
      <c r="GG1050">
        <v>2</v>
      </c>
      <c r="GH1050">
        <v>1</v>
      </c>
      <c r="GI1050">
        <v>2</v>
      </c>
      <c r="GJ1050">
        <v>0</v>
      </c>
      <c r="GK1050">
        <v>0</v>
      </c>
      <c r="GL1050">
        <f t="shared" si="1039"/>
        <v>0</v>
      </c>
      <c r="GM1050">
        <f t="shared" si="1040"/>
        <v>883.7</v>
      </c>
      <c r="GN1050">
        <f t="shared" si="1041"/>
        <v>883.7</v>
      </c>
      <c r="GO1050">
        <f t="shared" si="1042"/>
        <v>0</v>
      </c>
      <c r="GP1050">
        <f t="shared" si="1043"/>
        <v>0</v>
      </c>
      <c r="GR1050">
        <v>0</v>
      </c>
      <c r="GS1050">
        <v>3</v>
      </c>
      <c r="GT1050">
        <v>0</v>
      </c>
      <c r="GU1050" t="s">
        <v>3</v>
      </c>
      <c r="GV1050">
        <f t="shared" si="1044"/>
        <v>0</v>
      </c>
      <c r="GW1050">
        <v>1</v>
      </c>
      <c r="GX1050">
        <f t="shared" si="1045"/>
        <v>0</v>
      </c>
      <c r="HA1050">
        <v>0</v>
      </c>
      <c r="HB1050">
        <v>0</v>
      </c>
      <c r="HC1050">
        <f t="shared" si="1046"/>
        <v>0</v>
      </c>
      <c r="HE1050" t="s">
        <v>3</v>
      </c>
      <c r="HF1050" t="s">
        <v>3</v>
      </c>
      <c r="IK1050">
        <v>0</v>
      </c>
    </row>
    <row r="1051" spans="1:245">
      <c r="A1051">
        <v>18</v>
      </c>
      <c r="B1051">
        <v>1</v>
      </c>
      <c r="C1051">
        <v>687</v>
      </c>
      <c r="E1051" t="s">
        <v>291</v>
      </c>
      <c r="F1051" t="s">
        <v>26</v>
      </c>
      <c r="G1051" t="s">
        <v>27</v>
      </c>
      <c r="H1051" t="s">
        <v>28</v>
      </c>
      <c r="I1051">
        <f>I1050*J1051</f>
        <v>5.2499999999999998E-2</v>
      </c>
      <c r="J1051">
        <v>3.5</v>
      </c>
      <c r="O1051">
        <f t="shared" si="1010"/>
        <v>0</v>
      </c>
      <c r="P1051">
        <f t="shared" si="1011"/>
        <v>0</v>
      </c>
      <c r="Q1051">
        <f t="shared" si="1012"/>
        <v>0</v>
      </c>
      <c r="R1051">
        <f t="shared" si="1013"/>
        <v>0</v>
      </c>
      <c r="S1051">
        <f t="shared" si="1014"/>
        <v>0</v>
      </c>
      <c r="T1051">
        <f t="shared" si="1015"/>
        <v>0</v>
      </c>
      <c r="U1051">
        <f t="shared" si="1016"/>
        <v>0</v>
      </c>
      <c r="V1051">
        <f t="shared" si="1017"/>
        <v>0</v>
      </c>
      <c r="W1051">
        <f t="shared" si="1018"/>
        <v>0</v>
      </c>
      <c r="X1051">
        <f t="shared" si="1019"/>
        <v>0</v>
      </c>
      <c r="Y1051">
        <f t="shared" si="1020"/>
        <v>0</v>
      </c>
      <c r="AA1051">
        <v>33525518</v>
      </c>
      <c r="AB1051">
        <f t="shared" si="1021"/>
        <v>0</v>
      </c>
      <c r="AC1051">
        <f t="shared" si="1022"/>
        <v>0</v>
      </c>
      <c r="AD1051">
        <f t="shared" si="1047"/>
        <v>0</v>
      </c>
      <c r="AE1051">
        <f t="shared" si="1023"/>
        <v>0</v>
      </c>
      <c r="AF1051">
        <f t="shared" si="1024"/>
        <v>0</v>
      </c>
      <c r="AG1051">
        <f t="shared" si="1025"/>
        <v>0</v>
      </c>
      <c r="AH1051">
        <f t="shared" si="1026"/>
        <v>0</v>
      </c>
      <c r="AI1051">
        <f t="shared" si="1027"/>
        <v>0</v>
      </c>
      <c r="AJ1051">
        <f t="shared" si="1028"/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82</v>
      </c>
      <c r="AU1051">
        <v>62</v>
      </c>
      <c r="AV1051">
        <v>1</v>
      </c>
      <c r="AW1051">
        <v>1</v>
      </c>
      <c r="AZ1051">
        <v>1</v>
      </c>
      <c r="BA1051">
        <v>1</v>
      </c>
      <c r="BB1051">
        <v>1</v>
      </c>
      <c r="BC1051">
        <v>1</v>
      </c>
      <c r="BD1051" t="s">
        <v>3</v>
      </c>
      <c r="BE1051" t="s">
        <v>3</v>
      </c>
      <c r="BF1051" t="s">
        <v>3</v>
      </c>
      <c r="BG1051" t="s">
        <v>3</v>
      </c>
      <c r="BH1051">
        <v>3</v>
      </c>
      <c r="BI1051">
        <v>1</v>
      </c>
      <c r="BJ1051" t="s">
        <v>162</v>
      </c>
      <c r="BM1051">
        <v>56001</v>
      </c>
      <c r="BN1051">
        <v>0</v>
      </c>
      <c r="BO1051" t="s">
        <v>3</v>
      </c>
      <c r="BP1051">
        <v>0</v>
      </c>
      <c r="BQ1051">
        <v>6</v>
      </c>
      <c r="BR1051">
        <v>0</v>
      </c>
      <c r="BS1051">
        <v>1</v>
      </c>
      <c r="BT1051">
        <v>1</v>
      </c>
      <c r="BU1051">
        <v>1</v>
      </c>
      <c r="BV1051">
        <v>1</v>
      </c>
      <c r="BW1051">
        <v>1</v>
      </c>
      <c r="BX1051">
        <v>1</v>
      </c>
      <c r="BY1051" t="s">
        <v>3</v>
      </c>
      <c r="BZ1051">
        <v>82</v>
      </c>
      <c r="CA1051">
        <v>62</v>
      </c>
      <c r="CE1051">
        <v>0</v>
      </c>
      <c r="CF1051">
        <v>0</v>
      </c>
      <c r="CG1051">
        <v>0</v>
      </c>
      <c r="CM1051">
        <v>0</v>
      </c>
      <c r="CN1051" t="s">
        <v>3</v>
      </c>
      <c r="CO1051">
        <v>0</v>
      </c>
      <c r="CP1051">
        <f t="shared" si="1029"/>
        <v>0</v>
      </c>
      <c r="CQ1051">
        <f t="shared" si="1030"/>
        <v>0</v>
      </c>
      <c r="CR1051">
        <f t="shared" si="1031"/>
        <v>0</v>
      </c>
      <c r="CS1051">
        <f t="shared" si="1032"/>
        <v>0</v>
      </c>
      <c r="CT1051">
        <f t="shared" si="1033"/>
        <v>0</v>
      </c>
      <c r="CU1051">
        <f t="shared" si="1034"/>
        <v>0</v>
      </c>
      <c r="CV1051">
        <f t="shared" si="1035"/>
        <v>0</v>
      </c>
      <c r="CW1051">
        <f t="shared" si="1036"/>
        <v>0</v>
      </c>
      <c r="CX1051">
        <f t="shared" si="1037"/>
        <v>0</v>
      </c>
      <c r="CY1051">
        <f t="shared" si="1048"/>
        <v>0</v>
      </c>
      <c r="CZ1051">
        <f t="shared" si="1049"/>
        <v>0</v>
      </c>
      <c r="DC1051" t="s">
        <v>3</v>
      </c>
      <c r="DD1051" t="s">
        <v>3</v>
      </c>
      <c r="DE1051" t="s">
        <v>3</v>
      </c>
      <c r="DF1051" t="s">
        <v>3</v>
      </c>
      <c r="DG1051" t="s">
        <v>3</v>
      </c>
      <c r="DH1051" t="s">
        <v>3</v>
      </c>
      <c r="DI1051" t="s">
        <v>3</v>
      </c>
      <c r="DJ1051" t="s">
        <v>3</v>
      </c>
      <c r="DK1051" t="s">
        <v>3</v>
      </c>
      <c r="DL1051" t="s">
        <v>3</v>
      </c>
      <c r="DM1051" t="s">
        <v>3</v>
      </c>
      <c r="DN1051">
        <v>0</v>
      </c>
      <c r="DO1051">
        <v>0</v>
      </c>
      <c r="DP1051">
        <v>1</v>
      </c>
      <c r="DQ1051">
        <v>1</v>
      </c>
      <c r="DU1051">
        <v>1009</v>
      </c>
      <c r="DV1051" t="s">
        <v>28</v>
      </c>
      <c r="DW1051" t="s">
        <v>28</v>
      </c>
      <c r="DX1051">
        <v>1000</v>
      </c>
      <c r="DZ1051" t="s">
        <v>3</v>
      </c>
      <c r="EA1051" t="s">
        <v>3</v>
      </c>
      <c r="EB1051" t="s">
        <v>3</v>
      </c>
      <c r="EC1051" t="s">
        <v>3</v>
      </c>
      <c r="EE1051">
        <v>36260504</v>
      </c>
      <c r="EF1051">
        <v>6</v>
      </c>
      <c r="EG1051" t="s">
        <v>22</v>
      </c>
      <c r="EH1051">
        <v>0</v>
      </c>
      <c r="EI1051" t="s">
        <v>3</v>
      </c>
      <c r="EJ1051">
        <v>1</v>
      </c>
      <c r="EK1051">
        <v>56001</v>
      </c>
      <c r="EL1051" t="s">
        <v>138</v>
      </c>
      <c r="EM1051" t="s">
        <v>139</v>
      </c>
      <c r="EO1051" t="s">
        <v>3</v>
      </c>
      <c r="EQ1051">
        <v>0</v>
      </c>
      <c r="ER1051">
        <v>0</v>
      </c>
      <c r="ES1051">
        <v>0</v>
      </c>
      <c r="ET1051">
        <v>0</v>
      </c>
      <c r="EU1051">
        <v>0</v>
      </c>
      <c r="EV1051">
        <v>0</v>
      </c>
      <c r="EW1051">
        <v>0</v>
      </c>
      <c r="EX1051">
        <v>0</v>
      </c>
      <c r="FQ1051">
        <v>0</v>
      </c>
      <c r="FR1051">
        <f t="shared" si="1038"/>
        <v>0</v>
      </c>
      <c r="FS1051">
        <v>0</v>
      </c>
      <c r="FX1051">
        <v>82</v>
      </c>
      <c r="FY1051">
        <v>62</v>
      </c>
      <c r="GA1051" t="s">
        <v>3</v>
      </c>
      <c r="GD1051">
        <v>1</v>
      </c>
      <c r="GF1051">
        <v>1876412176</v>
      </c>
      <c r="GG1051">
        <v>2</v>
      </c>
      <c r="GH1051">
        <v>1</v>
      </c>
      <c r="GI1051">
        <v>-2</v>
      </c>
      <c r="GJ1051">
        <v>0</v>
      </c>
      <c r="GK1051">
        <v>0</v>
      </c>
      <c r="GL1051">
        <f t="shared" si="1039"/>
        <v>0</v>
      </c>
      <c r="GM1051">
        <f t="shared" si="1040"/>
        <v>0</v>
      </c>
      <c r="GN1051">
        <f t="shared" si="1041"/>
        <v>0</v>
      </c>
      <c r="GO1051">
        <f t="shared" si="1042"/>
        <v>0</v>
      </c>
      <c r="GP1051">
        <f t="shared" si="1043"/>
        <v>0</v>
      </c>
      <c r="GR1051">
        <v>0</v>
      </c>
      <c r="GS1051">
        <v>3</v>
      </c>
      <c r="GT1051">
        <v>0</v>
      </c>
      <c r="GU1051" t="s">
        <v>3</v>
      </c>
      <c r="GV1051">
        <f t="shared" si="1044"/>
        <v>0</v>
      </c>
      <c r="GW1051">
        <v>1</v>
      </c>
      <c r="GX1051">
        <f t="shared" si="1045"/>
        <v>0</v>
      </c>
      <c r="HA1051">
        <v>0</v>
      </c>
      <c r="HB1051">
        <v>0</v>
      </c>
      <c r="HC1051">
        <f t="shared" si="1046"/>
        <v>0</v>
      </c>
      <c r="HE1051" t="s">
        <v>3</v>
      </c>
      <c r="HF1051" t="s">
        <v>3</v>
      </c>
      <c r="IK1051">
        <v>0</v>
      </c>
    </row>
    <row r="1053" spans="1:245">
      <c r="A1053" s="1">
        <v>5</v>
      </c>
      <c r="B1053" s="1">
        <v>1</v>
      </c>
      <c r="C1053" s="1"/>
      <c r="D1053" s="1">
        <f>ROW(A1085)</f>
        <v>1085</v>
      </c>
      <c r="E1053" s="1"/>
      <c r="F1053" s="1" t="s">
        <v>15</v>
      </c>
      <c r="G1053" s="1" t="s">
        <v>116</v>
      </c>
      <c r="H1053" s="1" t="s">
        <v>3</v>
      </c>
      <c r="I1053" s="1">
        <v>0</v>
      </c>
      <c r="J1053" s="1"/>
      <c r="K1053" s="1">
        <v>0</v>
      </c>
      <c r="L1053" s="1"/>
      <c r="M1053" s="1" t="s">
        <v>3</v>
      </c>
      <c r="N1053" s="1"/>
      <c r="O1053" s="1"/>
      <c r="P1053" s="1"/>
      <c r="Q1053" s="1"/>
      <c r="R1053" s="1"/>
      <c r="S1053" s="1">
        <v>0</v>
      </c>
      <c r="T1053" s="1"/>
      <c r="U1053" s="1" t="s">
        <v>3</v>
      </c>
      <c r="V1053" s="1">
        <v>0</v>
      </c>
      <c r="W1053" s="1"/>
      <c r="X1053" s="1"/>
      <c r="Y1053" s="1"/>
      <c r="Z1053" s="1"/>
      <c r="AA1053" s="1"/>
      <c r="AB1053" s="1" t="s">
        <v>3</v>
      </c>
      <c r="AC1053" s="1" t="s">
        <v>3</v>
      </c>
      <c r="AD1053" s="1" t="s">
        <v>3</v>
      </c>
      <c r="AE1053" s="1" t="s">
        <v>3</v>
      </c>
      <c r="AF1053" s="1" t="s">
        <v>3</v>
      </c>
      <c r="AG1053" s="1" t="s">
        <v>3</v>
      </c>
      <c r="AH1053" s="1"/>
      <c r="AI1053" s="1"/>
      <c r="AJ1053" s="1"/>
      <c r="AK1053" s="1"/>
      <c r="AL1053" s="1"/>
      <c r="AM1053" s="1"/>
      <c r="AN1053" s="1"/>
      <c r="AO1053" s="1"/>
      <c r="AP1053" s="1" t="s">
        <v>3</v>
      </c>
      <c r="AQ1053" s="1" t="s">
        <v>3</v>
      </c>
      <c r="AR1053" s="1" t="s">
        <v>3</v>
      </c>
      <c r="AS1053" s="1"/>
      <c r="AT1053" s="1"/>
      <c r="AU1053" s="1"/>
      <c r="AV1053" s="1"/>
      <c r="AW1053" s="1"/>
      <c r="AX1053" s="1"/>
      <c r="AY1053" s="1"/>
      <c r="AZ1053" s="1" t="s">
        <v>3</v>
      </c>
      <c r="BA1053" s="1"/>
      <c r="BB1053" s="1" t="s">
        <v>3</v>
      </c>
      <c r="BC1053" s="1" t="s">
        <v>3</v>
      </c>
      <c r="BD1053" s="1" t="s">
        <v>3</v>
      </c>
      <c r="BE1053" s="1" t="s">
        <v>3</v>
      </c>
      <c r="BF1053" s="1" t="s">
        <v>3</v>
      </c>
      <c r="BG1053" s="1" t="s">
        <v>3</v>
      </c>
      <c r="BH1053" s="1" t="s">
        <v>3</v>
      </c>
      <c r="BI1053" s="1" t="s">
        <v>3</v>
      </c>
      <c r="BJ1053" s="1" t="s">
        <v>3</v>
      </c>
      <c r="BK1053" s="1" t="s">
        <v>3</v>
      </c>
      <c r="BL1053" s="1" t="s">
        <v>3</v>
      </c>
      <c r="BM1053" s="1" t="s">
        <v>3</v>
      </c>
      <c r="BN1053" s="1" t="s">
        <v>3</v>
      </c>
      <c r="BO1053" s="1" t="s">
        <v>3</v>
      </c>
      <c r="BP1053" s="1" t="s">
        <v>3</v>
      </c>
      <c r="BQ1053" s="1"/>
      <c r="BR1053" s="1"/>
      <c r="BS1053" s="1"/>
      <c r="BT1053" s="1"/>
      <c r="BU1053" s="1"/>
      <c r="BV1053" s="1"/>
      <c r="BW1053" s="1"/>
      <c r="BX1053" s="1">
        <v>0</v>
      </c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>
        <v>0</v>
      </c>
    </row>
    <row r="1055" spans="1:245">
      <c r="A1055" s="2">
        <v>52</v>
      </c>
      <c r="B1055" s="2">
        <f t="shared" ref="B1055:G1055" si="1050">B1085</f>
        <v>1</v>
      </c>
      <c r="C1055" s="2">
        <f t="shared" si="1050"/>
        <v>5</v>
      </c>
      <c r="D1055" s="2">
        <f t="shared" si="1050"/>
        <v>1053</v>
      </c>
      <c r="E1055" s="2">
        <f t="shared" si="1050"/>
        <v>0</v>
      </c>
      <c r="F1055" s="2" t="str">
        <f t="shared" si="1050"/>
        <v>Новый подраздел</v>
      </c>
      <c r="G1055" s="2" t="str">
        <f t="shared" si="1050"/>
        <v>комната 18</v>
      </c>
      <c r="H1055" s="2"/>
      <c r="I1055" s="2"/>
      <c r="J1055" s="2"/>
      <c r="K1055" s="2"/>
      <c r="L1055" s="2"/>
      <c r="M1055" s="2"/>
      <c r="N1055" s="2"/>
      <c r="O1055" s="2">
        <f t="shared" ref="O1055:AT1055" si="1051">O1085</f>
        <v>181001.67</v>
      </c>
      <c r="P1055" s="2">
        <f t="shared" si="1051"/>
        <v>106169.17</v>
      </c>
      <c r="Q1055" s="2">
        <f t="shared" si="1051"/>
        <v>4962.5</v>
      </c>
      <c r="R1055" s="2">
        <f t="shared" si="1051"/>
        <v>1451.88</v>
      </c>
      <c r="S1055" s="2">
        <f t="shared" si="1051"/>
        <v>69870</v>
      </c>
      <c r="T1055" s="2">
        <f t="shared" si="1051"/>
        <v>0</v>
      </c>
      <c r="U1055" s="2">
        <f t="shared" si="1051"/>
        <v>246.37659950000003</v>
      </c>
      <c r="V1055" s="2">
        <f t="shared" si="1051"/>
        <v>4.2257049999999996</v>
      </c>
      <c r="W1055" s="2">
        <f t="shared" si="1051"/>
        <v>271.45999999999998</v>
      </c>
      <c r="X1055" s="2">
        <f t="shared" si="1051"/>
        <v>73902.73</v>
      </c>
      <c r="Y1055" s="2">
        <f t="shared" si="1051"/>
        <v>39190.76</v>
      </c>
      <c r="Z1055" s="2">
        <f t="shared" si="1051"/>
        <v>0</v>
      </c>
      <c r="AA1055" s="2">
        <f t="shared" si="1051"/>
        <v>0</v>
      </c>
      <c r="AB1055" s="2">
        <f t="shared" si="1051"/>
        <v>181001.67</v>
      </c>
      <c r="AC1055" s="2">
        <f t="shared" si="1051"/>
        <v>106169.17</v>
      </c>
      <c r="AD1055" s="2">
        <f t="shared" si="1051"/>
        <v>4962.5</v>
      </c>
      <c r="AE1055" s="2">
        <f t="shared" si="1051"/>
        <v>1451.88</v>
      </c>
      <c r="AF1055" s="2">
        <f t="shared" si="1051"/>
        <v>69870</v>
      </c>
      <c r="AG1055" s="2">
        <f t="shared" si="1051"/>
        <v>0</v>
      </c>
      <c r="AH1055" s="2">
        <f t="shared" si="1051"/>
        <v>246.37659950000003</v>
      </c>
      <c r="AI1055" s="2">
        <f t="shared" si="1051"/>
        <v>4.2257049999999996</v>
      </c>
      <c r="AJ1055" s="2">
        <f t="shared" si="1051"/>
        <v>271.45999999999998</v>
      </c>
      <c r="AK1055" s="2">
        <f t="shared" si="1051"/>
        <v>73902.73</v>
      </c>
      <c r="AL1055" s="2">
        <f t="shared" si="1051"/>
        <v>39190.76</v>
      </c>
      <c r="AM1055" s="2">
        <f t="shared" si="1051"/>
        <v>0</v>
      </c>
      <c r="AN1055" s="2">
        <f t="shared" si="1051"/>
        <v>0</v>
      </c>
      <c r="AO1055" s="2">
        <f t="shared" si="1051"/>
        <v>0</v>
      </c>
      <c r="AP1055" s="2">
        <f t="shared" si="1051"/>
        <v>0</v>
      </c>
      <c r="AQ1055" s="2">
        <f t="shared" si="1051"/>
        <v>0</v>
      </c>
      <c r="AR1055" s="2">
        <f t="shared" si="1051"/>
        <v>294095.15999999997</v>
      </c>
      <c r="AS1055" s="2">
        <f t="shared" si="1051"/>
        <v>289868.96999999997</v>
      </c>
      <c r="AT1055" s="2">
        <f t="shared" si="1051"/>
        <v>4226.1899999999996</v>
      </c>
      <c r="AU1055" s="2">
        <f t="shared" ref="AU1055:BZ1055" si="1052">AU1085</f>
        <v>0</v>
      </c>
      <c r="AV1055" s="2">
        <f t="shared" si="1052"/>
        <v>106169.17</v>
      </c>
      <c r="AW1055" s="2">
        <f t="shared" si="1052"/>
        <v>106169.17</v>
      </c>
      <c r="AX1055" s="2">
        <f t="shared" si="1052"/>
        <v>0</v>
      </c>
      <c r="AY1055" s="2">
        <f t="shared" si="1052"/>
        <v>106169.17</v>
      </c>
      <c r="AZ1055" s="2">
        <f t="shared" si="1052"/>
        <v>0</v>
      </c>
      <c r="BA1055" s="2">
        <f t="shared" si="1052"/>
        <v>0</v>
      </c>
      <c r="BB1055" s="2">
        <f t="shared" si="1052"/>
        <v>0</v>
      </c>
      <c r="BC1055" s="2">
        <f t="shared" si="1052"/>
        <v>0</v>
      </c>
      <c r="BD1055" s="2">
        <f t="shared" si="1052"/>
        <v>0</v>
      </c>
      <c r="BE1055" s="2">
        <f t="shared" si="1052"/>
        <v>0</v>
      </c>
      <c r="BF1055" s="2">
        <f t="shared" si="1052"/>
        <v>0</v>
      </c>
      <c r="BG1055" s="2">
        <f t="shared" si="1052"/>
        <v>0</v>
      </c>
      <c r="BH1055" s="2">
        <f t="shared" si="1052"/>
        <v>0</v>
      </c>
      <c r="BI1055" s="2">
        <f t="shared" si="1052"/>
        <v>0</v>
      </c>
      <c r="BJ1055" s="2">
        <f t="shared" si="1052"/>
        <v>0</v>
      </c>
      <c r="BK1055" s="2">
        <f t="shared" si="1052"/>
        <v>0</v>
      </c>
      <c r="BL1055" s="2">
        <f t="shared" si="1052"/>
        <v>0</v>
      </c>
      <c r="BM1055" s="2">
        <f t="shared" si="1052"/>
        <v>0</v>
      </c>
      <c r="BN1055" s="2">
        <f t="shared" si="1052"/>
        <v>0</v>
      </c>
      <c r="BO1055" s="2">
        <f t="shared" si="1052"/>
        <v>0</v>
      </c>
      <c r="BP1055" s="2">
        <f t="shared" si="1052"/>
        <v>0</v>
      </c>
      <c r="BQ1055" s="2">
        <f t="shared" si="1052"/>
        <v>0</v>
      </c>
      <c r="BR1055" s="2">
        <f t="shared" si="1052"/>
        <v>0</v>
      </c>
      <c r="BS1055" s="2">
        <f t="shared" si="1052"/>
        <v>0</v>
      </c>
      <c r="BT1055" s="2">
        <f t="shared" si="1052"/>
        <v>0</v>
      </c>
      <c r="BU1055" s="2">
        <f t="shared" si="1052"/>
        <v>0</v>
      </c>
      <c r="BV1055" s="2">
        <f t="shared" si="1052"/>
        <v>0</v>
      </c>
      <c r="BW1055" s="2">
        <f t="shared" si="1052"/>
        <v>0</v>
      </c>
      <c r="BX1055" s="2">
        <f t="shared" si="1052"/>
        <v>0</v>
      </c>
      <c r="BY1055" s="2">
        <f t="shared" si="1052"/>
        <v>0</v>
      </c>
      <c r="BZ1055" s="2">
        <f t="shared" si="1052"/>
        <v>0</v>
      </c>
      <c r="CA1055" s="2">
        <f t="shared" ref="CA1055:DF1055" si="1053">CA1085</f>
        <v>294095.15999999997</v>
      </c>
      <c r="CB1055" s="2">
        <f t="shared" si="1053"/>
        <v>289868.96999999997</v>
      </c>
      <c r="CC1055" s="2">
        <f t="shared" si="1053"/>
        <v>4226.1899999999996</v>
      </c>
      <c r="CD1055" s="2">
        <f t="shared" si="1053"/>
        <v>0</v>
      </c>
      <c r="CE1055" s="2">
        <f t="shared" si="1053"/>
        <v>106169.17</v>
      </c>
      <c r="CF1055" s="2">
        <f t="shared" si="1053"/>
        <v>106169.17</v>
      </c>
      <c r="CG1055" s="2">
        <f t="shared" si="1053"/>
        <v>0</v>
      </c>
      <c r="CH1055" s="2">
        <f t="shared" si="1053"/>
        <v>106169.17</v>
      </c>
      <c r="CI1055" s="2">
        <f t="shared" si="1053"/>
        <v>0</v>
      </c>
      <c r="CJ1055" s="2">
        <f t="shared" si="1053"/>
        <v>0</v>
      </c>
      <c r="CK1055" s="2">
        <f t="shared" si="1053"/>
        <v>0</v>
      </c>
      <c r="CL1055" s="2">
        <f t="shared" si="1053"/>
        <v>0</v>
      </c>
      <c r="CM1055" s="2">
        <f t="shared" si="1053"/>
        <v>0</v>
      </c>
      <c r="CN1055" s="2">
        <f t="shared" si="1053"/>
        <v>0</v>
      </c>
      <c r="CO1055" s="2">
        <f t="shared" si="1053"/>
        <v>0</v>
      </c>
      <c r="CP1055" s="2">
        <f t="shared" si="1053"/>
        <v>0</v>
      </c>
      <c r="CQ1055" s="2">
        <f t="shared" si="1053"/>
        <v>0</v>
      </c>
      <c r="CR1055" s="2">
        <f t="shared" si="1053"/>
        <v>0</v>
      </c>
      <c r="CS1055" s="2">
        <f t="shared" si="1053"/>
        <v>0</v>
      </c>
      <c r="CT1055" s="2">
        <f t="shared" si="1053"/>
        <v>0</v>
      </c>
      <c r="CU1055" s="2">
        <f t="shared" si="1053"/>
        <v>0</v>
      </c>
      <c r="CV1055" s="2">
        <f t="shared" si="1053"/>
        <v>0</v>
      </c>
      <c r="CW1055" s="2">
        <f t="shared" si="1053"/>
        <v>0</v>
      </c>
      <c r="CX1055" s="2">
        <f t="shared" si="1053"/>
        <v>0</v>
      </c>
      <c r="CY1055" s="2">
        <f t="shared" si="1053"/>
        <v>0</v>
      </c>
      <c r="CZ1055" s="2">
        <f t="shared" si="1053"/>
        <v>0</v>
      </c>
      <c r="DA1055" s="2">
        <f t="shared" si="1053"/>
        <v>0</v>
      </c>
      <c r="DB1055" s="2">
        <f t="shared" si="1053"/>
        <v>0</v>
      </c>
      <c r="DC1055" s="2">
        <f t="shared" si="1053"/>
        <v>0</v>
      </c>
      <c r="DD1055" s="2">
        <f t="shared" si="1053"/>
        <v>0</v>
      </c>
      <c r="DE1055" s="2">
        <f t="shared" si="1053"/>
        <v>0</v>
      </c>
      <c r="DF1055" s="2">
        <f t="shared" si="1053"/>
        <v>0</v>
      </c>
      <c r="DG1055" s="3">
        <f t="shared" ref="DG1055:EL1055" si="1054">DG1085</f>
        <v>0</v>
      </c>
      <c r="DH1055" s="3">
        <f t="shared" si="1054"/>
        <v>0</v>
      </c>
      <c r="DI1055" s="3">
        <f t="shared" si="1054"/>
        <v>0</v>
      </c>
      <c r="DJ1055" s="3">
        <f t="shared" si="1054"/>
        <v>0</v>
      </c>
      <c r="DK1055" s="3">
        <f t="shared" si="1054"/>
        <v>0</v>
      </c>
      <c r="DL1055" s="3">
        <f t="shared" si="1054"/>
        <v>0</v>
      </c>
      <c r="DM1055" s="3">
        <f t="shared" si="1054"/>
        <v>0</v>
      </c>
      <c r="DN1055" s="3">
        <f t="shared" si="1054"/>
        <v>0</v>
      </c>
      <c r="DO1055" s="3">
        <f t="shared" si="1054"/>
        <v>0</v>
      </c>
      <c r="DP1055" s="3">
        <f t="shared" si="1054"/>
        <v>0</v>
      </c>
      <c r="DQ1055" s="3">
        <f t="shared" si="1054"/>
        <v>0</v>
      </c>
      <c r="DR1055" s="3">
        <f t="shared" si="1054"/>
        <v>0</v>
      </c>
      <c r="DS1055" s="3">
        <f t="shared" si="1054"/>
        <v>0</v>
      </c>
      <c r="DT1055" s="3">
        <f t="shared" si="1054"/>
        <v>0</v>
      </c>
      <c r="DU1055" s="3">
        <f t="shared" si="1054"/>
        <v>0</v>
      </c>
      <c r="DV1055" s="3">
        <f t="shared" si="1054"/>
        <v>0</v>
      </c>
      <c r="DW1055" s="3">
        <f t="shared" si="1054"/>
        <v>0</v>
      </c>
      <c r="DX1055" s="3">
        <f t="shared" si="1054"/>
        <v>0</v>
      </c>
      <c r="DY1055" s="3">
        <f t="shared" si="1054"/>
        <v>0</v>
      </c>
      <c r="DZ1055" s="3">
        <f t="shared" si="1054"/>
        <v>0</v>
      </c>
      <c r="EA1055" s="3">
        <f t="shared" si="1054"/>
        <v>0</v>
      </c>
      <c r="EB1055" s="3">
        <f t="shared" si="1054"/>
        <v>0</v>
      </c>
      <c r="EC1055" s="3">
        <f t="shared" si="1054"/>
        <v>0</v>
      </c>
      <c r="ED1055" s="3">
        <f t="shared" si="1054"/>
        <v>0</v>
      </c>
      <c r="EE1055" s="3">
        <f t="shared" si="1054"/>
        <v>0</v>
      </c>
      <c r="EF1055" s="3">
        <f t="shared" si="1054"/>
        <v>0</v>
      </c>
      <c r="EG1055" s="3">
        <f t="shared" si="1054"/>
        <v>0</v>
      </c>
      <c r="EH1055" s="3">
        <f t="shared" si="1054"/>
        <v>0</v>
      </c>
      <c r="EI1055" s="3">
        <f t="shared" si="1054"/>
        <v>0</v>
      </c>
      <c r="EJ1055" s="3">
        <f t="shared" si="1054"/>
        <v>0</v>
      </c>
      <c r="EK1055" s="3">
        <f t="shared" si="1054"/>
        <v>0</v>
      </c>
      <c r="EL1055" s="3">
        <f t="shared" si="1054"/>
        <v>0</v>
      </c>
      <c r="EM1055" s="3">
        <f t="shared" ref="EM1055:FR1055" si="1055">EM1085</f>
        <v>0</v>
      </c>
      <c r="EN1055" s="3">
        <f t="shared" si="1055"/>
        <v>0</v>
      </c>
      <c r="EO1055" s="3">
        <f t="shared" si="1055"/>
        <v>0</v>
      </c>
      <c r="EP1055" s="3">
        <f t="shared" si="1055"/>
        <v>0</v>
      </c>
      <c r="EQ1055" s="3">
        <f t="shared" si="1055"/>
        <v>0</v>
      </c>
      <c r="ER1055" s="3">
        <f t="shared" si="1055"/>
        <v>0</v>
      </c>
      <c r="ES1055" s="3">
        <f t="shared" si="1055"/>
        <v>0</v>
      </c>
      <c r="ET1055" s="3">
        <f t="shared" si="1055"/>
        <v>0</v>
      </c>
      <c r="EU1055" s="3">
        <f t="shared" si="1055"/>
        <v>0</v>
      </c>
      <c r="EV1055" s="3">
        <f t="shared" si="1055"/>
        <v>0</v>
      </c>
      <c r="EW1055" s="3">
        <f t="shared" si="1055"/>
        <v>0</v>
      </c>
      <c r="EX1055" s="3">
        <f t="shared" si="1055"/>
        <v>0</v>
      </c>
      <c r="EY1055" s="3">
        <f t="shared" si="1055"/>
        <v>0</v>
      </c>
      <c r="EZ1055" s="3">
        <f t="shared" si="1055"/>
        <v>0</v>
      </c>
      <c r="FA1055" s="3">
        <f t="shared" si="1055"/>
        <v>0</v>
      </c>
      <c r="FB1055" s="3">
        <f t="shared" si="1055"/>
        <v>0</v>
      </c>
      <c r="FC1055" s="3">
        <f t="shared" si="1055"/>
        <v>0</v>
      </c>
      <c r="FD1055" s="3">
        <f t="shared" si="1055"/>
        <v>0</v>
      </c>
      <c r="FE1055" s="3">
        <f t="shared" si="1055"/>
        <v>0</v>
      </c>
      <c r="FF1055" s="3">
        <f t="shared" si="1055"/>
        <v>0</v>
      </c>
      <c r="FG1055" s="3">
        <f t="shared" si="1055"/>
        <v>0</v>
      </c>
      <c r="FH1055" s="3">
        <f t="shared" si="1055"/>
        <v>0</v>
      </c>
      <c r="FI1055" s="3">
        <f t="shared" si="1055"/>
        <v>0</v>
      </c>
      <c r="FJ1055" s="3">
        <f t="shared" si="1055"/>
        <v>0</v>
      </c>
      <c r="FK1055" s="3">
        <f t="shared" si="1055"/>
        <v>0</v>
      </c>
      <c r="FL1055" s="3">
        <f t="shared" si="1055"/>
        <v>0</v>
      </c>
      <c r="FM1055" s="3">
        <f t="shared" si="1055"/>
        <v>0</v>
      </c>
      <c r="FN1055" s="3">
        <f t="shared" si="1055"/>
        <v>0</v>
      </c>
      <c r="FO1055" s="3">
        <f t="shared" si="1055"/>
        <v>0</v>
      </c>
      <c r="FP1055" s="3">
        <f t="shared" si="1055"/>
        <v>0</v>
      </c>
      <c r="FQ1055" s="3">
        <f t="shared" si="1055"/>
        <v>0</v>
      </c>
      <c r="FR1055" s="3">
        <f t="shared" si="1055"/>
        <v>0</v>
      </c>
      <c r="FS1055" s="3">
        <f t="shared" ref="FS1055:GX1055" si="1056">FS1085</f>
        <v>0</v>
      </c>
      <c r="FT1055" s="3">
        <f t="shared" si="1056"/>
        <v>0</v>
      </c>
      <c r="FU1055" s="3">
        <f t="shared" si="1056"/>
        <v>0</v>
      </c>
      <c r="FV1055" s="3">
        <f t="shared" si="1056"/>
        <v>0</v>
      </c>
      <c r="FW1055" s="3">
        <f t="shared" si="1056"/>
        <v>0</v>
      </c>
      <c r="FX1055" s="3">
        <f t="shared" si="1056"/>
        <v>0</v>
      </c>
      <c r="FY1055" s="3">
        <f t="shared" si="1056"/>
        <v>0</v>
      </c>
      <c r="FZ1055" s="3">
        <f t="shared" si="1056"/>
        <v>0</v>
      </c>
      <c r="GA1055" s="3">
        <f t="shared" si="1056"/>
        <v>0</v>
      </c>
      <c r="GB1055" s="3">
        <f t="shared" si="1056"/>
        <v>0</v>
      </c>
      <c r="GC1055" s="3">
        <f t="shared" si="1056"/>
        <v>0</v>
      </c>
      <c r="GD1055" s="3">
        <f t="shared" si="1056"/>
        <v>0</v>
      </c>
      <c r="GE1055" s="3">
        <f t="shared" si="1056"/>
        <v>0</v>
      </c>
      <c r="GF1055" s="3">
        <f t="shared" si="1056"/>
        <v>0</v>
      </c>
      <c r="GG1055" s="3">
        <f t="shared" si="1056"/>
        <v>0</v>
      </c>
      <c r="GH1055" s="3">
        <f t="shared" si="1056"/>
        <v>0</v>
      </c>
      <c r="GI1055" s="3">
        <f t="shared" si="1056"/>
        <v>0</v>
      </c>
      <c r="GJ1055" s="3">
        <f t="shared" si="1056"/>
        <v>0</v>
      </c>
      <c r="GK1055" s="3">
        <f t="shared" si="1056"/>
        <v>0</v>
      </c>
      <c r="GL1055" s="3">
        <f t="shared" si="1056"/>
        <v>0</v>
      </c>
      <c r="GM1055" s="3">
        <f t="shared" si="1056"/>
        <v>0</v>
      </c>
      <c r="GN1055" s="3">
        <f t="shared" si="1056"/>
        <v>0</v>
      </c>
      <c r="GO1055" s="3">
        <f t="shared" si="1056"/>
        <v>0</v>
      </c>
      <c r="GP1055" s="3">
        <f t="shared" si="1056"/>
        <v>0</v>
      </c>
      <c r="GQ1055" s="3">
        <f t="shared" si="1056"/>
        <v>0</v>
      </c>
      <c r="GR1055" s="3">
        <f t="shared" si="1056"/>
        <v>0</v>
      </c>
      <c r="GS1055" s="3">
        <f t="shared" si="1056"/>
        <v>0</v>
      </c>
      <c r="GT1055" s="3">
        <f t="shared" si="1056"/>
        <v>0</v>
      </c>
      <c r="GU1055" s="3">
        <f t="shared" si="1056"/>
        <v>0</v>
      </c>
      <c r="GV1055" s="3">
        <f t="shared" si="1056"/>
        <v>0</v>
      </c>
      <c r="GW1055" s="3">
        <f t="shared" si="1056"/>
        <v>0</v>
      </c>
      <c r="GX1055" s="3">
        <f t="shared" si="1056"/>
        <v>0</v>
      </c>
    </row>
    <row r="1057" spans="1:245">
      <c r="A1057">
        <v>17</v>
      </c>
      <c r="B1057">
        <v>1</v>
      </c>
      <c r="C1057">
        <f>ROW(SmtRes!A694)</f>
        <v>694</v>
      </c>
      <c r="D1057">
        <f>ROW(EtalonRes!A683)</f>
        <v>683</v>
      </c>
      <c r="E1057" t="s">
        <v>17</v>
      </c>
      <c r="F1057" t="s">
        <v>163</v>
      </c>
      <c r="G1057" t="s">
        <v>164</v>
      </c>
      <c r="H1057" t="s">
        <v>165</v>
      </c>
      <c r="I1057">
        <f>ROUND(7.5/100,9)</f>
        <v>7.4999999999999997E-2</v>
      </c>
      <c r="J1057">
        <v>0</v>
      </c>
      <c r="O1057">
        <f t="shared" ref="O1057:O1083" si="1057">ROUND(CP1057,2)</f>
        <v>1887.04</v>
      </c>
      <c r="P1057">
        <f t="shared" ref="P1057:P1083" si="1058">ROUND(CQ1057*I1057,2)</f>
        <v>1378.41</v>
      </c>
      <c r="Q1057">
        <f t="shared" ref="Q1057:Q1083" si="1059">ROUND(CR1057*I1057,2)</f>
        <v>14.44</v>
      </c>
      <c r="R1057">
        <f t="shared" ref="R1057:R1083" si="1060">ROUND(CS1057*I1057,2)</f>
        <v>1.6</v>
      </c>
      <c r="S1057">
        <f t="shared" ref="S1057:S1083" si="1061">ROUND(CT1057*I1057,2)</f>
        <v>494.19</v>
      </c>
      <c r="T1057">
        <f t="shared" ref="T1057:T1083" si="1062">ROUND(CU1057*I1057,2)</f>
        <v>0</v>
      </c>
      <c r="U1057">
        <f t="shared" ref="U1057:U1083" si="1063">CV1057*I1057</f>
        <v>1.8276375</v>
      </c>
      <c r="V1057">
        <f t="shared" ref="V1057:V1083" si="1064">CW1057*I1057</f>
        <v>3.7499999999999999E-3</v>
      </c>
      <c r="W1057">
        <f t="shared" ref="W1057:W1083" si="1065">ROUND(CX1057*I1057,2)</f>
        <v>0</v>
      </c>
      <c r="X1057">
        <f t="shared" ref="X1057:X1083" si="1066">ROUND(CY1057,2)</f>
        <v>525.54</v>
      </c>
      <c r="Y1057">
        <f t="shared" ref="Y1057:Y1083" si="1067">ROUND(CZ1057,2)</f>
        <v>267.73</v>
      </c>
      <c r="AA1057">
        <v>33525518</v>
      </c>
      <c r="AB1057">
        <f t="shared" ref="AB1057:AB1083" si="1068">ROUND((AC1057+AD1057+AF1057),6)</f>
        <v>4229.8649999999998</v>
      </c>
      <c r="AC1057">
        <f t="shared" ref="AC1057:AC1066" si="1069">ROUND((ES1057),6)</f>
        <v>4004.09</v>
      </c>
      <c r="AD1057">
        <f>ROUND(((((ET1057*1.25))-((EU1057*1.25)))+AE1057),6)</f>
        <v>17.912500000000001</v>
      </c>
      <c r="AE1057">
        <f>ROUND(((EU1057*1.25)),6)</f>
        <v>0.67500000000000004</v>
      </c>
      <c r="AF1057">
        <f>ROUND(((EV1057*1.15)),6)</f>
        <v>207.86250000000001</v>
      </c>
      <c r="AG1057">
        <f t="shared" ref="AG1057:AG1083" si="1070">ROUND((AP1057),6)</f>
        <v>0</v>
      </c>
      <c r="AH1057">
        <f>((EW1057*1.15))</f>
        <v>24.368500000000001</v>
      </c>
      <c r="AI1057">
        <f>((EX1057*1.25))</f>
        <v>0.05</v>
      </c>
      <c r="AJ1057">
        <f t="shared" ref="AJ1057:AJ1083" si="1071">(AS1057)</f>
        <v>0</v>
      </c>
      <c r="AK1057">
        <v>4199.17</v>
      </c>
      <c r="AL1057">
        <v>4004.09</v>
      </c>
      <c r="AM1057">
        <v>14.33</v>
      </c>
      <c r="AN1057">
        <v>0.54</v>
      </c>
      <c r="AO1057">
        <v>180.75</v>
      </c>
      <c r="AP1057">
        <v>0</v>
      </c>
      <c r="AQ1057">
        <v>21.19</v>
      </c>
      <c r="AR1057">
        <v>0.04</v>
      </c>
      <c r="AS1057">
        <v>0</v>
      </c>
      <c r="AT1057">
        <v>106</v>
      </c>
      <c r="AU1057">
        <v>54</v>
      </c>
      <c r="AV1057">
        <v>1</v>
      </c>
      <c r="AW1057">
        <v>1</v>
      </c>
      <c r="AZ1057">
        <v>1</v>
      </c>
      <c r="BA1057">
        <v>31.7</v>
      </c>
      <c r="BB1057">
        <v>10.75</v>
      </c>
      <c r="BC1057">
        <v>4.59</v>
      </c>
      <c r="BD1057" t="s">
        <v>3</v>
      </c>
      <c r="BE1057" t="s">
        <v>3</v>
      </c>
      <c r="BF1057" t="s">
        <v>3</v>
      </c>
      <c r="BG1057" t="s">
        <v>3</v>
      </c>
      <c r="BH1057">
        <v>0</v>
      </c>
      <c r="BI1057">
        <v>1</v>
      </c>
      <c r="BJ1057" t="s">
        <v>166</v>
      </c>
      <c r="BM1057">
        <v>10001</v>
      </c>
      <c r="BN1057">
        <v>0</v>
      </c>
      <c r="BO1057" t="s">
        <v>163</v>
      </c>
      <c r="BP1057">
        <v>1</v>
      </c>
      <c r="BQ1057">
        <v>2</v>
      </c>
      <c r="BR1057">
        <v>0</v>
      </c>
      <c r="BS1057">
        <v>31.7</v>
      </c>
      <c r="BT1057">
        <v>1</v>
      </c>
      <c r="BU1057">
        <v>1</v>
      </c>
      <c r="BV1057">
        <v>1</v>
      </c>
      <c r="BW1057">
        <v>1</v>
      </c>
      <c r="BX1057">
        <v>1</v>
      </c>
      <c r="BY1057" t="s">
        <v>3</v>
      </c>
      <c r="BZ1057">
        <v>118</v>
      </c>
      <c r="CA1057">
        <v>63</v>
      </c>
      <c r="CE1057">
        <v>0</v>
      </c>
      <c r="CF1057">
        <v>0</v>
      </c>
      <c r="CG1057">
        <v>0</v>
      </c>
      <c r="CM1057">
        <v>0</v>
      </c>
      <c r="CN1057" t="s">
        <v>926</v>
      </c>
      <c r="CO1057">
        <v>0</v>
      </c>
      <c r="CP1057">
        <f t="shared" ref="CP1057:CP1083" si="1072">(P1057+Q1057+S1057)</f>
        <v>1887.0400000000002</v>
      </c>
      <c r="CQ1057">
        <f t="shared" ref="CQ1057:CQ1083" si="1073">AC1057*BC1057</f>
        <v>18378.773099999999</v>
      </c>
      <c r="CR1057">
        <f t="shared" ref="CR1057:CR1083" si="1074">AD1057*BB1057</f>
        <v>192.55937500000002</v>
      </c>
      <c r="CS1057">
        <f t="shared" ref="CS1057:CS1083" si="1075">AE1057*BS1057</f>
        <v>21.397500000000001</v>
      </c>
      <c r="CT1057">
        <f t="shared" ref="CT1057:CT1083" si="1076">AF1057*BA1057</f>
        <v>6589.24125</v>
      </c>
      <c r="CU1057">
        <f t="shared" ref="CU1057:CU1083" si="1077">AG1057</f>
        <v>0</v>
      </c>
      <c r="CV1057">
        <f t="shared" ref="CV1057:CV1083" si="1078">AH1057</f>
        <v>24.368500000000001</v>
      </c>
      <c r="CW1057">
        <f t="shared" ref="CW1057:CW1083" si="1079">AI1057</f>
        <v>0.05</v>
      </c>
      <c r="CX1057">
        <f t="shared" ref="CX1057:CX1083" si="1080">AJ1057</f>
        <v>0</v>
      </c>
      <c r="CY1057">
        <f t="shared" ref="CY1057:CY1083" si="1081">(((S1057+R1057)*AT1057)/100)</f>
        <v>525.53740000000005</v>
      </c>
      <c r="CZ1057">
        <f t="shared" ref="CZ1057:CZ1083" si="1082">(((S1057+R1057)*AU1057)/100)</f>
        <v>267.72660000000002</v>
      </c>
      <c r="DC1057" t="s">
        <v>3</v>
      </c>
      <c r="DD1057" t="s">
        <v>3</v>
      </c>
      <c r="DE1057" t="s">
        <v>167</v>
      </c>
      <c r="DF1057" t="s">
        <v>167</v>
      </c>
      <c r="DG1057" t="s">
        <v>168</v>
      </c>
      <c r="DH1057" t="s">
        <v>3</v>
      </c>
      <c r="DI1057" t="s">
        <v>168</v>
      </c>
      <c r="DJ1057" t="s">
        <v>167</v>
      </c>
      <c r="DK1057" t="s">
        <v>3</v>
      </c>
      <c r="DL1057" t="s">
        <v>3</v>
      </c>
      <c r="DM1057" t="s">
        <v>3</v>
      </c>
      <c r="DN1057">
        <v>0</v>
      </c>
      <c r="DO1057">
        <v>0</v>
      </c>
      <c r="DP1057">
        <v>1</v>
      </c>
      <c r="DQ1057">
        <v>1</v>
      </c>
      <c r="DU1057">
        <v>1013</v>
      </c>
      <c r="DV1057" t="s">
        <v>165</v>
      </c>
      <c r="DW1057" t="s">
        <v>165</v>
      </c>
      <c r="DX1057">
        <v>1</v>
      </c>
      <c r="DZ1057" t="s">
        <v>3</v>
      </c>
      <c r="EA1057" t="s">
        <v>3</v>
      </c>
      <c r="EB1057" t="s">
        <v>3</v>
      </c>
      <c r="EC1057" t="s">
        <v>3</v>
      </c>
      <c r="EE1057">
        <v>36260426</v>
      </c>
      <c r="EF1057">
        <v>2</v>
      </c>
      <c r="EG1057" t="s">
        <v>55</v>
      </c>
      <c r="EH1057">
        <v>0</v>
      </c>
      <c r="EI1057" t="s">
        <v>3</v>
      </c>
      <c r="EJ1057">
        <v>1</v>
      </c>
      <c r="EK1057">
        <v>10001</v>
      </c>
      <c r="EL1057" t="s">
        <v>169</v>
      </c>
      <c r="EM1057" t="s">
        <v>170</v>
      </c>
      <c r="EO1057" t="s">
        <v>171</v>
      </c>
      <c r="EQ1057">
        <v>0</v>
      </c>
      <c r="ER1057">
        <v>4199.17</v>
      </c>
      <c r="ES1057">
        <v>4004.09</v>
      </c>
      <c r="ET1057">
        <v>14.33</v>
      </c>
      <c r="EU1057">
        <v>0.54</v>
      </c>
      <c r="EV1057">
        <v>180.75</v>
      </c>
      <c r="EW1057">
        <v>21.19</v>
      </c>
      <c r="EX1057">
        <v>0.04</v>
      </c>
      <c r="EY1057">
        <v>0</v>
      </c>
      <c r="FQ1057">
        <v>0</v>
      </c>
      <c r="FR1057">
        <f t="shared" ref="FR1057:FR1083" si="1083">ROUND(IF(AND(BH1057=3,BI1057=3),P1057,0),2)</f>
        <v>0</v>
      </c>
      <c r="FS1057">
        <v>0</v>
      </c>
      <c r="FT1057" t="s">
        <v>58</v>
      </c>
      <c r="FU1057" t="s">
        <v>59</v>
      </c>
      <c r="FX1057">
        <v>106.2</v>
      </c>
      <c r="FY1057">
        <v>53.55</v>
      </c>
      <c r="GA1057" t="s">
        <v>3</v>
      </c>
      <c r="GD1057">
        <v>1</v>
      </c>
      <c r="GF1057">
        <v>-1773683300</v>
      </c>
      <c r="GG1057">
        <v>2</v>
      </c>
      <c r="GH1057">
        <v>1</v>
      </c>
      <c r="GI1057">
        <v>2</v>
      </c>
      <c r="GJ1057">
        <v>0</v>
      </c>
      <c r="GK1057">
        <v>0</v>
      </c>
      <c r="GL1057">
        <f t="shared" ref="GL1057:GL1083" si="1084">ROUND(IF(AND(BH1057=3,BI1057=3,FS1057&lt;&gt;0),P1057,0),2)</f>
        <v>0</v>
      </c>
      <c r="GM1057">
        <f t="shared" ref="GM1057:GM1083" si="1085">ROUND(O1057+X1057+Y1057,2)+GX1057</f>
        <v>2680.31</v>
      </c>
      <c r="GN1057">
        <f t="shared" ref="GN1057:GN1083" si="1086">IF(OR(BI1057=0,BI1057=1),ROUND(O1057+X1057+Y1057,2),0)</f>
        <v>2680.31</v>
      </c>
      <c r="GO1057">
        <f t="shared" ref="GO1057:GO1083" si="1087">IF(BI1057=2,ROUND(O1057+X1057+Y1057,2),0)</f>
        <v>0</v>
      </c>
      <c r="GP1057">
        <f t="shared" ref="GP1057:GP1083" si="1088">IF(BI1057=4,ROUND(O1057+X1057+Y1057,2)+GX1057,0)</f>
        <v>0</v>
      </c>
      <c r="GR1057">
        <v>0</v>
      </c>
      <c r="GS1057">
        <v>3</v>
      </c>
      <c r="GT1057">
        <v>0</v>
      </c>
      <c r="GU1057" t="s">
        <v>3</v>
      </c>
      <c r="GV1057">
        <f t="shared" ref="GV1057:GV1083" si="1089">ROUND((GT1057),6)</f>
        <v>0</v>
      </c>
      <c r="GW1057">
        <v>1</v>
      </c>
      <c r="GX1057">
        <f t="shared" ref="GX1057:GX1083" si="1090">ROUND(HC1057*I1057,2)</f>
        <v>0</v>
      </c>
      <c r="HA1057">
        <v>0</v>
      </c>
      <c r="HB1057">
        <v>0</v>
      </c>
      <c r="HC1057">
        <f t="shared" ref="HC1057:HC1083" si="1091">GV1057*GW1057</f>
        <v>0</v>
      </c>
      <c r="HE1057" t="s">
        <v>3</v>
      </c>
      <c r="HF1057" t="s">
        <v>3</v>
      </c>
      <c r="IK1057">
        <v>0</v>
      </c>
    </row>
    <row r="1058" spans="1:245">
      <c r="A1058">
        <v>18</v>
      </c>
      <c r="B1058">
        <v>1</v>
      </c>
      <c r="C1058">
        <v>693</v>
      </c>
      <c r="E1058" t="s">
        <v>25</v>
      </c>
      <c r="F1058" t="s">
        <v>172</v>
      </c>
      <c r="G1058" t="s">
        <v>173</v>
      </c>
      <c r="H1058" t="s">
        <v>174</v>
      </c>
      <c r="I1058">
        <f>I1057*J1058</f>
        <v>7.5</v>
      </c>
      <c r="J1058">
        <v>100</v>
      </c>
      <c r="O1058">
        <f t="shared" si="1057"/>
        <v>811.74</v>
      </c>
      <c r="P1058">
        <f t="shared" si="1058"/>
        <v>811.74</v>
      </c>
      <c r="Q1058">
        <f t="shared" si="1059"/>
        <v>0</v>
      </c>
      <c r="R1058">
        <f t="shared" si="1060"/>
        <v>0</v>
      </c>
      <c r="S1058">
        <f t="shared" si="1061"/>
        <v>0</v>
      </c>
      <c r="T1058">
        <f t="shared" si="1062"/>
        <v>0</v>
      </c>
      <c r="U1058">
        <f t="shared" si="1063"/>
        <v>0</v>
      </c>
      <c r="V1058">
        <f t="shared" si="1064"/>
        <v>0</v>
      </c>
      <c r="W1058">
        <f t="shared" si="1065"/>
        <v>45.3</v>
      </c>
      <c r="X1058">
        <f t="shared" si="1066"/>
        <v>0</v>
      </c>
      <c r="Y1058">
        <f t="shared" si="1067"/>
        <v>0</v>
      </c>
      <c r="AA1058">
        <v>33525518</v>
      </c>
      <c r="AB1058">
        <f t="shared" si="1068"/>
        <v>131.99</v>
      </c>
      <c r="AC1058">
        <f t="shared" si="1069"/>
        <v>131.99</v>
      </c>
      <c r="AD1058">
        <f>ROUND((((ET1058)-(EU1058))+AE1058),6)</f>
        <v>0</v>
      </c>
      <c r="AE1058">
        <f t="shared" ref="AE1058:AF1061" si="1092">ROUND((EU1058),6)</f>
        <v>0</v>
      </c>
      <c r="AF1058">
        <f t="shared" si="1092"/>
        <v>0</v>
      </c>
      <c r="AG1058">
        <f t="shared" si="1070"/>
        <v>0</v>
      </c>
      <c r="AH1058">
        <f t="shared" ref="AH1058:AI1061" si="1093">(EW1058)</f>
        <v>0</v>
      </c>
      <c r="AI1058">
        <f t="shared" si="1093"/>
        <v>0</v>
      </c>
      <c r="AJ1058">
        <f t="shared" si="1071"/>
        <v>6.04</v>
      </c>
      <c r="AK1058">
        <v>131.99</v>
      </c>
      <c r="AL1058">
        <v>131.99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6.04</v>
      </c>
      <c r="AT1058">
        <v>106</v>
      </c>
      <c r="AU1058">
        <v>54</v>
      </c>
      <c r="AV1058">
        <v>1</v>
      </c>
      <c r="AW1058">
        <v>1</v>
      </c>
      <c r="AZ1058">
        <v>1</v>
      </c>
      <c r="BA1058">
        <v>1</v>
      </c>
      <c r="BB1058">
        <v>1</v>
      </c>
      <c r="BC1058">
        <v>0.82</v>
      </c>
      <c r="BD1058" t="s">
        <v>3</v>
      </c>
      <c r="BE1058" t="s">
        <v>3</v>
      </c>
      <c r="BF1058" t="s">
        <v>3</v>
      </c>
      <c r="BG1058" t="s">
        <v>3</v>
      </c>
      <c r="BH1058">
        <v>3</v>
      </c>
      <c r="BI1058">
        <v>1</v>
      </c>
      <c r="BJ1058" t="s">
        <v>175</v>
      </c>
      <c r="BM1058">
        <v>10001</v>
      </c>
      <c r="BN1058">
        <v>0</v>
      </c>
      <c r="BO1058" t="s">
        <v>172</v>
      </c>
      <c r="BP1058">
        <v>1</v>
      </c>
      <c r="BQ1058">
        <v>2</v>
      </c>
      <c r="BR1058">
        <v>0</v>
      </c>
      <c r="BS1058">
        <v>1</v>
      </c>
      <c r="BT1058">
        <v>1</v>
      </c>
      <c r="BU1058">
        <v>1</v>
      </c>
      <c r="BV1058">
        <v>1</v>
      </c>
      <c r="BW1058">
        <v>1</v>
      </c>
      <c r="BX1058">
        <v>1</v>
      </c>
      <c r="BY1058" t="s">
        <v>3</v>
      </c>
      <c r="BZ1058">
        <v>118</v>
      </c>
      <c r="CA1058">
        <v>63</v>
      </c>
      <c r="CE1058">
        <v>0</v>
      </c>
      <c r="CF1058">
        <v>0</v>
      </c>
      <c r="CG1058">
        <v>0</v>
      </c>
      <c r="CM1058">
        <v>0</v>
      </c>
      <c r="CN1058" t="s">
        <v>3</v>
      </c>
      <c r="CO1058">
        <v>0</v>
      </c>
      <c r="CP1058">
        <f t="shared" si="1072"/>
        <v>811.74</v>
      </c>
      <c r="CQ1058">
        <f t="shared" si="1073"/>
        <v>108.23180000000001</v>
      </c>
      <c r="CR1058">
        <f t="shared" si="1074"/>
        <v>0</v>
      </c>
      <c r="CS1058">
        <f t="shared" si="1075"/>
        <v>0</v>
      </c>
      <c r="CT1058">
        <f t="shared" si="1076"/>
        <v>0</v>
      </c>
      <c r="CU1058">
        <f t="shared" si="1077"/>
        <v>0</v>
      </c>
      <c r="CV1058">
        <f t="shared" si="1078"/>
        <v>0</v>
      </c>
      <c r="CW1058">
        <f t="shared" si="1079"/>
        <v>0</v>
      </c>
      <c r="CX1058">
        <f t="shared" si="1080"/>
        <v>6.04</v>
      </c>
      <c r="CY1058">
        <f t="shared" si="1081"/>
        <v>0</v>
      </c>
      <c r="CZ1058">
        <f t="shared" si="1082"/>
        <v>0</v>
      </c>
      <c r="DC1058" t="s">
        <v>3</v>
      </c>
      <c r="DD1058" t="s">
        <v>3</v>
      </c>
      <c r="DE1058" t="s">
        <v>3</v>
      </c>
      <c r="DF1058" t="s">
        <v>3</v>
      </c>
      <c r="DG1058" t="s">
        <v>3</v>
      </c>
      <c r="DH1058" t="s">
        <v>3</v>
      </c>
      <c r="DI1058" t="s">
        <v>3</v>
      </c>
      <c r="DJ1058" t="s">
        <v>3</v>
      </c>
      <c r="DK1058" t="s">
        <v>3</v>
      </c>
      <c r="DL1058" t="s">
        <v>3</v>
      </c>
      <c r="DM1058" t="s">
        <v>3</v>
      </c>
      <c r="DN1058">
        <v>0</v>
      </c>
      <c r="DO1058">
        <v>0</v>
      </c>
      <c r="DP1058">
        <v>1</v>
      </c>
      <c r="DQ1058">
        <v>1</v>
      </c>
      <c r="DU1058">
        <v>1003</v>
      </c>
      <c r="DV1058" t="s">
        <v>174</v>
      </c>
      <c r="DW1058" t="s">
        <v>174</v>
      </c>
      <c r="DX1058">
        <v>1</v>
      </c>
      <c r="DZ1058" t="s">
        <v>3</v>
      </c>
      <c r="EA1058" t="s">
        <v>3</v>
      </c>
      <c r="EB1058" t="s">
        <v>3</v>
      </c>
      <c r="EC1058" t="s">
        <v>3</v>
      </c>
      <c r="EE1058">
        <v>36260426</v>
      </c>
      <c r="EF1058">
        <v>2</v>
      </c>
      <c r="EG1058" t="s">
        <v>55</v>
      </c>
      <c r="EH1058">
        <v>0</v>
      </c>
      <c r="EI1058" t="s">
        <v>3</v>
      </c>
      <c r="EJ1058">
        <v>1</v>
      </c>
      <c r="EK1058">
        <v>10001</v>
      </c>
      <c r="EL1058" t="s">
        <v>169</v>
      </c>
      <c r="EM1058" t="s">
        <v>170</v>
      </c>
      <c r="EO1058" t="s">
        <v>3</v>
      </c>
      <c r="EQ1058">
        <v>0</v>
      </c>
      <c r="ER1058">
        <v>131.99</v>
      </c>
      <c r="ES1058">
        <v>131.99</v>
      </c>
      <c r="ET1058">
        <v>0</v>
      </c>
      <c r="EU1058">
        <v>0</v>
      </c>
      <c r="EV1058">
        <v>0</v>
      </c>
      <c r="EW1058">
        <v>0</v>
      </c>
      <c r="EX1058">
        <v>0</v>
      </c>
      <c r="FQ1058">
        <v>0</v>
      </c>
      <c r="FR1058">
        <f t="shared" si="1083"/>
        <v>0</v>
      </c>
      <c r="FS1058">
        <v>0</v>
      </c>
      <c r="FT1058" t="s">
        <v>58</v>
      </c>
      <c r="FU1058" t="s">
        <v>59</v>
      </c>
      <c r="FX1058">
        <v>106.2</v>
      </c>
      <c r="FY1058">
        <v>53.55</v>
      </c>
      <c r="GA1058" t="s">
        <v>3</v>
      </c>
      <c r="GD1058">
        <v>1</v>
      </c>
      <c r="GF1058">
        <v>-716496253</v>
      </c>
      <c r="GG1058">
        <v>2</v>
      </c>
      <c r="GH1058">
        <v>1</v>
      </c>
      <c r="GI1058">
        <v>2</v>
      </c>
      <c r="GJ1058">
        <v>0</v>
      </c>
      <c r="GK1058">
        <v>0</v>
      </c>
      <c r="GL1058">
        <f t="shared" si="1084"/>
        <v>0</v>
      </c>
      <c r="GM1058">
        <f t="shared" si="1085"/>
        <v>811.74</v>
      </c>
      <c r="GN1058">
        <f t="shared" si="1086"/>
        <v>811.74</v>
      </c>
      <c r="GO1058">
        <f t="shared" si="1087"/>
        <v>0</v>
      </c>
      <c r="GP1058">
        <f t="shared" si="1088"/>
        <v>0</v>
      </c>
      <c r="GR1058">
        <v>0</v>
      </c>
      <c r="GS1058">
        <v>3</v>
      </c>
      <c r="GT1058">
        <v>0</v>
      </c>
      <c r="GU1058" t="s">
        <v>3</v>
      </c>
      <c r="GV1058">
        <f t="shared" si="1089"/>
        <v>0</v>
      </c>
      <c r="GW1058">
        <v>1</v>
      </c>
      <c r="GX1058">
        <f t="shared" si="1090"/>
        <v>0</v>
      </c>
      <c r="HA1058">
        <v>0</v>
      </c>
      <c r="HB1058">
        <v>0</v>
      </c>
      <c r="HC1058">
        <f t="shared" si="1091"/>
        <v>0</v>
      </c>
      <c r="HE1058" t="s">
        <v>3</v>
      </c>
      <c r="HF1058" t="s">
        <v>3</v>
      </c>
      <c r="IK1058">
        <v>0</v>
      </c>
    </row>
    <row r="1059" spans="1:245">
      <c r="A1059">
        <v>17</v>
      </c>
      <c r="B1059">
        <v>1</v>
      </c>
      <c r="C1059">
        <f>ROW(SmtRes!A703)</f>
        <v>703</v>
      </c>
      <c r="D1059">
        <f>ROW(EtalonRes!A692)</f>
        <v>692</v>
      </c>
      <c r="E1059" t="s">
        <v>30</v>
      </c>
      <c r="F1059" t="s">
        <v>176</v>
      </c>
      <c r="G1059" t="s">
        <v>177</v>
      </c>
      <c r="H1059" t="s">
        <v>178</v>
      </c>
      <c r="I1059">
        <f>ROUND(3.6/100,9)</f>
        <v>3.5999999999999997E-2</v>
      </c>
      <c r="J1059">
        <v>0</v>
      </c>
      <c r="O1059">
        <f t="shared" si="1057"/>
        <v>1816.52</v>
      </c>
      <c r="P1059">
        <f t="shared" si="1058"/>
        <v>54.82</v>
      </c>
      <c r="Q1059">
        <f t="shared" si="1059"/>
        <v>17.73</v>
      </c>
      <c r="R1059">
        <f t="shared" si="1060"/>
        <v>1.23</v>
      </c>
      <c r="S1059">
        <f t="shared" si="1061"/>
        <v>1743.97</v>
      </c>
      <c r="T1059">
        <f t="shared" si="1062"/>
        <v>0</v>
      </c>
      <c r="U1059">
        <f t="shared" si="1063"/>
        <v>5.9929199999999998</v>
      </c>
      <c r="V1059">
        <f t="shared" si="1064"/>
        <v>2.8799999999999997E-3</v>
      </c>
      <c r="W1059">
        <f t="shared" si="1065"/>
        <v>0</v>
      </c>
      <c r="X1059">
        <f t="shared" si="1066"/>
        <v>1657.94</v>
      </c>
      <c r="Y1059">
        <f t="shared" si="1067"/>
        <v>820.24</v>
      </c>
      <c r="AA1059">
        <v>33525518</v>
      </c>
      <c r="AB1059">
        <f t="shared" si="1068"/>
        <v>2053.38</v>
      </c>
      <c r="AC1059">
        <f t="shared" si="1069"/>
        <v>478.86</v>
      </c>
      <c r="AD1059">
        <f>ROUND((((ET1059)-(EU1059))+AE1059),6)</f>
        <v>46.33</v>
      </c>
      <c r="AE1059">
        <f t="shared" si="1092"/>
        <v>1.08</v>
      </c>
      <c r="AF1059">
        <f t="shared" si="1092"/>
        <v>1528.19</v>
      </c>
      <c r="AG1059">
        <f t="shared" si="1070"/>
        <v>0</v>
      </c>
      <c r="AH1059">
        <f t="shared" si="1093"/>
        <v>166.47</v>
      </c>
      <c r="AI1059">
        <f t="shared" si="1093"/>
        <v>0.08</v>
      </c>
      <c r="AJ1059">
        <f t="shared" si="1071"/>
        <v>0</v>
      </c>
      <c r="AK1059">
        <v>2053.38</v>
      </c>
      <c r="AL1059">
        <v>478.86</v>
      </c>
      <c r="AM1059">
        <v>46.33</v>
      </c>
      <c r="AN1059">
        <v>1.08</v>
      </c>
      <c r="AO1059">
        <v>1528.19</v>
      </c>
      <c r="AP1059">
        <v>0</v>
      </c>
      <c r="AQ1059">
        <v>166.47</v>
      </c>
      <c r="AR1059">
        <v>0.08</v>
      </c>
      <c r="AS1059">
        <v>0</v>
      </c>
      <c r="AT1059">
        <v>95</v>
      </c>
      <c r="AU1059">
        <v>47</v>
      </c>
      <c r="AV1059">
        <v>1</v>
      </c>
      <c r="AW1059">
        <v>1</v>
      </c>
      <c r="AZ1059">
        <v>1</v>
      </c>
      <c r="BA1059">
        <v>31.7</v>
      </c>
      <c r="BB1059">
        <v>10.63</v>
      </c>
      <c r="BC1059">
        <v>3.18</v>
      </c>
      <c r="BD1059" t="s">
        <v>3</v>
      </c>
      <c r="BE1059" t="s">
        <v>3</v>
      </c>
      <c r="BF1059" t="s">
        <v>3</v>
      </c>
      <c r="BG1059" t="s">
        <v>3</v>
      </c>
      <c r="BH1059">
        <v>0</v>
      </c>
      <c r="BI1059">
        <v>1</v>
      </c>
      <c r="BJ1059" t="s">
        <v>179</v>
      </c>
      <c r="BM1059">
        <v>15001</v>
      </c>
      <c r="BN1059">
        <v>0</v>
      </c>
      <c r="BO1059" t="s">
        <v>176</v>
      </c>
      <c r="BP1059">
        <v>1</v>
      </c>
      <c r="BQ1059">
        <v>2</v>
      </c>
      <c r="BR1059">
        <v>0</v>
      </c>
      <c r="BS1059">
        <v>31.7</v>
      </c>
      <c r="BT1059">
        <v>1</v>
      </c>
      <c r="BU1059">
        <v>1</v>
      </c>
      <c r="BV1059">
        <v>1</v>
      </c>
      <c r="BW1059">
        <v>1</v>
      </c>
      <c r="BX1059">
        <v>1</v>
      </c>
      <c r="BY1059" t="s">
        <v>3</v>
      </c>
      <c r="BZ1059">
        <v>105</v>
      </c>
      <c r="CA1059">
        <v>55</v>
      </c>
      <c r="CE1059">
        <v>0</v>
      </c>
      <c r="CF1059">
        <v>0</v>
      </c>
      <c r="CG1059">
        <v>0</v>
      </c>
      <c r="CM1059">
        <v>0</v>
      </c>
      <c r="CN1059" t="s">
        <v>3</v>
      </c>
      <c r="CO1059">
        <v>0</v>
      </c>
      <c r="CP1059">
        <f t="shared" si="1072"/>
        <v>1816.52</v>
      </c>
      <c r="CQ1059">
        <f t="shared" si="1073"/>
        <v>1522.7748000000001</v>
      </c>
      <c r="CR1059">
        <f t="shared" si="1074"/>
        <v>492.48790000000002</v>
      </c>
      <c r="CS1059">
        <f t="shared" si="1075"/>
        <v>34.236000000000004</v>
      </c>
      <c r="CT1059">
        <f t="shared" si="1076"/>
        <v>48443.623</v>
      </c>
      <c r="CU1059">
        <f t="shared" si="1077"/>
        <v>0</v>
      </c>
      <c r="CV1059">
        <f t="shared" si="1078"/>
        <v>166.47</v>
      </c>
      <c r="CW1059">
        <f t="shared" si="1079"/>
        <v>0.08</v>
      </c>
      <c r="CX1059">
        <f t="shared" si="1080"/>
        <v>0</v>
      </c>
      <c r="CY1059">
        <f t="shared" si="1081"/>
        <v>1657.94</v>
      </c>
      <c r="CZ1059">
        <f t="shared" si="1082"/>
        <v>820.24400000000014</v>
      </c>
      <c r="DC1059" t="s">
        <v>3</v>
      </c>
      <c r="DD1059" t="s">
        <v>3</v>
      </c>
      <c r="DE1059" t="s">
        <v>3</v>
      </c>
      <c r="DF1059" t="s">
        <v>3</v>
      </c>
      <c r="DG1059" t="s">
        <v>3</v>
      </c>
      <c r="DH1059" t="s">
        <v>3</v>
      </c>
      <c r="DI1059" t="s">
        <v>3</v>
      </c>
      <c r="DJ1059" t="s">
        <v>3</v>
      </c>
      <c r="DK1059" t="s">
        <v>3</v>
      </c>
      <c r="DL1059" t="s">
        <v>3</v>
      </c>
      <c r="DM1059" t="s">
        <v>3</v>
      </c>
      <c r="DN1059">
        <v>0</v>
      </c>
      <c r="DO1059">
        <v>0</v>
      </c>
      <c r="DP1059">
        <v>1</v>
      </c>
      <c r="DQ1059">
        <v>1</v>
      </c>
      <c r="DU1059">
        <v>1013</v>
      </c>
      <c r="DV1059" t="s">
        <v>178</v>
      </c>
      <c r="DW1059" t="s">
        <v>178</v>
      </c>
      <c r="DX1059">
        <v>1</v>
      </c>
      <c r="DZ1059" t="s">
        <v>3</v>
      </c>
      <c r="EA1059" t="s">
        <v>3</v>
      </c>
      <c r="EB1059" t="s">
        <v>3</v>
      </c>
      <c r="EC1059" t="s">
        <v>3</v>
      </c>
      <c r="EE1059">
        <v>36260452</v>
      </c>
      <c r="EF1059">
        <v>2</v>
      </c>
      <c r="EG1059" t="s">
        <v>55</v>
      </c>
      <c r="EH1059">
        <v>0</v>
      </c>
      <c r="EI1059" t="s">
        <v>3</v>
      </c>
      <c r="EJ1059">
        <v>1</v>
      </c>
      <c r="EK1059">
        <v>15001</v>
      </c>
      <c r="EL1059" t="s">
        <v>180</v>
      </c>
      <c r="EM1059" t="s">
        <v>181</v>
      </c>
      <c r="EO1059" t="s">
        <v>3</v>
      </c>
      <c r="EQ1059">
        <v>0</v>
      </c>
      <c r="ER1059">
        <v>2053.38</v>
      </c>
      <c r="ES1059">
        <v>478.86</v>
      </c>
      <c r="ET1059">
        <v>46.33</v>
      </c>
      <c r="EU1059">
        <v>1.08</v>
      </c>
      <c r="EV1059">
        <v>1528.19</v>
      </c>
      <c r="EW1059">
        <v>166.47</v>
      </c>
      <c r="EX1059">
        <v>0.08</v>
      </c>
      <c r="EY1059">
        <v>0</v>
      </c>
      <c r="FQ1059">
        <v>0</v>
      </c>
      <c r="FR1059">
        <f t="shared" si="1083"/>
        <v>0</v>
      </c>
      <c r="FS1059">
        <v>0</v>
      </c>
      <c r="FT1059" t="s">
        <v>58</v>
      </c>
      <c r="FU1059" t="s">
        <v>59</v>
      </c>
      <c r="FX1059">
        <v>94.5</v>
      </c>
      <c r="FY1059">
        <v>46.75</v>
      </c>
      <c r="GA1059" t="s">
        <v>3</v>
      </c>
      <c r="GD1059">
        <v>1</v>
      </c>
      <c r="GF1059">
        <v>-1841865788</v>
      </c>
      <c r="GG1059">
        <v>2</v>
      </c>
      <c r="GH1059">
        <v>1</v>
      </c>
      <c r="GI1059">
        <v>2</v>
      </c>
      <c r="GJ1059">
        <v>0</v>
      </c>
      <c r="GK1059">
        <v>0</v>
      </c>
      <c r="GL1059">
        <f t="shared" si="1084"/>
        <v>0</v>
      </c>
      <c r="GM1059">
        <f t="shared" si="1085"/>
        <v>4294.7</v>
      </c>
      <c r="GN1059">
        <f t="shared" si="1086"/>
        <v>4294.7</v>
      </c>
      <c r="GO1059">
        <f t="shared" si="1087"/>
        <v>0</v>
      </c>
      <c r="GP1059">
        <f t="shared" si="1088"/>
        <v>0</v>
      </c>
      <c r="GR1059">
        <v>0</v>
      </c>
      <c r="GS1059">
        <v>3</v>
      </c>
      <c r="GT1059">
        <v>0</v>
      </c>
      <c r="GU1059" t="s">
        <v>3</v>
      </c>
      <c r="GV1059">
        <f t="shared" si="1089"/>
        <v>0</v>
      </c>
      <c r="GW1059">
        <v>1</v>
      </c>
      <c r="GX1059">
        <f t="shared" si="1090"/>
        <v>0</v>
      </c>
      <c r="HA1059">
        <v>0</v>
      </c>
      <c r="HB1059">
        <v>0</v>
      </c>
      <c r="HC1059">
        <f t="shared" si="1091"/>
        <v>0</v>
      </c>
      <c r="HE1059" t="s">
        <v>3</v>
      </c>
      <c r="HF1059" t="s">
        <v>3</v>
      </c>
      <c r="IK1059">
        <v>0</v>
      </c>
    </row>
    <row r="1060" spans="1:245">
      <c r="A1060">
        <v>18</v>
      </c>
      <c r="B1060">
        <v>1</v>
      </c>
      <c r="C1060">
        <v>703</v>
      </c>
      <c r="E1060" t="s">
        <v>35</v>
      </c>
      <c r="F1060" t="s">
        <v>182</v>
      </c>
      <c r="G1060" t="s">
        <v>183</v>
      </c>
      <c r="H1060" t="s">
        <v>184</v>
      </c>
      <c r="I1060">
        <f>I1059*J1060</f>
        <v>3.78</v>
      </c>
      <c r="J1060">
        <v>105</v>
      </c>
      <c r="O1060">
        <f t="shared" si="1057"/>
        <v>857.01</v>
      </c>
      <c r="P1060">
        <f t="shared" si="1058"/>
        <v>857.01</v>
      </c>
      <c r="Q1060">
        <f t="shared" si="1059"/>
        <v>0</v>
      </c>
      <c r="R1060">
        <f t="shared" si="1060"/>
        <v>0</v>
      </c>
      <c r="S1060">
        <f t="shared" si="1061"/>
        <v>0</v>
      </c>
      <c r="T1060">
        <f t="shared" si="1062"/>
        <v>0</v>
      </c>
      <c r="U1060">
        <f t="shared" si="1063"/>
        <v>0</v>
      </c>
      <c r="V1060">
        <f t="shared" si="1064"/>
        <v>0</v>
      </c>
      <c r="W1060">
        <f t="shared" si="1065"/>
        <v>65.39</v>
      </c>
      <c r="X1060">
        <f t="shared" si="1066"/>
        <v>0</v>
      </c>
      <c r="Y1060">
        <f t="shared" si="1067"/>
        <v>0</v>
      </c>
      <c r="AA1060">
        <v>33525518</v>
      </c>
      <c r="AB1060">
        <f t="shared" si="1068"/>
        <v>377.87</v>
      </c>
      <c r="AC1060">
        <f t="shared" si="1069"/>
        <v>377.87</v>
      </c>
      <c r="AD1060">
        <f>ROUND((((ET1060)-(EU1060))+AE1060),6)</f>
        <v>0</v>
      </c>
      <c r="AE1060">
        <f t="shared" si="1092"/>
        <v>0</v>
      </c>
      <c r="AF1060">
        <f t="shared" si="1092"/>
        <v>0</v>
      </c>
      <c r="AG1060">
        <f t="shared" si="1070"/>
        <v>0</v>
      </c>
      <c r="AH1060">
        <f t="shared" si="1093"/>
        <v>0</v>
      </c>
      <c r="AI1060">
        <f t="shared" si="1093"/>
        <v>0</v>
      </c>
      <c r="AJ1060">
        <f t="shared" si="1071"/>
        <v>17.3</v>
      </c>
      <c r="AK1060">
        <v>377.87</v>
      </c>
      <c r="AL1060">
        <v>377.87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17.3</v>
      </c>
      <c r="AT1060">
        <v>95</v>
      </c>
      <c r="AU1060">
        <v>47</v>
      </c>
      <c r="AV1060">
        <v>1</v>
      </c>
      <c r="AW1060">
        <v>1</v>
      </c>
      <c r="AZ1060">
        <v>1</v>
      </c>
      <c r="BA1060">
        <v>1</v>
      </c>
      <c r="BB1060">
        <v>1</v>
      </c>
      <c r="BC1060">
        <v>0.6</v>
      </c>
      <c r="BD1060" t="s">
        <v>3</v>
      </c>
      <c r="BE1060" t="s">
        <v>3</v>
      </c>
      <c r="BF1060" t="s">
        <v>3</v>
      </c>
      <c r="BG1060" t="s">
        <v>3</v>
      </c>
      <c r="BH1060">
        <v>3</v>
      </c>
      <c r="BI1060">
        <v>1</v>
      </c>
      <c r="BJ1060" t="s">
        <v>185</v>
      </c>
      <c r="BM1060">
        <v>15001</v>
      </c>
      <c r="BN1060">
        <v>0</v>
      </c>
      <c r="BO1060" t="s">
        <v>182</v>
      </c>
      <c r="BP1060">
        <v>1</v>
      </c>
      <c r="BQ1060">
        <v>2</v>
      </c>
      <c r="BR1060">
        <v>0</v>
      </c>
      <c r="BS1060">
        <v>1</v>
      </c>
      <c r="BT1060">
        <v>1</v>
      </c>
      <c r="BU1060">
        <v>1</v>
      </c>
      <c r="BV1060">
        <v>1</v>
      </c>
      <c r="BW1060">
        <v>1</v>
      </c>
      <c r="BX1060">
        <v>1</v>
      </c>
      <c r="BY1060" t="s">
        <v>3</v>
      </c>
      <c r="BZ1060">
        <v>105</v>
      </c>
      <c r="CA1060">
        <v>55</v>
      </c>
      <c r="CE1060">
        <v>0</v>
      </c>
      <c r="CF1060">
        <v>0</v>
      </c>
      <c r="CG1060">
        <v>0</v>
      </c>
      <c r="CM1060">
        <v>0</v>
      </c>
      <c r="CN1060" t="s">
        <v>3</v>
      </c>
      <c r="CO1060">
        <v>0</v>
      </c>
      <c r="CP1060">
        <f t="shared" si="1072"/>
        <v>857.01</v>
      </c>
      <c r="CQ1060">
        <f t="shared" si="1073"/>
        <v>226.72200000000001</v>
      </c>
      <c r="CR1060">
        <f t="shared" si="1074"/>
        <v>0</v>
      </c>
      <c r="CS1060">
        <f t="shared" si="1075"/>
        <v>0</v>
      </c>
      <c r="CT1060">
        <f t="shared" si="1076"/>
        <v>0</v>
      </c>
      <c r="CU1060">
        <f t="shared" si="1077"/>
        <v>0</v>
      </c>
      <c r="CV1060">
        <f t="shared" si="1078"/>
        <v>0</v>
      </c>
      <c r="CW1060">
        <f t="shared" si="1079"/>
        <v>0</v>
      </c>
      <c r="CX1060">
        <f t="shared" si="1080"/>
        <v>17.3</v>
      </c>
      <c r="CY1060">
        <f t="shared" si="1081"/>
        <v>0</v>
      </c>
      <c r="CZ1060">
        <f t="shared" si="1082"/>
        <v>0</v>
      </c>
      <c r="DC1060" t="s">
        <v>3</v>
      </c>
      <c r="DD1060" t="s">
        <v>3</v>
      </c>
      <c r="DE1060" t="s">
        <v>3</v>
      </c>
      <c r="DF1060" t="s">
        <v>3</v>
      </c>
      <c r="DG1060" t="s">
        <v>3</v>
      </c>
      <c r="DH1060" t="s">
        <v>3</v>
      </c>
      <c r="DI1060" t="s">
        <v>3</v>
      </c>
      <c r="DJ1060" t="s">
        <v>3</v>
      </c>
      <c r="DK1060" t="s">
        <v>3</v>
      </c>
      <c r="DL1060" t="s">
        <v>3</v>
      </c>
      <c r="DM1060" t="s">
        <v>3</v>
      </c>
      <c r="DN1060">
        <v>0</v>
      </c>
      <c r="DO1060">
        <v>0</v>
      </c>
      <c r="DP1060">
        <v>1</v>
      </c>
      <c r="DQ1060">
        <v>1</v>
      </c>
      <c r="DU1060">
        <v>1005</v>
      </c>
      <c r="DV1060" t="s">
        <v>184</v>
      </c>
      <c r="DW1060" t="s">
        <v>184</v>
      </c>
      <c r="DX1060">
        <v>1</v>
      </c>
      <c r="DZ1060" t="s">
        <v>3</v>
      </c>
      <c r="EA1060" t="s">
        <v>3</v>
      </c>
      <c r="EB1060" t="s">
        <v>3</v>
      </c>
      <c r="EC1060" t="s">
        <v>3</v>
      </c>
      <c r="EE1060">
        <v>36260452</v>
      </c>
      <c r="EF1060">
        <v>2</v>
      </c>
      <c r="EG1060" t="s">
        <v>55</v>
      </c>
      <c r="EH1060">
        <v>0</v>
      </c>
      <c r="EI1060" t="s">
        <v>3</v>
      </c>
      <c r="EJ1060">
        <v>1</v>
      </c>
      <c r="EK1060">
        <v>15001</v>
      </c>
      <c r="EL1060" t="s">
        <v>180</v>
      </c>
      <c r="EM1060" t="s">
        <v>181</v>
      </c>
      <c r="EO1060" t="s">
        <v>3</v>
      </c>
      <c r="EQ1060">
        <v>0</v>
      </c>
      <c r="ER1060">
        <v>377.87</v>
      </c>
      <c r="ES1060">
        <v>377.87</v>
      </c>
      <c r="ET1060">
        <v>0</v>
      </c>
      <c r="EU1060">
        <v>0</v>
      </c>
      <c r="EV1060">
        <v>0</v>
      </c>
      <c r="EW1060">
        <v>0</v>
      </c>
      <c r="EX1060">
        <v>0</v>
      </c>
      <c r="FQ1060">
        <v>0</v>
      </c>
      <c r="FR1060">
        <f t="shared" si="1083"/>
        <v>0</v>
      </c>
      <c r="FS1060">
        <v>0</v>
      </c>
      <c r="FT1060" t="s">
        <v>58</v>
      </c>
      <c r="FU1060" t="s">
        <v>59</v>
      </c>
      <c r="FX1060">
        <v>94.5</v>
      </c>
      <c r="FY1060">
        <v>46.75</v>
      </c>
      <c r="GA1060" t="s">
        <v>3</v>
      </c>
      <c r="GD1060">
        <v>1</v>
      </c>
      <c r="GF1060">
        <v>-1326923709</v>
      </c>
      <c r="GG1060">
        <v>2</v>
      </c>
      <c r="GH1060">
        <v>1</v>
      </c>
      <c r="GI1060">
        <v>2</v>
      </c>
      <c r="GJ1060">
        <v>0</v>
      </c>
      <c r="GK1060">
        <v>0</v>
      </c>
      <c r="GL1060">
        <f t="shared" si="1084"/>
        <v>0</v>
      </c>
      <c r="GM1060">
        <f t="shared" si="1085"/>
        <v>857.01</v>
      </c>
      <c r="GN1060">
        <f t="shared" si="1086"/>
        <v>857.01</v>
      </c>
      <c r="GO1060">
        <f t="shared" si="1087"/>
        <v>0</v>
      </c>
      <c r="GP1060">
        <f t="shared" si="1088"/>
        <v>0</v>
      </c>
      <c r="GR1060">
        <v>0</v>
      </c>
      <c r="GS1060">
        <v>3</v>
      </c>
      <c r="GT1060">
        <v>0</v>
      </c>
      <c r="GU1060" t="s">
        <v>3</v>
      </c>
      <c r="GV1060">
        <f t="shared" si="1089"/>
        <v>0</v>
      </c>
      <c r="GW1060">
        <v>1</v>
      </c>
      <c r="GX1060">
        <f t="shared" si="1090"/>
        <v>0</v>
      </c>
      <c r="HA1060">
        <v>0</v>
      </c>
      <c r="HB1060">
        <v>0</v>
      </c>
      <c r="HC1060">
        <f t="shared" si="1091"/>
        <v>0</v>
      </c>
      <c r="HE1060" t="s">
        <v>3</v>
      </c>
      <c r="HF1060" t="s">
        <v>3</v>
      </c>
      <c r="IK1060">
        <v>0</v>
      </c>
    </row>
    <row r="1061" spans="1:245">
      <c r="A1061">
        <v>18</v>
      </c>
      <c r="B1061">
        <v>1</v>
      </c>
      <c r="C1061">
        <v>701</v>
      </c>
      <c r="E1061" t="s">
        <v>292</v>
      </c>
      <c r="F1061" t="s">
        <v>189</v>
      </c>
      <c r="G1061" t="s">
        <v>190</v>
      </c>
      <c r="H1061" t="s">
        <v>191</v>
      </c>
      <c r="I1061">
        <f>I1059*J1061</f>
        <v>0.32</v>
      </c>
      <c r="J1061">
        <v>8.8888888888888893</v>
      </c>
      <c r="O1061">
        <f t="shared" si="1057"/>
        <v>41.42</v>
      </c>
      <c r="P1061">
        <f t="shared" si="1058"/>
        <v>41.42</v>
      </c>
      <c r="Q1061">
        <f t="shared" si="1059"/>
        <v>0</v>
      </c>
      <c r="R1061">
        <f t="shared" si="1060"/>
        <v>0</v>
      </c>
      <c r="S1061">
        <f t="shared" si="1061"/>
        <v>0</v>
      </c>
      <c r="T1061">
        <f t="shared" si="1062"/>
        <v>0</v>
      </c>
      <c r="U1061">
        <f t="shared" si="1063"/>
        <v>0</v>
      </c>
      <c r="V1061">
        <f t="shared" si="1064"/>
        <v>0</v>
      </c>
      <c r="W1061">
        <f t="shared" si="1065"/>
        <v>0.34</v>
      </c>
      <c r="X1061">
        <f t="shared" si="1066"/>
        <v>0</v>
      </c>
      <c r="Y1061">
        <f t="shared" si="1067"/>
        <v>0</v>
      </c>
      <c r="AA1061">
        <v>33525518</v>
      </c>
      <c r="AB1061">
        <f t="shared" si="1068"/>
        <v>22.91</v>
      </c>
      <c r="AC1061">
        <f t="shared" si="1069"/>
        <v>22.91</v>
      </c>
      <c r="AD1061">
        <f>ROUND((((ET1061)-(EU1061))+AE1061),6)</f>
        <v>0</v>
      </c>
      <c r="AE1061">
        <f t="shared" si="1092"/>
        <v>0</v>
      </c>
      <c r="AF1061">
        <f t="shared" si="1092"/>
        <v>0</v>
      </c>
      <c r="AG1061">
        <f t="shared" si="1070"/>
        <v>0</v>
      </c>
      <c r="AH1061">
        <f t="shared" si="1093"/>
        <v>0</v>
      </c>
      <c r="AI1061">
        <f t="shared" si="1093"/>
        <v>0</v>
      </c>
      <c r="AJ1061">
        <f t="shared" si="1071"/>
        <v>1.05</v>
      </c>
      <c r="AK1061">
        <v>22.91</v>
      </c>
      <c r="AL1061">
        <v>22.91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1.05</v>
      </c>
      <c r="AT1061">
        <v>95</v>
      </c>
      <c r="AU1061">
        <v>47</v>
      </c>
      <c r="AV1061">
        <v>1</v>
      </c>
      <c r="AW1061">
        <v>1</v>
      </c>
      <c r="AZ1061">
        <v>1</v>
      </c>
      <c r="BA1061">
        <v>1</v>
      </c>
      <c r="BB1061">
        <v>1</v>
      </c>
      <c r="BC1061">
        <v>5.65</v>
      </c>
      <c r="BD1061" t="s">
        <v>3</v>
      </c>
      <c r="BE1061" t="s">
        <v>3</v>
      </c>
      <c r="BF1061" t="s">
        <v>3</v>
      </c>
      <c r="BG1061" t="s">
        <v>3</v>
      </c>
      <c r="BH1061">
        <v>3</v>
      </c>
      <c r="BI1061">
        <v>1</v>
      </c>
      <c r="BJ1061" t="s">
        <v>192</v>
      </c>
      <c r="BM1061">
        <v>15001</v>
      </c>
      <c r="BN1061">
        <v>0</v>
      </c>
      <c r="BO1061" t="s">
        <v>189</v>
      </c>
      <c r="BP1061">
        <v>1</v>
      </c>
      <c r="BQ1061">
        <v>2</v>
      </c>
      <c r="BR1061">
        <v>0</v>
      </c>
      <c r="BS1061">
        <v>1</v>
      </c>
      <c r="BT1061">
        <v>1</v>
      </c>
      <c r="BU1061">
        <v>1</v>
      </c>
      <c r="BV1061">
        <v>1</v>
      </c>
      <c r="BW1061">
        <v>1</v>
      </c>
      <c r="BX1061">
        <v>1</v>
      </c>
      <c r="BY1061" t="s">
        <v>3</v>
      </c>
      <c r="BZ1061">
        <v>105</v>
      </c>
      <c r="CA1061">
        <v>55</v>
      </c>
      <c r="CE1061">
        <v>0</v>
      </c>
      <c r="CF1061">
        <v>0</v>
      </c>
      <c r="CG1061">
        <v>0</v>
      </c>
      <c r="CM1061">
        <v>0</v>
      </c>
      <c r="CN1061" t="s">
        <v>3</v>
      </c>
      <c r="CO1061">
        <v>0</v>
      </c>
      <c r="CP1061">
        <f t="shared" si="1072"/>
        <v>41.42</v>
      </c>
      <c r="CQ1061">
        <f t="shared" si="1073"/>
        <v>129.44150000000002</v>
      </c>
      <c r="CR1061">
        <f t="shared" si="1074"/>
        <v>0</v>
      </c>
      <c r="CS1061">
        <f t="shared" si="1075"/>
        <v>0</v>
      </c>
      <c r="CT1061">
        <f t="shared" si="1076"/>
        <v>0</v>
      </c>
      <c r="CU1061">
        <f t="shared" si="1077"/>
        <v>0</v>
      </c>
      <c r="CV1061">
        <f t="shared" si="1078"/>
        <v>0</v>
      </c>
      <c r="CW1061">
        <f t="shared" si="1079"/>
        <v>0</v>
      </c>
      <c r="CX1061">
        <f t="shared" si="1080"/>
        <v>1.05</v>
      </c>
      <c r="CY1061">
        <f t="shared" si="1081"/>
        <v>0</v>
      </c>
      <c r="CZ1061">
        <f t="shared" si="1082"/>
        <v>0</v>
      </c>
      <c r="DC1061" t="s">
        <v>3</v>
      </c>
      <c r="DD1061" t="s">
        <v>3</v>
      </c>
      <c r="DE1061" t="s">
        <v>3</v>
      </c>
      <c r="DF1061" t="s">
        <v>3</v>
      </c>
      <c r="DG1061" t="s">
        <v>3</v>
      </c>
      <c r="DH1061" t="s">
        <v>3</v>
      </c>
      <c r="DI1061" t="s">
        <v>3</v>
      </c>
      <c r="DJ1061" t="s">
        <v>3</v>
      </c>
      <c r="DK1061" t="s">
        <v>3</v>
      </c>
      <c r="DL1061" t="s">
        <v>3</v>
      </c>
      <c r="DM1061" t="s">
        <v>3</v>
      </c>
      <c r="DN1061">
        <v>0</v>
      </c>
      <c r="DO1061">
        <v>0</v>
      </c>
      <c r="DP1061">
        <v>1</v>
      </c>
      <c r="DQ1061">
        <v>1</v>
      </c>
      <c r="DU1061">
        <v>1009</v>
      </c>
      <c r="DV1061" t="s">
        <v>191</v>
      </c>
      <c r="DW1061" t="s">
        <v>191</v>
      </c>
      <c r="DX1061">
        <v>1</v>
      </c>
      <c r="DZ1061" t="s">
        <v>3</v>
      </c>
      <c r="EA1061" t="s">
        <v>3</v>
      </c>
      <c r="EB1061" t="s">
        <v>3</v>
      </c>
      <c r="EC1061" t="s">
        <v>3</v>
      </c>
      <c r="EE1061">
        <v>36260452</v>
      </c>
      <c r="EF1061">
        <v>2</v>
      </c>
      <c r="EG1061" t="s">
        <v>55</v>
      </c>
      <c r="EH1061">
        <v>0</v>
      </c>
      <c r="EI1061" t="s">
        <v>3</v>
      </c>
      <c r="EJ1061">
        <v>1</v>
      </c>
      <c r="EK1061">
        <v>15001</v>
      </c>
      <c r="EL1061" t="s">
        <v>180</v>
      </c>
      <c r="EM1061" t="s">
        <v>181</v>
      </c>
      <c r="EO1061" t="s">
        <v>3</v>
      </c>
      <c r="EQ1061">
        <v>0</v>
      </c>
      <c r="ER1061">
        <v>22.91</v>
      </c>
      <c r="ES1061">
        <v>22.91</v>
      </c>
      <c r="ET1061">
        <v>0</v>
      </c>
      <c r="EU1061">
        <v>0</v>
      </c>
      <c r="EV1061">
        <v>0</v>
      </c>
      <c r="EW1061">
        <v>0</v>
      </c>
      <c r="EX1061">
        <v>0</v>
      </c>
      <c r="FQ1061">
        <v>0</v>
      </c>
      <c r="FR1061">
        <f t="shared" si="1083"/>
        <v>0</v>
      </c>
      <c r="FS1061">
        <v>0</v>
      </c>
      <c r="FT1061" t="s">
        <v>58</v>
      </c>
      <c r="FU1061" t="s">
        <v>59</v>
      </c>
      <c r="FX1061">
        <v>94.5</v>
      </c>
      <c r="FY1061">
        <v>46.75</v>
      </c>
      <c r="GA1061" t="s">
        <v>3</v>
      </c>
      <c r="GD1061">
        <v>1</v>
      </c>
      <c r="GF1061">
        <v>-1686930993</v>
      </c>
      <c r="GG1061">
        <v>2</v>
      </c>
      <c r="GH1061">
        <v>1</v>
      </c>
      <c r="GI1061">
        <v>2</v>
      </c>
      <c r="GJ1061">
        <v>0</v>
      </c>
      <c r="GK1061">
        <v>0</v>
      </c>
      <c r="GL1061">
        <f t="shared" si="1084"/>
        <v>0</v>
      </c>
      <c r="GM1061">
        <f t="shared" si="1085"/>
        <v>41.42</v>
      </c>
      <c r="GN1061">
        <f t="shared" si="1086"/>
        <v>41.42</v>
      </c>
      <c r="GO1061">
        <f t="shared" si="1087"/>
        <v>0</v>
      </c>
      <c r="GP1061">
        <f t="shared" si="1088"/>
        <v>0</v>
      </c>
      <c r="GR1061">
        <v>0</v>
      </c>
      <c r="GS1061">
        <v>3</v>
      </c>
      <c r="GT1061">
        <v>0</v>
      </c>
      <c r="GU1061" t="s">
        <v>3</v>
      </c>
      <c r="GV1061">
        <f t="shared" si="1089"/>
        <v>0</v>
      </c>
      <c r="GW1061">
        <v>1</v>
      </c>
      <c r="GX1061">
        <f t="shared" si="1090"/>
        <v>0</v>
      </c>
      <c r="HA1061">
        <v>0</v>
      </c>
      <c r="HB1061">
        <v>0</v>
      </c>
      <c r="HC1061">
        <f t="shared" si="1091"/>
        <v>0</v>
      </c>
      <c r="HE1061" t="s">
        <v>3</v>
      </c>
      <c r="HF1061" t="s">
        <v>3</v>
      </c>
      <c r="IK1061">
        <v>0</v>
      </c>
    </row>
    <row r="1062" spans="1:245">
      <c r="A1062">
        <v>17</v>
      </c>
      <c r="B1062">
        <v>1</v>
      </c>
      <c r="C1062">
        <f>ROW(SmtRes!A710)</f>
        <v>710</v>
      </c>
      <c r="D1062">
        <f>ROW(EtalonRes!A699)</f>
        <v>699</v>
      </c>
      <c r="E1062" t="s">
        <v>36</v>
      </c>
      <c r="F1062" t="s">
        <v>193</v>
      </c>
      <c r="G1062" t="s">
        <v>194</v>
      </c>
      <c r="H1062" t="s">
        <v>195</v>
      </c>
      <c r="I1062">
        <f>ROUND(39/100,9)</f>
        <v>0.39</v>
      </c>
      <c r="J1062">
        <v>0</v>
      </c>
      <c r="O1062">
        <f t="shared" si="1057"/>
        <v>6852.01</v>
      </c>
      <c r="P1062">
        <f t="shared" si="1058"/>
        <v>2361.94</v>
      </c>
      <c r="Q1062">
        <f t="shared" si="1059"/>
        <v>155.74</v>
      </c>
      <c r="R1062">
        <f t="shared" si="1060"/>
        <v>37.549999999999997</v>
      </c>
      <c r="S1062">
        <f t="shared" si="1061"/>
        <v>4334.33</v>
      </c>
      <c r="T1062">
        <f t="shared" si="1062"/>
        <v>0</v>
      </c>
      <c r="U1062">
        <f t="shared" si="1063"/>
        <v>16.029389999999999</v>
      </c>
      <c r="V1062">
        <f t="shared" si="1064"/>
        <v>8.7749999999999995E-2</v>
      </c>
      <c r="W1062">
        <f t="shared" si="1065"/>
        <v>0</v>
      </c>
      <c r="X1062">
        <f t="shared" si="1066"/>
        <v>4852.79</v>
      </c>
      <c r="Y1062">
        <f t="shared" si="1067"/>
        <v>2798</v>
      </c>
      <c r="AA1062">
        <v>33525518</v>
      </c>
      <c r="AB1062">
        <f t="shared" si="1068"/>
        <v>2121.6590000000001</v>
      </c>
      <c r="AC1062">
        <f t="shared" si="1069"/>
        <v>1735.32</v>
      </c>
      <c r="AD1062">
        <f>ROUND(((((ET1062*1.25))-((EU1062*1.25)))+AE1062),6)</f>
        <v>35.75</v>
      </c>
      <c r="AE1062">
        <f>ROUND(((EU1062*1.25)),6)</f>
        <v>3.0375000000000001</v>
      </c>
      <c r="AF1062">
        <f>ROUND(((EV1062*1.15)),6)</f>
        <v>350.589</v>
      </c>
      <c r="AG1062">
        <f t="shared" si="1070"/>
        <v>0</v>
      </c>
      <c r="AH1062">
        <f>((EW1062*1.15))</f>
        <v>41.100999999999999</v>
      </c>
      <c r="AI1062">
        <f>((EX1062*1.25))</f>
        <v>0.22499999999999998</v>
      </c>
      <c r="AJ1062">
        <f t="shared" si="1071"/>
        <v>0</v>
      </c>
      <c r="AK1062">
        <v>2068.7800000000002</v>
      </c>
      <c r="AL1062">
        <v>1735.32</v>
      </c>
      <c r="AM1062">
        <v>28.6</v>
      </c>
      <c r="AN1062">
        <v>2.4300000000000002</v>
      </c>
      <c r="AO1062">
        <v>304.86</v>
      </c>
      <c r="AP1062">
        <v>0</v>
      </c>
      <c r="AQ1062">
        <v>35.74</v>
      </c>
      <c r="AR1062">
        <v>0.18</v>
      </c>
      <c r="AS1062">
        <v>0</v>
      </c>
      <c r="AT1062">
        <v>111</v>
      </c>
      <c r="AU1062">
        <v>64</v>
      </c>
      <c r="AV1062">
        <v>1</v>
      </c>
      <c r="AW1062">
        <v>1</v>
      </c>
      <c r="AZ1062">
        <v>1</v>
      </c>
      <c r="BA1062">
        <v>31.7</v>
      </c>
      <c r="BB1062">
        <v>11.17</v>
      </c>
      <c r="BC1062">
        <v>3.49</v>
      </c>
      <c r="BD1062" t="s">
        <v>3</v>
      </c>
      <c r="BE1062" t="s">
        <v>3</v>
      </c>
      <c r="BF1062" t="s">
        <v>3</v>
      </c>
      <c r="BG1062" t="s">
        <v>3</v>
      </c>
      <c r="BH1062">
        <v>0</v>
      </c>
      <c r="BI1062">
        <v>1</v>
      </c>
      <c r="BJ1062" t="s">
        <v>196</v>
      </c>
      <c r="BM1062">
        <v>11001</v>
      </c>
      <c r="BN1062">
        <v>0</v>
      </c>
      <c r="BO1062" t="s">
        <v>193</v>
      </c>
      <c r="BP1062">
        <v>1</v>
      </c>
      <c r="BQ1062">
        <v>2</v>
      </c>
      <c r="BR1062">
        <v>0</v>
      </c>
      <c r="BS1062">
        <v>31.7</v>
      </c>
      <c r="BT1062">
        <v>1</v>
      </c>
      <c r="BU1062">
        <v>1</v>
      </c>
      <c r="BV1062">
        <v>1</v>
      </c>
      <c r="BW1062">
        <v>1</v>
      </c>
      <c r="BX1062">
        <v>1</v>
      </c>
      <c r="BY1062" t="s">
        <v>3</v>
      </c>
      <c r="BZ1062">
        <v>123</v>
      </c>
      <c r="CA1062">
        <v>75</v>
      </c>
      <c r="CE1062">
        <v>0</v>
      </c>
      <c r="CF1062">
        <v>0</v>
      </c>
      <c r="CG1062">
        <v>0</v>
      </c>
      <c r="CM1062">
        <v>0</v>
      </c>
      <c r="CN1062" t="s">
        <v>926</v>
      </c>
      <c r="CO1062">
        <v>0</v>
      </c>
      <c r="CP1062">
        <f t="shared" si="1072"/>
        <v>6852.01</v>
      </c>
      <c r="CQ1062">
        <f t="shared" si="1073"/>
        <v>6056.2668000000003</v>
      </c>
      <c r="CR1062">
        <f t="shared" si="1074"/>
        <v>399.32749999999999</v>
      </c>
      <c r="CS1062">
        <f t="shared" si="1075"/>
        <v>96.288750000000007</v>
      </c>
      <c r="CT1062">
        <f t="shared" si="1076"/>
        <v>11113.6713</v>
      </c>
      <c r="CU1062">
        <f t="shared" si="1077"/>
        <v>0</v>
      </c>
      <c r="CV1062">
        <f t="shared" si="1078"/>
        <v>41.100999999999999</v>
      </c>
      <c r="CW1062">
        <f t="shared" si="1079"/>
        <v>0.22499999999999998</v>
      </c>
      <c r="CX1062">
        <f t="shared" si="1080"/>
        <v>0</v>
      </c>
      <c r="CY1062">
        <f t="shared" si="1081"/>
        <v>4852.7867999999999</v>
      </c>
      <c r="CZ1062">
        <f t="shared" si="1082"/>
        <v>2798.0032000000001</v>
      </c>
      <c r="DC1062" t="s">
        <v>3</v>
      </c>
      <c r="DD1062" t="s">
        <v>3</v>
      </c>
      <c r="DE1062" t="s">
        <v>167</v>
      </c>
      <c r="DF1062" t="s">
        <v>167</v>
      </c>
      <c r="DG1062" t="s">
        <v>168</v>
      </c>
      <c r="DH1062" t="s">
        <v>3</v>
      </c>
      <c r="DI1062" t="s">
        <v>168</v>
      </c>
      <c r="DJ1062" t="s">
        <v>167</v>
      </c>
      <c r="DK1062" t="s">
        <v>3</v>
      </c>
      <c r="DL1062" t="s">
        <v>3</v>
      </c>
      <c r="DM1062" t="s">
        <v>3</v>
      </c>
      <c r="DN1062">
        <v>0</v>
      </c>
      <c r="DO1062">
        <v>0</v>
      </c>
      <c r="DP1062">
        <v>1</v>
      </c>
      <c r="DQ1062">
        <v>1</v>
      </c>
      <c r="DU1062">
        <v>1013</v>
      </c>
      <c r="DV1062" t="s">
        <v>195</v>
      </c>
      <c r="DW1062" t="s">
        <v>195</v>
      </c>
      <c r="DX1062">
        <v>1</v>
      </c>
      <c r="DZ1062" t="s">
        <v>3</v>
      </c>
      <c r="EA1062" t="s">
        <v>3</v>
      </c>
      <c r="EB1062" t="s">
        <v>3</v>
      </c>
      <c r="EC1062" t="s">
        <v>3</v>
      </c>
      <c r="EE1062">
        <v>36260427</v>
      </c>
      <c r="EF1062">
        <v>2</v>
      </c>
      <c r="EG1062" t="s">
        <v>55</v>
      </c>
      <c r="EH1062">
        <v>0</v>
      </c>
      <c r="EI1062" t="s">
        <v>3</v>
      </c>
      <c r="EJ1062">
        <v>1</v>
      </c>
      <c r="EK1062">
        <v>11001</v>
      </c>
      <c r="EL1062" t="s">
        <v>23</v>
      </c>
      <c r="EM1062" t="s">
        <v>197</v>
      </c>
      <c r="EO1062" t="s">
        <v>171</v>
      </c>
      <c r="EQ1062">
        <v>0</v>
      </c>
      <c r="ER1062">
        <v>2068.7800000000002</v>
      </c>
      <c r="ES1062">
        <v>1735.32</v>
      </c>
      <c r="ET1062">
        <v>28.6</v>
      </c>
      <c r="EU1062">
        <v>2.4300000000000002</v>
      </c>
      <c r="EV1062">
        <v>304.86</v>
      </c>
      <c r="EW1062">
        <v>35.74</v>
      </c>
      <c r="EX1062">
        <v>0.18</v>
      </c>
      <c r="EY1062">
        <v>0</v>
      </c>
      <c r="FQ1062">
        <v>0</v>
      </c>
      <c r="FR1062">
        <f t="shared" si="1083"/>
        <v>0</v>
      </c>
      <c r="FS1062">
        <v>0</v>
      </c>
      <c r="FT1062" t="s">
        <v>58</v>
      </c>
      <c r="FU1062" t="s">
        <v>59</v>
      </c>
      <c r="FX1062">
        <v>110.7</v>
      </c>
      <c r="FY1062">
        <v>63.75</v>
      </c>
      <c r="GA1062" t="s">
        <v>3</v>
      </c>
      <c r="GD1062">
        <v>1</v>
      </c>
      <c r="GF1062">
        <v>-1478680915</v>
      </c>
      <c r="GG1062">
        <v>2</v>
      </c>
      <c r="GH1062">
        <v>1</v>
      </c>
      <c r="GI1062">
        <v>2</v>
      </c>
      <c r="GJ1062">
        <v>0</v>
      </c>
      <c r="GK1062">
        <v>0</v>
      </c>
      <c r="GL1062">
        <f t="shared" si="1084"/>
        <v>0</v>
      </c>
      <c r="GM1062">
        <f t="shared" si="1085"/>
        <v>14502.8</v>
      </c>
      <c r="GN1062">
        <f t="shared" si="1086"/>
        <v>14502.8</v>
      </c>
      <c r="GO1062">
        <f t="shared" si="1087"/>
        <v>0</v>
      </c>
      <c r="GP1062">
        <f t="shared" si="1088"/>
        <v>0</v>
      </c>
      <c r="GR1062">
        <v>0</v>
      </c>
      <c r="GS1062">
        <v>3</v>
      </c>
      <c r="GT1062">
        <v>0</v>
      </c>
      <c r="GU1062" t="s">
        <v>3</v>
      </c>
      <c r="GV1062">
        <f t="shared" si="1089"/>
        <v>0</v>
      </c>
      <c r="GW1062">
        <v>1</v>
      </c>
      <c r="GX1062">
        <f t="shared" si="1090"/>
        <v>0</v>
      </c>
      <c r="HA1062">
        <v>0</v>
      </c>
      <c r="HB1062">
        <v>0</v>
      </c>
      <c r="HC1062">
        <f t="shared" si="1091"/>
        <v>0</v>
      </c>
      <c r="HE1062" t="s">
        <v>3</v>
      </c>
      <c r="HF1062" t="s">
        <v>3</v>
      </c>
      <c r="IK1062">
        <v>0</v>
      </c>
    </row>
    <row r="1063" spans="1:245">
      <c r="A1063">
        <v>17</v>
      </c>
      <c r="B1063">
        <v>1</v>
      </c>
      <c r="C1063">
        <f>ROW(SmtRes!A718)</f>
        <v>718</v>
      </c>
      <c r="D1063">
        <f>ROW(EtalonRes!A707)</f>
        <v>707</v>
      </c>
      <c r="E1063" t="s">
        <v>42</v>
      </c>
      <c r="F1063" t="s">
        <v>198</v>
      </c>
      <c r="G1063" t="s">
        <v>199</v>
      </c>
      <c r="H1063" t="s">
        <v>33</v>
      </c>
      <c r="I1063">
        <f>ROUND(39/100,9)</f>
        <v>0.39</v>
      </c>
      <c r="J1063">
        <v>0</v>
      </c>
      <c r="O1063">
        <f t="shared" si="1057"/>
        <v>24112.35</v>
      </c>
      <c r="P1063">
        <f t="shared" si="1058"/>
        <v>16213.25</v>
      </c>
      <c r="Q1063">
        <f t="shared" si="1059"/>
        <v>535.30999999999995</v>
      </c>
      <c r="R1063">
        <f t="shared" si="1060"/>
        <v>121</v>
      </c>
      <c r="S1063">
        <f t="shared" si="1061"/>
        <v>7363.79</v>
      </c>
      <c r="T1063">
        <f t="shared" si="1062"/>
        <v>0</v>
      </c>
      <c r="U1063">
        <f t="shared" si="1063"/>
        <v>27.232919999999996</v>
      </c>
      <c r="V1063">
        <f t="shared" si="1064"/>
        <v>0.28275</v>
      </c>
      <c r="W1063">
        <f t="shared" si="1065"/>
        <v>0</v>
      </c>
      <c r="X1063">
        <f t="shared" si="1066"/>
        <v>8308.1200000000008</v>
      </c>
      <c r="Y1063">
        <f t="shared" si="1067"/>
        <v>4790.2700000000004</v>
      </c>
      <c r="AA1063">
        <v>33525518</v>
      </c>
      <c r="AB1063">
        <f t="shared" si="1068"/>
        <v>7074.4960000000001</v>
      </c>
      <c r="AC1063">
        <f t="shared" si="1069"/>
        <v>6356.64</v>
      </c>
      <c r="AD1063">
        <f>ROUND(((((ET1063*1.25))-((EU1063*1.25)))+AE1063),6)</f>
        <v>122.22499999999999</v>
      </c>
      <c r="AE1063">
        <f>ROUND(((EU1063*1.25)),6)</f>
        <v>9.7874999999999996</v>
      </c>
      <c r="AF1063">
        <f>ROUND(((EV1063*1.15)),6)</f>
        <v>595.63099999999997</v>
      </c>
      <c r="AG1063">
        <f t="shared" si="1070"/>
        <v>0</v>
      </c>
      <c r="AH1063">
        <f>((EW1063*1.15))</f>
        <v>69.827999999999989</v>
      </c>
      <c r="AI1063">
        <f>((EX1063*1.25))</f>
        <v>0.72499999999999998</v>
      </c>
      <c r="AJ1063">
        <f t="shared" si="1071"/>
        <v>0</v>
      </c>
      <c r="AK1063">
        <v>6972.36</v>
      </c>
      <c r="AL1063">
        <v>6356.64</v>
      </c>
      <c r="AM1063">
        <v>97.78</v>
      </c>
      <c r="AN1063">
        <v>7.83</v>
      </c>
      <c r="AO1063">
        <v>517.94000000000005</v>
      </c>
      <c r="AP1063">
        <v>0</v>
      </c>
      <c r="AQ1063">
        <v>60.72</v>
      </c>
      <c r="AR1063">
        <v>0.57999999999999996</v>
      </c>
      <c r="AS1063">
        <v>0</v>
      </c>
      <c r="AT1063">
        <v>111</v>
      </c>
      <c r="AU1063">
        <v>64</v>
      </c>
      <c r="AV1063">
        <v>1</v>
      </c>
      <c r="AW1063">
        <v>1</v>
      </c>
      <c r="AZ1063">
        <v>1</v>
      </c>
      <c r="BA1063">
        <v>31.7</v>
      </c>
      <c r="BB1063">
        <v>11.23</v>
      </c>
      <c r="BC1063">
        <v>6.54</v>
      </c>
      <c r="BD1063" t="s">
        <v>3</v>
      </c>
      <c r="BE1063" t="s">
        <v>3</v>
      </c>
      <c r="BF1063" t="s">
        <v>3</v>
      </c>
      <c r="BG1063" t="s">
        <v>3</v>
      </c>
      <c r="BH1063">
        <v>0</v>
      </c>
      <c r="BI1063">
        <v>1</v>
      </c>
      <c r="BJ1063" t="s">
        <v>200</v>
      </c>
      <c r="BM1063">
        <v>11001</v>
      </c>
      <c r="BN1063">
        <v>0</v>
      </c>
      <c r="BO1063" t="s">
        <v>198</v>
      </c>
      <c r="BP1063">
        <v>1</v>
      </c>
      <c r="BQ1063">
        <v>2</v>
      </c>
      <c r="BR1063">
        <v>0</v>
      </c>
      <c r="BS1063">
        <v>31.7</v>
      </c>
      <c r="BT1063">
        <v>1</v>
      </c>
      <c r="BU1063">
        <v>1</v>
      </c>
      <c r="BV1063">
        <v>1</v>
      </c>
      <c r="BW1063">
        <v>1</v>
      </c>
      <c r="BX1063">
        <v>1</v>
      </c>
      <c r="BY1063" t="s">
        <v>3</v>
      </c>
      <c r="BZ1063">
        <v>123</v>
      </c>
      <c r="CA1063">
        <v>75</v>
      </c>
      <c r="CE1063">
        <v>0</v>
      </c>
      <c r="CF1063">
        <v>0</v>
      </c>
      <c r="CG1063">
        <v>0</v>
      </c>
      <c r="CM1063">
        <v>0</v>
      </c>
      <c r="CN1063" t="s">
        <v>926</v>
      </c>
      <c r="CO1063">
        <v>0</v>
      </c>
      <c r="CP1063">
        <f t="shared" si="1072"/>
        <v>24112.350000000002</v>
      </c>
      <c r="CQ1063">
        <f t="shared" si="1073"/>
        <v>41572.425600000002</v>
      </c>
      <c r="CR1063">
        <f t="shared" si="1074"/>
        <v>1372.5867499999999</v>
      </c>
      <c r="CS1063">
        <f t="shared" si="1075"/>
        <v>310.26374999999996</v>
      </c>
      <c r="CT1063">
        <f t="shared" si="1076"/>
        <v>18881.502699999997</v>
      </c>
      <c r="CU1063">
        <f t="shared" si="1077"/>
        <v>0</v>
      </c>
      <c r="CV1063">
        <f t="shared" si="1078"/>
        <v>69.827999999999989</v>
      </c>
      <c r="CW1063">
        <f t="shared" si="1079"/>
        <v>0.72499999999999998</v>
      </c>
      <c r="CX1063">
        <f t="shared" si="1080"/>
        <v>0</v>
      </c>
      <c r="CY1063">
        <f t="shared" si="1081"/>
        <v>8308.1168999999991</v>
      </c>
      <c r="CZ1063">
        <f t="shared" si="1082"/>
        <v>4790.2655999999997</v>
      </c>
      <c r="DC1063" t="s">
        <v>3</v>
      </c>
      <c r="DD1063" t="s">
        <v>3</v>
      </c>
      <c r="DE1063" t="s">
        <v>167</v>
      </c>
      <c r="DF1063" t="s">
        <v>167</v>
      </c>
      <c r="DG1063" t="s">
        <v>168</v>
      </c>
      <c r="DH1063" t="s">
        <v>3</v>
      </c>
      <c r="DI1063" t="s">
        <v>168</v>
      </c>
      <c r="DJ1063" t="s">
        <v>167</v>
      </c>
      <c r="DK1063" t="s">
        <v>3</v>
      </c>
      <c r="DL1063" t="s">
        <v>3</v>
      </c>
      <c r="DM1063" t="s">
        <v>3</v>
      </c>
      <c r="DN1063">
        <v>0</v>
      </c>
      <c r="DO1063">
        <v>0</v>
      </c>
      <c r="DP1063">
        <v>1</v>
      </c>
      <c r="DQ1063">
        <v>1</v>
      </c>
      <c r="DU1063">
        <v>1013</v>
      </c>
      <c r="DV1063" t="s">
        <v>33</v>
      </c>
      <c r="DW1063" t="s">
        <v>33</v>
      </c>
      <c r="DX1063">
        <v>1</v>
      </c>
      <c r="DZ1063" t="s">
        <v>3</v>
      </c>
      <c r="EA1063" t="s">
        <v>3</v>
      </c>
      <c r="EB1063" t="s">
        <v>3</v>
      </c>
      <c r="EC1063" t="s">
        <v>3</v>
      </c>
      <c r="EE1063">
        <v>36260427</v>
      </c>
      <c r="EF1063">
        <v>2</v>
      </c>
      <c r="EG1063" t="s">
        <v>55</v>
      </c>
      <c r="EH1063">
        <v>0</v>
      </c>
      <c r="EI1063" t="s">
        <v>3</v>
      </c>
      <c r="EJ1063">
        <v>1</v>
      </c>
      <c r="EK1063">
        <v>11001</v>
      </c>
      <c r="EL1063" t="s">
        <v>23</v>
      </c>
      <c r="EM1063" t="s">
        <v>197</v>
      </c>
      <c r="EO1063" t="s">
        <v>171</v>
      </c>
      <c r="EQ1063">
        <v>0</v>
      </c>
      <c r="ER1063">
        <v>6972.36</v>
      </c>
      <c r="ES1063">
        <v>6356.64</v>
      </c>
      <c r="ET1063">
        <v>97.78</v>
      </c>
      <c r="EU1063">
        <v>7.83</v>
      </c>
      <c r="EV1063">
        <v>517.94000000000005</v>
      </c>
      <c r="EW1063">
        <v>60.72</v>
      </c>
      <c r="EX1063">
        <v>0.57999999999999996</v>
      </c>
      <c r="EY1063">
        <v>0</v>
      </c>
      <c r="FQ1063">
        <v>0</v>
      </c>
      <c r="FR1063">
        <f t="shared" si="1083"/>
        <v>0</v>
      </c>
      <c r="FS1063">
        <v>0</v>
      </c>
      <c r="FT1063" t="s">
        <v>58</v>
      </c>
      <c r="FU1063" t="s">
        <v>59</v>
      </c>
      <c r="FX1063">
        <v>110.7</v>
      </c>
      <c r="FY1063">
        <v>63.75</v>
      </c>
      <c r="GA1063" t="s">
        <v>3</v>
      </c>
      <c r="GD1063">
        <v>1</v>
      </c>
      <c r="GF1063">
        <v>1837524583</v>
      </c>
      <c r="GG1063">
        <v>2</v>
      </c>
      <c r="GH1063">
        <v>1</v>
      </c>
      <c r="GI1063">
        <v>2</v>
      </c>
      <c r="GJ1063">
        <v>0</v>
      </c>
      <c r="GK1063">
        <v>0</v>
      </c>
      <c r="GL1063">
        <f t="shared" si="1084"/>
        <v>0</v>
      </c>
      <c r="GM1063">
        <f t="shared" si="1085"/>
        <v>37210.74</v>
      </c>
      <c r="GN1063">
        <f t="shared" si="1086"/>
        <v>37210.74</v>
      </c>
      <c r="GO1063">
        <f t="shared" si="1087"/>
        <v>0</v>
      </c>
      <c r="GP1063">
        <f t="shared" si="1088"/>
        <v>0</v>
      </c>
      <c r="GR1063">
        <v>0</v>
      </c>
      <c r="GS1063">
        <v>3</v>
      </c>
      <c r="GT1063">
        <v>0</v>
      </c>
      <c r="GU1063" t="s">
        <v>3</v>
      </c>
      <c r="GV1063">
        <f t="shared" si="1089"/>
        <v>0</v>
      </c>
      <c r="GW1063">
        <v>1</v>
      </c>
      <c r="GX1063">
        <f t="shared" si="1090"/>
        <v>0</v>
      </c>
      <c r="HA1063">
        <v>0</v>
      </c>
      <c r="HB1063">
        <v>0</v>
      </c>
      <c r="HC1063">
        <f t="shared" si="1091"/>
        <v>0</v>
      </c>
      <c r="HE1063" t="s">
        <v>3</v>
      </c>
      <c r="HF1063" t="s">
        <v>3</v>
      </c>
      <c r="IK1063">
        <v>0</v>
      </c>
    </row>
    <row r="1064" spans="1:245">
      <c r="A1064">
        <v>17</v>
      </c>
      <c r="B1064">
        <v>1</v>
      </c>
      <c r="C1064">
        <f>ROW(SmtRes!A725)</f>
        <v>725</v>
      </c>
      <c r="D1064">
        <f>ROW(EtalonRes!A714)</f>
        <v>714</v>
      </c>
      <c r="E1064" t="s">
        <v>50</v>
      </c>
      <c r="F1064" t="s">
        <v>201</v>
      </c>
      <c r="G1064" t="s">
        <v>202</v>
      </c>
      <c r="H1064" t="s">
        <v>195</v>
      </c>
      <c r="I1064">
        <f>ROUND(39/100,9)</f>
        <v>0.39</v>
      </c>
      <c r="J1064">
        <v>0</v>
      </c>
      <c r="O1064">
        <f t="shared" si="1057"/>
        <v>18344.75</v>
      </c>
      <c r="P1064">
        <f t="shared" si="1058"/>
        <v>12782.72</v>
      </c>
      <c r="Q1064">
        <f t="shared" si="1059"/>
        <v>1931.04</v>
      </c>
      <c r="R1064">
        <f t="shared" si="1060"/>
        <v>1041.58</v>
      </c>
      <c r="S1064">
        <f t="shared" si="1061"/>
        <v>3630.99</v>
      </c>
      <c r="T1064">
        <f t="shared" si="1062"/>
        <v>0</v>
      </c>
      <c r="U1064">
        <f t="shared" si="1063"/>
        <v>14.020109999999999</v>
      </c>
      <c r="V1064">
        <f t="shared" si="1064"/>
        <v>3.2662500000000003</v>
      </c>
      <c r="W1064">
        <f t="shared" si="1065"/>
        <v>0</v>
      </c>
      <c r="X1064">
        <f t="shared" si="1066"/>
        <v>5186.55</v>
      </c>
      <c r="Y1064">
        <f t="shared" si="1067"/>
        <v>2990.44</v>
      </c>
      <c r="AA1064">
        <v>33525518</v>
      </c>
      <c r="AB1064">
        <f t="shared" si="1068"/>
        <v>6346.7034999999996</v>
      </c>
      <c r="AC1064">
        <f t="shared" si="1069"/>
        <v>5583.68</v>
      </c>
      <c r="AD1064">
        <f>ROUND(((((ET1064*1.25))-((EU1064*1.25)))+AE1064),6)</f>
        <v>469.32499999999999</v>
      </c>
      <c r="AE1064">
        <f>ROUND(((EU1064*1.25)),6)</f>
        <v>84.25</v>
      </c>
      <c r="AF1064">
        <f>ROUND(((EV1064*1.15)),6)</f>
        <v>293.69850000000002</v>
      </c>
      <c r="AG1064">
        <f t="shared" si="1070"/>
        <v>0</v>
      </c>
      <c r="AH1064">
        <f>((EW1064*1.15))</f>
        <v>35.948999999999998</v>
      </c>
      <c r="AI1064">
        <f>((EX1064*1.25))</f>
        <v>8.375</v>
      </c>
      <c r="AJ1064">
        <f t="shared" si="1071"/>
        <v>0</v>
      </c>
      <c r="AK1064">
        <v>6214.53</v>
      </c>
      <c r="AL1064">
        <v>5583.68</v>
      </c>
      <c r="AM1064">
        <v>375.46</v>
      </c>
      <c r="AN1064">
        <v>67.400000000000006</v>
      </c>
      <c r="AO1064">
        <v>255.39</v>
      </c>
      <c r="AP1064">
        <v>0</v>
      </c>
      <c r="AQ1064">
        <v>31.26</v>
      </c>
      <c r="AR1064">
        <v>6.7</v>
      </c>
      <c r="AS1064">
        <v>0</v>
      </c>
      <c r="AT1064">
        <v>111</v>
      </c>
      <c r="AU1064">
        <v>64</v>
      </c>
      <c r="AV1064">
        <v>1</v>
      </c>
      <c r="AW1064">
        <v>1</v>
      </c>
      <c r="AZ1064">
        <v>1</v>
      </c>
      <c r="BA1064">
        <v>31.7</v>
      </c>
      <c r="BB1064">
        <v>10.55</v>
      </c>
      <c r="BC1064">
        <v>5.87</v>
      </c>
      <c r="BD1064" t="s">
        <v>3</v>
      </c>
      <c r="BE1064" t="s">
        <v>3</v>
      </c>
      <c r="BF1064" t="s">
        <v>3</v>
      </c>
      <c r="BG1064" t="s">
        <v>3</v>
      </c>
      <c r="BH1064">
        <v>0</v>
      </c>
      <c r="BI1064">
        <v>1</v>
      </c>
      <c r="BJ1064" t="s">
        <v>203</v>
      </c>
      <c r="BM1064">
        <v>11001</v>
      </c>
      <c r="BN1064">
        <v>0</v>
      </c>
      <c r="BO1064" t="s">
        <v>201</v>
      </c>
      <c r="BP1064">
        <v>1</v>
      </c>
      <c r="BQ1064">
        <v>2</v>
      </c>
      <c r="BR1064">
        <v>0</v>
      </c>
      <c r="BS1064">
        <v>31.7</v>
      </c>
      <c r="BT1064">
        <v>1</v>
      </c>
      <c r="BU1064">
        <v>1</v>
      </c>
      <c r="BV1064">
        <v>1</v>
      </c>
      <c r="BW1064">
        <v>1</v>
      </c>
      <c r="BX1064">
        <v>1</v>
      </c>
      <c r="BY1064" t="s">
        <v>3</v>
      </c>
      <c r="BZ1064">
        <v>123</v>
      </c>
      <c r="CA1064">
        <v>75</v>
      </c>
      <c r="CE1064">
        <v>0</v>
      </c>
      <c r="CF1064">
        <v>0</v>
      </c>
      <c r="CG1064">
        <v>0</v>
      </c>
      <c r="CM1064">
        <v>0</v>
      </c>
      <c r="CN1064" t="s">
        <v>926</v>
      </c>
      <c r="CO1064">
        <v>0</v>
      </c>
      <c r="CP1064">
        <f t="shared" si="1072"/>
        <v>18344.75</v>
      </c>
      <c r="CQ1064">
        <f t="shared" si="1073"/>
        <v>32776.2016</v>
      </c>
      <c r="CR1064">
        <f t="shared" si="1074"/>
        <v>4951.3787499999999</v>
      </c>
      <c r="CS1064">
        <f t="shared" si="1075"/>
        <v>2670.7249999999999</v>
      </c>
      <c r="CT1064">
        <f t="shared" si="1076"/>
        <v>9310.2424499999997</v>
      </c>
      <c r="CU1064">
        <f t="shared" si="1077"/>
        <v>0</v>
      </c>
      <c r="CV1064">
        <f t="shared" si="1078"/>
        <v>35.948999999999998</v>
      </c>
      <c r="CW1064">
        <f t="shared" si="1079"/>
        <v>8.375</v>
      </c>
      <c r="CX1064">
        <f t="shared" si="1080"/>
        <v>0</v>
      </c>
      <c r="CY1064">
        <f t="shared" si="1081"/>
        <v>5186.5526999999993</v>
      </c>
      <c r="CZ1064">
        <f t="shared" si="1082"/>
        <v>2990.4447999999998</v>
      </c>
      <c r="DC1064" t="s">
        <v>3</v>
      </c>
      <c r="DD1064" t="s">
        <v>3</v>
      </c>
      <c r="DE1064" t="s">
        <v>167</v>
      </c>
      <c r="DF1064" t="s">
        <v>167</v>
      </c>
      <c r="DG1064" t="s">
        <v>168</v>
      </c>
      <c r="DH1064" t="s">
        <v>3</v>
      </c>
      <c r="DI1064" t="s">
        <v>168</v>
      </c>
      <c r="DJ1064" t="s">
        <v>167</v>
      </c>
      <c r="DK1064" t="s">
        <v>3</v>
      </c>
      <c r="DL1064" t="s">
        <v>3</v>
      </c>
      <c r="DM1064" t="s">
        <v>3</v>
      </c>
      <c r="DN1064">
        <v>0</v>
      </c>
      <c r="DO1064">
        <v>0</v>
      </c>
      <c r="DP1064">
        <v>1</v>
      </c>
      <c r="DQ1064">
        <v>1</v>
      </c>
      <c r="DU1064">
        <v>1013</v>
      </c>
      <c r="DV1064" t="s">
        <v>195</v>
      </c>
      <c r="DW1064" t="s">
        <v>195</v>
      </c>
      <c r="DX1064">
        <v>1</v>
      </c>
      <c r="DZ1064" t="s">
        <v>3</v>
      </c>
      <c r="EA1064" t="s">
        <v>3</v>
      </c>
      <c r="EB1064" t="s">
        <v>3</v>
      </c>
      <c r="EC1064" t="s">
        <v>3</v>
      </c>
      <c r="EE1064">
        <v>36260427</v>
      </c>
      <c r="EF1064">
        <v>2</v>
      </c>
      <c r="EG1064" t="s">
        <v>55</v>
      </c>
      <c r="EH1064">
        <v>0</v>
      </c>
      <c r="EI1064" t="s">
        <v>3</v>
      </c>
      <c r="EJ1064">
        <v>1</v>
      </c>
      <c r="EK1064">
        <v>11001</v>
      </c>
      <c r="EL1064" t="s">
        <v>23</v>
      </c>
      <c r="EM1064" t="s">
        <v>197</v>
      </c>
      <c r="EO1064" t="s">
        <v>171</v>
      </c>
      <c r="EQ1064">
        <v>0</v>
      </c>
      <c r="ER1064">
        <v>6214.53</v>
      </c>
      <c r="ES1064">
        <v>5583.68</v>
      </c>
      <c r="ET1064">
        <v>375.46</v>
      </c>
      <c r="EU1064">
        <v>67.400000000000006</v>
      </c>
      <c r="EV1064">
        <v>255.39</v>
      </c>
      <c r="EW1064">
        <v>31.26</v>
      </c>
      <c r="EX1064">
        <v>6.7</v>
      </c>
      <c r="EY1064">
        <v>0</v>
      </c>
      <c r="FQ1064">
        <v>0</v>
      </c>
      <c r="FR1064">
        <f t="shared" si="1083"/>
        <v>0</v>
      </c>
      <c r="FS1064">
        <v>0</v>
      </c>
      <c r="FT1064" t="s">
        <v>58</v>
      </c>
      <c r="FU1064" t="s">
        <v>59</v>
      </c>
      <c r="FX1064">
        <v>110.7</v>
      </c>
      <c r="FY1064">
        <v>63.75</v>
      </c>
      <c r="GA1064" t="s">
        <v>3</v>
      </c>
      <c r="GD1064">
        <v>1</v>
      </c>
      <c r="GF1064">
        <v>1220877284</v>
      </c>
      <c r="GG1064">
        <v>2</v>
      </c>
      <c r="GH1064">
        <v>1</v>
      </c>
      <c r="GI1064">
        <v>2</v>
      </c>
      <c r="GJ1064">
        <v>0</v>
      </c>
      <c r="GK1064">
        <v>0</v>
      </c>
      <c r="GL1064">
        <f t="shared" si="1084"/>
        <v>0</v>
      </c>
      <c r="GM1064">
        <f t="shared" si="1085"/>
        <v>26521.74</v>
      </c>
      <c r="GN1064">
        <f t="shared" si="1086"/>
        <v>26521.74</v>
      </c>
      <c r="GO1064">
        <f t="shared" si="1087"/>
        <v>0</v>
      </c>
      <c r="GP1064">
        <f t="shared" si="1088"/>
        <v>0</v>
      </c>
      <c r="GR1064">
        <v>0</v>
      </c>
      <c r="GS1064">
        <v>3</v>
      </c>
      <c r="GT1064">
        <v>0</v>
      </c>
      <c r="GU1064" t="s">
        <v>3</v>
      </c>
      <c r="GV1064">
        <f t="shared" si="1089"/>
        <v>0</v>
      </c>
      <c r="GW1064">
        <v>1</v>
      </c>
      <c r="GX1064">
        <f t="shared" si="1090"/>
        <v>0</v>
      </c>
      <c r="HA1064">
        <v>0</v>
      </c>
      <c r="HB1064">
        <v>0</v>
      </c>
      <c r="HC1064">
        <f t="shared" si="1091"/>
        <v>0</v>
      </c>
      <c r="HE1064" t="s">
        <v>3</v>
      </c>
      <c r="HF1064" t="s">
        <v>3</v>
      </c>
      <c r="IK1064">
        <v>0</v>
      </c>
    </row>
    <row r="1065" spans="1:245">
      <c r="A1065">
        <v>17</v>
      </c>
      <c r="B1065">
        <v>1</v>
      </c>
      <c r="C1065">
        <f>ROW(SmtRes!A733)</f>
        <v>733</v>
      </c>
      <c r="D1065">
        <f>ROW(EtalonRes!A722)</f>
        <v>722</v>
      </c>
      <c r="E1065" t="s">
        <v>141</v>
      </c>
      <c r="F1065" t="s">
        <v>204</v>
      </c>
      <c r="G1065" t="s">
        <v>205</v>
      </c>
      <c r="H1065" t="s">
        <v>53</v>
      </c>
      <c r="I1065">
        <f>ROUND(39/100,9)</f>
        <v>0.39</v>
      </c>
      <c r="J1065">
        <v>0</v>
      </c>
      <c r="O1065">
        <f t="shared" si="1057"/>
        <v>7844.73</v>
      </c>
      <c r="P1065">
        <f t="shared" si="1058"/>
        <v>2328.66</v>
      </c>
      <c r="Q1065">
        <f t="shared" si="1059"/>
        <v>27.14</v>
      </c>
      <c r="R1065">
        <f t="shared" si="1060"/>
        <v>8.35</v>
      </c>
      <c r="S1065">
        <f t="shared" si="1061"/>
        <v>5488.93</v>
      </c>
      <c r="T1065">
        <f t="shared" si="1062"/>
        <v>0</v>
      </c>
      <c r="U1065">
        <f t="shared" si="1063"/>
        <v>20.299109999999999</v>
      </c>
      <c r="V1065">
        <f t="shared" si="1064"/>
        <v>1.9500000000000003E-2</v>
      </c>
      <c r="W1065">
        <f t="shared" si="1065"/>
        <v>0</v>
      </c>
      <c r="X1065">
        <f t="shared" si="1066"/>
        <v>6101.98</v>
      </c>
      <c r="Y1065">
        <f t="shared" si="1067"/>
        <v>3518.26</v>
      </c>
      <c r="AA1065">
        <v>33525518</v>
      </c>
      <c r="AB1065">
        <f t="shared" si="1068"/>
        <v>1239.953</v>
      </c>
      <c r="AC1065">
        <f t="shared" si="1069"/>
        <v>788.76</v>
      </c>
      <c r="AD1065">
        <f>ROUND(((((ET1065*1.25))-((EU1065*1.25)))+AE1065),6)</f>
        <v>7.2125000000000004</v>
      </c>
      <c r="AE1065">
        <f>ROUND(((EU1065*1.25)),6)</f>
        <v>0.67500000000000004</v>
      </c>
      <c r="AF1065">
        <f>ROUND(((EV1065*1.15)),6)</f>
        <v>443.98050000000001</v>
      </c>
      <c r="AG1065">
        <f t="shared" si="1070"/>
        <v>0</v>
      </c>
      <c r="AH1065">
        <f>((EW1065*1.15))</f>
        <v>52.048999999999992</v>
      </c>
      <c r="AI1065">
        <f>((EX1065*1.25))</f>
        <v>0.05</v>
      </c>
      <c r="AJ1065">
        <f t="shared" si="1071"/>
        <v>0</v>
      </c>
      <c r="AK1065">
        <v>1180.5999999999999</v>
      </c>
      <c r="AL1065">
        <v>788.76</v>
      </c>
      <c r="AM1065">
        <v>5.77</v>
      </c>
      <c r="AN1065">
        <v>0.54</v>
      </c>
      <c r="AO1065">
        <v>386.07</v>
      </c>
      <c r="AP1065">
        <v>0</v>
      </c>
      <c r="AQ1065">
        <v>45.26</v>
      </c>
      <c r="AR1065">
        <v>0.04</v>
      </c>
      <c r="AS1065">
        <v>0</v>
      </c>
      <c r="AT1065">
        <v>111</v>
      </c>
      <c r="AU1065">
        <v>64</v>
      </c>
      <c r="AV1065">
        <v>1</v>
      </c>
      <c r="AW1065">
        <v>1</v>
      </c>
      <c r="AZ1065">
        <v>1</v>
      </c>
      <c r="BA1065">
        <v>31.7</v>
      </c>
      <c r="BB1065">
        <v>9.65</v>
      </c>
      <c r="BC1065">
        <v>7.57</v>
      </c>
      <c r="BD1065" t="s">
        <v>3</v>
      </c>
      <c r="BE1065" t="s">
        <v>3</v>
      </c>
      <c r="BF1065" t="s">
        <v>3</v>
      </c>
      <c r="BG1065" t="s">
        <v>3</v>
      </c>
      <c r="BH1065">
        <v>0</v>
      </c>
      <c r="BI1065">
        <v>1</v>
      </c>
      <c r="BJ1065" t="s">
        <v>206</v>
      </c>
      <c r="BM1065">
        <v>11001</v>
      </c>
      <c r="BN1065">
        <v>0</v>
      </c>
      <c r="BO1065" t="s">
        <v>204</v>
      </c>
      <c r="BP1065">
        <v>1</v>
      </c>
      <c r="BQ1065">
        <v>2</v>
      </c>
      <c r="BR1065">
        <v>0</v>
      </c>
      <c r="BS1065">
        <v>31.7</v>
      </c>
      <c r="BT1065">
        <v>1</v>
      </c>
      <c r="BU1065">
        <v>1</v>
      </c>
      <c r="BV1065">
        <v>1</v>
      </c>
      <c r="BW1065">
        <v>1</v>
      </c>
      <c r="BX1065">
        <v>1</v>
      </c>
      <c r="BY1065" t="s">
        <v>3</v>
      </c>
      <c r="BZ1065">
        <v>123</v>
      </c>
      <c r="CA1065">
        <v>75</v>
      </c>
      <c r="CE1065">
        <v>0</v>
      </c>
      <c r="CF1065">
        <v>0</v>
      </c>
      <c r="CG1065">
        <v>0</v>
      </c>
      <c r="CM1065">
        <v>0</v>
      </c>
      <c r="CN1065" t="s">
        <v>926</v>
      </c>
      <c r="CO1065">
        <v>0</v>
      </c>
      <c r="CP1065">
        <f t="shared" si="1072"/>
        <v>7844.73</v>
      </c>
      <c r="CQ1065">
        <f t="shared" si="1073"/>
        <v>5970.9132</v>
      </c>
      <c r="CR1065">
        <f t="shared" si="1074"/>
        <v>69.600625000000008</v>
      </c>
      <c r="CS1065">
        <f t="shared" si="1075"/>
        <v>21.397500000000001</v>
      </c>
      <c r="CT1065">
        <f t="shared" si="1076"/>
        <v>14074.181849999999</v>
      </c>
      <c r="CU1065">
        <f t="shared" si="1077"/>
        <v>0</v>
      </c>
      <c r="CV1065">
        <f t="shared" si="1078"/>
        <v>52.048999999999992</v>
      </c>
      <c r="CW1065">
        <f t="shared" si="1079"/>
        <v>0.05</v>
      </c>
      <c r="CX1065">
        <f t="shared" si="1080"/>
        <v>0</v>
      </c>
      <c r="CY1065">
        <f t="shared" si="1081"/>
        <v>6101.9808000000012</v>
      </c>
      <c r="CZ1065">
        <f t="shared" si="1082"/>
        <v>3518.2592000000004</v>
      </c>
      <c r="DC1065" t="s">
        <v>3</v>
      </c>
      <c r="DD1065" t="s">
        <v>3</v>
      </c>
      <c r="DE1065" t="s">
        <v>167</v>
      </c>
      <c r="DF1065" t="s">
        <v>167</v>
      </c>
      <c r="DG1065" t="s">
        <v>168</v>
      </c>
      <c r="DH1065" t="s">
        <v>3</v>
      </c>
      <c r="DI1065" t="s">
        <v>168</v>
      </c>
      <c r="DJ1065" t="s">
        <v>167</v>
      </c>
      <c r="DK1065" t="s">
        <v>3</v>
      </c>
      <c r="DL1065" t="s">
        <v>3</v>
      </c>
      <c r="DM1065" t="s">
        <v>3</v>
      </c>
      <c r="DN1065">
        <v>0</v>
      </c>
      <c r="DO1065">
        <v>0</v>
      </c>
      <c r="DP1065">
        <v>1</v>
      </c>
      <c r="DQ1065">
        <v>1</v>
      </c>
      <c r="DU1065">
        <v>1005</v>
      </c>
      <c r="DV1065" t="s">
        <v>53</v>
      </c>
      <c r="DW1065" t="s">
        <v>53</v>
      </c>
      <c r="DX1065">
        <v>100</v>
      </c>
      <c r="DZ1065" t="s">
        <v>3</v>
      </c>
      <c r="EA1065" t="s">
        <v>3</v>
      </c>
      <c r="EB1065" t="s">
        <v>3</v>
      </c>
      <c r="EC1065" t="s">
        <v>3</v>
      </c>
      <c r="EE1065">
        <v>36260427</v>
      </c>
      <c r="EF1065">
        <v>2</v>
      </c>
      <c r="EG1065" t="s">
        <v>55</v>
      </c>
      <c r="EH1065">
        <v>0</v>
      </c>
      <c r="EI1065" t="s">
        <v>3</v>
      </c>
      <c r="EJ1065">
        <v>1</v>
      </c>
      <c r="EK1065">
        <v>11001</v>
      </c>
      <c r="EL1065" t="s">
        <v>23</v>
      </c>
      <c r="EM1065" t="s">
        <v>197</v>
      </c>
      <c r="EO1065" t="s">
        <v>171</v>
      </c>
      <c r="EQ1065">
        <v>0</v>
      </c>
      <c r="ER1065">
        <v>1180.5999999999999</v>
      </c>
      <c r="ES1065">
        <v>788.76</v>
      </c>
      <c r="ET1065">
        <v>5.77</v>
      </c>
      <c r="EU1065">
        <v>0.54</v>
      </c>
      <c r="EV1065">
        <v>386.07</v>
      </c>
      <c r="EW1065">
        <v>45.26</v>
      </c>
      <c r="EX1065">
        <v>0.04</v>
      </c>
      <c r="EY1065">
        <v>0</v>
      </c>
      <c r="FQ1065">
        <v>0</v>
      </c>
      <c r="FR1065">
        <f t="shared" si="1083"/>
        <v>0</v>
      </c>
      <c r="FS1065">
        <v>0</v>
      </c>
      <c r="FT1065" t="s">
        <v>58</v>
      </c>
      <c r="FU1065" t="s">
        <v>59</v>
      </c>
      <c r="FX1065">
        <v>110.7</v>
      </c>
      <c r="FY1065">
        <v>63.75</v>
      </c>
      <c r="GA1065" t="s">
        <v>3</v>
      </c>
      <c r="GD1065">
        <v>1</v>
      </c>
      <c r="GF1065">
        <v>-295419027</v>
      </c>
      <c r="GG1065">
        <v>2</v>
      </c>
      <c r="GH1065">
        <v>1</v>
      </c>
      <c r="GI1065">
        <v>2</v>
      </c>
      <c r="GJ1065">
        <v>0</v>
      </c>
      <c r="GK1065">
        <v>0</v>
      </c>
      <c r="GL1065">
        <f t="shared" si="1084"/>
        <v>0</v>
      </c>
      <c r="GM1065">
        <f t="shared" si="1085"/>
        <v>17464.97</v>
      </c>
      <c r="GN1065">
        <f t="shared" si="1086"/>
        <v>17464.97</v>
      </c>
      <c r="GO1065">
        <f t="shared" si="1087"/>
        <v>0</v>
      </c>
      <c r="GP1065">
        <f t="shared" si="1088"/>
        <v>0</v>
      </c>
      <c r="GR1065">
        <v>0</v>
      </c>
      <c r="GS1065">
        <v>3</v>
      </c>
      <c r="GT1065">
        <v>0</v>
      </c>
      <c r="GU1065" t="s">
        <v>3</v>
      </c>
      <c r="GV1065">
        <f t="shared" si="1089"/>
        <v>0</v>
      </c>
      <c r="GW1065">
        <v>1</v>
      </c>
      <c r="GX1065">
        <f t="shared" si="1090"/>
        <v>0</v>
      </c>
      <c r="HA1065">
        <v>0</v>
      </c>
      <c r="HB1065">
        <v>0</v>
      </c>
      <c r="HC1065">
        <f t="shared" si="1091"/>
        <v>0</v>
      </c>
      <c r="HE1065" t="s">
        <v>3</v>
      </c>
      <c r="HF1065" t="s">
        <v>3</v>
      </c>
      <c r="IK1065">
        <v>0</v>
      </c>
    </row>
    <row r="1066" spans="1:245">
      <c r="A1066">
        <v>18</v>
      </c>
      <c r="B1066">
        <v>1</v>
      </c>
      <c r="C1066">
        <v>732</v>
      </c>
      <c r="E1066" t="s">
        <v>293</v>
      </c>
      <c r="F1066" t="s">
        <v>208</v>
      </c>
      <c r="G1066" t="s">
        <v>209</v>
      </c>
      <c r="H1066" t="s">
        <v>184</v>
      </c>
      <c r="I1066">
        <f>I1065*J1066</f>
        <v>39.78</v>
      </c>
      <c r="J1066">
        <v>102</v>
      </c>
      <c r="O1066">
        <f t="shared" si="1057"/>
        <v>20532.57</v>
      </c>
      <c r="P1066">
        <f t="shared" si="1058"/>
        <v>20532.57</v>
      </c>
      <c r="Q1066">
        <f t="shared" si="1059"/>
        <v>0</v>
      </c>
      <c r="R1066">
        <f t="shared" si="1060"/>
        <v>0</v>
      </c>
      <c r="S1066">
        <f t="shared" si="1061"/>
        <v>0</v>
      </c>
      <c r="T1066">
        <f t="shared" si="1062"/>
        <v>0</v>
      </c>
      <c r="U1066">
        <f t="shared" si="1063"/>
        <v>0</v>
      </c>
      <c r="V1066">
        <f t="shared" si="1064"/>
        <v>0</v>
      </c>
      <c r="W1066">
        <f t="shared" si="1065"/>
        <v>149.57</v>
      </c>
      <c r="X1066">
        <f t="shared" si="1066"/>
        <v>0</v>
      </c>
      <c r="Y1066">
        <f t="shared" si="1067"/>
        <v>0</v>
      </c>
      <c r="AA1066">
        <v>33525518</v>
      </c>
      <c r="AB1066">
        <f t="shared" si="1068"/>
        <v>82.19</v>
      </c>
      <c r="AC1066">
        <f t="shared" si="1069"/>
        <v>82.19</v>
      </c>
      <c r="AD1066">
        <f>ROUND((((ET1066)-(EU1066))+AE1066),6)</f>
        <v>0</v>
      </c>
      <c r="AE1066">
        <f>ROUND((EU1066),6)</f>
        <v>0</v>
      </c>
      <c r="AF1066">
        <f>ROUND((EV1066),6)</f>
        <v>0</v>
      </c>
      <c r="AG1066">
        <f t="shared" si="1070"/>
        <v>0</v>
      </c>
      <c r="AH1066">
        <f>(EW1066)</f>
        <v>0</v>
      </c>
      <c r="AI1066">
        <f>(EX1066)</f>
        <v>0</v>
      </c>
      <c r="AJ1066">
        <f t="shared" si="1071"/>
        <v>3.76</v>
      </c>
      <c r="AK1066">
        <v>82.19</v>
      </c>
      <c r="AL1066">
        <v>82.19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3.76</v>
      </c>
      <c r="AT1066">
        <v>111</v>
      </c>
      <c r="AU1066">
        <v>64</v>
      </c>
      <c r="AV1066">
        <v>1</v>
      </c>
      <c r="AW1066">
        <v>1</v>
      </c>
      <c r="AZ1066">
        <v>1</v>
      </c>
      <c r="BA1066">
        <v>1</v>
      </c>
      <c r="BB1066">
        <v>1</v>
      </c>
      <c r="BC1066">
        <v>6.28</v>
      </c>
      <c r="BD1066" t="s">
        <v>3</v>
      </c>
      <c r="BE1066" t="s">
        <v>3</v>
      </c>
      <c r="BF1066" t="s">
        <v>3</v>
      </c>
      <c r="BG1066" t="s">
        <v>3</v>
      </c>
      <c r="BH1066">
        <v>3</v>
      </c>
      <c r="BI1066">
        <v>1</v>
      </c>
      <c r="BJ1066" t="s">
        <v>210</v>
      </c>
      <c r="BM1066">
        <v>11001</v>
      </c>
      <c r="BN1066">
        <v>0</v>
      </c>
      <c r="BO1066" t="s">
        <v>208</v>
      </c>
      <c r="BP1066">
        <v>1</v>
      </c>
      <c r="BQ1066">
        <v>2</v>
      </c>
      <c r="BR1066">
        <v>0</v>
      </c>
      <c r="BS1066">
        <v>1</v>
      </c>
      <c r="BT1066">
        <v>1</v>
      </c>
      <c r="BU1066">
        <v>1</v>
      </c>
      <c r="BV1066">
        <v>1</v>
      </c>
      <c r="BW1066">
        <v>1</v>
      </c>
      <c r="BX1066">
        <v>1</v>
      </c>
      <c r="BY1066" t="s">
        <v>3</v>
      </c>
      <c r="BZ1066">
        <v>123</v>
      </c>
      <c r="CA1066">
        <v>75</v>
      </c>
      <c r="CE1066">
        <v>0</v>
      </c>
      <c r="CF1066">
        <v>0</v>
      </c>
      <c r="CG1066">
        <v>0</v>
      </c>
      <c r="CM1066">
        <v>0</v>
      </c>
      <c r="CN1066" t="s">
        <v>3</v>
      </c>
      <c r="CO1066">
        <v>0</v>
      </c>
      <c r="CP1066">
        <f t="shared" si="1072"/>
        <v>20532.57</v>
      </c>
      <c r="CQ1066">
        <f t="shared" si="1073"/>
        <v>516.15319999999997</v>
      </c>
      <c r="CR1066">
        <f t="shared" si="1074"/>
        <v>0</v>
      </c>
      <c r="CS1066">
        <f t="shared" si="1075"/>
        <v>0</v>
      </c>
      <c r="CT1066">
        <f t="shared" si="1076"/>
        <v>0</v>
      </c>
      <c r="CU1066">
        <f t="shared" si="1077"/>
        <v>0</v>
      </c>
      <c r="CV1066">
        <f t="shared" si="1078"/>
        <v>0</v>
      </c>
      <c r="CW1066">
        <f t="shared" si="1079"/>
        <v>0</v>
      </c>
      <c r="CX1066">
        <f t="shared" si="1080"/>
        <v>3.76</v>
      </c>
      <c r="CY1066">
        <f t="shared" si="1081"/>
        <v>0</v>
      </c>
      <c r="CZ1066">
        <f t="shared" si="1082"/>
        <v>0</v>
      </c>
      <c r="DC1066" t="s">
        <v>3</v>
      </c>
      <c r="DD1066" t="s">
        <v>3</v>
      </c>
      <c r="DE1066" t="s">
        <v>3</v>
      </c>
      <c r="DF1066" t="s">
        <v>3</v>
      </c>
      <c r="DG1066" t="s">
        <v>3</v>
      </c>
      <c r="DH1066" t="s">
        <v>3</v>
      </c>
      <c r="DI1066" t="s">
        <v>3</v>
      </c>
      <c r="DJ1066" t="s">
        <v>3</v>
      </c>
      <c r="DK1066" t="s">
        <v>3</v>
      </c>
      <c r="DL1066" t="s">
        <v>3</v>
      </c>
      <c r="DM1066" t="s">
        <v>3</v>
      </c>
      <c r="DN1066">
        <v>0</v>
      </c>
      <c r="DO1066">
        <v>0</v>
      </c>
      <c r="DP1066">
        <v>1</v>
      </c>
      <c r="DQ1066">
        <v>1</v>
      </c>
      <c r="DU1066">
        <v>1005</v>
      </c>
      <c r="DV1066" t="s">
        <v>184</v>
      </c>
      <c r="DW1066" t="s">
        <v>184</v>
      </c>
      <c r="DX1066">
        <v>1</v>
      </c>
      <c r="DZ1066" t="s">
        <v>3</v>
      </c>
      <c r="EA1066" t="s">
        <v>3</v>
      </c>
      <c r="EB1066" t="s">
        <v>3</v>
      </c>
      <c r="EC1066" t="s">
        <v>3</v>
      </c>
      <c r="EE1066">
        <v>36260427</v>
      </c>
      <c r="EF1066">
        <v>2</v>
      </c>
      <c r="EG1066" t="s">
        <v>55</v>
      </c>
      <c r="EH1066">
        <v>0</v>
      </c>
      <c r="EI1066" t="s">
        <v>3</v>
      </c>
      <c r="EJ1066">
        <v>1</v>
      </c>
      <c r="EK1066">
        <v>11001</v>
      </c>
      <c r="EL1066" t="s">
        <v>23</v>
      </c>
      <c r="EM1066" t="s">
        <v>197</v>
      </c>
      <c r="EO1066" t="s">
        <v>3</v>
      </c>
      <c r="EQ1066">
        <v>0</v>
      </c>
      <c r="ER1066">
        <v>82.19</v>
      </c>
      <c r="ES1066">
        <v>82.19</v>
      </c>
      <c r="ET1066">
        <v>0</v>
      </c>
      <c r="EU1066">
        <v>0</v>
      </c>
      <c r="EV1066">
        <v>0</v>
      </c>
      <c r="EW1066">
        <v>0</v>
      </c>
      <c r="EX1066">
        <v>0</v>
      </c>
      <c r="FQ1066">
        <v>0</v>
      </c>
      <c r="FR1066">
        <f t="shared" si="1083"/>
        <v>0</v>
      </c>
      <c r="FS1066">
        <v>0</v>
      </c>
      <c r="FT1066" t="s">
        <v>58</v>
      </c>
      <c r="FU1066" t="s">
        <v>59</v>
      </c>
      <c r="FX1066">
        <v>110.7</v>
      </c>
      <c r="FY1066">
        <v>63.75</v>
      </c>
      <c r="GA1066" t="s">
        <v>3</v>
      </c>
      <c r="GD1066">
        <v>1</v>
      </c>
      <c r="GF1066">
        <v>-100917442</v>
      </c>
      <c r="GG1066">
        <v>2</v>
      </c>
      <c r="GH1066">
        <v>1</v>
      </c>
      <c r="GI1066">
        <v>2</v>
      </c>
      <c r="GJ1066">
        <v>0</v>
      </c>
      <c r="GK1066">
        <v>0</v>
      </c>
      <c r="GL1066">
        <f t="shared" si="1084"/>
        <v>0</v>
      </c>
      <c r="GM1066">
        <f t="shared" si="1085"/>
        <v>20532.57</v>
      </c>
      <c r="GN1066">
        <f t="shared" si="1086"/>
        <v>20532.57</v>
      </c>
      <c r="GO1066">
        <f t="shared" si="1087"/>
        <v>0</v>
      </c>
      <c r="GP1066">
        <f t="shared" si="1088"/>
        <v>0</v>
      </c>
      <c r="GR1066">
        <v>0</v>
      </c>
      <c r="GS1066">
        <v>3</v>
      </c>
      <c r="GT1066">
        <v>0</v>
      </c>
      <c r="GU1066" t="s">
        <v>3</v>
      </c>
      <c r="GV1066">
        <f t="shared" si="1089"/>
        <v>0</v>
      </c>
      <c r="GW1066">
        <v>1</v>
      </c>
      <c r="GX1066">
        <f t="shared" si="1090"/>
        <v>0</v>
      </c>
      <c r="HA1066">
        <v>0</v>
      </c>
      <c r="HB1066">
        <v>0</v>
      </c>
      <c r="HC1066">
        <f t="shared" si="1091"/>
        <v>0</v>
      </c>
      <c r="HE1066" t="s">
        <v>3</v>
      </c>
      <c r="HF1066" t="s">
        <v>3</v>
      </c>
      <c r="IK1066">
        <v>0</v>
      </c>
    </row>
    <row r="1067" spans="1:245">
      <c r="A1067">
        <v>17</v>
      </c>
      <c r="B1067">
        <v>1</v>
      </c>
      <c r="C1067">
        <f>ROW(SmtRes!A736)</f>
        <v>736</v>
      </c>
      <c r="D1067">
        <f>ROW(EtalonRes!A726)</f>
        <v>726</v>
      </c>
      <c r="E1067" t="s">
        <v>152</v>
      </c>
      <c r="F1067" t="s">
        <v>211</v>
      </c>
      <c r="G1067" t="s">
        <v>212</v>
      </c>
      <c r="H1067" t="s">
        <v>20</v>
      </c>
      <c r="I1067">
        <f>ROUND(25.08/100,9)</f>
        <v>0.25080000000000002</v>
      </c>
      <c r="J1067">
        <v>0</v>
      </c>
      <c r="O1067">
        <f t="shared" si="1057"/>
        <v>704.39</v>
      </c>
      <c r="P1067">
        <f t="shared" si="1058"/>
        <v>0</v>
      </c>
      <c r="Q1067">
        <f t="shared" si="1059"/>
        <v>6.83</v>
      </c>
      <c r="R1067">
        <f t="shared" si="1060"/>
        <v>0</v>
      </c>
      <c r="S1067">
        <f t="shared" si="1061"/>
        <v>697.56</v>
      </c>
      <c r="T1067">
        <f t="shared" si="1062"/>
        <v>0</v>
      </c>
      <c r="U1067">
        <f t="shared" si="1063"/>
        <v>2.2546920000000004</v>
      </c>
      <c r="V1067">
        <f t="shared" si="1064"/>
        <v>0</v>
      </c>
      <c r="W1067">
        <f t="shared" si="1065"/>
        <v>0</v>
      </c>
      <c r="X1067">
        <f t="shared" si="1066"/>
        <v>774.29</v>
      </c>
      <c r="Y1067">
        <f t="shared" si="1067"/>
        <v>446.44</v>
      </c>
      <c r="AA1067">
        <v>33525518</v>
      </c>
      <c r="AB1067">
        <f t="shared" si="1068"/>
        <v>90.36</v>
      </c>
      <c r="AC1067">
        <f>ROUND(0,6)</f>
        <v>0</v>
      </c>
      <c r="AD1067">
        <f>ROUND((((ET1067)-(EU1067))+AE1067),6)</f>
        <v>2.62</v>
      </c>
      <c r="AE1067">
        <f>ROUND((EU1067),6)</f>
        <v>0</v>
      </c>
      <c r="AF1067">
        <f>ROUND((EV1067),6)</f>
        <v>87.74</v>
      </c>
      <c r="AG1067">
        <f t="shared" si="1070"/>
        <v>0</v>
      </c>
      <c r="AH1067">
        <f>(EW1067)</f>
        <v>8.99</v>
      </c>
      <c r="AI1067">
        <f>(EX1067)</f>
        <v>0</v>
      </c>
      <c r="AJ1067">
        <f t="shared" si="1071"/>
        <v>0</v>
      </c>
      <c r="AK1067">
        <v>90.36</v>
      </c>
      <c r="AL1067">
        <v>0</v>
      </c>
      <c r="AM1067">
        <v>2.62</v>
      </c>
      <c r="AN1067">
        <v>0</v>
      </c>
      <c r="AO1067">
        <v>87.74</v>
      </c>
      <c r="AP1067">
        <v>0</v>
      </c>
      <c r="AQ1067">
        <v>8.99</v>
      </c>
      <c r="AR1067">
        <v>0</v>
      </c>
      <c r="AS1067">
        <v>0</v>
      </c>
      <c r="AT1067">
        <v>111</v>
      </c>
      <c r="AU1067">
        <v>64</v>
      </c>
      <c r="AV1067">
        <v>1</v>
      </c>
      <c r="AW1067">
        <v>1</v>
      </c>
      <c r="AZ1067">
        <v>1</v>
      </c>
      <c r="BA1067">
        <v>31.7</v>
      </c>
      <c r="BB1067">
        <v>10.4</v>
      </c>
      <c r="BC1067">
        <v>2.86</v>
      </c>
      <c r="BD1067" t="s">
        <v>3</v>
      </c>
      <c r="BE1067" t="s">
        <v>3</v>
      </c>
      <c r="BF1067" t="s">
        <v>3</v>
      </c>
      <c r="BG1067" t="s">
        <v>3</v>
      </c>
      <c r="BH1067">
        <v>0</v>
      </c>
      <c r="BI1067">
        <v>1</v>
      </c>
      <c r="BJ1067" t="s">
        <v>213</v>
      </c>
      <c r="BM1067">
        <v>11001</v>
      </c>
      <c r="BN1067">
        <v>0</v>
      </c>
      <c r="BO1067" t="s">
        <v>211</v>
      </c>
      <c r="BP1067">
        <v>1</v>
      </c>
      <c r="BQ1067">
        <v>2</v>
      </c>
      <c r="BR1067">
        <v>0</v>
      </c>
      <c r="BS1067">
        <v>31.7</v>
      </c>
      <c r="BT1067">
        <v>1</v>
      </c>
      <c r="BU1067">
        <v>1</v>
      </c>
      <c r="BV1067">
        <v>1</v>
      </c>
      <c r="BW1067">
        <v>1</v>
      </c>
      <c r="BX1067">
        <v>1</v>
      </c>
      <c r="BY1067" t="s">
        <v>3</v>
      </c>
      <c r="BZ1067">
        <v>123</v>
      </c>
      <c r="CA1067">
        <v>75</v>
      </c>
      <c r="CE1067">
        <v>0</v>
      </c>
      <c r="CF1067">
        <v>0</v>
      </c>
      <c r="CG1067">
        <v>0</v>
      </c>
      <c r="CM1067">
        <v>0</v>
      </c>
      <c r="CN1067" t="s">
        <v>3</v>
      </c>
      <c r="CO1067">
        <v>0</v>
      </c>
      <c r="CP1067">
        <f t="shared" si="1072"/>
        <v>704.39</v>
      </c>
      <c r="CQ1067">
        <f t="shared" si="1073"/>
        <v>0</v>
      </c>
      <c r="CR1067">
        <f t="shared" si="1074"/>
        <v>27.248000000000001</v>
      </c>
      <c r="CS1067">
        <f t="shared" si="1075"/>
        <v>0</v>
      </c>
      <c r="CT1067">
        <f t="shared" si="1076"/>
        <v>2781.3579999999997</v>
      </c>
      <c r="CU1067">
        <f t="shared" si="1077"/>
        <v>0</v>
      </c>
      <c r="CV1067">
        <f t="shared" si="1078"/>
        <v>8.99</v>
      </c>
      <c r="CW1067">
        <f t="shared" si="1079"/>
        <v>0</v>
      </c>
      <c r="CX1067">
        <f t="shared" si="1080"/>
        <v>0</v>
      </c>
      <c r="CY1067">
        <f t="shared" si="1081"/>
        <v>774.2915999999999</v>
      </c>
      <c r="CZ1067">
        <f t="shared" si="1082"/>
        <v>446.43839999999994</v>
      </c>
      <c r="DC1067" t="s">
        <v>3</v>
      </c>
      <c r="DD1067" t="s">
        <v>214</v>
      </c>
      <c r="DE1067" t="s">
        <v>3</v>
      </c>
      <c r="DF1067" t="s">
        <v>3</v>
      </c>
      <c r="DG1067" t="s">
        <v>3</v>
      </c>
      <c r="DH1067" t="s">
        <v>3</v>
      </c>
      <c r="DI1067" t="s">
        <v>3</v>
      </c>
      <c r="DJ1067" t="s">
        <v>3</v>
      </c>
      <c r="DK1067" t="s">
        <v>3</v>
      </c>
      <c r="DL1067" t="s">
        <v>3</v>
      </c>
      <c r="DM1067" t="s">
        <v>3</v>
      </c>
      <c r="DN1067">
        <v>0</v>
      </c>
      <c r="DO1067">
        <v>0</v>
      </c>
      <c r="DP1067">
        <v>1</v>
      </c>
      <c r="DQ1067">
        <v>1</v>
      </c>
      <c r="DU1067">
        <v>1013</v>
      </c>
      <c r="DV1067" t="s">
        <v>20</v>
      </c>
      <c r="DW1067" t="s">
        <v>20</v>
      </c>
      <c r="DX1067">
        <v>1</v>
      </c>
      <c r="DZ1067" t="s">
        <v>3</v>
      </c>
      <c r="EA1067" t="s">
        <v>3</v>
      </c>
      <c r="EB1067" t="s">
        <v>3</v>
      </c>
      <c r="EC1067" t="s">
        <v>3</v>
      </c>
      <c r="EE1067">
        <v>36260427</v>
      </c>
      <c r="EF1067">
        <v>2</v>
      </c>
      <c r="EG1067" t="s">
        <v>55</v>
      </c>
      <c r="EH1067">
        <v>0</v>
      </c>
      <c r="EI1067" t="s">
        <v>3</v>
      </c>
      <c r="EJ1067">
        <v>1</v>
      </c>
      <c r="EK1067">
        <v>11001</v>
      </c>
      <c r="EL1067" t="s">
        <v>23</v>
      </c>
      <c r="EM1067" t="s">
        <v>197</v>
      </c>
      <c r="EO1067" t="s">
        <v>3</v>
      </c>
      <c r="EQ1067">
        <v>0</v>
      </c>
      <c r="ER1067">
        <v>90.36</v>
      </c>
      <c r="ES1067">
        <v>0</v>
      </c>
      <c r="ET1067">
        <v>2.62</v>
      </c>
      <c r="EU1067">
        <v>0</v>
      </c>
      <c r="EV1067">
        <v>87.74</v>
      </c>
      <c r="EW1067">
        <v>8.99</v>
      </c>
      <c r="EX1067">
        <v>0</v>
      </c>
      <c r="EY1067">
        <v>0</v>
      </c>
      <c r="FQ1067">
        <v>0</v>
      </c>
      <c r="FR1067">
        <f t="shared" si="1083"/>
        <v>0</v>
      </c>
      <c r="FS1067">
        <v>0</v>
      </c>
      <c r="FT1067" t="s">
        <v>58</v>
      </c>
      <c r="FU1067" t="s">
        <v>59</v>
      </c>
      <c r="FX1067">
        <v>110.7</v>
      </c>
      <c r="FY1067">
        <v>63.75</v>
      </c>
      <c r="GA1067" t="s">
        <v>3</v>
      </c>
      <c r="GD1067">
        <v>1</v>
      </c>
      <c r="GF1067">
        <v>273681548</v>
      </c>
      <c r="GG1067">
        <v>2</v>
      </c>
      <c r="GH1067">
        <v>2</v>
      </c>
      <c r="GI1067">
        <v>2</v>
      </c>
      <c r="GJ1067">
        <v>0</v>
      </c>
      <c r="GK1067">
        <v>0</v>
      </c>
      <c r="GL1067">
        <f t="shared" si="1084"/>
        <v>0</v>
      </c>
      <c r="GM1067">
        <f t="shared" si="1085"/>
        <v>1925.12</v>
      </c>
      <c r="GN1067">
        <f t="shared" si="1086"/>
        <v>1925.12</v>
      </c>
      <c r="GO1067">
        <f t="shared" si="1087"/>
        <v>0</v>
      </c>
      <c r="GP1067">
        <f t="shared" si="1088"/>
        <v>0</v>
      </c>
      <c r="GR1067">
        <v>0</v>
      </c>
      <c r="GS1067">
        <v>3</v>
      </c>
      <c r="GT1067">
        <v>0</v>
      </c>
      <c r="GU1067" t="s">
        <v>3</v>
      </c>
      <c r="GV1067">
        <f t="shared" si="1089"/>
        <v>0</v>
      </c>
      <c r="GW1067">
        <v>1</v>
      </c>
      <c r="GX1067">
        <f t="shared" si="1090"/>
        <v>0</v>
      </c>
      <c r="HA1067">
        <v>0</v>
      </c>
      <c r="HB1067">
        <v>0</v>
      </c>
      <c r="HC1067">
        <f t="shared" si="1091"/>
        <v>0</v>
      </c>
      <c r="HE1067" t="s">
        <v>3</v>
      </c>
      <c r="HF1067" t="s">
        <v>3</v>
      </c>
      <c r="IK1067">
        <v>0</v>
      </c>
    </row>
    <row r="1068" spans="1:245">
      <c r="A1068">
        <v>17</v>
      </c>
      <c r="B1068">
        <v>1</v>
      </c>
      <c r="C1068">
        <f>ROW(SmtRes!A755)</f>
        <v>755</v>
      </c>
      <c r="D1068">
        <f>ROW(EtalonRes!A745)</f>
        <v>745</v>
      </c>
      <c r="E1068" t="s">
        <v>215</v>
      </c>
      <c r="F1068" t="s">
        <v>216</v>
      </c>
      <c r="G1068" t="s">
        <v>217</v>
      </c>
      <c r="H1068" t="s">
        <v>218</v>
      </c>
      <c r="I1068">
        <f>ROUND(73.5/100,9)</f>
        <v>0.73499999999999999</v>
      </c>
      <c r="J1068">
        <v>0</v>
      </c>
      <c r="O1068">
        <f t="shared" si="1057"/>
        <v>54311.95</v>
      </c>
      <c r="P1068">
        <f t="shared" si="1058"/>
        <v>32561.16</v>
      </c>
      <c r="Q1068">
        <f t="shared" si="1059"/>
        <v>121.53</v>
      </c>
      <c r="R1068">
        <f t="shared" si="1060"/>
        <v>0</v>
      </c>
      <c r="S1068">
        <f t="shared" si="1061"/>
        <v>21629.26</v>
      </c>
      <c r="T1068">
        <f t="shared" si="1062"/>
        <v>0</v>
      </c>
      <c r="U1068">
        <f t="shared" si="1063"/>
        <v>75.227249999999998</v>
      </c>
      <c r="V1068">
        <f t="shared" si="1064"/>
        <v>0</v>
      </c>
      <c r="W1068">
        <f t="shared" si="1065"/>
        <v>0</v>
      </c>
      <c r="X1068">
        <f t="shared" si="1066"/>
        <v>22927.02</v>
      </c>
      <c r="Y1068">
        <f t="shared" si="1067"/>
        <v>11679.8</v>
      </c>
      <c r="AA1068">
        <v>33525518</v>
      </c>
      <c r="AB1068">
        <f t="shared" si="1068"/>
        <v>8403.0570000000007</v>
      </c>
      <c r="AC1068">
        <f t="shared" ref="AC1068:AC1080" si="1094">ROUND((ES1068),6)</f>
        <v>7445.53</v>
      </c>
      <c r="AD1068">
        <f>ROUND(((((ET1068*1.25))-((EU1068*1.25)))+AE1068),6)</f>
        <v>29.212499999999999</v>
      </c>
      <c r="AE1068">
        <f>ROUND(((EU1068*1.25)),6)</f>
        <v>0</v>
      </c>
      <c r="AF1068">
        <f>ROUND(((EV1068*1.15)),6)</f>
        <v>928.31449999999995</v>
      </c>
      <c r="AG1068">
        <f t="shared" si="1070"/>
        <v>0</v>
      </c>
      <c r="AH1068">
        <f>((EW1068*1.15))</f>
        <v>102.35</v>
      </c>
      <c r="AI1068">
        <f>((EX1068*1.25))</f>
        <v>0</v>
      </c>
      <c r="AJ1068">
        <f t="shared" si="1071"/>
        <v>0</v>
      </c>
      <c r="AK1068">
        <v>8276.1299999999992</v>
      </c>
      <c r="AL1068">
        <v>7445.53</v>
      </c>
      <c r="AM1068">
        <v>23.37</v>
      </c>
      <c r="AN1068">
        <v>0</v>
      </c>
      <c r="AO1068">
        <v>807.23</v>
      </c>
      <c r="AP1068">
        <v>0</v>
      </c>
      <c r="AQ1068">
        <v>89</v>
      </c>
      <c r="AR1068">
        <v>0</v>
      </c>
      <c r="AS1068">
        <v>0</v>
      </c>
      <c r="AT1068">
        <v>106</v>
      </c>
      <c r="AU1068">
        <v>54</v>
      </c>
      <c r="AV1068">
        <v>1</v>
      </c>
      <c r="AW1068">
        <v>1</v>
      </c>
      <c r="AZ1068">
        <v>1</v>
      </c>
      <c r="BA1068">
        <v>31.7</v>
      </c>
      <c r="BB1068">
        <v>5.66</v>
      </c>
      <c r="BC1068">
        <v>5.95</v>
      </c>
      <c r="BD1068" t="s">
        <v>3</v>
      </c>
      <c r="BE1068" t="s">
        <v>3</v>
      </c>
      <c r="BF1068" t="s">
        <v>3</v>
      </c>
      <c r="BG1068" t="s">
        <v>3</v>
      </c>
      <c r="BH1068">
        <v>0</v>
      </c>
      <c r="BI1068">
        <v>1</v>
      </c>
      <c r="BJ1068" t="s">
        <v>219</v>
      </c>
      <c r="BM1068">
        <v>10001</v>
      </c>
      <c r="BN1068">
        <v>0</v>
      </c>
      <c r="BO1068" t="s">
        <v>216</v>
      </c>
      <c r="BP1068">
        <v>1</v>
      </c>
      <c r="BQ1068">
        <v>2</v>
      </c>
      <c r="BR1068">
        <v>0</v>
      </c>
      <c r="BS1068">
        <v>31.7</v>
      </c>
      <c r="BT1068">
        <v>1</v>
      </c>
      <c r="BU1068">
        <v>1</v>
      </c>
      <c r="BV1068">
        <v>1</v>
      </c>
      <c r="BW1068">
        <v>1</v>
      </c>
      <c r="BX1068">
        <v>1</v>
      </c>
      <c r="BY1068" t="s">
        <v>3</v>
      </c>
      <c r="BZ1068">
        <v>118</v>
      </c>
      <c r="CA1068">
        <v>63</v>
      </c>
      <c r="CE1068">
        <v>0</v>
      </c>
      <c r="CF1068">
        <v>0</v>
      </c>
      <c r="CG1068">
        <v>0</v>
      </c>
      <c r="CM1068">
        <v>0</v>
      </c>
      <c r="CN1068" t="s">
        <v>926</v>
      </c>
      <c r="CO1068">
        <v>0</v>
      </c>
      <c r="CP1068">
        <f t="shared" si="1072"/>
        <v>54311.95</v>
      </c>
      <c r="CQ1068">
        <f t="shared" si="1073"/>
        <v>44300.9035</v>
      </c>
      <c r="CR1068">
        <f t="shared" si="1074"/>
        <v>165.34275</v>
      </c>
      <c r="CS1068">
        <f t="shared" si="1075"/>
        <v>0</v>
      </c>
      <c r="CT1068">
        <f t="shared" si="1076"/>
        <v>29427.569649999998</v>
      </c>
      <c r="CU1068">
        <f t="shared" si="1077"/>
        <v>0</v>
      </c>
      <c r="CV1068">
        <f t="shared" si="1078"/>
        <v>102.35</v>
      </c>
      <c r="CW1068">
        <f t="shared" si="1079"/>
        <v>0</v>
      </c>
      <c r="CX1068">
        <f t="shared" si="1080"/>
        <v>0</v>
      </c>
      <c r="CY1068">
        <f t="shared" si="1081"/>
        <v>22927.015599999999</v>
      </c>
      <c r="CZ1068">
        <f t="shared" si="1082"/>
        <v>11679.800399999998</v>
      </c>
      <c r="DC1068" t="s">
        <v>3</v>
      </c>
      <c r="DD1068" t="s">
        <v>3</v>
      </c>
      <c r="DE1068" t="s">
        <v>167</v>
      </c>
      <c r="DF1068" t="s">
        <v>167</v>
      </c>
      <c r="DG1068" t="s">
        <v>168</v>
      </c>
      <c r="DH1068" t="s">
        <v>3</v>
      </c>
      <c r="DI1068" t="s">
        <v>168</v>
      </c>
      <c r="DJ1068" t="s">
        <v>167</v>
      </c>
      <c r="DK1068" t="s">
        <v>3</v>
      </c>
      <c r="DL1068" t="s">
        <v>3</v>
      </c>
      <c r="DM1068" t="s">
        <v>3</v>
      </c>
      <c r="DN1068">
        <v>0</v>
      </c>
      <c r="DO1068">
        <v>0</v>
      </c>
      <c r="DP1068">
        <v>1</v>
      </c>
      <c r="DQ1068">
        <v>1</v>
      </c>
      <c r="DU1068">
        <v>1005</v>
      </c>
      <c r="DV1068" t="s">
        <v>218</v>
      </c>
      <c r="DW1068" t="s">
        <v>218</v>
      </c>
      <c r="DX1068">
        <v>100</v>
      </c>
      <c r="DZ1068" t="s">
        <v>3</v>
      </c>
      <c r="EA1068" t="s">
        <v>3</v>
      </c>
      <c r="EB1068" t="s">
        <v>3</v>
      </c>
      <c r="EC1068" t="s">
        <v>3</v>
      </c>
      <c r="EE1068">
        <v>36260426</v>
      </c>
      <c r="EF1068">
        <v>2</v>
      </c>
      <c r="EG1068" t="s">
        <v>55</v>
      </c>
      <c r="EH1068">
        <v>0</v>
      </c>
      <c r="EI1068" t="s">
        <v>3</v>
      </c>
      <c r="EJ1068">
        <v>1</v>
      </c>
      <c r="EK1068">
        <v>10001</v>
      </c>
      <c r="EL1068" t="s">
        <v>169</v>
      </c>
      <c r="EM1068" t="s">
        <v>170</v>
      </c>
      <c r="EO1068" t="s">
        <v>171</v>
      </c>
      <c r="EQ1068">
        <v>0</v>
      </c>
      <c r="ER1068">
        <v>8276.1299999999992</v>
      </c>
      <c r="ES1068">
        <v>7445.53</v>
      </c>
      <c r="ET1068">
        <v>23.37</v>
      </c>
      <c r="EU1068">
        <v>0</v>
      </c>
      <c r="EV1068">
        <v>807.23</v>
      </c>
      <c r="EW1068">
        <v>89</v>
      </c>
      <c r="EX1068">
        <v>0</v>
      </c>
      <c r="EY1068">
        <v>0</v>
      </c>
      <c r="FQ1068">
        <v>0</v>
      </c>
      <c r="FR1068">
        <f t="shared" si="1083"/>
        <v>0</v>
      </c>
      <c r="FS1068">
        <v>0</v>
      </c>
      <c r="FT1068" t="s">
        <v>58</v>
      </c>
      <c r="FU1068" t="s">
        <v>59</v>
      </c>
      <c r="FX1068">
        <v>106.2</v>
      </c>
      <c r="FY1068">
        <v>53.55</v>
      </c>
      <c r="GA1068" t="s">
        <v>3</v>
      </c>
      <c r="GD1068">
        <v>1</v>
      </c>
      <c r="GF1068">
        <v>-978692579</v>
      </c>
      <c r="GG1068">
        <v>2</v>
      </c>
      <c r="GH1068">
        <v>1</v>
      </c>
      <c r="GI1068">
        <v>2</v>
      </c>
      <c r="GJ1068">
        <v>0</v>
      </c>
      <c r="GK1068">
        <v>0</v>
      </c>
      <c r="GL1068">
        <f t="shared" si="1084"/>
        <v>0</v>
      </c>
      <c r="GM1068">
        <f t="shared" si="1085"/>
        <v>88918.77</v>
      </c>
      <c r="GN1068">
        <f t="shared" si="1086"/>
        <v>88918.77</v>
      </c>
      <c r="GO1068">
        <f t="shared" si="1087"/>
        <v>0</v>
      </c>
      <c r="GP1068">
        <f t="shared" si="1088"/>
        <v>0</v>
      </c>
      <c r="GR1068">
        <v>0</v>
      </c>
      <c r="GS1068">
        <v>3</v>
      </c>
      <c r="GT1068">
        <v>0</v>
      </c>
      <c r="GU1068" t="s">
        <v>3</v>
      </c>
      <c r="GV1068">
        <f t="shared" si="1089"/>
        <v>0</v>
      </c>
      <c r="GW1068">
        <v>1</v>
      </c>
      <c r="GX1068">
        <f t="shared" si="1090"/>
        <v>0</v>
      </c>
      <c r="HA1068">
        <v>0</v>
      </c>
      <c r="HB1068">
        <v>0</v>
      </c>
      <c r="HC1068">
        <f t="shared" si="1091"/>
        <v>0</v>
      </c>
      <c r="HE1068" t="s">
        <v>3</v>
      </c>
      <c r="HF1068" t="s">
        <v>3</v>
      </c>
      <c r="IK1068">
        <v>0</v>
      </c>
    </row>
    <row r="1069" spans="1:245">
      <c r="A1069">
        <v>17</v>
      </c>
      <c r="B1069">
        <v>1</v>
      </c>
      <c r="C1069">
        <f>ROW(SmtRes!A766)</f>
        <v>766</v>
      </c>
      <c r="D1069">
        <f>ROW(EtalonRes!A754)</f>
        <v>754</v>
      </c>
      <c r="E1069" t="s">
        <v>220</v>
      </c>
      <c r="F1069" t="s">
        <v>221</v>
      </c>
      <c r="G1069" t="s">
        <v>222</v>
      </c>
      <c r="H1069" t="s">
        <v>144</v>
      </c>
      <c r="I1069">
        <f>ROUND(5/100,9)</f>
        <v>0.05</v>
      </c>
      <c r="J1069">
        <v>0</v>
      </c>
      <c r="O1069">
        <f t="shared" si="1057"/>
        <v>503.74</v>
      </c>
      <c r="P1069">
        <f t="shared" si="1058"/>
        <v>21.96</v>
      </c>
      <c r="Q1069">
        <f t="shared" si="1059"/>
        <v>2.54</v>
      </c>
      <c r="R1069">
        <f t="shared" si="1060"/>
        <v>0.65</v>
      </c>
      <c r="S1069">
        <f t="shared" si="1061"/>
        <v>479.24</v>
      </c>
      <c r="T1069">
        <f t="shared" si="1062"/>
        <v>0</v>
      </c>
      <c r="U1069">
        <f t="shared" si="1063"/>
        <v>1.524</v>
      </c>
      <c r="V1069">
        <f t="shared" si="1064"/>
        <v>1.5E-3</v>
      </c>
      <c r="W1069">
        <f t="shared" si="1065"/>
        <v>0</v>
      </c>
      <c r="X1069">
        <f t="shared" si="1066"/>
        <v>455.9</v>
      </c>
      <c r="Y1069">
        <f t="shared" si="1067"/>
        <v>311.93</v>
      </c>
      <c r="AA1069">
        <v>33525518</v>
      </c>
      <c r="AB1069">
        <f t="shared" si="1068"/>
        <v>371.42</v>
      </c>
      <c r="AC1069">
        <f t="shared" si="1094"/>
        <v>63.28</v>
      </c>
      <c r="AD1069">
        <f t="shared" ref="AD1069:AD1074" si="1095">ROUND((((ET1069)-(EU1069))+AE1069),6)</f>
        <v>5.78</v>
      </c>
      <c r="AE1069">
        <f t="shared" ref="AE1069:AF1074" si="1096">ROUND((EU1069),6)</f>
        <v>0.41</v>
      </c>
      <c r="AF1069">
        <f t="shared" si="1096"/>
        <v>302.36</v>
      </c>
      <c r="AG1069">
        <f t="shared" si="1070"/>
        <v>0</v>
      </c>
      <c r="AH1069">
        <f t="shared" ref="AH1069:AI1074" si="1097">(EW1069)</f>
        <v>30.48</v>
      </c>
      <c r="AI1069">
        <f t="shared" si="1097"/>
        <v>0.03</v>
      </c>
      <c r="AJ1069">
        <f t="shared" si="1071"/>
        <v>0</v>
      </c>
      <c r="AK1069">
        <v>371.42</v>
      </c>
      <c r="AL1069">
        <v>63.28</v>
      </c>
      <c r="AM1069">
        <v>5.78</v>
      </c>
      <c r="AN1069">
        <v>0.41</v>
      </c>
      <c r="AO1069">
        <v>302.36</v>
      </c>
      <c r="AP1069">
        <v>0</v>
      </c>
      <c r="AQ1069">
        <v>30.48</v>
      </c>
      <c r="AR1069">
        <v>0.03</v>
      </c>
      <c r="AS1069">
        <v>0</v>
      </c>
      <c r="AT1069">
        <v>95</v>
      </c>
      <c r="AU1069">
        <v>65</v>
      </c>
      <c r="AV1069">
        <v>1</v>
      </c>
      <c r="AW1069">
        <v>1</v>
      </c>
      <c r="AZ1069">
        <v>1</v>
      </c>
      <c r="BA1069">
        <v>31.7</v>
      </c>
      <c r="BB1069">
        <v>8.8000000000000007</v>
      </c>
      <c r="BC1069">
        <v>6.94</v>
      </c>
      <c r="BD1069" t="s">
        <v>3</v>
      </c>
      <c r="BE1069" t="s">
        <v>3</v>
      </c>
      <c r="BF1069" t="s">
        <v>3</v>
      </c>
      <c r="BG1069" t="s">
        <v>3</v>
      </c>
      <c r="BH1069">
        <v>0</v>
      </c>
      <c r="BI1069">
        <v>2</v>
      </c>
      <c r="BJ1069" t="s">
        <v>223</v>
      </c>
      <c r="BM1069">
        <v>108001</v>
      </c>
      <c r="BN1069">
        <v>0</v>
      </c>
      <c r="BO1069" t="s">
        <v>221</v>
      </c>
      <c r="BP1069">
        <v>1</v>
      </c>
      <c r="BQ1069">
        <v>3</v>
      </c>
      <c r="BR1069">
        <v>0</v>
      </c>
      <c r="BS1069">
        <v>31.7</v>
      </c>
      <c r="BT1069">
        <v>1</v>
      </c>
      <c r="BU1069">
        <v>1</v>
      </c>
      <c r="BV1069">
        <v>1</v>
      </c>
      <c r="BW1069">
        <v>1</v>
      </c>
      <c r="BX1069">
        <v>1</v>
      </c>
      <c r="BY1069" t="s">
        <v>3</v>
      </c>
      <c r="BZ1069">
        <v>95</v>
      </c>
      <c r="CA1069">
        <v>65</v>
      </c>
      <c r="CE1069">
        <v>0</v>
      </c>
      <c r="CF1069">
        <v>0</v>
      </c>
      <c r="CG1069">
        <v>0</v>
      </c>
      <c r="CM1069">
        <v>0</v>
      </c>
      <c r="CN1069" t="s">
        <v>3</v>
      </c>
      <c r="CO1069">
        <v>0</v>
      </c>
      <c r="CP1069">
        <f t="shared" si="1072"/>
        <v>503.74</v>
      </c>
      <c r="CQ1069">
        <f t="shared" si="1073"/>
        <v>439.16320000000002</v>
      </c>
      <c r="CR1069">
        <f t="shared" si="1074"/>
        <v>50.864000000000004</v>
      </c>
      <c r="CS1069">
        <f t="shared" si="1075"/>
        <v>12.996999999999998</v>
      </c>
      <c r="CT1069">
        <f t="shared" si="1076"/>
        <v>9584.8119999999999</v>
      </c>
      <c r="CU1069">
        <f t="shared" si="1077"/>
        <v>0</v>
      </c>
      <c r="CV1069">
        <f t="shared" si="1078"/>
        <v>30.48</v>
      </c>
      <c r="CW1069">
        <f t="shared" si="1079"/>
        <v>0.03</v>
      </c>
      <c r="CX1069">
        <f t="shared" si="1080"/>
        <v>0</v>
      </c>
      <c r="CY1069">
        <f t="shared" si="1081"/>
        <v>455.89549999999997</v>
      </c>
      <c r="CZ1069">
        <f t="shared" si="1082"/>
        <v>311.92849999999999</v>
      </c>
      <c r="DC1069" t="s">
        <v>3</v>
      </c>
      <c r="DD1069" t="s">
        <v>3</v>
      </c>
      <c r="DE1069" t="s">
        <v>3</v>
      </c>
      <c r="DF1069" t="s">
        <v>3</v>
      </c>
      <c r="DG1069" t="s">
        <v>3</v>
      </c>
      <c r="DH1069" t="s">
        <v>3</v>
      </c>
      <c r="DI1069" t="s">
        <v>3</v>
      </c>
      <c r="DJ1069" t="s">
        <v>3</v>
      </c>
      <c r="DK1069" t="s">
        <v>3</v>
      </c>
      <c r="DL1069" t="s">
        <v>3</v>
      </c>
      <c r="DM1069" t="s">
        <v>3</v>
      </c>
      <c r="DN1069">
        <v>0</v>
      </c>
      <c r="DO1069">
        <v>0</v>
      </c>
      <c r="DP1069">
        <v>1</v>
      </c>
      <c r="DQ1069">
        <v>1</v>
      </c>
      <c r="DU1069">
        <v>1010</v>
      </c>
      <c r="DV1069" t="s">
        <v>144</v>
      </c>
      <c r="DW1069" t="s">
        <v>144</v>
      </c>
      <c r="DX1069">
        <v>100</v>
      </c>
      <c r="DZ1069" t="s">
        <v>3</v>
      </c>
      <c r="EA1069" t="s">
        <v>3</v>
      </c>
      <c r="EB1069" t="s">
        <v>3</v>
      </c>
      <c r="EC1069" t="s">
        <v>3</v>
      </c>
      <c r="EE1069">
        <v>36260309</v>
      </c>
      <c r="EF1069">
        <v>3</v>
      </c>
      <c r="EG1069" t="s">
        <v>224</v>
      </c>
      <c r="EH1069">
        <v>0</v>
      </c>
      <c r="EI1069" t="s">
        <v>3</v>
      </c>
      <c r="EJ1069">
        <v>2</v>
      </c>
      <c r="EK1069">
        <v>108001</v>
      </c>
      <c r="EL1069" t="s">
        <v>225</v>
      </c>
      <c r="EM1069" t="s">
        <v>226</v>
      </c>
      <c r="EO1069" t="s">
        <v>3</v>
      </c>
      <c r="EQ1069">
        <v>0</v>
      </c>
      <c r="ER1069">
        <v>371.42</v>
      </c>
      <c r="ES1069">
        <v>63.28</v>
      </c>
      <c r="ET1069">
        <v>5.78</v>
      </c>
      <c r="EU1069">
        <v>0.41</v>
      </c>
      <c r="EV1069">
        <v>302.36</v>
      </c>
      <c r="EW1069">
        <v>30.48</v>
      </c>
      <c r="EX1069">
        <v>0.03</v>
      </c>
      <c r="EY1069">
        <v>0</v>
      </c>
      <c r="FQ1069">
        <v>0</v>
      </c>
      <c r="FR1069">
        <f t="shared" si="1083"/>
        <v>0</v>
      </c>
      <c r="FS1069">
        <v>0</v>
      </c>
      <c r="FX1069">
        <v>95</v>
      </c>
      <c r="FY1069">
        <v>65</v>
      </c>
      <c r="GA1069" t="s">
        <v>3</v>
      </c>
      <c r="GD1069">
        <v>1</v>
      </c>
      <c r="GF1069">
        <v>-1627028948</v>
      </c>
      <c r="GG1069">
        <v>2</v>
      </c>
      <c r="GH1069">
        <v>1</v>
      </c>
      <c r="GI1069">
        <v>2</v>
      </c>
      <c r="GJ1069">
        <v>0</v>
      </c>
      <c r="GK1069">
        <v>0</v>
      </c>
      <c r="GL1069">
        <f t="shared" si="1084"/>
        <v>0</v>
      </c>
      <c r="GM1069">
        <f t="shared" si="1085"/>
        <v>1271.57</v>
      </c>
      <c r="GN1069">
        <f t="shared" si="1086"/>
        <v>0</v>
      </c>
      <c r="GO1069">
        <f t="shared" si="1087"/>
        <v>1271.57</v>
      </c>
      <c r="GP1069">
        <f t="shared" si="1088"/>
        <v>0</v>
      </c>
      <c r="GR1069">
        <v>0</v>
      </c>
      <c r="GS1069">
        <v>3</v>
      </c>
      <c r="GT1069">
        <v>0</v>
      </c>
      <c r="GU1069" t="s">
        <v>3</v>
      </c>
      <c r="GV1069">
        <f t="shared" si="1089"/>
        <v>0</v>
      </c>
      <c r="GW1069">
        <v>1</v>
      </c>
      <c r="GX1069">
        <f t="shared" si="1090"/>
        <v>0</v>
      </c>
      <c r="HA1069">
        <v>0</v>
      </c>
      <c r="HB1069">
        <v>0</v>
      </c>
      <c r="HC1069">
        <f t="shared" si="1091"/>
        <v>0</v>
      </c>
      <c r="HE1069" t="s">
        <v>3</v>
      </c>
      <c r="HF1069" t="s">
        <v>3</v>
      </c>
      <c r="IK1069">
        <v>0</v>
      </c>
    </row>
    <row r="1070" spans="1:245">
      <c r="A1070">
        <v>18</v>
      </c>
      <c r="B1070">
        <v>1</v>
      </c>
      <c r="C1070">
        <v>764</v>
      </c>
      <c r="E1070" t="s">
        <v>299</v>
      </c>
      <c r="F1070" t="s">
        <v>228</v>
      </c>
      <c r="G1070" t="s">
        <v>229</v>
      </c>
      <c r="H1070" t="s">
        <v>230</v>
      </c>
      <c r="I1070">
        <f>I1069*J1070</f>
        <v>5.0000000000000001E-3</v>
      </c>
      <c r="J1070">
        <v>9.9999999999999992E-2</v>
      </c>
      <c r="O1070">
        <f t="shared" si="1057"/>
        <v>25.58</v>
      </c>
      <c r="P1070">
        <f t="shared" si="1058"/>
        <v>25.58</v>
      </c>
      <c r="Q1070">
        <f t="shared" si="1059"/>
        <v>0</v>
      </c>
      <c r="R1070">
        <f t="shared" si="1060"/>
        <v>0</v>
      </c>
      <c r="S1070">
        <f t="shared" si="1061"/>
        <v>0</v>
      </c>
      <c r="T1070">
        <f t="shared" si="1062"/>
        <v>0</v>
      </c>
      <c r="U1070">
        <f t="shared" si="1063"/>
        <v>0</v>
      </c>
      <c r="V1070">
        <f t="shared" si="1064"/>
        <v>0</v>
      </c>
      <c r="W1070">
        <f t="shared" si="1065"/>
        <v>0.1</v>
      </c>
      <c r="X1070">
        <f t="shared" si="1066"/>
        <v>0</v>
      </c>
      <c r="Y1070">
        <f t="shared" si="1067"/>
        <v>0</v>
      </c>
      <c r="AA1070">
        <v>33525518</v>
      </c>
      <c r="AB1070">
        <f t="shared" si="1068"/>
        <v>1998.42</v>
      </c>
      <c r="AC1070">
        <f t="shared" si="1094"/>
        <v>1998.42</v>
      </c>
      <c r="AD1070">
        <f t="shared" si="1095"/>
        <v>0</v>
      </c>
      <c r="AE1070">
        <f t="shared" si="1096"/>
        <v>0</v>
      </c>
      <c r="AF1070">
        <f t="shared" si="1096"/>
        <v>0</v>
      </c>
      <c r="AG1070">
        <f t="shared" si="1070"/>
        <v>0</v>
      </c>
      <c r="AH1070">
        <f t="shared" si="1097"/>
        <v>0</v>
      </c>
      <c r="AI1070">
        <f t="shared" si="1097"/>
        <v>0</v>
      </c>
      <c r="AJ1070">
        <f t="shared" si="1071"/>
        <v>19.399999999999999</v>
      </c>
      <c r="AK1070">
        <v>1998.42</v>
      </c>
      <c r="AL1070">
        <v>1998.42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19.399999999999999</v>
      </c>
      <c r="AT1070">
        <v>95</v>
      </c>
      <c r="AU1070">
        <v>65</v>
      </c>
      <c r="AV1070">
        <v>1</v>
      </c>
      <c r="AW1070">
        <v>1</v>
      </c>
      <c r="AZ1070">
        <v>1</v>
      </c>
      <c r="BA1070">
        <v>1</v>
      </c>
      <c r="BB1070">
        <v>1</v>
      </c>
      <c r="BC1070">
        <v>2.56</v>
      </c>
      <c r="BD1070" t="s">
        <v>3</v>
      </c>
      <c r="BE1070" t="s">
        <v>3</v>
      </c>
      <c r="BF1070" t="s">
        <v>3</v>
      </c>
      <c r="BG1070" t="s">
        <v>3</v>
      </c>
      <c r="BH1070">
        <v>3</v>
      </c>
      <c r="BI1070">
        <v>2</v>
      </c>
      <c r="BJ1070" t="s">
        <v>231</v>
      </c>
      <c r="BM1070">
        <v>108001</v>
      </c>
      <c r="BN1070">
        <v>0</v>
      </c>
      <c r="BO1070" t="s">
        <v>228</v>
      </c>
      <c r="BP1070">
        <v>1</v>
      </c>
      <c r="BQ1070">
        <v>3</v>
      </c>
      <c r="BR1070">
        <v>0</v>
      </c>
      <c r="BS1070">
        <v>1</v>
      </c>
      <c r="BT1070">
        <v>1</v>
      </c>
      <c r="BU1070">
        <v>1</v>
      </c>
      <c r="BV1070">
        <v>1</v>
      </c>
      <c r="BW1070">
        <v>1</v>
      </c>
      <c r="BX1070">
        <v>1</v>
      </c>
      <c r="BY1070" t="s">
        <v>3</v>
      </c>
      <c r="BZ1070">
        <v>95</v>
      </c>
      <c r="CA1070">
        <v>65</v>
      </c>
      <c r="CE1070">
        <v>0</v>
      </c>
      <c r="CF1070">
        <v>0</v>
      </c>
      <c r="CG1070">
        <v>0</v>
      </c>
      <c r="CM1070">
        <v>0</v>
      </c>
      <c r="CN1070" t="s">
        <v>3</v>
      </c>
      <c r="CO1070">
        <v>0</v>
      </c>
      <c r="CP1070">
        <f t="shared" si="1072"/>
        <v>25.58</v>
      </c>
      <c r="CQ1070">
        <f t="shared" si="1073"/>
        <v>5115.9552000000003</v>
      </c>
      <c r="CR1070">
        <f t="shared" si="1074"/>
        <v>0</v>
      </c>
      <c r="CS1070">
        <f t="shared" si="1075"/>
        <v>0</v>
      </c>
      <c r="CT1070">
        <f t="shared" si="1076"/>
        <v>0</v>
      </c>
      <c r="CU1070">
        <f t="shared" si="1077"/>
        <v>0</v>
      </c>
      <c r="CV1070">
        <f t="shared" si="1078"/>
        <v>0</v>
      </c>
      <c r="CW1070">
        <f t="shared" si="1079"/>
        <v>0</v>
      </c>
      <c r="CX1070">
        <f t="shared" si="1080"/>
        <v>19.399999999999999</v>
      </c>
      <c r="CY1070">
        <f t="shared" si="1081"/>
        <v>0</v>
      </c>
      <c r="CZ1070">
        <f t="shared" si="1082"/>
        <v>0</v>
      </c>
      <c r="DC1070" t="s">
        <v>3</v>
      </c>
      <c r="DD1070" t="s">
        <v>3</v>
      </c>
      <c r="DE1070" t="s">
        <v>3</v>
      </c>
      <c r="DF1070" t="s">
        <v>3</v>
      </c>
      <c r="DG1070" t="s">
        <v>3</v>
      </c>
      <c r="DH1070" t="s">
        <v>3</v>
      </c>
      <c r="DI1070" t="s">
        <v>3</v>
      </c>
      <c r="DJ1070" t="s">
        <v>3</v>
      </c>
      <c r="DK1070" t="s">
        <v>3</v>
      </c>
      <c r="DL1070" t="s">
        <v>3</v>
      </c>
      <c r="DM1070" t="s">
        <v>3</v>
      </c>
      <c r="DN1070">
        <v>0</v>
      </c>
      <c r="DO1070">
        <v>0</v>
      </c>
      <c r="DP1070">
        <v>1</v>
      </c>
      <c r="DQ1070">
        <v>1</v>
      </c>
      <c r="DU1070">
        <v>1010</v>
      </c>
      <c r="DV1070" t="s">
        <v>230</v>
      </c>
      <c r="DW1070" t="s">
        <v>230</v>
      </c>
      <c r="DX1070">
        <v>1000</v>
      </c>
      <c r="DZ1070" t="s">
        <v>3</v>
      </c>
      <c r="EA1070" t="s">
        <v>3</v>
      </c>
      <c r="EB1070" t="s">
        <v>3</v>
      </c>
      <c r="EC1070" t="s">
        <v>3</v>
      </c>
      <c r="EE1070">
        <v>36260309</v>
      </c>
      <c r="EF1070">
        <v>3</v>
      </c>
      <c r="EG1070" t="s">
        <v>224</v>
      </c>
      <c r="EH1070">
        <v>0</v>
      </c>
      <c r="EI1070" t="s">
        <v>3</v>
      </c>
      <c r="EJ1070">
        <v>2</v>
      </c>
      <c r="EK1070">
        <v>108001</v>
      </c>
      <c r="EL1070" t="s">
        <v>225</v>
      </c>
      <c r="EM1070" t="s">
        <v>226</v>
      </c>
      <c r="EO1070" t="s">
        <v>3</v>
      </c>
      <c r="EQ1070">
        <v>0</v>
      </c>
      <c r="ER1070">
        <v>1998.42</v>
      </c>
      <c r="ES1070">
        <v>1998.42</v>
      </c>
      <c r="ET1070">
        <v>0</v>
      </c>
      <c r="EU1070">
        <v>0</v>
      </c>
      <c r="EV1070">
        <v>0</v>
      </c>
      <c r="EW1070">
        <v>0</v>
      </c>
      <c r="EX1070">
        <v>0</v>
      </c>
      <c r="FQ1070">
        <v>0</v>
      </c>
      <c r="FR1070">
        <f t="shared" si="1083"/>
        <v>0</v>
      </c>
      <c r="FS1070">
        <v>0</v>
      </c>
      <c r="FX1070">
        <v>95</v>
      </c>
      <c r="FY1070">
        <v>65</v>
      </c>
      <c r="GA1070" t="s">
        <v>3</v>
      </c>
      <c r="GD1070">
        <v>1</v>
      </c>
      <c r="GF1070">
        <v>-1152774928</v>
      </c>
      <c r="GG1070">
        <v>2</v>
      </c>
      <c r="GH1070">
        <v>1</v>
      </c>
      <c r="GI1070">
        <v>2</v>
      </c>
      <c r="GJ1070">
        <v>0</v>
      </c>
      <c r="GK1070">
        <v>0</v>
      </c>
      <c r="GL1070">
        <f t="shared" si="1084"/>
        <v>0</v>
      </c>
      <c r="GM1070">
        <f t="shared" si="1085"/>
        <v>25.58</v>
      </c>
      <c r="GN1070">
        <f t="shared" si="1086"/>
        <v>0</v>
      </c>
      <c r="GO1070">
        <f t="shared" si="1087"/>
        <v>25.58</v>
      </c>
      <c r="GP1070">
        <f t="shared" si="1088"/>
        <v>0</v>
      </c>
      <c r="GR1070">
        <v>0</v>
      </c>
      <c r="GS1070">
        <v>3</v>
      </c>
      <c r="GT1070">
        <v>0</v>
      </c>
      <c r="GU1070" t="s">
        <v>3</v>
      </c>
      <c r="GV1070">
        <f t="shared" si="1089"/>
        <v>0</v>
      </c>
      <c r="GW1070">
        <v>1</v>
      </c>
      <c r="GX1070">
        <f t="shared" si="1090"/>
        <v>0</v>
      </c>
      <c r="HA1070">
        <v>0</v>
      </c>
      <c r="HB1070">
        <v>0</v>
      </c>
      <c r="HC1070">
        <f t="shared" si="1091"/>
        <v>0</v>
      </c>
      <c r="HE1070" t="s">
        <v>3</v>
      </c>
      <c r="HF1070" t="s">
        <v>3</v>
      </c>
      <c r="IK1070">
        <v>0</v>
      </c>
    </row>
    <row r="1071" spans="1:245">
      <c r="A1071">
        <v>18</v>
      </c>
      <c r="B1071">
        <v>1</v>
      </c>
      <c r="C1071">
        <v>763</v>
      </c>
      <c r="E1071" t="s">
        <v>300</v>
      </c>
      <c r="F1071" t="s">
        <v>236</v>
      </c>
      <c r="G1071" t="s">
        <v>237</v>
      </c>
      <c r="H1071" t="s">
        <v>238</v>
      </c>
      <c r="I1071">
        <f>I1069*J1071</f>
        <v>5</v>
      </c>
      <c r="J1071">
        <v>100</v>
      </c>
      <c r="O1071">
        <f t="shared" si="1057"/>
        <v>262.51</v>
      </c>
      <c r="P1071">
        <f t="shared" si="1058"/>
        <v>262.51</v>
      </c>
      <c r="Q1071">
        <f t="shared" si="1059"/>
        <v>0</v>
      </c>
      <c r="R1071">
        <f t="shared" si="1060"/>
        <v>0</v>
      </c>
      <c r="S1071">
        <f t="shared" si="1061"/>
        <v>0</v>
      </c>
      <c r="T1071">
        <f t="shared" si="1062"/>
        <v>0</v>
      </c>
      <c r="U1071">
        <f t="shared" si="1063"/>
        <v>0</v>
      </c>
      <c r="V1071">
        <f t="shared" si="1064"/>
        <v>0</v>
      </c>
      <c r="W1071">
        <f t="shared" si="1065"/>
        <v>0.35</v>
      </c>
      <c r="X1071">
        <f t="shared" si="1066"/>
        <v>0</v>
      </c>
      <c r="Y1071">
        <f t="shared" si="1067"/>
        <v>0</v>
      </c>
      <c r="AA1071">
        <v>33525518</v>
      </c>
      <c r="AB1071">
        <f t="shared" si="1068"/>
        <v>7.62</v>
      </c>
      <c r="AC1071">
        <f t="shared" si="1094"/>
        <v>7.62</v>
      </c>
      <c r="AD1071">
        <f t="shared" si="1095"/>
        <v>0</v>
      </c>
      <c r="AE1071">
        <f t="shared" si="1096"/>
        <v>0</v>
      </c>
      <c r="AF1071">
        <f t="shared" si="1096"/>
        <v>0</v>
      </c>
      <c r="AG1071">
        <f t="shared" si="1070"/>
        <v>0</v>
      </c>
      <c r="AH1071">
        <f t="shared" si="1097"/>
        <v>0</v>
      </c>
      <c r="AI1071">
        <f t="shared" si="1097"/>
        <v>0</v>
      </c>
      <c r="AJ1071">
        <f t="shared" si="1071"/>
        <v>7.0000000000000007E-2</v>
      </c>
      <c r="AK1071">
        <v>7.62</v>
      </c>
      <c r="AL1071">
        <v>7.62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7.0000000000000007E-2</v>
      </c>
      <c r="AT1071">
        <v>95</v>
      </c>
      <c r="AU1071">
        <v>65</v>
      </c>
      <c r="AV1071">
        <v>1</v>
      </c>
      <c r="AW1071">
        <v>1</v>
      </c>
      <c r="AZ1071">
        <v>1</v>
      </c>
      <c r="BA1071">
        <v>1</v>
      </c>
      <c r="BB1071">
        <v>1</v>
      </c>
      <c r="BC1071">
        <v>6.89</v>
      </c>
      <c r="BD1071" t="s">
        <v>3</v>
      </c>
      <c r="BE1071" t="s">
        <v>3</v>
      </c>
      <c r="BF1071" t="s">
        <v>3</v>
      </c>
      <c r="BG1071" t="s">
        <v>3</v>
      </c>
      <c r="BH1071">
        <v>3</v>
      </c>
      <c r="BI1071">
        <v>2</v>
      </c>
      <c r="BJ1071" t="s">
        <v>239</v>
      </c>
      <c r="BM1071">
        <v>108001</v>
      </c>
      <c r="BN1071">
        <v>0</v>
      </c>
      <c r="BO1071" t="s">
        <v>236</v>
      </c>
      <c r="BP1071">
        <v>1</v>
      </c>
      <c r="BQ1071">
        <v>3</v>
      </c>
      <c r="BR1071">
        <v>0</v>
      </c>
      <c r="BS1071">
        <v>1</v>
      </c>
      <c r="BT1071">
        <v>1</v>
      </c>
      <c r="BU1071">
        <v>1</v>
      </c>
      <c r="BV1071">
        <v>1</v>
      </c>
      <c r="BW1071">
        <v>1</v>
      </c>
      <c r="BX1071">
        <v>1</v>
      </c>
      <c r="BY1071" t="s">
        <v>3</v>
      </c>
      <c r="BZ1071">
        <v>95</v>
      </c>
      <c r="CA1071">
        <v>65</v>
      </c>
      <c r="CE1071">
        <v>0</v>
      </c>
      <c r="CF1071">
        <v>0</v>
      </c>
      <c r="CG1071">
        <v>0</v>
      </c>
      <c r="CM1071">
        <v>0</v>
      </c>
      <c r="CN1071" t="s">
        <v>3</v>
      </c>
      <c r="CO1071">
        <v>0</v>
      </c>
      <c r="CP1071">
        <f t="shared" si="1072"/>
        <v>262.51</v>
      </c>
      <c r="CQ1071">
        <f t="shared" si="1073"/>
        <v>52.501799999999996</v>
      </c>
      <c r="CR1071">
        <f t="shared" si="1074"/>
        <v>0</v>
      </c>
      <c r="CS1071">
        <f t="shared" si="1075"/>
        <v>0</v>
      </c>
      <c r="CT1071">
        <f t="shared" si="1076"/>
        <v>0</v>
      </c>
      <c r="CU1071">
        <f t="shared" si="1077"/>
        <v>0</v>
      </c>
      <c r="CV1071">
        <f t="shared" si="1078"/>
        <v>0</v>
      </c>
      <c r="CW1071">
        <f t="shared" si="1079"/>
        <v>0</v>
      </c>
      <c r="CX1071">
        <f t="shared" si="1080"/>
        <v>7.0000000000000007E-2</v>
      </c>
      <c r="CY1071">
        <f t="shared" si="1081"/>
        <v>0</v>
      </c>
      <c r="CZ1071">
        <f t="shared" si="1082"/>
        <v>0</v>
      </c>
      <c r="DC1071" t="s">
        <v>3</v>
      </c>
      <c r="DD1071" t="s">
        <v>3</v>
      </c>
      <c r="DE1071" t="s">
        <v>3</v>
      </c>
      <c r="DF1071" t="s">
        <v>3</v>
      </c>
      <c r="DG1071" t="s">
        <v>3</v>
      </c>
      <c r="DH1071" t="s">
        <v>3</v>
      </c>
      <c r="DI1071" t="s">
        <v>3</v>
      </c>
      <c r="DJ1071" t="s">
        <v>3</v>
      </c>
      <c r="DK1071" t="s">
        <v>3</v>
      </c>
      <c r="DL1071" t="s">
        <v>3</v>
      </c>
      <c r="DM1071" t="s">
        <v>3</v>
      </c>
      <c r="DN1071">
        <v>0</v>
      </c>
      <c r="DO1071">
        <v>0</v>
      </c>
      <c r="DP1071">
        <v>1</v>
      </c>
      <c r="DQ1071">
        <v>1</v>
      </c>
      <c r="DU1071">
        <v>1010</v>
      </c>
      <c r="DV1071" t="s">
        <v>238</v>
      </c>
      <c r="DW1071" t="s">
        <v>238</v>
      </c>
      <c r="DX1071">
        <v>1</v>
      </c>
      <c r="DZ1071" t="s">
        <v>3</v>
      </c>
      <c r="EA1071" t="s">
        <v>3</v>
      </c>
      <c r="EB1071" t="s">
        <v>3</v>
      </c>
      <c r="EC1071" t="s">
        <v>3</v>
      </c>
      <c r="EE1071">
        <v>36260309</v>
      </c>
      <c r="EF1071">
        <v>3</v>
      </c>
      <c r="EG1071" t="s">
        <v>224</v>
      </c>
      <c r="EH1071">
        <v>0</v>
      </c>
      <c r="EI1071" t="s">
        <v>3</v>
      </c>
      <c r="EJ1071">
        <v>2</v>
      </c>
      <c r="EK1071">
        <v>108001</v>
      </c>
      <c r="EL1071" t="s">
        <v>225</v>
      </c>
      <c r="EM1071" t="s">
        <v>226</v>
      </c>
      <c r="EO1071" t="s">
        <v>3</v>
      </c>
      <c r="EQ1071">
        <v>0</v>
      </c>
      <c r="ER1071">
        <v>7.62</v>
      </c>
      <c r="ES1071">
        <v>7.62</v>
      </c>
      <c r="ET1071">
        <v>0</v>
      </c>
      <c r="EU1071">
        <v>0</v>
      </c>
      <c r="EV1071">
        <v>0</v>
      </c>
      <c r="EW1071">
        <v>0</v>
      </c>
      <c r="EX1071">
        <v>0</v>
      </c>
      <c r="FQ1071">
        <v>0</v>
      </c>
      <c r="FR1071">
        <f t="shared" si="1083"/>
        <v>0</v>
      </c>
      <c r="FS1071">
        <v>0</v>
      </c>
      <c r="FX1071">
        <v>95</v>
      </c>
      <c r="FY1071">
        <v>65</v>
      </c>
      <c r="GA1071" t="s">
        <v>3</v>
      </c>
      <c r="GD1071">
        <v>1</v>
      </c>
      <c r="GF1071">
        <v>-652224790</v>
      </c>
      <c r="GG1071">
        <v>2</v>
      </c>
      <c r="GH1071">
        <v>1</v>
      </c>
      <c r="GI1071">
        <v>2</v>
      </c>
      <c r="GJ1071">
        <v>0</v>
      </c>
      <c r="GK1071">
        <v>0</v>
      </c>
      <c r="GL1071">
        <f t="shared" si="1084"/>
        <v>0</v>
      </c>
      <c r="GM1071">
        <f t="shared" si="1085"/>
        <v>262.51</v>
      </c>
      <c r="GN1071">
        <f t="shared" si="1086"/>
        <v>0</v>
      </c>
      <c r="GO1071">
        <f t="shared" si="1087"/>
        <v>262.51</v>
      </c>
      <c r="GP1071">
        <f t="shared" si="1088"/>
        <v>0</v>
      </c>
      <c r="GR1071">
        <v>0</v>
      </c>
      <c r="GS1071">
        <v>3</v>
      </c>
      <c r="GT1071">
        <v>0</v>
      </c>
      <c r="GU1071" t="s">
        <v>3</v>
      </c>
      <c r="GV1071">
        <f t="shared" si="1089"/>
        <v>0</v>
      </c>
      <c r="GW1071">
        <v>1</v>
      </c>
      <c r="GX1071">
        <f t="shared" si="1090"/>
        <v>0</v>
      </c>
      <c r="HA1071">
        <v>0</v>
      </c>
      <c r="HB1071">
        <v>0</v>
      </c>
      <c r="HC1071">
        <f t="shared" si="1091"/>
        <v>0</v>
      </c>
      <c r="HE1071" t="s">
        <v>3</v>
      </c>
      <c r="HF1071" t="s">
        <v>3</v>
      </c>
      <c r="IK1071">
        <v>0</v>
      </c>
    </row>
    <row r="1072" spans="1:245">
      <c r="A1072">
        <v>17</v>
      </c>
      <c r="B1072">
        <v>1</v>
      </c>
      <c r="C1072">
        <f>ROW(SmtRes!A775)</f>
        <v>775</v>
      </c>
      <c r="D1072">
        <f>ROW(EtalonRes!A761)</f>
        <v>761</v>
      </c>
      <c r="E1072" t="s">
        <v>227</v>
      </c>
      <c r="F1072" t="s">
        <v>241</v>
      </c>
      <c r="G1072" t="s">
        <v>242</v>
      </c>
      <c r="H1072" t="s">
        <v>144</v>
      </c>
      <c r="I1072">
        <f>ROUND(1/100,9)</f>
        <v>0.01</v>
      </c>
      <c r="J1072">
        <v>0</v>
      </c>
      <c r="O1072">
        <f t="shared" si="1057"/>
        <v>85.54</v>
      </c>
      <c r="P1072">
        <f t="shared" si="1058"/>
        <v>2.5099999999999998</v>
      </c>
      <c r="Q1072">
        <f t="shared" si="1059"/>
        <v>0.51</v>
      </c>
      <c r="R1072">
        <f t="shared" si="1060"/>
        <v>0.13</v>
      </c>
      <c r="S1072">
        <f t="shared" si="1061"/>
        <v>82.52</v>
      </c>
      <c r="T1072">
        <f t="shared" si="1062"/>
        <v>0</v>
      </c>
      <c r="U1072">
        <f t="shared" si="1063"/>
        <v>0.26239999999999997</v>
      </c>
      <c r="V1072">
        <f t="shared" si="1064"/>
        <v>2.9999999999999997E-4</v>
      </c>
      <c r="W1072">
        <f t="shared" si="1065"/>
        <v>0</v>
      </c>
      <c r="X1072">
        <f t="shared" si="1066"/>
        <v>78.52</v>
      </c>
      <c r="Y1072">
        <f t="shared" si="1067"/>
        <v>53.72</v>
      </c>
      <c r="AA1072">
        <v>33525518</v>
      </c>
      <c r="AB1072">
        <f t="shared" si="1068"/>
        <v>302.14999999999998</v>
      </c>
      <c r="AC1072">
        <f t="shared" si="1094"/>
        <v>36.07</v>
      </c>
      <c r="AD1072">
        <f t="shared" si="1095"/>
        <v>5.78</v>
      </c>
      <c r="AE1072">
        <f t="shared" si="1096"/>
        <v>0.41</v>
      </c>
      <c r="AF1072">
        <f t="shared" si="1096"/>
        <v>260.3</v>
      </c>
      <c r="AG1072">
        <f t="shared" si="1070"/>
        <v>0</v>
      </c>
      <c r="AH1072">
        <f t="shared" si="1097"/>
        <v>26.24</v>
      </c>
      <c r="AI1072">
        <f t="shared" si="1097"/>
        <v>0.03</v>
      </c>
      <c r="AJ1072">
        <f t="shared" si="1071"/>
        <v>0</v>
      </c>
      <c r="AK1072">
        <v>302.14999999999998</v>
      </c>
      <c r="AL1072">
        <v>36.07</v>
      </c>
      <c r="AM1072">
        <v>5.78</v>
      </c>
      <c r="AN1072">
        <v>0.41</v>
      </c>
      <c r="AO1072">
        <v>260.3</v>
      </c>
      <c r="AP1072">
        <v>0</v>
      </c>
      <c r="AQ1072">
        <v>26.24</v>
      </c>
      <c r="AR1072">
        <v>0.03</v>
      </c>
      <c r="AS1072">
        <v>0</v>
      </c>
      <c r="AT1072">
        <v>95</v>
      </c>
      <c r="AU1072">
        <v>65</v>
      </c>
      <c r="AV1072">
        <v>1</v>
      </c>
      <c r="AW1072">
        <v>1</v>
      </c>
      <c r="AZ1072">
        <v>1</v>
      </c>
      <c r="BA1072">
        <v>31.7</v>
      </c>
      <c r="BB1072">
        <v>8.8000000000000007</v>
      </c>
      <c r="BC1072">
        <v>6.95</v>
      </c>
      <c r="BD1072" t="s">
        <v>3</v>
      </c>
      <c r="BE1072" t="s">
        <v>3</v>
      </c>
      <c r="BF1072" t="s">
        <v>3</v>
      </c>
      <c r="BG1072" t="s">
        <v>3</v>
      </c>
      <c r="BH1072">
        <v>0</v>
      </c>
      <c r="BI1072">
        <v>2</v>
      </c>
      <c r="BJ1072" t="s">
        <v>243</v>
      </c>
      <c r="BM1072">
        <v>108001</v>
      </c>
      <c r="BN1072">
        <v>0</v>
      </c>
      <c r="BO1072" t="s">
        <v>241</v>
      </c>
      <c r="BP1072">
        <v>1</v>
      </c>
      <c r="BQ1072">
        <v>3</v>
      </c>
      <c r="BR1072">
        <v>0</v>
      </c>
      <c r="BS1072">
        <v>31.7</v>
      </c>
      <c r="BT1072">
        <v>1</v>
      </c>
      <c r="BU1072">
        <v>1</v>
      </c>
      <c r="BV1072">
        <v>1</v>
      </c>
      <c r="BW1072">
        <v>1</v>
      </c>
      <c r="BX1072">
        <v>1</v>
      </c>
      <c r="BY1072" t="s">
        <v>3</v>
      </c>
      <c r="BZ1072">
        <v>95</v>
      </c>
      <c r="CA1072">
        <v>65</v>
      </c>
      <c r="CE1072">
        <v>0</v>
      </c>
      <c r="CF1072">
        <v>0</v>
      </c>
      <c r="CG1072">
        <v>0</v>
      </c>
      <c r="CM1072">
        <v>0</v>
      </c>
      <c r="CN1072" t="s">
        <v>3</v>
      </c>
      <c r="CO1072">
        <v>0</v>
      </c>
      <c r="CP1072">
        <f t="shared" si="1072"/>
        <v>85.539999999999992</v>
      </c>
      <c r="CQ1072">
        <f t="shared" si="1073"/>
        <v>250.6865</v>
      </c>
      <c r="CR1072">
        <f t="shared" si="1074"/>
        <v>50.864000000000004</v>
      </c>
      <c r="CS1072">
        <f t="shared" si="1075"/>
        <v>12.996999999999998</v>
      </c>
      <c r="CT1072">
        <f t="shared" si="1076"/>
        <v>8251.51</v>
      </c>
      <c r="CU1072">
        <f t="shared" si="1077"/>
        <v>0</v>
      </c>
      <c r="CV1072">
        <f t="shared" si="1078"/>
        <v>26.24</v>
      </c>
      <c r="CW1072">
        <f t="shared" si="1079"/>
        <v>0.03</v>
      </c>
      <c r="CX1072">
        <f t="shared" si="1080"/>
        <v>0</v>
      </c>
      <c r="CY1072">
        <f t="shared" si="1081"/>
        <v>78.517499999999984</v>
      </c>
      <c r="CZ1072">
        <f t="shared" si="1082"/>
        <v>53.722499999999989</v>
      </c>
      <c r="DC1072" t="s">
        <v>3</v>
      </c>
      <c r="DD1072" t="s">
        <v>3</v>
      </c>
      <c r="DE1072" t="s">
        <v>3</v>
      </c>
      <c r="DF1072" t="s">
        <v>3</v>
      </c>
      <c r="DG1072" t="s">
        <v>3</v>
      </c>
      <c r="DH1072" t="s">
        <v>3</v>
      </c>
      <c r="DI1072" t="s">
        <v>3</v>
      </c>
      <c r="DJ1072" t="s">
        <v>3</v>
      </c>
      <c r="DK1072" t="s">
        <v>3</v>
      </c>
      <c r="DL1072" t="s">
        <v>3</v>
      </c>
      <c r="DM1072" t="s">
        <v>3</v>
      </c>
      <c r="DN1072">
        <v>0</v>
      </c>
      <c r="DO1072">
        <v>0</v>
      </c>
      <c r="DP1072">
        <v>1</v>
      </c>
      <c r="DQ1072">
        <v>1</v>
      </c>
      <c r="DU1072">
        <v>1010</v>
      </c>
      <c r="DV1072" t="s">
        <v>144</v>
      </c>
      <c r="DW1072" t="s">
        <v>144</v>
      </c>
      <c r="DX1072">
        <v>100</v>
      </c>
      <c r="DZ1072" t="s">
        <v>3</v>
      </c>
      <c r="EA1072" t="s">
        <v>3</v>
      </c>
      <c r="EB1072" t="s">
        <v>3</v>
      </c>
      <c r="EC1072" t="s">
        <v>3</v>
      </c>
      <c r="EE1072">
        <v>36260309</v>
      </c>
      <c r="EF1072">
        <v>3</v>
      </c>
      <c r="EG1072" t="s">
        <v>224</v>
      </c>
      <c r="EH1072">
        <v>0</v>
      </c>
      <c r="EI1072" t="s">
        <v>3</v>
      </c>
      <c r="EJ1072">
        <v>2</v>
      </c>
      <c r="EK1072">
        <v>108001</v>
      </c>
      <c r="EL1072" t="s">
        <v>225</v>
      </c>
      <c r="EM1072" t="s">
        <v>226</v>
      </c>
      <c r="EO1072" t="s">
        <v>3</v>
      </c>
      <c r="EQ1072">
        <v>0</v>
      </c>
      <c r="ER1072">
        <v>302.14999999999998</v>
      </c>
      <c r="ES1072">
        <v>36.07</v>
      </c>
      <c r="ET1072">
        <v>5.78</v>
      </c>
      <c r="EU1072">
        <v>0.41</v>
      </c>
      <c r="EV1072">
        <v>260.3</v>
      </c>
      <c r="EW1072">
        <v>26.24</v>
      </c>
      <c r="EX1072">
        <v>0.03</v>
      </c>
      <c r="EY1072">
        <v>0</v>
      </c>
      <c r="FQ1072">
        <v>0</v>
      </c>
      <c r="FR1072">
        <f t="shared" si="1083"/>
        <v>0</v>
      </c>
      <c r="FS1072">
        <v>0</v>
      </c>
      <c r="FX1072">
        <v>95</v>
      </c>
      <c r="FY1072">
        <v>65</v>
      </c>
      <c r="GA1072" t="s">
        <v>3</v>
      </c>
      <c r="GD1072">
        <v>1</v>
      </c>
      <c r="GF1072">
        <v>1949515482</v>
      </c>
      <c r="GG1072">
        <v>2</v>
      </c>
      <c r="GH1072">
        <v>1</v>
      </c>
      <c r="GI1072">
        <v>2</v>
      </c>
      <c r="GJ1072">
        <v>0</v>
      </c>
      <c r="GK1072">
        <v>0</v>
      </c>
      <c r="GL1072">
        <f t="shared" si="1084"/>
        <v>0</v>
      </c>
      <c r="GM1072">
        <f t="shared" si="1085"/>
        <v>217.78</v>
      </c>
      <c r="GN1072">
        <f t="shared" si="1086"/>
        <v>0</v>
      </c>
      <c r="GO1072">
        <f t="shared" si="1087"/>
        <v>217.78</v>
      </c>
      <c r="GP1072">
        <f t="shared" si="1088"/>
        <v>0</v>
      </c>
      <c r="GR1072">
        <v>0</v>
      </c>
      <c r="GS1072">
        <v>3</v>
      </c>
      <c r="GT1072">
        <v>0</v>
      </c>
      <c r="GU1072" t="s">
        <v>3</v>
      </c>
      <c r="GV1072">
        <f t="shared" si="1089"/>
        <v>0</v>
      </c>
      <c r="GW1072">
        <v>1</v>
      </c>
      <c r="GX1072">
        <f t="shared" si="1090"/>
        <v>0</v>
      </c>
      <c r="HA1072">
        <v>0</v>
      </c>
      <c r="HB1072">
        <v>0</v>
      </c>
      <c r="HC1072">
        <f t="shared" si="1091"/>
        <v>0</v>
      </c>
      <c r="HE1072" t="s">
        <v>3</v>
      </c>
      <c r="HF1072" t="s">
        <v>3</v>
      </c>
      <c r="IK1072">
        <v>0</v>
      </c>
    </row>
    <row r="1073" spans="1:245">
      <c r="A1073">
        <v>18</v>
      </c>
      <c r="B1073">
        <v>1</v>
      </c>
      <c r="C1073">
        <v>772</v>
      </c>
      <c r="E1073" t="s">
        <v>306</v>
      </c>
      <c r="F1073" t="s">
        <v>228</v>
      </c>
      <c r="G1073" t="s">
        <v>229</v>
      </c>
      <c r="H1073" t="s">
        <v>230</v>
      </c>
      <c r="I1073">
        <f>I1072*J1073</f>
        <v>1E-3</v>
      </c>
      <c r="J1073">
        <v>0.1</v>
      </c>
      <c r="O1073">
        <f t="shared" si="1057"/>
        <v>5.12</v>
      </c>
      <c r="P1073">
        <f t="shared" si="1058"/>
        <v>5.12</v>
      </c>
      <c r="Q1073">
        <f t="shared" si="1059"/>
        <v>0</v>
      </c>
      <c r="R1073">
        <f t="shared" si="1060"/>
        <v>0</v>
      </c>
      <c r="S1073">
        <f t="shared" si="1061"/>
        <v>0</v>
      </c>
      <c r="T1073">
        <f t="shared" si="1062"/>
        <v>0</v>
      </c>
      <c r="U1073">
        <f t="shared" si="1063"/>
        <v>0</v>
      </c>
      <c r="V1073">
        <f t="shared" si="1064"/>
        <v>0</v>
      </c>
      <c r="W1073">
        <f t="shared" si="1065"/>
        <v>0.02</v>
      </c>
      <c r="X1073">
        <f t="shared" si="1066"/>
        <v>0</v>
      </c>
      <c r="Y1073">
        <f t="shared" si="1067"/>
        <v>0</v>
      </c>
      <c r="AA1073">
        <v>33525518</v>
      </c>
      <c r="AB1073">
        <f t="shared" si="1068"/>
        <v>1998.42</v>
      </c>
      <c r="AC1073">
        <f t="shared" si="1094"/>
        <v>1998.42</v>
      </c>
      <c r="AD1073">
        <f t="shared" si="1095"/>
        <v>0</v>
      </c>
      <c r="AE1073">
        <f t="shared" si="1096"/>
        <v>0</v>
      </c>
      <c r="AF1073">
        <f t="shared" si="1096"/>
        <v>0</v>
      </c>
      <c r="AG1073">
        <f t="shared" si="1070"/>
        <v>0</v>
      </c>
      <c r="AH1073">
        <f t="shared" si="1097"/>
        <v>0</v>
      </c>
      <c r="AI1073">
        <f t="shared" si="1097"/>
        <v>0</v>
      </c>
      <c r="AJ1073">
        <f t="shared" si="1071"/>
        <v>19.399999999999999</v>
      </c>
      <c r="AK1073">
        <v>1998.42</v>
      </c>
      <c r="AL1073">
        <v>1998.42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19.399999999999999</v>
      </c>
      <c r="AT1073">
        <v>95</v>
      </c>
      <c r="AU1073">
        <v>65</v>
      </c>
      <c r="AV1073">
        <v>1</v>
      </c>
      <c r="AW1073">
        <v>1</v>
      </c>
      <c r="AZ1073">
        <v>1</v>
      </c>
      <c r="BA1073">
        <v>1</v>
      </c>
      <c r="BB1073">
        <v>1</v>
      </c>
      <c r="BC1073">
        <v>2.56</v>
      </c>
      <c r="BD1073" t="s">
        <v>3</v>
      </c>
      <c r="BE1073" t="s">
        <v>3</v>
      </c>
      <c r="BF1073" t="s">
        <v>3</v>
      </c>
      <c r="BG1073" t="s">
        <v>3</v>
      </c>
      <c r="BH1073">
        <v>3</v>
      </c>
      <c r="BI1073">
        <v>2</v>
      </c>
      <c r="BJ1073" t="s">
        <v>231</v>
      </c>
      <c r="BM1073">
        <v>108001</v>
      </c>
      <c r="BN1073">
        <v>0</v>
      </c>
      <c r="BO1073" t="s">
        <v>228</v>
      </c>
      <c r="BP1073">
        <v>1</v>
      </c>
      <c r="BQ1073">
        <v>3</v>
      </c>
      <c r="BR1073">
        <v>0</v>
      </c>
      <c r="BS1073">
        <v>1</v>
      </c>
      <c r="BT1073">
        <v>1</v>
      </c>
      <c r="BU1073">
        <v>1</v>
      </c>
      <c r="BV1073">
        <v>1</v>
      </c>
      <c r="BW1073">
        <v>1</v>
      </c>
      <c r="BX1073">
        <v>1</v>
      </c>
      <c r="BY1073" t="s">
        <v>3</v>
      </c>
      <c r="BZ1073">
        <v>95</v>
      </c>
      <c r="CA1073">
        <v>65</v>
      </c>
      <c r="CE1073">
        <v>0</v>
      </c>
      <c r="CF1073">
        <v>0</v>
      </c>
      <c r="CG1073">
        <v>0</v>
      </c>
      <c r="CM1073">
        <v>0</v>
      </c>
      <c r="CN1073" t="s">
        <v>3</v>
      </c>
      <c r="CO1073">
        <v>0</v>
      </c>
      <c r="CP1073">
        <f t="shared" si="1072"/>
        <v>5.12</v>
      </c>
      <c r="CQ1073">
        <f t="shared" si="1073"/>
        <v>5115.9552000000003</v>
      </c>
      <c r="CR1073">
        <f t="shared" si="1074"/>
        <v>0</v>
      </c>
      <c r="CS1073">
        <f t="shared" si="1075"/>
        <v>0</v>
      </c>
      <c r="CT1073">
        <f t="shared" si="1076"/>
        <v>0</v>
      </c>
      <c r="CU1073">
        <f t="shared" si="1077"/>
        <v>0</v>
      </c>
      <c r="CV1073">
        <f t="shared" si="1078"/>
        <v>0</v>
      </c>
      <c r="CW1073">
        <f t="shared" si="1079"/>
        <v>0</v>
      </c>
      <c r="CX1073">
        <f t="shared" si="1080"/>
        <v>19.399999999999999</v>
      </c>
      <c r="CY1073">
        <f t="shared" si="1081"/>
        <v>0</v>
      </c>
      <c r="CZ1073">
        <f t="shared" si="1082"/>
        <v>0</v>
      </c>
      <c r="DC1073" t="s">
        <v>3</v>
      </c>
      <c r="DD1073" t="s">
        <v>3</v>
      </c>
      <c r="DE1073" t="s">
        <v>3</v>
      </c>
      <c r="DF1073" t="s">
        <v>3</v>
      </c>
      <c r="DG1073" t="s">
        <v>3</v>
      </c>
      <c r="DH1073" t="s">
        <v>3</v>
      </c>
      <c r="DI1073" t="s">
        <v>3</v>
      </c>
      <c r="DJ1073" t="s">
        <v>3</v>
      </c>
      <c r="DK1073" t="s">
        <v>3</v>
      </c>
      <c r="DL1073" t="s">
        <v>3</v>
      </c>
      <c r="DM1073" t="s">
        <v>3</v>
      </c>
      <c r="DN1073">
        <v>0</v>
      </c>
      <c r="DO1073">
        <v>0</v>
      </c>
      <c r="DP1073">
        <v>1</v>
      </c>
      <c r="DQ1073">
        <v>1</v>
      </c>
      <c r="DU1073">
        <v>1010</v>
      </c>
      <c r="DV1073" t="s">
        <v>230</v>
      </c>
      <c r="DW1073" t="s">
        <v>230</v>
      </c>
      <c r="DX1073">
        <v>1000</v>
      </c>
      <c r="DZ1073" t="s">
        <v>3</v>
      </c>
      <c r="EA1073" t="s">
        <v>3</v>
      </c>
      <c r="EB1073" t="s">
        <v>3</v>
      </c>
      <c r="EC1073" t="s">
        <v>3</v>
      </c>
      <c r="EE1073">
        <v>36260309</v>
      </c>
      <c r="EF1073">
        <v>3</v>
      </c>
      <c r="EG1073" t="s">
        <v>224</v>
      </c>
      <c r="EH1073">
        <v>0</v>
      </c>
      <c r="EI1073" t="s">
        <v>3</v>
      </c>
      <c r="EJ1073">
        <v>2</v>
      </c>
      <c r="EK1073">
        <v>108001</v>
      </c>
      <c r="EL1073" t="s">
        <v>225</v>
      </c>
      <c r="EM1073" t="s">
        <v>226</v>
      </c>
      <c r="EO1073" t="s">
        <v>3</v>
      </c>
      <c r="EQ1073">
        <v>0</v>
      </c>
      <c r="ER1073">
        <v>1998.42</v>
      </c>
      <c r="ES1073">
        <v>1998.42</v>
      </c>
      <c r="ET1073">
        <v>0</v>
      </c>
      <c r="EU1073">
        <v>0</v>
      </c>
      <c r="EV1073">
        <v>0</v>
      </c>
      <c r="EW1073">
        <v>0</v>
      </c>
      <c r="EX1073">
        <v>0</v>
      </c>
      <c r="FQ1073">
        <v>0</v>
      </c>
      <c r="FR1073">
        <f t="shared" si="1083"/>
        <v>0</v>
      </c>
      <c r="FS1073">
        <v>0</v>
      </c>
      <c r="FX1073">
        <v>95</v>
      </c>
      <c r="FY1073">
        <v>65</v>
      </c>
      <c r="GA1073" t="s">
        <v>3</v>
      </c>
      <c r="GD1073">
        <v>1</v>
      </c>
      <c r="GF1073">
        <v>-1152774928</v>
      </c>
      <c r="GG1073">
        <v>2</v>
      </c>
      <c r="GH1073">
        <v>1</v>
      </c>
      <c r="GI1073">
        <v>2</v>
      </c>
      <c r="GJ1073">
        <v>0</v>
      </c>
      <c r="GK1073">
        <v>0</v>
      </c>
      <c r="GL1073">
        <f t="shared" si="1084"/>
        <v>0</v>
      </c>
      <c r="GM1073">
        <f t="shared" si="1085"/>
        <v>5.12</v>
      </c>
      <c r="GN1073">
        <f t="shared" si="1086"/>
        <v>0</v>
      </c>
      <c r="GO1073">
        <f t="shared" si="1087"/>
        <v>5.12</v>
      </c>
      <c r="GP1073">
        <f t="shared" si="1088"/>
        <v>0</v>
      </c>
      <c r="GR1073">
        <v>0</v>
      </c>
      <c r="GS1073">
        <v>3</v>
      </c>
      <c r="GT1073">
        <v>0</v>
      </c>
      <c r="GU1073" t="s">
        <v>3</v>
      </c>
      <c r="GV1073">
        <f t="shared" si="1089"/>
        <v>0</v>
      </c>
      <c r="GW1073">
        <v>1</v>
      </c>
      <c r="GX1073">
        <f t="shared" si="1090"/>
        <v>0</v>
      </c>
      <c r="HA1073">
        <v>0</v>
      </c>
      <c r="HB1073">
        <v>0</v>
      </c>
      <c r="HC1073">
        <f t="shared" si="1091"/>
        <v>0</v>
      </c>
      <c r="HE1073" t="s">
        <v>3</v>
      </c>
      <c r="HF1073" t="s">
        <v>3</v>
      </c>
      <c r="IK1073">
        <v>0</v>
      </c>
    </row>
    <row r="1074" spans="1:245">
      <c r="A1074">
        <v>18</v>
      </c>
      <c r="B1074">
        <v>1</v>
      </c>
      <c r="C1074">
        <v>774</v>
      </c>
      <c r="E1074" t="s">
        <v>307</v>
      </c>
      <c r="F1074" t="s">
        <v>246</v>
      </c>
      <c r="G1074" t="s">
        <v>247</v>
      </c>
      <c r="H1074" t="s">
        <v>238</v>
      </c>
      <c r="I1074">
        <f>I1072*J1074</f>
        <v>1</v>
      </c>
      <c r="J1074">
        <v>100</v>
      </c>
      <c r="O1074">
        <f t="shared" si="1057"/>
        <v>76.47</v>
      </c>
      <c r="P1074">
        <f t="shared" si="1058"/>
        <v>76.47</v>
      </c>
      <c r="Q1074">
        <f t="shared" si="1059"/>
        <v>0</v>
      </c>
      <c r="R1074">
        <f t="shared" si="1060"/>
        <v>0</v>
      </c>
      <c r="S1074">
        <f t="shared" si="1061"/>
        <v>0</v>
      </c>
      <c r="T1074">
        <f t="shared" si="1062"/>
        <v>0</v>
      </c>
      <c r="U1074">
        <f t="shared" si="1063"/>
        <v>0</v>
      </c>
      <c r="V1074">
        <f t="shared" si="1064"/>
        <v>0</v>
      </c>
      <c r="W1074">
        <f t="shared" si="1065"/>
        <v>0.09</v>
      </c>
      <c r="X1074">
        <f t="shared" si="1066"/>
        <v>0</v>
      </c>
      <c r="Y1074">
        <f t="shared" si="1067"/>
        <v>0</v>
      </c>
      <c r="AA1074">
        <v>33525518</v>
      </c>
      <c r="AB1074">
        <f t="shared" si="1068"/>
        <v>8.81</v>
      </c>
      <c r="AC1074">
        <f t="shared" si="1094"/>
        <v>8.81</v>
      </c>
      <c r="AD1074">
        <f t="shared" si="1095"/>
        <v>0</v>
      </c>
      <c r="AE1074">
        <f t="shared" si="1096"/>
        <v>0</v>
      </c>
      <c r="AF1074">
        <f t="shared" si="1096"/>
        <v>0</v>
      </c>
      <c r="AG1074">
        <f t="shared" si="1070"/>
        <v>0</v>
      </c>
      <c r="AH1074">
        <f t="shared" si="1097"/>
        <v>0</v>
      </c>
      <c r="AI1074">
        <f t="shared" si="1097"/>
        <v>0</v>
      </c>
      <c r="AJ1074">
        <f t="shared" si="1071"/>
        <v>0.09</v>
      </c>
      <c r="AK1074">
        <v>8.81</v>
      </c>
      <c r="AL1074">
        <v>8.81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0.09</v>
      </c>
      <c r="AT1074">
        <v>95</v>
      </c>
      <c r="AU1074">
        <v>65</v>
      </c>
      <c r="AV1074">
        <v>1</v>
      </c>
      <c r="AW1074">
        <v>1</v>
      </c>
      <c r="AZ1074">
        <v>1</v>
      </c>
      <c r="BA1074">
        <v>1</v>
      </c>
      <c r="BB1074">
        <v>1</v>
      </c>
      <c r="BC1074">
        <v>8.68</v>
      </c>
      <c r="BD1074" t="s">
        <v>3</v>
      </c>
      <c r="BE1074" t="s">
        <v>3</v>
      </c>
      <c r="BF1074" t="s">
        <v>3</v>
      </c>
      <c r="BG1074" t="s">
        <v>3</v>
      </c>
      <c r="BH1074">
        <v>3</v>
      </c>
      <c r="BI1074">
        <v>2</v>
      </c>
      <c r="BJ1074" t="s">
        <v>248</v>
      </c>
      <c r="BM1074">
        <v>108001</v>
      </c>
      <c r="BN1074">
        <v>0</v>
      </c>
      <c r="BO1074" t="s">
        <v>246</v>
      </c>
      <c r="BP1074">
        <v>1</v>
      </c>
      <c r="BQ1074">
        <v>3</v>
      </c>
      <c r="BR1074">
        <v>0</v>
      </c>
      <c r="BS1074">
        <v>1</v>
      </c>
      <c r="BT1074">
        <v>1</v>
      </c>
      <c r="BU1074">
        <v>1</v>
      </c>
      <c r="BV1074">
        <v>1</v>
      </c>
      <c r="BW1074">
        <v>1</v>
      </c>
      <c r="BX1074">
        <v>1</v>
      </c>
      <c r="BY1074" t="s">
        <v>3</v>
      </c>
      <c r="BZ1074">
        <v>95</v>
      </c>
      <c r="CA1074">
        <v>65</v>
      </c>
      <c r="CE1074">
        <v>0</v>
      </c>
      <c r="CF1074">
        <v>0</v>
      </c>
      <c r="CG1074">
        <v>0</v>
      </c>
      <c r="CM1074">
        <v>0</v>
      </c>
      <c r="CN1074" t="s">
        <v>3</v>
      </c>
      <c r="CO1074">
        <v>0</v>
      </c>
      <c r="CP1074">
        <f t="shared" si="1072"/>
        <v>76.47</v>
      </c>
      <c r="CQ1074">
        <f t="shared" si="1073"/>
        <v>76.470799999999997</v>
      </c>
      <c r="CR1074">
        <f t="shared" si="1074"/>
        <v>0</v>
      </c>
      <c r="CS1074">
        <f t="shared" si="1075"/>
        <v>0</v>
      </c>
      <c r="CT1074">
        <f t="shared" si="1076"/>
        <v>0</v>
      </c>
      <c r="CU1074">
        <f t="shared" si="1077"/>
        <v>0</v>
      </c>
      <c r="CV1074">
        <f t="shared" si="1078"/>
        <v>0</v>
      </c>
      <c r="CW1074">
        <f t="shared" si="1079"/>
        <v>0</v>
      </c>
      <c r="CX1074">
        <f t="shared" si="1080"/>
        <v>0.09</v>
      </c>
      <c r="CY1074">
        <f t="shared" si="1081"/>
        <v>0</v>
      </c>
      <c r="CZ1074">
        <f t="shared" si="1082"/>
        <v>0</v>
      </c>
      <c r="DC1074" t="s">
        <v>3</v>
      </c>
      <c r="DD1074" t="s">
        <v>3</v>
      </c>
      <c r="DE1074" t="s">
        <v>3</v>
      </c>
      <c r="DF1074" t="s">
        <v>3</v>
      </c>
      <c r="DG1074" t="s">
        <v>3</v>
      </c>
      <c r="DH1074" t="s">
        <v>3</v>
      </c>
      <c r="DI1074" t="s">
        <v>3</v>
      </c>
      <c r="DJ1074" t="s">
        <v>3</v>
      </c>
      <c r="DK1074" t="s">
        <v>3</v>
      </c>
      <c r="DL1074" t="s">
        <v>3</v>
      </c>
      <c r="DM1074" t="s">
        <v>3</v>
      </c>
      <c r="DN1074">
        <v>0</v>
      </c>
      <c r="DO1074">
        <v>0</v>
      </c>
      <c r="DP1074">
        <v>1</v>
      </c>
      <c r="DQ1074">
        <v>1</v>
      </c>
      <c r="DU1074">
        <v>1010</v>
      </c>
      <c r="DV1074" t="s">
        <v>238</v>
      </c>
      <c r="DW1074" t="s">
        <v>238</v>
      </c>
      <c r="DX1074">
        <v>1</v>
      </c>
      <c r="DZ1074" t="s">
        <v>3</v>
      </c>
      <c r="EA1074" t="s">
        <v>3</v>
      </c>
      <c r="EB1074" t="s">
        <v>3</v>
      </c>
      <c r="EC1074" t="s">
        <v>3</v>
      </c>
      <c r="EE1074">
        <v>36260309</v>
      </c>
      <c r="EF1074">
        <v>3</v>
      </c>
      <c r="EG1074" t="s">
        <v>224</v>
      </c>
      <c r="EH1074">
        <v>0</v>
      </c>
      <c r="EI1074" t="s">
        <v>3</v>
      </c>
      <c r="EJ1074">
        <v>2</v>
      </c>
      <c r="EK1074">
        <v>108001</v>
      </c>
      <c r="EL1074" t="s">
        <v>225</v>
      </c>
      <c r="EM1074" t="s">
        <v>226</v>
      </c>
      <c r="EO1074" t="s">
        <v>3</v>
      </c>
      <c r="EQ1074">
        <v>0</v>
      </c>
      <c r="ER1074">
        <v>8.81</v>
      </c>
      <c r="ES1074">
        <v>8.81</v>
      </c>
      <c r="ET1074">
        <v>0</v>
      </c>
      <c r="EU1074">
        <v>0</v>
      </c>
      <c r="EV1074">
        <v>0</v>
      </c>
      <c r="EW1074">
        <v>0</v>
      </c>
      <c r="EX1074">
        <v>0</v>
      </c>
      <c r="FQ1074">
        <v>0</v>
      </c>
      <c r="FR1074">
        <f t="shared" si="1083"/>
        <v>0</v>
      </c>
      <c r="FS1074">
        <v>0</v>
      </c>
      <c r="FX1074">
        <v>95</v>
      </c>
      <c r="FY1074">
        <v>65</v>
      </c>
      <c r="GA1074" t="s">
        <v>3</v>
      </c>
      <c r="GD1074">
        <v>1</v>
      </c>
      <c r="GF1074">
        <v>-1190793685</v>
      </c>
      <c r="GG1074">
        <v>2</v>
      </c>
      <c r="GH1074">
        <v>1</v>
      </c>
      <c r="GI1074">
        <v>2</v>
      </c>
      <c r="GJ1074">
        <v>0</v>
      </c>
      <c r="GK1074">
        <v>0</v>
      </c>
      <c r="GL1074">
        <f t="shared" si="1084"/>
        <v>0</v>
      </c>
      <c r="GM1074">
        <f t="shared" si="1085"/>
        <v>76.47</v>
      </c>
      <c r="GN1074">
        <f t="shared" si="1086"/>
        <v>0</v>
      </c>
      <c r="GO1074">
        <f t="shared" si="1087"/>
        <v>76.47</v>
      </c>
      <c r="GP1074">
        <f t="shared" si="1088"/>
        <v>0</v>
      </c>
      <c r="GR1074">
        <v>0</v>
      </c>
      <c r="GS1074">
        <v>3</v>
      </c>
      <c r="GT1074">
        <v>0</v>
      </c>
      <c r="GU1074" t="s">
        <v>3</v>
      </c>
      <c r="GV1074">
        <f t="shared" si="1089"/>
        <v>0</v>
      </c>
      <c r="GW1074">
        <v>1</v>
      </c>
      <c r="GX1074">
        <f t="shared" si="1090"/>
        <v>0</v>
      </c>
      <c r="HA1074">
        <v>0</v>
      </c>
      <c r="HB1074">
        <v>0</v>
      </c>
      <c r="HC1074">
        <f t="shared" si="1091"/>
        <v>0</v>
      </c>
      <c r="HE1074" t="s">
        <v>3</v>
      </c>
      <c r="HF1074" t="s">
        <v>3</v>
      </c>
      <c r="IK1074">
        <v>0</v>
      </c>
    </row>
    <row r="1075" spans="1:245">
      <c r="A1075">
        <v>17</v>
      </c>
      <c r="B1075">
        <v>1</v>
      </c>
      <c r="C1075">
        <f>ROW(SmtRes!A787)</f>
        <v>787</v>
      </c>
      <c r="D1075">
        <f>ROW(EtalonRes!A772)</f>
        <v>772</v>
      </c>
      <c r="E1075" t="s">
        <v>235</v>
      </c>
      <c r="F1075" t="s">
        <v>250</v>
      </c>
      <c r="G1075" t="s">
        <v>251</v>
      </c>
      <c r="H1075" t="s">
        <v>252</v>
      </c>
      <c r="I1075">
        <f>ROUND(2/100,9)</f>
        <v>0.02</v>
      </c>
      <c r="J1075">
        <v>0</v>
      </c>
      <c r="O1075">
        <f t="shared" si="1057"/>
        <v>3111.21</v>
      </c>
      <c r="P1075">
        <f t="shared" si="1058"/>
        <v>2256.52</v>
      </c>
      <c r="Q1075">
        <f t="shared" si="1059"/>
        <v>255.45</v>
      </c>
      <c r="R1075">
        <f t="shared" si="1060"/>
        <v>103.67</v>
      </c>
      <c r="S1075">
        <f t="shared" si="1061"/>
        <v>599.24</v>
      </c>
      <c r="T1075">
        <f t="shared" si="1062"/>
        <v>0</v>
      </c>
      <c r="U1075">
        <f t="shared" si="1063"/>
        <v>2.0591900000000001</v>
      </c>
      <c r="V1075">
        <f t="shared" si="1064"/>
        <v>0.24224999999999999</v>
      </c>
      <c r="W1075">
        <f t="shared" si="1065"/>
        <v>0</v>
      </c>
      <c r="X1075">
        <f t="shared" si="1066"/>
        <v>745.08</v>
      </c>
      <c r="Y1075">
        <f t="shared" si="1067"/>
        <v>379.57</v>
      </c>
      <c r="AA1075">
        <v>33525518</v>
      </c>
      <c r="AB1075">
        <f t="shared" si="1068"/>
        <v>25001.6335</v>
      </c>
      <c r="AC1075">
        <f t="shared" si="1094"/>
        <v>22793.11</v>
      </c>
      <c r="AD1075">
        <f>ROUND(((((ET1075*1.25))-((EU1075*1.25)))+AE1075),6)</f>
        <v>1263.3499999999999</v>
      </c>
      <c r="AE1075">
        <f>ROUND(((EU1075*1.25)),6)</f>
        <v>163.52500000000001</v>
      </c>
      <c r="AF1075">
        <f>ROUND(((EV1075*1.15)),6)</f>
        <v>945.17349999999999</v>
      </c>
      <c r="AG1075">
        <f t="shared" si="1070"/>
        <v>0</v>
      </c>
      <c r="AH1075">
        <f>((EW1075*1.15))</f>
        <v>102.95949999999999</v>
      </c>
      <c r="AI1075">
        <f>((EX1075*1.25))</f>
        <v>12.112499999999999</v>
      </c>
      <c r="AJ1075">
        <f t="shared" si="1071"/>
        <v>0</v>
      </c>
      <c r="AK1075">
        <v>24625.68</v>
      </c>
      <c r="AL1075">
        <v>22793.11</v>
      </c>
      <c r="AM1075">
        <v>1010.68</v>
      </c>
      <c r="AN1075">
        <v>130.82</v>
      </c>
      <c r="AO1075">
        <v>821.89</v>
      </c>
      <c r="AP1075">
        <v>0</v>
      </c>
      <c r="AQ1075">
        <v>89.53</v>
      </c>
      <c r="AR1075">
        <v>9.69</v>
      </c>
      <c r="AS1075">
        <v>0</v>
      </c>
      <c r="AT1075">
        <v>106</v>
      </c>
      <c r="AU1075">
        <v>54</v>
      </c>
      <c r="AV1075">
        <v>1</v>
      </c>
      <c r="AW1075">
        <v>1</v>
      </c>
      <c r="AZ1075">
        <v>1</v>
      </c>
      <c r="BA1075">
        <v>31.7</v>
      </c>
      <c r="BB1075">
        <v>10.11</v>
      </c>
      <c r="BC1075">
        <v>4.95</v>
      </c>
      <c r="BD1075" t="s">
        <v>3</v>
      </c>
      <c r="BE1075" t="s">
        <v>3</v>
      </c>
      <c r="BF1075" t="s">
        <v>3</v>
      </c>
      <c r="BG1075" t="s">
        <v>3</v>
      </c>
      <c r="BH1075">
        <v>0</v>
      </c>
      <c r="BI1075">
        <v>1</v>
      </c>
      <c r="BJ1075" t="s">
        <v>253</v>
      </c>
      <c r="BM1075">
        <v>10001</v>
      </c>
      <c r="BN1075">
        <v>0</v>
      </c>
      <c r="BO1075" t="s">
        <v>250</v>
      </c>
      <c r="BP1075">
        <v>1</v>
      </c>
      <c r="BQ1075">
        <v>2</v>
      </c>
      <c r="BR1075">
        <v>0</v>
      </c>
      <c r="BS1075">
        <v>31.7</v>
      </c>
      <c r="BT1075">
        <v>1</v>
      </c>
      <c r="BU1075">
        <v>1</v>
      </c>
      <c r="BV1075">
        <v>1</v>
      </c>
      <c r="BW1075">
        <v>1</v>
      </c>
      <c r="BX1075">
        <v>1</v>
      </c>
      <c r="BY1075" t="s">
        <v>3</v>
      </c>
      <c r="BZ1075">
        <v>118</v>
      </c>
      <c r="CA1075">
        <v>63</v>
      </c>
      <c r="CE1075">
        <v>0</v>
      </c>
      <c r="CF1075">
        <v>0</v>
      </c>
      <c r="CG1075">
        <v>0</v>
      </c>
      <c r="CM1075">
        <v>0</v>
      </c>
      <c r="CN1075" t="s">
        <v>3</v>
      </c>
      <c r="CO1075">
        <v>0</v>
      </c>
      <c r="CP1075">
        <f t="shared" si="1072"/>
        <v>3111.21</v>
      </c>
      <c r="CQ1075">
        <f t="shared" si="1073"/>
        <v>112825.89450000001</v>
      </c>
      <c r="CR1075">
        <f t="shared" si="1074"/>
        <v>12772.468499999999</v>
      </c>
      <c r="CS1075">
        <f t="shared" si="1075"/>
        <v>5183.7425000000003</v>
      </c>
      <c r="CT1075">
        <f t="shared" si="1076"/>
        <v>29961.999949999998</v>
      </c>
      <c r="CU1075">
        <f t="shared" si="1077"/>
        <v>0</v>
      </c>
      <c r="CV1075">
        <f t="shared" si="1078"/>
        <v>102.95949999999999</v>
      </c>
      <c r="CW1075">
        <f t="shared" si="1079"/>
        <v>12.112499999999999</v>
      </c>
      <c r="CX1075">
        <f t="shared" si="1080"/>
        <v>0</v>
      </c>
      <c r="CY1075">
        <f t="shared" si="1081"/>
        <v>745.08459999999991</v>
      </c>
      <c r="CZ1075">
        <f t="shared" si="1082"/>
        <v>379.57139999999998</v>
      </c>
      <c r="DC1075" t="s">
        <v>3</v>
      </c>
      <c r="DD1075" t="s">
        <v>3</v>
      </c>
      <c r="DE1075" t="s">
        <v>167</v>
      </c>
      <c r="DF1075" t="s">
        <v>167</v>
      </c>
      <c r="DG1075" t="s">
        <v>168</v>
      </c>
      <c r="DH1075" t="s">
        <v>3</v>
      </c>
      <c r="DI1075" t="s">
        <v>168</v>
      </c>
      <c r="DJ1075" t="s">
        <v>167</v>
      </c>
      <c r="DK1075" t="s">
        <v>3</v>
      </c>
      <c r="DL1075" t="s">
        <v>3</v>
      </c>
      <c r="DM1075" t="s">
        <v>3</v>
      </c>
      <c r="DN1075">
        <v>0</v>
      </c>
      <c r="DO1075">
        <v>0</v>
      </c>
      <c r="DP1075">
        <v>1</v>
      </c>
      <c r="DQ1075">
        <v>1</v>
      </c>
      <c r="DU1075">
        <v>1013</v>
      </c>
      <c r="DV1075" t="s">
        <v>252</v>
      </c>
      <c r="DW1075" t="s">
        <v>252</v>
      </c>
      <c r="DX1075">
        <v>1</v>
      </c>
      <c r="DZ1075" t="s">
        <v>3</v>
      </c>
      <c r="EA1075" t="s">
        <v>3</v>
      </c>
      <c r="EB1075" t="s">
        <v>3</v>
      </c>
      <c r="EC1075" t="s">
        <v>3</v>
      </c>
      <c r="EE1075">
        <v>36260426</v>
      </c>
      <c r="EF1075">
        <v>2</v>
      </c>
      <c r="EG1075" t="s">
        <v>55</v>
      </c>
      <c r="EH1075">
        <v>0</v>
      </c>
      <c r="EI1075" t="s">
        <v>3</v>
      </c>
      <c r="EJ1075">
        <v>1</v>
      </c>
      <c r="EK1075">
        <v>10001</v>
      </c>
      <c r="EL1075" t="s">
        <v>169</v>
      </c>
      <c r="EM1075" t="s">
        <v>170</v>
      </c>
      <c r="EO1075" t="s">
        <v>3</v>
      </c>
      <c r="EQ1075">
        <v>0</v>
      </c>
      <c r="ER1075">
        <v>24625.68</v>
      </c>
      <c r="ES1075">
        <v>22793.11</v>
      </c>
      <c r="ET1075">
        <v>1010.68</v>
      </c>
      <c r="EU1075">
        <v>130.82</v>
      </c>
      <c r="EV1075">
        <v>821.89</v>
      </c>
      <c r="EW1075">
        <v>89.53</v>
      </c>
      <c r="EX1075">
        <v>9.69</v>
      </c>
      <c r="EY1075">
        <v>0</v>
      </c>
      <c r="FQ1075">
        <v>0</v>
      </c>
      <c r="FR1075">
        <f t="shared" si="1083"/>
        <v>0</v>
      </c>
      <c r="FS1075">
        <v>0</v>
      </c>
      <c r="FT1075" t="s">
        <v>58</v>
      </c>
      <c r="FU1075" t="s">
        <v>59</v>
      </c>
      <c r="FX1075">
        <v>106.2</v>
      </c>
      <c r="FY1075">
        <v>53.55</v>
      </c>
      <c r="GA1075" t="s">
        <v>3</v>
      </c>
      <c r="GD1075">
        <v>1</v>
      </c>
      <c r="GF1075">
        <v>1266167691</v>
      </c>
      <c r="GG1075">
        <v>2</v>
      </c>
      <c r="GH1075">
        <v>1</v>
      </c>
      <c r="GI1075">
        <v>2</v>
      </c>
      <c r="GJ1075">
        <v>0</v>
      </c>
      <c r="GK1075">
        <v>0</v>
      </c>
      <c r="GL1075">
        <f t="shared" si="1084"/>
        <v>0</v>
      </c>
      <c r="GM1075">
        <f t="shared" si="1085"/>
        <v>4235.8599999999997</v>
      </c>
      <c r="GN1075">
        <f t="shared" si="1086"/>
        <v>4235.8599999999997</v>
      </c>
      <c r="GO1075">
        <f t="shared" si="1087"/>
        <v>0</v>
      </c>
      <c r="GP1075">
        <f t="shared" si="1088"/>
        <v>0</v>
      </c>
      <c r="GR1075">
        <v>0</v>
      </c>
      <c r="GS1075">
        <v>3</v>
      </c>
      <c r="GT1075">
        <v>0</v>
      </c>
      <c r="GU1075" t="s">
        <v>3</v>
      </c>
      <c r="GV1075">
        <f t="shared" si="1089"/>
        <v>0</v>
      </c>
      <c r="GW1075">
        <v>1</v>
      </c>
      <c r="GX1075">
        <f t="shared" si="1090"/>
        <v>0</v>
      </c>
      <c r="HA1075">
        <v>0</v>
      </c>
      <c r="HB1075">
        <v>0</v>
      </c>
      <c r="HC1075">
        <f t="shared" si="1091"/>
        <v>0</v>
      </c>
      <c r="HE1075" t="s">
        <v>3</v>
      </c>
      <c r="HF1075" t="s">
        <v>3</v>
      </c>
      <c r="IK1075">
        <v>0</v>
      </c>
    </row>
    <row r="1076" spans="1:245">
      <c r="A1076">
        <v>18</v>
      </c>
      <c r="B1076">
        <v>1</v>
      </c>
      <c r="C1076">
        <v>780</v>
      </c>
      <c r="E1076" t="s">
        <v>308</v>
      </c>
      <c r="F1076" t="s">
        <v>255</v>
      </c>
      <c r="G1076" t="s">
        <v>256</v>
      </c>
      <c r="H1076" t="s">
        <v>257</v>
      </c>
      <c r="I1076">
        <f>I1075*J1076</f>
        <v>1</v>
      </c>
      <c r="J1076">
        <v>50</v>
      </c>
      <c r="O1076">
        <f t="shared" si="1057"/>
        <v>180.86</v>
      </c>
      <c r="P1076">
        <f t="shared" si="1058"/>
        <v>180.86</v>
      </c>
      <c r="Q1076">
        <f t="shared" si="1059"/>
        <v>0</v>
      </c>
      <c r="R1076">
        <f t="shared" si="1060"/>
        <v>0</v>
      </c>
      <c r="S1076">
        <f t="shared" si="1061"/>
        <v>0</v>
      </c>
      <c r="T1076">
        <f t="shared" si="1062"/>
        <v>0</v>
      </c>
      <c r="U1076">
        <f t="shared" si="1063"/>
        <v>0</v>
      </c>
      <c r="V1076">
        <f t="shared" si="1064"/>
        <v>0</v>
      </c>
      <c r="W1076">
        <f t="shared" si="1065"/>
        <v>0.04</v>
      </c>
      <c r="X1076">
        <f t="shared" si="1066"/>
        <v>0</v>
      </c>
      <c r="Y1076">
        <f t="shared" si="1067"/>
        <v>0</v>
      </c>
      <c r="AA1076">
        <v>33525518</v>
      </c>
      <c r="AB1076">
        <f t="shared" si="1068"/>
        <v>94.69</v>
      </c>
      <c r="AC1076">
        <f t="shared" si="1094"/>
        <v>94.69</v>
      </c>
      <c r="AD1076">
        <f>ROUND((((ET1076)-(EU1076))+AE1076),6)</f>
        <v>0</v>
      </c>
      <c r="AE1076">
        <f t="shared" ref="AE1076:AF1078" si="1098">ROUND((EU1076),6)</f>
        <v>0</v>
      </c>
      <c r="AF1076">
        <f t="shared" si="1098"/>
        <v>0</v>
      </c>
      <c r="AG1076">
        <f t="shared" si="1070"/>
        <v>0</v>
      </c>
      <c r="AH1076">
        <f t="shared" ref="AH1076:AI1078" si="1099">(EW1076)</f>
        <v>0</v>
      </c>
      <c r="AI1076">
        <f t="shared" si="1099"/>
        <v>0</v>
      </c>
      <c r="AJ1076">
        <f t="shared" si="1071"/>
        <v>0.04</v>
      </c>
      <c r="AK1076">
        <v>94.69</v>
      </c>
      <c r="AL1076">
        <v>94.69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0.04</v>
      </c>
      <c r="AT1076">
        <v>106</v>
      </c>
      <c r="AU1076">
        <v>54</v>
      </c>
      <c r="AV1076">
        <v>1</v>
      </c>
      <c r="AW1076">
        <v>1</v>
      </c>
      <c r="AZ1076">
        <v>1</v>
      </c>
      <c r="BA1076">
        <v>1</v>
      </c>
      <c r="BB1076">
        <v>1</v>
      </c>
      <c r="BC1076">
        <v>1.91</v>
      </c>
      <c r="BD1076" t="s">
        <v>3</v>
      </c>
      <c r="BE1076" t="s">
        <v>3</v>
      </c>
      <c r="BF1076" t="s">
        <v>3</v>
      </c>
      <c r="BG1076" t="s">
        <v>3</v>
      </c>
      <c r="BH1076">
        <v>3</v>
      </c>
      <c r="BI1076">
        <v>1</v>
      </c>
      <c r="BJ1076" t="s">
        <v>258</v>
      </c>
      <c r="BM1076">
        <v>10001</v>
      </c>
      <c r="BN1076">
        <v>0</v>
      </c>
      <c r="BO1076" t="s">
        <v>255</v>
      </c>
      <c r="BP1076">
        <v>1</v>
      </c>
      <c r="BQ1076">
        <v>2</v>
      </c>
      <c r="BR1076">
        <v>0</v>
      </c>
      <c r="BS1076">
        <v>1</v>
      </c>
      <c r="BT1076">
        <v>1</v>
      </c>
      <c r="BU1076">
        <v>1</v>
      </c>
      <c r="BV1076">
        <v>1</v>
      </c>
      <c r="BW1076">
        <v>1</v>
      </c>
      <c r="BX1076">
        <v>1</v>
      </c>
      <c r="BY1076" t="s">
        <v>3</v>
      </c>
      <c r="BZ1076">
        <v>118</v>
      </c>
      <c r="CA1076">
        <v>63</v>
      </c>
      <c r="CE1076">
        <v>0</v>
      </c>
      <c r="CF1076">
        <v>0</v>
      </c>
      <c r="CG1076">
        <v>0</v>
      </c>
      <c r="CM1076">
        <v>0</v>
      </c>
      <c r="CN1076" t="s">
        <v>3</v>
      </c>
      <c r="CO1076">
        <v>0</v>
      </c>
      <c r="CP1076">
        <f t="shared" si="1072"/>
        <v>180.86</v>
      </c>
      <c r="CQ1076">
        <f t="shared" si="1073"/>
        <v>180.8579</v>
      </c>
      <c r="CR1076">
        <f t="shared" si="1074"/>
        <v>0</v>
      </c>
      <c r="CS1076">
        <f t="shared" si="1075"/>
        <v>0</v>
      </c>
      <c r="CT1076">
        <f t="shared" si="1076"/>
        <v>0</v>
      </c>
      <c r="CU1076">
        <f t="shared" si="1077"/>
        <v>0</v>
      </c>
      <c r="CV1076">
        <f t="shared" si="1078"/>
        <v>0</v>
      </c>
      <c r="CW1076">
        <f t="shared" si="1079"/>
        <v>0</v>
      </c>
      <c r="CX1076">
        <f t="shared" si="1080"/>
        <v>0.04</v>
      </c>
      <c r="CY1076">
        <f t="shared" si="1081"/>
        <v>0</v>
      </c>
      <c r="CZ1076">
        <f t="shared" si="1082"/>
        <v>0</v>
      </c>
      <c r="DC1076" t="s">
        <v>3</v>
      </c>
      <c r="DD1076" t="s">
        <v>3</v>
      </c>
      <c r="DE1076" t="s">
        <v>3</v>
      </c>
      <c r="DF1076" t="s">
        <v>3</v>
      </c>
      <c r="DG1076" t="s">
        <v>3</v>
      </c>
      <c r="DH1076" t="s">
        <v>3</v>
      </c>
      <c r="DI1076" t="s">
        <v>3</v>
      </c>
      <c r="DJ1076" t="s">
        <v>3</v>
      </c>
      <c r="DK1076" t="s">
        <v>3</v>
      </c>
      <c r="DL1076" t="s">
        <v>3</v>
      </c>
      <c r="DM1076" t="s">
        <v>3</v>
      </c>
      <c r="DN1076">
        <v>0</v>
      </c>
      <c r="DO1076">
        <v>0</v>
      </c>
      <c r="DP1076">
        <v>1</v>
      </c>
      <c r="DQ1076">
        <v>1</v>
      </c>
      <c r="DU1076">
        <v>1013</v>
      </c>
      <c r="DV1076" t="s">
        <v>257</v>
      </c>
      <c r="DW1076" t="s">
        <v>257</v>
      </c>
      <c r="DX1076">
        <v>1</v>
      </c>
      <c r="DZ1076" t="s">
        <v>3</v>
      </c>
      <c r="EA1076" t="s">
        <v>3</v>
      </c>
      <c r="EB1076" t="s">
        <v>3</v>
      </c>
      <c r="EC1076" t="s">
        <v>3</v>
      </c>
      <c r="EE1076">
        <v>36260426</v>
      </c>
      <c r="EF1076">
        <v>2</v>
      </c>
      <c r="EG1076" t="s">
        <v>55</v>
      </c>
      <c r="EH1076">
        <v>0</v>
      </c>
      <c r="EI1076" t="s">
        <v>3</v>
      </c>
      <c r="EJ1076">
        <v>1</v>
      </c>
      <c r="EK1076">
        <v>10001</v>
      </c>
      <c r="EL1076" t="s">
        <v>169</v>
      </c>
      <c r="EM1076" t="s">
        <v>170</v>
      </c>
      <c r="EO1076" t="s">
        <v>3</v>
      </c>
      <c r="EQ1076">
        <v>0</v>
      </c>
      <c r="ER1076">
        <v>94.69</v>
      </c>
      <c r="ES1076">
        <v>94.69</v>
      </c>
      <c r="ET1076">
        <v>0</v>
      </c>
      <c r="EU1076">
        <v>0</v>
      </c>
      <c r="EV1076">
        <v>0</v>
      </c>
      <c r="EW1076">
        <v>0</v>
      </c>
      <c r="EX1076">
        <v>0</v>
      </c>
      <c r="FQ1076">
        <v>0</v>
      </c>
      <c r="FR1076">
        <f t="shared" si="1083"/>
        <v>0</v>
      </c>
      <c r="FS1076">
        <v>0</v>
      </c>
      <c r="FT1076" t="s">
        <v>58</v>
      </c>
      <c r="FU1076" t="s">
        <v>59</v>
      </c>
      <c r="FX1076">
        <v>106.2</v>
      </c>
      <c r="FY1076">
        <v>53.55</v>
      </c>
      <c r="GA1076" t="s">
        <v>3</v>
      </c>
      <c r="GD1076">
        <v>1</v>
      </c>
      <c r="GF1076">
        <v>1837586053</v>
      </c>
      <c r="GG1076">
        <v>2</v>
      </c>
      <c r="GH1076">
        <v>1</v>
      </c>
      <c r="GI1076">
        <v>2</v>
      </c>
      <c r="GJ1076">
        <v>0</v>
      </c>
      <c r="GK1076">
        <v>0</v>
      </c>
      <c r="GL1076">
        <f t="shared" si="1084"/>
        <v>0</v>
      </c>
      <c r="GM1076">
        <f t="shared" si="1085"/>
        <v>180.86</v>
      </c>
      <c r="GN1076">
        <f t="shared" si="1086"/>
        <v>180.86</v>
      </c>
      <c r="GO1076">
        <f t="shared" si="1087"/>
        <v>0</v>
      </c>
      <c r="GP1076">
        <f t="shared" si="1088"/>
        <v>0</v>
      </c>
      <c r="GR1076">
        <v>0</v>
      </c>
      <c r="GS1076">
        <v>3</v>
      </c>
      <c r="GT1076">
        <v>0</v>
      </c>
      <c r="GU1076" t="s">
        <v>3</v>
      </c>
      <c r="GV1076">
        <f t="shared" si="1089"/>
        <v>0</v>
      </c>
      <c r="GW1076">
        <v>1</v>
      </c>
      <c r="GX1076">
        <f t="shared" si="1090"/>
        <v>0</v>
      </c>
      <c r="HA1076">
        <v>0</v>
      </c>
      <c r="HB1076">
        <v>0</v>
      </c>
      <c r="HC1076">
        <f t="shared" si="1091"/>
        <v>0</v>
      </c>
      <c r="HE1076" t="s">
        <v>3</v>
      </c>
      <c r="HF1076" t="s">
        <v>3</v>
      </c>
      <c r="IK1076">
        <v>0</v>
      </c>
    </row>
    <row r="1077" spans="1:245">
      <c r="A1077">
        <v>18</v>
      </c>
      <c r="B1077">
        <v>1</v>
      </c>
      <c r="C1077">
        <v>786</v>
      </c>
      <c r="E1077" t="s">
        <v>309</v>
      </c>
      <c r="F1077" t="s">
        <v>260</v>
      </c>
      <c r="G1077" t="s">
        <v>261</v>
      </c>
      <c r="H1077" t="s">
        <v>184</v>
      </c>
      <c r="I1077">
        <f>I1075*J1077</f>
        <v>2</v>
      </c>
      <c r="J1077">
        <v>100</v>
      </c>
      <c r="O1077">
        <f t="shared" si="1057"/>
        <v>10722.09</v>
      </c>
      <c r="P1077">
        <f t="shared" si="1058"/>
        <v>10722.09</v>
      </c>
      <c r="Q1077">
        <f t="shared" si="1059"/>
        <v>0</v>
      </c>
      <c r="R1077">
        <f t="shared" si="1060"/>
        <v>0</v>
      </c>
      <c r="S1077">
        <f t="shared" si="1061"/>
        <v>0</v>
      </c>
      <c r="T1077">
        <f t="shared" si="1062"/>
        <v>0</v>
      </c>
      <c r="U1077">
        <f t="shared" si="1063"/>
        <v>0</v>
      </c>
      <c r="V1077">
        <f t="shared" si="1064"/>
        <v>0</v>
      </c>
      <c r="W1077">
        <f t="shared" si="1065"/>
        <v>4.0199999999999996</v>
      </c>
      <c r="X1077">
        <f t="shared" si="1066"/>
        <v>0</v>
      </c>
      <c r="Y1077">
        <f t="shared" si="1067"/>
        <v>0</v>
      </c>
      <c r="AA1077">
        <v>33525518</v>
      </c>
      <c r="AB1077">
        <f t="shared" si="1068"/>
        <v>2102.37</v>
      </c>
      <c r="AC1077">
        <f t="shared" si="1094"/>
        <v>2102.37</v>
      </c>
      <c r="AD1077">
        <f>ROUND((((ET1077)-(EU1077))+AE1077),6)</f>
        <v>0</v>
      </c>
      <c r="AE1077">
        <f t="shared" si="1098"/>
        <v>0</v>
      </c>
      <c r="AF1077">
        <f t="shared" si="1098"/>
        <v>0</v>
      </c>
      <c r="AG1077">
        <f t="shared" si="1070"/>
        <v>0</v>
      </c>
      <c r="AH1077">
        <f t="shared" si="1099"/>
        <v>0</v>
      </c>
      <c r="AI1077">
        <f t="shared" si="1099"/>
        <v>0</v>
      </c>
      <c r="AJ1077">
        <f t="shared" si="1071"/>
        <v>2.0099999999999998</v>
      </c>
      <c r="AK1077">
        <v>2102.37</v>
      </c>
      <c r="AL1077">
        <v>2102.37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2.0099999999999998</v>
      </c>
      <c r="AT1077">
        <v>106</v>
      </c>
      <c r="AU1077">
        <v>54</v>
      </c>
      <c r="AV1077">
        <v>1</v>
      </c>
      <c r="AW1077">
        <v>1</v>
      </c>
      <c r="AZ1077">
        <v>1</v>
      </c>
      <c r="BA1077">
        <v>1</v>
      </c>
      <c r="BB1077">
        <v>1</v>
      </c>
      <c r="BC1077">
        <v>2.5499999999999998</v>
      </c>
      <c r="BD1077" t="s">
        <v>3</v>
      </c>
      <c r="BE1077" t="s">
        <v>3</v>
      </c>
      <c r="BF1077" t="s">
        <v>3</v>
      </c>
      <c r="BG1077" t="s">
        <v>3</v>
      </c>
      <c r="BH1077">
        <v>3</v>
      </c>
      <c r="BI1077">
        <v>1</v>
      </c>
      <c r="BJ1077" t="s">
        <v>262</v>
      </c>
      <c r="BM1077">
        <v>10001</v>
      </c>
      <c r="BN1077">
        <v>0</v>
      </c>
      <c r="BO1077" t="s">
        <v>260</v>
      </c>
      <c r="BP1077">
        <v>1</v>
      </c>
      <c r="BQ1077">
        <v>2</v>
      </c>
      <c r="BR1077">
        <v>0</v>
      </c>
      <c r="BS1077">
        <v>1</v>
      </c>
      <c r="BT1077">
        <v>1</v>
      </c>
      <c r="BU1077">
        <v>1</v>
      </c>
      <c r="BV1077">
        <v>1</v>
      </c>
      <c r="BW1077">
        <v>1</v>
      </c>
      <c r="BX1077">
        <v>1</v>
      </c>
      <c r="BY1077" t="s">
        <v>3</v>
      </c>
      <c r="BZ1077">
        <v>118</v>
      </c>
      <c r="CA1077">
        <v>63</v>
      </c>
      <c r="CE1077">
        <v>0</v>
      </c>
      <c r="CF1077">
        <v>0</v>
      </c>
      <c r="CG1077">
        <v>0</v>
      </c>
      <c r="CM1077">
        <v>0</v>
      </c>
      <c r="CN1077" t="s">
        <v>3</v>
      </c>
      <c r="CO1077">
        <v>0</v>
      </c>
      <c r="CP1077">
        <f t="shared" si="1072"/>
        <v>10722.09</v>
      </c>
      <c r="CQ1077">
        <f t="shared" si="1073"/>
        <v>5361.0434999999998</v>
      </c>
      <c r="CR1077">
        <f t="shared" si="1074"/>
        <v>0</v>
      </c>
      <c r="CS1077">
        <f t="shared" si="1075"/>
        <v>0</v>
      </c>
      <c r="CT1077">
        <f t="shared" si="1076"/>
        <v>0</v>
      </c>
      <c r="CU1077">
        <f t="shared" si="1077"/>
        <v>0</v>
      </c>
      <c r="CV1077">
        <f t="shared" si="1078"/>
        <v>0</v>
      </c>
      <c r="CW1077">
        <f t="shared" si="1079"/>
        <v>0</v>
      </c>
      <c r="CX1077">
        <f t="shared" si="1080"/>
        <v>2.0099999999999998</v>
      </c>
      <c r="CY1077">
        <f t="shared" si="1081"/>
        <v>0</v>
      </c>
      <c r="CZ1077">
        <f t="shared" si="1082"/>
        <v>0</v>
      </c>
      <c r="DC1077" t="s">
        <v>3</v>
      </c>
      <c r="DD1077" t="s">
        <v>3</v>
      </c>
      <c r="DE1077" t="s">
        <v>3</v>
      </c>
      <c r="DF1077" t="s">
        <v>3</v>
      </c>
      <c r="DG1077" t="s">
        <v>3</v>
      </c>
      <c r="DH1077" t="s">
        <v>3</v>
      </c>
      <c r="DI1077" t="s">
        <v>3</v>
      </c>
      <c r="DJ1077" t="s">
        <v>3</v>
      </c>
      <c r="DK1077" t="s">
        <v>3</v>
      </c>
      <c r="DL1077" t="s">
        <v>3</v>
      </c>
      <c r="DM1077" t="s">
        <v>3</v>
      </c>
      <c r="DN1077">
        <v>0</v>
      </c>
      <c r="DO1077">
        <v>0</v>
      </c>
      <c r="DP1077">
        <v>1</v>
      </c>
      <c r="DQ1077">
        <v>1</v>
      </c>
      <c r="DU1077">
        <v>1005</v>
      </c>
      <c r="DV1077" t="s">
        <v>184</v>
      </c>
      <c r="DW1077" t="s">
        <v>184</v>
      </c>
      <c r="DX1077">
        <v>1</v>
      </c>
      <c r="DZ1077" t="s">
        <v>3</v>
      </c>
      <c r="EA1077" t="s">
        <v>3</v>
      </c>
      <c r="EB1077" t="s">
        <v>3</v>
      </c>
      <c r="EC1077" t="s">
        <v>3</v>
      </c>
      <c r="EE1077">
        <v>36260426</v>
      </c>
      <c r="EF1077">
        <v>2</v>
      </c>
      <c r="EG1077" t="s">
        <v>55</v>
      </c>
      <c r="EH1077">
        <v>0</v>
      </c>
      <c r="EI1077" t="s">
        <v>3</v>
      </c>
      <c r="EJ1077">
        <v>1</v>
      </c>
      <c r="EK1077">
        <v>10001</v>
      </c>
      <c r="EL1077" t="s">
        <v>169</v>
      </c>
      <c r="EM1077" t="s">
        <v>170</v>
      </c>
      <c r="EO1077" t="s">
        <v>3</v>
      </c>
      <c r="EQ1077">
        <v>0</v>
      </c>
      <c r="ER1077">
        <v>2102.37</v>
      </c>
      <c r="ES1077">
        <v>2102.37</v>
      </c>
      <c r="ET1077">
        <v>0</v>
      </c>
      <c r="EU1077">
        <v>0</v>
      </c>
      <c r="EV1077">
        <v>0</v>
      </c>
      <c r="EW1077">
        <v>0</v>
      </c>
      <c r="EX1077">
        <v>0</v>
      </c>
      <c r="FQ1077">
        <v>0</v>
      </c>
      <c r="FR1077">
        <f t="shared" si="1083"/>
        <v>0</v>
      </c>
      <c r="FS1077">
        <v>0</v>
      </c>
      <c r="FT1077" t="s">
        <v>58</v>
      </c>
      <c r="FU1077" t="s">
        <v>59</v>
      </c>
      <c r="FX1077">
        <v>106.2</v>
      </c>
      <c r="FY1077">
        <v>53.55</v>
      </c>
      <c r="GA1077" t="s">
        <v>3</v>
      </c>
      <c r="GD1077">
        <v>1</v>
      </c>
      <c r="GF1077">
        <v>-424580404</v>
      </c>
      <c r="GG1077">
        <v>2</v>
      </c>
      <c r="GH1077">
        <v>1</v>
      </c>
      <c r="GI1077">
        <v>2</v>
      </c>
      <c r="GJ1077">
        <v>0</v>
      </c>
      <c r="GK1077">
        <v>0</v>
      </c>
      <c r="GL1077">
        <f t="shared" si="1084"/>
        <v>0</v>
      </c>
      <c r="GM1077">
        <f t="shared" si="1085"/>
        <v>10722.09</v>
      </c>
      <c r="GN1077">
        <f t="shared" si="1086"/>
        <v>10722.09</v>
      </c>
      <c r="GO1077">
        <f t="shared" si="1087"/>
        <v>0</v>
      </c>
      <c r="GP1077">
        <f t="shared" si="1088"/>
        <v>0</v>
      </c>
      <c r="GR1077">
        <v>0</v>
      </c>
      <c r="GS1077">
        <v>3</v>
      </c>
      <c r="GT1077">
        <v>0</v>
      </c>
      <c r="GU1077" t="s">
        <v>3</v>
      </c>
      <c r="GV1077">
        <f t="shared" si="1089"/>
        <v>0</v>
      </c>
      <c r="GW1077">
        <v>1</v>
      </c>
      <c r="GX1077">
        <f t="shared" si="1090"/>
        <v>0</v>
      </c>
      <c r="HA1077">
        <v>0</v>
      </c>
      <c r="HB1077">
        <v>0</v>
      </c>
      <c r="HC1077">
        <f t="shared" si="1091"/>
        <v>0</v>
      </c>
      <c r="HE1077" t="s">
        <v>3</v>
      </c>
      <c r="HF1077" t="s">
        <v>3</v>
      </c>
      <c r="IK1077">
        <v>0</v>
      </c>
    </row>
    <row r="1078" spans="1:245">
      <c r="A1078">
        <v>18</v>
      </c>
      <c r="B1078">
        <v>1</v>
      </c>
      <c r="C1078">
        <v>785</v>
      </c>
      <c r="E1078" t="s">
        <v>310</v>
      </c>
      <c r="F1078" t="s">
        <v>264</v>
      </c>
      <c r="G1078" t="s">
        <v>265</v>
      </c>
      <c r="H1078" t="s">
        <v>184</v>
      </c>
      <c r="I1078">
        <f>I1075*J1078</f>
        <v>-2</v>
      </c>
      <c r="J1078">
        <v>-100</v>
      </c>
      <c r="O1078">
        <f t="shared" si="1057"/>
        <v>-2078.2800000000002</v>
      </c>
      <c r="P1078">
        <f t="shared" si="1058"/>
        <v>-2078.2800000000002</v>
      </c>
      <c r="Q1078">
        <f t="shared" si="1059"/>
        <v>0</v>
      </c>
      <c r="R1078">
        <f t="shared" si="1060"/>
        <v>0</v>
      </c>
      <c r="S1078">
        <f t="shared" si="1061"/>
        <v>0</v>
      </c>
      <c r="T1078">
        <f t="shared" si="1062"/>
        <v>0</v>
      </c>
      <c r="U1078">
        <f t="shared" si="1063"/>
        <v>0</v>
      </c>
      <c r="V1078">
        <f t="shared" si="1064"/>
        <v>0</v>
      </c>
      <c r="W1078">
        <f t="shared" si="1065"/>
        <v>0</v>
      </c>
      <c r="X1078">
        <f t="shared" si="1066"/>
        <v>0</v>
      </c>
      <c r="Y1078">
        <f t="shared" si="1067"/>
        <v>0</v>
      </c>
      <c r="AA1078">
        <v>33525518</v>
      </c>
      <c r="AB1078">
        <f t="shared" si="1068"/>
        <v>207</v>
      </c>
      <c r="AC1078">
        <f t="shared" si="1094"/>
        <v>207</v>
      </c>
      <c r="AD1078">
        <f>ROUND((((ET1078)-(EU1078))+AE1078),6)</f>
        <v>0</v>
      </c>
      <c r="AE1078">
        <f t="shared" si="1098"/>
        <v>0</v>
      </c>
      <c r="AF1078">
        <f t="shared" si="1098"/>
        <v>0</v>
      </c>
      <c r="AG1078">
        <f t="shared" si="1070"/>
        <v>0</v>
      </c>
      <c r="AH1078">
        <f t="shared" si="1099"/>
        <v>0</v>
      </c>
      <c r="AI1078">
        <f t="shared" si="1099"/>
        <v>0</v>
      </c>
      <c r="AJ1078">
        <f t="shared" si="1071"/>
        <v>0</v>
      </c>
      <c r="AK1078">
        <v>207</v>
      </c>
      <c r="AL1078">
        <v>207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106</v>
      </c>
      <c r="AU1078">
        <v>54</v>
      </c>
      <c r="AV1078">
        <v>1</v>
      </c>
      <c r="AW1078">
        <v>1</v>
      </c>
      <c r="AZ1078">
        <v>1</v>
      </c>
      <c r="BA1078">
        <v>1</v>
      </c>
      <c r="BB1078">
        <v>1</v>
      </c>
      <c r="BC1078">
        <v>5.0199999999999996</v>
      </c>
      <c r="BD1078" t="s">
        <v>3</v>
      </c>
      <c r="BE1078" t="s">
        <v>3</v>
      </c>
      <c r="BF1078" t="s">
        <v>3</v>
      </c>
      <c r="BG1078" t="s">
        <v>3</v>
      </c>
      <c r="BH1078">
        <v>3</v>
      </c>
      <c r="BI1078">
        <v>1</v>
      </c>
      <c r="BJ1078" t="s">
        <v>266</v>
      </c>
      <c r="BM1078">
        <v>10001</v>
      </c>
      <c r="BN1078">
        <v>0</v>
      </c>
      <c r="BO1078" t="s">
        <v>264</v>
      </c>
      <c r="BP1078">
        <v>1</v>
      </c>
      <c r="BQ1078">
        <v>2</v>
      </c>
      <c r="BR1078">
        <v>1</v>
      </c>
      <c r="BS1078">
        <v>1</v>
      </c>
      <c r="BT1078">
        <v>1</v>
      </c>
      <c r="BU1078">
        <v>1</v>
      </c>
      <c r="BV1078">
        <v>1</v>
      </c>
      <c r="BW1078">
        <v>1</v>
      </c>
      <c r="BX1078">
        <v>1</v>
      </c>
      <c r="BY1078" t="s">
        <v>3</v>
      </c>
      <c r="BZ1078">
        <v>118</v>
      </c>
      <c r="CA1078">
        <v>63</v>
      </c>
      <c r="CE1078">
        <v>0</v>
      </c>
      <c r="CF1078">
        <v>0</v>
      </c>
      <c r="CG1078">
        <v>0</v>
      </c>
      <c r="CM1078">
        <v>0</v>
      </c>
      <c r="CN1078" t="s">
        <v>3</v>
      </c>
      <c r="CO1078">
        <v>0</v>
      </c>
      <c r="CP1078">
        <f t="shared" si="1072"/>
        <v>-2078.2800000000002</v>
      </c>
      <c r="CQ1078">
        <f t="shared" si="1073"/>
        <v>1039.1399999999999</v>
      </c>
      <c r="CR1078">
        <f t="shared" si="1074"/>
        <v>0</v>
      </c>
      <c r="CS1078">
        <f t="shared" si="1075"/>
        <v>0</v>
      </c>
      <c r="CT1078">
        <f t="shared" si="1076"/>
        <v>0</v>
      </c>
      <c r="CU1078">
        <f t="shared" si="1077"/>
        <v>0</v>
      </c>
      <c r="CV1078">
        <f t="shared" si="1078"/>
        <v>0</v>
      </c>
      <c r="CW1078">
        <f t="shared" si="1079"/>
        <v>0</v>
      </c>
      <c r="CX1078">
        <f t="shared" si="1080"/>
        <v>0</v>
      </c>
      <c r="CY1078">
        <f t="shared" si="1081"/>
        <v>0</v>
      </c>
      <c r="CZ1078">
        <f t="shared" si="1082"/>
        <v>0</v>
      </c>
      <c r="DC1078" t="s">
        <v>3</v>
      </c>
      <c r="DD1078" t="s">
        <v>3</v>
      </c>
      <c r="DE1078" t="s">
        <v>3</v>
      </c>
      <c r="DF1078" t="s">
        <v>3</v>
      </c>
      <c r="DG1078" t="s">
        <v>3</v>
      </c>
      <c r="DH1078" t="s">
        <v>3</v>
      </c>
      <c r="DI1078" t="s">
        <v>3</v>
      </c>
      <c r="DJ1078" t="s">
        <v>3</v>
      </c>
      <c r="DK1078" t="s">
        <v>3</v>
      </c>
      <c r="DL1078" t="s">
        <v>3</v>
      </c>
      <c r="DM1078" t="s">
        <v>3</v>
      </c>
      <c r="DN1078">
        <v>0</v>
      </c>
      <c r="DO1078">
        <v>0</v>
      </c>
      <c r="DP1078">
        <v>1</v>
      </c>
      <c r="DQ1078">
        <v>1</v>
      </c>
      <c r="DU1078">
        <v>1005</v>
      </c>
      <c r="DV1078" t="s">
        <v>184</v>
      </c>
      <c r="DW1078" t="s">
        <v>184</v>
      </c>
      <c r="DX1078">
        <v>1</v>
      </c>
      <c r="DZ1078" t="s">
        <v>3</v>
      </c>
      <c r="EA1078" t="s">
        <v>3</v>
      </c>
      <c r="EB1078" t="s">
        <v>3</v>
      </c>
      <c r="EC1078" t="s">
        <v>3</v>
      </c>
      <c r="EE1078">
        <v>36260426</v>
      </c>
      <c r="EF1078">
        <v>2</v>
      </c>
      <c r="EG1078" t="s">
        <v>55</v>
      </c>
      <c r="EH1078">
        <v>0</v>
      </c>
      <c r="EI1078" t="s">
        <v>3</v>
      </c>
      <c r="EJ1078">
        <v>1</v>
      </c>
      <c r="EK1078">
        <v>10001</v>
      </c>
      <c r="EL1078" t="s">
        <v>169</v>
      </c>
      <c r="EM1078" t="s">
        <v>170</v>
      </c>
      <c r="EO1078" t="s">
        <v>3</v>
      </c>
      <c r="EQ1078">
        <v>0</v>
      </c>
      <c r="ER1078">
        <v>207</v>
      </c>
      <c r="ES1078">
        <v>207</v>
      </c>
      <c r="ET1078">
        <v>0</v>
      </c>
      <c r="EU1078">
        <v>0</v>
      </c>
      <c r="EV1078">
        <v>0</v>
      </c>
      <c r="EW1078">
        <v>0</v>
      </c>
      <c r="EX1078">
        <v>0</v>
      </c>
      <c r="FQ1078">
        <v>0</v>
      </c>
      <c r="FR1078">
        <f t="shared" si="1083"/>
        <v>0</v>
      </c>
      <c r="FS1078">
        <v>0</v>
      </c>
      <c r="FT1078" t="s">
        <v>58</v>
      </c>
      <c r="FU1078" t="s">
        <v>59</v>
      </c>
      <c r="FX1078">
        <v>106.2</v>
      </c>
      <c r="FY1078">
        <v>53.55</v>
      </c>
      <c r="GA1078" t="s">
        <v>3</v>
      </c>
      <c r="GD1078">
        <v>1</v>
      </c>
      <c r="GF1078">
        <v>18916195</v>
      </c>
      <c r="GG1078">
        <v>2</v>
      </c>
      <c r="GH1078">
        <v>1</v>
      </c>
      <c r="GI1078">
        <v>2</v>
      </c>
      <c r="GJ1078">
        <v>0</v>
      </c>
      <c r="GK1078">
        <v>0</v>
      </c>
      <c r="GL1078">
        <f t="shared" si="1084"/>
        <v>0</v>
      </c>
      <c r="GM1078">
        <f t="shared" si="1085"/>
        <v>-2078.2800000000002</v>
      </c>
      <c r="GN1078">
        <f t="shared" si="1086"/>
        <v>-2078.2800000000002</v>
      </c>
      <c r="GO1078">
        <f t="shared" si="1087"/>
        <v>0</v>
      </c>
      <c r="GP1078">
        <f t="shared" si="1088"/>
        <v>0</v>
      </c>
      <c r="GR1078">
        <v>0</v>
      </c>
      <c r="GS1078">
        <v>3</v>
      </c>
      <c r="GT1078">
        <v>0</v>
      </c>
      <c r="GU1078" t="s">
        <v>3</v>
      </c>
      <c r="GV1078">
        <f t="shared" si="1089"/>
        <v>0</v>
      </c>
      <c r="GW1078">
        <v>1</v>
      </c>
      <c r="GX1078">
        <f t="shared" si="1090"/>
        <v>0</v>
      </c>
      <c r="HA1078">
        <v>0</v>
      </c>
      <c r="HB1078">
        <v>0</v>
      </c>
      <c r="HC1078">
        <f t="shared" si="1091"/>
        <v>0</v>
      </c>
      <c r="HE1078" t="s">
        <v>3</v>
      </c>
      <c r="HF1078" t="s">
        <v>3</v>
      </c>
      <c r="IK1078">
        <v>0</v>
      </c>
    </row>
    <row r="1079" spans="1:245">
      <c r="A1079">
        <v>17</v>
      </c>
      <c r="B1079">
        <v>1</v>
      </c>
      <c r="C1079">
        <f>ROW(SmtRes!A794)</f>
        <v>794</v>
      </c>
      <c r="D1079">
        <f>ROW(EtalonRes!A779)</f>
        <v>779</v>
      </c>
      <c r="E1079" t="s">
        <v>240</v>
      </c>
      <c r="F1079" t="s">
        <v>268</v>
      </c>
      <c r="G1079" t="s">
        <v>269</v>
      </c>
      <c r="H1079" t="s">
        <v>270</v>
      </c>
      <c r="I1079">
        <f>ROUND(73.5/100,9)</f>
        <v>0.73499999999999999</v>
      </c>
      <c r="J1079">
        <v>0</v>
      </c>
      <c r="O1079">
        <f t="shared" si="1057"/>
        <v>4232.05</v>
      </c>
      <c r="P1079">
        <f t="shared" si="1058"/>
        <v>1147.82</v>
      </c>
      <c r="Q1079">
        <f t="shared" si="1059"/>
        <v>29.13</v>
      </c>
      <c r="R1079">
        <f t="shared" si="1060"/>
        <v>4.08</v>
      </c>
      <c r="S1079">
        <f t="shared" si="1061"/>
        <v>3055.1</v>
      </c>
      <c r="T1079">
        <f t="shared" si="1062"/>
        <v>0</v>
      </c>
      <c r="U1079">
        <f t="shared" si="1063"/>
        <v>10.134547499999998</v>
      </c>
      <c r="V1079">
        <f t="shared" si="1064"/>
        <v>9.1874999999999995E-3</v>
      </c>
      <c r="W1079">
        <f t="shared" si="1065"/>
        <v>0</v>
      </c>
      <c r="X1079">
        <f t="shared" si="1066"/>
        <v>2906.22</v>
      </c>
      <c r="Y1079">
        <f t="shared" si="1067"/>
        <v>1437.81</v>
      </c>
      <c r="AA1079">
        <v>33525518</v>
      </c>
      <c r="AB1079">
        <f t="shared" si="1068"/>
        <v>537.27549999999997</v>
      </c>
      <c r="AC1079">
        <f t="shared" si="1094"/>
        <v>402.49</v>
      </c>
      <c r="AD1079">
        <f>ROUND(((((ET1079*1.25))-((EU1079*1.25)))+AE1079),6)</f>
        <v>3.6625000000000001</v>
      </c>
      <c r="AE1079">
        <f>ROUND(((EU1079*1.25)),6)</f>
        <v>0.17499999999999999</v>
      </c>
      <c r="AF1079">
        <f>ROUND(((EV1079*1.15)),6)</f>
        <v>131.12299999999999</v>
      </c>
      <c r="AG1079">
        <f t="shared" si="1070"/>
        <v>0</v>
      </c>
      <c r="AH1079">
        <f>((EW1079*1.15))</f>
        <v>13.788499999999999</v>
      </c>
      <c r="AI1079">
        <f>((EX1079*1.25))</f>
        <v>1.2500000000000001E-2</v>
      </c>
      <c r="AJ1079">
        <f t="shared" si="1071"/>
        <v>0</v>
      </c>
      <c r="AK1079">
        <v>519.44000000000005</v>
      </c>
      <c r="AL1079">
        <v>402.49</v>
      </c>
      <c r="AM1079">
        <v>2.93</v>
      </c>
      <c r="AN1079">
        <v>0.14000000000000001</v>
      </c>
      <c r="AO1079">
        <v>114.02</v>
      </c>
      <c r="AP1079">
        <v>0</v>
      </c>
      <c r="AQ1079">
        <v>11.99</v>
      </c>
      <c r="AR1079">
        <v>0.01</v>
      </c>
      <c r="AS1079">
        <v>0</v>
      </c>
      <c r="AT1079">
        <v>95</v>
      </c>
      <c r="AU1079">
        <v>47</v>
      </c>
      <c r="AV1079">
        <v>1</v>
      </c>
      <c r="AW1079">
        <v>1</v>
      </c>
      <c r="AZ1079">
        <v>1</v>
      </c>
      <c r="BA1079">
        <v>31.7</v>
      </c>
      <c r="BB1079">
        <v>10.82</v>
      </c>
      <c r="BC1079">
        <v>3.88</v>
      </c>
      <c r="BD1079" t="s">
        <v>3</v>
      </c>
      <c r="BE1079" t="s">
        <v>3</v>
      </c>
      <c r="BF1079" t="s">
        <v>3</v>
      </c>
      <c r="BG1079" t="s">
        <v>3</v>
      </c>
      <c r="BH1079">
        <v>0</v>
      </c>
      <c r="BI1079">
        <v>1</v>
      </c>
      <c r="BJ1079" t="s">
        <v>271</v>
      </c>
      <c r="BM1079">
        <v>15001</v>
      </c>
      <c r="BN1079">
        <v>0</v>
      </c>
      <c r="BO1079" t="s">
        <v>268</v>
      </c>
      <c r="BP1079">
        <v>1</v>
      </c>
      <c r="BQ1079">
        <v>2</v>
      </c>
      <c r="BR1079">
        <v>0</v>
      </c>
      <c r="BS1079">
        <v>31.7</v>
      </c>
      <c r="BT1079">
        <v>1</v>
      </c>
      <c r="BU1079">
        <v>1</v>
      </c>
      <c r="BV1079">
        <v>1</v>
      </c>
      <c r="BW1079">
        <v>1</v>
      </c>
      <c r="BX1079">
        <v>1</v>
      </c>
      <c r="BY1079" t="s">
        <v>3</v>
      </c>
      <c r="BZ1079">
        <v>105</v>
      </c>
      <c r="CA1079">
        <v>55</v>
      </c>
      <c r="CE1079">
        <v>0</v>
      </c>
      <c r="CF1079">
        <v>0</v>
      </c>
      <c r="CG1079">
        <v>0</v>
      </c>
      <c r="CM1079">
        <v>0</v>
      </c>
      <c r="CN1079" t="s">
        <v>926</v>
      </c>
      <c r="CO1079">
        <v>0</v>
      </c>
      <c r="CP1079">
        <f t="shared" si="1072"/>
        <v>4232.05</v>
      </c>
      <c r="CQ1079">
        <f t="shared" si="1073"/>
        <v>1561.6612</v>
      </c>
      <c r="CR1079">
        <f t="shared" si="1074"/>
        <v>39.628250000000001</v>
      </c>
      <c r="CS1079">
        <f t="shared" si="1075"/>
        <v>5.5474999999999994</v>
      </c>
      <c r="CT1079">
        <f t="shared" si="1076"/>
        <v>4156.5990999999995</v>
      </c>
      <c r="CU1079">
        <f t="shared" si="1077"/>
        <v>0</v>
      </c>
      <c r="CV1079">
        <f t="shared" si="1078"/>
        <v>13.788499999999999</v>
      </c>
      <c r="CW1079">
        <f t="shared" si="1079"/>
        <v>1.2500000000000001E-2</v>
      </c>
      <c r="CX1079">
        <f t="shared" si="1080"/>
        <v>0</v>
      </c>
      <c r="CY1079">
        <f t="shared" si="1081"/>
        <v>2906.2209999999995</v>
      </c>
      <c r="CZ1079">
        <f t="shared" si="1082"/>
        <v>1437.8145999999999</v>
      </c>
      <c r="DC1079" t="s">
        <v>3</v>
      </c>
      <c r="DD1079" t="s">
        <v>3</v>
      </c>
      <c r="DE1079" t="s">
        <v>167</v>
      </c>
      <c r="DF1079" t="s">
        <v>167</v>
      </c>
      <c r="DG1079" t="s">
        <v>168</v>
      </c>
      <c r="DH1079" t="s">
        <v>3</v>
      </c>
      <c r="DI1079" t="s">
        <v>168</v>
      </c>
      <c r="DJ1079" t="s">
        <v>167</v>
      </c>
      <c r="DK1079" t="s">
        <v>3</v>
      </c>
      <c r="DL1079" t="s">
        <v>3</v>
      </c>
      <c r="DM1079" t="s">
        <v>3</v>
      </c>
      <c r="DN1079">
        <v>0</v>
      </c>
      <c r="DO1079">
        <v>0</v>
      </c>
      <c r="DP1079">
        <v>1</v>
      </c>
      <c r="DQ1079">
        <v>1</v>
      </c>
      <c r="DU1079">
        <v>1005</v>
      </c>
      <c r="DV1079" t="s">
        <v>270</v>
      </c>
      <c r="DW1079" t="s">
        <v>270</v>
      </c>
      <c r="DX1079">
        <v>100</v>
      </c>
      <c r="DZ1079" t="s">
        <v>3</v>
      </c>
      <c r="EA1079" t="s">
        <v>3</v>
      </c>
      <c r="EB1079" t="s">
        <v>3</v>
      </c>
      <c r="EC1079" t="s">
        <v>3</v>
      </c>
      <c r="EE1079">
        <v>36260452</v>
      </c>
      <c r="EF1079">
        <v>2</v>
      </c>
      <c r="EG1079" t="s">
        <v>55</v>
      </c>
      <c r="EH1079">
        <v>0</v>
      </c>
      <c r="EI1079" t="s">
        <v>3</v>
      </c>
      <c r="EJ1079">
        <v>1</v>
      </c>
      <c r="EK1079">
        <v>15001</v>
      </c>
      <c r="EL1079" t="s">
        <v>180</v>
      </c>
      <c r="EM1079" t="s">
        <v>181</v>
      </c>
      <c r="EO1079" t="s">
        <v>171</v>
      </c>
      <c r="EQ1079">
        <v>0</v>
      </c>
      <c r="ER1079">
        <v>519.44000000000005</v>
      </c>
      <c r="ES1079">
        <v>402.49</v>
      </c>
      <c r="ET1079">
        <v>2.93</v>
      </c>
      <c r="EU1079">
        <v>0.14000000000000001</v>
      </c>
      <c r="EV1079">
        <v>114.02</v>
      </c>
      <c r="EW1079">
        <v>11.99</v>
      </c>
      <c r="EX1079">
        <v>0.01</v>
      </c>
      <c r="EY1079">
        <v>0</v>
      </c>
      <c r="FQ1079">
        <v>0</v>
      </c>
      <c r="FR1079">
        <f t="shared" si="1083"/>
        <v>0</v>
      </c>
      <c r="FS1079">
        <v>0</v>
      </c>
      <c r="FT1079" t="s">
        <v>58</v>
      </c>
      <c r="FU1079" t="s">
        <v>59</v>
      </c>
      <c r="FX1079">
        <v>94.5</v>
      </c>
      <c r="FY1079">
        <v>46.75</v>
      </c>
      <c r="GA1079" t="s">
        <v>3</v>
      </c>
      <c r="GD1079">
        <v>1</v>
      </c>
      <c r="GF1079">
        <v>-1127050040</v>
      </c>
      <c r="GG1079">
        <v>2</v>
      </c>
      <c r="GH1079">
        <v>1</v>
      </c>
      <c r="GI1079">
        <v>2</v>
      </c>
      <c r="GJ1079">
        <v>0</v>
      </c>
      <c r="GK1079">
        <v>0</v>
      </c>
      <c r="GL1079">
        <f t="shared" si="1084"/>
        <v>0</v>
      </c>
      <c r="GM1079">
        <f t="shared" si="1085"/>
        <v>8576.08</v>
      </c>
      <c r="GN1079">
        <f t="shared" si="1086"/>
        <v>8576.08</v>
      </c>
      <c r="GO1079">
        <f t="shared" si="1087"/>
        <v>0</v>
      </c>
      <c r="GP1079">
        <f t="shared" si="1088"/>
        <v>0</v>
      </c>
      <c r="GR1079">
        <v>0</v>
      </c>
      <c r="GS1079">
        <v>3</v>
      </c>
      <c r="GT1079">
        <v>0</v>
      </c>
      <c r="GU1079" t="s">
        <v>3</v>
      </c>
      <c r="GV1079">
        <f t="shared" si="1089"/>
        <v>0</v>
      </c>
      <c r="GW1079">
        <v>1</v>
      </c>
      <c r="GX1079">
        <f t="shared" si="1090"/>
        <v>0</v>
      </c>
      <c r="HA1079">
        <v>0</v>
      </c>
      <c r="HB1079">
        <v>0</v>
      </c>
      <c r="HC1079">
        <f t="shared" si="1091"/>
        <v>0</v>
      </c>
      <c r="HE1079" t="s">
        <v>3</v>
      </c>
      <c r="HF1079" t="s">
        <v>3</v>
      </c>
      <c r="IK1079">
        <v>0</v>
      </c>
    </row>
    <row r="1080" spans="1:245">
      <c r="A1080">
        <v>17</v>
      </c>
      <c r="B1080">
        <v>1</v>
      </c>
      <c r="C1080">
        <f>ROW(SmtRes!A803)</f>
        <v>803</v>
      </c>
      <c r="D1080">
        <f>ROW(EtalonRes!A788)</f>
        <v>788</v>
      </c>
      <c r="E1080" t="s">
        <v>301</v>
      </c>
      <c r="F1080" t="s">
        <v>273</v>
      </c>
      <c r="G1080" t="s">
        <v>274</v>
      </c>
      <c r="H1080" t="s">
        <v>270</v>
      </c>
      <c r="I1080">
        <f>ROUND(73.5/100,9)</f>
        <v>0.73499999999999999</v>
      </c>
      <c r="J1080">
        <v>0</v>
      </c>
      <c r="O1080">
        <f t="shared" si="1057"/>
        <v>10666.94</v>
      </c>
      <c r="P1080">
        <f t="shared" si="1058"/>
        <v>2809.52</v>
      </c>
      <c r="Q1080">
        <f t="shared" si="1059"/>
        <v>87.3</v>
      </c>
      <c r="R1080">
        <f t="shared" si="1060"/>
        <v>3.49</v>
      </c>
      <c r="S1080">
        <f t="shared" si="1061"/>
        <v>7770.12</v>
      </c>
      <c r="T1080">
        <f t="shared" si="1062"/>
        <v>0</v>
      </c>
      <c r="U1080">
        <f t="shared" si="1063"/>
        <v>27.665032499999992</v>
      </c>
      <c r="V1080">
        <f t="shared" si="1064"/>
        <v>9.1874999999999995E-3</v>
      </c>
      <c r="W1080">
        <f t="shared" si="1065"/>
        <v>0</v>
      </c>
      <c r="X1080">
        <f t="shared" si="1066"/>
        <v>7384.93</v>
      </c>
      <c r="Y1080">
        <f t="shared" si="1067"/>
        <v>3653.6</v>
      </c>
      <c r="AA1080">
        <v>33525518</v>
      </c>
      <c r="AB1080">
        <f t="shared" si="1068"/>
        <v>909.346</v>
      </c>
      <c r="AC1080">
        <f t="shared" si="1094"/>
        <v>564.62</v>
      </c>
      <c r="AD1080">
        <f>ROUND(((((ET1080*1.25))-((EU1080*1.25)))+AE1080),6)</f>
        <v>11.237500000000001</v>
      </c>
      <c r="AE1080">
        <f>ROUND(((EU1080*1.25)),6)</f>
        <v>0.15</v>
      </c>
      <c r="AF1080">
        <f>ROUND(((EV1080*1.15)),6)</f>
        <v>333.48849999999999</v>
      </c>
      <c r="AG1080">
        <f t="shared" si="1070"/>
        <v>0</v>
      </c>
      <c r="AH1080">
        <f>((EW1080*1.15))</f>
        <v>37.639499999999991</v>
      </c>
      <c r="AI1080">
        <f>((EX1080*1.25))</f>
        <v>1.2500000000000001E-2</v>
      </c>
      <c r="AJ1080">
        <f t="shared" si="1071"/>
        <v>0</v>
      </c>
      <c r="AK1080">
        <v>863.6</v>
      </c>
      <c r="AL1080">
        <v>564.62</v>
      </c>
      <c r="AM1080">
        <v>8.99</v>
      </c>
      <c r="AN1080">
        <v>0.12</v>
      </c>
      <c r="AO1080">
        <v>289.99</v>
      </c>
      <c r="AP1080">
        <v>0</v>
      </c>
      <c r="AQ1080">
        <v>32.729999999999997</v>
      </c>
      <c r="AR1080">
        <v>0.01</v>
      </c>
      <c r="AS1080">
        <v>0</v>
      </c>
      <c r="AT1080">
        <v>95</v>
      </c>
      <c r="AU1080">
        <v>47</v>
      </c>
      <c r="AV1080">
        <v>1</v>
      </c>
      <c r="AW1080">
        <v>1</v>
      </c>
      <c r="AZ1080">
        <v>1</v>
      </c>
      <c r="BA1080">
        <v>31.7</v>
      </c>
      <c r="BB1080">
        <v>10.57</v>
      </c>
      <c r="BC1080">
        <v>6.77</v>
      </c>
      <c r="BD1080" t="s">
        <v>3</v>
      </c>
      <c r="BE1080" t="s">
        <v>3</v>
      </c>
      <c r="BF1080" t="s">
        <v>3</v>
      </c>
      <c r="BG1080" t="s">
        <v>3</v>
      </c>
      <c r="BH1080">
        <v>0</v>
      </c>
      <c r="BI1080">
        <v>1</v>
      </c>
      <c r="BJ1080" t="s">
        <v>275</v>
      </c>
      <c r="BM1080">
        <v>15001</v>
      </c>
      <c r="BN1080">
        <v>0</v>
      </c>
      <c r="BO1080" t="s">
        <v>273</v>
      </c>
      <c r="BP1080">
        <v>1</v>
      </c>
      <c r="BQ1080">
        <v>2</v>
      </c>
      <c r="BR1080">
        <v>0</v>
      </c>
      <c r="BS1080">
        <v>31.7</v>
      </c>
      <c r="BT1080">
        <v>1</v>
      </c>
      <c r="BU1080">
        <v>1</v>
      </c>
      <c r="BV1080">
        <v>1</v>
      </c>
      <c r="BW1080">
        <v>1</v>
      </c>
      <c r="BX1080">
        <v>1</v>
      </c>
      <c r="BY1080" t="s">
        <v>3</v>
      </c>
      <c r="BZ1080">
        <v>105</v>
      </c>
      <c r="CA1080">
        <v>55</v>
      </c>
      <c r="CE1080">
        <v>0</v>
      </c>
      <c r="CF1080">
        <v>0</v>
      </c>
      <c r="CG1080">
        <v>0</v>
      </c>
      <c r="CM1080">
        <v>0</v>
      </c>
      <c r="CN1080" t="s">
        <v>926</v>
      </c>
      <c r="CO1080">
        <v>0</v>
      </c>
      <c r="CP1080">
        <f t="shared" si="1072"/>
        <v>10666.94</v>
      </c>
      <c r="CQ1080">
        <f t="shared" si="1073"/>
        <v>3822.4773999999998</v>
      </c>
      <c r="CR1080">
        <f t="shared" si="1074"/>
        <v>118.78037500000001</v>
      </c>
      <c r="CS1080">
        <f t="shared" si="1075"/>
        <v>4.7549999999999999</v>
      </c>
      <c r="CT1080">
        <f t="shared" si="1076"/>
        <v>10571.585449999999</v>
      </c>
      <c r="CU1080">
        <f t="shared" si="1077"/>
        <v>0</v>
      </c>
      <c r="CV1080">
        <f t="shared" si="1078"/>
        <v>37.639499999999991</v>
      </c>
      <c r="CW1080">
        <f t="shared" si="1079"/>
        <v>1.2500000000000001E-2</v>
      </c>
      <c r="CX1080">
        <f t="shared" si="1080"/>
        <v>0</v>
      </c>
      <c r="CY1080">
        <f t="shared" si="1081"/>
        <v>7384.9294999999993</v>
      </c>
      <c r="CZ1080">
        <f t="shared" si="1082"/>
        <v>3653.5967000000001</v>
      </c>
      <c r="DC1080" t="s">
        <v>3</v>
      </c>
      <c r="DD1080" t="s">
        <v>3</v>
      </c>
      <c r="DE1080" t="s">
        <v>167</v>
      </c>
      <c r="DF1080" t="s">
        <v>167</v>
      </c>
      <c r="DG1080" t="s">
        <v>168</v>
      </c>
      <c r="DH1080" t="s">
        <v>3</v>
      </c>
      <c r="DI1080" t="s">
        <v>168</v>
      </c>
      <c r="DJ1080" t="s">
        <v>167</v>
      </c>
      <c r="DK1080" t="s">
        <v>3</v>
      </c>
      <c r="DL1080" t="s">
        <v>3</v>
      </c>
      <c r="DM1080" t="s">
        <v>3</v>
      </c>
      <c r="DN1080">
        <v>0</v>
      </c>
      <c r="DO1080">
        <v>0</v>
      </c>
      <c r="DP1080">
        <v>1</v>
      </c>
      <c r="DQ1080">
        <v>1</v>
      </c>
      <c r="DU1080">
        <v>1005</v>
      </c>
      <c r="DV1080" t="s">
        <v>270</v>
      </c>
      <c r="DW1080" t="s">
        <v>270</v>
      </c>
      <c r="DX1080">
        <v>100</v>
      </c>
      <c r="DZ1080" t="s">
        <v>3</v>
      </c>
      <c r="EA1080" t="s">
        <v>3</v>
      </c>
      <c r="EB1080" t="s">
        <v>3</v>
      </c>
      <c r="EC1080" t="s">
        <v>3</v>
      </c>
      <c r="EE1080">
        <v>36260452</v>
      </c>
      <c r="EF1080">
        <v>2</v>
      </c>
      <c r="EG1080" t="s">
        <v>55</v>
      </c>
      <c r="EH1080">
        <v>0</v>
      </c>
      <c r="EI1080" t="s">
        <v>3</v>
      </c>
      <c r="EJ1080">
        <v>1</v>
      </c>
      <c r="EK1080">
        <v>15001</v>
      </c>
      <c r="EL1080" t="s">
        <v>180</v>
      </c>
      <c r="EM1080" t="s">
        <v>181</v>
      </c>
      <c r="EO1080" t="s">
        <v>171</v>
      </c>
      <c r="EQ1080">
        <v>0</v>
      </c>
      <c r="ER1080">
        <v>863.6</v>
      </c>
      <c r="ES1080">
        <v>564.62</v>
      </c>
      <c r="ET1080">
        <v>8.99</v>
      </c>
      <c r="EU1080">
        <v>0.12</v>
      </c>
      <c r="EV1080">
        <v>289.99</v>
      </c>
      <c r="EW1080">
        <v>32.729999999999997</v>
      </c>
      <c r="EX1080">
        <v>0.01</v>
      </c>
      <c r="EY1080">
        <v>0</v>
      </c>
      <c r="FQ1080">
        <v>0</v>
      </c>
      <c r="FR1080">
        <f t="shared" si="1083"/>
        <v>0</v>
      </c>
      <c r="FS1080">
        <v>0</v>
      </c>
      <c r="FT1080" t="s">
        <v>58</v>
      </c>
      <c r="FU1080" t="s">
        <v>59</v>
      </c>
      <c r="FX1080">
        <v>94.5</v>
      </c>
      <c r="FY1080">
        <v>46.75</v>
      </c>
      <c r="GA1080" t="s">
        <v>3</v>
      </c>
      <c r="GD1080">
        <v>1</v>
      </c>
      <c r="GF1080">
        <v>-1159350602</v>
      </c>
      <c r="GG1080">
        <v>2</v>
      </c>
      <c r="GH1080">
        <v>1</v>
      </c>
      <c r="GI1080">
        <v>2</v>
      </c>
      <c r="GJ1080">
        <v>0</v>
      </c>
      <c r="GK1080">
        <v>0</v>
      </c>
      <c r="GL1080">
        <f t="shared" si="1084"/>
        <v>0</v>
      </c>
      <c r="GM1080">
        <f t="shared" si="1085"/>
        <v>21705.47</v>
      </c>
      <c r="GN1080">
        <f t="shared" si="1086"/>
        <v>21705.47</v>
      </c>
      <c r="GO1080">
        <f t="shared" si="1087"/>
        <v>0</v>
      </c>
      <c r="GP1080">
        <f t="shared" si="1088"/>
        <v>0</v>
      </c>
      <c r="GR1080">
        <v>0</v>
      </c>
      <c r="GS1080">
        <v>3</v>
      </c>
      <c r="GT1080">
        <v>0</v>
      </c>
      <c r="GU1080" t="s">
        <v>3</v>
      </c>
      <c r="GV1080">
        <f t="shared" si="1089"/>
        <v>0</v>
      </c>
      <c r="GW1080">
        <v>1</v>
      </c>
      <c r="GX1080">
        <f t="shared" si="1090"/>
        <v>0</v>
      </c>
      <c r="HA1080">
        <v>0</v>
      </c>
      <c r="HB1080">
        <v>0</v>
      </c>
      <c r="HC1080">
        <f t="shared" si="1091"/>
        <v>0</v>
      </c>
      <c r="HE1080" t="s">
        <v>3</v>
      </c>
      <c r="HF1080" t="s">
        <v>3</v>
      </c>
      <c r="IK1080">
        <v>0</v>
      </c>
    </row>
    <row r="1081" spans="1:245">
      <c r="A1081">
        <v>17</v>
      </c>
      <c r="B1081">
        <v>1</v>
      </c>
      <c r="C1081">
        <f>ROW(SmtRes!A809)</f>
        <v>809</v>
      </c>
      <c r="D1081">
        <f>ROW(EtalonRes!A794)</f>
        <v>794</v>
      </c>
      <c r="E1081" t="s">
        <v>311</v>
      </c>
      <c r="F1081" t="s">
        <v>277</v>
      </c>
      <c r="G1081" t="s">
        <v>278</v>
      </c>
      <c r="H1081" t="s">
        <v>279</v>
      </c>
      <c r="I1081">
        <f>ROUND(39/100,9)</f>
        <v>0.39</v>
      </c>
      <c r="J1081">
        <v>0</v>
      </c>
      <c r="O1081">
        <f t="shared" si="1057"/>
        <v>13676.87</v>
      </c>
      <c r="P1081">
        <f t="shared" si="1058"/>
        <v>0</v>
      </c>
      <c r="Q1081">
        <f t="shared" si="1059"/>
        <v>1769.82</v>
      </c>
      <c r="R1081">
        <f t="shared" si="1060"/>
        <v>126.84</v>
      </c>
      <c r="S1081">
        <f t="shared" si="1061"/>
        <v>11907.05</v>
      </c>
      <c r="T1081">
        <f t="shared" si="1062"/>
        <v>0</v>
      </c>
      <c r="U1081">
        <f t="shared" si="1063"/>
        <v>39.959400000000002</v>
      </c>
      <c r="V1081">
        <f t="shared" si="1064"/>
        <v>0.2964</v>
      </c>
      <c r="W1081">
        <f t="shared" si="1065"/>
        <v>0</v>
      </c>
      <c r="X1081">
        <f t="shared" si="1066"/>
        <v>11432.2</v>
      </c>
      <c r="Y1081">
        <f t="shared" si="1067"/>
        <v>5655.93</v>
      </c>
      <c r="AA1081">
        <v>33525518</v>
      </c>
      <c r="AB1081">
        <f t="shared" si="1068"/>
        <v>1396.55</v>
      </c>
      <c r="AC1081">
        <f>ROUND(0,6)</f>
        <v>0</v>
      </c>
      <c r="AD1081">
        <f>ROUND((((ET1081)-(EU1081))+AE1081),6)</f>
        <v>433.43</v>
      </c>
      <c r="AE1081">
        <f t="shared" ref="AE1081:AF1083" si="1100">ROUND((EU1081),6)</f>
        <v>10.26</v>
      </c>
      <c r="AF1081">
        <f t="shared" si="1100"/>
        <v>963.12</v>
      </c>
      <c r="AG1081">
        <f t="shared" si="1070"/>
        <v>0</v>
      </c>
      <c r="AH1081">
        <f t="shared" ref="AH1081:AI1083" si="1101">(EW1081)</f>
        <v>102.46</v>
      </c>
      <c r="AI1081">
        <f t="shared" si="1101"/>
        <v>0.76</v>
      </c>
      <c r="AJ1081">
        <f t="shared" si="1071"/>
        <v>0</v>
      </c>
      <c r="AK1081">
        <v>6747.4</v>
      </c>
      <c r="AL1081">
        <v>5350.85</v>
      </c>
      <c r="AM1081">
        <v>433.43</v>
      </c>
      <c r="AN1081">
        <v>10.26</v>
      </c>
      <c r="AO1081">
        <v>963.12</v>
      </c>
      <c r="AP1081">
        <v>0</v>
      </c>
      <c r="AQ1081">
        <v>102.46</v>
      </c>
      <c r="AR1081">
        <v>0.76</v>
      </c>
      <c r="AS1081">
        <v>0</v>
      </c>
      <c r="AT1081">
        <v>95</v>
      </c>
      <c r="AU1081">
        <v>47</v>
      </c>
      <c r="AV1081">
        <v>1</v>
      </c>
      <c r="AW1081">
        <v>1</v>
      </c>
      <c r="AZ1081">
        <v>1</v>
      </c>
      <c r="BA1081">
        <v>31.7</v>
      </c>
      <c r="BB1081">
        <v>10.47</v>
      </c>
      <c r="BC1081">
        <v>4.9800000000000004</v>
      </c>
      <c r="BD1081" t="s">
        <v>3</v>
      </c>
      <c r="BE1081" t="s">
        <v>3</v>
      </c>
      <c r="BF1081" t="s">
        <v>3</v>
      </c>
      <c r="BG1081" t="s">
        <v>3</v>
      </c>
      <c r="BH1081">
        <v>0</v>
      </c>
      <c r="BI1081">
        <v>1</v>
      </c>
      <c r="BJ1081" t="s">
        <v>280</v>
      </c>
      <c r="BM1081">
        <v>15001</v>
      </c>
      <c r="BN1081">
        <v>0</v>
      </c>
      <c r="BO1081" t="s">
        <v>277</v>
      </c>
      <c r="BP1081">
        <v>1</v>
      </c>
      <c r="BQ1081">
        <v>2</v>
      </c>
      <c r="BR1081">
        <v>0</v>
      </c>
      <c r="BS1081">
        <v>31.7</v>
      </c>
      <c r="BT1081">
        <v>1</v>
      </c>
      <c r="BU1081">
        <v>1</v>
      </c>
      <c r="BV1081">
        <v>1</v>
      </c>
      <c r="BW1081">
        <v>1</v>
      </c>
      <c r="BX1081">
        <v>1</v>
      </c>
      <c r="BY1081" t="s">
        <v>3</v>
      </c>
      <c r="BZ1081">
        <v>105</v>
      </c>
      <c r="CA1081">
        <v>55</v>
      </c>
      <c r="CE1081">
        <v>0</v>
      </c>
      <c r="CF1081">
        <v>0</v>
      </c>
      <c r="CG1081">
        <v>0</v>
      </c>
      <c r="CM1081">
        <v>0</v>
      </c>
      <c r="CN1081" t="s">
        <v>3</v>
      </c>
      <c r="CO1081">
        <v>0</v>
      </c>
      <c r="CP1081">
        <f t="shared" si="1072"/>
        <v>13676.869999999999</v>
      </c>
      <c r="CQ1081">
        <f t="shared" si="1073"/>
        <v>0</v>
      </c>
      <c r="CR1081">
        <f t="shared" si="1074"/>
        <v>4538.0120999999999</v>
      </c>
      <c r="CS1081">
        <f t="shared" si="1075"/>
        <v>325.24199999999996</v>
      </c>
      <c r="CT1081">
        <f t="shared" si="1076"/>
        <v>30530.903999999999</v>
      </c>
      <c r="CU1081">
        <f t="shared" si="1077"/>
        <v>0</v>
      </c>
      <c r="CV1081">
        <f t="shared" si="1078"/>
        <v>102.46</v>
      </c>
      <c r="CW1081">
        <f t="shared" si="1079"/>
        <v>0.76</v>
      </c>
      <c r="CX1081">
        <f t="shared" si="1080"/>
        <v>0</v>
      </c>
      <c r="CY1081">
        <f t="shared" si="1081"/>
        <v>11432.1955</v>
      </c>
      <c r="CZ1081">
        <f t="shared" si="1082"/>
        <v>5655.9282999999996</v>
      </c>
      <c r="DC1081" t="s">
        <v>3</v>
      </c>
      <c r="DD1081" t="s">
        <v>214</v>
      </c>
      <c r="DE1081" t="s">
        <v>3</v>
      </c>
      <c r="DF1081" t="s">
        <v>3</v>
      </c>
      <c r="DG1081" t="s">
        <v>3</v>
      </c>
      <c r="DH1081" t="s">
        <v>3</v>
      </c>
      <c r="DI1081" t="s">
        <v>3</v>
      </c>
      <c r="DJ1081" t="s">
        <v>3</v>
      </c>
      <c r="DK1081" t="s">
        <v>3</v>
      </c>
      <c r="DL1081" t="s">
        <v>3</v>
      </c>
      <c r="DM1081" t="s">
        <v>3</v>
      </c>
      <c r="DN1081">
        <v>0</v>
      </c>
      <c r="DO1081">
        <v>0</v>
      </c>
      <c r="DP1081">
        <v>1</v>
      </c>
      <c r="DQ1081">
        <v>1</v>
      </c>
      <c r="DU1081">
        <v>1013</v>
      </c>
      <c r="DV1081" t="s">
        <v>279</v>
      </c>
      <c r="DW1081" t="s">
        <v>279</v>
      </c>
      <c r="DX1081">
        <v>1</v>
      </c>
      <c r="DZ1081" t="s">
        <v>3</v>
      </c>
      <c r="EA1081" t="s">
        <v>3</v>
      </c>
      <c r="EB1081" t="s">
        <v>3</v>
      </c>
      <c r="EC1081" t="s">
        <v>3</v>
      </c>
      <c r="EE1081">
        <v>36260452</v>
      </c>
      <c r="EF1081">
        <v>2</v>
      </c>
      <c r="EG1081" t="s">
        <v>55</v>
      </c>
      <c r="EH1081">
        <v>0</v>
      </c>
      <c r="EI1081" t="s">
        <v>3</v>
      </c>
      <c r="EJ1081">
        <v>1</v>
      </c>
      <c r="EK1081">
        <v>15001</v>
      </c>
      <c r="EL1081" t="s">
        <v>180</v>
      </c>
      <c r="EM1081" t="s">
        <v>181</v>
      </c>
      <c r="EO1081" t="s">
        <v>3</v>
      </c>
      <c r="EQ1081">
        <v>0</v>
      </c>
      <c r="ER1081">
        <v>6747.4</v>
      </c>
      <c r="ES1081">
        <v>5350.85</v>
      </c>
      <c r="ET1081">
        <v>433.43</v>
      </c>
      <c r="EU1081">
        <v>10.26</v>
      </c>
      <c r="EV1081">
        <v>963.12</v>
      </c>
      <c r="EW1081">
        <v>102.46</v>
      </c>
      <c r="EX1081">
        <v>0.76</v>
      </c>
      <c r="EY1081">
        <v>0</v>
      </c>
      <c r="FQ1081">
        <v>0</v>
      </c>
      <c r="FR1081">
        <f t="shared" si="1083"/>
        <v>0</v>
      </c>
      <c r="FS1081">
        <v>0</v>
      </c>
      <c r="FT1081" t="s">
        <v>58</v>
      </c>
      <c r="FU1081" t="s">
        <v>59</v>
      </c>
      <c r="FX1081">
        <v>94.5</v>
      </c>
      <c r="FY1081">
        <v>46.75</v>
      </c>
      <c r="GA1081" t="s">
        <v>3</v>
      </c>
      <c r="GD1081">
        <v>1</v>
      </c>
      <c r="GF1081">
        <v>-1218928354</v>
      </c>
      <c r="GG1081">
        <v>2</v>
      </c>
      <c r="GH1081">
        <v>1</v>
      </c>
      <c r="GI1081">
        <v>2</v>
      </c>
      <c r="GJ1081">
        <v>0</v>
      </c>
      <c r="GK1081">
        <v>0</v>
      </c>
      <c r="GL1081">
        <f t="shared" si="1084"/>
        <v>0</v>
      </c>
      <c r="GM1081">
        <f t="shared" si="1085"/>
        <v>30765</v>
      </c>
      <c r="GN1081">
        <f t="shared" si="1086"/>
        <v>30765</v>
      </c>
      <c r="GO1081">
        <f t="shared" si="1087"/>
        <v>0</v>
      </c>
      <c r="GP1081">
        <f t="shared" si="1088"/>
        <v>0</v>
      </c>
      <c r="GR1081">
        <v>0</v>
      </c>
      <c r="GS1081">
        <v>0</v>
      </c>
      <c r="GT1081">
        <v>0</v>
      </c>
      <c r="GU1081" t="s">
        <v>3</v>
      </c>
      <c r="GV1081">
        <f t="shared" si="1089"/>
        <v>0</v>
      </c>
      <c r="GW1081">
        <v>1</v>
      </c>
      <c r="GX1081">
        <f t="shared" si="1090"/>
        <v>0</v>
      </c>
      <c r="HA1081">
        <v>0</v>
      </c>
      <c r="HB1081">
        <v>0</v>
      </c>
      <c r="HC1081">
        <f t="shared" si="1091"/>
        <v>0</v>
      </c>
      <c r="HE1081" t="s">
        <v>3</v>
      </c>
      <c r="HF1081" t="s">
        <v>3</v>
      </c>
      <c r="IK1081">
        <v>0</v>
      </c>
    </row>
    <row r="1082" spans="1:245">
      <c r="A1082">
        <v>17</v>
      </c>
      <c r="B1082">
        <v>1</v>
      </c>
      <c r="C1082">
        <f>ROW(SmtRes!A816)</f>
        <v>816</v>
      </c>
      <c r="D1082">
        <f>ROW(EtalonRes!A800)</f>
        <v>800</v>
      </c>
      <c r="E1082" t="s">
        <v>267</v>
      </c>
      <c r="F1082" t="s">
        <v>282</v>
      </c>
      <c r="G1082" t="s">
        <v>283</v>
      </c>
      <c r="H1082" t="s">
        <v>144</v>
      </c>
      <c r="I1082">
        <f>ROUND(2/100,9)</f>
        <v>0.02</v>
      </c>
      <c r="J1082">
        <v>0</v>
      </c>
      <c r="O1082">
        <f t="shared" si="1057"/>
        <v>629.54</v>
      </c>
      <c r="P1082">
        <f t="shared" si="1058"/>
        <v>27.84</v>
      </c>
      <c r="Q1082">
        <f t="shared" si="1059"/>
        <v>7.99</v>
      </c>
      <c r="R1082">
        <f t="shared" si="1060"/>
        <v>1.71</v>
      </c>
      <c r="S1082">
        <f t="shared" si="1061"/>
        <v>593.71</v>
      </c>
      <c r="T1082">
        <f t="shared" si="1062"/>
        <v>0</v>
      </c>
      <c r="U1082">
        <f t="shared" si="1063"/>
        <v>1.8880000000000001</v>
      </c>
      <c r="V1082">
        <f t="shared" si="1064"/>
        <v>4.0000000000000001E-3</v>
      </c>
      <c r="W1082">
        <f t="shared" si="1065"/>
        <v>0</v>
      </c>
      <c r="X1082">
        <f t="shared" si="1066"/>
        <v>565.65</v>
      </c>
      <c r="Y1082">
        <f t="shared" si="1067"/>
        <v>387.02</v>
      </c>
      <c r="AA1082">
        <v>33525518</v>
      </c>
      <c r="AB1082">
        <f t="shared" si="1068"/>
        <v>1101.54</v>
      </c>
      <c r="AC1082">
        <f>ROUND((ES1082),6)</f>
        <v>120.73</v>
      </c>
      <c r="AD1082">
        <f>ROUND((((ET1082)-(EU1082))+AE1082),6)</f>
        <v>44.36</v>
      </c>
      <c r="AE1082">
        <f t="shared" si="1100"/>
        <v>2.7</v>
      </c>
      <c r="AF1082">
        <f t="shared" si="1100"/>
        <v>936.45</v>
      </c>
      <c r="AG1082">
        <f t="shared" si="1070"/>
        <v>0</v>
      </c>
      <c r="AH1082">
        <f t="shared" si="1101"/>
        <v>94.4</v>
      </c>
      <c r="AI1082">
        <f t="shared" si="1101"/>
        <v>0.2</v>
      </c>
      <c r="AJ1082">
        <f t="shared" si="1071"/>
        <v>0</v>
      </c>
      <c r="AK1082">
        <v>1101.54</v>
      </c>
      <c r="AL1082">
        <v>120.73</v>
      </c>
      <c r="AM1082">
        <v>44.36</v>
      </c>
      <c r="AN1082">
        <v>2.7</v>
      </c>
      <c r="AO1082">
        <v>936.45</v>
      </c>
      <c r="AP1082">
        <v>0</v>
      </c>
      <c r="AQ1082">
        <v>94.4</v>
      </c>
      <c r="AR1082">
        <v>0.2</v>
      </c>
      <c r="AS1082">
        <v>0</v>
      </c>
      <c r="AT1082">
        <v>95</v>
      </c>
      <c r="AU1082">
        <v>65</v>
      </c>
      <c r="AV1082">
        <v>1</v>
      </c>
      <c r="AW1082">
        <v>1</v>
      </c>
      <c r="AZ1082">
        <v>1</v>
      </c>
      <c r="BA1082">
        <v>31.7</v>
      </c>
      <c r="BB1082">
        <v>9.01</v>
      </c>
      <c r="BC1082">
        <v>11.53</v>
      </c>
      <c r="BD1082" t="s">
        <v>3</v>
      </c>
      <c r="BE1082" t="s">
        <v>3</v>
      </c>
      <c r="BF1082" t="s">
        <v>3</v>
      </c>
      <c r="BG1082" t="s">
        <v>3</v>
      </c>
      <c r="BH1082">
        <v>0</v>
      </c>
      <c r="BI1082">
        <v>2</v>
      </c>
      <c r="BJ1082" t="s">
        <v>284</v>
      </c>
      <c r="BM1082">
        <v>108001</v>
      </c>
      <c r="BN1082">
        <v>0</v>
      </c>
      <c r="BO1082" t="s">
        <v>282</v>
      </c>
      <c r="BP1082">
        <v>1</v>
      </c>
      <c r="BQ1082">
        <v>3</v>
      </c>
      <c r="BR1082">
        <v>0</v>
      </c>
      <c r="BS1082">
        <v>31.7</v>
      </c>
      <c r="BT1082">
        <v>1</v>
      </c>
      <c r="BU1082">
        <v>1</v>
      </c>
      <c r="BV1082">
        <v>1</v>
      </c>
      <c r="BW1082">
        <v>1</v>
      </c>
      <c r="BX1082">
        <v>1</v>
      </c>
      <c r="BY1082" t="s">
        <v>3</v>
      </c>
      <c r="BZ1082">
        <v>95</v>
      </c>
      <c r="CA1082">
        <v>65</v>
      </c>
      <c r="CE1082">
        <v>0</v>
      </c>
      <c r="CF1082">
        <v>0</v>
      </c>
      <c r="CG1082">
        <v>0</v>
      </c>
      <c r="CM1082">
        <v>0</v>
      </c>
      <c r="CN1082" t="s">
        <v>3</v>
      </c>
      <c r="CO1082">
        <v>0</v>
      </c>
      <c r="CP1082">
        <f t="shared" si="1072"/>
        <v>629.54000000000008</v>
      </c>
      <c r="CQ1082">
        <f t="shared" si="1073"/>
        <v>1392.0169000000001</v>
      </c>
      <c r="CR1082">
        <f t="shared" si="1074"/>
        <v>399.68360000000001</v>
      </c>
      <c r="CS1082">
        <f t="shared" si="1075"/>
        <v>85.59</v>
      </c>
      <c r="CT1082">
        <f t="shared" si="1076"/>
        <v>29685.465</v>
      </c>
      <c r="CU1082">
        <f t="shared" si="1077"/>
        <v>0</v>
      </c>
      <c r="CV1082">
        <f t="shared" si="1078"/>
        <v>94.4</v>
      </c>
      <c r="CW1082">
        <f t="shared" si="1079"/>
        <v>0.2</v>
      </c>
      <c r="CX1082">
        <f t="shared" si="1080"/>
        <v>0</v>
      </c>
      <c r="CY1082">
        <f t="shared" si="1081"/>
        <v>565.64900000000011</v>
      </c>
      <c r="CZ1082">
        <f t="shared" si="1082"/>
        <v>387.02300000000002</v>
      </c>
      <c r="DC1082" t="s">
        <v>3</v>
      </c>
      <c r="DD1082" t="s">
        <v>3</v>
      </c>
      <c r="DE1082" t="s">
        <v>3</v>
      </c>
      <c r="DF1082" t="s">
        <v>3</v>
      </c>
      <c r="DG1082" t="s">
        <v>3</v>
      </c>
      <c r="DH1082" t="s">
        <v>3</v>
      </c>
      <c r="DI1082" t="s">
        <v>3</v>
      </c>
      <c r="DJ1082" t="s">
        <v>3</v>
      </c>
      <c r="DK1082" t="s">
        <v>3</v>
      </c>
      <c r="DL1082" t="s">
        <v>3</v>
      </c>
      <c r="DM1082" t="s">
        <v>3</v>
      </c>
      <c r="DN1082">
        <v>0</v>
      </c>
      <c r="DO1082">
        <v>0</v>
      </c>
      <c r="DP1082">
        <v>1</v>
      </c>
      <c r="DQ1082">
        <v>1</v>
      </c>
      <c r="DU1082">
        <v>1010</v>
      </c>
      <c r="DV1082" t="s">
        <v>144</v>
      </c>
      <c r="DW1082" t="s">
        <v>144</v>
      </c>
      <c r="DX1082">
        <v>100</v>
      </c>
      <c r="DZ1082" t="s">
        <v>3</v>
      </c>
      <c r="EA1082" t="s">
        <v>3</v>
      </c>
      <c r="EB1082" t="s">
        <v>3</v>
      </c>
      <c r="EC1082" t="s">
        <v>3</v>
      </c>
      <c r="EE1082">
        <v>36260309</v>
      </c>
      <c r="EF1082">
        <v>3</v>
      </c>
      <c r="EG1082" t="s">
        <v>224</v>
      </c>
      <c r="EH1082">
        <v>0</v>
      </c>
      <c r="EI1082" t="s">
        <v>3</v>
      </c>
      <c r="EJ1082">
        <v>2</v>
      </c>
      <c r="EK1082">
        <v>108001</v>
      </c>
      <c r="EL1082" t="s">
        <v>225</v>
      </c>
      <c r="EM1082" t="s">
        <v>226</v>
      </c>
      <c r="EO1082" t="s">
        <v>3</v>
      </c>
      <c r="EQ1082">
        <v>0</v>
      </c>
      <c r="ER1082">
        <v>1101.54</v>
      </c>
      <c r="ES1082">
        <v>120.73</v>
      </c>
      <c r="ET1082">
        <v>44.36</v>
      </c>
      <c r="EU1082">
        <v>2.7</v>
      </c>
      <c r="EV1082">
        <v>936.45</v>
      </c>
      <c r="EW1082">
        <v>94.4</v>
      </c>
      <c r="EX1082">
        <v>0.2</v>
      </c>
      <c r="EY1082">
        <v>0</v>
      </c>
      <c r="FQ1082">
        <v>0</v>
      </c>
      <c r="FR1082">
        <f t="shared" si="1083"/>
        <v>0</v>
      </c>
      <c r="FS1082">
        <v>0</v>
      </c>
      <c r="FX1082">
        <v>95</v>
      </c>
      <c r="FY1082">
        <v>65</v>
      </c>
      <c r="GA1082" t="s">
        <v>3</v>
      </c>
      <c r="GD1082">
        <v>1</v>
      </c>
      <c r="GF1082">
        <v>1562201403</v>
      </c>
      <c r="GG1082">
        <v>2</v>
      </c>
      <c r="GH1082">
        <v>1</v>
      </c>
      <c r="GI1082">
        <v>2</v>
      </c>
      <c r="GJ1082">
        <v>0</v>
      </c>
      <c r="GK1082">
        <v>0</v>
      </c>
      <c r="GL1082">
        <f t="shared" si="1084"/>
        <v>0</v>
      </c>
      <c r="GM1082">
        <f t="shared" si="1085"/>
        <v>1582.21</v>
      </c>
      <c r="GN1082">
        <f t="shared" si="1086"/>
        <v>0</v>
      </c>
      <c r="GO1082">
        <f t="shared" si="1087"/>
        <v>1582.21</v>
      </c>
      <c r="GP1082">
        <f t="shared" si="1088"/>
        <v>0</v>
      </c>
      <c r="GR1082">
        <v>0</v>
      </c>
      <c r="GS1082">
        <v>3</v>
      </c>
      <c r="GT1082">
        <v>0</v>
      </c>
      <c r="GU1082" t="s">
        <v>3</v>
      </c>
      <c r="GV1082">
        <f t="shared" si="1089"/>
        <v>0</v>
      </c>
      <c r="GW1082">
        <v>1</v>
      </c>
      <c r="GX1082">
        <f t="shared" si="1090"/>
        <v>0</v>
      </c>
      <c r="HA1082">
        <v>0</v>
      </c>
      <c r="HB1082">
        <v>0</v>
      </c>
      <c r="HC1082">
        <f t="shared" si="1091"/>
        <v>0</v>
      </c>
      <c r="HE1082" t="s">
        <v>3</v>
      </c>
      <c r="HF1082" t="s">
        <v>3</v>
      </c>
      <c r="IK1082">
        <v>0</v>
      </c>
    </row>
    <row r="1083" spans="1:245">
      <c r="A1083">
        <v>18</v>
      </c>
      <c r="B1083">
        <v>1</v>
      </c>
      <c r="C1083">
        <v>815</v>
      </c>
      <c r="E1083" t="s">
        <v>312</v>
      </c>
      <c r="F1083" t="s">
        <v>286</v>
      </c>
      <c r="G1083" t="s">
        <v>287</v>
      </c>
      <c r="H1083" t="s">
        <v>238</v>
      </c>
      <c r="I1083">
        <f>I1082*J1083</f>
        <v>2</v>
      </c>
      <c r="J1083">
        <v>100</v>
      </c>
      <c r="O1083">
        <f t="shared" si="1057"/>
        <v>784.95</v>
      </c>
      <c r="P1083">
        <f t="shared" si="1058"/>
        <v>784.95</v>
      </c>
      <c r="Q1083">
        <f t="shared" si="1059"/>
        <v>0</v>
      </c>
      <c r="R1083">
        <f t="shared" si="1060"/>
        <v>0</v>
      </c>
      <c r="S1083">
        <f t="shared" si="1061"/>
        <v>0</v>
      </c>
      <c r="T1083">
        <f t="shared" si="1062"/>
        <v>0</v>
      </c>
      <c r="U1083">
        <f t="shared" si="1063"/>
        <v>0</v>
      </c>
      <c r="V1083">
        <f t="shared" si="1064"/>
        <v>0</v>
      </c>
      <c r="W1083">
        <f t="shared" si="1065"/>
        <v>6.24</v>
      </c>
      <c r="X1083">
        <f t="shared" si="1066"/>
        <v>0</v>
      </c>
      <c r="Y1083">
        <f t="shared" si="1067"/>
        <v>0</v>
      </c>
      <c r="AA1083">
        <v>33525518</v>
      </c>
      <c r="AB1083">
        <f t="shared" si="1068"/>
        <v>162.18</v>
      </c>
      <c r="AC1083">
        <f>ROUND((ES1083),6)</f>
        <v>162.18</v>
      </c>
      <c r="AD1083">
        <f>ROUND((((ET1083)-(EU1083))+AE1083),6)</f>
        <v>0</v>
      </c>
      <c r="AE1083">
        <f t="shared" si="1100"/>
        <v>0</v>
      </c>
      <c r="AF1083">
        <f t="shared" si="1100"/>
        <v>0</v>
      </c>
      <c r="AG1083">
        <f t="shared" si="1070"/>
        <v>0</v>
      </c>
      <c r="AH1083">
        <f t="shared" si="1101"/>
        <v>0</v>
      </c>
      <c r="AI1083">
        <f t="shared" si="1101"/>
        <v>0</v>
      </c>
      <c r="AJ1083">
        <f t="shared" si="1071"/>
        <v>3.12</v>
      </c>
      <c r="AK1083">
        <v>162.18</v>
      </c>
      <c r="AL1083">
        <v>162.18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3.12</v>
      </c>
      <c r="AT1083">
        <v>95</v>
      </c>
      <c r="AU1083">
        <v>65</v>
      </c>
      <c r="AV1083">
        <v>1</v>
      </c>
      <c r="AW1083">
        <v>1</v>
      </c>
      <c r="AZ1083">
        <v>1</v>
      </c>
      <c r="BA1083">
        <v>1</v>
      </c>
      <c r="BB1083">
        <v>1</v>
      </c>
      <c r="BC1083">
        <v>2.42</v>
      </c>
      <c r="BD1083" t="s">
        <v>3</v>
      </c>
      <c r="BE1083" t="s">
        <v>3</v>
      </c>
      <c r="BF1083" t="s">
        <v>3</v>
      </c>
      <c r="BG1083" t="s">
        <v>3</v>
      </c>
      <c r="BH1083">
        <v>3</v>
      </c>
      <c r="BI1083">
        <v>2</v>
      </c>
      <c r="BJ1083" t="s">
        <v>288</v>
      </c>
      <c r="BM1083">
        <v>108001</v>
      </c>
      <c r="BN1083">
        <v>0</v>
      </c>
      <c r="BO1083" t="s">
        <v>286</v>
      </c>
      <c r="BP1083">
        <v>1</v>
      </c>
      <c r="BQ1083">
        <v>3</v>
      </c>
      <c r="BR1083">
        <v>0</v>
      </c>
      <c r="BS1083">
        <v>1</v>
      </c>
      <c r="BT1083">
        <v>1</v>
      </c>
      <c r="BU1083">
        <v>1</v>
      </c>
      <c r="BV1083">
        <v>1</v>
      </c>
      <c r="BW1083">
        <v>1</v>
      </c>
      <c r="BX1083">
        <v>1</v>
      </c>
      <c r="BY1083" t="s">
        <v>3</v>
      </c>
      <c r="BZ1083">
        <v>95</v>
      </c>
      <c r="CA1083">
        <v>65</v>
      </c>
      <c r="CE1083">
        <v>0</v>
      </c>
      <c r="CF1083">
        <v>0</v>
      </c>
      <c r="CG1083">
        <v>0</v>
      </c>
      <c r="CM1083">
        <v>0</v>
      </c>
      <c r="CN1083" t="s">
        <v>3</v>
      </c>
      <c r="CO1083">
        <v>0</v>
      </c>
      <c r="CP1083">
        <f t="shared" si="1072"/>
        <v>784.95</v>
      </c>
      <c r="CQ1083">
        <f t="shared" si="1073"/>
        <v>392.47559999999999</v>
      </c>
      <c r="CR1083">
        <f t="shared" si="1074"/>
        <v>0</v>
      </c>
      <c r="CS1083">
        <f t="shared" si="1075"/>
        <v>0</v>
      </c>
      <c r="CT1083">
        <f t="shared" si="1076"/>
        <v>0</v>
      </c>
      <c r="CU1083">
        <f t="shared" si="1077"/>
        <v>0</v>
      </c>
      <c r="CV1083">
        <f t="shared" si="1078"/>
        <v>0</v>
      </c>
      <c r="CW1083">
        <f t="shared" si="1079"/>
        <v>0</v>
      </c>
      <c r="CX1083">
        <f t="shared" si="1080"/>
        <v>3.12</v>
      </c>
      <c r="CY1083">
        <f t="shared" si="1081"/>
        <v>0</v>
      </c>
      <c r="CZ1083">
        <f t="shared" si="1082"/>
        <v>0</v>
      </c>
      <c r="DC1083" t="s">
        <v>3</v>
      </c>
      <c r="DD1083" t="s">
        <v>3</v>
      </c>
      <c r="DE1083" t="s">
        <v>3</v>
      </c>
      <c r="DF1083" t="s">
        <v>3</v>
      </c>
      <c r="DG1083" t="s">
        <v>3</v>
      </c>
      <c r="DH1083" t="s">
        <v>3</v>
      </c>
      <c r="DI1083" t="s">
        <v>3</v>
      </c>
      <c r="DJ1083" t="s">
        <v>3</v>
      </c>
      <c r="DK1083" t="s">
        <v>3</v>
      </c>
      <c r="DL1083" t="s">
        <v>3</v>
      </c>
      <c r="DM1083" t="s">
        <v>3</v>
      </c>
      <c r="DN1083">
        <v>0</v>
      </c>
      <c r="DO1083">
        <v>0</v>
      </c>
      <c r="DP1083">
        <v>1</v>
      </c>
      <c r="DQ1083">
        <v>1</v>
      </c>
      <c r="DU1083">
        <v>1010</v>
      </c>
      <c r="DV1083" t="s">
        <v>238</v>
      </c>
      <c r="DW1083" t="s">
        <v>238</v>
      </c>
      <c r="DX1083">
        <v>1</v>
      </c>
      <c r="DZ1083" t="s">
        <v>3</v>
      </c>
      <c r="EA1083" t="s">
        <v>3</v>
      </c>
      <c r="EB1083" t="s">
        <v>3</v>
      </c>
      <c r="EC1083" t="s">
        <v>3</v>
      </c>
      <c r="EE1083">
        <v>36260309</v>
      </c>
      <c r="EF1083">
        <v>3</v>
      </c>
      <c r="EG1083" t="s">
        <v>224</v>
      </c>
      <c r="EH1083">
        <v>0</v>
      </c>
      <c r="EI1083" t="s">
        <v>3</v>
      </c>
      <c r="EJ1083">
        <v>2</v>
      </c>
      <c r="EK1083">
        <v>108001</v>
      </c>
      <c r="EL1083" t="s">
        <v>225</v>
      </c>
      <c r="EM1083" t="s">
        <v>226</v>
      </c>
      <c r="EO1083" t="s">
        <v>3</v>
      </c>
      <c r="EQ1083">
        <v>0</v>
      </c>
      <c r="ER1083">
        <v>162.18</v>
      </c>
      <c r="ES1083">
        <v>162.18</v>
      </c>
      <c r="ET1083">
        <v>0</v>
      </c>
      <c r="EU1083">
        <v>0</v>
      </c>
      <c r="EV1083">
        <v>0</v>
      </c>
      <c r="EW1083">
        <v>0</v>
      </c>
      <c r="EX1083">
        <v>0</v>
      </c>
      <c r="FQ1083">
        <v>0</v>
      </c>
      <c r="FR1083">
        <f t="shared" si="1083"/>
        <v>0</v>
      </c>
      <c r="FS1083">
        <v>0</v>
      </c>
      <c r="FX1083">
        <v>95</v>
      </c>
      <c r="FY1083">
        <v>65</v>
      </c>
      <c r="GA1083" t="s">
        <v>3</v>
      </c>
      <c r="GD1083">
        <v>1</v>
      </c>
      <c r="GF1083">
        <v>1401979595</v>
      </c>
      <c r="GG1083">
        <v>2</v>
      </c>
      <c r="GH1083">
        <v>1</v>
      </c>
      <c r="GI1083">
        <v>2</v>
      </c>
      <c r="GJ1083">
        <v>0</v>
      </c>
      <c r="GK1083">
        <v>0</v>
      </c>
      <c r="GL1083">
        <f t="shared" si="1084"/>
        <v>0</v>
      </c>
      <c r="GM1083">
        <f t="shared" si="1085"/>
        <v>784.95</v>
      </c>
      <c r="GN1083">
        <f t="shared" si="1086"/>
        <v>0</v>
      </c>
      <c r="GO1083">
        <f t="shared" si="1087"/>
        <v>784.95</v>
      </c>
      <c r="GP1083">
        <f t="shared" si="1088"/>
        <v>0</v>
      </c>
      <c r="GR1083">
        <v>0</v>
      </c>
      <c r="GS1083">
        <v>3</v>
      </c>
      <c r="GT1083">
        <v>0</v>
      </c>
      <c r="GU1083" t="s">
        <v>3</v>
      </c>
      <c r="GV1083">
        <f t="shared" si="1089"/>
        <v>0</v>
      </c>
      <c r="GW1083">
        <v>1</v>
      </c>
      <c r="GX1083">
        <f t="shared" si="1090"/>
        <v>0</v>
      </c>
      <c r="HA1083">
        <v>0</v>
      </c>
      <c r="HB1083">
        <v>0</v>
      </c>
      <c r="HC1083">
        <f t="shared" si="1091"/>
        <v>0</v>
      </c>
      <c r="HE1083" t="s">
        <v>3</v>
      </c>
      <c r="HF1083" t="s">
        <v>3</v>
      </c>
      <c r="IK1083">
        <v>0</v>
      </c>
    </row>
    <row r="1085" spans="1:245">
      <c r="A1085" s="2">
        <v>51</v>
      </c>
      <c r="B1085" s="2">
        <f>B1053</f>
        <v>1</v>
      </c>
      <c r="C1085" s="2">
        <f>A1053</f>
        <v>5</v>
      </c>
      <c r="D1085" s="2">
        <f>ROW(A1053)</f>
        <v>1053</v>
      </c>
      <c r="E1085" s="2"/>
      <c r="F1085" s="2" t="str">
        <f>IF(F1053&lt;&gt;"",F1053,"")</f>
        <v>Новый подраздел</v>
      </c>
      <c r="G1085" s="2" t="str">
        <f>IF(G1053&lt;&gt;"",G1053,"")</f>
        <v>комната 18</v>
      </c>
      <c r="H1085" s="2">
        <v>0</v>
      </c>
      <c r="I1085" s="2"/>
      <c r="J1085" s="2"/>
      <c r="K1085" s="2"/>
      <c r="L1085" s="2"/>
      <c r="M1085" s="2"/>
      <c r="N1085" s="2"/>
      <c r="O1085" s="2">
        <f t="shared" ref="O1085:T1085" si="1102">ROUND(AB1085,2)</f>
        <v>181001.67</v>
      </c>
      <c r="P1085" s="2">
        <f t="shared" si="1102"/>
        <v>106169.17</v>
      </c>
      <c r="Q1085" s="2">
        <f t="shared" si="1102"/>
        <v>4962.5</v>
      </c>
      <c r="R1085" s="2">
        <f t="shared" si="1102"/>
        <v>1451.88</v>
      </c>
      <c r="S1085" s="2">
        <f t="shared" si="1102"/>
        <v>69870</v>
      </c>
      <c r="T1085" s="2">
        <f t="shared" si="1102"/>
        <v>0</v>
      </c>
      <c r="U1085" s="2">
        <f>AH1085</f>
        <v>246.37659950000003</v>
      </c>
      <c r="V1085" s="2">
        <f>AI1085</f>
        <v>4.2257049999999996</v>
      </c>
      <c r="W1085" s="2">
        <f>ROUND(AJ1085,2)</f>
        <v>271.45999999999998</v>
      </c>
      <c r="X1085" s="2">
        <f>ROUND(AK1085,2)</f>
        <v>73902.73</v>
      </c>
      <c r="Y1085" s="2">
        <f>ROUND(AL1085,2)</f>
        <v>39190.76</v>
      </c>
      <c r="Z1085" s="2"/>
      <c r="AA1085" s="2"/>
      <c r="AB1085" s="2">
        <f>ROUND(SUMIF(AA1057:AA1083,"=33525518",O1057:O1083),2)</f>
        <v>181001.67</v>
      </c>
      <c r="AC1085" s="2">
        <f>ROUND(SUMIF(AA1057:AA1083,"=33525518",P1057:P1083),2)</f>
        <v>106169.17</v>
      </c>
      <c r="AD1085" s="2">
        <f>ROUND(SUMIF(AA1057:AA1083,"=33525518",Q1057:Q1083),2)</f>
        <v>4962.5</v>
      </c>
      <c r="AE1085" s="2">
        <f>ROUND(SUMIF(AA1057:AA1083,"=33525518",R1057:R1083),2)</f>
        <v>1451.88</v>
      </c>
      <c r="AF1085" s="2">
        <f>ROUND(SUMIF(AA1057:AA1083,"=33525518",S1057:S1083),2)</f>
        <v>69870</v>
      </c>
      <c r="AG1085" s="2">
        <f>ROUND(SUMIF(AA1057:AA1083,"=33525518",T1057:T1083),2)</f>
        <v>0</v>
      </c>
      <c r="AH1085" s="2">
        <f>SUMIF(AA1057:AA1083,"=33525518",U1057:U1083)</f>
        <v>246.37659950000003</v>
      </c>
      <c r="AI1085" s="2">
        <f>SUMIF(AA1057:AA1083,"=33525518",V1057:V1083)</f>
        <v>4.2257049999999996</v>
      </c>
      <c r="AJ1085" s="2">
        <f>ROUND(SUMIF(AA1057:AA1083,"=33525518",W1057:W1083),2)</f>
        <v>271.45999999999998</v>
      </c>
      <c r="AK1085" s="2">
        <f>ROUND(SUMIF(AA1057:AA1083,"=33525518",X1057:X1083),2)</f>
        <v>73902.73</v>
      </c>
      <c r="AL1085" s="2">
        <f>ROUND(SUMIF(AA1057:AA1083,"=33525518",Y1057:Y1083),2)</f>
        <v>39190.76</v>
      </c>
      <c r="AM1085" s="2"/>
      <c r="AN1085" s="2"/>
      <c r="AO1085" s="2">
        <f t="shared" ref="AO1085:BD1085" si="1103">ROUND(BX1085,2)</f>
        <v>0</v>
      </c>
      <c r="AP1085" s="2">
        <f t="shared" si="1103"/>
        <v>0</v>
      </c>
      <c r="AQ1085" s="2">
        <f t="shared" si="1103"/>
        <v>0</v>
      </c>
      <c r="AR1085" s="2">
        <f t="shared" si="1103"/>
        <v>294095.15999999997</v>
      </c>
      <c r="AS1085" s="2">
        <f t="shared" si="1103"/>
        <v>289868.96999999997</v>
      </c>
      <c r="AT1085" s="2">
        <f t="shared" si="1103"/>
        <v>4226.1899999999996</v>
      </c>
      <c r="AU1085" s="2">
        <f t="shared" si="1103"/>
        <v>0</v>
      </c>
      <c r="AV1085" s="2">
        <f t="shared" si="1103"/>
        <v>106169.17</v>
      </c>
      <c r="AW1085" s="2">
        <f t="shared" si="1103"/>
        <v>106169.17</v>
      </c>
      <c r="AX1085" s="2">
        <f t="shared" si="1103"/>
        <v>0</v>
      </c>
      <c r="AY1085" s="2">
        <f t="shared" si="1103"/>
        <v>106169.17</v>
      </c>
      <c r="AZ1085" s="2">
        <f t="shared" si="1103"/>
        <v>0</v>
      </c>
      <c r="BA1085" s="2">
        <f t="shared" si="1103"/>
        <v>0</v>
      </c>
      <c r="BB1085" s="2">
        <f t="shared" si="1103"/>
        <v>0</v>
      </c>
      <c r="BC1085" s="2">
        <f t="shared" si="1103"/>
        <v>0</v>
      </c>
      <c r="BD1085" s="2">
        <f t="shared" si="1103"/>
        <v>0</v>
      </c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>
        <f>ROUND(SUMIF(AA1057:AA1083,"=33525518",FQ1057:FQ1083),2)</f>
        <v>0</v>
      </c>
      <c r="BY1085" s="2">
        <f>ROUND(SUMIF(AA1057:AA1083,"=33525518",FR1057:FR1083),2)</f>
        <v>0</v>
      </c>
      <c r="BZ1085" s="2">
        <f>ROUND(SUMIF(AA1057:AA1083,"=33525518",GL1057:GL1083),2)</f>
        <v>0</v>
      </c>
      <c r="CA1085" s="2">
        <f>ROUND(SUMIF(AA1057:AA1083,"=33525518",GM1057:GM1083),2)</f>
        <v>294095.15999999997</v>
      </c>
      <c r="CB1085" s="2">
        <f>ROUND(SUMIF(AA1057:AA1083,"=33525518",GN1057:GN1083),2)</f>
        <v>289868.96999999997</v>
      </c>
      <c r="CC1085" s="2">
        <f>ROUND(SUMIF(AA1057:AA1083,"=33525518",GO1057:GO1083),2)</f>
        <v>4226.1899999999996</v>
      </c>
      <c r="CD1085" s="2">
        <f>ROUND(SUMIF(AA1057:AA1083,"=33525518",GP1057:GP1083),2)</f>
        <v>0</v>
      </c>
      <c r="CE1085" s="2">
        <f>AC1085-BX1085</f>
        <v>106169.17</v>
      </c>
      <c r="CF1085" s="2">
        <f>AC1085-BY1085</f>
        <v>106169.17</v>
      </c>
      <c r="CG1085" s="2">
        <f>BX1085-BZ1085</f>
        <v>0</v>
      </c>
      <c r="CH1085" s="2">
        <f>AC1085-BX1085-BY1085+BZ1085</f>
        <v>106169.17</v>
      </c>
      <c r="CI1085" s="2">
        <f>BY1085-BZ1085</f>
        <v>0</v>
      </c>
      <c r="CJ1085" s="2">
        <f>ROUND(SUMIF(AA1057:AA1083,"=33525518",GX1057:GX1083),2)</f>
        <v>0</v>
      </c>
      <c r="CK1085" s="2">
        <f>ROUND(SUMIF(AA1057:AA1083,"=33525518",GY1057:GY1083),2)</f>
        <v>0</v>
      </c>
      <c r="CL1085" s="2">
        <f>ROUND(SUMIF(AA1057:AA1083,"=33525518",GZ1057:GZ1083),2)</f>
        <v>0</v>
      </c>
      <c r="CM1085" s="2">
        <f>ROUND(SUMIF(AA1057:AA1083,"=33525518",HD1057:HD1083),2)</f>
        <v>0</v>
      </c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>
        <v>0</v>
      </c>
    </row>
    <row r="1087" spans="1:245">
      <c r="A1087" s="4">
        <v>50</v>
      </c>
      <c r="B1087" s="4">
        <v>0</v>
      </c>
      <c r="C1087" s="4">
        <v>0</v>
      </c>
      <c r="D1087" s="4">
        <v>1</v>
      </c>
      <c r="E1087" s="4">
        <v>201</v>
      </c>
      <c r="F1087" s="4">
        <f>ROUND(Source!O1085,O1087)</f>
        <v>181001.67</v>
      </c>
      <c r="G1087" s="4" t="s">
        <v>60</v>
      </c>
      <c r="H1087" s="4" t="s">
        <v>61</v>
      </c>
      <c r="I1087" s="4"/>
      <c r="J1087" s="4"/>
      <c r="K1087" s="4">
        <v>201</v>
      </c>
      <c r="L1087" s="4">
        <v>1</v>
      </c>
      <c r="M1087" s="4">
        <v>3</v>
      </c>
      <c r="N1087" s="4" t="s">
        <v>3</v>
      </c>
      <c r="O1087" s="4">
        <v>2</v>
      </c>
      <c r="P1087" s="4"/>
      <c r="Q1087" s="4"/>
      <c r="R1087" s="4"/>
      <c r="S1087" s="4"/>
      <c r="T1087" s="4"/>
      <c r="U1087" s="4"/>
      <c r="V1087" s="4"/>
      <c r="W1087" s="4"/>
    </row>
    <row r="1088" spans="1:245">
      <c r="A1088" s="4">
        <v>50</v>
      </c>
      <c r="B1088" s="4">
        <v>0</v>
      </c>
      <c r="C1088" s="4">
        <v>0</v>
      </c>
      <c r="D1088" s="4">
        <v>1</v>
      </c>
      <c r="E1088" s="4">
        <v>202</v>
      </c>
      <c r="F1088" s="4">
        <f>ROUND(Source!P1085,O1088)</f>
        <v>106169.17</v>
      </c>
      <c r="G1088" s="4" t="s">
        <v>62</v>
      </c>
      <c r="H1088" s="4" t="s">
        <v>63</v>
      </c>
      <c r="I1088" s="4"/>
      <c r="J1088" s="4"/>
      <c r="K1088" s="4">
        <v>202</v>
      </c>
      <c r="L1088" s="4">
        <v>2</v>
      </c>
      <c r="M1088" s="4">
        <v>3</v>
      </c>
      <c r="N1088" s="4" t="s">
        <v>3</v>
      </c>
      <c r="O1088" s="4">
        <v>2</v>
      </c>
      <c r="P1088" s="4"/>
      <c r="Q1088" s="4"/>
      <c r="R1088" s="4"/>
      <c r="S1088" s="4"/>
      <c r="T1088" s="4"/>
      <c r="U1088" s="4"/>
      <c r="V1088" s="4"/>
      <c r="W1088" s="4"/>
    </row>
    <row r="1089" spans="1:23">
      <c r="A1089" s="4">
        <v>50</v>
      </c>
      <c r="B1089" s="4">
        <v>0</v>
      </c>
      <c r="C1089" s="4">
        <v>0</v>
      </c>
      <c r="D1089" s="4">
        <v>1</v>
      </c>
      <c r="E1089" s="4">
        <v>222</v>
      </c>
      <c r="F1089" s="4">
        <f>ROUND(Source!AO1085,O1089)</f>
        <v>0</v>
      </c>
      <c r="G1089" s="4" t="s">
        <v>64</v>
      </c>
      <c r="H1089" s="4" t="s">
        <v>65</v>
      </c>
      <c r="I1089" s="4"/>
      <c r="J1089" s="4"/>
      <c r="K1089" s="4">
        <v>222</v>
      </c>
      <c r="L1089" s="4">
        <v>3</v>
      </c>
      <c r="M1089" s="4">
        <v>3</v>
      </c>
      <c r="N1089" s="4" t="s">
        <v>3</v>
      </c>
      <c r="O1089" s="4">
        <v>2</v>
      </c>
      <c r="P1089" s="4"/>
      <c r="Q1089" s="4"/>
      <c r="R1089" s="4"/>
      <c r="S1089" s="4"/>
      <c r="T1089" s="4"/>
      <c r="U1089" s="4"/>
      <c r="V1089" s="4"/>
      <c r="W1089" s="4"/>
    </row>
    <row r="1090" spans="1:23">
      <c r="A1090" s="4">
        <v>50</v>
      </c>
      <c r="B1090" s="4">
        <v>0</v>
      </c>
      <c r="C1090" s="4">
        <v>0</v>
      </c>
      <c r="D1090" s="4">
        <v>1</v>
      </c>
      <c r="E1090" s="4">
        <v>225</v>
      </c>
      <c r="F1090" s="4">
        <f>ROUND(Source!AV1085,O1090)</f>
        <v>106169.17</v>
      </c>
      <c r="G1090" s="4" t="s">
        <v>66</v>
      </c>
      <c r="H1090" s="4" t="s">
        <v>67</v>
      </c>
      <c r="I1090" s="4"/>
      <c r="J1090" s="4"/>
      <c r="K1090" s="4">
        <v>225</v>
      </c>
      <c r="L1090" s="4">
        <v>4</v>
      </c>
      <c r="M1090" s="4">
        <v>3</v>
      </c>
      <c r="N1090" s="4" t="s">
        <v>3</v>
      </c>
      <c r="O1090" s="4">
        <v>2</v>
      </c>
      <c r="P1090" s="4"/>
      <c r="Q1090" s="4"/>
      <c r="R1090" s="4"/>
      <c r="S1090" s="4"/>
      <c r="T1090" s="4"/>
      <c r="U1090" s="4"/>
      <c r="V1090" s="4"/>
      <c r="W1090" s="4"/>
    </row>
    <row r="1091" spans="1:23">
      <c r="A1091" s="4">
        <v>50</v>
      </c>
      <c r="B1091" s="4">
        <v>0</v>
      </c>
      <c r="C1091" s="4">
        <v>0</v>
      </c>
      <c r="D1091" s="4">
        <v>1</v>
      </c>
      <c r="E1091" s="4">
        <v>226</v>
      </c>
      <c r="F1091" s="4">
        <f>ROUND(Source!AW1085,O1091)</f>
        <v>106169.17</v>
      </c>
      <c r="G1091" s="4" t="s">
        <v>68</v>
      </c>
      <c r="H1091" s="4" t="s">
        <v>69</v>
      </c>
      <c r="I1091" s="4"/>
      <c r="J1091" s="4"/>
      <c r="K1091" s="4">
        <v>226</v>
      </c>
      <c r="L1091" s="4">
        <v>5</v>
      </c>
      <c r="M1091" s="4">
        <v>3</v>
      </c>
      <c r="N1091" s="4" t="s">
        <v>3</v>
      </c>
      <c r="O1091" s="4">
        <v>2</v>
      </c>
      <c r="P1091" s="4"/>
      <c r="Q1091" s="4"/>
      <c r="R1091" s="4"/>
      <c r="S1091" s="4"/>
      <c r="T1091" s="4"/>
      <c r="U1091" s="4"/>
      <c r="V1091" s="4"/>
      <c r="W1091" s="4"/>
    </row>
    <row r="1092" spans="1:23">
      <c r="A1092" s="4">
        <v>50</v>
      </c>
      <c r="B1092" s="4">
        <v>0</v>
      </c>
      <c r="C1092" s="4">
        <v>0</v>
      </c>
      <c r="D1092" s="4">
        <v>1</v>
      </c>
      <c r="E1092" s="4">
        <v>227</v>
      </c>
      <c r="F1092" s="4">
        <f>ROUND(Source!AX1085,O1092)</f>
        <v>0</v>
      </c>
      <c r="G1092" s="4" t="s">
        <v>70</v>
      </c>
      <c r="H1092" s="4" t="s">
        <v>71</v>
      </c>
      <c r="I1092" s="4"/>
      <c r="J1092" s="4"/>
      <c r="K1092" s="4">
        <v>227</v>
      </c>
      <c r="L1092" s="4">
        <v>6</v>
      </c>
      <c r="M1092" s="4">
        <v>3</v>
      </c>
      <c r="N1092" s="4" t="s">
        <v>3</v>
      </c>
      <c r="O1092" s="4">
        <v>2</v>
      </c>
      <c r="P1092" s="4"/>
      <c r="Q1092" s="4"/>
      <c r="R1092" s="4"/>
      <c r="S1092" s="4"/>
      <c r="T1092" s="4"/>
      <c r="U1092" s="4"/>
      <c r="V1092" s="4"/>
      <c r="W1092" s="4"/>
    </row>
    <row r="1093" spans="1:23">
      <c r="A1093" s="4">
        <v>50</v>
      </c>
      <c r="B1093" s="4">
        <v>0</v>
      </c>
      <c r="C1093" s="4">
        <v>0</v>
      </c>
      <c r="D1093" s="4">
        <v>1</v>
      </c>
      <c r="E1093" s="4">
        <v>228</v>
      </c>
      <c r="F1093" s="4">
        <f>ROUND(Source!AY1085,O1093)</f>
        <v>106169.17</v>
      </c>
      <c r="G1093" s="4" t="s">
        <v>72</v>
      </c>
      <c r="H1093" s="4" t="s">
        <v>73</v>
      </c>
      <c r="I1093" s="4"/>
      <c r="J1093" s="4"/>
      <c r="K1093" s="4">
        <v>228</v>
      </c>
      <c r="L1093" s="4">
        <v>7</v>
      </c>
      <c r="M1093" s="4">
        <v>3</v>
      </c>
      <c r="N1093" s="4" t="s">
        <v>3</v>
      </c>
      <c r="O1093" s="4">
        <v>2</v>
      </c>
      <c r="P1093" s="4"/>
      <c r="Q1093" s="4"/>
      <c r="R1093" s="4"/>
      <c r="S1093" s="4"/>
      <c r="T1093" s="4"/>
      <c r="U1093" s="4"/>
      <c r="V1093" s="4"/>
      <c r="W1093" s="4"/>
    </row>
    <row r="1094" spans="1:23">
      <c r="A1094" s="4">
        <v>50</v>
      </c>
      <c r="B1094" s="4">
        <v>0</v>
      </c>
      <c r="C1094" s="4">
        <v>0</v>
      </c>
      <c r="D1094" s="4">
        <v>1</v>
      </c>
      <c r="E1094" s="4">
        <v>216</v>
      </c>
      <c r="F1094" s="4">
        <f>ROUND(Source!AP1085,O1094)</f>
        <v>0</v>
      </c>
      <c r="G1094" s="4" t="s">
        <v>74</v>
      </c>
      <c r="H1094" s="4" t="s">
        <v>75</v>
      </c>
      <c r="I1094" s="4"/>
      <c r="J1094" s="4"/>
      <c r="K1094" s="4">
        <v>216</v>
      </c>
      <c r="L1094" s="4">
        <v>8</v>
      </c>
      <c r="M1094" s="4">
        <v>3</v>
      </c>
      <c r="N1094" s="4" t="s">
        <v>3</v>
      </c>
      <c r="O1094" s="4">
        <v>2</v>
      </c>
      <c r="P1094" s="4"/>
      <c r="Q1094" s="4"/>
      <c r="R1094" s="4"/>
      <c r="S1094" s="4"/>
      <c r="T1094" s="4"/>
      <c r="U1094" s="4"/>
      <c r="V1094" s="4"/>
      <c r="W1094" s="4"/>
    </row>
    <row r="1095" spans="1:23">
      <c r="A1095" s="4">
        <v>50</v>
      </c>
      <c r="B1095" s="4">
        <v>0</v>
      </c>
      <c r="C1095" s="4">
        <v>0</v>
      </c>
      <c r="D1095" s="4">
        <v>1</v>
      </c>
      <c r="E1095" s="4">
        <v>223</v>
      </c>
      <c r="F1095" s="4">
        <f>ROUND(Source!AQ1085,O1095)</f>
        <v>0</v>
      </c>
      <c r="G1095" s="4" t="s">
        <v>76</v>
      </c>
      <c r="H1095" s="4" t="s">
        <v>77</v>
      </c>
      <c r="I1095" s="4"/>
      <c r="J1095" s="4"/>
      <c r="K1095" s="4">
        <v>223</v>
      </c>
      <c r="L1095" s="4">
        <v>9</v>
      </c>
      <c r="M1095" s="4">
        <v>3</v>
      </c>
      <c r="N1095" s="4" t="s">
        <v>3</v>
      </c>
      <c r="O1095" s="4">
        <v>2</v>
      </c>
      <c r="P1095" s="4"/>
      <c r="Q1095" s="4"/>
      <c r="R1095" s="4"/>
      <c r="S1095" s="4"/>
      <c r="T1095" s="4"/>
      <c r="U1095" s="4"/>
      <c r="V1095" s="4"/>
      <c r="W1095" s="4"/>
    </row>
    <row r="1096" spans="1:23">
      <c r="A1096" s="4">
        <v>50</v>
      </c>
      <c r="B1096" s="4">
        <v>0</v>
      </c>
      <c r="C1096" s="4">
        <v>0</v>
      </c>
      <c r="D1096" s="4">
        <v>1</v>
      </c>
      <c r="E1096" s="4">
        <v>229</v>
      </c>
      <c r="F1096" s="4">
        <f>ROUND(Source!AZ1085,O1096)</f>
        <v>0</v>
      </c>
      <c r="G1096" s="4" t="s">
        <v>78</v>
      </c>
      <c r="H1096" s="4" t="s">
        <v>79</v>
      </c>
      <c r="I1096" s="4"/>
      <c r="J1096" s="4"/>
      <c r="K1096" s="4">
        <v>229</v>
      </c>
      <c r="L1096" s="4">
        <v>10</v>
      </c>
      <c r="M1096" s="4">
        <v>3</v>
      </c>
      <c r="N1096" s="4" t="s">
        <v>3</v>
      </c>
      <c r="O1096" s="4">
        <v>2</v>
      </c>
      <c r="P1096" s="4"/>
      <c r="Q1096" s="4"/>
      <c r="R1096" s="4"/>
      <c r="S1096" s="4"/>
      <c r="T1096" s="4"/>
      <c r="U1096" s="4"/>
      <c r="V1096" s="4"/>
      <c r="W1096" s="4"/>
    </row>
    <row r="1097" spans="1:23">
      <c r="A1097" s="4">
        <v>50</v>
      </c>
      <c r="B1097" s="4">
        <v>0</v>
      </c>
      <c r="C1097" s="4">
        <v>0</v>
      </c>
      <c r="D1097" s="4">
        <v>1</v>
      </c>
      <c r="E1097" s="4">
        <v>203</v>
      </c>
      <c r="F1097" s="4">
        <f>ROUND(Source!Q1085,O1097)</f>
        <v>4962.5</v>
      </c>
      <c r="G1097" s="4" t="s">
        <v>80</v>
      </c>
      <c r="H1097" s="4" t="s">
        <v>81</v>
      </c>
      <c r="I1097" s="4"/>
      <c r="J1097" s="4"/>
      <c r="K1097" s="4">
        <v>203</v>
      </c>
      <c r="L1097" s="4">
        <v>11</v>
      </c>
      <c r="M1097" s="4">
        <v>3</v>
      </c>
      <c r="N1097" s="4" t="s">
        <v>3</v>
      </c>
      <c r="O1097" s="4">
        <v>2</v>
      </c>
      <c r="P1097" s="4"/>
      <c r="Q1097" s="4"/>
      <c r="R1097" s="4"/>
      <c r="S1097" s="4"/>
      <c r="T1097" s="4"/>
      <c r="U1097" s="4"/>
      <c r="V1097" s="4"/>
      <c r="W1097" s="4"/>
    </row>
    <row r="1098" spans="1:23">
      <c r="A1098" s="4">
        <v>50</v>
      </c>
      <c r="B1098" s="4">
        <v>0</v>
      </c>
      <c r="C1098" s="4">
        <v>0</v>
      </c>
      <c r="D1098" s="4">
        <v>1</v>
      </c>
      <c r="E1098" s="4">
        <v>231</v>
      </c>
      <c r="F1098" s="4">
        <f>ROUND(Source!BB1085,O1098)</f>
        <v>0</v>
      </c>
      <c r="G1098" s="4" t="s">
        <v>82</v>
      </c>
      <c r="H1098" s="4" t="s">
        <v>83</v>
      </c>
      <c r="I1098" s="4"/>
      <c r="J1098" s="4"/>
      <c r="K1098" s="4">
        <v>231</v>
      </c>
      <c r="L1098" s="4">
        <v>12</v>
      </c>
      <c r="M1098" s="4">
        <v>3</v>
      </c>
      <c r="N1098" s="4" t="s">
        <v>3</v>
      </c>
      <c r="O1098" s="4">
        <v>2</v>
      </c>
      <c r="P1098" s="4"/>
      <c r="Q1098" s="4"/>
      <c r="R1098" s="4"/>
      <c r="S1098" s="4"/>
      <c r="T1098" s="4"/>
      <c r="U1098" s="4"/>
      <c r="V1098" s="4"/>
      <c r="W1098" s="4"/>
    </row>
    <row r="1099" spans="1:23">
      <c r="A1099" s="4">
        <v>50</v>
      </c>
      <c r="B1099" s="4">
        <v>0</v>
      </c>
      <c r="C1099" s="4">
        <v>0</v>
      </c>
      <c r="D1099" s="4">
        <v>1</v>
      </c>
      <c r="E1099" s="4">
        <v>204</v>
      </c>
      <c r="F1099" s="4">
        <f>ROUND(Source!R1085,O1099)</f>
        <v>1451.88</v>
      </c>
      <c r="G1099" s="4" t="s">
        <v>84</v>
      </c>
      <c r="H1099" s="4" t="s">
        <v>85</v>
      </c>
      <c r="I1099" s="4"/>
      <c r="J1099" s="4"/>
      <c r="K1099" s="4">
        <v>204</v>
      </c>
      <c r="L1099" s="4">
        <v>13</v>
      </c>
      <c r="M1099" s="4">
        <v>3</v>
      </c>
      <c r="N1099" s="4" t="s">
        <v>3</v>
      </c>
      <c r="O1099" s="4">
        <v>2</v>
      </c>
      <c r="P1099" s="4"/>
      <c r="Q1099" s="4"/>
      <c r="R1099" s="4"/>
      <c r="S1099" s="4"/>
      <c r="T1099" s="4"/>
      <c r="U1099" s="4"/>
      <c r="V1099" s="4"/>
      <c r="W1099" s="4"/>
    </row>
    <row r="1100" spans="1:23">
      <c r="A1100" s="4">
        <v>50</v>
      </c>
      <c r="B1100" s="4">
        <v>0</v>
      </c>
      <c r="C1100" s="4">
        <v>0</v>
      </c>
      <c r="D1100" s="4">
        <v>1</v>
      </c>
      <c r="E1100" s="4">
        <v>205</v>
      </c>
      <c r="F1100" s="4">
        <f>ROUND(Source!S1085,O1100)</f>
        <v>69870</v>
      </c>
      <c r="G1100" s="4" t="s">
        <v>86</v>
      </c>
      <c r="H1100" s="4" t="s">
        <v>87</v>
      </c>
      <c r="I1100" s="4"/>
      <c r="J1100" s="4"/>
      <c r="K1100" s="4">
        <v>205</v>
      </c>
      <c r="L1100" s="4">
        <v>14</v>
      </c>
      <c r="M1100" s="4">
        <v>3</v>
      </c>
      <c r="N1100" s="4" t="s">
        <v>3</v>
      </c>
      <c r="O1100" s="4">
        <v>2</v>
      </c>
      <c r="P1100" s="4"/>
      <c r="Q1100" s="4"/>
      <c r="R1100" s="4"/>
      <c r="S1100" s="4"/>
      <c r="T1100" s="4"/>
      <c r="U1100" s="4"/>
      <c r="V1100" s="4"/>
      <c r="W1100" s="4"/>
    </row>
    <row r="1101" spans="1:23">
      <c r="A1101" s="4">
        <v>50</v>
      </c>
      <c r="B1101" s="4">
        <v>0</v>
      </c>
      <c r="C1101" s="4">
        <v>0</v>
      </c>
      <c r="D1101" s="4">
        <v>1</v>
      </c>
      <c r="E1101" s="4">
        <v>232</v>
      </c>
      <c r="F1101" s="4">
        <f>ROUND(Source!BC1085,O1101)</f>
        <v>0</v>
      </c>
      <c r="G1101" s="4" t="s">
        <v>88</v>
      </c>
      <c r="H1101" s="4" t="s">
        <v>89</v>
      </c>
      <c r="I1101" s="4"/>
      <c r="J1101" s="4"/>
      <c r="K1101" s="4">
        <v>232</v>
      </c>
      <c r="L1101" s="4">
        <v>15</v>
      </c>
      <c r="M1101" s="4">
        <v>3</v>
      </c>
      <c r="N1101" s="4" t="s">
        <v>3</v>
      </c>
      <c r="O1101" s="4">
        <v>2</v>
      </c>
      <c r="P1101" s="4"/>
      <c r="Q1101" s="4"/>
      <c r="R1101" s="4"/>
      <c r="S1101" s="4"/>
      <c r="T1101" s="4"/>
      <c r="U1101" s="4"/>
      <c r="V1101" s="4"/>
      <c r="W1101" s="4"/>
    </row>
    <row r="1102" spans="1:23">
      <c r="A1102" s="4">
        <v>50</v>
      </c>
      <c r="B1102" s="4">
        <v>0</v>
      </c>
      <c r="C1102" s="4">
        <v>0</v>
      </c>
      <c r="D1102" s="4">
        <v>1</v>
      </c>
      <c r="E1102" s="4">
        <v>214</v>
      </c>
      <c r="F1102" s="4">
        <f>ROUND(Source!AS1085,O1102)</f>
        <v>289868.96999999997</v>
      </c>
      <c r="G1102" s="4" t="s">
        <v>90</v>
      </c>
      <c r="H1102" s="4" t="s">
        <v>91</v>
      </c>
      <c r="I1102" s="4"/>
      <c r="J1102" s="4"/>
      <c r="K1102" s="4">
        <v>214</v>
      </c>
      <c r="L1102" s="4">
        <v>16</v>
      </c>
      <c r="M1102" s="4">
        <v>3</v>
      </c>
      <c r="N1102" s="4" t="s">
        <v>3</v>
      </c>
      <c r="O1102" s="4">
        <v>2</v>
      </c>
      <c r="P1102" s="4"/>
      <c r="Q1102" s="4"/>
      <c r="R1102" s="4"/>
      <c r="S1102" s="4"/>
      <c r="T1102" s="4"/>
      <c r="U1102" s="4"/>
      <c r="V1102" s="4"/>
      <c r="W1102" s="4"/>
    </row>
    <row r="1103" spans="1:23">
      <c r="A1103" s="4">
        <v>50</v>
      </c>
      <c r="B1103" s="4">
        <v>0</v>
      </c>
      <c r="C1103" s="4">
        <v>0</v>
      </c>
      <c r="D1103" s="4">
        <v>1</v>
      </c>
      <c r="E1103" s="4">
        <v>215</v>
      </c>
      <c r="F1103" s="4">
        <f>ROUND(Source!AT1085,O1103)</f>
        <v>4226.1899999999996</v>
      </c>
      <c r="G1103" s="4" t="s">
        <v>92</v>
      </c>
      <c r="H1103" s="4" t="s">
        <v>93</v>
      </c>
      <c r="I1103" s="4"/>
      <c r="J1103" s="4"/>
      <c r="K1103" s="4">
        <v>215</v>
      </c>
      <c r="L1103" s="4">
        <v>17</v>
      </c>
      <c r="M1103" s="4">
        <v>3</v>
      </c>
      <c r="N1103" s="4" t="s">
        <v>3</v>
      </c>
      <c r="O1103" s="4">
        <v>2</v>
      </c>
      <c r="P1103" s="4"/>
      <c r="Q1103" s="4"/>
      <c r="R1103" s="4"/>
      <c r="S1103" s="4"/>
      <c r="T1103" s="4"/>
      <c r="U1103" s="4"/>
      <c r="V1103" s="4"/>
      <c r="W1103" s="4"/>
    </row>
    <row r="1104" spans="1:23">
      <c r="A1104" s="4">
        <v>50</v>
      </c>
      <c r="B1104" s="4">
        <v>0</v>
      </c>
      <c r="C1104" s="4">
        <v>0</v>
      </c>
      <c r="D1104" s="4">
        <v>1</v>
      </c>
      <c r="E1104" s="4">
        <v>217</v>
      </c>
      <c r="F1104" s="4">
        <f>ROUND(Source!AU1085,O1104)</f>
        <v>0</v>
      </c>
      <c r="G1104" s="4" t="s">
        <v>94</v>
      </c>
      <c r="H1104" s="4" t="s">
        <v>95</v>
      </c>
      <c r="I1104" s="4"/>
      <c r="J1104" s="4"/>
      <c r="K1104" s="4">
        <v>217</v>
      </c>
      <c r="L1104" s="4">
        <v>18</v>
      </c>
      <c r="M1104" s="4">
        <v>3</v>
      </c>
      <c r="N1104" s="4" t="s">
        <v>3</v>
      </c>
      <c r="O1104" s="4">
        <v>2</v>
      </c>
      <c r="P1104" s="4"/>
      <c r="Q1104" s="4"/>
      <c r="R1104" s="4"/>
      <c r="S1104" s="4"/>
      <c r="T1104" s="4"/>
      <c r="U1104" s="4"/>
      <c r="V1104" s="4"/>
      <c r="W1104" s="4"/>
    </row>
    <row r="1105" spans="1:206">
      <c r="A1105" s="4">
        <v>50</v>
      </c>
      <c r="B1105" s="4">
        <v>0</v>
      </c>
      <c r="C1105" s="4">
        <v>0</v>
      </c>
      <c r="D1105" s="4">
        <v>1</v>
      </c>
      <c r="E1105" s="4">
        <v>230</v>
      </c>
      <c r="F1105" s="4">
        <f>ROUND(Source!BA1085,O1105)</f>
        <v>0</v>
      </c>
      <c r="G1105" s="4" t="s">
        <v>96</v>
      </c>
      <c r="H1105" s="4" t="s">
        <v>97</v>
      </c>
      <c r="I1105" s="4"/>
      <c r="J1105" s="4"/>
      <c r="K1105" s="4">
        <v>230</v>
      </c>
      <c r="L1105" s="4">
        <v>19</v>
      </c>
      <c r="M1105" s="4">
        <v>3</v>
      </c>
      <c r="N1105" s="4" t="s">
        <v>3</v>
      </c>
      <c r="O1105" s="4">
        <v>2</v>
      </c>
      <c r="P1105" s="4"/>
      <c r="Q1105" s="4"/>
      <c r="R1105" s="4"/>
      <c r="S1105" s="4"/>
      <c r="T1105" s="4"/>
      <c r="U1105" s="4"/>
      <c r="V1105" s="4"/>
      <c r="W1105" s="4"/>
    </row>
    <row r="1106" spans="1:206">
      <c r="A1106" s="4">
        <v>50</v>
      </c>
      <c r="B1106" s="4">
        <v>0</v>
      </c>
      <c r="C1106" s="4">
        <v>0</v>
      </c>
      <c r="D1106" s="4">
        <v>1</v>
      </c>
      <c r="E1106" s="4">
        <v>206</v>
      </c>
      <c r="F1106" s="4">
        <f>ROUND(Source!T1085,O1106)</f>
        <v>0</v>
      </c>
      <c r="G1106" s="4" t="s">
        <v>98</v>
      </c>
      <c r="H1106" s="4" t="s">
        <v>99</v>
      </c>
      <c r="I1106" s="4"/>
      <c r="J1106" s="4"/>
      <c r="K1106" s="4">
        <v>206</v>
      </c>
      <c r="L1106" s="4">
        <v>20</v>
      </c>
      <c r="M1106" s="4">
        <v>3</v>
      </c>
      <c r="N1106" s="4" t="s">
        <v>3</v>
      </c>
      <c r="O1106" s="4">
        <v>2</v>
      </c>
      <c r="P1106" s="4"/>
      <c r="Q1106" s="4"/>
      <c r="R1106" s="4"/>
      <c r="S1106" s="4"/>
      <c r="T1106" s="4"/>
      <c r="U1106" s="4"/>
      <c r="V1106" s="4"/>
      <c r="W1106" s="4"/>
    </row>
    <row r="1107" spans="1:206">
      <c r="A1107" s="4">
        <v>50</v>
      </c>
      <c r="B1107" s="4">
        <v>0</v>
      </c>
      <c r="C1107" s="4">
        <v>0</v>
      </c>
      <c r="D1107" s="4">
        <v>1</v>
      </c>
      <c r="E1107" s="4">
        <v>207</v>
      </c>
      <c r="F1107" s="4">
        <f>Source!U1085</f>
        <v>246.37659950000003</v>
      </c>
      <c r="G1107" s="4" t="s">
        <v>100</v>
      </c>
      <c r="H1107" s="4" t="s">
        <v>101</v>
      </c>
      <c r="I1107" s="4"/>
      <c r="J1107" s="4"/>
      <c r="K1107" s="4">
        <v>207</v>
      </c>
      <c r="L1107" s="4">
        <v>21</v>
      </c>
      <c r="M1107" s="4">
        <v>3</v>
      </c>
      <c r="N1107" s="4" t="s">
        <v>3</v>
      </c>
      <c r="O1107" s="4">
        <v>-1</v>
      </c>
      <c r="P1107" s="4"/>
      <c r="Q1107" s="4"/>
      <c r="R1107" s="4"/>
      <c r="S1107" s="4"/>
      <c r="T1107" s="4"/>
      <c r="U1107" s="4"/>
      <c r="V1107" s="4"/>
      <c r="W1107" s="4"/>
    </row>
    <row r="1108" spans="1:206">
      <c r="A1108" s="4">
        <v>50</v>
      </c>
      <c r="B1108" s="4">
        <v>0</v>
      </c>
      <c r="C1108" s="4">
        <v>0</v>
      </c>
      <c r="D1108" s="4">
        <v>1</v>
      </c>
      <c r="E1108" s="4">
        <v>208</v>
      </c>
      <c r="F1108" s="4">
        <f>Source!V1085</f>
        <v>4.2257049999999996</v>
      </c>
      <c r="G1108" s="4" t="s">
        <v>102</v>
      </c>
      <c r="H1108" s="4" t="s">
        <v>103</v>
      </c>
      <c r="I1108" s="4"/>
      <c r="J1108" s="4"/>
      <c r="K1108" s="4">
        <v>208</v>
      </c>
      <c r="L1108" s="4">
        <v>22</v>
      </c>
      <c r="M1108" s="4">
        <v>3</v>
      </c>
      <c r="N1108" s="4" t="s">
        <v>3</v>
      </c>
      <c r="O1108" s="4">
        <v>-1</v>
      </c>
      <c r="P1108" s="4"/>
      <c r="Q1108" s="4"/>
      <c r="R1108" s="4"/>
      <c r="S1108" s="4"/>
      <c r="T1108" s="4"/>
      <c r="U1108" s="4"/>
      <c r="V1108" s="4"/>
      <c r="W1108" s="4"/>
    </row>
    <row r="1109" spans="1:206">
      <c r="A1109" s="4">
        <v>50</v>
      </c>
      <c r="B1109" s="4">
        <v>0</v>
      </c>
      <c r="C1109" s="4">
        <v>0</v>
      </c>
      <c r="D1109" s="4">
        <v>1</v>
      </c>
      <c r="E1109" s="4">
        <v>209</v>
      </c>
      <c r="F1109" s="4">
        <f>ROUND(Source!W1085,O1109)</f>
        <v>271.45999999999998</v>
      </c>
      <c r="G1109" s="4" t="s">
        <v>104</v>
      </c>
      <c r="H1109" s="4" t="s">
        <v>105</v>
      </c>
      <c r="I1109" s="4"/>
      <c r="J1109" s="4"/>
      <c r="K1109" s="4">
        <v>209</v>
      </c>
      <c r="L1109" s="4">
        <v>23</v>
      </c>
      <c r="M1109" s="4">
        <v>3</v>
      </c>
      <c r="N1109" s="4" t="s">
        <v>3</v>
      </c>
      <c r="O1109" s="4">
        <v>2</v>
      </c>
      <c r="P1109" s="4"/>
      <c r="Q1109" s="4"/>
      <c r="R1109" s="4"/>
      <c r="S1109" s="4"/>
      <c r="T1109" s="4"/>
      <c r="U1109" s="4"/>
      <c r="V1109" s="4"/>
      <c r="W1109" s="4"/>
    </row>
    <row r="1110" spans="1:206">
      <c r="A1110" s="4">
        <v>50</v>
      </c>
      <c r="B1110" s="4">
        <v>0</v>
      </c>
      <c r="C1110" s="4">
        <v>0</v>
      </c>
      <c r="D1110" s="4">
        <v>1</v>
      </c>
      <c r="E1110" s="4">
        <v>233</v>
      </c>
      <c r="F1110" s="4">
        <f>ROUND(Source!BD1085,O1110)</f>
        <v>0</v>
      </c>
      <c r="G1110" s="4" t="s">
        <v>106</v>
      </c>
      <c r="H1110" s="4" t="s">
        <v>107</v>
      </c>
      <c r="I1110" s="4"/>
      <c r="J1110" s="4"/>
      <c r="K1110" s="4">
        <v>233</v>
      </c>
      <c r="L1110" s="4">
        <v>24</v>
      </c>
      <c r="M1110" s="4">
        <v>3</v>
      </c>
      <c r="N1110" s="4" t="s">
        <v>3</v>
      </c>
      <c r="O1110" s="4">
        <v>2</v>
      </c>
      <c r="P1110" s="4"/>
      <c r="Q1110" s="4"/>
      <c r="R1110" s="4"/>
      <c r="S1110" s="4"/>
      <c r="T1110" s="4"/>
      <c r="U1110" s="4"/>
      <c r="V1110" s="4"/>
      <c r="W1110" s="4"/>
    </row>
    <row r="1111" spans="1:206">
      <c r="A1111" s="4">
        <v>50</v>
      </c>
      <c r="B1111" s="4">
        <v>0</v>
      </c>
      <c r="C1111" s="4">
        <v>0</v>
      </c>
      <c r="D1111" s="4">
        <v>1</v>
      </c>
      <c r="E1111" s="4">
        <v>210</v>
      </c>
      <c r="F1111" s="4">
        <f>ROUND(Source!X1085,O1111)</f>
        <v>73902.73</v>
      </c>
      <c r="G1111" s="4" t="s">
        <v>108</v>
      </c>
      <c r="H1111" s="4" t="s">
        <v>109</v>
      </c>
      <c r="I1111" s="4"/>
      <c r="J1111" s="4"/>
      <c r="K1111" s="4">
        <v>210</v>
      </c>
      <c r="L1111" s="4">
        <v>25</v>
      </c>
      <c r="M1111" s="4">
        <v>3</v>
      </c>
      <c r="N1111" s="4" t="s">
        <v>3</v>
      </c>
      <c r="O1111" s="4">
        <v>2</v>
      </c>
      <c r="P1111" s="4"/>
      <c r="Q1111" s="4"/>
      <c r="R1111" s="4"/>
      <c r="S1111" s="4"/>
      <c r="T1111" s="4"/>
      <c r="U1111" s="4"/>
      <c r="V1111" s="4"/>
      <c r="W1111" s="4"/>
    </row>
    <row r="1112" spans="1:206">
      <c r="A1112" s="4">
        <v>50</v>
      </c>
      <c r="B1112" s="4">
        <v>0</v>
      </c>
      <c r="C1112" s="4">
        <v>0</v>
      </c>
      <c r="D1112" s="4">
        <v>1</v>
      </c>
      <c r="E1112" s="4">
        <v>211</v>
      </c>
      <c r="F1112" s="4">
        <f>ROUND(Source!Y1085,O1112)</f>
        <v>39190.76</v>
      </c>
      <c r="G1112" s="4" t="s">
        <v>110</v>
      </c>
      <c r="H1112" s="4" t="s">
        <v>111</v>
      </c>
      <c r="I1112" s="4"/>
      <c r="J1112" s="4"/>
      <c r="K1112" s="4">
        <v>211</v>
      </c>
      <c r="L1112" s="4">
        <v>26</v>
      </c>
      <c r="M1112" s="4">
        <v>3</v>
      </c>
      <c r="N1112" s="4" t="s">
        <v>3</v>
      </c>
      <c r="O1112" s="4">
        <v>2</v>
      </c>
      <c r="P1112" s="4"/>
      <c r="Q1112" s="4"/>
      <c r="R1112" s="4"/>
      <c r="S1112" s="4"/>
      <c r="T1112" s="4"/>
      <c r="U1112" s="4"/>
      <c r="V1112" s="4"/>
      <c r="W1112" s="4"/>
    </row>
    <row r="1113" spans="1:206">
      <c r="A1113" s="4">
        <v>50</v>
      </c>
      <c r="B1113" s="4">
        <v>0</v>
      </c>
      <c r="C1113" s="4">
        <v>0</v>
      </c>
      <c r="D1113" s="4">
        <v>1</v>
      </c>
      <c r="E1113" s="4">
        <v>224</v>
      </c>
      <c r="F1113" s="4">
        <f>ROUND(Source!AR1085,O1113)</f>
        <v>294095.15999999997</v>
      </c>
      <c r="G1113" s="4" t="s">
        <v>112</v>
      </c>
      <c r="H1113" s="4" t="s">
        <v>113</v>
      </c>
      <c r="I1113" s="4"/>
      <c r="J1113" s="4"/>
      <c r="K1113" s="4">
        <v>224</v>
      </c>
      <c r="L1113" s="4">
        <v>27</v>
      </c>
      <c r="M1113" s="4">
        <v>3</v>
      </c>
      <c r="N1113" s="4" t="s">
        <v>3</v>
      </c>
      <c r="O1113" s="4">
        <v>2</v>
      </c>
      <c r="P1113" s="4"/>
      <c r="Q1113" s="4"/>
      <c r="R1113" s="4"/>
      <c r="S1113" s="4"/>
      <c r="T1113" s="4"/>
      <c r="U1113" s="4"/>
      <c r="V1113" s="4"/>
      <c r="W1113" s="4"/>
    </row>
    <row r="1115" spans="1:206">
      <c r="A1115" s="2">
        <v>51</v>
      </c>
      <c r="B1115" s="2">
        <f>B1034</f>
        <v>1</v>
      </c>
      <c r="C1115" s="2">
        <f>A1034</f>
        <v>4</v>
      </c>
      <c r="D1115" s="2">
        <f>ROW(A1034)</f>
        <v>1034</v>
      </c>
      <c r="E1115" s="2"/>
      <c r="F1115" s="2" t="str">
        <f>IF(F1034&lt;&gt;"",F1034,"")</f>
        <v>Новый раздел</v>
      </c>
      <c r="G1115" s="2" t="str">
        <f>IF(G1034&lt;&gt;"",G1034,"")</f>
        <v>демонтаж 18</v>
      </c>
      <c r="H1115" s="2">
        <v>0</v>
      </c>
      <c r="I1115" s="2"/>
      <c r="J1115" s="2"/>
      <c r="K1115" s="2"/>
      <c r="L1115" s="2"/>
      <c r="M1115" s="2"/>
      <c r="N1115" s="2"/>
      <c r="O1115" s="2">
        <f t="shared" ref="O1115:T1115" si="1104">ROUND(O1085+AB1115,2)</f>
        <v>188020.25</v>
      </c>
      <c r="P1115" s="2">
        <f t="shared" si="1104"/>
        <v>106169.17</v>
      </c>
      <c r="Q1115" s="2">
        <f t="shared" si="1104"/>
        <v>5641.73</v>
      </c>
      <c r="R1115" s="2">
        <f t="shared" si="1104"/>
        <v>2096.9</v>
      </c>
      <c r="S1115" s="2">
        <f t="shared" si="1104"/>
        <v>76209.350000000006</v>
      </c>
      <c r="T1115" s="2">
        <f t="shared" si="1104"/>
        <v>0</v>
      </c>
      <c r="U1115" s="2">
        <f>U1085+AH1115</f>
        <v>271.91414950000001</v>
      </c>
      <c r="V1115" s="2">
        <f>V1085+AI1115</f>
        <v>5.7427049999999999</v>
      </c>
      <c r="W1115" s="2">
        <f>ROUND(W1085+AJ1115,2)</f>
        <v>271.45999999999998</v>
      </c>
      <c r="X1115" s="2">
        <f>ROUND(X1085+AK1115,2)</f>
        <v>76689.62</v>
      </c>
      <c r="Y1115" s="2">
        <f>ROUND(Y1085+AL1115,2)</f>
        <v>41458.85</v>
      </c>
      <c r="Z1115" s="2"/>
      <c r="AA1115" s="2"/>
      <c r="AB1115" s="2">
        <f>ROUND(SUMIF(AA1038:AA1051,"=33525518",O1038:O1051),2)</f>
        <v>7018.58</v>
      </c>
      <c r="AC1115" s="2">
        <f>ROUND(SUMIF(AA1038:AA1051,"=33525518",P1038:P1051),2)</f>
        <v>0</v>
      </c>
      <c r="AD1115" s="2">
        <f>ROUND(SUMIF(AA1038:AA1051,"=33525518",Q1038:Q1051),2)</f>
        <v>679.23</v>
      </c>
      <c r="AE1115" s="2">
        <f>ROUND(SUMIF(AA1038:AA1051,"=33525518",R1038:R1051),2)</f>
        <v>645.02</v>
      </c>
      <c r="AF1115" s="2">
        <f>ROUND(SUMIF(AA1038:AA1051,"=33525518",S1038:S1051),2)</f>
        <v>6339.35</v>
      </c>
      <c r="AG1115" s="2">
        <f>ROUND(SUMIF(AA1038:AA1051,"=33525518",T1038:T1051),2)</f>
        <v>0</v>
      </c>
      <c r="AH1115" s="2">
        <f>SUMIF(AA1038:AA1051,"=33525518",U1038:U1051)</f>
        <v>25.53755</v>
      </c>
      <c r="AI1115" s="2">
        <f>SUMIF(AA1038:AA1051,"=33525518",V1038:V1051)</f>
        <v>1.5170000000000001</v>
      </c>
      <c r="AJ1115" s="2">
        <f>ROUND(SUMIF(AA1038:AA1051,"=33525518",W1038:W1051),2)</f>
        <v>0</v>
      </c>
      <c r="AK1115" s="2">
        <f>ROUND(SUMIF(AA1038:AA1051,"=33525518",X1038:X1051),2)</f>
        <v>2786.89</v>
      </c>
      <c r="AL1115" s="2">
        <f>ROUND(SUMIF(AA1038:AA1051,"=33525518",Y1038:Y1051),2)</f>
        <v>2268.09</v>
      </c>
      <c r="AM1115" s="2"/>
      <c r="AN1115" s="2"/>
      <c r="AO1115" s="2">
        <f t="shared" ref="AO1115:BD1115" si="1105">ROUND(AO1085+BX1115,2)</f>
        <v>0</v>
      </c>
      <c r="AP1115" s="2">
        <f t="shared" si="1105"/>
        <v>0</v>
      </c>
      <c r="AQ1115" s="2">
        <f t="shared" si="1105"/>
        <v>0</v>
      </c>
      <c r="AR1115" s="2">
        <f t="shared" si="1105"/>
        <v>306168.71999999997</v>
      </c>
      <c r="AS1115" s="2">
        <f t="shared" si="1105"/>
        <v>301942.53000000003</v>
      </c>
      <c r="AT1115" s="2">
        <f t="shared" si="1105"/>
        <v>4226.1899999999996</v>
      </c>
      <c r="AU1115" s="2">
        <f t="shared" si="1105"/>
        <v>0</v>
      </c>
      <c r="AV1115" s="2">
        <f t="shared" si="1105"/>
        <v>106169.17</v>
      </c>
      <c r="AW1115" s="2">
        <f t="shared" si="1105"/>
        <v>106169.17</v>
      </c>
      <c r="AX1115" s="2">
        <f t="shared" si="1105"/>
        <v>0</v>
      </c>
      <c r="AY1115" s="2">
        <f t="shared" si="1105"/>
        <v>106169.17</v>
      </c>
      <c r="AZ1115" s="2">
        <f t="shared" si="1105"/>
        <v>0</v>
      </c>
      <c r="BA1115" s="2">
        <f t="shared" si="1105"/>
        <v>0</v>
      </c>
      <c r="BB1115" s="2">
        <f t="shared" si="1105"/>
        <v>0</v>
      </c>
      <c r="BC1115" s="2">
        <f t="shared" si="1105"/>
        <v>0</v>
      </c>
      <c r="BD1115" s="2">
        <f t="shared" si="1105"/>
        <v>0</v>
      </c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>
        <f>ROUND(SUMIF(AA1038:AA1051,"=33525518",FQ1038:FQ1051),2)</f>
        <v>0</v>
      </c>
      <c r="BY1115" s="2">
        <f>ROUND(SUMIF(AA1038:AA1051,"=33525518",FR1038:FR1051),2)</f>
        <v>0</v>
      </c>
      <c r="BZ1115" s="2">
        <f>ROUND(SUMIF(AA1038:AA1051,"=33525518",GL1038:GL1051),2)</f>
        <v>0</v>
      </c>
      <c r="CA1115" s="2">
        <f>ROUND(SUMIF(AA1038:AA1051,"=33525518",GM1038:GM1051),2)</f>
        <v>12073.56</v>
      </c>
      <c r="CB1115" s="2">
        <f>ROUND(SUMIF(AA1038:AA1051,"=33525518",GN1038:GN1051),2)</f>
        <v>12073.56</v>
      </c>
      <c r="CC1115" s="2">
        <f>ROUND(SUMIF(AA1038:AA1051,"=33525518",GO1038:GO1051),2)</f>
        <v>0</v>
      </c>
      <c r="CD1115" s="2">
        <f>ROUND(SUMIF(AA1038:AA1051,"=33525518",GP1038:GP1051),2)</f>
        <v>0</v>
      </c>
      <c r="CE1115" s="2">
        <f>AC1115-BX1115</f>
        <v>0</v>
      </c>
      <c r="CF1115" s="2">
        <f>AC1115-BY1115</f>
        <v>0</v>
      </c>
      <c r="CG1115" s="2">
        <f>BX1115-BZ1115</f>
        <v>0</v>
      </c>
      <c r="CH1115" s="2">
        <f>AC1115-BX1115-BY1115+BZ1115</f>
        <v>0</v>
      </c>
      <c r="CI1115" s="2">
        <f>BY1115-BZ1115</f>
        <v>0</v>
      </c>
      <c r="CJ1115" s="2">
        <f>ROUND(SUMIF(AA1038:AA1051,"=33525518",GX1038:GX1051),2)</f>
        <v>0</v>
      </c>
      <c r="CK1115" s="2">
        <f>ROUND(SUMIF(AA1038:AA1051,"=33525518",GY1038:GY1051),2)</f>
        <v>0</v>
      </c>
      <c r="CL1115" s="2">
        <f>ROUND(SUMIF(AA1038:AA1051,"=33525518",GZ1038:GZ1051),2)</f>
        <v>0</v>
      </c>
      <c r="CM1115" s="2">
        <f>ROUND(SUMIF(AA1038:AA1051,"=33525518",HD1038:HD1051),2)</f>
        <v>0</v>
      </c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>
        <v>0</v>
      </c>
    </row>
    <row r="1117" spans="1:206">
      <c r="A1117" s="4">
        <v>50</v>
      </c>
      <c r="B1117" s="4">
        <v>0</v>
      </c>
      <c r="C1117" s="4">
        <v>0</v>
      </c>
      <c r="D1117" s="4">
        <v>1</v>
      </c>
      <c r="E1117" s="4">
        <v>201</v>
      </c>
      <c r="F1117" s="4">
        <f>ROUND(Source!O1115,O1117)</f>
        <v>188020.25</v>
      </c>
      <c r="G1117" s="4" t="s">
        <v>60</v>
      </c>
      <c r="H1117" s="4" t="s">
        <v>61</v>
      </c>
      <c r="I1117" s="4"/>
      <c r="J1117" s="4"/>
      <c r="K1117" s="4">
        <v>201</v>
      </c>
      <c r="L1117" s="4">
        <v>1</v>
      </c>
      <c r="M1117" s="4">
        <v>3</v>
      </c>
      <c r="N1117" s="4" t="s">
        <v>3</v>
      </c>
      <c r="O1117" s="4">
        <v>2</v>
      </c>
      <c r="P1117" s="4"/>
      <c r="Q1117" s="4"/>
      <c r="R1117" s="4"/>
      <c r="S1117" s="4"/>
      <c r="T1117" s="4"/>
      <c r="U1117" s="4"/>
      <c r="V1117" s="4"/>
      <c r="W1117" s="4"/>
    </row>
    <row r="1118" spans="1:206">
      <c r="A1118" s="4">
        <v>50</v>
      </c>
      <c r="B1118" s="4">
        <v>0</v>
      </c>
      <c r="C1118" s="4">
        <v>0</v>
      </c>
      <c r="D1118" s="4">
        <v>1</v>
      </c>
      <c r="E1118" s="4">
        <v>202</v>
      </c>
      <c r="F1118" s="4">
        <f>ROUND(Source!P1115,O1118)</f>
        <v>106169.17</v>
      </c>
      <c r="G1118" s="4" t="s">
        <v>62</v>
      </c>
      <c r="H1118" s="4" t="s">
        <v>63</v>
      </c>
      <c r="I1118" s="4"/>
      <c r="J1118" s="4"/>
      <c r="K1118" s="4">
        <v>202</v>
      </c>
      <c r="L1118" s="4">
        <v>2</v>
      </c>
      <c r="M1118" s="4">
        <v>3</v>
      </c>
      <c r="N1118" s="4" t="s">
        <v>3</v>
      </c>
      <c r="O1118" s="4">
        <v>2</v>
      </c>
      <c r="P1118" s="4"/>
      <c r="Q1118" s="4"/>
      <c r="R1118" s="4"/>
      <c r="S1118" s="4"/>
      <c r="T1118" s="4"/>
      <c r="U1118" s="4"/>
      <c r="V1118" s="4"/>
      <c r="W1118" s="4"/>
    </row>
    <row r="1119" spans="1:206">
      <c r="A1119" s="4">
        <v>50</v>
      </c>
      <c r="B1119" s="4">
        <v>0</v>
      </c>
      <c r="C1119" s="4">
        <v>0</v>
      </c>
      <c r="D1119" s="4">
        <v>1</v>
      </c>
      <c r="E1119" s="4">
        <v>222</v>
      </c>
      <c r="F1119" s="4">
        <f>ROUND(Source!AO1115,O1119)</f>
        <v>0</v>
      </c>
      <c r="G1119" s="4" t="s">
        <v>64</v>
      </c>
      <c r="H1119" s="4" t="s">
        <v>65</v>
      </c>
      <c r="I1119" s="4"/>
      <c r="J1119" s="4"/>
      <c r="K1119" s="4">
        <v>222</v>
      </c>
      <c r="L1119" s="4">
        <v>3</v>
      </c>
      <c r="M1119" s="4">
        <v>3</v>
      </c>
      <c r="N1119" s="4" t="s">
        <v>3</v>
      </c>
      <c r="O1119" s="4">
        <v>2</v>
      </c>
      <c r="P1119" s="4"/>
      <c r="Q1119" s="4"/>
      <c r="R1119" s="4"/>
      <c r="S1119" s="4"/>
      <c r="T1119" s="4"/>
      <c r="U1119" s="4"/>
      <c r="V1119" s="4"/>
      <c r="W1119" s="4"/>
    </row>
    <row r="1120" spans="1:206">
      <c r="A1120" s="4">
        <v>50</v>
      </c>
      <c r="B1120" s="4">
        <v>0</v>
      </c>
      <c r="C1120" s="4">
        <v>0</v>
      </c>
      <c r="D1120" s="4">
        <v>1</v>
      </c>
      <c r="E1120" s="4">
        <v>225</v>
      </c>
      <c r="F1120" s="4">
        <f>ROUND(Source!AV1115,O1120)</f>
        <v>106169.17</v>
      </c>
      <c r="G1120" s="4" t="s">
        <v>66</v>
      </c>
      <c r="H1120" s="4" t="s">
        <v>67</v>
      </c>
      <c r="I1120" s="4"/>
      <c r="J1120" s="4"/>
      <c r="K1120" s="4">
        <v>225</v>
      </c>
      <c r="L1120" s="4">
        <v>4</v>
      </c>
      <c r="M1120" s="4">
        <v>3</v>
      </c>
      <c r="N1120" s="4" t="s">
        <v>3</v>
      </c>
      <c r="O1120" s="4">
        <v>2</v>
      </c>
      <c r="P1120" s="4"/>
      <c r="Q1120" s="4"/>
      <c r="R1120" s="4"/>
      <c r="S1120" s="4"/>
      <c r="T1120" s="4"/>
      <c r="U1120" s="4"/>
      <c r="V1120" s="4"/>
      <c r="W1120" s="4"/>
    </row>
    <row r="1121" spans="1:23">
      <c r="A1121" s="4">
        <v>50</v>
      </c>
      <c r="B1121" s="4">
        <v>0</v>
      </c>
      <c r="C1121" s="4">
        <v>0</v>
      </c>
      <c r="D1121" s="4">
        <v>1</v>
      </c>
      <c r="E1121" s="4">
        <v>226</v>
      </c>
      <c r="F1121" s="4">
        <f>ROUND(Source!AW1115,O1121)</f>
        <v>106169.17</v>
      </c>
      <c r="G1121" s="4" t="s">
        <v>68</v>
      </c>
      <c r="H1121" s="4" t="s">
        <v>69</v>
      </c>
      <c r="I1121" s="4"/>
      <c r="J1121" s="4"/>
      <c r="K1121" s="4">
        <v>226</v>
      </c>
      <c r="L1121" s="4">
        <v>5</v>
      </c>
      <c r="M1121" s="4">
        <v>3</v>
      </c>
      <c r="N1121" s="4" t="s">
        <v>3</v>
      </c>
      <c r="O1121" s="4">
        <v>2</v>
      </c>
      <c r="P1121" s="4"/>
      <c r="Q1121" s="4"/>
      <c r="R1121" s="4"/>
      <c r="S1121" s="4"/>
      <c r="T1121" s="4"/>
      <c r="U1121" s="4"/>
      <c r="V1121" s="4"/>
      <c r="W1121" s="4"/>
    </row>
    <row r="1122" spans="1:23">
      <c r="A1122" s="4">
        <v>50</v>
      </c>
      <c r="B1122" s="4">
        <v>0</v>
      </c>
      <c r="C1122" s="4">
        <v>0</v>
      </c>
      <c r="D1122" s="4">
        <v>1</v>
      </c>
      <c r="E1122" s="4">
        <v>227</v>
      </c>
      <c r="F1122" s="4">
        <f>ROUND(Source!AX1115,O1122)</f>
        <v>0</v>
      </c>
      <c r="G1122" s="4" t="s">
        <v>70</v>
      </c>
      <c r="H1122" s="4" t="s">
        <v>71</v>
      </c>
      <c r="I1122" s="4"/>
      <c r="J1122" s="4"/>
      <c r="K1122" s="4">
        <v>227</v>
      </c>
      <c r="L1122" s="4">
        <v>6</v>
      </c>
      <c r="M1122" s="4">
        <v>3</v>
      </c>
      <c r="N1122" s="4" t="s">
        <v>3</v>
      </c>
      <c r="O1122" s="4">
        <v>2</v>
      </c>
      <c r="P1122" s="4"/>
      <c r="Q1122" s="4"/>
      <c r="R1122" s="4"/>
      <c r="S1122" s="4"/>
      <c r="T1122" s="4"/>
      <c r="U1122" s="4"/>
      <c r="V1122" s="4"/>
      <c r="W1122" s="4"/>
    </row>
    <row r="1123" spans="1:23">
      <c r="A1123" s="4">
        <v>50</v>
      </c>
      <c r="B1123" s="4">
        <v>0</v>
      </c>
      <c r="C1123" s="4">
        <v>0</v>
      </c>
      <c r="D1123" s="4">
        <v>1</v>
      </c>
      <c r="E1123" s="4">
        <v>228</v>
      </c>
      <c r="F1123" s="4">
        <f>ROUND(Source!AY1115,O1123)</f>
        <v>106169.17</v>
      </c>
      <c r="G1123" s="4" t="s">
        <v>72</v>
      </c>
      <c r="H1123" s="4" t="s">
        <v>73</v>
      </c>
      <c r="I1123" s="4"/>
      <c r="J1123" s="4"/>
      <c r="K1123" s="4">
        <v>228</v>
      </c>
      <c r="L1123" s="4">
        <v>7</v>
      </c>
      <c r="M1123" s="4">
        <v>3</v>
      </c>
      <c r="N1123" s="4" t="s">
        <v>3</v>
      </c>
      <c r="O1123" s="4">
        <v>2</v>
      </c>
      <c r="P1123" s="4"/>
      <c r="Q1123" s="4"/>
      <c r="R1123" s="4"/>
      <c r="S1123" s="4"/>
      <c r="T1123" s="4"/>
      <c r="U1123" s="4"/>
      <c r="V1123" s="4"/>
      <c r="W1123" s="4"/>
    </row>
    <row r="1124" spans="1:23">
      <c r="A1124" s="4">
        <v>50</v>
      </c>
      <c r="B1124" s="4">
        <v>0</v>
      </c>
      <c r="C1124" s="4">
        <v>0</v>
      </c>
      <c r="D1124" s="4">
        <v>1</v>
      </c>
      <c r="E1124" s="4">
        <v>216</v>
      </c>
      <c r="F1124" s="4">
        <f>ROUND(Source!AP1115,O1124)</f>
        <v>0</v>
      </c>
      <c r="G1124" s="4" t="s">
        <v>74</v>
      </c>
      <c r="H1124" s="4" t="s">
        <v>75</v>
      </c>
      <c r="I1124" s="4"/>
      <c r="J1124" s="4"/>
      <c r="K1124" s="4">
        <v>216</v>
      </c>
      <c r="L1124" s="4">
        <v>8</v>
      </c>
      <c r="M1124" s="4">
        <v>3</v>
      </c>
      <c r="N1124" s="4" t="s">
        <v>3</v>
      </c>
      <c r="O1124" s="4">
        <v>2</v>
      </c>
      <c r="P1124" s="4"/>
      <c r="Q1124" s="4"/>
      <c r="R1124" s="4"/>
      <c r="S1124" s="4"/>
      <c r="T1124" s="4"/>
      <c r="U1124" s="4"/>
      <c r="V1124" s="4"/>
      <c r="W1124" s="4"/>
    </row>
    <row r="1125" spans="1:23">
      <c r="A1125" s="4">
        <v>50</v>
      </c>
      <c r="B1125" s="4">
        <v>0</v>
      </c>
      <c r="C1125" s="4">
        <v>0</v>
      </c>
      <c r="D1125" s="4">
        <v>1</v>
      </c>
      <c r="E1125" s="4">
        <v>223</v>
      </c>
      <c r="F1125" s="4">
        <f>ROUND(Source!AQ1115,O1125)</f>
        <v>0</v>
      </c>
      <c r="G1125" s="4" t="s">
        <v>76</v>
      </c>
      <c r="H1125" s="4" t="s">
        <v>77</v>
      </c>
      <c r="I1125" s="4"/>
      <c r="J1125" s="4"/>
      <c r="K1125" s="4">
        <v>223</v>
      </c>
      <c r="L1125" s="4">
        <v>9</v>
      </c>
      <c r="M1125" s="4">
        <v>3</v>
      </c>
      <c r="N1125" s="4" t="s">
        <v>3</v>
      </c>
      <c r="O1125" s="4">
        <v>2</v>
      </c>
      <c r="P1125" s="4"/>
      <c r="Q1125" s="4"/>
      <c r="R1125" s="4"/>
      <c r="S1125" s="4"/>
      <c r="T1125" s="4"/>
      <c r="U1125" s="4"/>
      <c r="V1125" s="4"/>
      <c r="W1125" s="4"/>
    </row>
    <row r="1126" spans="1:23">
      <c r="A1126" s="4">
        <v>50</v>
      </c>
      <c r="B1126" s="4">
        <v>0</v>
      </c>
      <c r="C1126" s="4">
        <v>0</v>
      </c>
      <c r="D1126" s="4">
        <v>1</v>
      </c>
      <c r="E1126" s="4">
        <v>229</v>
      </c>
      <c r="F1126" s="4">
        <f>ROUND(Source!AZ1115,O1126)</f>
        <v>0</v>
      </c>
      <c r="G1126" s="4" t="s">
        <v>78</v>
      </c>
      <c r="H1126" s="4" t="s">
        <v>79</v>
      </c>
      <c r="I1126" s="4"/>
      <c r="J1126" s="4"/>
      <c r="K1126" s="4">
        <v>229</v>
      </c>
      <c r="L1126" s="4">
        <v>10</v>
      </c>
      <c r="M1126" s="4">
        <v>3</v>
      </c>
      <c r="N1126" s="4" t="s">
        <v>3</v>
      </c>
      <c r="O1126" s="4">
        <v>2</v>
      </c>
      <c r="P1126" s="4"/>
      <c r="Q1126" s="4"/>
      <c r="R1126" s="4"/>
      <c r="S1126" s="4"/>
      <c r="T1126" s="4"/>
      <c r="U1126" s="4"/>
      <c r="V1126" s="4"/>
      <c r="W1126" s="4"/>
    </row>
    <row r="1127" spans="1:23">
      <c r="A1127" s="4">
        <v>50</v>
      </c>
      <c r="B1127" s="4">
        <v>0</v>
      </c>
      <c r="C1127" s="4">
        <v>0</v>
      </c>
      <c r="D1127" s="4">
        <v>1</v>
      </c>
      <c r="E1127" s="4">
        <v>203</v>
      </c>
      <c r="F1127" s="4">
        <f>ROUND(Source!Q1115,O1127)</f>
        <v>5641.73</v>
      </c>
      <c r="G1127" s="4" t="s">
        <v>80</v>
      </c>
      <c r="H1127" s="4" t="s">
        <v>81</v>
      </c>
      <c r="I1127" s="4"/>
      <c r="J1127" s="4"/>
      <c r="K1127" s="4">
        <v>203</v>
      </c>
      <c r="L1127" s="4">
        <v>11</v>
      </c>
      <c r="M1127" s="4">
        <v>3</v>
      </c>
      <c r="N1127" s="4" t="s">
        <v>3</v>
      </c>
      <c r="O1127" s="4">
        <v>2</v>
      </c>
      <c r="P1127" s="4"/>
      <c r="Q1127" s="4"/>
      <c r="R1127" s="4"/>
      <c r="S1127" s="4"/>
      <c r="T1127" s="4"/>
      <c r="U1127" s="4"/>
      <c r="V1127" s="4"/>
      <c r="W1127" s="4"/>
    </row>
    <row r="1128" spans="1:23">
      <c r="A1128" s="4">
        <v>50</v>
      </c>
      <c r="B1128" s="4">
        <v>0</v>
      </c>
      <c r="C1128" s="4">
        <v>0</v>
      </c>
      <c r="D1128" s="4">
        <v>1</v>
      </c>
      <c r="E1128" s="4">
        <v>231</v>
      </c>
      <c r="F1128" s="4">
        <f>ROUND(Source!BB1115,O1128)</f>
        <v>0</v>
      </c>
      <c r="G1128" s="4" t="s">
        <v>82</v>
      </c>
      <c r="H1128" s="4" t="s">
        <v>83</v>
      </c>
      <c r="I1128" s="4"/>
      <c r="J1128" s="4"/>
      <c r="K1128" s="4">
        <v>231</v>
      </c>
      <c r="L1128" s="4">
        <v>12</v>
      </c>
      <c r="M1128" s="4">
        <v>3</v>
      </c>
      <c r="N1128" s="4" t="s">
        <v>3</v>
      </c>
      <c r="O1128" s="4">
        <v>2</v>
      </c>
      <c r="P1128" s="4"/>
      <c r="Q1128" s="4"/>
      <c r="R1128" s="4"/>
      <c r="S1128" s="4"/>
      <c r="T1128" s="4"/>
      <c r="U1128" s="4"/>
      <c r="V1128" s="4"/>
      <c r="W1128" s="4"/>
    </row>
    <row r="1129" spans="1:23">
      <c r="A1129" s="4">
        <v>50</v>
      </c>
      <c r="B1129" s="4">
        <v>0</v>
      </c>
      <c r="C1129" s="4">
        <v>0</v>
      </c>
      <c r="D1129" s="4">
        <v>1</v>
      </c>
      <c r="E1129" s="4">
        <v>204</v>
      </c>
      <c r="F1129" s="4">
        <f>ROUND(Source!R1115,O1129)</f>
        <v>2096.9</v>
      </c>
      <c r="G1129" s="4" t="s">
        <v>84</v>
      </c>
      <c r="H1129" s="4" t="s">
        <v>85</v>
      </c>
      <c r="I1129" s="4"/>
      <c r="J1129" s="4"/>
      <c r="K1129" s="4">
        <v>204</v>
      </c>
      <c r="L1129" s="4">
        <v>13</v>
      </c>
      <c r="M1129" s="4">
        <v>3</v>
      </c>
      <c r="N1129" s="4" t="s">
        <v>3</v>
      </c>
      <c r="O1129" s="4">
        <v>2</v>
      </c>
      <c r="P1129" s="4"/>
      <c r="Q1129" s="4"/>
      <c r="R1129" s="4"/>
      <c r="S1129" s="4"/>
      <c r="T1129" s="4"/>
      <c r="U1129" s="4"/>
      <c r="V1129" s="4"/>
      <c r="W1129" s="4"/>
    </row>
    <row r="1130" spans="1:23">
      <c r="A1130" s="4">
        <v>50</v>
      </c>
      <c r="B1130" s="4">
        <v>0</v>
      </c>
      <c r="C1130" s="4">
        <v>0</v>
      </c>
      <c r="D1130" s="4">
        <v>1</v>
      </c>
      <c r="E1130" s="4">
        <v>205</v>
      </c>
      <c r="F1130" s="4">
        <f>ROUND(Source!S1115,O1130)</f>
        <v>76209.350000000006</v>
      </c>
      <c r="G1130" s="4" t="s">
        <v>86</v>
      </c>
      <c r="H1130" s="4" t="s">
        <v>87</v>
      </c>
      <c r="I1130" s="4"/>
      <c r="J1130" s="4"/>
      <c r="K1130" s="4">
        <v>205</v>
      </c>
      <c r="L1130" s="4">
        <v>14</v>
      </c>
      <c r="M1130" s="4">
        <v>3</v>
      </c>
      <c r="N1130" s="4" t="s">
        <v>3</v>
      </c>
      <c r="O1130" s="4">
        <v>2</v>
      </c>
      <c r="P1130" s="4"/>
      <c r="Q1130" s="4"/>
      <c r="R1130" s="4"/>
      <c r="S1130" s="4"/>
      <c r="T1130" s="4"/>
      <c r="U1130" s="4"/>
      <c r="V1130" s="4"/>
      <c r="W1130" s="4"/>
    </row>
    <row r="1131" spans="1:23">
      <c r="A1131" s="4">
        <v>50</v>
      </c>
      <c r="B1131" s="4">
        <v>0</v>
      </c>
      <c r="C1131" s="4">
        <v>0</v>
      </c>
      <c r="D1131" s="4">
        <v>1</v>
      </c>
      <c r="E1131" s="4">
        <v>232</v>
      </c>
      <c r="F1131" s="4">
        <f>ROUND(Source!BC1115,O1131)</f>
        <v>0</v>
      </c>
      <c r="G1131" s="4" t="s">
        <v>88</v>
      </c>
      <c r="H1131" s="4" t="s">
        <v>89</v>
      </c>
      <c r="I1131" s="4"/>
      <c r="J1131" s="4"/>
      <c r="K1131" s="4">
        <v>232</v>
      </c>
      <c r="L1131" s="4">
        <v>15</v>
      </c>
      <c r="M1131" s="4">
        <v>3</v>
      </c>
      <c r="N1131" s="4" t="s">
        <v>3</v>
      </c>
      <c r="O1131" s="4">
        <v>2</v>
      </c>
      <c r="P1131" s="4"/>
      <c r="Q1131" s="4"/>
      <c r="R1131" s="4"/>
      <c r="S1131" s="4"/>
      <c r="T1131" s="4"/>
      <c r="U1131" s="4"/>
      <c r="V1131" s="4"/>
      <c r="W1131" s="4"/>
    </row>
    <row r="1132" spans="1:23">
      <c r="A1132" s="4">
        <v>50</v>
      </c>
      <c r="B1132" s="4">
        <v>0</v>
      </c>
      <c r="C1132" s="4">
        <v>0</v>
      </c>
      <c r="D1132" s="4">
        <v>1</v>
      </c>
      <c r="E1132" s="4">
        <v>214</v>
      </c>
      <c r="F1132" s="4">
        <f>ROUND(Source!AS1115,O1132)</f>
        <v>301942.53000000003</v>
      </c>
      <c r="G1132" s="4" t="s">
        <v>90</v>
      </c>
      <c r="H1132" s="4" t="s">
        <v>91</v>
      </c>
      <c r="I1132" s="4"/>
      <c r="J1132" s="4"/>
      <c r="K1132" s="4">
        <v>214</v>
      </c>
      <c r="L1132" s="4">
        <v>16</v>
      </c>
      <c r="M1132" s="4">
        <v>3</v>
      </c>
      <c r="N1132" s="4" t="s">
        <v>3</v>
      </c>
      <c r="O1132" s="4">
        <v>2</v>
      </c>
      <c r="P1132" s="4"/>
      <c r="Q1132" s="4"/>
      <c r="R1132" s="4"/>
      <c r="S1132" s="4"/>
      <c r="T1132" s="4"/>
      <c r="U1132" s="4"/>
      <c r="V1132" s="4"/>
      <c r="W1132" s="4"/>
    </row>
    <row r="1133" spans="1:23">
      <c r="A1133" s="4">
        <v>50</v>
      </c>
      <c r="B1133" s="4">
        <v>0</v>
      </c>
      <c r="C1133" s="4">
        <v>0</v>
      </c>
      <c r="D1133" s="4">
        <v>1</v>
      </c>
      <c r="E1133" s="4">
        <v>215</v>
      </c>
      <c r="F1133" s="4">
        <f>ROUND(Source!AT1115,O1133)</f>
        <v>4226.1899999999996</v>
      </c>
      <c r="G1133" s="4" t="s">
        <v>92</v>
      </c>
      <c r="H1133" s="4" t="s">
        <v>93</v>
      </c>
      <c r="I1133" s="4"/>
      <c r="J1133" s="4"/>
      <c r="K1133" s="4">
        <v>215</v>
      </c>
      <c r="L1133" s="4">
        <v>17</v>
      </c>
      <c r="M1133" s="4">
        <v>3</v>
      </c>
      <c r="N1133" s="4" t="s">
        <v>3</v>
      </c>
      <c r="O1133" s="4">
        <v>2</v>
      </c>
      <c r="P1133" s="4"/>
      <c r="Q1133" s="4"/>
      <c r="R1133" s="4"/>
      <c r="S1133" s="4"/>
      <c r="T1133" s="4"/>
      <c r="U1133" s="4"/>
      <c r="V1133" s="4"/>
      <c r="W1133" s="4"/>
    </row>
    <row r="1134" spans="1:23">
      <c r="A1134" s="4">
        <v>50</v>
      </c>
      <c r="B1134" s="4">
        <v>0</v>
      </c>
      <c r="C1134" s="4">
        <v>0</v>
      </c>
      <c r="D1134" s="4">
        <v>1</v>
      </c>
      <c r="E1134" s="4">
        <v>217</v>
      </c>
      <c r="F1134" s="4">
        <f>ROUND(Source!AU1115,O1134)</f>
        <v>0</v>
      </c>
      <c r="G1134" s="4" t="s">
        <v>94</v>
      </c>
      <c r="H1134" s="4" t="s">
        <v>95</v>
      </c>
      <c r="I1134" s="4"/>
      <c r="J1134" s="4"/>
      <c r="K1134" s="4">
        <v>217</v>
      </c>
      <c r="L1134" s="4">
        <v>18</v>
      </c>
      <c r="M1134" s="4">
        <v>3</v>
      </c>
      <c r="N1134" s="4" t="s">
        <v>3</v>
      </c>
      <c r="O1134" s="4">
        <v>2</v>
      </c>
      <c r="P1134" s="4"/>
      <c r="Q1134" s="4"/>
      <c r="R1134" s="4"/>
      <c r="S1134" s="4"/>
      <c r="T1134" s="4"/>
      <c r="U1134" s="4"/>
      <c r="V1134" s="4"/>
      <c r="W1134" s="4"/>
    </row>
    <row r="1135" spans="1:23">
      <c r="A1135" s="4">
        <v>50</v>
      </c>
      <c r="B1135" s="4">
        <v>0</v>
      </c>
      <c r="C1135" s="4">
        <v>0</v>
      </c>
      <c r="D1135" s="4">
        <v>1</v>
      </c>
      <c r="E1135" s="4">
        <v>230</v>
      </c>
      <c r="F1135" s="4">
        <f>ROUND(Source!BA1115,O1135)</f>
        <v>0</v>
      </c>
      <c r="G1135" s="4" t="s">
        <v>96</v>
      </c>
      <c r="H1135" s="4" t="s">
        <v>97</v>
      </c>
      <c r="I1135" s="4"/>
      <c r="J1135" s="4"/>
      <c r="K1135" s="4">
        <v>230</v>
      </c>
      <c r="L1135" s="4">
        <v>19</v>
      </c>
      <c r="M1135" s="4">
        <v>3</v>
      </c>
      <c r="N1135" s="4" t="s">
        <v>3</v>
      </c>
      <c r="O1135" s="4">
        <v>2</v>
      </c>
      <c r="P1135" s="4"/>
      <c r="Q1135" s="4"/>
      <c r="R1135" s="4"/>
      <c r="S1135" s="4"/>
      <c r="T1135" s="4"/>
      <c r="U1135" s="4"/>
      <c r="V1135" s="4"/>
      <c r="W1135" s="4"/>
    </row>
    <row r="1136" spans="1:23">
      <c r="A1136" s="4">
        <v>50</v>
      </c>
      <c r="B1136" s="4">
        <v>0</v>
      </c>
      <c r="C1136" s="4">
        <v>0</v>
      </c>
      <c r="D1136" s="4">
        <v>1</v>
      </c>
      <c r="E1136" s="4">
        <v>206</v>
      </c>
      <c r="F1136" s="4">
        <f>ROUND(Source!T1115,O1136)</f>
        <v>0</v>
      </c>
      <c r="G1136" s="4" t="s">
        <v>98</v>
      </c>
      <c r="H1136" s="4" t="s">
        <v>99</v>
      </c>
      <c r="I1136" s="4"/>
      <c r="J1136" s="4"/>
      <c r="K1136" s="4">
        <v>206</v>
      </c>
      <c r="L1136" s="4">
        <v>20</v>
      </c>
      <c r="M1136" s="4">
        <v>3</v>
      </c>
      <c r="N1136" s="4" t="s">
        <v>3</v>
      </c>
      <c r="O1136" s="4">
        <v>2</v>
      </c>
      <c r="P1136" s="4"/>
      <c r="Q1136" s="4"/>
      <c r="R1136" s="4"/>
      <c r="S1136" s="4"/>
      <c r="T1136" s="4"/>
      <c r="U1136" s="4"/>
      <c r="V1136" s="4"/>
      <c r="W1136" s="4"/>
    </row>
    <row r="1137" spans="1:245">
      <c r="A1137" s="4">
        <v>50</v>
      </c>
      <c r="B1137" s="4">
        <v>0</v>
      </c>
      <c r="C1137" s="4">
        <v>0</v>
      </c>
      <c r="D1137" s="4">
        <v>1</v>
      </c>
      <c r="E1137" s="4">
        <v>207</v>
      </c>
      <c r="F1137" s="4">
        <f>Source!U1115</f>
        <v>271.91414950000001</v>
      </c>
      <c r="G1137" s="4" t="s">
        <v>100</v>
      </c>
      <c r="H1137" s="4" t="s">
        <v>101</v>
      </c>
      <c r="I1137" s="4"/>
      <c r="J1137" s="4"/>
      <c r="K1137" s="4">
        <v>207</v>
      </c>
      <c r="L1137" s="4">
        <v>21</v>
      </c>
      <c r="M1137" s="4">
        <v>3</v>
      </c>
      <c r="N1137" s="4" t="s">
        <v>3</v>
      </c>
      <c r="O1137" s="4">
        <v>-1</v>
      </c>
      <c r="P1137" s="4"/>
      <c r="Q1137" s="4"/>
      <c r="R1137" s="4"/>
      <c r="S1137" s="4"/>
      <c r="T1137" s="4"/>
      <c r="U1137" s="4"/>
      <c r="V1137" s="4"/>
      <c r="W1137" s="4"/>
    </row>
    <row r="1138" spans="1:245">
      <c r="A1138" s="4">
        <v>50</v>
      </c>
      <c r="B1138" s="4">
        <v>0</v>
      </c>
      <c r="C1138" s="4">
        <v>0</v>
      </c>
      <c r="D1138" s="4">
        <v>1</v>
      </c>
      <c r="E1138" s="4">
        <v>208</v>
      </c>
      <c r="F1138" s="4">
        <f>Source!V1115</f>
        <v>5.7427049999999999</v>
      </c>
      <c r="G1138" s="4" t="s">
        <v>102</v>
      </c>
      <c r="H1138" s="4" t="s">
        <v>103</v>
      </c>
      <c r="I1138" s="4"/>
      <c r="J1138" s="4"/>
      <c r="K1138" s="4">
        <v>208</v>
      </c>
      <c r="L1138" s="4">
        <v>22</v>
      </c>
      <c r="M1138" s="4">
        <v>3</v>
      </c>
      <c r="N1138" s="4" t="s">
        <v>3</v>
      </c>
      <c r="O1138" s="4">
        <v>-1</v>
      </c>
      <c r="P1138" s="4"/>
      <c r="Q1138" s="4"/>
      <c r="R1138" s="4"/>
      <c r="S1138" s="4"/>
      <c r="T1138" s="4"/>
      <c r="U1138" s="4"/>
      <c r="V1138" s="4"/>
      <c r="W1138" s="4"/>
    </row>
    <row r="1139" spans="1:245">
      <c r="A1139" s="4">
        <v>50</v>
      </c>
      <c r="B1139" s="4">
        <v>0</v>
      </c>
      <c r="C1139" s="4">
        <v>0</v>
      </c>
      <c r="D1139" s="4">
        <v>1</v>
      </c>
      <c r="E1139" s="4">
        <v>209</v>
      </c>
      <c r="F1139" s="4">
        <f>ROUND(Source!W1115,O1139)</f>
        <v>271.45999999999998</v>
      </c>
      <c r="G1139" s="4" t="s">
        <v>104</v>
      </c>
      <c r="H1139" s="4" t="s">
        <v>105</v>
      </c>
      <c r="I1139" s="4"/>
      <c r="J1139" s="4"/>
      <c r="K1139" s="4">
        <v>209</v>
      </c>
      <c r="L1139" s="4">
        <v>23</v>
      </c>
      <c r="M1139" s="4">
        <v>3</v>
      </c>
      <c r="N1139" s="4" t="s">
        <v>3</v>
      </c>
      <c r="O1139" s="4">
        <v>2</v>
      </c>
      <c r="P1139" s="4"/>
      <c r="Q1139" s="4"/>
      <c r="R1139" s="4"/>
      <c r="S1139" s="4"/>
      <c r="T1139" s="4"/>
      <c r="U1139" s="4"/>
      <c r="V1139" s="4"/>
      <c r="W1139" s="4"/>
    </row>
    <row r="1140" spans="1:245">
      <c r="A1140" s="4">
        <v>50</v>
      </c>
      <c r="B1140" s="4">
        <v>0</v>
      </c>
      <c r="C1140" s="4">
        <v>0</v>
      </c>
      <c r="D1140" s="4">
        <v>1</v>
      </c>
      <c r="E1140" s="4">
        <v>233</v>
      </c>
      <c r="F1140" s="4">
        <f>ROUND(Source!BD1115,O1140)</f>
        <v>0</v>
      </c>
      <c r="G1140" s="4" t="s">
        <v>106</v>
      </c>
      <c r="H1140" s="4" t="s">
        <v>107</v>
      </c>
      <c r="I1140" s="4"/>
      <c r="J1140" s="4"/>
      <c r="K1140" s="4">
        <v>233</v>
      </c>
      <c r="L1140" s="4">
        <v>24</v>
      </c>
      <c r="M1140" s="4">
        <v>3</v>
      </c>
      <c r="N1140" s="4" t="s">
        <v>3</v>
      </c>
      <c r="O1140" s="4">
        <v>2</v>
      </c>
      <c r="P1140" s="4"/>
      <c r="Q1140" s="4"/>
      <c r="R1140" s="4"/>
      <c r="S1140" s="4"/>
      <c r="T1140" s="4"/>
      <c r="U1140" s="4"/>
      <c r="V1140" s="4"/>
      <c r="W1140" s="4"/>
    </row>
    <row r="1141" spans="1:245">
      <c r="A1141" s="4">
        <v>50</v>
      </c>
      <c r="B1141" s="4">
        <v>0</v>
      </c>
      <c r="C1141" s="4">
        <v>0</v>
      </c>
      <c r="D1141" s="4">
        <v>1</v>
      </c>
      <c r="E1141" s="4">
        <v>210</v>
      </c>
      <c r="F1141" s="4">
        <f>ROUND(Source!X1115,O1141)</f>
        <v>76689.62</v>
      </c>
      <c r="G1141" s="4" t="s">
        <v>108</v>
      </c>
      <c r="H1141" s="4" t="s">
        <v>109</v>
      </c>
      <c r="I1141" s="4"/>
      <c r="J1141" s="4"/>
      <c r="K1141" s="4">
        <v>210</v>
      </c>
      <c r="L1141" s="4">
        <v>25</v>
      </c>
      <c r="M1141" s="4">
        <v>3</v>
      </c>
      <c r="N1141" s="4" t="s">
        <v>3</v>
      </c>
      <c r="O1141" s="4">
        <v>2</v>
      </c>
      <c r="P1141" s="4"/>
      <c r="Q1141" s="4"/>
      <c r="R1141" s="4"/>
      <c r="S1141" s="4"/>
      <c r="T1141" s="4"/>
      <c r="U1141" s="4"/>
      <c r="V1141" s="4"/>
      <c r="W1141" s="4"/>
    </row>
    <row r="1142" spans="1:245">
      <c r="A1142" s="4">
        <v>50</v>
      </c>
      <c r="B1142" s="4">
        <v>0</v>
      </c>
      <c r="C1142" s="4">
        <v>0</v>
      </c>
      <c r="D1142" s="4">
        <v>1</v>
      </c>
      <c r="E1142" s="4">
        <v>211</v>
      </c>
      <c r="F1142" s="4">
        <f>ROUND(Source!Y1115,O1142)</f>
        <v>41458.85</v>
      </c>
      <c r="G1142" s="4" t="s">
        <v>110</v>
      </c>
      <c r="H1142" s="4" t="s">
        <v>111</v>
      </c>
      <c r="I1142" s="4"/>
      <c r="J1142" s="4"/>
      <c r="K1142" s="4">
        <v>211</v>
      </c>
      <c r="L1142" s="4">
        <v>26</v>
      </c>
      <c r="M1142" s="4">
        <v>3</v>
      </c>
      <c r="N1142" s="4" t="s">
        <v>3</v>
      </c>
      <c r="O1142" s="4">
        <v>2</v>
      </c>
      <c r="P1142" s="4"/>
      <c r="Q1142" s="4"/>
      <c r="R1142" s="4"/>
      <c r="S1142" s="4"/>
      <c r="T1142" s="4"/>
      <c r="U1142" s="4"/>
      <c r="V1142" s="4"/>
      <c r="W1142" s="4"/>
    </row>
    <row r="1143" spans="1:245">
      <c r="A1143" s="4">
        <v>50</v>
      </c>
      <c r="B1143" s="4">
        <v>0</v>
      </c>
      <c r="C1143" s="4">
        <v>0</v>
      </c>
      <c r="D1143" s="4">
        <v>1</v>
      </c>
      <c r="E1143" s="4">
        <v>224</v>
      </c>
      <c r="F1143" s="4">
        <f>ROUND(Source!AR1115,O1143)</f>
        <v>306168.71999999997</v>
      </c>
      <c r="G1143" s="4" t="s">
        <v>112</v>
      </c>
      <c r="H1143" s="4" t="s">
        <v>113</v>
      </c>
      <c r="I1143" s="4"/>
      <c r="J1143" s="4"/>
      <c r="K1143" s="4">
        <v>224</v>
      </c>
      <c r="L1143" s="4">
        <v>27</v>
      </c>
      <c r="M1143" s="4">
        <v>3</v>
      </c>
      <c r="N1143" s="4" t="s">
        <v>3</v>
      </c>
      <c r="O1143" s="4">
        <v>2</v>
      </c>
      <c r="P1143" s="4"/>
      <c r="Q1143" s="4"/>
      <c r="R1143" s="4"/>
      <c r="S1143" s="4"/>
      <c r="T1143" s="4"/>
      <c r="U1143" s="4"/>
      <c r="V1143" s="4"/>
      <c r="W1143" s="4"/>
    </row>
    <row r="1145" spans="1:245">
      <c r="A1145" s="1">
        <v>4</v>
      </c>
      <c r="B1145" s="1">
        <v>1</v>
      </c>
      <c r="C1145" s="1"/>
      <c r="D1145" s="1">
        <f>ROW(A1660)</f>
        <v>1660</v>
      </c>
      <c r="E1145" s="1"/>
      <c r="F1145" s="1" t="s">
        <v>13</v>
      </c>
      <c r="G1145" s="1" t="s">
        <v>313</v>
      </c>
      <c r="H1145" s="1" t="s">
        <v>3</v>
      </c>
      <c r="I1145" s="1">
        <v>0</v>
      </c>
      <c r="J1145" s="1"/>
      <c r="K1145" s="1">
        <v>0</v>
      </c>
      <c r="L1145" s="1"/>
      <c r="M1145" s="1" t="s">
        <v>3</v>
      </c>
      <c r="N1145" s="1"/>
      <c r="O1145" s="1"/>
      <c r="P1145" s="1"/>
      <c r="Q1145" s="1"/>
      <c r="R1145" s="1"/>
      <c r="S1145" s="1">
        <v>0</v>
      </c>
      <c r="T1145" s="1"/>
      <c r="U1145" s="1" t="s">
        <v>3</v>
      </c>
      <c r="V1145" s="1">
        <v>0</v>
      </c>
      <c r="W1145" s="1"/>
      <c r="X1145" s="1"/>
      <c r="Y1145" s="1"/>
      <c r="Z1145" s="1"/>
      <c r="AA1145" s="1"/>
      <c r="AB1145" s="1" t="s">
        <v>3</v>
      </c>
      <c r="AC1145" s="1" t="s">
        <v>3</v>
      </c>
      <c r="AD1145" s="1" t="s">
        <v>3</v>
      </c>
      <c r="AE1145" s="1" t="s">
        <v>3</v>
      </c>
      <c r="AF1145" s="1" t="s">
        <v>3</v>
      </c>
      <c r="AG1145" s="1" t="s">
        <v>3</v>
      </c>
      <c r="AH1145" s="1"/>
      <c r="AI1145" s="1"/>
      <c r="AJ1145" s="1"/>
      <c r="AK1145" s="1"/>
      <c r="AL1145" s="1"/>
      <c r="AM1145" s="1"/>
      <c r="AN1145" s="1"/>
      <c r="AO1145" s="1"/>
      <c r="AP1145" s="1" t="s">
        <v>3</v>
      </c>
      <c r="AQ1145" s="1" t="s">
        <v>3</v>
      </c>
      <c r="AR1145" s="1" t="s">
        <v>3</v>
      </c>
      <c r="AS1145" s="1"/>
      <c r="AT1145" s="1"/>
      <c r="AU1145" s="1"/>
      <c r="AV1145" s="1"/>
      <c r="AW1145" s="1"/>
      <c r="AX1145" s="1"/>
      <c r="AY1145" s="1"/>
      <c r="AZ1145" s="1" t="s">
        <v>3</v>
      </c>
      <c r="BA1145" s="1"/>
      <c r="BB1145" s="1" t="s">
        <v>3</v>
      </c>
      <c r="BC1145" s="1" t="s">
        <v>3</v>
      </c>
      <c r="BD1145" s="1" t="s">
        <v>3</v>
      </c>
      <c r="BE1145" s="1" t="s">
        <v>3</v>
      </c>
      <c r="BF1145" s="1" t="s">
        <v>3</v>
      </c>
      <c r="BG1145" s="1" t="s">
        <v>3</v>
      </c>
      <c r="BH1145" s="1" t="s">
        <v>3</v>
      </c>
      <c r="BI1145" s="1" t="s">
        <v>3</v>
      </c>
      <c r="BJ1145" s="1" t="s">
        <v>3</v>
      </c>
      <c r="BK1145" s="1" t="s">
        <v>3</v>
      </c>
      <c r="BL1145" s="1" t="s">
        <v>3</v>
      </c>
      <c r="BM1145" s="1" t="s">
        <v>3</v>
      </c>
      <c r="BN1145" s="1" t="s">
        <v>3</v>
      </c>
      <c r="BO1145" s="1" t="s">
        <v>3</v>
      </c>
      <c r="BP1145" s="1" t="s">
        <v>3</v>
      </c>
      <c r="BQ1145" s="1"/>
      <c r="BR1145" s="1"/>
      <c r="BS1145" s="1"/>
      <c r="BT1145" s="1"/>
      <c r="BU1145" s="1"/>
      <c r="BV1145" s="1"/>
      <c r="BW1145" s="1"/>
      <c r="BX1145" s="1">
        <v>0</v>
      </c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>
        <v>0</v>
      </c>
    </row>
    <row r="1147" spans="1:245">
      <c r="A1147" s="2">
        <v>52</v>
      </c>
      <c r="B1147" s="2">
        <f t="shared" ref="B1147:G1147" si="1106">B1660</f>
        <v>1</v>
      </c>
      <c r="C1147" s="2">
        <f t="shared" si="1106"/>
        <v>4</v>
      </c>
      <c r="D1147" s="2">
        <f t="shared" si="1106"/>
        <v>1145</v>
      </c>
      <c r="E1147" s="2">
        <f t="shared" si="1106"/>
        <v>0</v>
      </c>
      <c r="F1147" s="2" t="str">
        <f t="shared" si="1106"/>
        <v>Новый раздел</v>
      </c>
      <c r="G1147" s="2" t="str">
        <f t="shared" si="1106"/>
        <v>демонтаж 19</v>
      </c>
      <c r="H1147" s="2"/>
      <c r="I1147" s="2"/>
      <c r="J1147" s="2"/>
      <c r="K1147" s="2"/>
      <c r="L1147" s="2"/>
      <c r="M1147" s="2"/>
      <c r="N1147" s="2"/>
      <c r="O1147" s="2">
        <f t="shared" ref="O1147:AT1147" si="1107">O1660</f>
        <v>981928.15</v>
      </c>
      <c r="P1147" s="2">
        <f t="shared" si="1107"/>
        <v>418693.83</v>
      </c>
      <c r="Q1147" s="2">
        <f t="shared" si="1107"/>
        <v>45157.4</v>
      </c>
      <c r="R1147" s="2">
        <f t="shared" si="1107"/>
        <v>13901.54</v>
      </c>
      <c r="S1147" s="2">
        <f t="shared" si="1107"/>
        <v>518076.92</v>
      </c>
      <c r="T1147" s="2">
        <f t="shared" si="1107"/>
        <v>0</v>
      </c>
      <c r="U1147" s="2">
        <f t="shared" si="1107"/>
        <v>1836.7588739999997</v>
      </c>
      <c r="V1147" s="2">
        <f t="shared" si="1107"/>
        <v>39.571169000000005</v>
      </c>
      <c r="W1147" s="2">
        <f t="shared" si="1107"/>
        <v>753.04</v>
      </c>
      <c r="X1147" s="2">
        <f t="shared" si="1107"/>
        <v>514882.16</v>
      </c>
      <c r="Y1147" s="2">
        <f t="shared" si="1107"/>
        <v>280877.09000000003</v>
      </c>
      <c r="Z1147" s="2">
        <f t="shared" si="1107"/>
        <v>0</v>
      </c>
      <c r="AA1147" s="2">
        <f t="shared" si="1107"/>
        <v>0</v>
      </c>
      <c r="AB1147" s="2">
        <f t="shared" si="1107"/>
        <v>28338.03</v>
      </c>
      <c r="AC1147" s="2">
        <f t="shared" si="1107"/>
        <v>0</v>
      </c>
      <c r="AD1147" s="2">
        <f t="shared" si="1107"/>
        <v>1860.71</v>
      </c>
      <c r="AE1147" s="2">
        <f t="shared" si="1107"/>
        <v>1780.31</v>
      </c>
      <c r="AF1147" s="2">
        <f t="shared" si="1107"/>
        <v>26477.32</v>
      </c>
      <c r="AG1147" s="2">
        <f t="shared" si="1107"/>
        <v>0</v>
      </c>
      <c r="AH1147" s="2">
        <f t="shared" si="1107"/>
        <v>103.7026</v>
      </c>
      <c r="AI1147" s="2">
        <f t="shared" si="1107"/>
        <v>4.1693000000000007</v>
      </c>
      <c r="AJ1147" s="2">
        <f t="shared" si="1107"/>
        <v>0</v>
      </c>
      <c r="AK1147" s="2">
        <f t="shared" si="1107"/>
        <v>14444.5</v>
      </c>
      <c r="AL1147" s="2">
        <f t="shared" si="1107"/>
        <v>10526.11</v>
      </c>
      <c r="AM1147" s="2">
        <f t="shared" si="1107"/>
        <v>0</v>
      </c>
      <c r="AN1147" s="2">
        <f t="shared" si="1107"/>
        <v>0</v>
      </c>
      <c r="AO1147" s="2">
        <f t="shared" si="1107"/>
        <v>0</v>
      </c>
      <c r="AP1147" s="2">
        <f t="shared" si="1107"/>
        <v>0</v>
      </c>
      <c r="AQ1147" s="2">
        <f t="shared" si="1107"/>
        <v>0</v>
      </c>
      <c r="AR1147" s="2">
        <f t="shared" si="1107"/>
        <v>1777687.4</v>
      </c>
      <c r="AS1147" s="2">
        <f t="shared" si="1107"/>
        <v>1733496.83</v>
      </c>
      <c r="AT1147" s="2">
        <f t="shared" si="1107"/>
        <v>44190.57</v>
      </c>
      <c r="AU1147" s="2">
        <f t="shared" ref="AU1147:BZ1147" si="1108">AU1660</f>
        <v>0</v>
      </c>
      <c r="AV1147" s="2">
        <f t="shared" si="1108"/>
        <v>418693.83</v>
      </c>
      <c r="AW1147" s="2">
        <f t="shared" si="1108"/>
        <v>418693.83</v>
      </c>
      <c r="AX1147" s="2">
        <f t="shared" si="1108"/>
        <v>0</v>
      </c>
      <c r="AY1147" s="2">
        <f t="shared" si="1108"/>
        <v>418693.83</v>
      </c>
      <c r="AZ1147" s="2">
        <f t="shared" si="1108"/>
        <v>0</v>
      </c>
      <c r="BA1147" s="2">
        <f t="shared" si="1108"/>
        <v>0</v>
      </c>
      <c r="BB1147" s="2">
        <f t="shared" si="1108"/>
        <v>0</v>
      </c>
      <c r="BC1147" s="2">
        <f t="shared" si="1108"/>
        <v>0</v>
      </c>
      <c r="BD1147" s="2">
        <f t="shared" si="1108"/>
        <v>481.44</v>
      </c>
      <c r="BE1147" s="2">
        <f t="shared" si="1108"/>
        <v>0</v>
      </c>
      <c r="BF1147" s="2">
        <f t="shared" si="1108"/>
        <v>0</v>
      </c>
      <c r="BG1147" s="2">
        <f t="shared" si="1108"/>
        <v>0</v>
      </c>
      <c r="BH1147" s="2">
        <f t="shared" si="1108"/>
        <v>0</v>
      </c>
      <c r="BI1147" s="2">
        <f t="shared" si="1108"/>
        <v>0</v>
      </c>
      <c r="BJ1147" s="2">
        <f t="shared" si="1108"/>
        <v>0</v>
      </c>
      <c r="BK1147" s="2">
        <f t="shared" si="1108"/>
        <v>0</v>
      </c>
      <c r="BL1147" s="2">
        <f t="shared" si="1108"/>
        <v>0</v>
      </c>
      <c r="BM1147" s="2">
        <f t="shared" si="1108"/>
        <v>0</v>
      </c>
      <c r="BN1147" s="2">
        <f t="shared" si="1108"/>
        <v>0</v>
      </c>
      <c r="BO1147" s="2">
        <f t="shared" si="1108"/>
        <v>0</v>
      </c>
      <c r="BP1147" s="2">
        <f t="shared" si="1108"/>
        <v>0</v>
      </c>
      <c r="BQ1147" s="2">
        <f t="shared" si="1108"/>
        <v>0</v>
      </c>
      <c r="BR1147" s="2">
        <f t="shared" si="1108"/>
        <v>0</v>
      </c>
      <c r="BS1147" s="2">
        <f t="shared" si="1108"/>
        <v>0</v>
      </c>
      <c r="BT1147" s="2">
        <f t="shared" si="1108"/>
        <v>0</v>
      </c>
      <c r="BU1147" s="2">
        <f t="shared" si="1108"/>
        <v>0</v>
      </c>
      <c r="BV1147" s="2">
        <f t="shared" si="1108"/>
        <v>0</v>
      </c>
      <c r="BW1147" s="2">
        <f t="shared" si="1108"/>
        <v>0</v>
      </c>
      <c r="BX1147" s="2">
        <f t="shared" si="1108"/>
        <v>0</v>
      </c>
      <c r="BY1147" s="2">
        <f t="shared" si="1108"/>
        <v>0</v>
      </c>
      <c r="BZ1147" s="2">
        <f t="shared" si="1108"/>
        <v>0</v>
      </c>
      <c r="CA1147" s="2">
        <f t="shared" ref="CA1147:DF1147" si="1109">CA1660</f>
        <v>53308.639999999999</v>
      </c>
      <c r="CB1147" s="2">
        <f t="shared" si="1109"/>
        <v>53308.639999999999</v>
      </c>
      <c r="CC1147" s="2">
        <f t="shared" si="1109"/>
        <v>0</v>
      </c>
      <c r="CD1147" s="2">
        <f t="shared" si="1109"/>
        <v>0</v>
      </c>
      <c r="CE1147" s="2">
        <f t="shared" si="1109"/>
        <v>0</v>
      </c>
      <c r="CF1147" s="2">
        <f t="shared" si="1109"/>
        <v>0</v>
      </c>
      <c r="CG1147" s="2">
        <f t="shared" si="1109"/>
        <v>0</v>
      </c>
      <c r="CH1147" s="2">
        <f t="shared" si="1109"/>
        <v>0</v>
      </c>
      <c r="CI1147" s="2">
        <f t="shared" si="1109"/>
        <v>0</v>
      </c>
      <c r="CJ1147" s="2">
        <f t="shared" si="1109"/>
        <v>0</v>
      </c>
      <c r="CK1147" s="2">
        <f t="shared" si="1109"/>
        <v>0</v>
      </c>
      <c r="CL1147" s="2">
        <f t="shared" si="1109"/>
        <v>0</v>
      </c>
      <c r="CM1147" s="2">
        <f t="shared" si="1109"/>
        <v>0</v>
      </c>
      <c r="CN1147" s="2">
        <f t="shared" si="1109"/>
        <v>0</v>
      </c>
      <c r="CO1147" s="2">
        <f t="shared" si="1109"/>
        <v>0</v>
      </c>
      <c r="CP1147" s="2">
        <f t="shared" si="1109"/>
        <v>0</v>
      </c>
      <c r="CQ1147" s="2">
        <f t="shared" si="1109"/>
        <v>0</v>
      </c>
      <c r="CR1147" s="2">
        <f t="shared" si="1109"/>
        <v>0</v>
      </c>
      <c r="CS1147" s="2">
        <f t="shared" si="1109"/>
        <v>0</v>
      </c>
      <c r="CT1147" s="2">
        <f t="shared" si="1109"/>
        <v>0</v>
      </c>
      <c r="CU1147" s="2">
        <f t="shared" si="1109"/>
        <v>0</v>
      </c>
      <c r="CV1147" s="2">
        <f t="shared" si="1109"/>
        <v>0</v>
      </c>
      <c r="CW1147" s="2">
        <f t="shared" si="1109"/>
        <v>0</v>
      </c>
      <c r="CX1147" s="2">
        <f t="shared" si="1109"/>
        <v>0</v>
      </c>
      <c r="CY1147" s="2">
        <f t="shared" si="1109"/>
        <v>0</v>
      </c>
      <c r="CZ1147" s="2">
        <f t="shared" si="1109"/>
        <v>0</v>
      </c>
      <c r="DA1147" s="2">
        <f t="shared" si="1109"/>
        <v>0</v>
      </c>
      <c r="DB1147" s="2">
        <f t="shared" si="1109"/>
        <v>0</v>
      </c>
      <c r="DC1147" s="2">
        <f t="shared" si="1109"/>
        <v>0</v>
      </c>
      <c r="DD1147" s="2">
        <f t="shared" si="1109"/>
        <v>0</v>
      </c>
      <c r="DE1147" s="2">
        <f t="shared" si="1109"/>
        <v>0</v>
      </c>
      <c r="DF1147" s="2">
        <f t="shared" si="1109"/>
        <v>0</v>
      </c>
      <c r="DG1147" s="3">
        <f t="shared" ref="DG1147:EL1147" si="1110">DG1660</f>
        <v>0</v>
      </c>
      <c r="DH1147" s="3">
        <f t="shared" si="1110"/>
        <v>0</v>
      </c>
      <c r="DI1147" s="3">
        <f t="shared" si="1110"/>
        <v>0</v>
      </c>
      <c r="DJ1147" s="3">
        <f t="shared" si="1110"/>
        <v>0</v>
      </c>
      <c r="DK1147" s="3">
        <f t="shared" si="1110"/>
        <v>0</v>
      </c>
      <c r="DL1147" s="3">
        <f t="shared" si="1110"/>
        <v>0</v>
      </c>
      <c r="DM1147" s="3">
        <f t="shared" si="1110"/>
        <v>0</v>
      </c>
      <c r="DN1147" s="3">
        <f t="shared" si="1110"/>
        <v>0</v>
      </c>
      <c r="DO1147" s="3">
        <f t="shared" si="1110"/>
        <v>0</v>
      </c>
      <c r="DP1147" s="3">
        <f t="shared" si="1110"/>
        <v>0</v>
      </c>
      <c r="DQ1147" s="3">
        <f t="shared" si="1110"/>
        <v>0</v>
      </c>
      <c r="DR1147" s="3">
        <f t="shared" si="1110"/>
        <v>0</v>
      </c>
      <c r="DS1147" s="3">
        <f t="shared" si="1110"/>
        <v>0</v>
      </c>
      <c r="DT1147" s="3">
        <f t="shared" si="1110"/>
        <v>0</v>
      </c>
      <c r="DU1147" s="3">
        <f t="shared" si="1110"/>
        <v>0</v>
      </c>
      <c r="DV1147" s="3">
        <f t="shared" si="1110"/>
        <v>0</v>
      </c>
      <c r="DW1147" s="3">
        <f t="shared" si="1110"/>
        <v>0</v>
      </c>
      <c r="DX1147" s="3">
        <f t="shared" si="1110"/>
        <v>0</v>
      </c>
      <c r="DY1147" s="3">
        <f t="shared" si="1110"/>
        <v>0</v>
      </c>
      <c r="DZ1147" s="3">
        <f t="shared" si="1110"/>
        <v>0</v>
      </c>
      <c r="EA1147" s="3">
        <f t="shared" si="1110"/>
        <v>0</v>
      </c>
      <c r="EB1147" s="3">
        <f t="shared" si="1110"/>
        <v>0</v>
      </c>
      <c r="EC1147" s="3">
        <f t="shared" si="1110"/>
        <v>0</v>
      </c>
      <c r="ED1147" s="3">
        <f t="shared" si="1110"/>
        <v>0</v>
      </c>
      <c r="EE1147" s="3">
        <f t="shared" si="1110"/>
        <v>0</v>
      </c>
      <c r="EF1147" s="3">
        <f t="shared" si="1110"/>
        <v>0</v>
      </c>
      <c r="EG1147" s="3">
        <f t="shared" si="1110"/>
        <v>0</v>
      </c>
      <c r="EH1147" s="3">
        <f t="shared" si="1110"/>
        <v>0</v>
      </c>
      <c r="EI1147" s="3">
        <f t="shared" si="1110"/>
        <v>0</v>
      </c>
      <c r="EJ1147" s="3">
        <f t="shared" si="1110"/>
        <v>0</v>
      </c>
      <c r="EK1147" s="3">
        <f t="shared" si="1110"/>
        <v>0</v>
      </c>
      <c r="EL1147" s="3">
        <f t="shared" si="1110"/>
        <v>0</v>
      </c>
      <c r="EM1147" s="3">
        <f t="shared" ref="EM1147:FR1147" si="1111">EM1660</f>
        <v>0</v>
      </c>
      <c r="EN1147" s="3">
        <f t="shared" si="1111"/>
        <v>0</v>
      </c>
      <c r="EO1147" s="3">
        <f t="shared" si="1111"/>
        <v>0</v>
      </c>
      <c r="EP1147" s="3">
        <f t="shared" si="1111"/>
        <v>0</v>
      </c>
      <c r="EQ1147" s="3">
        <f t="shared" si="1111"/>
        <v>0</v>
      </c>
      <c r="ER1147" s="3">
        <f t="shared" si="1111"/>
        <v>0</v>
      </c>
      <c r="ES1147" s="3">
        <f t="shared" si="1111"/>
        <v>0</v>
      </c>
      <c r="ET1147" s="3">
        <f t="shared" si="1111"/>
        <v>0</v>
      </c>
      <c r="EU1147" s="3">
        <f t="shared" si="1111"/>
        <v>0</v>
      </c>
      <c r="EV1147" s="3">
        <f t="shared" si="1111"/>
        <v>0</v>
      </c>
      <c r="EW1147" s="3">
        <f t="shared" si="1111"/>
        <v>0</v>
      </c>
      <c r="EX1147" s="3">
        <f t="shared" si="1111"/>
        <v>0</v>
      </c>
      <c r="EY1147" s="3">
        <f t="shared" si="1111"/>
        <v>0</v>
      </c>
      <c r="EZ1147" s="3">
        <f t="shared" si="1111"/>
        <v>0</v>
      </c>
      <c r="FA1147" s="3">
        <f t="shared" si="1111"/>
        <v>0</v>
      </c>
      <c r="FB1147" s="3">
        <f t="shared" si="1111"/>
        <v>0</v>
      </c>
      <c r="FC1147" s="3">
        <f t="shared" si="1111"/>
        <v>0</v>
      </c>
      <c r="FD1147" s="3">
        <f t="shared" si="1111"/>
        <v>0</v>
      </c>
      <c r="FE1147" s="3">
        <f t="shared" si="1111"/>
        <v>0</v>
      </c>
      <c r="FF1147" s="3">
        <f t="shared" si="1111"/>
        <v>0</v>
      </c>
      <c r="FG1147" s="3">
        <f t="shared" si="1111"/>
        <v>0</v>
      </c>
      <c r="FH1147" s="3">
        <f t="shared" si="1111"/>
        <v>0</v>
      </c>
      <c r="FI1147" s="3">
        <f t="shared" si="1111"/>
        <v>0</v>
      </c>
      <c r="FJ1147" s="3">
        <f t="shared" si="1111"/>
        <v>0</v>
      </c>
      <c r="FK1147" s="3">
        <f t="shared" si="1111"/>
        <v>0</v>
      </c>
      <c r="FL1147" s="3">
        <f t="shared" si="1111"/>
        <v>0</v>
      </c>
      <c r="FM1147" s="3">
        <f t="shared" si="1111"/>
        <v>0</v>
      </c>
      <c r="FN1147" s="3">
        <f t="shared" si="1111"/>
        <v>0</v>
      </c>
      <c r="FO1147" s="3">
        <f t="shared" si="1111"/>
        <v>0</v>
      </c>
      <c r="FP1147" s="3">
        <f t="shared" si="1111"/>
        <v>0</v>
      </c>
      <c r="FQ1147" s="3">
        <f t="shared" si="1111"/>
        <v>0</v>
      </c>
      <c r="FR1147" s="3">
        <f t="shared" si="1111"/>
        <v>0</v>
      </c>
      <c r="FS1147" s="3">
        <f t="shared" ref="FS1147:GX1147" si="1112">FS1660</f>
        <v>0</v>
      </c>
      <c r="FT1147" s="3">
        <f t="shared" si="1112"/>
        <v>0</v>
      </c>
      <c r="FU1147" s="3">
        <f t="shared" si="1112"/>
        <v>0</v>
      </c>
      <c r="FV1147" s="3">
        <f t="shared" si="1112"/>
        <v>0</v>
      </c>
      <c r="FW1147" s="3">
        <f t="shared" si="1112"/>
        <v>0</v>
      </c>
      <c r="FX1147" s="3">
        <f t="shared" si="1112"/>
        <v>0</v>
      </c>
      <c r="FY1147" s="3">
        <f t="shared" si="1112"/>
        <v>0</v>
      </c>
      <c r="FZ1147" s="3">
        <f t="shared" si="1112"/>
        <v>0</v>
      </c>
      <c r="GA1147" s="3">
        <f t="shared" si="1112"/>
        <v>0</v>
      </c>
      <c r="GB1147" s="3">
        <f t="shared" si="1112"/>
        <v>0</v>
      </c>
      <c r="GC1147" s="3">
        <f t="shared" si="1112"/>
        <v>0</v>
      </c>
      <c r="GD1147" s="3">
        <f t="shared" si="1112"/>
        <v>0</v>
      </c>
      <c r="GE1147" s="3">
        <f t="shared" si="1112"/>
        <v>0</v>
      </c>
      <c r="GF1147" s="3">
        <f t="shared" si="1112"/>
        <v>0</v>
      </c>
      <c r="GG1147" s="3">
        <f t="shared" si="1112"/>
        <v>0</v>
      </c>
      <c r="GH1147" s="3">
        <f t="shared" si="1112"/>
        <v>0</v>
      </c>
      <c r="GI1147" s="3">
        <f t="shared" si="1112"/>
        <v>0</v>
      </c>
      <c r="GJ1147" s="3">
        <f t="shared" si="1112"/>
        <v>0</v>
      </c>
      <c r="GK1147" s="3">
        <f t="shared" si="1112"/>
        <v>0</v>
      </c>
      <c r="GL1147" s="3">
        <f t="shared" si="1112"/>
        <v>0</v>
      </c>
      <c r="GM1147" s="3">
        <f t="shared" si="1112"/>
        <v>0</v>
      </c>
      <c r="GN1147" s="3">
        <f t="shared" si="1112"/>
        <v>0</v>
      </c>
      <c r="GO1147" s="3">
        <f t="shared" si="1112"/>
        <v>0</v>
      </c>
      <c r="GP1147" s="3">
        <f t="shared" si="1112"/>
        <v>0</v>
      </c>
      <c r="GQ1147" s="3">
        <f t="shared" si="1112"/>
        <v>0</v>
      </c>
      <c r="GR1147" s="3">
        <f t="shared" si="1112"/>
        <v>0</v>
      </c>
      <c r="GS1147" s="3">
        <f t="shared" si="1112"/>
        <v>0</v>
      </c>
      <c r="GT1147" s="3">
        <f t="shared" si="1112"/>
        <v>0</v>
      </c>
      <c r="GU1147" s="3">
        <f t="shared" si="1112"/>
        <v>0</v>
      </c>
      <c r="GV1147" s="3">
        <f t="shared" si="1112"/>
        <v>0</v>
      </c>
      <c r="GW1147" s="3">
        <f t="shared" si="1112"/>
        <v>0</v>
      </c>
      <c r="GX1147" s="3">
        <f t="shared" si="1112"/>
        <v>0</v>
      </c>
    </row>
    <row r="1149" spans="1:245">
      <c r="A1149">
        <v>17</v>
      </c>
      <c r="B1149">
        <v>1</v>
      </c>
      <c r="C1149">
        <f>ROW(SmtRes!A818)</f>
        <v>818</v>
      </c>
      <c r="D1149">
        <f>ROW(EtalonRes!A802)</f>
        <v>802</v>
      </c>
      <c r="E1149" t="s">
        <v>17</v>
      </c>
      <c r="F1149" t="s">
        <v>37</v>
      </c>
      <c r="G1149" t="s">
        <v>38</v>
      </c>
      <c r="H1149" t="s">
        <v>39</v>
      </c>
      <c r="I1149">
        <f>ROUND(109/100,9)</f>
        <v>1.0900000000000001</v>
      </c>
      <c r="J1149">
        <v>0</v>
      </c>
      <c r="O1149">
        <f t="shared" ref="O1149:O1164" si="1113">ROUND(CP1149,2)</f>
        <v>2067.31</v>
      </c>
      <c r="P1149">
        <f t="shared" ref="P1149:P1164" si="1114">ROUND(CQ1149*I1149,2)</f>
        <v>0</v>
      </c>
      <c r="Q1149">
        <f t="shared" ref="Q1149:Q1164" si="1115">ROUND(CR1149*I1149,2)</f>
        <v>0</v>
      </c>
      <c r="R1149">
        <f t="shared" ref="R1149:R1164" si="1116">ROUND(CS1149*I1149,2)</f>
        <v>0</v>
      </c>
      <c r="S1149">
        <f t="shared" ref="S1149:S1164" si="1117">ROUND(CT1149*I1149,2)</f>
        <v>2067.31</v>
      </c>
      <c r="T1149">
        <f t="shared" ref="T1149:T1164" si="1118">ROUND(CU1149*I1149,2)</f>
        <v>0</v>
      </c>
      <c r="U1149">
        <f t="shared" ref="U1149:U1164" si="1119">CV1149*I1149</f>
        <v>8.3603000000000005</v>
      </c>
      <c r="V1149">
        <f t="shared" ref="V1149:V1164" si="1120">CW1149*I1149</f>
        <v>0</v>
      </c>
      <c r="W1149">
        <f t="shared" ref="W1149:W1164" si="1121">ROUND(CX1149*I1149,2)</f>
        <v>0</v>
      </c>
      <c r="X1149">
        <f t="shared" ref="X1149:X1164" si="1122">ROUND(CY1149,2)</f>
        <v>1653.85</v>
      </c>
      <c r="Y1149">
        <f t="shared" ref="Y1149:Y1164" si="1123">ROUND(CZ1149,2)</f>
        <v>1405.77</v>
      </c>
      <c r="AA1149">
        <v>33525518</v>
      </c>
      <c r="AB1149">
        <f t="shared" ref="AB1149:AB1164" si="1124">ROUND((AC1149+AD1149+AF1149),6)</f>
        <v>59.83</v>
      </c>
      <c r="AC1149">
        <f t="shared" ref="AC1149:AC1164" si="1125">ROUND((ES1149),6)</f>
        <v>0</v>
      </c>
      <c r="AD1149">
        <f>ROUND((((ET1149)-(EU1149))+AE1149),6)</f>
        <v>0</v>
      </c>
      <c r="AE1149">
        <f t="shared" ref="AE1149:AE1164" si="1126">ROUND((EU1149),6)</f>
        <v>0</v>
      </c>
      <c r="AF1149">
        <f t="shared" ref="AF1149:AF1164" si="1127">ROUND((EV1149),6)</f>
        <v>59.83</v>
      </c>
      <c r="AG1149">
        <f t="shared" ref="AG1149:AG1164" si="1128">ROUND((AP1149),6)</f>
        <v>0</v>
      </c>
      <c r="AH1149">
        <f t="shared" ref="AH1149:AH1164" si="1129">(EW1149)</f>
        <v>7.67</v>
      </c>
      <c r="AI1149">
        <f t="shared" ref="AI1149:AI1164" si="1130">(EX1149)</f>
        <v>0</v>
      </c>
      <c r="AJ1149">
        <f t="shared" ref="AJ1149:AJ1164" si="1131">(AS1149)</f>
        <v>0</v>
      </c>
      <c r="AK1149">
        <v>59.83</v>
      </c>
      <c r="AL1149">
        <v>0</v>
      </c>
      <c r="AM1149">
        <v>0</v>
      </c>
      <c r="AN1149">
        <v>0</v>
      </c>
      <c r="AO1149">
        <v>59.83</v>
      </c>
      <c r="AP1149">
        <v>0</v>
      </c>
      <c r="AQ1149">
        <v>7.67</v>
      </c>
      <c r="AR1149">
        <v>0</v>
      </c>
      <c r="AS1149">
        <v>0</v>
      </c>
      <c r="AT1149">
        <v>80</v>
      </c>
      <c r="AU1149">
        <v>68</v>
      </c>
      <c r="AV1149">
        <v>1</v>
      </c>
      <c r="AW1149">
        <v>1</v>
      </c>
      <c r="AZ1149">
        <v>1</v>
      </c>
      <c r="BA1149">
        <v>31.7</v>
      </c>
      <c r="BB1149">
        <v>1</v>
      </c>
      <c r="BC1149">
        <v>1</v>
      </c>
      <c r="BD1149" t="s">
        <v>3</v>
      </c>
      <c r="BE1149" t="s">
        <v>3</v>
      </c>
      <c r="BF1149" t="s">
        <v>3</v>
      </c>
      <c r="BG1149" t="s">
        <v>3</v>
      </c>
      <c r="BH1149">
        <v>0</v>
      </c>
      <c r="BI1149">
        <v>1</v>
      </c>
      <c r="BJ1149" t="s">
        <v>40</v>
      </c>
      <c r="BM1149">
        <v>57001</v>
      </c>
      <c r="BN1149">
        <v>0</v>
      </c>
      <c r="BO1149" t="s">
        <v>37</v>
      </c>
      <c r="BP1149">
        <v>1</v>
      </c>
      <c r="BQ1149">
        <v>6</v>
      </c>
      <c r="BR1149">
        <v>0</v>
      </c>
      <c r="BS1149">
        <v>31.7</v>
      </c>
      <c r="BT1149">
        <v>1</v>
      </c>
      <c r="BU1149">
        <v>1</v>
      </c>
      <c r="BV1149">
        <v>1</v>
      </c>
      <c r="BW1149">
        <v>1</v>
      </c>
      <c r="BX1149">
        <v>1</v>
      </c>
      <c r="BY1149" t="s">
        <v>3</v>
      </c>
      <c r="BZ1149">
        <v>80</v>
      </c>
      <c r="CA1149">
        <v>68</v>
      </c>
      <c r="CE1149">
        <v>0</v>
      </c>
      <c r="CF1149">
        <v>0</v>
      </c>
      <c r="CG1149">
        <v>0</v>
      </c>
      <c r="CM1149">
        <v>0</v>
      </c>
      <c r="CN1149" t="s">
        <v>3</v>
      </c>
      <c r="CO1149">
        <v>0</v>
      </c>
      <c r="CP1149">
        <f t="shared" ref="CP1149:CP1164" si="1132">(P1149+Q1149+S1149)</f>
        <v>2067.31</v>
      </c>
      <c r="CQ1149">
        <f t="shared" ref="CQ1149:CQ1164" si="1133">AC1149*BC1149</f>
        <v>0</v>
      </c>
      <c r="CR1149">
        <f t="shared" ref="CR1149:CR1164" si="1134">AD1149*BB1149</f>
        <v>0</v>
      </c>
      <c r="CS1149">
        <f t="shared" ref="CS1149:CS1164" si="1135">AE1149*BS1149</f>
        <v>0</v>
      </c>
      <c r="CT1149">
        <f t="shared" ref="CT1149:CT1164" si="1136">AF1149*BA1149</f>
        <v>1896.6109999999999</v>
      </c>
      <c r="CU1149">
        <f t="shared" ref="CU1149:CU1164" si="1137">AG1149</f>
        <v>0</v>
      </c>
      <c r="CV1149">
        <f t="shared" ref="CV1149:CV1164" si="1138">AH1149</f>
        <v>7.67</v>
      </c>
      <c r="CW1149">
        <f t="shared" ref="CW1149:CW1164" si="1139">AI1149</f>
        <v>0</v>
      </c>
      <c r="CX1149">
        <f t="shared" ref="CX1149:CX1164" si="1140">AJ1149</f>
        <v>0</v>
      </c>
      <c r="CY1149">
        <f>(((S1149+R1149)*AT1149)/100)</f>
        <v>1653.848</v>
      </c>
      <c r="CZ1149">
        <f>(((S1149+R1149)*AU1149)/100)</f>
        <v>1405.7707999999998</v>
      </c>
      <c r="DC1149" t="s">
        <v>3</v>
      </c>
      <c r="DD1149" t="s">
        <v>3</v>
      </c>
      <c r="DE1149" t="s">
        <v>3</v>
      </c>
      <c r="DF1149" t="s">
        <v>3</v>
      </c>
      <c r="DG1149" t="s">
        <v>3</v>
      </c>
      <c r="DH1149" t="s">
        <v>3</v>
      </c>
      <c r="DI1149" t="s">
        <v>3</v>
      </c>
      <c r="DJ1149" t="s">
        <v>3</v>
      </c>
      <c r="DK1149" t="s">
        <v>3</v>
      </c>
      <c r="DL1149" t="s">
        <v>3</v>
      </c>
      <c r="DM1149" t="s">
        <v>3</v>
      </c>
      <c r="DN1149">
        <v>0</v>
      </c>
      <c r="DO1149">
        <v>0</v>
      </c>
      <c r="DP1149">
        <v>1</v>
      </c>
      <c r="DQ1149">
        <v>1</v>
      </c>
      <c r="DU1149">
        <v>1013</v>
      </c>
      <c r="DV1149" t="s">
        <v>39</v>
      </c>
      <c r="DW1149" t="s">
        <v>39</v>
      </c>
      <c r="DX1149">
        <v>1</v>
      </c>
      <c r="DZ1149" t="s">
        <v>3</v>
      </c>
      <c r="EA1149" t="s">
        <v>3</v>
      </c>
      <c r="EB1149" t="s">
        <v>3</v>
      </c>
      <c r="EC1149" t="s">
        <v>3</v>
      </c>
      <c r="EE1149">
        <v>36260505</v>
      </c>
      <c r="EF1149">
        <v>6</v>
      </c>
      <c r="EG1149" t="s">
        <v>22</v>
      </c>
      <c r="EH1149">
        <v>0</v>
      </c>
      <c r="EI1149" t="s">
        <v>3</v>
      </c>
      <c r="EJ1149">
        <v>1</v>
      </c>
      <c r="EK1149">
        <v>57001</v>
      </c>
      <c r="EL1149" t="s">
        <v>23</v>
      </c>
      <c r="EM1149" t="s">
        <v>24</v>
      </c>
      <c r="EO1149" t="s">
        <v>3</v>
      </c>
      <c r="EQ1149">
        <v>0</v>
      </c>
      <c r="ER1149">
        <v>59.83</v>
      </c>
      <c r="ES1149">
        <v>0</v>
      </c>
      <c r="ET1149">
        <v>0</v>
      </c>
      <c r="EU1149">
        <v>0</v>
      </c>
      <c r="EV1149">
        <v>59.83</v>
      </c>
      <c r="EW1149">
        <v>7.67</v>
      </c>
      <c r="EX1149">
        <v>0</v>
      </c>
      <c r="EY1149">
        <v>0</v>
      </c>
      <c r="FQ1149">
        <v>0</v>
      </c>
      <c r="FR1149">
        <f t="shared" ref="FR1149:FR1164" si="1141">ROUND(IF(AND(BH1149=3,BI1149=3),P1149,0),2)</f>
        <v>0</v>
      </c>
      <c r="FS1149">
        <v>0</v>
      </c>
      <c r="FX1149">
        <v>80</v>
      </c>
      <c r="FY1149">
        <v>68</v>
      </c>
      <c r="GA1149" t="s">
        <v>3</v>
      </c>
      <c r="GD1149">
        <v>1</v>
      </c>
      <c r="GF1149">
        <v>1095792533</v>
      </c>
      <c r="GG1149">
        <v>2</v>
      </c>
      <c r="GH1149">
        <v>1</v>
      </c>
      <c r="GI1149">
        <v>2</v>
      </c>
      <c r="GJ1149">
        <v>0</v>
      </c>
      <c r="GK1149">
        <v>0</v>
      </c>
      <c r="GL1149">
        <f t="shared" ref="GL1149:GL1164" si="1142">ROUND(IF(AND(BH1149=3,BI1149=3,FS1149&lt;&gt;0),P1149,0),2)</f>
        <v>0</v>
      </c>
      <c r="GM1149">
        <f t="shared" ref="GM1149:GM1164" si="1143">ROUND(O1149+X1149+Y1149,2)+GX1149</f>
        <v>5126.93</v>
      </c>
      <c r="GN1149">
        <f t="shared" ref="GN1149:GN1164" si="1144">IF(OR(BI1149=0,BI1149=1),ROUND(O1149+X1149+Y1149,2),0)</f>
        <v>5126.93</v>
      </c>
      <c r="GO1149">
        <f t="shared" ref="GO1149:GO1164" si="1145">IF(BI1149=2,ROUND(O1149+X1149+Y1149,2),0)</f>
        <v>0</v>
      </c>
      <c r="GP1149">
        <f t="shared" ref="GP1149:GP1164" si="1146">IF(BI1149=4,ROUND(O1149+X1149+Y1149,2)+GX1149,0)</f>
        <v>0</v>
      </c>
      <c r="GR1149">
        <v>0</v>
      </c>
      <c r="GS1149">
        <v>3</v>
      </c>
      <c r="GT1149">
        <v>0</v>
      </c>
      <c r="GU1149" t="s">
        <v>3</v>
      </c>
      <c r="GV1149">
        <f t="shared" ref="GV1149:GV1164" si="1147">ROUND((GT1149),6)</f>
        <v>0</v>
      </c>
      <c r="GW1149">
        <v>1</v>
      </c>
      <c r="GX1149">
        <f t="shared" ref="GX1149:GX1164" si="1148">ROUND(HC1149*I1149,2)</f>
        <v>0</v>
      </c>
      <c r="HA1149">
        <v>0</v>
      </c>
      <c r="HB1149">
        <v>0</v>
      </c>
      <c r="HC1149">
        <f t="shared" ref="HC1149:HC1164" si="1149">GV1149*GW1149</f>
        <v>0</v>
      </c>
      <c r="HE1149" t="s">
        <v>3</v>
      </c>
      <c r="HF1149" t="s">
        <v>3</v>
      </c>
      <c r="IK1149">
        <v>0</v>
      </c>
    </row>
    <row r="1150" spans="1:245">
      <c r="A1150">
        <v>18</v>
      </c>
      <c r="B1150">
        <v>1</v>
      </c>
      <c r="C1150">
        <v>818</v>
      </c>
      <c r="E1150" t="s">
        <v>25</v>
      </c>
      <c r="F1150" t="s">
        <v>26</v>
      </c>
      <c r="G1150" t="s">
        <v>27</v>
      </c>
      <c r="H1150" t="s">
        <v>28</v>
      </c>
      <c r="I1150">
        <f>I1149*J1150</f>
        <v>0.76300000000000001</v>
      </c>
      <c r="J1150">
        <v>0.7</v>
      </c>
      <c r="O1150">
        <f t="shared" si="1113"/>
        <v>0</v>
      </c>
      <c r="P1150">
        <f t="shared" si="1114"/>
        <v>0</v>
      </c>
      <c r="Q1150">
        <f t="shared" si="1115"/>
        <v>0</v>
      </c>
      <c r="R1150">
        <f t="shared" si="1116"/>
        <v>0</v>
      </c>
      <c r="S1150">
        <f t="shared" si="1117"/>
        <v>0</v>
      </c>
      <c r="T1150">
        <f t="shared" si="1118"/>
        <v>0</v>
      </c>
      <c r="U1150">
        <f t="shared" si="1119"/>
        <v>0</v>
      </c>
      <c r="V1150">
        <f t="shared" si="1120"/>
        <v>0</v>
      </c>
      <c r="W1150">
        <f t="shared" si="1121"/>
        <v>0</v>
      </c>
      <c r="X1150">
        <f t="shared" si="1122"/>
        <v>0</v>
      </c>
      <c r="Y1150">
        <f t="shared" si="1123"/>
        <v>0</v>
      </c>
      <c r="AA1150">
        <v>33525518</v>
      </c>
      <c r="AB1150">
        <f t="shared" si="1124"/>
        <v>0</v>
      </c>
      <c r="AC1150">
        <f t="shared" si="1125"/>
        <v>0</v>
      </c>
      <c r="AD1150">
        <f>ROUND((((ET1150)-(EU1150))+AE1150),6)</f>
        <v>0</v>
      </c>
      <c r="AE1150">
        <f t="shared" si="1126"/>
        <v>0</v>
      </c>
      <c r="AF1150">
        <f t="shared" si="1127"/>
        <v>0</v>
      </c>
      <c r="AG1150">
        <f t="shared" si="1128"/>
        <v>0</v>
      </c>
      <c r="AH1150">
        <f t="shared" si="1129"/>
        <v>0</v>
      </c>
      <c r="AI1150">
        <f t="shared" si="1130"/>
        <v>0</v>
      </c>
      <c r="AJ1150">
        <f t="shared" si="1131"/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80</v>
      </c>
      <c r="AU1150">
        <v>68</v>
      </c>
      <c r="AV1150">
        <v>1</v>
      </c>
      <c r="AW1150">
        <v>1</v>
      </c>
      <c r="AZ1150">
        <v>1</v>
      </c>
      <c r="BA1150">
        <v>1</v>
      </c>
      <c r="BB1150">
        <v>1</v>
      </c>
      <c r="BC1150">
        <v>1</v>
      </c>
      <c r="BD1150" t="s">
        <v>3</v>
      </c>
      <c r="BE1150" t="s">
        <v>3</v>
      </c>
      <c r="BF1150" t="s">
        <v>3</v>
      </c>
      <c r="BG1150" t="s">
        <v>3</v>
      </c>
      <c r="BH1150">
        <v>3</v>
      </c>
      <c r="BI1150">
        <v>1</v>
      </c>
      <c r="BJ1150" t="s">
        <v>29</v>
      </c>
      <c r="BM1150">
        <v>57001</v>
      </c>
      <c r="BN1150">
        <v>0</v>
      </c>
      <c r="BO1150" t="s">
        <v>3</v>
      </c>
      <c r="BP1150">
        <v>0</v>
      </c>
      <c r="BQ1150">
        <v>6</v>
      </c>
      <c r="BR1150">
        <v>0</v>
      </c>
      <c r="BS1150">
        <v>1</v>
      </c>
      <c r="BT1150">
        <v>1</v>
      </c>
      <c r="BU1150">
        <v>1</v>
      </c>
      <c r="BV1150">
        <v>1</v>
      </c>
      <c r="BW1150">
        <v>1</v>
      </c>
      <c r="BX1150">
        <v>1</v>
      </c>
      <c r="BY1150" t="s">
        <v>3</v>
      </c>
      <c r="BZ1150">
        <v>80</v>
      </c>
      <c r="CA1150">
        <v>68</v>
      </c>
      <c r="CE1150">
        <v>0</v>
      </c>
      <c r="CF1150">
        <v>0</v>
      </c>
      <c r="CG1150">
        <v>0</v>
      </c>
      <c r="CM1150">
        <v>0</v>
      </c>
      <c r="CN1150" t="s">
        <v>3</v>
      </c>
      <c r="CO1150">
        <v>0</v>
      </c>
      <c r="CP1150">
        <f t="shared" si="1132"/>
        <v>0</v>
      </c>
      <c r="CQ1150">
        <f t="shared" si="1133"/>
        <v>0</v>
      </c>
      <c r="CR1150">
        <f t="shared" si="1134"/>
        <v>0</v>
      </c>
      <c r="CS1150">
        <f t="shared" si="1135"/>
        <v>0</v>
      </c>
      <c r="CT1150">
        <f t="shared" si="1136"/>
        <v>0</v>
      </c>
      <c r="CU1150">
        <f t="shared" si="1137"/>
        <v>0</v>
      </c>
      <c r="CV1150">
        <f t="shared" si="1138"/>
        <v>0</v>
      </c>
      <c r="CW1150">
        <f t="shared" si="1139"/>
        <v>0</v>
      </c>
      <c r="CX1150">
        <f t="shared" si="1140"/>
        <v>0</v>
      </c>
      <c r="CY1150">
        <f>(((S1150+R1150)*AT1150)/100)</f>
        <v>0</v>
      </c>
      <c r="CZ1150">
        <f>(((S1150+R1150)*AU1150)/100)</f>
        <v>0</v>
      </c>
      <c r="DC1150" t="s">
        <v>3</v>
      </c>
      <c r="DD1150" t="s">
        <v>3</v>
      </c>
      <c r="DE1150" t="s">
        <v>3</v>
      </c>
      <c r="DF1150" t="s">
        <v>3</v>
      </c>
      <c r="DG1150" t="s">
        <v>3</v>
      </c>
      <c r="DH1150" t="s">
        <v>3</v>
      </c>
      <c r="DI1150" t="s">
        <v>3</v>
      </c>
      <c r="DJ1150" t="s">
        <v>3</v>
      </c>
      <c r="DK1150" t="s">
        <v>3</v>
      </c>
      <c r="DL1150" t="s">
        <v>3</v>
      </c>
      <c r="DM1150" t="s">
        <v>3</v>
      </c>
      <c r="DN1150">
        <v>0</v>
      </c>
      <c r="DO1150">
        <v>0</v>
      </c>
      <c r="DP1150">
        <v>1</v>
      </c>
      <c r="DQ1150">
        <v>1</v>
      </c>
      <c r="DU1150">
        <v>1009</v>
      </c>
      <c r="DV1150" t="s">
        <v>28</v>
      </c>
      <c r="DW1150" t="s">
        <v>28</v>
      </c>
      <c r="DX1150">
        <v>1000</v>
      </c>
      <c r="DZ1150" t="s">
        <v>3</v>
      </c>
      <c r="EA1150" t="s">
        <v>3</v>
      </c>
      <c r="EB1150" t="s">
        <v>3</v>
      </c>
      <c r="EC1150" t="s">
        <v>3</v>
      </c>
      <c r="EE1150">
        <v>36260505</v>
      </c>
      <c r="EF1150">
        <v>6</v>
      </c>
      <c r="EG1150" t="s">
        <v>22</v>
      </c>
      <c r="EH1150">
        <v>0</v>
      </c>
      <c r="EI1150" t="s">
        <v>3</v>
      </c>
      <c r="EJ1150">
        <v>1</v>
      </c>
      <c r="EK1150">
        <v>57001</v>
      </c>
      <c r="EL1150" t="s">
        <v>23</v>
      </c>
      <c r="EM1150" t="s">
        <v>24</v>
      </c>
      <c r="EO1150" t="s">
        <v>3</v>
      </c>
      <c r="EQ1150">
        <v>0</v>
      </c>
      <c r="ER1150">
        <v>0</v>
      </c>
      <c r="ES1150">
        <v>0</v>
      </c>
      <c r="ET1150">
        <v>0</v>
      </c>
      <c r="EU1150">
        <v>0</v>
      </c>
      <c r="EV1150">
        <v>0</v>
      </c>
      <c r="EW1150">
        <v>0</v>
      </c>
      <c r="EX1150">
        <v>0</v>
      </c>
      <c r="FQ1150">
        <v>0</v>
      </c>
      <c r="FR1150">
        <f t="shared" si="1141"/>
        <v>0</v>
      </c>
      <c r="FS1150">
        <v>0</v>
      </c>
      <c r="FX1150">
        <v>80</v>
      </c>
      <c r="FY1150">
        <v>68</v>
      </c>
      <c r="GA1150" t="s">
        <v>3</v>
      </c>
      <c r="GD1150">
        <v>1</v>
      </c>
      <c r="GF1150">
        <v>-304821490</v>
      </c>
      <c r="GG1150">
        <v>2</v>
      </c>
      <c r="GH1150">
        <v>1</v>
      </c>
      <c r="GI1150">
        <v>-2</v>
      </c>
      <c r="GJ1150">
        <v>0</v>
      </c>
      <c r="GK1150">
        <v>0</v>
      </c>
      <c r="GL1150">
        <f t="shared" si="1142"/>
        <v>0</v>
      </c>
      <c r="GM1150">
        <f t="shared" si="1143"/>
        <v>0</v>
      </c>
      <c r="GN1150">
        <f t="shared" si="1144"/>
        <v>0</v>
      </c>
      <c r="GO1150">
        <f t="shared" si="1145"/>
        <v>0</v>
      </c>
      <c r="GP1150">
        <f t="shared" si="1146"/>
        <v>0</v>
      </c>
      <c r="GR1150">
        <v>0</v>
      </c>
      <c r="GS1150">
        <v>3</v>
      </c>
      <c r="GT1150">
        <v>0</v>
      </c>
      <c r="GU1150" t="s">
        <v>3</v>
      </c>
      <c r="GV1150">
        <f t="shared" si="1147"/>
        <v>0</v>
      </c>
      <c r="GW1150">
        <v>1</v>
      </c>
      <c r="GX1150">
        <f t="shared" si="1148"/>
        <v>0</v>
      </c>
      <c r="HA1150">
        <v>0</v>
      </c>
      <c r="HB1150">
        <v>0</v>
      </c>
      <c r="HC1150">
        <f t="shared" si="1149"/>
        <v>0</v>
      </c>
      <c r="HE1150" t="s">
        <v>3</v>
      </c>
      <c r="HF1150" t="s">
        <v>3</v>
      </c>
      <c r="IK1150">
        <v>0</v>
      </c>
    </row>
    <row r="1151" spans="1:245">
      <c r="A1151">
        <v>17</v>
      </c>
      <c r="B1151">
        <v>1</v>
      </c>
      <c r="C1151">
        <f>ROW(SmtRes!A821)</f>
        <v>821</v>
      </c>
      <c r="D1151">
        <f>ROW(EtalonRes!A805)</f>
        <v>805</v>
      </c>
      <c r="E1151" t="s">
        <v>30</v>
      </c>
      <c r="F1151" t="s">
        <v>131</v>
      </c>
      <c r="G1151" t="s">
        <v>132</v>
      </c>
      <c r="H1151" t="s">
        <v>33</v>
      </c>
      <c r="I1151">
        <f>ROUND(109/100,9)</f>
        <v>1.0900000000000001</v>
      </c>
      <c r="J1151">
        <v>0</v>
      </c>
      <c r="O1151">
        <f t="shared" si="1113"/>
        <v>10000.370000000001</v>
      </c>
      <c r="P1151">
        <f t="shared" si="1114"/>
        <v>0</v>
      </c>
      <c r="Q1151">
        <f t="shared" si="1115"/>
        <v>1772.26</v>
      </c>
      <c r="R1151">
        <f t="shared" si="1116"/>
        <v>1702.77</v>
      </c>
      <c r="S1151">
        <f t="shared" si="1117"/>
        <v>8228.11</v>
      </c>
      <c r="T1151">
        <f t="shared" si="1118"/>
        <v>0</v>
      </c>
      <c r="U1151">
        <f t="shared" si="1119"/>
        <v>33.277700000000003</v>
      </c>
      <c r="V1151">
        <f t="shared" si="1120"/>
        <v>3.9785000000000004</v>
      </c>
      <c r="W1151">
        <f t="shared" si="1121"/>
        <v>0</v>
      </c>
      <c r="X1151">
        <f t="shared" si="1122"/>
        <v>0</v>
      </c>
      <c r="Y1151">
        <f t="shared" si="1123"/>
        <v>0</v>
      </c>
      <c r="AA1151">
        <v>33525518</v>
      </c>
      <c r="AB1151">
        <f t="shared" si="1124"/>
        <v>352.23</v>
      </c>
      <c r="AC1151">
        <f t="shared" si="1125"/>
        <v>0</v>
      </c>
      <c r="AD1151">
        <f>ROUND((ET1151),6)</f>
        <v>114.1</v>
      </c>
      <c r="AE1151">
        <f t="shared" si="1126"/>
        <v>49.28</v>
      </c>
      <c r="AF1151">
        <f t="shared" si="1127"/>
        <v>238.13</v>
      </c>
      <c r="AG1151">
        <f t="shared" si="1128"/>
        <v>0</v>
      </c>
      <c r="AH1151">
        <f t="shared" si="1129"/>
        <v>30.53</v>
      </c>
      <c r="AI1151">
        <f t="shared" si="1130"/>
        <v>3.65</v>
      </c>
      <c r="AJ1151">
        <f t="shared" si="1131"/>
        <v>0</v>
      </c>
      <c r="AK1151">
        <v>352.23</v>
      </c>
      <c r="AL1151">
        <v>0</v>
      </c>
      <c r="AM1151">
        <v>114.1</v>
      </c>
      <c r="AN1151">
        <v>49.28</v>
      </c>
      <c r="AO1151">
        <v>238.13</v>
      </c>
      <c r="AP1151">
        <v>0</v>
      </c>
      <c r="AQ1151">
        <v>30.53</v>
      </c>
      <c r="AR1151">
        <v>3.65</v>
      </c>
      <c r="AS1151">
        <v>0</v>
      </c>
      <c r="AT1151">
        <v>0</v>
      </c>
      <c r="AU1151">
        <v>0</v>
      </c>
      <c r="AV1151">
        <v>1</v>
      </c>
      <c r="AW1151">
        <v>1</v>
      </c>
      <c r="AZ1151">
        <v>1</v>
      </c>
      <c r="BA1151">
        <v>31.7</v>
      </c>
      <c r="BB1151">
        <v>14.25</v>
      </c>
      <c r="BC1151">
        <v>1</v>
      </c>
      <c r="BD1151" t="s">
        <v>3</v>
      </c>
      <c r="BE1151" t="s">
        <v>3</v>
      </c>
      <c r="BF1151" t="s">
        <v>3</v>
      </c>
      <c r="BG1151" t="s">
        <v>3</v>
      </c>
      <c r="BH1151">
        <v>0</v>
      </c>
      <c r="BI1151">
        <v>1</v>
      </c>
      <c r="BJ1151" t="s">
        <v>133</v>
      </c>
      <c r="BM1151">
        <v>46003</v>
      </c>
      <c r="BN1151">
        <v>0</v>
      </c>
      <c r="BO1151" t="s">
        <v>131</v>
      </c>
      <c r="BP1151">
        <v>1</v>
      </c>
      <c r="BQ1151">
        <v>0</v>
      </c>
      <c r="BR1151">
        <v>0</v>
      </c>
      <c r="BS1151">
        <v>31.7</v>
      </c>
      <c r="BT1151">
        <v>1</v>
      </c>
      <c r="BU1151">
        <v>1</v>
      </c>
      <c r="BV1151">
        <v>1</v>
      </c>
      <c r="BW1151">
        <v>1</v>
      </c>
      <c r="BX1151">
        <v>1</v>
      </c>
      <c r="BY1151" t="s">
        <v>3</v>
      </c>
      <c r="BZ1151">
        <v>0</v>
      </c>
      <c r="CA1151">
        <v>0</v>
      </c>
      <c r="CE1151">
        <v>0</v>
      </c>
      <c r="CF1151">
        <v>0</v>
      </c>
      <c r="CG1151">
        <v>0</v>
      </c>
      <c r="CM1151">
        <v>0</v>
      </c>
      <c r="CN1151" t="s">
        <v>3</v>
      </c>
      <c r="CO1151">
        <v>0</v>
      </c>
      <c r="CP1151">
        <f t="shared" si="1132"/>
        <v>10000.370000000001</v>
      </c>
      <c r="CQ1151">
        <f t="shared" si="1133"/>
        <v>0</v>
      </c>
      <c r="CR1151">
        <f t="shared" si="1134"/>
        <v>1625.925</v>
      </c>
      <c r="CS1151">
        <f t="shared" si="1135"/>
        <v>1562.1759999999999</v>
      </c>
      <c r="CT1151">
        <f t="shared" si="1136"/>
        <v>7548.7209999999995</v>
      </c>
      <c r="CU1151">
        <f t="shared" si="1137"/>
        <v>0</v>
      </c>
      <c r="CV1151">
        <f t="shared" si="1138"/>
        <v>30.53</v>
      </c>
      <c r="CW1151">
        <f t="shared" si="1139"/>
        <v>3.65</v>
      </c>
      <c r="CX1151">
        <f t="shared" si="1140"/>
        <v>0</v>
      </c>
      <c r="CY1151">
        <f>0</f>
        <v>0</v>
      </c>
      <c r="CZ1151">
        <f>0</f>
        <v>0</v>
      </c>
      <c r="DC1151" t="s">
        <v>3</v>
      </c>
      <c r="DD1151" t="s">
        <v>3</v>
      </c>
      <c r="DE1151" t="s">
        <v>3</v>
      </c>
      <c r="DF1151" t="s">
        <v>3</v>
      </c>
      <c r="DG1151" t="s">
        <v>3</v>
      </c>
      <c r="DH1151" t="s">
        <v>3</v>
      </c>
      <c r="DI1151" t="s">
        <v>3</v>
      </c>
      <c r="DJ1151" t="s">
        <v>3</v>
      </c>
      <c r="DK1151" t="s">
        <v>3</v>
      </c>
      <c r="DL1151" t="s">
        <v>3</v>
      </c>
      <c r="DM1151" t="s">
        <v>3</v>
      </c>
      <c r="DN1151">
        <v>0</v>
      </c>
      <c r="DO1151">
        <v>0</v>
      </c>
      <c r="DP1151">
        <v>1</v>
      </c>
      <c r="DQ1151">
        <v>1</v>
      </c>
      <c r="DU1151">
        <v>1013</v>
      </c>
      <c r="DV1151" t="s">
        <v>33</v>
      </c>
      <c r="DW1151" t="s">
        <v>33</v>
      </c>
      <c r="DX1151">
        <v>1</v>
      </c>
      <c r="DZ1151" t="s">
        <v>3</v>
      </c>
      <c r="EA1151" t="s">
        <v>3</v>
      </c>
      <c r="EB1151" t="s">
        <v>3</v>
      </c>
      <c r="EC1151" t="s">
        <v>3</v>
      </c>
      <c r="EE1151">
        <v>0</v>
      </c>
      <c r="EF1151">
        <v>0</v>
      </c>
      <c r="EG1151" t="s">
        <v>3</v>
      </c>
      <c r="EH1151">
        <v>0</v>
      </c>
      <c r="EI1151" t="s">
        <v>3</v>
      </c>
      <c r="EJ1151">
        <v>0</v>
      </c>
      <c r="EK1151">
        <v>46003</v>
      </c>
      <c r="EL1151" t="s">
        <v>3</v>
      </c>
      <c r="EM1151" t="s">
        <v>3</v>
      </c>
      <c r="EO1151" t="s">
        <v>3</v>
      </c>
      <c r="EQ1151">
        <v>0</v>
      </c>
      <c r="ER1151">
        <v>352.23</v>
      </c>
      <c r="ES1151">
        <v>0</v>
      </c>
      <c r="ET1151">
        <v>114.1</v>
      </c>
      <c r="EU1151">
        <v>49.28</v>
      </c>
      <c r="EV1151">
        <v>238.13</v>
      </c>
      <c r="EW1151">
        <v>30.53</v>
      </c>
      <c r="EX1151">
        <v>3.65</v>
      </c>
      <c r="EY1151">
        <v>0</v>
      </c>
      <c r="FQ1151">
        <v>0</v>
      </c>
      <c r="FR1151">
        <f t="shared" si="1141"/>
        <v>0</v>
      </c>
      <c r="FS1151">
        <v>0</v>
      </c>
      <c r="FX1151">
        <v>0</v>
      </c>
      <c r="FY1151">
        <v>0</v>
      </c>
      <c r="GA1151" t="s">
        <v>3</v>
      </c>
      <c r="GD1151">
        <v>1</v>
      </c>
      <c r="GF1151">
        <v>-1150632743</v>
      </c>
      <c r="GG1151">
        <v>2</v>
      </c>
      <c r="GH1151">
        <v>1</v>
      </c>
      <c r="GI1151">
        <v>2</v>
      </c>
      <c r="GJ1151">
        <v>0</v>
      </c>
      <c r="GK1151">
        <v>0</v>
      </c>
      <c r="GL1151">
        <f t="shared" si="1142"/>
        <v>0</v>
      </c>
      <c r="GM1151">
        <f t="shared" si="1143"/>
        <v>10000.370000000001</v>
      </c>
      <c r="GN1151">
        <f t="shared" si="1144"/>
        <v>10000.370000000001</v>
      </c>
      <c r="GO1151">
        <f t="shared" si="1145"/>
        <v>0</v>
      </c>
      <c r="GP1151">
        <f t="shared" si="1146"/>
        <v>0</v>
      </c>
      <c r="GR1151">
        <v>0</v>
      </c>
      <c r="GS1151">
        <v>3</v>
      </c>
      <c r="GT1151">
        <v>0</v>
      </c>
      <c r="GU1151" t="s">
        <v>3</v>
      </c>
      <c r="GV1151">
        <f t="shared" si="1147"/>
        <v>0</v>
      </c>
      <c r="GW1151">
        <v>1</v>
      </c>
      <c r="GX1151">
        <f t="shared" si="1148"/>
        <v>0</v>
      </c>
      <c r="HA1151">
        <v>0</v>
      </c>
      <c r="HB1151">
        <v>0</v>
      </c>
      <c r="HC1151">
        <f t="shared" si="1149"/>
        <v>0</v>
      </c>
      <c r="HE1151" t="s">
        <v>3</v>
      </c>
      <c r="HF1151" t="s">
        <v>3</v>
      </c>
      <c r="IK1151">
        <v>0</v>
      </c>
    </row>
    <row r="1152" spans="1:245">
      <c r="A1152">
        <v>17</v>
      </c>
      <c r="B1152">
        <v>1</v>
      </c>
      <c r="C1152">
        <f>ROW(SmtRes!A825)</f>
        <v>825</v>
      </c>
      <c r="D1152">
        <f>ROW(EtalonRes!A809)</f>
        <v>809</v>
      </c>
      <c r="E1152" t="s">
        <v>36</v>
      </c>
      <c r="F1152" t="s">
        <v>31</v>
      </c>
      <c r="G1152" t="s">
        <v>32</v>
      </c>
      <c r="H1152" t="s">
        <v>33</v>
      </c>
      <c r="I1152">
        <f>ROUND(109/100,9)</f>
        <v>1.0900000000000001</v>
      </c>
      <c r="J1152">
        <v>0</v>
      </c>
      <c r="O1152">
        <f t="shared" si="1113"/>
        <v>3132.8</v>
      </c>
      <c r="P1152">
        <f t="shared" si="1114"/>
        <v>0</v>
      </c>
      <c r="Q1152">
        <f t="shared" si="1115"/>
        <v>63.11</v>
      </c>
      <c r="R1152">
        <f t="shared" si="1116"/>
        <v>60.81</v>
      </c>
      <c r="S1152">
        <f t="shared" si="1117"/>
        <v>3069.69</v>
      </c>
      <c r="T1152">
        <f t="shared" si="1118"/>
        <v>0</v>
      </c>
      <c r="U1152">
        <f t="shared" si="1119"/>
        <v>12.415100000000001</v>
      </c>
      <c r="V1152">
        <f t="shared" si="1120"/>
        <v>0.14170000000000002</v>
      </c>
      <c r="W1152">
        <f t="shared" si="1121"/>
        <v>0</v>
      </c>
      <c r="X1152">
        <f t="shared" si="1122"/>
        <v>2504.4</v>
      </c>
      <c r="Y1152">
        <f t="shared" si="1123"/>
        <v>2128.7399999999998</v>
      </c>
      <c r="AA1152">
        <v>33525518</v>
      </c>
      <c r="AB1152">
        <f t="shared" si="1124"/>
        <v>92.9</v>
      </c>
      <c r="AC1152">
        <f t="shared" si="1125"/>
        <v>0</v>
      </c>
      <c r="AD1152">
        <f t="shared" ref="AD1152:AD1164" si="1150">ROUND((((ET1152)-(EU1152))+AE1152),6)</f>
        <v>4.0599999999999996</v>
      </c>
      <c r="AE1152">
        <f t="shared" si="1126"/>
        <v>1.76</v>
      </c>
      <c r="AF1152">
        <f t="shared" si="1127"/>
        <v>88.84</v>
      </c>
      <c r="AG1152">
        <f t="shared" si="1128"/>
        <v>0</v>
      </c>
      <c r="AH1152">
        <f t="shared" si="1129"/>
        <v>11.39</v>
      </c>
      <c r="AI1152">
        <f t="shared" si="1130"/>
        <v>0.13</v>
      </c>
      <c r="AJ1152">
        <f t="shared" si="1131"/>
        <v>0</v>
      </c>
      <c r="AK1152">
        <v>92.9</v>
      </c>
      <c r="AL1152">
        <v>0</v>
      </c>
      <c r="AM1152">
        <v>4.0599999999999996</v>
      </c>
      <c r="AN1152">
        <v>1.76</v>
      </c>
      <c r="AO1152">
        <v>88.84</v>
      </c>
      <c r="AP1152">
        <v>0</v>
      </c>
      <c r="AQ1152">
        <v>11.39</v>
      </c>
      <c r="AR1152">
        <v>0.13</v>
      </c>
      <c r="AS1152">
        <v>0</v>
      </c>
      <c r="AT1152">
        <v>80</v>
      </c>
      <c r="AU1152">
        <v>68</v>
      </c>
      <c r="AV1152">
        <v>1</v>
      </c>
      <c r="AW1152">
        <v>1</v>
      </c>
      <c r="AZ1152">
        <v>1</v>
      </c>
      <c r="BA1152">
        <v>31.7</v>
      </c>
      <c r="BB1152">
        <v>14.26</v>
      </c>
      <c r="BC1152">
        <v>1</v>
      </c>
      <c r="BD1152" t="s">
        <v>3</v>
      </c>
      <c r="BE1152" t="s">
        <v>3</v>
      </c>
      <c r="BF1152" t="s">
        <v>3</v>
      </c>
      <c r="BG1152" t="s">
        <v>3</v>
      </c>
      <c r="BH1152">
        <v>0</v>
      </c>
      <c r="BI1152">
        <v>1</v>
      </c>
      <c r="BJ1152" t="s">
        <v>34</v>
      </c>
      <c r="BM1152">
        <v>57001</v>
      </c>
      <c r="BN1152">
        <v>0</v>
      </c>
      <c r="BO1152" t="s">
        <v>31</v>
      </c>
      <c r="BP1152">
        <v>1</v>
      </c>
      <c r="BQ1152">
        <v>6</v>
      </c>
      <c r="BR1152">
        <v>0</v>
      </c>
      <c r="BS1152">
        <v>31.7</v>
      </c>
      <c r="BT1152">
        <v>1</v>
      </c>
      <c r="BU1152">
        <v>1</v>
      </c>
      <c r="BV1152">
        <v>1</v>
      </c>
      <c r="BW1152">
        <v>1</v>
      </c>
      <c r="BX1152">
        <v>1</v>
      </c>
      <c r="BY1152" t="s">
        <v>3</v>
      </c>
      <c r="BZ1152">
        <v>80</v>
      </c>
      <c r="CA1152">
        <v>68</v>
      </c>
      <c r="CE1152">
        <v>0</v>
      </c>
      <c r="CF1152">
        <v>0</v>
      </c>
      <c r="CG1152">
        <v>0</v>
      </c>
      <c r="CM1152">
        <v>0</v>
      </c>
      <c r="CN1152" t="s">
        <v>3</v>
      </c>
      <c r="CO1152">
        <v>0</v>
      </c>
      <c r="CP1152">
        <f t="shared" si="1132"/>
        <v>3132.8</v>
      </c>
      <c r="CQ1152">
        <f t="shared" si="1133"/>
        <v>0</v>
      </c>
      <c r="CR1152">
        <f t="shared" si="1134"/>
        <v>57.895599999999995</v>
      </c>
      <c r="CS1152">
        <f t="shared" si="1135"/>
        <v>55.792000000000002</v>
      </c>
      <c r="CT1152">
        <f t="shared" si="1136"/>
        <v>2816.2280000000001</v>
      </c>
      <c r="CU1152">
        <f t="shared" si="1137"/>
        <v>0</v>
      </c>
      <c r="CV1152">
        <f t="shared" si="1138"/>
        <v>11.39</v>
      </c>
      <c r="CW1152">
        <f t="shared" si="1139"/>
        <v>0.13</v>
      </c>
      <c r="CX1152">
        <f t="shared" si="1140"/>
        <v>0</v>
      </c>
      <c r="CY1152">
        <f t="shared" ref="CY1152:CY1164" si="1151">(((S1152+R1152)*AT1152)/100)</f>
        <v>2504.4</v>
      </c>
      <c r="CZ1152">
        <f t="shared" ref="CZ1152:CZ1164" si="1152">(((S1152+R1152)*AU1152)/100)</f>
        <v>2128.7399999999998</v>
      </c>
      <c r="DC1152" t="s">
        <v>3</v>
      </c>
      <c r="DD1152" t="s">
        <v>3</v>
      </c>
      <c r="DE1152" t="s">
        <v>3</v>
      </c>
      <c r="DF1152" t="s">
        <v>3</v>
      </c>
      <c r="DG1152" t="s">
        <v>3</v>
      </c>
      <c r="DH1152" t="s">
        <v>3</v>
      </c>
      <c r="DI1152" t="s">
        <v>3</v>
      </c>
      <c r="DJ1152" t="s">
        <v>3</v>
      </c>
      <c r="DK1152" t="s">
        <v>3</v>
      </c>
      <c r="DL1152" t="s">
        <v>3</v>
      </c>
      <c r="DM1152" t="s">
        <v>3</v>
      </c>
      <c r="DN1152">
        <v>0</v>
      </c>
      <c r="DO1152">
        <v>0</v>
      </c>
      <c r="DP1152">
        <v>1</v>
      </c>
      <c r="DQ1152">
        <v>1</v>
      </c>
      <c r="DU1152">
        <v>1013</v>
      </c>
      <c r="DV1152" t="s">
        <v>33</v>
      </c>
      <c r="DW1152" t="s">
        <v>33</v>
      </c>
      <c r="DX1152">
        <v>1</v>
      </c>
      <c r="DZ1152" t="s">
        <v>3</v>
      </c>
      <c r="EA1152" t="s">
        <v>3</v>
      </c>
      <c r="EB1152" t="s">
        <v>3</v>
      </c>
      <c r="EC1152" t="s">
        <v>3</v>
      </c>
      <c r="EE1152">
        <v>36260505</v>
      </c>
      <c r="EF1152">
        <v>6</v>
      </c>
      <c r="EG1152" t="s">
        <v>22</v>
      </c>
      <c r="EH1152">
        <v>0</v>
      </c>
      <c r="EI1152" t="s">
        <v>3</v>
      </c>
      <c r="EJ1152">
        <v>1</v>
      </c>
      <c r="EK1152">
        <v>57001</v>
      </c>
      <c r="EL1152" t="s">
        <v>23</v>
      </c>
      <c r="EM1152" t="s">
        <v>24</v>
      </c>
      <c r="EO1152" t="s">
        <v>3</v>
      </c>
      <c r="EQ1152">
        <v>0</v>
      </c>
      <c r="ER1152">
        <v>92.9</v>
      </c>
      <c r="ES1152">
        <v>0</v>
      </c>
      <c r="ET1152">
        <v>4.0599999999999996</v>
      </c>
      <c r="EU1152">
        <v>1.76</v>
      </c>
      <c r="EV1152">
        <v>88.84</v>
      </c>
      <c r="EW1152">
        <v>11.39</v>
      </c>
      <c r="EX1152">
        <v>0.13</v>
      </c>
      <c r="EY1152">
        <v>0</v>
      </c>
      <c r="FQ1152">
        <v>0</v>
      </c>
      <c r="FR1152">
        <f t="shared" si="1141"/>
        <v>0</v>
      </c>
      <c r="FS1152">
        <v>0</v>
      </c>
      <c r="FX1152">
        <v>80</v>
      </c>
      <c r="FY1152">
        <v>68</v>
      </c>
      <c r="GA1152" t="s">
        <v>3</v>
      </c>
      <c r="GD1152">
        <v>1</v>
      </c>
      <c r="GF1152">
        <v>-1629810845</v>
      </c>
      <c r="GG1152">
        <v>2</v>
      </c>
      <c r="GH1152">
        <v>1</v>
      </c>
      <c r="GI1152">
        <v>2</v>
      </c>
      <c r="GJ1152">
        <v>0</v>
      </c>
      <c r="GK1152">
        <v>0</v>
      </c>
      <c r="GL1152">
        <f t="shared" si="1142"/>
        <v>0</v>
      </c>
      <c r="GM1152">
        <f t="shared" si="1143"/>
        <v>7765.94</v>
      </c>
      <c r="GN1152">
        <f t="shared" si="1144"/>
        <v>7765.94</v>
      </c>
      <c r="GO1152">
        <f t="shared" si="1145"/>
        <v>0</v>
      </c>
      <c r="GP1152">
        <f t="shared" si="1146"/>
        <v>0</v>
      </c>
      <c r="GR1152">
        <v>0</v>
      </c>
      <c r="GS1152">
        <v>3</v>
      </c>
      <c r="GT1152">
        <v>0</v>
      </c>
      <c r="GU1152" t="s">
        <v>3</v>
      </c>
      <c r="GV1152">
        <f t="shared" si="1147"/>
        <v>0</v>
      </c>
      <c r="GW1152">
        <v>1</v>
      </c>
      <c r="GX1152">
        <f t="shared" si="1148"/>
        <v>0</v>
      </c>
      <c r="HA1152">
        <v>0</v>
      </c>
      <c r="HB1152">
        <v>0</v>
      </c>
      <c r="HC1152">
        <f t="shared" si="1149"/>
        <v>0</v>
      </c>
      <c r="HE1152" t="s">
        <v>3</v>
      </c>
      <c r="HF1152" t="s">
        <v>3</v>
      </c>
      <c r="IK1152">
        <v>0</v>
      </c>
    </row>
    <row r="1153" spans="1:245">
      <c r="A1153">
        <v>18</v>
      </c>
      <c r="B1153">
        <v>1</v>
      </c>
      <c r="C1153">
        <v>825</v>
      </c>
      <c r="E1153" t="s">
        <v>41</v>
      </c>
      <c r="F1153" t="s">
        <v>26</v>
      </c>
      <c r="G1153" t="s">
        <v>27</v>
      </c>
      <c r="H1153" t="s">
        <v>28</v>
      </c>
      <c r="I1153">
        <f>I1152*J1153</f>
        <v>0.51229999999999998</v>
      </c>
      <c r="J1153">
        <v>0.46999999999999992</v>
      </c>
      <c r="O1153">
        <f t="shared" si="1113"/>
        <v>0</v>
      </c>
      <c r="P1153">
        <f t="shared" si="1114"/>
        <v>0</v>
      </c>
      <c r="Q1153">
        <f t="shared" si="1115"/>
        <v>0</v>
      </c>
      <c r="R1153">
        <f t="shared" si="1116"/>
        <v>0</v>
      </c>
      <c r="S1153">
        <f t="shared" si="1117"/>
        <v>0</v>
      </c>
      <c r="T1153">
        <f t="shared" si="1118"/>
        <v>0</v>
      </c>
      <c r="U1153">
        <f t="shared" si="1119"/>
        <v>0</v>
      </c>
      <c r="V1153">
        <f t="shared" si="1120"/>
        <v>0</v>
      </c>
      <c r="W1153">
        <f t="shared" si="1121"/>
        <v>0</v>
      </c>
      <c r="X1153">
        <f t="shared" si="1122"/>
        <v>0</v>
      </c>
      <c r="Y1153">
        <f t="shared" si="1123"/>
        <v>0</v>
      </c>
      <c r="AA1153">
        <v>33525518</v>
      </c>
      <c r="AB1153">
        <f t="shared" si="1124"/>
        <v>0</v>
      </c>
      <c r="AC1153">
        <f t="shared" si="1125"/>
        <v>0</v>
      </c>
      <c r="AD1153">
        <f t="shared" si="1150"/>
        <v>0</v>
      </c>
      <c r="AE1153">
        <f t="shared" si="1126"/>
        <v>0</v>
      </c>
      <c r="AF1153">
        <f t="shared" si="1127"/>
        <v>0</v>
      </c>
      <c r="AG1153">
        <f t="shared" si="1128"/>
        <v>0</v>
      </c>
      <c r="AH1153">
        <f t="shared" si="1129"/>
        <v>0</v>
      </c>
      <c r="AI1153">
        <f t="shared" si="1130"/>
        <v>0</v>
      </c>
      <c r="AJ1153">
        <f t="shared" si="1131"/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80</v>
      </c>
      <c r="AU1153">
        <v>68</v>
      </c>
      <c r="AV1153">
        <v>1</v>
      </c>
      <c r="AW1153">
        <v>1</v>
      </c>
      <c r="AZ1153">
        <v>1</v>
      </c>
      <c r="BA1153">
        <v>1</v>
      </c>
      <c r="BB1153">
        <v>1</v>
      </c>
      <c r="BC1153">
        <v>1</v>
      </c>
      <c r="BD1153" t="s">
        <v>3</v>
      </c>
      <c r="BE1153" t="s">
        <v>3</v>
      </c>
      <c r="BF1153" t="s">
        <v>3</v>
      </c>
      <c r="BG1153" t="s">
        <v>3</v>
      </c>
      <c r="BH1153">
        <v>3</v>
      </c>
      <c r="BI1153">
        <v>1</v>
      </c>
      <c r="BJ1153" t="s">
        <v>29</v>
      </c>
      <c r="BM1153">
        <v>57001</v>
      </c>
      <c r="BN1153">
        <v>0</v>
      </c>
      <c r="BO1153" t="s">
        <v>3</v>
      </c>
      <c r="BP1153">
        <v>0</v>
      </c>
      <c r="BQ1153">
        <v>6</v>
      </c>
      <c r="BR1153">
        <v>0</v>
      </c>
      <c r="BS1153">
        <v>1</v>
      </c>
      <c r="BT1153">
        <v>1</v>
      </c>
      <c r="BU1153">
        <v>1</v>
      </c>
      <c r="BV1153">
        <v>1</v>
      </c>
      <c r="BW1153">
        <v>1</v>
      </c>
      <c r="BX1153">
        <v>1</v>
      </c>
      <c r="BY1153" t="s">
        <v>3</v>
      </c>
      <c r="BZ1153">
        <v>80</v>
      </c>
      <c r="CA1153">
        <v>68</v>
      </c>
      <c r="CE1153">
        <v>0</v>
      </c>
      <c r="CF1153">
        <v>0</v>
      </c>
      <c r="CG1153">
        <v>0</v>
      </c>
      <c r="CM1153">
        <v>0</v>
      </c>
      <c r="CN1153" t="s">
        <v>3</v>
      </c>
      <c r="CO1153">
        <v>0</v>
      </c>
      <c r="CP1153">
        <f t="shared" si="1132"/>
        <v>0</v>
      </c>
      <c r="CQ1153">
        <f t="shared" si="1133"/>
        <v>0</v>
      </c>
      <c r="CR1153">
        <f t="shared" si="1134"/>
        <v>0</v>
      </c>
      <c r="CS1153">
        <f t="shared" si="1135"/>
        <v>0</v>
      </c>
      <c r="CT1153">
        <f t="shared" si="1136"/>
        <v>0</v>
      </c>
      <c r="CU1153">
        <f t="shared" si="1137"/>
        <v>0</v>
      </c>
      <c r="CV1153">
        <f t="shared" si="1138"/>
        <v>0</v>
      </c>
      <c r="CW1153">
        <f t="shared" si="1139"/>
        <v>0</v>
      </c>
      <c r="CX1153">
        <f t="shared" si="1140"/>
        <v>0</v>
      </c>
      <c r="CY1153">
        <f t="shared" si="1151"/>
        <v>0</v>
      </c>
      <c r="CZ1153">
        <f t="shared" si="1152"/>
        <v>0</v>
      </c>
      <c r="DC1153" t="s">
        <v>3</v>
      </c>
      <c r="DD1153" t="s">
        <v>3</v>
      </c>
      <c r="DE1153" t="s">
        <v>3</v>
      </c>
      <c r="DF1153" t="s">
        <v>3</v>
      </c>
      <c r="DG1153" t="s">
        <v>3</v>
      </c>
      <c r="DH1153" t="s">
        <v>3</v>
      </c>
      <c r="DI1153" t="s">
        <v>3</v>
      </c>
      <c r="DJ1153" t="s">
        <v>3</v>
      </c>
      <c r="DK1153" t="s">
        <v>3</v>
      </c>
      <c r="DL1153" t="s">
        <v>3</v>
      </c>
      <c r="DM1153" t="s">
        <v>3</v>
      </c>
      <c r="DN1153">
        <v>0</v>
      </c>
      <c r="DO1153">
        <v>0</v>
      </c>
      <c r="DP1153">
        <v>1</v>
      </c>
      <c r="DQ1153">
        <v>1</v>
      </c>
      <c r="DU1153">
        <v>1009</v>
      </c>
      <c r="DV1153" t="s">
        <v>28</v>
      </c>
      <c r="DW1153" t="s">
        <v>28</v>
      </c>
      <c r="DX1153">
        <v>1000</v>
      </c>
      <c r="DZ1153" t="s">
        <v>3</v>
      </c>
      <c r="EA1153" t="s">
        <v>3</v>
      </c>
      <c r="EB1153" t="s">
        <v>3</v>
      </c>
      <c r="EC1153" t="s">
        <v>3</v>
      </c>
      <c r="EE1153">
        <v>36260505</v>
      </c>
      <c r="EF1153">
        <v>6</v>
      </c>
      <c r="EG1153" t="s">
        <v>22</v>
      </c>
      <c r="EH1153">
        <v>0</v>
      </c>
      <c r="EI1153" t="s">
        <v>3</v>
      </c>
      <c r="EJ1153">
        <v>1</v>
      </c>
      <c r="EK1153">
        <v>57001</v>
      </c>
      <c r="EL1153" t="s">
        <v>23</v>
      </c>
      <c r="EM1153" t="s">
        <v>24</v>
      </c>
      <c r="EO1153" t="s">
        <v>3</v>
      </c>
      <c r="EQ1153">
        <v>0</v>
      </c>
      <c r="ER1153">
        <v>0</v>
      </c>
      <c r="ES1153">
        <v>0</v>
      </c>
      <c r="ET1153">
        <v>0</v>
      </c>
      <c r="EU1153">
        <v>0</v>
      </c>
      <c r="EV1153">
        <v>0</v>
      </c>
      <c r="EW1153">
        <v>0</v>
      </c>
      <c r="EX1153">
        <v>0</v>
      </c>
      <c r="FQ1153">
        <v>0</v>
      </c>
      <c r="FR1153">
        <f t="shared" si="1141"/>
        <v>0</v>
      </c>
      <c r="FS1153">
        <v>0</v>
      </c>
      <c r="FX1153">
        <v>80</v>
      </c>
      <c r="FY1153">
        <v>68</v>
      </c>
      <c r="GA1153" t="s">
        <v>3</v>
      </c>
      <c r="GD1153">
        <v>1</v>
      </c>
      <c r="GF1153">
        <v>-304821490</v>
      </c>
      <c r="GG1153">
        <v>2</v>
      </c>
      <c r="GH1153">
        <v>1</v>
      </c>
      <c r="GI1153">
        <v>-2</v>
      </c>
      <c r="GJ1153">
        <v>0</v>
      </c>
      <c r="GK1153">
        <v>0</v>
      </c>
      <c r="GL1153">
        <f t="shared" si="1142"/>
        <v>0</v>
      </c>
      <c r="GM1153">
        <f t="shared" si="1143"/>
        <v>0</v>
      </c>
      <c r="GN1153">
        <f t="shared" si="1144"/>
        <v>0</v>
      </c>
      <c r="GO1153">
        <f t="shared" si="1145"/>
        <v>0</v>
      </c>
      <c r="GP1153">
        <f t="shared" si="1146"/>
        <v>0</v>
      </c>
      <c r="GR1153">
        <v>0</v>
      </c>
      <c r="GS1153">
        <v>3</v>
      </c>
      <c r="GT1153">
        <v>0</v>
      </c>
      <c r="GU1153" t="s">
        <v>3</v>
      </c>
      <c r="GV1153">
        <f t="shared" si="1147"/>
        <v>0</v>
      </c>
      <c r="GW1153">
        <v>1</v>
      </c>
      <c r="GX1153">
        <f t="shared" si="1148"/>
        <v>0</v>
      </c>
      <c r="HA1153">
        <v>0</v>
      </c>
      <c r="HB1153">
        <v>0</v>
      </c>
      <c r="HC1153">
        <f t="shared" si="1149"/>
        <v>0</v>
      </c>
      <c r="HE1153" t="s">
        <v>3</v>
      </c>
      <c r="HF1153" t="s">
        <v>3</v>
      </c>
      <c r="IK1153">
        <v>0</v>
      </c>
    </row>
    <row r="1154" spans="1:245">
      <c r="A1154">
        <v>17</v>
      </c>
      <c r="B1154">
        <v>1</v>
      </c>
      <c r="C1154">
        <f>ROW(SmtRes!A827)</f>
        <v>827</v>
      </c>
      <c r="D1154">
        <f>ROW(EtalonRes!A811)</f>
        <v>811</v>
      </c>
      <c r="E1154" t="s">
        <v>42</v>
      </c>
      <c r="F1154" t="s">
        <v>18</v>
      </c>
      <c r="G1154" t="s">
        <v>19</v>
      </c>
      <c r="H1154" t="s">
        <v>20</v>
      </c>
      <c r="I1154">
        <f>ROUND(50/100,9)</f>
        <v>0.5</v>
      </c>
      <c r="J1154">
        <v>0</v>
      </c>
      <c r="O1154">
        <f t="shared" si="1113"/>
        <v>466.15</v>
      </c>
      <c r="P1154">
        <f t="shared" si="1114"/>
        <v>0</v>
      </c>
      <c r="Q1154">
        <f t="shared" si="1115"/>
        <v>0</v>
      </c>
      <c r="R1154">
        <f t="shared" si="1116"/>
        <v>0</v>
      </c>
      <c r="S1154">
        <f t="shared" si="1117"/>
        <v>466.15</v>
      </c>
      <c r="T1154">
        <f t="shared" si="1118"/>
        <v>0</v>
      </c>
      <c r="U1154">
        <f t="shared" si="1119"/>
        <v>1.885</v>
      </c>
      <c r="V1154">
        <f t="shared" si="1120"/>
        <v>0</v>
      </c>
      <c r="W1154">
        <f t="shared" si="1121"/>
        <v>0</v>
      </c>
      <c r="X1154">
        <f t="shared" si="1122"/>
        <v>372.92</v>
      </c>
      <c r="Y1154">
        <f t="shared" si="1123"/>
        <v>316.98</v>
      </c>
      <c r="AA1154">
        <v>33525518</v>
      </c>
      <c r="AB1154">
        <f t="shared" si="1124"/>
        <v>29.41</v>
      </c>
      <c r="AC1154">
        <f t="shared" si="1125"/>
        <v>0</v>
      </c>
      <c r="AD1154">
        <f t="shared" si="1150"/>
        <v>0</v>
      </c>
      <c r="AE1154">
        <f t="shared" si="1126"/>
        <v>0</v>
      </c>
      <c r="AF1154">
        <f t="shared" si="1127"/>
        <v>29.41</v>
      </c>
      <c r="AG1154">
        <f t="shared" si="1128"/>
        <v>0</v>
      </c>
      <c r="AH1154">
        <f t="shared" si="1129"/>
        <v>3.77</v>
      </c>
      <c r="AI1154">
        <f t="shared" si="1130"/>
        <v>0</v>
      </c>
      <c r="AJ1154">
        <f t="shared" si="1131"/>
        <v>0</v>
      </c>
      <c r="AK1154">
        <v>29.41</v>
      </c>
      <c r="AL1154">
        <v>0</v>
      </c>
      <c r="AM1154">
        <v>0</v>
      </c>
      <c r="AN1154">
        <v>0</v>
      </c>
      <c r="AO1154">
        <v>29.41</v>
      </c>
      <c r="AP1154">
        <v>0</v>
      </c>
      <c r="AQ1154">
        <v>3.77</v>
      </c>
      <c r="AR1154">
        <v>0</v>
      </c>
      <c r="AS1154">
        <v>0</v>
      </c>
      <c r="AT1154">
        <v>80</v>
      </c>
      <c r="AU1154">
        <v>68</v>
      </c>
      <c r="AV1154">
        <v>1</v>
      </c>
      <c r="AW1154">
        <v>1</v>
      </c>
      <c r="AZ1154">
        <v>1</v>
      </c>
      <c r="BA1154">
        <v>31.7</v>
      </c>
      <c r="BB1154">
        <v>1</v>
      </c>
      <c r="BC1154">
        <v>1</v>
      </c>
      <c r="BD1154" t="s">
        <v>3</v>
      </c>
      <c r="BE1154" t="s">
        <v>3</v>
      </c>
      <c r="BF1154" t="s">
        <v>3</v>
      </c>
      <c r="BG1154" t="s">
        <v>3</v>
      </c>
      <c r="BH1154">
        <v>0</v>
      </c>
      <c r="BI1154">
        <v>1</v>
      </c>
      <c r="BJ1154" t="s">
        <v>21</v>
      </c>
      <c r="BM1154">
        <v>57001</v>
      </c>
      <c r="BN1154">
        <v>0</v>
      </c>
      <c r="BO1154" t="s">
        <v>18</v>
      </c>
      <c r="BP1154">
        <v>1</v>
      </c>
      <c r="BQ1154">
        <v>6</v>
      </c>
      <c r="BR1154">
        <v>0</v>
      </c>
      <c r="BS1154">
        <v>31.7</v>
      </c>
      <c r="BT1154">
        <v>1</v>
      </c>
      <c r="BU1154">
        <v>1</v>
      </c>
      <c r="BV1154">
        <v>1</v>
      </c>
      <c r="BW1154">
        <v>1</v>
      </c>
      <c r="BX1154">
        <v>1</v>
      </c>
      <c r="BY1154" t="s">
        <v>3</v>
      </c>
      <c r="BZ1154">
        <v>80</v>
      </c>
      <c r="CA1154">
        <v>68</v>
      </c>
      <c r="CE1154">
        <v>0</v>
      </c>
      <c r="CF1154">
        <v>0</v>
      </c>
      <c r="CG1154">
        <v>0</v>
      </c>
      <c r="CM1154">
        <v>0</v>
      </c>
      <c r="CN1154" t="s">
        <v>3</v>
      </c>
      <c r="CO1154">
        <v>0</v>
      </c>
      <c r="CP1154">
        <f t="shared" si="1132"/>
        <v>466.15</v>
      </c>
      <c r="CQ1154">
        <f t="shared" si="1133"/>
        <v>0</v>
      </c>
      <c r="CR1154">
        <f t="shared" si="1134"/>
        <v>0</v>
      </c>
      <c r="CS1154">
        <f t="shared" si="1135"/>
        <v>0</v>
      </c>
      <c r="CT1154">
        <f t="shared" si="1136"/>
        <v>932.29700000000003</v>
      </c>
      <c r="CU1154">
        <f t="shared" si="1137"/>
        <v>0</v>
      </c>
      <c r="CV1154">
        <f t="shared" si="1138"/>
        <v>3.77</v>
      </c>
      <c r="CW1154">
        <f t="shared" si="1139"/>
        <v>0</v>
      </c>
      <c r="CX1154">
        <f t="shared" si="1140"/>
        <v>0</v>
      </c>
      <c r="CY1154">
        <f t="shared" si="1151"/>
        <v>372.92</v>
      </c>
      <c r="CZ1154">
        <f t="shared" si="1152"/>
        <v>316.98199999999997</v>
      </c>
      <c r="DC1154" t="s">
        <v>3</v>
      </c>
      <c r="DD1154" t="s">
        <v>3</v>
      </c>
      <c r="DE1154" t="s">
        <v>3</v>
      </c>
      <c r="DF1154" t="s">
        <v>3</v>
      </c>
      <c r="DG1154" t="s">
        <v>3</v>
      </c>
      <c r="DH1154" t="s">
        <v>3</v>
      </c>
      <c r="DI1154" t="s">
        <v>3</v>
      </c>
      <c r="DJ1154" t="s">
        <v>3</v>
      </c>
      <c r="DK1154" t="s">
        <v>3</v>
      </c>
      <c r="DL1154" t="s">
        <v>3</v>
      </c>
      <c r="DM1154" t="s">
        <v>3</v>
      </c>
      <c r="DN1154">
        <v>0</v>
      </c>
      <c r="DO1154">
        <v>0</v>
      </c>
      <c r="DP1154">
        <v>1</v>
      </c>
      <c r="DQ1154">
        <v>1</v>
      </c>
      <c r="DU1154">
        <v>1013</v>
      </c>
      <c r="DV1154" t="s">
        <v>20</v>
      </c>
      <c r="DW1154" t="s">
        <v>20</v>
      </c>
      <c r="DX1154">
        <v>1</v>
      </c>
      <c r="DZ1154" t="s">
        <v>3</v>
      </c>
      <c r="EA1154" t="s">
        <v>3</v>
      </c>
      <c r="EB1154" t="s">
        <v>3</v>
      </c>
      <c r="EC1154" t="s">
        <v>3</v>
      </c>
      <c r="EE1154">
        <v>36260505</v>
      </c>
      <c r="EF1154">
        <v>6</v>
      </c>
      <c r="EG1154" t="s">
        <v>22</v>
      </c>
      <c r="EH1154">
        <v>0</v>
      </c>
      <c r="EI1154" t="s">
        <v>3</v>
      </c>
      <c r="EJ1154">
        <v>1</v>
      </c>
      <c r="EK1154">
        <v>57001</v>
      </c>
      <c r="EL1154" t="s">
        <v>23</v>
      </c>
      <c r="EM1154" t="s">
        <v>24</v>
      </c>
      <c r="EO1154" t="s">
        <v>3</v>
      </c>
      <c r="EQ1154">
        <v>0</v>
      </c>
      <c r="ER1154">
        <v>29.41</v>
      </c>
      <c r="ES1154">
        <v>0</v>
      </c>
      <c r="ET1154">
        <v>0</v>
      </c>
      <c r="EU1154">
        <v>0</v>
      </c>
      <c r="EV1154">
        <v>29.41</v>
      </c>
      <c r="EW1154">
        <v>3.77</v>
      </c>
      <c r="EX1154">
        <v>0</v>
      </c>
      <c r="EY1154">
        <v>0</v>
      </c>
      <c r="FQ1154">
        <v>0</v>
      </c>
      <c r="FR1154">
        <f t="shared" si="1141"/>
        <v>0</v>
      </c>
      <c r="FS1154">
        <v>0</v>
      </c>
      <c r="FX1154">
        <v>80</v>
      </c>
      <c r="FY1154">
        <v>68</v>
      </c>
      <c r="GA1154" t="s">
        <v>3</v>
      </c>
      <c r="GD1154">
        <v>1</v>
      </c>
      <c r="GF1154">
        <v>1266291680</v>
      </c>
      <c r="GG1154">
        <v>2</v>
      </c>
      <c r="GH1154">
        <v>1</v>
      </c>
      <c r="GI1154">
        <v>2</v>
      </c>
      <c r="GJ1154">
        <v>0</v>
      </c>
      <c r="GK1154">
        <v>0</v>
      </c>
      <c r="GL1154">
        <f t="shared" si="1142"/>
        <v>0</v>
      </c>
      <c r="GM1154">
        <f t="shared" si="1143"/>
        <v>1156.05</v>
      </c>
      <c r="GN1154">
        <f t="shared" si="1144"/>
        <v>1156.05</v>
      </c>
      <c r="GO1154">
        <f t="shared" si="1145"/>
        <v>0</v>
      </c>
      <c r="GP1154">
        <f t="shared" si="1146"/>
        <v>0</v>
      </c>
      <c r="GR1154">
        <v>0</v>
      </c>
      <c r="GS1154">
        <v>3</v>
      </c>
      <c r="GT1154">
        <v>0</v>
      </c>
      <c r="GU1154" t="s">
        <v>3</v>
      </c>
      <c r="GV1154">
        <f t="shared" si="1147"/>
        <v>0</v>
      </c>
      <c r="GW1154">
        <v>1</v>
      </c>
      <c r="GX1154">
        <f t="shared" si="1148"/>
        <v>0</v>
      </c>
      <c r="HA1154">
        <v>0</v>
      </c>
      <c r="HB1154">
        <v>0</v>
      </c>
      <c r="HC1154">
        <f t="shared" si="1149"/>
        <v>0</v>
      </c>
      <c r="HE1154" t="s">
        <v>3</v>
      </c>
      <c r="HF1154" t="s">
        <v>3</v>
      </c>
      <c r="IK1154">
        <v>0</v>
      </c>
    </row>
    <row r="1155" spans="1:245">
      <c r="A1155">
        <v>18</v>
      </c>
      <c r="B1155">
        <v>1</v>
      </c>
      <c r="C1155">
        <v>827</v>
      </c>
      <c r="E1155" t="s">
        <v>49</v>
      </c>
      <c r="F1155" t="s">
        <v>26</v>
      </c>
      <c r="G1155" t="s">
        <v>27</v>
      </c>
      <c r="H1155" t="s">
        <v>28</v>
      </c>
      <c r="I1155">
        <f>I1154*J1155</f>
        <v>5.5E-2</v>
      </c>
      <c r="J1155">
        <v>0.11</v>
      </c>
      <c r="O1155">
        <f t="shared" si="1113"/>
        <v>0</v>
      </c>
      <c r="P1155">
        <f t="shared" si="1114"/>
        <v>0</v>
      </c>
      <c r="Q1155">
        <f t="shared" si="1115"/>
        <v>0</v>
      </c>
      <c r="R1155">
        <f t="shared" si="1116"/>
        <v>0</v>
      </c>
      <c r="S1155">
        <f t="shared" si="1117"/>
        <v>0</v>
      </c>
      <c r="T1155">
        <f t="shared" si="1118"/>
        <v>0</v>
      </c>
      <c r="U1155">
        <f t="shared" si="1119"/>
        <v>0</v>
      </c>
      <c r="V1155">
        <f t="shared" si="1120"/>
        <v>0</v>
      </c>
      <c r="W1155">
        <f t="shared" si="1121"/>
        <v>0</v>
      </c>
      <c r="X1155">
        <f t="shared" si="1122"/>
        <v>0</v>
      </c>
      <c r="Y1155">
        <f t="shared" si="1123"/>
        <v>0</v>
      </c>
      <c r="AA1155">
        <v>33525518</v>
      </c>
      <c r="AB1155">
        <f t="shared" si="1124"/>
        <v>0</v>
      </c>
      <c r="AC1155">
        <f t="shared" si="1125"/>
        <v>0</v>
      </c>
      <c r="AD1155">
        <f t="shared" si="1150"/>
        <v>0</v>
      </c>
      <c r="AE1155">
        <f t="shared" si="1126"/>
        <v>0</v>
      </c>
      <c r="AF1155">
        <f t="shared" si="1127"/>
        <v>0</v>
      </c>
      <c r="AG1155">
        <f t="shared" si="1128"/>
        <v>0</v>
      </c>
      <c r="AH1155">
        <f t="shared" si="1129"/>
        <v>0</v>
      </c>
      <c r="AI1155">
        <f t="shared" si="1130"/>
        <v>0</v>
      </c>
      <c r="AJ1155">
        <f t="shared" si="1131"/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80</v>
      </c>
      <c r="AU1155">
        <v>68</v>
      </c>
      <c r="AV1155">
        <v>1</v>
      </c>
      <c r="AW1155">
        <v>1</v>
      </c>
      <c r="AZ1155">
        <v>1</v>
      </c>
      <c r="BA1155">
        <v>1</v>
      </c>
      <c r="BB1155">
        <v>1</v>
      </c>
      <c r="BC1155">
        <v>1</v>
      </c>
      <c r="BD1155" t="s">
        <v>3</v>
      </c>
      <c r="BE1155" t="s">
        <v>3</v>
      </c>
      <c r="BF1155" t="s">
        <v>3</v>
      </c>
      <c r="BG1155" t="s">
        <v>3</v>
      </c>
      <c r="BH1155">
        <v>3</v>
      </c>
      <c r="BI1155">
        <v>1</v>
      </c>
      <c r="BJ1155" t="s">
        <v>29</v>
      </c>
      <c r="BM1155">
        <v>57001</v>
      </c>
      <c r="BN1155">
        <v>0</v>
      </c>
      <c r="BO1155" t="s">
        <v>3</v>
      </c>
      <c r="BP1155">
        <v>0</v>
      </c>
      <c r="BQ1155">
        <v>6</v>
      </c>
      <c r="BR1155">
        <v>0</v>
      </c>
      <c r="BS1155">
        <v>1</v>
      </c>
      <c r="BT1155">
        <v>1</v>
      </c>
      <c r="BU1155">
        <v>1</v>
      </c>
      <c r="BV1155">
        <v>1</v>
      </c>
      <c r="BW1155">
        <v>1</v>
      </c>
      <c r="BX1155">
        <v>1</v>
      </c>
      <c r="BY1155" t="s">
        <v>3</v>
      </c>
      <c r="BZ1155">
        <v>80</v>
      </c>
      <c r="CA1155">
        <v>68</v>
      </c>
      <c r="CE1155">
        <v>0</v>
      </c>
      <c r="CF1155">
        <v>0</v>
      </c>
      <c r="CG1155">
        <v>0</v>
      </c>
      <c r="CM1155">
        <v>0</v>
      </c>
      <c r="CN1155" t="s">
        <v>3</v>
      </c>
      <c r="CO1155">
        <v>0</v>
      </c>
      <c r="CP1155">
        <f t="shared" si="1132"/>
        <v>0</v>
      </c>
      <c r="CQ1155">
        <f t="shared" si="1133"/>
        <v>0</v>
      </c>
      <c r="CR1155">
        <f t="shared" si="1134"/>
        <v>0</v>
      </c>
      <c r="CS1155">
        <f t="shared" si="1135"/>
        <v>0</v>
      </c>
      <c r="CT1155">
        <f t="shared" si="1136"/>
        <v>0</v>
      </c>
      <c r="CU1155">
        <f t="shared" si="1137"/>
        <v>0</v>
      </c>
      <c r="CV1155">
        <f t="shared" si="1138"/>
        <v>0</v>
      </c>
      <c r="CW1155">
        <f t="shared" si="1139"/>
        <v>0</v>
      </c>
      <c r="CX1155">
        <f t="shared" si="1140"/>
        <v>0</v>
      </c>
      <c r="CY1155">
        <f t="shared" si="1151"/>
        <v>0</v>
      </c>
      <c r="CZ1155">
        <f t="shared" si="1152"/>
        <v>0</v>
      </c>
      <c r="DC1155" t="s">
        <v>3</v>
      </c>
      <c r="DD1155" t="s">
        <v>3</v>
      </c>
      <c r="DE1155" t="s">
        <v>3</v>
      </c>
      <c r="DF1155" t="s">
        <v>3</v>
      </c>
      <c r="DG1155" t="s">
        <v>3</v>
      </c>
      <c r="DH1155" t="s">
        <v>3</v>
      </c>
      <c r="DI1155" t="s">
        <v>3</v>
      </c>
      <c r="DJ1155" t="s">
        <v>3</v>
      </c>
      <c r="DK1155" t="s">
        <v>3</v>
      </c>
      <c r="DL1155" t="s">
        <v>3</v>
      </c>
      <c r="DM1155" t="s">
        <v>3</v>
      </c>
      <c r="DN1155">
        <v>0</v>
      </c>
      <c r="DO1155">
        <v>0</v>
      </c>
      <c r="DP1155">
        <v>1</v>
      </c>
      <c r="DQ1155">
        <v>1</v>
      </c>
      <c r="DU1155">
        <v>1009</v>
      </c>
      <c r="DV1155" t="s">
        <v>28</v>
      </c>
      <c r="DW1155" t="s">
        <v>28</v>
      </c>
      <c r="DX1155">
        <v>1000</v>
      </c>
      <c r="DZ1155" t="s">
        <v>3</v>
      </c>
      <c r="EA1155" t="s">
        <v>3</v>
      </c>
      <c r="EB1155" t="s">
        <v>3</v>
      </c>
      <c r="EC1155" t="s">
        <v>3</v>
      </c>
      <c r="EE1155">
        <v>36260505</v>
      </c>
      <c r="EF1155">
        <v>6</v>
      </c>
      <c r="EG1155" t="s">
        <v>22</v>
      </c>
      <c r="EH1155">
        <v>0</v>
      </c>
      <c r="EI1155" t="s">
        <v>3</v>
      </c>
      <c r="EJ1155">
        <v>1</v>
      </c>
      <c r="EK1155">
        <v>57001</v>
      </c>
      <c r="EL1155" t="s">
        <v>23</v>
      </c>
      <c r="EM1155" t="s">
        <v>24</v>
      </c>
      <c r="EO1155" t="s">
        <v>3</v>
      </c>
      <c r="EQ1155">
        <v>0</v>
      </c>
      <c r="ER1155">
        <v>0</v>
      </c>
      <c r="ES1155">
        <v>0</v>
      </c>
      <c r="ET1155">
        <v>0</v>
      </c>
      <c r="EU1155">
        <v>0</v>
      </c>
      <c r="EV1155">
        <v>0</v>
      </c>
      <c r="EW1155">
        <v>0</v>
      </c>
      <c r="EX1155">
        <v>0</v>
      </c>
      <c r="FQ1155">
        <v>0</v>
      </c>
      <c r="FR1155">
        <f t="shared" si="1141"/>
        <v>0</v>
      </c>
      <c r="FS1155">
        <v>0</v>
      </c>
      <c r="FX1155">
        <v>80</v>
      </c>
      <c r="FY1155">
        <v>68</v>
      </c>
      <c r="GA1155" t="s">
        <v>3</v>
      </c>
      <c r="GD1155">
        <v>1</v>
      </c>
      <c r="GF1155">
        <v>-304821490</v>
      </c>
      <c r="GG1155">
        <v>2</v>
      </c>
      <c r="GH1155">
        <v>1</v>
      </c>
      <c r="GI1155">
        <v>-2</v>
      </c>
      <c r="GJ1155">
        <v>0</v>
      </c>
      <c r="GK1155">
        <v>0</v>
      </c>
      <c r="GL1155">
        <f t="shared" si="1142"/>
        <v>0</v>
      </c>
      <c r="GM1155">
        <f t="shared" si="1143"/>
        <v>0</v>
      </c>
      <c r="GN1155">
        <f t="shared" si="1144"/>
        <v>0</v>
      </c>
      <c r="GO1155">
        <f t="shared" si="1145"/>
        <v>0</v>
      </c>
      <c r="GP1155">
        <f t="shared" si="1146"/>
        <v>0</v>
      </c>
      <c r="GR1155">
        <v>0</v>
      </c>
      <c r="GS1155">
        <v>3</v>
      </c>
      <c r="GT1155">
        <v>0</v>
      </c>
      <c r="GU1155" t="s">
        <v>3</v>
      </c>
      <c r="GV1155">
        <f t="shared" si="1147"/>
        <v>0</v>
      </c>
      <c r="GW1155">
        <v>1</v>
      </c>
      <c r="GX1155">
        <f t="shared" si="1148"/>
        <v>0</v>
      </c>
      <c r="HA1155">
        <v>0</v>
      </c>
      <c r="HB1155">
        <v>0</v>
      </c>
      <c r="HC1155">
        <f t="shared" si="1149"/>
        <v>0</v>
      </c>
      <c r="HE1155" t="s">
        <v>3</v>
      </c>
      <c r="HF1155" t="s">
        <v>3</v>
      </c>
      <c r="IK1155">
        <v>0</v>
      </c>
    </row>
    <row r="1156" spans="1:245">
      <c r="A1156">
        <v>17</v>
      </c>
      <c r="B1156">
        <v>1</v>
      </c>
      <c r="C1156">
        <f>ROW(SmtRes!A832)</f>
        <v>832</v>
      </c>
      <c r="D1156">
        <f>ROW(EtalonRes!A816)</f>
        <v>816</v>
      </c>
      <c r="E1156" t="s">
        <v>50</v>
      </c>
      <c r="F1156" t="s">
        <v>134</v>
      </c>
      <c r="G1156" t="s">
        <v>135</v>
      </c>
      <c r="H1156" t="s">
        <v>136</v>
      </c>
      <c r="I1156">
        <f>ROUND(1/100,9)</f>
        <v>0.01</v>
      </c>
      <c r="J1156">
        <v>0</v>
      </c>
      <c r="O1156">
        <f t="shared" si="1113"/>
        <v>477</v>
      </c>
      <c r="P1156">
        <f t="shared" si="1114"/>
        <v>0</v>
      </c>
      <c r="Q1156">
        <f t="shared" si="1115"/>
        <v>21.16</v>
      </c>
      <c r="R1156">
        <f t="shared" si="1116"/>
        <v>12.66</v>
      </c>
      <c r="S1156">
        <f t="shared" si="1117"/>
        <v>455.84</v>
      </c>
      <c r="T1156">
        <f t="shared" si="1118"/>
        <v>0</v>
      </c>
      <c r="U1156">
        <f t="shared" si="1119"/>
        <v>1.7930000000000001</v>
      </c>
      <c r="V1156">
        <f t="shared" si="1120"/>
        <v>3.9700000000000006E-2</v>
      </c>
      <c r="W1156">
        <f t="shared" si="1121"/>
        <v>0</v>
      </c>
      <c r="X1156">
        <f t="shared" si="1122"/>
        <v>384.17</v>
      </c>
      <c r="Y1156">
        <f t="shared" si="1123"/>
        <v>290.47000000000003</v>
      </c>
      <c r="AA1156">
        <v>33525518</v>
      </c>
      <c r="AB1156">
        <f t="shared" si="1124"/>
        <v>1634.97</v>
      </c>
      <c r="AC1156">
        <f t="shared" si="1125"/>
        <v>0</v>
      </c>
      <c r="AD1156">
        <f t="shared" si="1150"/>
        <v>196.98</v>
      </c>
      <c r="AE1156">
        <f t="shared" si="1126"/>
        <v>39.94</v>
      </c>
      <c r="AF1156">
        <f t="shared" si="1127"/>
        <v>1437.99</v>
      </c>
      <c r="AG1156">
        <f t="shared" si="1128"/>
        <v>0</v>
      </c>
      <c r="AH1156">
        <f t="shared" si="1129"/>
        <v>179.3</v>
      </c>
      <c r="AI1156">
        <f t="shared" si="1130"/>
        <v>3.97</v>
      </c>
      <c r="AJ1156">
        <f t="shared" si="1131"/>
        <v>0</v>
      </c>
      <c r="AK1156">
        <v>1634.97</v>
      </c>
      <c r="AL1156">
        <v>0</v>
      </c>
      <c r="AM1156">
        <v>196.98</v>
      </c>
      <c r="AN1156">
        <v>39.94</v>
      </c>
      <c r="AO1156">
        <v>1437.99</v>
      </c>
      <c r="AP1156">
        <v>0</v>
      </c>
      <c r="AQ1156">
        <v>179.3</v>
      </c>
      <c r="AR1156">
        <v>3.97</v>
      </c>
      <c r="AS1156">
        <v>0</v>
      </c>
      <c r="AT1156">
        <v>82</v>
      </c>
      <c r="AU1156">
        <v>62</v>
      </c>
      <c r="AV1156">
        <v>1</v>
      </c>
      <c r="AW1156">
        <v>1</v>
      </c>
      <c r="AZ1156">
        <v>1</v>
      </c>
      <c r="BA1156">
        <v>31.7</v>
      </c>
      <c r="BB1156">
        <v>10.74</v>
      </c>
      <c r="BC1156">
        <v>1</v>
      </c>
      <c r="BD1156" t="s">
        <v>3</v>
      </c>
      <c r="BE1156" t="s">
        <v>3</v>
      </c>
      <c r="BF1156" t="s">
        <v>3</v>
      </c>
      <c r="BG1156" t="s">
        <v>3</v>
      </c>
      <c r="BH1156">
        <v>0</v>
      </c>
      <c r="BI1156">
        <v>1</v>
      </c>
      <c r="BJ1156" t="s">
        <v>314</v>
      </c>
      <c r="BM1156">
        <v>56001</v>
      </c>
      <c r="BN1156">
        <v>0</v>
      </c>
      <c r="BO1156" t="s">
        <v>134</v>
      </c>
      <c r="BP1156">
        <v>1</v>
      </c>
      <c r="BQ1156">
        <v>6</v>
      </c>
      <c r="BR1156">
        <v>0</v>
      </c>
      <c r="BS1156">
        <v>31.7</v>
      </c>
      <c r="BT1156">
        <v>1</v>
      </c>
      <c r="BU1156">
        <v>1</v>
      </c>
      <c r="BV1156">
        <v>1</v>
      </c>
      <c r="BW1156">
        <v>1</v>
      </c>
      <c r="BX1156">
        <v>1</v>
      </c>
      <c r="BY1156" t="s">
        <v>3</v>
      </c>
      <c r="BZ1156">
        <v>82</v>
      </c>
      <c r="CA1156">
        <v>62</v>
      </c>
      <c r="CE1156">
        <v>0</v>
      </c>
      <c r="CF1156">
        <v>0</v>
      </c>
      <c r="CG1156">
        <v>0</v>
      </c>
      <c r="CM1156">
        <v>0</v>
      </c>
      <c r="CN1156" t="s">
        <v>3</v>
      </c>
      <c r="CO1156">
        <v>0</v>
      </c>
      <c r="CP1156">
        <f t="shared" si="1132"/>
        <v>477</v>
      </c>
      <c r="CQ1156">
        <f t="shared" si="1133"/>
        <v>0</v>
      </c>
      <c r="CR1156">
        <f t="shared" si="1134"/>
        <v>2115.5652</v>
      </c>
      <c r="CS1156">
        <f t="shared" si="1135"/>
        <v>1266.098</v>
      </c>
      <c r="CT1156">
        <f t="shared" si="1136"/>
        <v>45584.282999999996</v>
      </c>
      <c r="CU1156">
        <f t="shared" si="1137"/>
        <v>0</v>
      </c>
      <c r="CV1156">
        <f t="shared" si="1138"/>
        <v>179.3</v>
      </c>
      <c r="CW1156">
        <f t="shared" si="1139"/>
        <v>3.97</v>
      </c>
      <c r="CX1156">
        <f t="shared" si="1140"/>
        <v>0</v>
      </c>
      <c r="CY1156">
        <f t="shared" si="1151"/>
        <v>384.17</v>
      </c>
      <c r="CZ1156">
        <f t="shared" si="1152"/>
        <v>290.47000000000003</v>
      </c>
      <c r="DC1156" t="s">
        <v>3</v>
      </c>
      <c r="DD1156" t="s">
        <v>3</v>
      </c>
      <c r="DE1156" t="s">
        <v>3</v>
      </c>
      <c r="DF1156" t="s">
        <v>3</v>
      </c>
      <c r="DG1156" t="s">
        <v>3</v>
      </c>
      <c r="DH1156" t="s">
        <v>3</v>
      </c>
      <c r="DI1156" t="s">
        <v>3</v>
      </c>
      <c r="DJ1156" t="s">
        <v>3</v>
      </c>
      <c r="DK1156" t="s">
        <v>3</v>
      </c>
      <c r="DL1156" t="s">
        <v>3</v>
      </c>
      <c r="DM1156" t="s">
        <v>3</v>
      </c>
      <c r="DN1156">
        <v>0</v>
      </c>
      <c r="DO1156">
        <v>0</v>
      </c>
      <c r="DP1156">
        <v>1</v>
      </c>
      <c r="DQ1156">
        <v>1</v>
      </c>
      <c r="DU1156">
        <v>1013</v>
      </c>
      <c r="DV1156" t="s">
        <v>136</v>
      </c>
      <c r="DW1156" t="s">
        <v>136</v>
      </c>
      <c r="DX1156">
        <v>1</v>
      </c>
      <c r="DZ1156" t="s">
        <v>3</v>
      </c>
      <c r="EA1156" t="s">
        <v>3</v>
      </c>
      <c r="EB1156" t="s">
        <v>3</v>
      </c>
      <c r="EC1156" t="s">
        <v>3</v>
      </c>
      <c r="EE1156">
        <v>36260504</v>
      </c>
      <c r="EF1156">
        <v>6</v>
      </c>
      <c r="EG1156" t="s">
        <v>22</v>
      </c>
      <c r="EH1156">
        <v>0</v>
      </c>
      <c r="EI1156" t="s">
        <v>3</v>
      </c>
      <c r="EJ1156">
        <v>1</v>
      </c>
      <c r="EK1156">
        <v>56001</v>
      </c>
      <c r="EL1156" t="s">
        <v>138</v>
      </c>
      <c r="EM1156" t="s">
        <v>139</v>
      </c>
      <c r="EO1156" t="s">
        <v>3</v>
      </c>
      <c r="EQ1156">
        <v>0</v>
      </c>
      <c r="ER1156">
        <v>1634.97</v>
      </c>
      <c r="ES1156">
        <v>0</v>
      </c>
      <c r="ET1156">
        <v>196.98</v>
      </c>
      <c r="EU1156">
        <v>39.94</v>
      </c>
      <c r="EV1156">
        <v>1437.99</v>
      </c>
      <c r="EW1156">
        <v>179.3</v>
      </c>
      <c r="EX1156">
        <v>3.97</v>
      </c>
      <c r="EY1156">
        <v>0</v>
      </c>
      <c r="FQ1156">
        <v>0</v>
      </c>
      <c r="FR1156">
        <f t="shared" si="1141"/>
        <v>0</v>
      </c>
      <c r="FS1156">
        <v>0</v>
      </c>
      <c r="FX1156">
        <v>82</v>
      </c>
      <c r="FY1156">
        <v>62</v>
      </c>
      <c r="GA1156" t="s">
        <v>3</v>
      </c>
      <c r="GD1156">
        <v>1</v>
      </c>
      <c r="GF1156">
        <v>-535051141</v>
      </c>
      <c r="GG1156">
        <v>2</v>
      </c>
      <c r="GH1156">
        <v>1</v>
      </c>
      <c r="GI1156">
        <v>2</v>
      </c>
      <c r="GJ1156">
        <v>0</v>
      </c>
      <c r="GK1156">
        <v>0</v>
      </c>
      <c r="GL1156">
        <f t="shared" si="1142"/>
        <v>0</v>
      </c>
      <c r="GM1156">
        <f t="shared" si="1143"/>
        <v>1151.6400000000001</v>
      </c>
      <c r="GN1156">
        <f t="shared" si="1144"/>
        <v>1151.6400000000001</v>
      </c>
      <c r="GO1156">
        <f t="shared" si="1145"/>
        <v>0</v>
      </c>
      <c r="GP1156">
        <f t="shared" si="1146"/>
        <v>0</v>
      </c>
      <c r="GR1156">
        <v>0</v>
      </c>
      <c r="GS1156">
        <v>3</v>
      </c>
      <c r="GT1156">
        <v>0</v>
      </c>
      <c r="GU1156" t="s">
        <v>3</v>
      </c>
      <c r="GV1156">
        <f t="shared" si="1147"/>
        <v>0</v>
      </c>
      <c r="GW1156">
        <v>1</v>
      </c>
      <c r="GX1156">
        <f t="shared" si="1148"/>
        <v>0</v>
      </c>
      <c r="HA1156">
        <v>0</v>
      </c>
      <c r="HB1156">
        <v>0</v>
      </c>
      <c r="HC1156">
        <f t="shared" si="1149"/>
        <v>0</v>
      </c>
      <c r="HE1156" t="s">
        <v>3</v>
      </c>
      <c r="HF1156" t="s">
        <v>3</v>
      </c>
      <c r="IK1156">
        <v>0</v>
      </c>
    </row>
    <row r="1157" spans="1:245">
      <c r="A1157">
        <v>18</v>
      </c>
      <c r="B1157">
        <v>1</v>
      </c>
      <c r="C1157">
        <v>832</v>
      </c>
      <c r="E1157" t="s">
        <v>140</v>
      </c>
      <c r="F1157" t="s">
        <v>26</v>
      </c>
      <c r="G1157" t="s">
        <v>27</v>
      </c>
      <c r="H1157" t="s">
        <v>28</v>
      </c>
      <c r="I1157">
        <f>I1156*J1157</f>
        <v>0.105</v>
      </c>
      <c r="J1157">
        <v>10.5</v>
      </c>
      <c r="O1157">
        <f t="shared" si="1113"/>
        <v>0</v>
      </c>
      <c r="P1157">
        <f t="shared" si="1114"/>
        <v>0</v>
      </c>
      <c r="Q1157">
        <f t="shared" si="1115"/>
        <v>0</v>
      </c>
      <c r="R1157">
        <f t="shared" si="1116"/>
        <v>0</v>
      </c>
      <c r="S1157">
        <f t="shared" si="1117"/>
        <v>0</v>
      </c>
      <c r="T1157">
        <f t="shared" si="1118"/>
        <v>0</v>
      </c>
      <c r="U1157">
        <f t="shared" si="1119"/>
        <v>0</v>
      </c>
      <c r="V1157">
        <f t="shared" si="1120"/>
        <v>0</v>
      </c>
      <c r="W1157">
        <f t="shared" si="1121"/>
        <v>0</v>
      </c>
      <c r="X1157">
        <f t="shared" si="1122"/>
        <v>0</v>
      </c>
      <c r="Y1157">
        <f t="shared" si="1123"/>
        <v>0</v>
      </c>
      <c r="AA1157">
        <v>33525518</v>
      </c>
      <c r="AB1157">
        <f t="shared" si="1124"/>
        <v>0</v>
      </c>
      <c r="AC1157">
        <f t="shared" si="1125"/>
        <v>0</v>
      </c>
      <c r="AD1157">
        <f t="shared" si="1150"/>
        <v>0</v>
      </c>
      <c r="AE1157">
        <f t="shared" si="1126"/>
        <v>0</v>
      </c>
      <c r="AF1157">
        <f t="shared" si="1127"/>
        <v>0</v>
      </c>
      <c r="AG1157">
        <f t="shared" si="1128"/>
        <v>0</v>
      </c>
      <c r="AH1157">
        <f t="shared" si="1129"/>
        <v>0</v>
      </c>
      <c r="AI1157">
        <f t="shared" si="1130"/>
        <v>0</v>
      </c>
      <c r="AJ1157">
        <f t="shared" si="1131"/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82</v>
      </c>
      <c r="AU1157">
        <v>62</v>
      </c>
      <c r="AV1157">
        <v>1</v>
      </c>
      <c r="AW1157">
        <v>1</v>
      </c>
      <c r="AZ1157">
        <v>1</v>
      </c>
      <c r="BA1157">
        <v>1</v>
      </c>
      <c r="BB1157">
        <v>1</v>
      </c>
      <c r="BC1157">
        <v>1</v>
      </c>
      <c r="BD1157" t="s">
        <v>3</v>
      </c>
      <c r="BE1157" t="s">
        <v>3</v>
      </c>
      <c r="BF1157" t="s">
        <v>3</v>
      </c>
      <c r="BG1157" t="s">
        <v>3</v>
      </c>
      <c r="BH1157">
        <v>3</v>
      </c>
      <c r="BI1157">
        <v>1</v>
      </c>
      <c r="BJ1157" t="s">
        <v>162</v>
      </c>
      <c r="BM1157">
        <v>56001</v>
      </c>
      <c r="BN1157">
        <v>0</v>
      </c>
      <c r="BO1157" t="s">
        <v>3</v>
      </c>
      <c r="BP1157">
        <v>0</v>
      </c>
      <c r="BQ1157">
        <v>6</v>
      </c>
      <c r="BR1157">
        <v>0</v>
      </c>
      <c r="BS1157">
        <v>1</v>
      </c>
      <c r="BT1157">
        <v>1</v>
      </c>
      <c r="BU1157">
        <v>1</v>
      </c>
      <c r="BV1157">
        <v>1</v>
      </c>
      <c r="BW1157">
        <v>1</v>
      </c>
      <c r="BX1157">
        <v>1</v>
      </c>
      <c r="BY1157" t="s">
        <v>3</v>
      </c>
      <c r="BZ1157">
        <v>82</v>
      </c>
      <c r="CA1157">
        <v>62</v>
      </c>
      <c r="CE1157">
        <v>0</v>
      </c>
      <c r="CF1157">
        <v>0</v>
      </c>
      <c r="CG1157">
        <v>0</v>
      </c>
      <c r="CM1157">
        <v>0</v>
      </c>
      <c r="CN1157" t="s">
        <v>3</v>
      </c>
      <c r="CO1157">
        <v>0</v>
      </c>
      <c r="CP1157">
        <f t="shared" si="1132"/>
        <v>0</v>
      </c>
      <c r="CQ1157">
        <f t="shared" si="1133"/>
        <v>0</v>
      </c>
      <c r="CR1157">
        <f t="shared" si="1134"/>
        <v>0</v>
      </c>
      <c r="CS1157">
        <f t="shared" si="1135"/>
        <v>0</v>
      </c>
      <c r="CT1157">
        <f t="shared" si="1136"/>
        <v>0</v>
      </c>
      <c r="CU1157">
        <f t="shared" si="1137"/>
        <v>0</v>
      </c>
      <c r="CV1157">
        <f t="shared" si="1138"/>
        <v>0</v>
      </c>
      <c r="CW1157">
        <f t="shared" si="1139"/>
        <v>0</v>
      </c>
      <c r="CX1157">
        <f t="shared" si="1140"/>
        <v>0</v>
      </c>
      <c r="CY1157">
        <f t="shared" si="1151"/>
        <v>0</v>
      </c>
      <c r="CZ1157">
        <f t="shared" si="1152"/>
        <v>0</v>
      </c>
      <c r="DC1157" t="s">
        <v>3</v>
      </c>
      <c r="DD1157" t="s">
        <v>3</v>
      </c>
      <c r="DE1157" t="s">
        <v>3</v>
      </c>
      <c r="DF1157" t="s">
        <v>3</v>
      </c>
      <c r="DG1157" t="s">
        <v>3</v>
      </c>
      <c r="DH1157" t="s">
        <v>3</v>
      </c>
      <c r="DI1157" t="s">
        <v>3</v>
      </c>
      <c r="DJ1157" t="s">
        <v>3</v>
      </c>
      <c r="DK1157" t="s">
        <v>3</v>
      </c>
      <c r="DL1157" t="s">
        <v>3</v>
      </c>
      <c r="DM1157" t="s">
        <v>3</v>
      </c>
      <c r="DN1157">
        <v>0</v>
      </c>
      <c r="DO1157">
        <v>0</v>
      </c>
      <c r="DP1157">
        <v>1</v>
      </c>
      <c r="DQ1157">
        <v>1</v>
      </c>
      <c r="DU1157">
        <v>1009</v>
      </c>
      <c r="DV1157" t="s">
        <v>28</v>
      </c>
      <c r="DW1157" t="s">
        <v>28</v>
      </c>
      <c r="DX1157">
        <v>1000</v>
      </c>
      <c r="DZ1157" t="s">
        <v>3</v>
      </c>
      <c r="EA1157" t="s">
        <v>3</v>
      </c>
      <c r="EB1157" t="s">
        <v>3</v>
      </c>
      <c r="EC1157" t="s">
        <v>3</v>
      </c>
      <c r="EE1157">
        <v>36260504</v>
      </c>
      <c r="EF1157">
        <v>6</v>
      </c>
      <c r="EG1157" t="s">
        <v>22</v>
      </c>
      <c r="EH1157">
        <v>0</v>
      </c>
      <c r="EI1157" t="s">
        <v>3</v>
      </c>
      <c r="EJ1157">
        <v>1</v>
      </c>
      <c r="EK1157">
        <v>56001</v>
      </c>
      <c r="EL1157" t="s">
        <v>138</v>
      </c>
      <c r="EM1157" t="s">
        <v>139</v>
      </c>
      <c r="EO1157" t="s">
        <v>3</v>
      </c>
      <c r="EQ1157">
        <v>0</v>
      </c>
      <c r="ER1157">
        <v>0</v>
      </c>
      <c r="ES1157">
        <v>0</v>
      </c>
      <c r="ET1157">
        <v>0</v>
      </c>
      <c r="EU1157">
        <v>0</v>
      </c>
      <c r="EV1157">
        <v>0</v>
      </c>
      <c r="EW1157">
        <v>0</v>
      </c>
      <c r="EX1157">
        <v>0</v>
      </c>
      <c r="FQ1157">
        <v>0</v>
      </c>
      <c r="FR1157">
        <f t="shared" si="1141"/>
        <v>0</v>
      </c>
      <c r="FS1157">
        <v>0</v>
      </c>
      <c r="FX1157">
        <v>82</v>
      </c>
      <c r="FY1157">
        <v>62</v>
      </c>
      <c r="GA1157" t="s">
        <v>3</v>
      </c>
      <c r="GD1157">
        <v>1</v>
      </c>
      <c r="GF1157">
        <v>1876412176</v>
      </c>
      <c r="GG1157">
        <v>2</v>
      </c>
      <c r="GH1157">
        <v>1</v>
      </c>
      <c r="GI1157">
        <v>-2</v>
      </c>
      <c r="GJ1157">
        <v>0</v>
      </c>
      <c r="GK1157">
        <v>0</v>
      </c>
      <c r="GL1157">
        <f t="shared" si="1142"/>
        <v>0</v>
      </c>
      <c r="GM1157">
        <f t="shared" si="1143"/>
        <v>0</v>
      </c>
      <c r="GN1157">
        <f t="shared" si="1144"/>
        <v>0</v>
      </c>
      <c r="GO1157">
        <f t="shared" si="1145"/>
        <v>0</v>
      </c>
      <c r="GP1157">
        <f t="shared" si="1146"/>
        <v>0</v>
      </c>
      <c r="GR1157">
        <v>0</v>
      </c>
      <c r="GS1157">
        <v>3</v>
      </c>
      <c r="GT1157">
        <v>0</v>
      </c>
      <c r="GU1157" t="s">
        <v>3</v>
      </c>
      <c r="GV1157">
        <f t="shared" si="1147"/>
        <v>0</v>
      </c>
      <c r="GW1157">
        <v>1</v>
      </c>
      <c r="GX1157">
        <f t="shared" si="1148"/>
        <v>0</v>
      </c>
      <c r="HA1157">
        <v>0</v>
      </c>
      <c r="HB1157">
        <v>0</v>
      </c>
      <c r="HC1157">
        <f t="shared" si="1149"/>
        <v>0</v>
      </c>
      <c r="HE1157" t="s">
        <v>3</v>
      </c>
      <c r="HF1157" t="s">
        <v>3</v>
      </c>
      <c r="IK1157">
        <v>0</v>
      </c>
    </row>
    <row r="1158" spans="1:245">
      <c r="A1158">
        <v>17</v>
      </c>
      <c r="B1158">
        <v>1</v>
      </c>
      <c r="C1158">
        <f>ROW(SmtRes!A833)</f>
        <v>833</v>
      </c>
      <c r="D1158">
        <f>ROW(EtalonRes!A817)</f>
        <v>817</v>
      </c>
      <c r="E1158" t="s">
        <v>141</v>
      </c>
      <c r="F1158" t="s">
        <v>142</v>
      </c>
      <c r="G1158" t="s">
        <v>143</v>
      </c>
      <c r="H1158" t="s">
        <v>144</v>
      </c>
      <c r="I1158">
        <f>ROUND(4/100,9)</f>
        <v>0.04</v>
      </c>
      <c r="J1158">
        <v>0</v>
      </c>
      <c r="O1158">
        <f t="shared" si="1113"/>
        <v>57.76</v>
      </c>
      <c r="P1158">
        <f t="shared" si="1114"/>
        <v>0</v>
      </c>
      <c r="Q1158">
        <f t="shared" si="1115"/>
        <v>0</v>
      </c>
      <c r="R1158">
        <f t="shared" si="1116"/>
        <v>0</v>
      </c>
      <c r="S1158">
        <f t="shared" si="1117"/>
        <v>57.76</v>
      </c>
      <c r="T1158">
        <f t="shared" si="1118"/>
        <v>0</v>
      </c>
      <c r="U1158">
        <f t="shared" si="1119"/>
        <v>0.2336</v>
      </c>
      <c r="V1158">
        <f t="shared" si="1120"/>
        <v>0</v>
      </c>
      <c r="W1158">
        <f t="shared" si="1121"/>
        <v>0</v>
      </c>
      <c r="X1158">
        <f t="shared" si="1122"/>
        <v>49.1</v>
      </c>
      <c r="Y1158">
        <f t="shared" si="1123"/>
        <v>37.54</v>
      </c>
      <c r="AA1158">
        <v>33525518</v>
      </c>
      <c r="AB1158">
        <f t="shared" si="1124"/>
        <v>45.55</v>
      </c>
      <c r="AC1158">
        <f t="shared" si="1125"/>
        <v>0</v>
      </c>
      <c r="AD1158">
        <f t="shared" si="1150"/>
        <v>0</v>
      </c>
      <c r="AE1158">
        <f t="shared" si="1126"/>
        <v>0</v>
      </c>
      <c r="AF1158">
        <f t="shared" si="1127"/>
        <v>45.55</v>
      </c>
      <c r="AG1158">
        <f t="shared" si="1128"/>
        <v>0</v>
      </c>
      <c r="AH1158">
        <f t="shared" si="1129"/>
        <v>5.84</v>
      </c>
      <c r="AI1158">
        <f t="shared" si="1130"/>
        <v>0</v>
      </c>
      <c r="AJ1158">
        <f t="shared" si="1131"/>
        <v>0</v>
      </c>
      <c r="AK1158">
        <v>45.55</v>
      </c>
      <c r="AL1158">
        <v>0</v>
      </c>
      <c r="AM1158">
        <v>0</v>
      </c>
      <c r="AN1158">
        <v>0</v>
      </c>
      <c r="AO1158">
        <v>45.55</v>
      </c>
      <c r="AP1158">
        <v>0</v>
      </c>
      <c r="AQ1158">
        <v>5.84</v>
      </c>
      <c r="AR1158">
        <v>0</v>
      </c>
      <c r="AS1158">
        <v>0</v>
      </c>
      <c r="AT1158">
        <v>85</v>
      </c>
      <c r="AU1158">
        <v>65</v>
      </c>
      <c r="AV1158">
        <v>1</v>
      </c>
      <c r="AW1158">
        <v>1</v>
      </c>
      <c r="AZ1158">
        <v>1</v>
      </c>
      <c r="BA1158">
        <v>31.7</v>
      </c>
      <c r="BB1158">
        <v>1</v>
      </c>
      <c r="BC1158">
        <v>1</v>
      </c>
      <c r="BD1158" t="s">
        <v>3</v>
      </c>
      <c r="BE1158" t="s">
        <v>3</v>
      </c>
      <c r="BF1158" t="s">
        <v>3</v>
      </c>
      <c r="BG1158" t="s">
        <v>3</v>
      </c>
      <c r="BH1158">
        <v>0</v>
      </c>
      <c r="BI1158">
        <v>1</v>
      </c>
      <c r="BJ1158" t="s">
        <v>145</v>
      </c>
      <c r="BM1158">
        <v>67001</v>
      </c>
      <c r="BN1158">
        <v>0</v>
      </c>
      <c r="BO1158" t="s">
        <v>142</v>
      </c>
      <c r="BP1158">
        <v>1</v>
      </c>
      <c r="BQ1158">
        <v>6</v>
      </c>
      <c r="BR1158">
        <v>0</v>
      </c>
      <c r="BS1158">
        <v>31.7</v>
      </c>
      <c r="BT1158">
        <v>1</v>
      </c>
      <c r="BU1158">
        <v>1</v>
      </c>
      <c r="BV1158">
        <v>1</v>
      </c>
      <c r="BW1158">
        <v>1</v>
      </c>
      <c r="BX1158">
        <v>1</v>
      </c>
      <c r="BY1158" t="s">
        <v>3</v>
      </c>
      <c r="BZ1158">
        <v>85</v>
      </c>
      <c r="CA1158">
        <v>65</v>
      </c>
      <c r="CE1158">
        <v>0</v>
      </c>
      <c r="CF1158">
        <v>0</v>
      </c>
      <c r="CG1158">
        <v>0</v>
      </c>
      <c r="CM1158">
        <v>0</v>
      </c>
      <c r="CN1158" t="s">
        <v>3</v>
      </c>
      <c r="CO1158">
        <v>0</v>
      </c>
      <c r="CP1158">
        <f t="shared" si="1132"/>
        <v>57.76</v>
      </c>
      <c r="CQ1158">
        <f t="shared" si="1133"/>
        <v>0</v>
      </c>
      <c r="CR1158">
        <f t="shared" si="1134"/>
        <v>0</v>
      </c>
      <c r="CS1158">
        <f t="shared" si="1135"/>
        <v>0</v>
      </c>
      <c r="CT1158">
        <f t="shared" si="1136"/>
        <v>1443.9349999999999</v>
      </c>
      <c r="CU1158">
        <f t="shared" si="1137"/>
        <v>0</v>
      </c>
      <c r="CV1158">
        <f t="shared" si="1138"/>
        <v>5.84</v>
      </c>
      <c r="CW1158">
        <f t="shared" si="1139"/>
        <v>0</v>
      </c>
      <c r="CX1158">
        <f t="shared" si="1140"/>
        <v>0</v>
      </c>
      <c r="CY1158">
        <f t="shared" si="1151"/>
        <v>49.095999999999997</v>
      </c>
      <c r="CZ1158">
        <f t="shared" si="1152"/>
        <v>37.544000000000004</v>
      </c>
      <c r="DC1158" t="s">
        <v>3</v>
      </c>
      <c r="DD1158" t="s">
        <v>3</v>
      </c>
      <c r="DE1158" t="s">
        <v>3</v>
      </c>
      <c r="DF1158" t="s">
        <v>3</v>
      </c>
      <c r="DG1158" t="s">
        <v>3</v>
      </c>
      <c r="DH1158" t="s">
        <v>3</v>
      </c>
      <c r="DI1158" t="s">
        <v>3</v>
      </c>
      <c r="DJ1158" t="s">
        <v>3</v>
      </c>
      <c r="DK1158" t="s">
        <v>3</v>
      </c>
      <c r="DL1158" t="s">
        <v>3</v>
      </c>
      <c r="DM1158" t="s">
        <v>3</v>
      </c>
      <c r="DN1158">
        <v>0</v>
      </c>
      <c r="DO1158">
        <v>0</v>
      </c>
      <c r="DP1158">
        <v>1</v>
      </c>
      <c r="DQ1158">
        <v>1</v>
      </c>
      <c r="DU1158">
        <v>1010</v>
      </c>
      <c r="DV1158" t="s">
        <v>144</v>
      </c>
      <c r="DW1158" t="s">
        <v>144</v>
      </c>
      <c r="DX1158">
        <v>100</v>
      </c>
      <c r="DZ1158" t="s">
        <v>3</v>
      </c>
      <c r="EA1158" t="s">
        <v>3</v>
      </c>
      <c r="EB1158" t="s">
        <v>3</v>
      </c>
      <c r="EC1158" t="s">
        <v>3</v>
      </c>
      <c r="EE1158">
        <v>36260551</v>
      </c>
      <c r="EF1158">
        <v>6</v>
      </c>
      <c r="EG1158" t="s">
        <v>22</v>
      </c>
      <c r="EH1158">
        <v>0</v>
      </c>
      <c r="EI1158" t="s">
        <v>3</v>
      </c>
      <c r="EJ1158">
        <v>1</v>
      </c>
      <c r="EK1158">
        <v>67001</v>
      </c>
      <c r="EL1158" t="s">
        <v>146</v>
      </c>
      <c r="EM1158" t="s">
        <v>147</v>
      </c>
      <c r="EO1158" t="s">
        <v>3</v>
      </c>
      <c r="EQ1158">
        <v>0</v>
      </c>
      <c r="ER1158">
        <v>45.55</v>
      </c>
      <c r="ES1158">
        <v>0</v>
      </c>
      <c r="ET1158">
        <v>0</v>
      </c>
      <c r="EU1158">
        <v>0</v>
      </c>
      <c r="EV1158">
        <v>45.55</v>
      </c>
      <c r="EW1158">
        <v>5.84</v>
      </c>
      <c r="EX1158">
        <v>0</v>
      </c>
      <c r="EY1158">
        <v>0</v>
      </c>
      <c r="FQ1158">
        <v>0</v>
      </c>
      <c r="FR1158">
        <f t="shared" si="1141"/>
        <v>0</v>
      </c>
      <c r="FS1158">
        <v>0</v>
      </c>
      <c r="FX1158">
        <v>85</v>
      </c>
      <c r="FY1158">
        <v>65</v>
      </c>
      <c r="GA1158" t="s">
        <v>3</v>
      </c>
      <c r="GD1158">
        <v>1</v>
      </c>
      <c r="GF1158">
        <v>-1255865036</v>
      </c>
      <c r="GG1158">
        <v>2</v>
      </c>
      <c r="GH1158">
        <v>1</v>
      </c>
      <c r="GI1158">
        <v>2</v>
      </c>
      <c r="GJ1158">
        <v>0</v>
      </c>
      <c r="GK1158">
        <v>0</v>
      </c>
      <c r="GL1158">
        <f t="shared" si="1142"/>
        <v>0</v>
      </c>
      <c r="GM1158">
        <f t="shared" si="1143"/>
        <v>144.4</v>
      </c>
      <c r="GN1158">
        <f t="shared" si="1144"/>
        <v>144.4</v>
      </c>
      <c r="GO1158">
        <f t="shared" si="1145"/>
        <v>0</v>
      </c>
      <c r="GP1158">
        <f t="shared" si="1146"/>
        <v>0</v>
      </c>
      <c r="GR1158">
        <v>0</v>
      </c>
      <c r="GS1158">
        <v>3</v>
      </c>
      <c r="GT1158">
        <v>0</v>
      </c>
      <c r="GU1158" t="s">
        <v>3</v>
      </c>
      <c r="GV1158">
        <f t="shared" si="1147"/>
        <v>0</v>
      </c>
      <c r="GW1158">
        <v>1</v>
      </c>
      <c r="GX1158">
        <f t="shared" si="1148"/>
        <v>0</v>
      </c>
      <c r="HA1158">
        <v>0</v>
      </c>
      <c r="HB1158">
        <v>0</v>
      </c>
      <c r="HC1158">
        <f t="shared" si="1149"/>
        <v>0</v>
      </c>
      <c r="HE1158" t="s">
        <v>3</v>
      </c>
      <c r="HF1158" t="s">
        <v>3</v>
      </c>
      <c r="IK1158">
        <v>0</v>
      </c>
    </row>
    <row r="1159" spans="1:245">
      <c r="A1159">
        <v>17</v>
      </c>
      <c r="B1159">
        <v>1</v>
      </c>
      <c r="C1159">
        <f>ROW(SmtRes!A836)</f>
        <v>836</v>
      </c>
      <c r="D1159">
        <f>ROW(EtalonRes!A820)</f>
        <v>820</v>
      </c>
      <c r="E1159" t="s">
        <v>148</v>
      </c>
      <c r="F1159" t="s">
        <v>149</v>
      </c>
      <c r="G1159" t="s">
        <v>150</v>
      </c>
      <c r="H1159" t="s">
        <v>144</v>
      </c>
      <c r="I1159">
        <f>ROUND(8/100,9)</f>
        <v>0.08</v>
      </c>
      <c r="J1159">
        <v>0</v>
      </c>
      <c r="O1159">
        <f t="shared" si="1113"/>
        <v>366.72</v>
      </c>
      <c r="P1159">
        <f t="shared" si="1114"/>
        <v>0</v>
      </c>
      <c r="Q1159">
        <f t="shared" si="1115"/>
        <v>2.85</v>
      </c>
      <c r="R1159">
        <f t="shared" si="1116"/>
        <v>2.74</v>
      </c>
      <c r="S1159">
        <f t="shared" si="1117"/>
        <v>363.87</v>
      </c>
      <c r="T1159">
        <f t="shared" si="1118"/>
        <v>0</v>
      </c>
      <c r="U1159">
        <f t="shared" si="1119"/>
        <v>1.4312</v>
      </c>
      <c r="V1159">
        <f t="shared" si="1120"/>
        <v>6.4000000000000003E-3</v>
      </c>
      <c r="W1159">
        <f t="shared" si="1121"/>
        <v>0</v>
      </c>
      <c r="X1159">
        <f t="shared" si="1122"/>
        <v>311.62</v>
      </c>
      <c r="Y1159">
        <f t="shared" si="1123"/>
        <v>238.3</v>
      </c>
      <c r="AA1159">
        <v>33525518</v>
      </c>
      <c r="AB1159">
        <f t="shared" si="1124"/>
        <v>145.97999999999999</v>
      </c>
      <c r="AC1159">
        <f t="shared" si="1125"/>
        <v>0</v>
      </c>
      <c r="AD1159">
        <f t="shared" si="1150"/>
        <v>2.5</v>
      </c>
      <c r="AE1159">
        <f t="shared" si="1126"/>
        <v>1.08</v>
      </c>
      <c r="AF1159">
        <f t="shared" si="1127"/>
        <v>143.47999999999999</v>
      </c>
      <c r="AG1159">
        <f t="shared" si="1128"/>
        <v>0</v>
      </c>
      <c r="AH1159">
        <f t="shared" si="1129"/>
        <v>17.89</v>
      </c>
      <c r="AI1159">
        <f t="shared" si="1130"/>
        <v>0.08</v>
      </c>
      <c r="AJ1159">
        <f t="shared" si="1131"/>
        <v>0</v>
      </c>
      <c r="AK1159">
        <v>145.97999999999999</v>
      </c>
      <c r="AL1159">
        <v>0</v>
      </c>
      <c r="AM1159">
        <v>2.5</v>
      </c>
      <c r="AN1159">
        <v>1.08</v>
      </c>
      <c r="AO1159">
        <v>143.47999999999999</v>
      </c>
      <c r="AP1159">
        <v>0</v>
      </c>
      <c r="AQ1159">
        <v>17.89</v>
      </c>
      <c r="AR1159">
        <v>0.08</v>
      </c>
      <c r="AS1159">
        <v>0</v>
      </c>
      <c r="AT1159">
        <v>85</v>
      </c>
      <c r="AU1159">
        <v>65</v>
      </c>
      <c r="AV1159">
        <v>1</v>
      </c>
      <c r="AW1159">
        <v>1</v>
      </c>
      <c r="AZ1159">
        <v>1</v>
      </c>
      <c r="BA1159">
        <v>31.7</v>
      </c>
      <c r="BB1159">
        <v>14.25</v>
      </c>
      <c r="BC1159">
        <v>1</v>
      </c>
      <c r="BD1159" t="s">
        <v>3</v>
      </c>
      <c r="BE1159" t="s">
        <v>3</v>
      </c>
      <c r="BF1159" t="s">
        <v>3</v>
      </c>
      <c r="BG1159" t="s">
        <v>3</v>
      </c>
      <c r="BH1159">
        <v>0</v>
      </c>
      <c r="BI1159">
        <v>1</v>
      </c>
      <c r="BJ1159" t="s">
        <v>151</v>
      </c>
      <c r="BM1159">
        <v>67001</v>
      </c>
      <c r="BN1159">
        <v>0</v>
      </c>
      <c r="BO1159" t="s">
        <v>149</v>
      </c>
      <c r="BP1159">
        <v>1</v>
      </c>
      <c r="BQ1159">
        <v>6</v>
      </c>
      <c r="BR1159">
        <v>0</v>
      </c>
      <c r="BS1159">
        <v>31.7</v>
      </c>
      <c r="BT1159">
        <v>1</v>
      </c>
      <c r="BU1159">
        <v>1</v>
      </c>
      <c r="BV1159">
        <v>1</v>
      </c>
      <c r="BW1159">
        <v>1</v>
      </c>
      <c r="BX1159">
        <v>1</v>
      </c>
      <c r="BY1159" t="s">
        <v>3</v>
      </c>
      <c r="BZ1159">
        <v>85</v>
      </c>
      <c r="CA1159">
        <v>65</v>
      </c>
      <c r="CE1159">
        <v>0</v>
      </c>
      <c r="CF1159">
        <v>0</v>
      </c>
      <c r="CG1159">
        <v>0</v>
      </c>
      <c r="CM1159">
        <v>0</v>
      </c>
      <c r="CN1159" t="s">
        <v>3</v>
      </c>
      <c r="CO1159">
        <v>0</v>
      </c>
      <c r="CP1159">
        <f t="shared" si="1132"/>
        <v>366.72</v>
      </c>
      <c r="CQ1159">
        <f t="shared" si="1133"/>
        <v>0</v>
      </c>
      <c r="CR1159">
        <f t="shared" si="1134"/>
        <v>35.625</v>
      </c>
      <c r="CS1159">
        <f t="shared" si="1135"/>
        <v>34.236000000000004</v>
      </c>
      <c r="CT1159">
        <f t="shared" si="1136"/>
        <v>4548.3159999999998</v>
      </c>
      <c r="CU1159">
        <f t="shared" si="1137"/>
        <v>0</v>
      </c>
      <c r="CV1159">
        <f t="shared" si="1138"/>
        <v>17.89</v>
      </c>
      <c r="CW1159">
        <f t="shared" si="1139"/>
        <v>0.08</v>
      </c>
      <c r="CX1159">
        <f t="shared" si="1140"/>
        <v>0</v>
      </c>
      <c r="CY1159">
        <f t="shared" si="1151"/>
        <v>311.61850000000004</v>
      </c>
      <c r="CZ1159">
        <f t="shared" si="1152"/>
        <v>238.29650000000001</v>
      </c>
      <c r="DC1159" t="s">
        <v>3</v>
      </c>
      <c r="DD1159" t="s">
        <v>3</v>
      </c>
      <c r="DE1159" t="s">
        <v>3</v>
      </c>
      <c r="DF1159" t="s">
        <v>3</v>
      </c>
      <c r="DG1159" t="s">
        <v>3</v>
      </c>
      <c r="DH1159" t="s">
        <v>3</v>
      </c>
      <c r="DI1159" t="s">
        <v>3</v>
      </c>
      <c r="DJ1159" t="s">
        <v>3</v>
      </c>
      <c r="DK1159" t="s">
        <v>3</v>
      </c>
      <c r="DL1159" t="s">
        <v>3</v>
      </c>
      <c r="DM1159" t="s">
        <v>3</v>
      </c>
      <c r="DN1159">
        <v>0</v>
      </c>
      <c r="DO1159">
        <v>0</v>
      </c>
      <c r="DP1159">
        <v>1</v>
      </c>
      <c r="DQ1159">
        <v>1</v>
      </c>
      <c r="DU1159">
        <v>1010</v>
      </c>
      <c r="DV1159" t="s">
        <v>144</v>
      </c>
      <c r="DW1159" t="s">
        <v>144</v>
      </c>
      <c r="DX1159">
        <v>100</v>
      </c>
      <c r="DZ1159" t="s">
        <v>3</v>
      </c>
      <c r="EA1159" t="s">
        <v>3</v>
      </c>
      <c r="EB1159" t="s">
        <v>3</v>
      </c>
      <c r="EC1159" t="s">
        <v>3</v>
      </c>
      <c r="EE1159">
        <v>36260551</v>
      </c>
      <c r="EF1159">
        <v>6</v>
      </c>
      <c r="EG1159" t="s">
        <v>22</v>
      </c>
      <c r="EH1159">
        <v>0</v>
      </c>
      <c r="EI1159" t="s">
        <v>3</v>
      </c>
      <c r="EJ1159">
        <v>1</v>
      </c>
      <c r="EK1159">
        <v>67001</v>
      </c>
      <c r="EL1159" t="s">
        <v>146</v>
      </c>
      <c r="EM1159" t="s">
        <v>147</v>
      </c>
      <c r="EO1159" t="s">
        <v>3</v>
      </c>
      <c r="EQ1159">
        <v>0</v>
      </c>
      <c r="ER1159">
        <v>145.97999999999999</v>
      </c>
      <c r="ES1159">
        <v>0</v>
      </c>
      <c r="ET1159">
        <v>2.5</v>
      </c>
      <c r="EU1159">
        <v>1.08</v>
      </c>
      <c r="EV1159">
        <v>143.47999999999999</v>
      </c>
      <c r="EW1159">
        <v>17.89</v>
      </c>
      <c r="EX1159">
        <v>0.08</v>
      </c>
      <c r="EY1159">
        <v>0</v>
      </c>
      <c r="FQ1159">
        <v>0</v>
      </c>
      <c r="FR1159">
        <f t="shared" si="1141"/>
        <v>0</v>
      </c>
      <c r="FS1159">
        <v>0</v>
      </c>
      <c r="FX1159">
        <v>85</v>
      </c>
      <c r="FY1159">
        <v>65</v>
      </c>
      <c r="GA1159" t="s">
        <v>3</v>
      </c>
      <c r="GD1159">
        <v>1</v>
      </c>
      <c r="GF1159">
        <v>1945260508</v>
      </c>
      <c r="GG1159">
        <v>2</v>
      </c>
      <c r="GH1159">
        <v>1</v>
      </c>
      <c r="GI1159">
        <v>2</v>
      </c>
      <c r="GJ1159">
        <v>0</v>
      </c>
      <c r="GK1159">
        <v>0</v>
      </c>
      <c r="GL1159">
        <f t="shared" si="1142"/>
        <v>0</v>
      </c>
      <c r="GM1159">
        <f t="shared" si="1143"/>
        <v>916.64</v>
      </c>
      <c r="GN1159">
        <f t="shared" si="1144"/>
        <v>916.64</v>
      </c>
      <c r="GO1159">
        <f t="shared" si="1145"/>
        <v>0</v>
      </c>
      <c r="GP1159">
        <f t="shared" si="1146"/>
        <v>0</v>
      </c>
      <c r="GR1159">
        <v>0</v>
      </c>
      <c r="GS1159">
        <v>3</v>
      </c>
      <c r="GT1159">
        <v>0</v>
      </c>
      <c r="GU1159" t="s">
        <v>3</v>
      </c>
      <c r="GV1159">
        <f t="shared" si="1147"/>
        <v>0</v>
      </c>
      <c r="GW1159">
        <v>1</v>
      </c>
      <c r="GX1159">
        <f t="shared" si="1148"/>
        <v>0</v>
      </c>
      <c r="HA1159">
        <v>0</v>
      </c>
      <c r="HB1159">
        <v>0</v>
      </c>
      <c r="HC1159">
        <f t="shared" si="1149"/>
        <v>0</v>
      </c>
      <c r="HE1159" t="s">
        <v>3</v>
      </c>
      <c r="HF1159" t="s">
        <v>3</v>
      </c>
      <c r="IK1159">
        <v>0</v>
      </c>
    </row>
    <row r="1160" spans="1:245">
      <c r="A1160">
        <v>17</v>
      </c>
      <c r="B1160">
        <v>1</v>
      </c>
      <c r="C1160">
        <f>ROW(SmtRes!A838)</f>
        <v>838</v>
      </c>
      <c r="D1160">
        <f>ROW(EtalonRes!A822)</f>
        <v>822</v>
      </c>
      <c r="E1160" t="s">
        <v>152</v>
      </c>
      <c r="F1160" t="s">
        <v>315</v>
      </c>
      <c r="G1160" t="s">
        <v>316</v>
      </c>
      <c r="H1160" t="s">
        <v>53</v>
      </c>
      <c r="I1160">
        <f>ROUND(109/100,9)</f>
        <v>1.0900000000000001</v>
      </c>
      <c r="J1160">
        <v>0</v>
      </c>
      <c r="O1160">
        <f t="shared" si="1113"/>
        <v>10087.75</v>
      </c>
      <c r="P1160">
        <f t="shared" si="1114"/>
        <v>0</v>
      </c>
      <c r="Q1160">
        <f t="shared" si="1115"/>
        <v>0</v>
      </c>
      <c r="R1160">
        <f t="shared" si="1116"/>
        <v>0</v>
      </c>
      <c r="S1160">
        <f t="shared" si="1117"/>
        <v>10087.75</v>
      </c>
      <c r="T1160">
        <f t="shared" si="1118"/>
        <v>0</v>
      </c>
      <c r="U1160">
        <f t="shared" si="1119"/>
        <v>37.615900000000003</v>
      </c>
      <c r="V1160">
        <f t="shared" si="1120"/>
        <v>0</v>
      </c>
      <c r="W1160">
        <f t="shared" si="1121"/>
        <v>0</v>
      </c>
      <c r="X1160">
        <f t="shared" si="1122"/>
        <v>7767.57</v>
      </c>
      <c r="Y1160">
        <f t="shared" si="1123"/>
        <v>5043.88</v>
      </c>
      <c r="AA1160">
        <v>33525518</v>
      </c>
      <c r="AB1160">
        <f t="shared" si="1124"/>
        <v>291.95</v>
      </c>
      <c r="AC1160">
        <f t="shared" si="1125"/>
        <v>0</v>
      </c>
      <c r="AD1160">
        <f t="shared" si="1150"/>
        <v>0</v>
      </c>
      <c r="AE1160">
        <f t="shared" si="1126"/>
        <v>0</v>
      </c>
      <c r="AF1160">
        <f t="shared" si="1127"/>
        <v>291.95</v>
      </c>
      <c r="AG1160">
        <f t="shared" si="1128"/>
        <v>0</v>
      </c>
      <c r="AH1160">
        <f t="shared" si="1129"/>
        <v>34.51</v>
      </c>
      <c r="AI1160">
        <f t="shared" si="1130"/>
        <v>0</v>
      </c>
      <c r="AJ1160">
        <f t="shared" si="1131"/>
        <v>0</v>
      </c>
      <c r="AK1160">
        <v>291.95</v>
      </c>
      <c r="AL1160">
        <v>0</v>
      </c>
      <c r="AM1160">
        <v>0</v>
      </c>
      <c r="AN1160">
        <v>0</v>
      </c>
      <c r="AO1160">
        <v>291.95</v>
      </c>
      <c r="AP1160">
        <v>0</v>
      </c>
      <c r="AQ1160">
        <v>34.51</v>
      </c>
      <c r="AR1160">
        <v>0</v>
      </c>
      <c r="AS1160">
        <v>0</v>
      </c>
      <c r="AT1160">
        <v>77</v>
      </c>
      <c r="AU1160">
        <v>50</v>
      </c>
      <c r="AV1160">
        <v>1</v>
      </c>
      <c r="AW1160">
        <v>1</v>
      </c>
      <c r="AZ1160">
        <v>1</v>
      </c>
      <c r="BA1160">
        <v>31.7</v>
      </c>
      <c r="BB1160">
        <v>1</v>
      </c>
      <c r="BC1160">
        <v>1</v>
      </c>
      <c r="BD1160" t="s">
        <v>3</v>
      </c>
      <c r="BE1160" t="s">
        <v>3</v>
      </c>
      <c r="BF1160" t="s">
        <v>3</v>
      </c>
      <c r="BG1160" t="s">
        <v>3</v>
      </c>
      <c r="BH1160">
        <v>0</v>
      </c>
      <c r="BI1160">
        <v>1</v>
      </c>
      <c r="BJ1160" t="s">
        <v>317</v>
      </c>
      <c r="BM1160">
        <v>63001</v>
      </c>
      <c r="BN1160">
        <v>0</v>
      </c>
      <c r="BO1160" t="s">
        <v>315</v>
      </c>
      <c r="BP1160">
        <v>1</v>
      </c>
      <c r="BQ1160">
        <v>6</v>
      </c>
      <c r="BR1160">
        <v>0</v>
      </c>
      <c r="BS1160">
        <v>31.7</v>
      </c>
      <c r="BT1160">
        <v>1</v>
      </c>
      <c r="BU1160">
        <v>1</v>
      </c>
      <c r="BV1160">
        <v>1</v>
      </c>
      <c r="BW1160">
        <v>1</v>
      </c>
      <c r="BX1160">
        <v>1</v>
      </c>
      <c r="BY1160" t="s">
        <v>3</v>
      </c>
      <c r="BZ1160">
        <v>77</v>
      </c>
      <c r="CA1160">
        <v>50</v>
      </c>
      <c r="CE1160">
        <v>0</v>
      </c>
      <c r="CF1160">
        <v>0</v>
      </c>
      <c r="CG1160">
        <v>0</v>
      </c>
      <c r="CM1160">
        <v>0</v>
      </c>
      <c r="CN1160" t="s">
        <v>3</v>
      </c>
      <c r="CO1160">
        <v>0</v>
      </c>
      <c r="CP1160">
        <f t="shared" si="1132"/>
        <v>10087.75</v>
      </c>
      <c r="CQ1160">
        <f t="shared" si="1133"/>
        <v>0</v>
      </c>
      <c r="CR1160">
        <f t="shared" si="1134"/>
        <v>0</v>
      </c>
      <c r="CS1160">
        <f t="shared" si="1135"/>
        <v>0</v>
      </c>
      <c r="CT1160">
        <f t="shared" si="1136"/>
        <v>9254.8149999999987</v>
      </c>
      <c r="CU1160">
        <f t="shared" si="1137"/>
        <v>0</v>
      </c>
      <c r="CV1160">
        <f t="shared" si="1138"/>
        <v>34.51</v>
      </c>
      <c r="CW1160">
        <f t="shared" si="1139"/>
        <v>0</v>
      </c>
      <c r="CX1160">
        <f t="shared" si="1140"/>
        <v>0</v>
      </c>
      <c r="CY1160">
        <f t="shared" si="1151"/>
        <v>7767.5675000000001</v>
      </c>
      <c r="CZ1160">
        <f t="shared" si="1152"/>
        <v>5043.875</v>
      </c>
      <c r="DC1160" t="s">
        <v>3</v>
      </c>
      <c r="DD1160" t="s">
        <v>3</v>
      </c>
      <c r="DE1160" t="s">
        <v>3</v>
      </c>
      <c r="DF1160" t="s">
        <v>3</v>
      </c>
      <c r="DG1160" t="s">
        <v>3</v>
      </c>
      <c r="DH1160" t="s">
        <v>3</v>
      </c>
      <c r="DI1160" t="s">
        <v>3</v>
      </c>
      <c r="DJ1160" t="s">
        <v>3</v>
      </c>
      <c r="DK1160" t="s">
        <v>3</v>
      </c>
      <c r="DL1160" t="s">
        <v>3</v>
      </c>
      <c r="DM1160" t="s">
        <v>3</v>
      </c>
      <c r="DN1160">
        <v>0</v>
      </c>
      <c r="DO1160">
        <v>0</v>
      </c>
      <c r="DP1160">
        <v>1</v>
      </c>
      <c r="DQ1160">
        <v>1</v>
      </c>
      <c r="DU1160">
        <v>1005</v>
      </c>
      <c r="DV1160" t="s">
        <v>53</v>
      </c>
      <c r="DW1160" t="s">
        <v>53</v>
      </c>
      <c r="DX1160">
        <v>100</v>
      </c>
      <c r="DZ1160" t="s">
        <v>3</v>
      </c>
      <c r="EA1160" t="s">
        <v>3</v>
      </c>
      <c r="EB1160" t="s">
        <v>3</v>
      </c>
      <c r="EC1160" t="s">
        <v>3</v>
      </c>
      <c r="EE1160">
        <v>36260511</v>
      </c>
      <c r="EF1160">
        <v>6</v>
      </c>
      <c r="EG1160" t="s">
        <v>22</v>
      </c>
      <c r="EH1160">
        <v>0</v>
      </c>
      <c r="EI1160" t="s">
        <v>3</v>
      </c>
      <c r="EJ1160">
        <v>1</v>
      </c>
      <c r="EK1160">
        <v>63001</v>
      </c>
      <c r="EL1160" t="s">
        <v>318</v>
      </c>
      <c r="EM1160" t="s">
        <v>319</v>
      </c>
      <c r="EO1160" t="s">
        <v>3</v>
      </c>
      <c r="EQ1160">
        <v>0</v>
      </c>
      <c r="ER1160">
        <v>291.95</v>
      </c>
      <c r="ES1160">
        <v>0</v>
      </c>
      <c r="ET1160">
        <v>0</v>
      </c>
      <c r="EU1160">
        <v>0</v>
      </c>
      <c r="EV1160">
        <v>291.95</v>
      </c>
      <c r="EW1160">
        <v>34.51</v>
      </c>
      <c r="EX1160">
        <v>0</v>
      </c>
      <c r="EY1160">
        <v>0</v>
      </c>
      <c r="FQ1160">
        <v>0</v>
      </c>
      <c r="FR1160">
        <f t="shared" si="1141"/>
        <v>0</v>
      </c>
      <c r="FS1160">
        <v>0</v>
      </c>
      <c r="FX1160">
        <v>77</v>
      </c>
      <c r="FY1160">
        <v>50</v>
      </c>
      <c r="GA1160" t="s">
        <v>3</v>
      </c>
      <c r="GD1160">
        <v>1</v>
      </c>
      <c r="GF1160">
        <v>-1534236661</v>
      </c>
      <c r="GG1160">
        <v>2</v>
      </c>
      <c r="GH1160">
        <v>1</v>
      </c>
      <c r="GI1160">
        <v>2</v>
      </c>
      <c r="GJ1160">
        <v>0</v>
      </c>
      <c r="GK1160">
        <v>0</v>
      </c>
      <c r="GL1160">
        <f t="shared" si="1142"/>
        <v>0</v>
      </c>
      <c r="GM1160">
        <f t="shared" si="1143"/>
        <v>22899.200000000001</v>
      </c>
      <c r="GN1160">
        <f t="shared" si="1144"/>
        <v>22899.200000000001</v>
      </c>
      <c r="GO1160">
        <f t="shared" si="1145"/>
        <v>0</v>
      </c>
      <c r="GP1160">
        <f t="shared" si="1146"/>
        <v>0</v>
      </c>
      <c r="GR1160">
        <v>0</v>
      </c>
      <c r="GS1160">
        <v>3</v>
      </c>
      <c r="GT1160">
        <v>0</v>
      </c>
      <c r="GU1160" t="s">
        <v>3</v>
      </c>
      <c r="GV1160">
        <f t="shared" si="1147"/>
        <v>0</v>
      </c>
      <c r="GW1160">
        <v>1</v>
      </c>
      <c r="GX1160">
        <f t="shared" si="1148"/>
        <v>0</v>
      </c>
      <c r="HA1160">
        <v>0</v>
      </c>
      <c r="HB1160">
        <v>0</v>
      </c>
      <c r="HC1160">
        <f t="shared" si="1149"/>
        <v>0</v>
      </c>
      <c r="HE1160" t="s">
        <v>3</v>
      </c>
      <c r="HF1160" t="s">
        <v>3</v>
      </c>
      <c r="IK1160">
        <v>0</v>
      </c>
    </row>
    <row r="1161" spans="1:245">
      <c r="A1161">
        <v>18</v>
      </c>
      <c r="B1161">
        <v>1</v>
      </c>
      <c r="C1161">
        <v>838</v>
      </c>
      <c r="E1161" t="s">
        <v>207</v>
      </c>
      <c r="F1161" t="s">
        <v>26</v>
      </c>
      <c r="G1161" t="s">
        <v>27</v>
      </c>
      <c r="H1161" t="s">
        <v>28</v>
      </c>
      <c r="I1161">
        <f>I1160*J1161</f>
        <v>0.38804</v>
      </c>
      <c r="J1161">
        <v>0.35599999999999998</v>
      </c>
      <c r="O1161">
        <f t="shared" si="1113"/>
        <v>0</v>
      </c>
      <c r="P1161">
        <f t="shared" si="1114"/>
        <v>0</v>
      </c>
      <c r="Q1161">
        <f t="shared" si="1115"/>
        <v>0</v>
      </c>
      <c r="R1161">
        <f t="shared" si="1116"/>
        <v>0</v>
      </c>
      <c r="S1161">
        <f t="shared" si="1117"/>
        <v>0</v>
      </c>
      <c r="T1161">
        <f t="shared" si="1118"/>
        <v>0</v>
      </c>
      <c r="U1161">
        <f t="shared" si="1119"/>
        <v>0</v>
      </c>
      <c r="V1161">
        <f t="shared" si="1120"/>
        <v>0</v>
      </c>
      <c r="W1161">
        <f t="shared" si="1121"/>
        <v>0</v>
      </c>
      <c r="X1161">
        <f t="shared" si="1122"/>
        <v>0</v>
      </c>
      <c r="Y1161">
        <f t="shared" si="1123"/>
        <v>0</v>
      </c>
      <c r="AA1161">
        <v>33525518</v>
      </c>
      <c r="AB1161">
        <f t="shared" si="1124"/>
        <v>0</v>
      </c>
      <c r="AC1161">
        <f t="shared" si="1125"/>
        <v>0</v>
      </c>
      <c r="AD1161">
        <f t="shared" si="1150"/>
        <v>0</v>
      </c>
      <c r="AE1161">
        <f t="shared" si="1126"/>
        <v>0</v>
      </c>
      <c r="AF1161">
        <f t="shared" si="1127"/>
        <v>0</v>
      </c>
      <c r="AG1161">
        <f t="shared" si="1128"/>
        <v>0</v>
      </c>
      <c r="AH1161">
        <f t="shared" si="1129"/>
        <v>0</v>
      </c>
      <c r="AI1161">
        <f t="shared" si="1130"/>
        <v>0</v>
      </c>
      <c r="AJ1161">
        <f t="shared" si="1131"/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77</v>
      </c>
      <c r="AU1161">
        <v>50</v>
      </c>
      <c r="AV1161">
        <v>1</v>
      </c>
      <c r="AW1161">
        <v>1</v>
      </c>
      <c r="AZ1161">
        <v>1</v>
      </c>
      <c r="BA1161">
        <v>1</v>
      </c>
      <c r="BB1161">
        <v>1</v>
      </c>
      <c r="BC1161">
        <v>1</v>
      </c>
      <c r="BD1161" t="s">
        <v>3</v>
      </c>
      <c r="BE1161" t="s">
        <v>3</v>
      </c>
      <c r="BF1161" t="s">
        <v>3</v>
      </c>
      <c r="BG1161" t="s">
        <v>3</v>
      </c>
      <c r="BH1161">
        <v>3</v>
      </c>
      <c r="BI1161">
        <v>1</v>
      </c>
      <c r="BJ1161" t="s">
        <v>320</v>
      </c>
      <c r="BM1161">
        <v>63001</v>
      </c>
      <c r="BN1161">
        <v>0</v>
      </c>
      <c r="BO1161" t="s">
        <v>3</v>
      </c>
      <c r="BP1161">
        <v>0</v>
      </c>
      <c r="BQ1161">
        <v>6</v>
      </c>
      <c r="BR1161">
        <v>0</v>
      </c>
      <c r="BS1161">
        <v>1</v>
      </c>
      <c r="BT1161">
        <v>1</v>
      </c>
      <c r="BU1161">
        <v>1</v>
      </c>
      <c r="BV1161">
        <v>1</v>
      </c>
      <c r="BW1161">
        <v>1</v>
      </c>
      <c r="BX1161">
        <v>1</v>
      </c>
      <c r="BY1161" t="s">
        <v>3</v>
      </c>
      <c r="BZ1161">
        <v>77</v>
      </c>
      <c r="CA1161">
        <v>50</v>
      </c>
      <c r="CE1161">
        <v>0</v>
      </c>
      <c r="CF1161">
        <v>0</v>
      </c>
      <c r="CG1161">
        <v>0</v>
      </c>
      <c r="CM1161">
        <v>0</v>
      </c>
      <c r="CN1161" t="s">
        <v>3</v>
      </c>
      <c r="CO1161">
        <v>0</v>
      </c>
      <c r="CP1161">
        <f t="shared" si="1132"/>
        <v>0</v>
      </c>
      <c r="CQ1161">
        <f t="shared" si="1133"/>
        <v>0</v>
      </c>
      <c r="CR1161">
        <f t="shared" si="1134"/>
        <v>0</v>
      </c>
      <c r="CS1161">
        <f t="shared" si="1135"/>
        <v>0</v>
      </c>
      <c r="CT1161">
        <f t="shared" si="1136"/>
        <v>0</v>
      </c>
      <c r="CU1161">
        <f t="shared" si="1137"/>
        <v>0</v>
      </c>
      <c r="CV1161">
        <f t="shared" si="1138"/>
        <v>0</v>
      </c>
      <c r="CW1161">
        <f t="shared" si="1139"/>
        <v>0</v>
      </c>
      <c r="CX1161">
        <f t="shared" si="1140"/>
        <v>0</v>
      </c>
      <c r="CY1161">
        <f t="shared" si="1151"/>
        <v>0</v>
      </c>
      <c r="CZ1161">
        <f t="shared" si="1152"/>
        <v>0</v>
      </c>
      <c r="DC1161" t="s">
        <v>3</v>
      </c>
      <c r="DD1161" t="s">
        <v>3</v>
      </c>
      <c r="DE1161" t="s">
        <v>3</v>
      </c>
      <c r="DF1161" t="s">
        <v>3</v>
      </c>
      <c r="DG1161" t="s">
        <v>3</v>
      </c>
      <c r="DH1161" t="s">
        <v>3</v>
      </c>
      <c r="DI1161" t="s">
        <v>3</v>
      </c>
      <c r="DJ1161" t="s">
        <v>3</v>
      </c>
      <c r="DK1161" t="s">
        <v>3</v>
      </c>
      <c r="DL1161" t="s">
        <v>3</v>
      </c>
      <c r="DM1161" t="s">
        <v>3</v>
      </c>
      <c r="DN1161">
        <v>0</v>
      </c>
      <c r="DO1161">
        <v>0</v>
      </c>
      <c r="DP1161">
        <v>1</v>
      </c>
      <c r="DQ1161">
        <v>1</v>
      </c>
      <c r="DU1161">
        <v>1009</v>
      </c>
      <c r="DV1161" t="s">
        <v>28</v>
      </c>
      <c r="DW1161" t="s">
        <v>28</v>
      </c>
      <c r="DX1161">
        <v>1000</v>
      </c>
      <c r="DZ1161" t="s">
        <v>3</v>
      </c>
      <c r="EA1161" t="s">
        <v>3</v>
      </c>
      <c r="EB1161" t="s">
        <v>3</v>
      </c>
      <c r="EC1161" t="s">
        <v>3</v>
      </c>
      <c r="EE1161">
        <v>36260511</v>
      </c>
      <c r="EF1161">
        <v>6</v>
      </c>
      <c r="EG1161" t="s">
        <v>22</v>
      </c>
      <c r="EH1161">
        <v>0</v>
      </c>
      <c r="EI1161" t="s">
        <v>3</v>
      </c>
      <c r="EJ1161">
        <v>1</v>
      </c>
      <c r="EK1161">
        <v>63001</v>
      </c>
      <c r="EL1161" t="s">
        <v>318</v>
      </c>
      <c r="EM1161" t="s">
        <v>319</v>
      </c>
      <c r="EO1161" t="s">
        <v>3</v>
      </c>
      <c r="EQ1161">
        <v>0</v>
      </c>
      <c r="ER1161">
        <v>0</v>
      </c>
      <c r="ES1161">
        <v>0</v>
      </c>
      <c r="ET1161">
        <v>0</v>
      </c>
      <c r="EU1161">
        <v>0</v>
      </c>
      <c r="EV1161">
        <v>0</v>
      </c>
      <c r="EW1161">
        <v>0</v>
      </c>
      <c r="EX1161">
        <v>0</v>
      </c>
      <c r="FQ1161">
        <v>0</v>
      </c>
      <c r="FR1161">
        <f t="shared" si="1141"/>
        <v>0</v>
      </c>
      <c r="FS1161">
        <v>0</v>
      </c>
      <c r="FX1161">
        <v>77</v>
      </c>
      <c r="FY1161">
        <v>50</v>
      </c>
      <c r="GA1161" t="s">
        <v>3</v>
      </c>
      <c r="GD1161">
        <v>1</v>
      </c>
      <c r="GF1161">
        <v>-1482477211</v>
      </c>
      <c r="GG1161">
        <v>2</v>
      </c>
      <c r="GH1161">
        <v>1</v>
      </c>
      <c r="GI1161">
        <v>-2</v>
      </c>
      <c r="GJ1161">
        <v>0</v>
      </c>
      <c r="GK1161">
        <v>0</v>
      </c>
      <c r="GL1161">
        <f t="shared" si="1142"/>
        <v>0</v>
      </c>
      <c r="GM1161">
        <f t="shared" si="1143"/>
        <v>0</v>
      </c>
      <c r="GN1161">
        <f t="shared" si="1144"/>
        <v>0</v>
      </c>
      <c r="GO1161">
        <f t="shared" si="1145"/>
        <v>0</v>
      </c>
      <c r="GP1161">
        <f t="shared" si="1146"/>
        <v>0</v>
      </c>
      <c r="GR1161">
        <v>0</v>
      </c>
      <c r="GS1161">
        <v>3</v>
      </c>
      <c r="GT1161">
        <v>0</v>
      </c>
      <c r="GU1161" t="s">
        <v>3</v>
      </c>
      <c r="GV1161">
        <f t="shared" si="1147"/>
        <v>0</v>
      </c>
      <c r="GW1161">
        <v>1</v>
      </c>
      <c r="GX1161">
        <f t="shared" si="1148"/>
        <v>0</v>
      </c>
      <c r="HA1161">
        <v>0</v>
      </c>
      <c r="HB1161">
        <v>0</v>
      </c>
      <c r="HC1161">
        <f t="shared" si="1149"/>
        <v>0</v>
      </c>
      <c r="HE1161" t="s">
        <v>3</v>
      </c>
      <c r="HF1161" t="s">
        <v>3</v>
      </c>
      <c r="IK1161">
        <v>0</v>
      </c>
    </row>
    <row r="1162" spans="1:245">
      <c r="A1162">
        <v>17</v>
      </c>
      <c r="B1162">
        <v>1</v>
      </c>
      <c r="C1162">
        <f>ROW(SmtRes!A841)</f>
        <v>841</v>
      </c>
      <c r="D1162">
        <f>ROW(EtalonRes!A825)</f>
        <v>825</v>
      </c>
      <c r="E1162" t="s">
        <v>290</v>
      </c>
      <c r="F1162" t="s">
        <v>153</v>
      </c>
      <c r="G1162" t="s">
        <v>154</v>
      </c>
      <c r="H1162" t="s">
        <v>155</v>
      </c>
      <c r="I1162">
        <f>ROUND(30/100,9)</f>
        <v>0.3</v>
      </c>
      <c r="J1162">
        <v>0</v>
      </c>
      <c r="O1162">
        <f t="shared" si="1113"/>
        <v>716.39</v>
      </c>
      <c r="P1162">
        <f t="shared" si="1114"/>
        <v>0</v>
      </c>
      <c r="Q1162">
        <f t="shared" si="1115"/>
        <v>1.33</v>
      </c>
      <c r="R1162">
        <f t="shared" si="1116"/>
        <v>1.33</v>
      </c>
      <c r="S1162">
        <f t="shared" si="1117"/>
        <v>715.06</v>
      </c>
      <c r="T1162">
        <f t="shared" si="1118"/>
        <v>0</v>
      </c>
      <c r="U1162">
        <f t="shared" si="1119"/>
        <v>2.8919999999999999</v>
      </c>
      <c r="V1162">
        <f t="shared" si="1120"/>
        <v>3.0000000000000001E-3</v>
      </c>
      <c r="W1162">
        <f t="shared" si="1121"/>
        <v>0</v>
      </c>
      <c r="X1162">
        <f t="shared" si="1122"/>
        <v>608.92999999999995</v>
      </c>
      <c r="Y1162">
        <f t="shared" si="1123"/>
        <v>465.65</v>
      </c>
      <c r="AA1162">
        <v>33525518</v>
      </c>
      <c r="AB1162">
        <f t="shared" si="1124"/>
        <v>75.5</v>
      </c>
      <c r="AC1162">
        <f t="shared" si="1125"/>
        <v>0</v>
      </c>
      <c r="AD1162">
        <f t="shared" si="1150"/>
        <v>0.31</v>
      </c>
      <c r="AE1162">
        <f t="shared" si="1126"/>
        <v>0.14000000000000001</v>
      </c>
      <c r="AF1162">
        <f t="shared" si="1127"/>
        <v>75.19</v>
      </c>
      <c r="AG1162">
        <f t="shared" si="1128"/>
        <v>0</v>
      </c>
      <c r="AH1162">
        <f t="shared" si="1129"/>
        <v>9.64</v>
      </c>
      <c r="AI1162">
        <f t="shared" si="1130"/>
        <v>0.01</v>
      </c>
      <c r="AJ1162">
        <f t="shared" si="1131"/>
        <v>0</v>
      </c>
      <c r="AK1162">
        <v>75.5</v>
      </c>
      <c r="AL1162">
        <v>0</v>
      </c>
      <c r="AM1162">
        <v>0.31</v>
      </c>
      <c r="AN1162">
        <v>0.14000000000000001</v>
      </c>
      <c r="AO1162">
        <v>75.19</v>
      </c>
      <c r="AP1162">
        <v>0</v>
      </c>
      <c r="AQ1162">
        <v>9.64</v>
      </c>
      <c r="AR1162">
        <v>0.01</v>
      </c>
      <c r="AS1162">
        <v>0</v>
      </c>
      <c r="AT1162">
        <v>85</v>
      </c>
      <c r="AU1162">
        <v>65</v>
      </c>
      <c r="AV1162">
        <v>1</v>
      </c>
      <c r="AW1162">
        <v>1</v>
      </c>
      <c r="AZ1162">
        <v>1</v>
      </c>
      <c r="BA1162">
        <v>31.7</v>
      </c>
      <c r="BB1162">
        <v>14.35</v>
      </c>
      <c r="BC1162">
        <v>1</v>
      </c>
      <c r="BD1162" t="s">
        <v>3</v>
      </c>
      <c r="BE1162" t="s">
        <v>3</v>
      </c>
      <c r="BF1162" t="s">
        <v>3</v>
      </c>
      <c r="BG1162" t="s">
        <v>3</v>
      </c>
      <c r="BH1162">
        <v>0</v>
      </c>
      <c r="BI1162">
        <v>1</v>
      </c>
      <c r="BJ1162" t="s">
        <v>156</v>
      </c>
      <c r="BM1162">
        <v>67001</v>
      </c>
      <c r="BN1162">
        <v>0</v>
      </c>
      <c r="BO1162" t="s">
        <v>153</v>
      </c>
      <c r="BP1162">
        <v>1</v>
      </c>
      <c r="BQ1162">
        <v>6</v>
      </c>
      <c r="BR1162">
        <v>0</v>
      </c>
      <c r="BS1162">
        <v>31.7</v>
      </c>
      <c r="BT1162">
        <v>1</v>
      </c>
      <c r="BU1162">
        <v>1</v>
      </c>
      <c r="BV1162">
        <v>1</v>
      </c>
      <c r="BW1162">
        <v>1</v>
      </c>
      <c r="BX1162">
        <v>1</v>
      </c>
      <c r="BY1162" t="s">
        <v>3</v>
      </c>
      <c r="BZ1162">
        <v>85</v>
      </c>
      <c r="CA1162">
        <v>65</v>
      </c>
      <c r="CE1162">
        <v>0</v>
      </c>
      <c r="CF1162">
        <v>0</v>
      </c>
      <c r="CG1162">
        <v>0</v>
      </c>
      <c r="CM1162">
        <v>0</v>
      </c>
      <c r="CN1162" t="s">
        <v>3</v>
      </c>
      <c r="CO1162">
        <v>0</v>
      </c>
      <c r="CP1162">
        <f t="shared" si="1132"/>
        <v>716.39</v>
      </c>
      <c r="CQ1162">
        <f t="shared" si="1133"/>
        <v>0</v>
      </c>
      <c r="CR1162">
        <f t="shared" si="1134"/>
        <v>4.4485000000000001</v>
      </c>
      <c r="CS1162">
        <f t="shared" si="1135"/>
        <v>4.4380000000000006</v>
      </c>
      <c r="CT1162">
        <f t="shared" si="1136"/>
        <v>2383.5229999999997</v>
      </c>
      <c r="CU1162">
        <f t="shared" si="1137"/>
        <v>0</v>
      </c>
      <c r="CV1162">
        <f t="shared" si="1138"/>
        <v>9.64</v>
      </c>
      <c r="CW1162">
        <f t="shared" si="1139"/>
        <v>0.01</v>
      </c>
      <c r="CX1162">
        <f t="shared" si="1140"/>
        <v>0</v>
      </c>
      <c r="CY1162">
        <f t="shared" si="1151"/>
        <v>608.93150000000003</v>
      </c>
      <c r="CZ1162">
        <f t="shared" si="1152"/>
        <v>465.65350000000001</v>
      </c>
      <c r="DC1162" t="s">
        <v>3</v>
      </c>
      <c r="DD1162" t="s">
        <v>3</v>
      </c>
      <c r="DE1162" t="s">
        <v>3</v>
      </c>
      <c r="DF1162" t="s">
        <v>3</v>
      </c>
      <c r="DG1162" t="s">
        <v>3</v>
      </c>
      <c r="DH1162" t="s">
        <v>3</v>
      </c>
      <c r="DI1162" t="s">
        <v>3</v>
      </c>
      <c r="DJ1162" t="s">
        <v>3</v>
      </c>
      <c r="DK1162" t="s">
        <v>3</v>
      </c>
      <c r="DL1162" t="s">
        <v>3</v>
      </c>
      <c r="DM1162" t="s">
        <v>3</v>
      </c>
      <c r="DN1162">
        <v>0</v>
      </c>
      <c r="DO1162">
        <v>0</v>
      </c>
      <c r="DP1162">
        <v>1</v>
      </c>
      <c r="DQ1162">
        <v>1</v>
      </c>
      <c r="DU1162">
        <v>1003</v>
      </c>
      <c r="DV1162" t="s">
        <v>155</v>
      </c>
      <c r="DW1162" t="s">
        <v>155</v>
      </c>
      <c r="DX1162">
        <v>100</v>
      </c>
      <c r="DZ1162" t="s">
        <v>3</v>
      </c>
      <c r="EA1162" t="s">
        <v>3</v>
      </c>
      <c r="EB1162" t="s">
        <v>3</v>
      </c>
      <c r="EC1162" t="s">
        <v>3</v>
      </c>
      <c r="EE1162">
        <v>36260551</v>
      </c>
      <c r="EF1162">
        <v>6</v>
      </c>
      <c r="EG1162" t="s">
        <v>22</v>
      </c>
      <c r="EH1162">
        <v>0</v>
      </c>
      <c r="EI1162" t="s">
        <v>3</v>
      </c>
      <c r="EJ1162">
        <v>1</v>
      </c>
      <c r="EK1162">
        <v>67001</v>
      </c>
      <c r="EL1162" t="s">
        <v>146</v>
      </c>
      <c r="EM1162" t="s">
        <v>147</v>
      </c>
      <c r="EO1162" t="s">
        <v>3</v>
      </c>
      <c r="EQ1162">
        <v>0</v>
      </c>
      <c r="ER1162">
        <v>75.5</v>
      </c>
      <c r="ES1162">
        <v>0</v>
      </c>
      <c r="ET1162">
        <v>0.31</v>
      </c>
      <c r="EU1162">
        <v>0.14000000000000001</v>
      </c>
      <c r="EV1162">
        <v>75.19</v>
      </c>
      <c r="EW1162">
        <v>9.64</v>
      </c>
      <c r="EX1162">
        <v>0.01</v>
      </c>
      <c r="EY1162">
        <v>0</v>
      </c>
      <c r="FQ1162">
        <v>0</v>
      </c>
      <c r="FR1162">
        <f t="shared" si="1141"/>
        <v>0</v>
      </c>
      <c r="FS1162">
        <v>0</v>
      </c>
      <c r="FX1162">
        <v>85</v>
      </c>
      <c r="FY1162">
        <v>65</v>
      </c>
      <c r="GA1162" t="s">
        <v>3</v>
      </c>
      <c r="GD1162">
        <v>1</v>
      </c>
      <c r="GF1162">
        <v>-1480086875</v>
      </c>
      <c r="GG1162">
        <v>2</v>
      </c>
      <c r="GH1162">
        <v>1</v>
      </c>
      <c r="GI1162">
        <v>2</v>
      </c>
      <c r="GJ1162">
        <v>0</v>
      </c>
      <c r="GK1162">
        <v>0</v>
      </c>
      <c r="GL1162">
        <f t="shared" si="1142"/>
        <v>0</v>
      </c>
      <c r="GM1162">
        <f t="shared" si="1143"/>
        <v>1790.97</v>
      </c>
      <c r="GN1162">
        <f t="shared" si="1144"/>
        <v>1790.97</v>
      </c>
      <c r="GO1162">
        <f t="shared" si="1145"/>
        <v>0</v>
      </c>
      <c r="GP1162">
        <f t="shared" si="1146"/>
        <v>0</v>
      </c>
      <c r="GR1162">
        <v>0</v>
      </c>
      <c r="GS1162">
        <v>3</v>
      </c>
      <c r="GT1162">
        <v>0</v>
      </c>
      <c r="GU1162" t="s">
        <v>3</v>
      </c>
      <c r="GV1162">
        <f t="shared" si="1147"/>
        <v>0</v>
      </c>
      <c r="GW1162">
        <v>1</v>
      </c>
      <c r="GX1162">
        <f t="shared" si="1148"/>
        <v>0</v>
      </c>
      <c r="HA1162">
        <v>0</v>
      </c>
      <c r="HB1162">
        <v>0</v>
      </c>
      <c r="HC1162">
        <f t="shared" si="1149"/>
        <v>0</v>
      </c>
      <c r="HE1162" t="s">
        <v>3</v>
      </c>
      <c r="HF1162" t="s">
        <v>3</v>
      </c>
      <c r="IK1162">
        <v>0</v>
      </c>
    </row>
    <row r="1163" spans="1:245">
      <c r="A1163">
        <v>17</v>
      </c>
      <c r="B1163">
        <v>1</v>
      </c>
      <c r="C1163">
        <f>ROW(SmtRes!A843)</f>
        <v>843</v>
      </c>
      <c r="D1163">
        <f>ROW(EtalonRes!A827)</f>
        <v>827</v>
      </c>
      <c r="E1163" t="s">
        <v>157</v>
      </c>
      <c r="F1163" t="s">
        <v>158</v>
      </c>
      <c r="G1163" t="s">
        <v>159</v>
      </c>
      <c r="H1163" t="s">
        <v>53</v>
      </c>
      <c r="I1163">
        <f>ROUND(4/100,9)</f>
        <v>0.04</v>
      </c>
      <c r="J1163">
        <v>0</v>
      </c>
      <c r="O1163">
        <f t="shared" si="1113"/>
        <v>965.78</v>
      </c>
      <c r="P1163">
        <f t="shared" si="1114"/>
        <v>0</v>
      </c>
      <c r="Q1163">
        <f t="shared" si="1115"/>
        <v>0</v>
      </c>
      <c r="R1163">
        <f t="shared" si="1116"/>
        <v>0</v>
      </c>
      <c r="S1163">
        <f t="shared" si="1117"/>
        <v>965.78</v>
      </c>
      <c r="T1163">
        <f t="shared" si="1118"/>
        <v>0</v>
      </c>
      <c r="U1163">
        <f t="shared" si="1119"/>
        <v>3.7988</v>
      </c>
      <c r="V1163">
        <f t="shared" si="1120"/>
        <v>0</v>
      </c>
      <c r="W1163">
        <f t="shared" si="1121"/>
        <v>0</v>
      </c>
      <c r="X1163">
        <f t="shared" si="1122"/>
        <v>791.94</v>
      </c>
      <c r="Y1163">
        <f t="shared" si="1123"/>
        <v>598.78</v>
      </c>
      <c r="AA1163">
        <v>33525518</v>
      </c>
      <c r="AB1163">
        <f t="shared" si="1124"/>
        <v>761.66</v>
      </c>
      <c r="AC1163">
        <f t="shared" si="1125"/>
        <v>0</v>
      </c>
      <c r="AD1163">
        <f t="shared" si="1150"/>
        <v>0</v>
      </c>
      <c r="AE1163">
        <f t="shared" si="1126"/>
        <v>0</v>
      </c>
      <c r="AF1163">
        <f t="shared" si="1127"/>
        <v>761.66</v>
      </c>
      <c r="AG1163">
        <f t="shared" si="1128"/>
        <v>0</v>
      </c>
      <c r="AH1163">
        <f t="shared" si="1129"/>
        <v>94.97</v>
      </c>
      <c r="AI1163">
        <f t="shared" si="1130"/>
        <v>0</v>
      </c>
      <c r="AJ1163">
        <f t="shared" si="1131"/>
        <v>0</v>
      </c>
      <c r="AK1163">
        <v>761.66</v>
      </c>
      <c r="AL1163">
        <v>0</v>
      </c>
      <c r="AM1163">
        <v>0</v>
      </c>
      <c r="AN1163">
        <v>0</v>
      </c>
      <c r="AO1163">
        <v>761.66</v>
      </c>
      <c r="AP1163">
        <v>0</v>
      </c>
      <c r="AQ1163">
        <v>94.97</v>
      </c>
      <c r="AR1163">
        <v>0</v>
      </c>
      <c r="AS1163">
        <v>0</v>
      </c>
      <c r="AT1163">
        <v>82</v>
      </c>
      <c r="AU1163">
        <v>62</v>
      </c>
      <c r="AV1163">
        <v>1</v>
      </c>
      <c r="AW1163">
        <v>1</v>
      </c>
      <c r="AZ1163">
        <v>1</v>
      </c>
      <c r="BA1163">
        <v>31.7</v>
      </c>
      <c r="BB1163">
        <v>1</v>
      </c>
      <c r="BC1163">
        <v>1</v>
      </c>
      <c r="BD1163" t="s">
        <v>3</v>
      </c>
      <c r="BE1163" t="s">
        <v>3</v>
      </c>
      <c r="BF1163" t="s">
        <v>3</v>
      </c>
      <c r="BG1163" t="s">
        <v>3</v>
      </c>
      <c r="BH1163">
        <v>0</v>
      </c>
      <c r="BI1163">
        <v>1</v>
      </c>
      <c r="BJ1163" t="s">
        <v>160</v>
      </c>
      <c r="BM1163">
        <v>56001</v>
      </c>
      <c r="BN1163">
        <v>0</v>
      </c>
      <c r="BO1163" t="s">
        <v>158</v>
      </c>
      <c r="BP1163">
        <v>1</v>
      </c>
      <c r="BQ1163">
        <v>6</v>
      </c>
      <c r="BR1163">
        <v>0</v>
      </c>
      <c r="BS1163">
        <v>31.7</v>
      </c>
      <c r="BT1163">
        <v>1</v>
      </c>
      <c r="BU1163">
        <v>1</v>
      </c>
      <c r="BV1163">
        <v>1</v>
      </c>
      <c r="BW1163">
        <v>1</v>
      </c>
      <c r="BX1163">
        <v>1</v>
      </c>
      <c r="BY1163" t="s">
        <v>3</v>
      </c>
      <c r="BZ1163">
        <v>82</v>
      </c>
      <c r="CA1163">
        <v>62</v>
      </c>
      <c r="CE1163">
        <v>0</v>
      </c>
      <c r="CF1163">
        <v>0</v>
      </c>
      <c r="CG1163">
        <v>0</v>
      </c>
      <c r="CM1163">
        <v>0</v>
      </c>
      <c r="CN1163" t="s">
        <v>3</v>
      </c>
      <c r="CO1163">
        <v>0</v>
      </c>
      <c r="CP1163">
        <f t="shared" si="1132"/>
        <v>965.78</v>
      </c>
      <c r="CQ1163">
        <f t="shared" si="1133"/>
        <v>0</v>
      </c>
      <c r="CR1163">
        <f t="shared" si="1134"/>
        <v>0</v>
      </c>
      <c r="CS1163">
        <f t="shared" si="1135"/>
        <v>0</v>
      </c>
      <c r="CT1163">
        <f t="shared" si="1136"/>
        <v>24144.621999999999</v>
      </c>
      <c r="CU1163">
        <f t="shared" si="1137"/>
        <v>0</v>
      </c>
      <c r="CV1163">
        <f t="shared" si="1138"/>
        <v>94.97</v>
      </c>
      <c r="CW1163">
        <f t="shared" si="1139"/>
        <v>0</v>
      </c>
      <c r="CX1163">
        <f t="shared" si="1140"/>
        <v>0</v>
      </c>
      <c r="CY1163">
        <f t="shared" si="1151"/>
        <v>791.93959999999993</v>
      </c>
      <c r="CZ1163">
        <f t="shared" si="1152"/>
        <v>598.78359999999998</v>
      </c>
      <c r="DC1163" t="s">
        <v>3</v>
      </c>
      <c r="DD1163" t="s">
        <v>3</v>
      </c>
      <c r="DE1163" t="s">
        <v>3</v>
      </c>
      <c r="DF1163" t="s">
        <v>3</v>
      </c>
      <c r="DG1163" t="s">
        <v>3</v>
      </c>
      <c r="DH1163" t="s">
        <v>3</v>
      </c>
      <c r="DI1163" t="s">
        <v>3</v>
      </c>
      <c r="DJ1163" t="s">
        <v>3</v>
      </c>
      <c r="DK1163" t="s">
        <v>3</v>
      </c>
      <c r="DL1163" t="s">
        <v>3</v>
      </c>
      <c r="DM1163" t="s">
        <v>3</v>
      </c>
      <c r="DN1163">
        <v>0</v>
      </c>
      <c r="DO1163">
        <v>0</v>
      </c>
      <c r="DP1163">
        <v>1</v>
      </c>
      <c r="DQ1163">
        <v>1</v>
      </c>
      <c r="DU1163">
        <v>1005</v>
      </c>
      <c r="DV1163" t="s">
        <v>53</v>
      </c>
      <c r="DW1163" t="s">
        <v>53</v>
      </c>
      <c r="DX1163">
        <v>100</v>
      </c>
      <c r="DZ1163" t="s">
        <v>3</v>
      </c>
      <c r="EA1163" t="s">
        <v>3</v>
      </c>
      <c r="EB1163" t="s">
        <v>3</v>
      </c>
      <c r="EC1163" t="s">
        <v>3</v>
      </c>
      <c r="EE1163">
        <v>36260504</v>
      </c>
      <c r="EF1163">
        <v>6</v>
      </c>
      <c r="EG1163" t="s">
        <v>22</v>
      </c>
      <c r="EH1163">
        <v>0</v>
      </c>
      <c r="EI1163" t="s">
        <v>3</v>
      </c>
      <c r="EJ1163">
        <v>1</v>
      </c>
      <c r="EK1163">
        <v>56001</v>
      </c>
      <c r="EL1163" t="s">
        <v>138</v>
      </c>
      <c r="EM1163" t="s">
        <v>139</v>
      </c>
      <c r="EO1163" t="s">
        <v>3</v>
      </c>
      <c r="EQ1163">
        <v>0</v>
      </c>
      <c r="ER1163">
        <v>761.66</v>
      </c>
      <c r="ES1163">
        <v>0</v>
      </c>
      <c r="ET1163">
        <v>0</v>
      </c>
      <c r="EU1163">
        <v>0</v>
      </c>
      <c r="EV1163">
        <v>761.66</v>
      </c>
      <c r="EW1163">
        <v>94.97</v>
      </c>
      <c r="EX1163">
        <v>0</v>
      </c>
      <c r="EY1163">
        <v>0</v>
      </c>
      <c r="FQ1163">
        <v>0</v>
      </c>
      <c r="FR1163">
        <f t="shared" si="1141"/>
        <v>0</v>
      </c>
      <c r="FS1163">
        <v>0</v>
      </c>
      <c r="FX1163">
        <v>82</v>
      </c>
      <c r="FY1163">
        <v>62</v>
      </c>
      <c r="GA1163" t="s">
        <v>3</v>
      </c>
      <c r="GD1163">
        <v>1</v>
      </c>
      <c r="GF1163">
        <v>-1608728029</v>
      </c>
      <c r="GG1163">
        <v>2</v>
      </c>
      <c r="GH1163">
        <v>1</v>
      </c>
      <c r="GI1163">
        <v>2</v>
      </c>
      <c r="GJ1163">
        <v>0</v>
      </c>
      <c r="GK1163">
        <v>0</v>
      </c>
      <c r="GL1163">
        <f t="shared" si="1142"/>
        <v>0</v>
      </c>
      <c r="GM1163">
        <f t="shared" si="1143"/>
        <v>2356.5</v>
      </c>
      <c r="GN1163">
        <f t="shared" si="1144"/>
        <v>2356.5</v>
      </c>
      <c r="GO1163">
        <f t="shared" si="1145"/>
        <v>0</v>
      </c>
      <c r="GP1163">
        <f t="shared" si="1146"/>
        <v>0</v>
      </c>
      <c r="GR1163">
        <v>0</v>
      </c>
      <c r="GS1163">
        <v>3</v>
      </c>
      <c r="GT1163">
        <v>0</v>
      </c>
      <c r="GU1163" t="s">
        <v>3</v>
      </c>
      <c r="GV1163">
        <f t="shared" si="1147"/>
        <v>0</v>
      </c>
      <c r="GW1163">
        <v>1</v>
      </c>
      <c r="GX1163">
        <f t="shared" si="1148"/>
        <v>0</v>
      </c>
      <c r="HA1163">
        <v>0</v>
      </c>
      <c r="HB1163">
        <v>0</v>
      </c>
      <c r="HC1163">
        <f t="shared" si="1149"/>
        <v>0</v>
      </c>
      <c r="HE1163" t="s">
        <v>3</v>
      </c>
      <c r="HF1163" t="s">
        <v>3</v>
      </c>
      <c r="IK1163">
        <v>0</v>
      </c>
    </row>
    <row r="1164" spans="1:245">
      <c r="A1164">
        <v>18</v>
      </c>
      <c r="B1164">
        <v>1</v>
      </c>
      <c r="C1164">
        <v>843</v>
      </c>
      <c r="E1164" t="s">
        <v>161</v>
      </c>
      <c r="F1164" t="s">
        <v>26</v>
      </c>
      <c r="G1164" t="s">
        <v>27</v>
      </c>
      <c r="H1164" t="s">
        <v>28</v>
      </c>
      <c r="I1164">
        <f>I1163*J1164</f>
        <v>0.14000000000000001</v>
      </c>
      <c r="J1164">
        <v>3.5000000000000004</v>
      </c>
      <c r="O1164">
        <f t="shared" si="1113"/>
        <v>0</v>
      </c>
      <c r="P1164">
        <f t="shared" si="1114"/>
        <v>0</v>
      </c>
      <c r="Q1164">
        <f t="shared" si="1115"/>
        <v>0</v>
      </c>
      <c r="R1164">
        <f t="shared" si="1116"/>
        <v>0</v>
      </c>
      <c r="S1164">
        <f t="shared" si="1117"/>
        <v>0</v>
      </c>
      <c r="T1164">
        <f t="shared" si="1118"/>
        <v>0</v>
      </c>
      <c r="U1164">
        <f t="shared" si="1119"/>
        <v>0</v>
      </c>
      <c r="V1164">
        <f t="shared" si="1120"/>
        <v>0</v>
      </c>
      <c r="W1164">
        <f t="shared" si="1121"/>
        <v>0</v>
      </c>
      <c r="X1164">
        <f t="shared" si="1122"/>
        <v>0</v>
      </c>
      <c r="Y1164">
        <f t="shared" si="1123"/>
        <v>0</v>
      </c>
      <c r="AA1164">
        <v>33525518</v>
      </c>
      <c r="AB1164">
        <f t="shared" si="1124"/>
        <v>0</v>
      </c>
      <c r="AC1164">
        <f t="shared" si="1125"/>
        <v>0</v>
      </c>
      <c r="AD1164">
        <f t="shared" si="1150"/>
        <v>0</v>
      </c>
      <c r="AE1164">
        <f t="shared" si="1126"/>
        <v>0</v>
      </c>
      <c r="AF1164">
        <f t="shared" si="1127"/>
        <v>0</v>
      </c>
      <c r="AG1164">
        <f t="shared" si="1128"/>
        <v>0</v>
      </c>
      <c r="AH1164">
        <f t="shared" si="1129"/>
        <v>0</v>
      </c>
      <c r="AI1164">
        <f t="shared" si="1130"/>
        <v>0</v>
      </c>
      <c r="AJ1164">
        <f t="shared" si="1131"/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82</v>
      </c>
      <c r="AU1164">
        <v>62</v>
      </c>
      <c r="AV1164">
        <v>1</v>
      </c>
      <c r="AW1164">
        <v>1</v>
      </c>
      <c r="AZ1164">
        <v>1</v>
      </c>
      <c r="BA1164">
        <v>1</v>
      </c>
      <c r="BB1164">
        <v>1</v>
      </c>
      <c r="BC1164">
        <v>1</v>
      </c>
      <c r="BD1164" t="s">
        <v>3</v>
      </c>
      <c r="BE1164" t="s">
        <v>3</v>
      </c>
      <c r="BF1164" t="s">
        <v>3</v>
      </c>
      <c r="BG1164" t="s">
        <v>3</v>
      </c>
      <c r="BH1164">
        <v>3</v>
      </c>
      <c r="BI1164">
        <v>1</v>
      </c>
      <c r="BJ1164" t="s">
        <v>162</v>
      </c>
      <c r="BM1164">
        <v>56001</v>
      </c>
      <c r="BN1164">
        <v>0</v>
      </c>
      <c r="BO1164" t="s">
        <v>3</v>
      </c>
      <c r="BP1164">
        <v>0</v>
      </c>
      <c r="BQ1164">
        <v>6</v>
      </c>
      <c r="BR1164">
        <v>0</v>
      </c>
      <c r="BS1164">
        <v>1</v>
      </c>
      <c r="BT1164">
        <v>1</v>
      </c>
      <c r="BU1164">
        <v>1</v>
      </c>
      <c r="BV1164">
        <v>1</v>
      </c>
      <c r="BW1164">
        <v>1</v>
      </c>
      <c r="BX1164">
        <v>1</v>
      </c>
      <c r="BY1164" t="s">
        <v>3</v>
      </c>
      <c r="BZ1164">
        <v>82</v>
      </c>
      <c r="CA1164">
        <v>62</v>
      </c>
      <c r="CE1164">
        <v>0</v>
      </c>
      <c r="CF1164">
        <v>0</v>
      </c>
      <c r="CG1164">
        <v>0</v>
      </c>
      <c r="CM1164">
        <v>0</v>
      </c>
      <c r="CN1164" t="s">
        <v>3</v>
      </c>
      <c r="CO1164">
        <v>0</v>
      </c>
      <c r="CP1164">
        <f t="shared" si="1132"/>
        <v>0</v>
      </c>
      <c r="CQ1164">
        <f t="shared" si="1133"/>
        <v>0</v>
      </c>
      <c r="CR1164">
        <f t="shared" si="1134"/>
        <v>0</v>
      </c>
      <c r="CS1164">
        <f t="shared" si="1135"/>
        <v>0</v>
      </c>
      <c r="CT1164">
        <f t="shared" si="1136"/>
        <v>0</v>
      </c>
      <c r="CU1164">
        <f t="shared" si="1137"/>
        <v>0</v>
      </c>
      <c r="CV1164">
        <f t="shared" si="1138"/>
        <v>0</v>
      </c>
      <c r="CW1164">
        <f t="shared" si="1139"/>
        <v>0</v>
      </c>
      <c r="CX1164">
        <f t="shared" si="1140"/>
        <v>0</v>
      </c>
      <c r="CY1164">
        <f t="shared" si="1151"/>
        <v>0</v>
      </c>
      <c r="CZ1164">
        <f t="shared" si="1152"/>
        <v>0</v>
      </c>
      <c r="DC1164" t="s">
        <v>3</v>
      </c>
      <c r="DD1164" t="s">
        <v>3</v>
      </c>
      <c r="DE1164" t="s">
        <v>3</v>
      </c>
      <c r="DF1164" t="s">
        <v>3</v>
      </c>
      <c r="DG1164" t="s">
        <v>3</v>
      </c>
      <c r="DH1164" t="s">
        <v>3</v>
      </c>
      <c r="DI1164" t="s">
        <v>3</v>
      </c>
      <c r="DJ1164" t="s">
        <v>3</v>
      </c>
      <c r="DK1164" t="s">
        <v>3</v>
      </c>
      <c r="DL1164" t="s">
        <v>3</v>
      </c>
      <c r="DM1164" t="s">
        <v>3</v>
      </c>
      <c r="DN1164">
        <v>0</v>
      </c>
      <c r="DO1164">
        <v>0</v>
      </c>
      <c r="DP1164">
        <v>1</v>
      </c>
      <c r="DQ1164">
        <v>1</v>
      </c>
      <c r="DU1164">
        <v>1009</v>
      </c>
      <c r="DV1164" t="s">
        <v>28</v>
      </c>
      <c r="DW1164" t="s">
        <v>28</v>
      </c>
      <c r="DX1164">
        <v>1000</v>
      </c>
      <c r="DZ1164" t="s">
        <v>3</v>
      </c>
      <c r="EA1164" t="s">
        <v>3</v>
      </c>
      <c r="EB1164" t="s">
        <v>3</v>
      </c>
      <c r="EC1164" t="s">
        <v>3</v>
      </c>
      <c r="EE1164">
        <v>36260504</v>
      </c>
      <c r="EF1164">
        <v>6</v>
      </c>
      <c r="EG1164" t="s">
        <v>22</v>
      </c>
      <c r="EH1164">
        <v>0</v>
      </c>
      <c r="EI1164" t="s">
        <v>3</v>
      </c>
      <c r="EJ1164">
        <v>1</v>
      </c>
      <c r="EK1164">
        <v>56001</v>
      </c>
      <c r="EL1164" t="s">
        <v>138</v>
      </c>
      <c r="EM1164" t="s">
        <v>139</v>
      </c>
      <c r="EO1164" t="s">
        <v>3</v>
      </c>
      <c r="EQ1164">
        <v>0</v>
      </c>
      <c r="ER1164">
        <v>0</v>
      </c>
      <c r="ES1164">
        <v>0</v>
      </c>
      <c r="ET1164">
        <v>0</v>
      </c>
      <c r="EU1164">
        <v>0</v>
      </c>
      <c r="EV1164">
        <v>0</v>
      </c>
      <c r="EW1164">
        <v>0</v>
      </c>
      <c r="EX1164">
        <v>0</v>
      </c>
      <c r="FQ1164">
        <v>0</v>
      </c>
      <c r="FR1164">
        <f t="shared" si="1141"/>
        <v>0</v>
      </c>
      <c r="FS1164">
        <v>0</v>
      </c>
      <c r="FX1164">
        <v>82</v>
      </c>
      <c r="FY1164">
        <v>62</v>
      </c>
      <c r="GA1164" t="s">
        <v>3</v>
      </c>
      <c r="GD1164">
        <v>1</v>
      </c>
      <c r="GF1164">
        <v>1876412176</v>
      </c>
      <c r="GG1164">
        <v>2</v>
      </c>
      <c r="GH1164">
        <v>1</v>
      </c>
      <c r="GI1164">
        <v>-2</v>
      </c>
      <c r="GJ1164">
        <v>0</v>
      </c>
      <c r="GK1164">
        <v>0</v>
      </c>
      <c r="GL1164">
        <f t="shared" si="1142"/>
        <v>0</v>
      </c>
      <c r="GM1164">
        <f t="shared" si="1143"/>
        <v>0</v>
      </c>
      <c r="GN1164">
        <f t="shared" si="1144"/>
        <v>0</v>
      </c>
      <c r="GO1164">
        <f t="shared" si="1145"/>
        <v>0</v>
      </c>
      <c r="GP1164">
        <f t="shared" si="1146"/>
        <v>0</v>
      </c>
      <c r="GR1164">
        <v>0</v>
      </c>
      <c r="GS1164">
        <v>3</v>
      </c>
      <c r="GT1164">
        <v>0</v>
      </c>
      <c r="GU1164" t="s">
        <v>3</v>
      </c>
      <c r="GV1164">
        <f t="shared" si="1147"/>
        <v>0</v>
      </c>
      <c r="GW1164">
        <v>1</v>
      </c>
      <c r="GX1164">
        <f t="shared" si="1148"/>
        <v>0</v>
      </c>
      <c r="HA1164">
        <v>0</v>
      </c>
      <c r="HB1164">
        <v>0</v>
      </c>
      <c r="HC1164">
        <f t="shared" si="1149"/>
        <v>0</v>
      </c>
      <c r="HE1164" t="s">
        <v>3</v>
      </c>
      <c r="HF1164" t="s">
        <v>3</v>
      </c>
      <c r="IK1164">
        <v>0</v>
      </c>
    </row>
    <row r="1166" spans="1:245">
      <c r="A1166" s="1">
        <v>5</v>
      </c>
      <c r="B1166" s="1">
        <v>1</v>
      </c>
      <c r="C1166" s="1"/>
      <c r="D1166" s="1">
        <f>ROW(A1203)</f>
        <v>1203</v>
      </c>
      <c r="E1166" s="1"/>
      <c r="F1166" s="1" t="s">
        <v>15</v>
      </c>
      <c r="G1166" s="1" t="s">
        <v>321</v>
      </c>
      <c r="H1166" s="1" t="s">
        <v>3</v>
      </c>
      <c r="I1166" s="1">
        <v>0</v>
      </c>
      <c r="J1166" s="1"/>
      <c r="K1166" s="1">
        <v>-1</v>
      </c>
      <c r="L1166" s="1"/>
      <c r="M1166" s="1" t="s">
        <v>3</v>
      </c>
      <c r="N1166" s="1"/>
      <c r="O1166" s="1"/>
      <c r="P1166" s="1"/>
      <c r="Q1166" s="1"/>
      <c r="R1166" s="1"/>
      <c r="S1166" s="1">
        <v>0</v>
      </c>
      <c r="T1166" s="1"/>
      <c r="U1166" s="1" t="s">
        <v>3</v>
      </c>
      <c r="V1166" s="1">
        <v>0</v>
      </c>
      <c r="W1166" s="1"/>
      <c r="X1166" s="1"/>
      <c r="Y1166" s="1"/>
      <c r="Z1166" s="1"/>
      <c r="AA1166" s="1"/>
      <c r="AB1166" s="1" t="s">
        <v>3</v>
      </c>
      <c r="AC1166" s="1" t="s">
        <v>3</v>
      </c>
      <c r="AD1166" s="1" t="s">
        <v>3</v>
      </c>
      <c r="AE1166" s="1" t="s">
        <v>3</v>
      </c>
      <c r="AF1166" s="1" t="s">
        <v>3</v>
      </c>
      <c r="AG1166" s="1" t="s">
        <v>3</v>
      </c>
      <c r="AH1166" s="1"/>
      <c r="AI1166" s="1"/>
      <c r="AJ1166" s="1"/>
      <c r="AK1166" s="1"/>
      <c r="AL1166" s="1"/>
      <c r="AM1166" s="1"/>
      <c r="AN1166" s="1"/>
      <c r="AO1166" s="1"/>
      <c r="AP1166" s="1" t="s">
        <v>3</v>
      </c>
      <c r="AQ1166" s="1" t="s">
        <v>3</v>
      </c>
      <c r="AR1166" s="1" t="s">
        <v>3</v>
      </c>
      <c r="AS1166" s="1"/>
      <c r="AT1166" s="1"/>
      <c r="AU1166" s="1"/>
      <c r="AV1166" s="1"/>
      <c r="AW1166" s="1"/>
      <c r="AX1166" s="1"/>
      <c r="AY1166" s="1"/>
      <c r="AZ1166" s="1" t="s">
        <v>3</v>
      </c>
      <c r="BA1166" s="1"/>
      <c r="BB1166" s="1" t="s">
        <v>3</v>
      </c>
      <c r="BC1166" s="1" t="s">
        <v>3</v>
      </c>
      <c r="BD1166" s="1" t="s">
        <v>3</v>
      </c>
      <c r="BE1166" s="1" t="s">
        <v>3</v>
      </c>
      <c r="BF1166" s="1" t="s">
        <v>3</v>
      </c>
      <c r="BG1166" s="1" t="s">
        <v>3</v>
      </c>
      <c r="BH1166" s="1" t="s">
        <v>3</v>
      </c>
      <c r="BI1166" s="1" t="s">
        <v>3</v>
      </c>
      <c r="BJ1166" s="1" t="s">
        <v>3</v>
      </c>
      <c r="BK1166" s="1" t="s">
        <v>3</v>
      </c>
      <c r="BL1166" s="1" t="s">
        <v>3</v>
      </c>
      <c r="BM1166" s="1" t="s">
        <v>3</v>
      </c>
      <c r="BN1166" s="1" t="s">
        <v>3</v>
      </c>
      <c r="BO1166" s="1" t="s">
        <v>3</v>
      </c>
      <c r="BP1166" s="1" t="s">
        <v>3</v>
      </c>
      <c r="BQ1166" s="1"/>
      <c r="BR1166" s="1"/>
      <c r="BS1166" s="1"/>
      <c r="BT1166" s="1"/>
      <c r="BU1166" s="1"/>
      <c r="BV1166" s="1"/>
      <c r="BW1166" s="1"/>
      <c r="BX1166" s="1">
        <v>0</v>
      </c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>
        <v>0</v>
      </c>
    </row>
    <row r="1168" spans="1:245">
      <c r="A1168" s="2">
        <v>52</v>
      </c>
      <c r="B1168" s="2">
        <f t="shared" ref="B1168:G1168" si="1153">B1203</f>
        <v>1</v>
      </c>
      <c r="C1168" s="2">
        <f t="shared" si="1153"/>
        <v>5</v>
      </c>
      <c r="D1168" s="2">
        <f t="shared" si="1153"/>
        <v>1166</v>
      </c>
      <c r="E1168" s="2">
        <f t="shared" si="1153"/>
        <v>0</v>
      </c>
      <c r="F1168" s="2" t="str">
        <f t="shared" si="1153"/>
        <v>Новый подраздел</v>
      </c>
      <c r="G1168" s="2" t="str">
        <f t="shared" si="1153"/>
        <v>коридор 19 холл</v>
      </c>
      <c r="H1168" s="2"/>
      <c r="I1168" s="2"/>
      <c r="J1168" s="2"/>
      <c r="K1168" s="2"/>
      <c r="L1168" s="2"/>
      <c r="M1168" s="2"/>
      <c r="N1168" s="2"/>
      <c r="O1168" s="2">
        <f t="shared" ref="O1168:AT1168" si="1154">O1203</f>
        <v>424903.07</v>
      </c>
      <c r="P1168" s="2">
        <f t="shared" si="1154"/>
        <v>243105.42</v>
      </c>
      <c r="Q1168" s="2">
        <f t="shared" si="1154"/>
        <v>14223.62</v>
      </c>
      <c r="R1168" s="2">
        <f t="shared" si="1154"/>
        <v>3937.7</v>
      </c>
      <c r="S1168" s="2">
        <f t="shared" si="1154"/>
        <v>167574.03</v>
      </c>
      <c r="T1168" s="2">
        <f t="shared" si="1154"/>
        <v>0</v>
      </c>
      <c r="U1168" s="2">
        <f t="shared" si="1154"/>
        <v>592.08881299999996</v>
      </c>
      <c r="V1168" s="2">
        <f t="shared" si="1154"/>
        <v>11.530670000000001</v>
      </c>
      <c r="W1168" s="2">
        <f t="shared" si="1154"/>
        <v>753.04</v>
      </c>
      <c r="X1168" s="2">
        <f t="shared" si="1154"/>
        <v>177120.93</v>
      </c>
      <c r="Y1168" s="2">
        <f t="shared" si="1154"/>
        <v>96203.29</v>
      </c>
      <c r="Z1168" s="2">
        <f t="shared" si="1154"/>
        <v>0</v>
      </c>
      <c r="AA1168" s="2">
        <f t="shared" si="1154"/>
        <v>0</v>
      </c>
      <c r="AB1168" s="2">
        <f t="shared" si="1154"/>
        <v>424903.07</v>
      </c>
      <c r="AC1168" s="2">
        <f t="shared" si="1154"/>
        <v>243105.42</v>
      </c>
      <c r="AD1168" s="2">
        <f t="shared" si="1154"/>
        <v>14223.62</v>
      </c>
      <c r="AE1168" s="2">
        <f t="shared" si="1154"/>
        <v>3937.7</v>
      </c>
      <c r="AF1168" s="2">
        <f t="shared" si="1154"/>
        <v>167574.03</v>
      </c>
      <c r="AG1168" s="2">
        <f t="shared" si="1154"/>
        <v>0</v>
      </c>
      <c r="AH1168" s="2">
        <f t="shared" si="1154"/>
        <v>592.08881299999996</v>
      </c>
      <c r="AI1168" s="2">
        <f t="shared" si="1154"/>
        <v>11.530670000000001</v>
      </c>
      <c r="AJ1168" s="2">
        <f t="shared" si="1154"/>
        <v>753.04</v>
      </c>
      <c r="AK1168" s="2">
        <f t="shared" si="1154"/>
        <v>177120.93</v>
      </c>
      <c r="AL1168" s="2">
        <f t="shared" si="1154"/>
        <v>96203.29</v>
      </c>
      <c r="AM1168" s="2">
        <f t="shared" si="1154"/>
        <v>0</v>
      </c>
      <c r="AN1168" s="2">
        <f t="shared" si="1154"/>
        <v>0</v>
      </c>
      <c r="AO1168" s="2">
        <f t="shared" si="1154"/>
        <v>0</v>
      </c>
      <c r="AP1168" s="2">
        <f t="shared" si="1154"/>
        <v>0</v>
      </c>
      <c r="AQ1168" s="2">
        <f t="shared" si="1154"/>
        <v>0</v>
      </c>
      <c r="AR1168" s="2">
        <f t="shared" si="1154"/>
        <v>698227.29</v>
      </c>
      <c r="AS1168" s="2">
        <f t="shared" si="1154"/>
        <v>654036.72</v>
      </c>
      <c r="AT1168" s="2">
        <f t="shared" si="1154"/>
        <v>44190.57</v>
      </c>
      <c r="AU1168" s="2">
        <f t="shared" ref="AU1168:BZ1168" si="1155">AU1203</f>
        <v>0</v>
      </c>
      <c r="AV1168" s="2">
        <f t="shared" si="1155"/>
        <v>243105.42</v>
      </c>
      <c r="AW1168" s="2">
        <f t="shared" si="1155"/>
        <v>243105.42</v>
      </c>
      <c r="AX1168" s="2">
        <f t="shared" si="1155"/>
        <v>0</v>
      </c>
      <c r="AY1168" s="2">
        <f t="shared" si="1155"/>
        <v>243105.42</v>
      </c>
      <c r="AZ1168" s="2">
        <f t="shared" si="1155"/>
        <v>0</v>
      </c>
      <c r="BA1168" s="2">
        <f t="shared" si="1155"/>
        <v>0</v>
      </c>
      <c r="BB1168" s="2">
        <f t="shared" si="1155"/>
        <v>0</v>
      </c>
      <c r="BC1168" s="2">
        <f t="shared" si="1155"/>
        <v>0</v>
      </c>
      <c r="BD1168" s="2">
        <f t="shared" si="1155"/>
        <v>481.44</v>
      </c>
      <c r="BE1168" s="2">
        <f t="shared" si="1155"/>
        <v>0</v>
      </c>
      <c r="BF1168" s="2">
        <f t="shared" si="1155"/>
        <v>0</v>
      </c>
      <c r="BG1168" s="2">
        <f t="shared" si="1155"/>
        <v>0</v>
      </c>
      <c r="BH1168" s="2">
        <f t="shared" si="1155"/>
        <v>0</v>
      </c>
      <c r="BI1168" s="2">
        <f t="shared" si="1155"/>
        <v>0</v>
      </c>
      <c r="BJ1168" s="2">
        <f t="shared" si="1155"/>
        <v>0</v>
      </c>
      <c r="BK1168" s="2">
        <f t="shared" si="1155"/>
        <v>0</v>
      </c>
      <c r="BL1168" s="2">
        <f t="shared" si="1155"/>
        <v>0</v>
      </c>
      <c r="BM1168" s="2">
        <f t="shared" si="1155"/>
        <v>0</v>
      </c>
      <c r="BN1168" s="2">
        <f t="shared" si="1155"/>
        <v>0</v>
      </c>
      <c r="BO1168" s="2">
        <f t="shared" si="1155"/>
        <v>0</v>
      </c>
      <c r="BP1168" s="2">
        <f t="shared" si="1155"/>
        <v>0</v>
      </c>
      <c r="BQ1168" s="2">
        <f t="shared" si="1155"/>
        <v>0</v>
      </c>
      <c r="BR1168" s="2">
        <f t="shared" si="1155"/>
        <v>0</v>
      </c>
      <c r="BS1168" s="2">
        <f t="shared" si="1155"/>
        <v>0</v>
      </c>
      <c r="BT1168" s="2">
        <f t="shared" si="1155"/>
        <v>0</v>
      </c>
      <c r="BU1168" s="2">
        <f t="shared" si="1155"/>
        <v>0</v>
      </c>
      <c r="BV1168" s="2">
        <f t="shared" si="1155"/>
        <v>0</v>
      </c>
      <c r="BW1168" s="2">
        <f t="shared" si="1155"/>
        <v>0</v>
      </c>
      <c r="BX1168" s="2">
        <f t="shared" si="1155"/>
        <v>0</v>
      </c>
      <c r="BY1168" s="2">
        <f t="shared" si="1155"/>
        <v>0</v>
      </c>
      <c r="BZ1168" s="2">
        <f t="shared" si="1155"/>
        <v>0</v>
      </c>
      <c r="CA1168" s="2">
        <f t="shared" ref="CA1168:DF1168" si="1156">CA1203</f>
        <v>698227.29</v>
      </c>
      <c r="CB1168" s="2">
        <f t="shared" si="1156"/>
        <v>654036.72</v>
      </c>
      <c r="CC1168" s="2">
        <f t="shared" si="1156"/>
        <v>44190.57</v>
      </c>
      <c r="CD1168" s="2">
        <f t="shared" si="1156"/>
        <v>0</v>
      </c>
      <c r="CE1168" s="2">
        <f t="shared" si="1156"/>
        <v>243105.42</v>
      </c>
      <c r="CF1168" s="2">
        <f t="shared" si="1156"/>
        <v>243105.42</v>
      </c>
      <c r="CG1168" s="2">
        <f t="shared" si="1156"/>
        <v>0</v>
      </c>
      <c r="CH1168" s="2">
        <f t="shared" si="1156"/>
        <v>243105.42</v>
      </c>
      <c r="CI1168" s="2">
        <f t="shared" si="1156"/>
        <v>0</v>
      </c>
      <c r="CJ1168" s="2">
        <f t="shared" si="1156"/>
        <v>0</v>
      </c>
      <c r="CK1168" s="2">
        <f t="shared" si="1156"/>
        <v>0</v>
      </c>
      <c r="CL1168" s="2">
        <f t="shared" si="1156"/>
        <v>0</v>
      </c>
      <c r="CM1168" s="2">
        <f t="shared" si="1156"/>
        <v>481.44</v>
      </c>
      <c r="CN1168" s="2">
        <f t="shared" si="1156"/>
        <v>0</v>
      </c>
      <c r="CO1168" s="2">
        <f t="shared" si="1156"/>
        <v>0</v>
      </c>
      <c r="CP1168" s="2">
        <f t="shared" si="1156"/>
        <v>0</v>
      </c>
      <c r="CQ1168" s="2">
        <f t="shared" si="1156"/>
        <v>0</v>
      </c>
      <c r="CR1168" s="2">
        <f t="shared" si="1156"/>
        <v>0</v>
      </c>
      <c r="CS1168" s="2">
        <f t="shared" si="1156"/>
        <v>0</v>
      </c>
      <c r="CT1168" s="2">
        <f t="shared" si="1156"/>
        <v>0</v>
      </c>
      <c r="CU1168" s="2">
        <f t="shared" si="1156"/>
        <v>0</v>
      </c>
      <c r="CV1168" s="2">
        <f t="shared" si="1156"/>
        <v>0</v>
      </c>
      <c r="CW1168" s="2">
        <f t="shared" si="1156"/>
        <v>0</v>
      </c>
      <c r="CX1168" s="2">
        <f t="shared" si="1156"/>
        <v>0</v>
      </c>
      <c r="CY1168" s="2">
        <f t="shared" si="1156"/>
        <v>0</v>
      </c>
      <c r="CZ1168" s="2">
        <f t="shared" si="1156"/>
        <v>0</v>
      </c>
      <c r="DA1168" s="2">
        <f t="shared" si="1156"/>
        <v>0</v>
      </c>
      <c r="DB1168" s="2">
        <f t="shared" si="1156"/>
        <v>0</v>
      </c>
      <c r="DC1168" s="2">
        <f t="shared" si="1156"/>
        <v>0</v>
      </c>
      <c r="DD1168" s="2">
        <f t="shared" si="1156"/>
        <v>0</v>
      </c>
      <c r="DE1168" s="2">
        <f t="shared" si="1156"/>
        <v>0</v>
      </c>
      <c r="DF1168" s="2">
        <f t="shared" si="1156"/>
        <v>0</v>
      </c>
      <c r="DG1168" s="3">
        <f t="shared" ref="DG1168:EL1168" si="1157">DG1203</f>
        <v>0</v>
      </c>
      <c r="DH1168" s="3">
        <f t="shared" si="1157"/>
        <v>0</v>
      </c>
      <c r="DI1168" s="3">
        <f t="shared" si="1157"/>
        <v>0</v>
      </c>
      <c r="DJ1168" s="3">
        <f t="shared" si="1157"/>
        <v>0</v>
      </c>
      <c r="DK1168" s="3">
        <f t="shared" si="1157"/>
        <v>0</v>
      </c>
      <c r="DL1168" s="3">
        <f t="shared" si="1157"/>
        <v>0</v>
      </c>
      <c r="DM1168" s="3">
        <f t="shared" si="1157"/>
        <v>0</v>
      </c>
      <c r="DN1168" s="3">
        <f t="shared" si="1157"/>
        <v>0</v>
      </c>
      <c r="DO1168" s="3">
        <f t="shared" si="1157"/>
        <v>0</v>
      </c>
      <c r="DP1168" s="3">
        <f t="shared" si="1157"/>
        <v>0</v>
      </c>
      <c r="DQ1168" s="3">
        <f t="shared" si="1157"/>
        <v>0</v>
      </c>
      <c r="DR1168" s="3">
        <f t="shared" si="1157"/>
        <v>0</v>
      </c>
      <c r="DS1168" s="3">
        <f t="shared" si="1157"/>
        <v>0</v>
      </c>
      <c r="DT1168" s="3">
        <f t="shared" si="1157"/>
        <v>0</v>
      </c>
      <c r="DU1168" s="3">
        <f t="shared" si="1157"/>
        <v>0</v>
      </c>
      <c r="DV1168" s="3">
        <f t="shared" si="1157"/>
        <v>0</v>
      </c>
      <c r="DW1168" s="3">
        <f t="shared" si="1157"/>
        <v>0</v>
      </c>
      <c r="DX1168" s="3">
        <f t="shared" si="1157"/>
        <v>0</v>
      </c>
      <c r="DY1168" s="3">
        <f t="shared" si="1157"/>
        <v>0</v>
      </c>
      <c r="DZ1168" s="3">
        <f t="shared" si="1157"/>
        <v>0</v>
      </c>
      <c r="EA1168" s="3">
        <f t="shared" si="1157"/>
        <v>0</v>
      </c>
      <c r="EB1168" s="3">
        <f t="shared" si="1157"/>
        <v>0</v>
      </c>
      <c r="EC1168" s="3">
        <f t="shared" si="1157"/>
        <v>0</v>
      </c>
      <c r="ED1168" s="3">
        <f t="shared" si="1157"/>
        <v>0</v>
      </c>
      <c r="EE1168" s="3">
        <f t="shared" si="1157"/>
        <v>0</v>
      </c>
      <c r="EF1168" s="3">
        <f t="shared" si="1157"/>
        <v>0</v>
      </c>
      <c r="EG1168" s="3">
        <f t="shared" si="1157"/>
        <v>0</v>
      </c>
      <c r="EH1168" s="3">
        <f t="shared" si="1157"/>
        <v>0</v>
      </c>
      <c r="EI1168" s="3">
        <f t="shared" si="1157"/>
        <v>0</v>
      </c>
      <c r="EJ1168" s="3">
        <f t="shared" si="1157"/>
        <v>0</v>
      </c>
      <c r="EK1168" s="3">
        <f t="shared" si="1157"/>
        <v>0</v>
      </c>
      <c r="EL1168" s="3">
        <f t="shared" si="1157"/>
        <v>0</v>
      </c>
      <c r="EM1168" s="3">
        <f t="shared" ref="EM1168:FR1168" si="1158">EM1203</f>
        <v>0</v>
      </c>
      <c r="EN1168" s="3">
        <f t="shared" si="1158"/>
        <v>0</v>
      </c>
      <c r="EO1168" s="3">
        <f t="shared" si="1158"/>
        <v>0</v>
      </c>
      <c r="EP1168" s="3">
        <f t="shared" si="1158"/>
        <v>0</v>
      </c>
      <c r="EQ1168" s="3">
        <f t="shared" si="1158"/>
        <v>0</v>
      </c>
      <c r="ER1168" s="3">
        <f t="shared" si="1158"/>
        <v>0</v>
      </c>
      <c r="ES1168" s="3">
        <f t="shared" si="1158"/>
        <v>0</v>
      </c>
      <c r="ET1168" s="3">
        <f t="shared" si="1158"/>
        <v>0</v>
      </c>
      <c r="EU1168" s="3">
        <f t="shared" si="1158"/>
        <v>0</v>
      </c>
      <c r="EV1168" s="3">
        <f t="shared" si="1158"/>
        <v>0</v>
      </c>
      <c r="EW1168" s="3">
        <f t="shared" si="1158"/>
        <v>0</v>
      </c>
      <c r="EX1168" s="3">
        <f t="shared" si="1158"/>
        <v>0</v>
      </c>
      <c r="EY1168" s="3">
        <f t="shared" si="1158"/>
        <v>0</v>
      </c>
      <c r="EZ1168" s="3">
        <f t="shared" si="1158"/>
        <v>0</v>
      </c>
      <c r="FA1168" s="3">
        <f t="shared" si="1158"/>
        <v>0</v>
      </c>
      <c r="FB1168" s="3">
        <f t="shared" si="1158"/>
        <v>0</v>
      </c>
      <c r="FC1168" s="3">
        <f t="shared" si="1158"/>
        <v>0</v>
      </c>
      <c r="FD1168" s="3">
        <f t="shared" si="1158"/>
        <v>0</v>
      </c>
      <c r="FE1168" s="3">
        <f t="shared" si="1158"/>
        <v>0</v>
      </c>
      <c r="FF1168" s="3">
        <f t="shared" si="1158"/>
        <v>0</v>
      </c>
      <c r="FG1168" s="3">
        <f t="shared" si="1158"/>
        <v>0</v>
      </c>
      <c r="FH1168" s="3">
        <f t="shared" si="1158"/>
        <v>0</v>
      </c>
      <c r="FI1168" s="3">
        <f t="shared" si="1158"/>
        <v>0</v>
      </c>
      <c r="FJ1168" s="3">
        <f t="shared" si="1158"/>
        <v>0</v>
      </c>
      <c r="FK1168" s="3">
        <f t="shared" si="1158"/>
        <v>0</v>
      </c>
      <c r="FL1168" s="3">
        <f t="shared" si="1158"/>
        <v>0</v>
      </c>
      <c r="FM1168" s="3">
        <f t="shared" si="1158"/>
        <v>0</v>
      </c>
      <c r="FN1168" s="3">
        <f t="shared" si="1158"/>
        <v>0</v>
      </c>
      <c r="FO1168" s="3">
        <f t="shared" si="1158"/>
        <v>0</v>
      </c>
      <c r="FP1168" s="3">
        <f t="shared" si="1158"/>
        <v>0</v>
      </c>
      <c r="FQ1168" s="3">
        <f t="shared" si="1158"/>
        <v>0</v>
      </c>
      <c r="FR1168" s="3">
        <f t="shared" si="1158"/>
        <v>0</v>
      </c>
      <c r="FS1168" s="3">
        <f t="shared" ref="FS1168:GX1168" si="1159">FS1203</f>
        <v>0</v>
      </c>
      <c r="FT1168" s="3">
        <f t="shared" si="1159"/>
        <v>0</v>
      </c>
      <c r="FU1168" s="3">
        <f t="shared" si="1159"/>
        <v>0</v>
      </c>
      <c r="FV1168" s="3">
        <f t="shared" si="1159"/>
        <v>0</v>
      </c>
      <c r="FW1168" s="3">
        <f t="shared" si="1159"/>
        <v>0</v>
      </c>
      <c r="FX1168" s="3">
        <f t="shared" si="1159"/>
        <v>0</v>
      </c>
      <c r="FY1168" s="3">
        <f t="shared" si="1159"/>
        <v>0</v>
      </c>
      <c r="FZ1168" s="3">
        <f t="shared" si="1159"/>
        <v>0</v>
      </c>
      <c r="GA1168" s="3">
        <f t="shared" si="1159"/>
        <v>0</v>
      </c>
      <c r="GB1168" s="3">
        <f t="shared" si="1159"/>
        <v>0</v>
      </c>
      <c r="GC1168" s="3">
        <f t="shared" si="1159"/>
        <v>0</v>
      </c>
      <c r="GD1168" s="3">
        <f t="shared" si="1159"/>
        <v>0</v>
      </c>
      <c r="GE1168" s="3">
        <f t="shared" si="1159"/>
        <v>0</v>
      </c>
      <c r="GF1168" s="3">
        <f t="shared" si="1159"/>
        <v>0</v>
      </c>
      <c r="GG1168" s="3">
        <f t="shared" si="1159"/>
        <v>0</v>
      </c>
      <c r="GH1168" s="3">
        <f t="shared" si="1159"/>
        <v>0</v>
      </c>
      <c r="GI1168" s="3">
        <f t="shared" si="1159"/>
        <v>0</v>
      </c>
      <c r="GJ1168" s="3">
        <f t="shared" si="1159"/>
        <v>0</v>
      </c>
      <c r="GK1168" s="3">
        <f t="shared" si="1159"/>
        <v>0</v>
      </c>
      <c r="GL1168" s="3">
        <f t="shared" si="1159"/>
        <v>0</v>
      </c>
      <c r="GM1168" s="3">
        <f t="shared" si="1159"/>
        <v>0</v>
      </c>
      <c r="GN1168" s="3">
        <f t="shared" si="1159"/>
        <v>0</v>
      </c>
      <c r="GO1168" s="3">
        <f t="shared" si="1159"/>
        <v>0</v>
      </c>
      <c r="GP1168" s="3">
        <f t="shared" si="1159"/>
        <v>0</v>
      </c>
      <c r="GQ1168" s="3">
        <f t="shared" si="1159"/>
        <v>0</v>
      </c>
      <c r="GR1168" s="3">
        <f t="shared" si="1159"/>
        <v>0</v>
      </c>
      <c r="GS1168" s="3">
        <f t="shared" si="1159"/>
        <v>0</v>
      </c>
      <c r="GT1168" s="3">
        <f t="shared" si="1159"/>
        <v>0</v>
      </c>
      <c r="GU1168" s="3">
        <f t="shared" si="1159"/>
        <v>0</v>
      </c>
      <c r="GV1168" s="3">
        <f t="shared" si="1159"/>
        <v>0</v>
      </c>
      <c r="GW1168" s="3">
        <f t="shared" si="1159"/>
        <v>0</v>
      </c>
      <c r="GX1168" s="3">
        <f t="shared" si="1159"/>
        <v>0</v>
      </c>
    </row>
    <row r="1170" spans="1:245">
      <c r="A1170">
        <v>17</v>
      </c>
      <c r="B1170">
        <v>1</v>
      </c>
      <c r="C1170">
        <f>ROW(SmtRes!A850)</f>
        <v>850</v>
      </c>
      <c r="D1170">
        <f>ROW(EtalonRes!A834)</f>
        <v>834</v>
      </c>
      <c r="E1170" t="s">
        <v>17</v>
      </c>
      <c r="F1170" t="s">
        <v>163</v>
      </c>
      <c r="G1170" t="s">
        <v>164</v>
      </c>
      <c r="H1170" t="s">
        <v>165</v>
      </c>
      <c r="I1170">
        <f>ROUND(16/100,9)</f>
        <v>0.16</v>
      </c>
      <c r="J1170">
        <v>0</v>
      </c>
      <c r="O1170">
        <f t="shared" ref="O1170:O1201" si="1160">ROUND(CP1170,2)</f>
        <v>4025.69</v>
      </c>
      <c r="P1170">
        <f t="shared" ref="P1170:P1201" si="1161">ROUND(CQ1170*I1170,2)</f>
        <v>2940.6</v>
      </c>
      <c r="Q1170">
        <f t="shared" ref="Q1170:Q1201" si="1162">ROUND(CR1170*I1170,2)</f>
        <v>30.81</v>
      </c>
      <c r="R1170">
        <f t="shared" ref="R1170:R1201" si="1163">ROUND(CS1170*I1170,2)</f>
        <v>3.42</v>
      </c>
      <c r="S1170">
        <f t="shared" ref="S1170:S1201" si="1164">ROUND(CT1170*I1170,2)</f>
        <v>1054.28</v>
      </c>
      <c r="T1170">
        <f t="shared" ref="T1170:T1201" si="1165">ROUND(CU1170*I1170,2)</f>
        <v>0</v>
      </c>
      <c r="U1170">
        <f t="shared" ref="U1170:U1201" si="1166">CV1170*I1170</f>
        <v>3.8989600000000002</v>
      </c>
      <c r="V1170">
        <f t="shared" ref="V1170:V1201" si="1167">CW1170*I1170</f>
        <v>8.0000000000000002E-3</v>
      </c>
      <c r="W1170">
        <f t="shared" ref="W1170:W1201" si="1168">ROUND(CX1170*I1170,2)</f>
        <v>0</v>
      </c>
      <c r="X1170">
        <f t="shared" ref="X1170:X1201" si="1169">ROUND(CY1170,2)</f>
        <v>1121.1600000000001</v>
      </c>
      <c r="Y1170">
        <f t="shared" ref="Y1170:Y1201" si="1170">ROUND(CZ1170,2)</f>
        <v>571.16</v>
      </c>
      <c r="AA1170">
        <v>33525518</v>
      </c>
      <c r="AB1170">
        <f t="shared" ref="AB1170:AB1201" si="1171">ROUND((AC1170+AD1170+AF1170),6)</f>
        <v>4229.8649999999998</v>
      </c>
      <c r="AC1170">
        <f t="shared" ref="AC1170:AC1195" si="1172">ROUND((ES1170),6)</f>
        <v>4004.09</v>
      </c>
      <c r="AD1170">
        <f>ROUND(((((ET1170*1.25))-((EU1170*1.25)))+AE1170),6)</f>
        <v>17.912500000000001</v>
      </c>
      <c r="AE1170">
        <f>ROUND(((EU1170*1.25)),6)</f>
        <v>0.67500000000000004</v>
      </c>
      <c r="AF1170">
        <f>ROUND(((EV1170*1.15)),6)</f>
        <v>207.86250000000001</v>
      </c>
      <c r="AG1170">
        <f t="shared" ref="AG1170:AG1201" si="1173">ROUND((AP1170),6)</f>
        <v>0</v>
      </c>
      <c r="AH1170">
        <f>((EW1170*1.15))</f>
        <v>24.368500000000001</v>
      </c>
      <c r="AI1170">
        <f>((EX1170*1.25))</f>
        <v>0.05</v>
      </c>
      <c r="AJ1170">
        <f t="shared" ref="AJ1170:AJ1201" si="1174">(AS1170)</f>
        <v>0</v>
      </c>
      <c r="AK1170">
        <v>4199.17</v>
      </c>
      <c r="AL1170">
        <v>4004.09</v>
      </c>
      <c r="AM1170">
        <v>14.33</v>
      </c>
      <c r="AN1170">
        <v>0.54</v>
      </c>
      <c r="AO1170">
        <v>180.75</v>
      </c>
      <c r="AP1170">
        <v>0</v>
      </c>
      <c r="AQ1170">
        <v>21.19</v>
      </c>
      <c r="AR1170">
        <v>0.04</v>
      </c>
      <c r="AS1170">
        <v>0</v>
      </c>
      <c r="AT1170">
        <v>106</v>
      </c>
      <c r="AU1170">
        <v>54</v>
      </c>
      <c r="AV1170">
        <v>1</v>
      </c>
      <c r="AW1170">
        <v>1</v>
      </c>
      <c r="AZ1170">
        <v>1</v>
      </c>
      <c r="BA1170">
        <v>31.7</v>
      </c>
      <c r="BB1170">
        <v>10.75</v>
      </c>
      <c r="BC1170">
        <v>4.59</v>
      </c>
      <c r="BD1170" t="s">
        <v>3</v>
      </c>
      <c r="BE1170" t="s">
        <v>3</v>
      </c>
      <c r="BF1170" t="s">
        <v>3</v>
      </c>
      <c r="BG1170" t="s">
        <v>3</v>
      </c>
      <c r="BH1170">
        <v>0</v>
      </c>
      <c r="BI1170">
        <v>1</v>
      </c>
      <c r="BJ1170" t="s">
        <v>166</v>
      </c>
      <c r="BM1170">
        <v>10001</v>
      </c>
      <c r="BN1170">
        <v>0</v>
      </c>
      <c r="BO1170" t="s">
        <v>163</v>
      </c>
      <c r="BP1170">
        <v>1</v>
      </c>
      <c r="BQ1170">
        <v>2</v>
      </c>
      <c r="BR1170">
        <v>0</v>
      </c>
      <c r="BS1170">
        <v>31.7</v>
      </c>
      <c r="BT1170">
        <v>1</v>
      </c>
      <c r="BU1170">
        <v>1</v>
      </c>
      <c r="BV1170">
        <v>1</v>
      </c>
      <c r="BW1170">
        <v>1</v>
      </c>
      <c r="BX1170">
        <v>1</v>
      </c>
      <c r="BY1170" t="s">
        <v>3</v>
      </c>
      <c r="BZ1170">
        <v>118</v>
      </c>
      <c r="CA1170">
        <v>63</v>
      </c>
      <c r="CE1170">
        <v>0</v>
      </c>
      <c r="CF1170">
        <v>0</v>
      </c>
      <c r="CG1170">
        <v>0</v>
      </c>
      <c r="CM1170">
        <v>0</v>
      </c>
      <c r="CN1170" t="s">
        <v>926</v>
      </c>
      <c r="CO1170">
        <v>0</v>
      </c>
      <c r="CP1170">
        <f t="shared" ref="CP1170:CP1201" si="1175">(P1170+Q1170+S1170)</f>
        <v>4025.6899999999996</v>
      </c>
      <c r="CQ1170">
        <f t="shared" ref="CQ1170:CQ1201" si="1176">AC1170*BC1170</f>
        <v>18378.773099999999</v>
      </c>
      <c r="CR1170">
        <f t="shared" ref="CR1170:CR1201" si="1177">AD1170*BB1170</f>
        <v>192.55937500000002</v>
      </c>
      <c r="CS1170">
        <f t="shared" ref="CS1170:CS1201" si="1178">AE1170*BS1170</f>
        <v>21.397500000000001</v>
      </c>
      <c r="CT1170">
        <f t="shared" ref="CT1170:CT1201" si="1179">AF1170*BA1170</f>
        <v>6589.24125</v>
      </c>
      <c r="CU1170">
        <f t="shared" ref="CU1170:CU1201" si="1180">AG1170</f>
        <v>0</v>
      </c>
      <c r="CV1170">
        <f t="shared" ref="CV1170:CV1201" si="1181">AH1170</f>
        <v>24.368500000000001</v>
      </c>
      <c r="CW1170">
        <f t="shared" ref="CW1170:CW1201" si="1182">AI1170</f>
        <v>0.05</v>
      </c>
      <c r="CX1170">
        <f t="shared" ref="CX1170:CX1201" si="1183">AJ1170</f>
        <v>0</v>
      </c>
      <c r="CY1170">
        <f t="shared" ref="CY1170:CY1201" si="1184">(((S1170+R1170)*AT1170)/100)</f>
        <v>1121.162</v>
      </c>
      <c r="CZ1170">
        <f t="shared" ref="CZ1170:CZ1201" si="1185">(((S1170+R1170)*AU1170)/100)</f>
        <v>571.15800000000002</v>
      </c>
      <c r="DC1170" t="s">
        <v>3</v>
      </c>
      <c r="DD1170" t="s">
        <v>3</v>
      </c>
      <c r="DE1170" t="s">
        <v>167</v>
      </c>
      <c r="DF1170" t="s">
        <v>167</v>
      </c>
      <c r="DG1170" t="s">
        <v>168</v>
      </c>
      <c r="DH1170" t="s">
        <v>3</v>
      </c>
      <c r="DI1170" t="s">
        <v>168</v>
      </c>
      <c r="DJ1170" t="s">
        <v>167</v>
      </c>
      <c r="DK1170" t="s">
        <v>3</v>
      </c>
      <c r="DL1170" t="s">
        <v>3</v>
      </c>
      <c r="DM1170" t="s">
        <v>3</v>
      </c>
      <c r="DN1170">
        <v>0</v>
      </c>
      <c r="DO1170">
        <v>0</v>
      </c>
      <c r="DP1170">
        <v>1</v>
      </c>
      <c r="DQ1170">
        <v>1</v>
      </c>
      <c r="DU1170">
        <v>1013</v>
      </c>
      <c r="DV1170" t="s">
        <v>165</v>
      </c>
      <c r="DW1170" t="s">
        <v>165</v>
      </c>
      <c r="DX1170">
        <v>1</v>
      </c>
      <c r="DZ1170" t="s">
        <v>3</v>
      </c>
      <c r="EA1170" t="s">
        <v>3</v>
      </c>
      <c r="EB1170" t="s">
        <v>3</v>
      </c>
      <c r="EC1170" t="s">
        <v>3</v>
      </c>
      <c r="EE1170">
        <v>36260426</v>
      </c>
      <c r="EF1170">
        <v>2</v>
      </c>
      <c r="EG1170" t="s">
        <v>55</v>
      </c>
      <c r="EH1170">
        <v>0</v>
      </c>
      <c r="EI1170" t="s">
        <v>3</v>
      </c>
      <c r="EJ1170">
        <v>1</v>
      </c>
      <c r="EK1170">
        <v>10001</v>
      </c>
      <c r="EL1170" t="s">
        <v>169</v>
      </c>
      <c r="EM1170" t="s">
        <v>170</v>
      </c>
      <c r="EO1170" t="s">
        <v>171</v>
      </c>
      <c r="EQ1170">
        <v>0</v>
      </c>
      <c r="ER1170">
        <v>4199.17</v>
      </c>
      <c r="ES1170">
        <v>4004.09</v>
      </c>
      <c r="ET1170">
        <v>14.33</v>
      </c>
      <c r="EU1170">
        <v>0.54</v>
      </c>
      <c r="EV1170">
        <v>180.75</v>
      </c>
      <c r="EW1170">
        <v>21.19</v>
      </c>
      <c r="EX1170">
        <v>0.04</v>
      </c>
      <c r="EY1170">
        <v>0</v>
      </c>
      <c r="FQ1170">
        <v>0</v>
      </c>
      <c r="FR1170">
        <f t="shared" ref="FR1170:FR1201" si="1186">ROUND(IF(AND(BH1170=3,BI1170=3),P1170,0),2)</f>
        <v>0</v>
      </c>
      <c r="FS1170">
        <v>0</v>
      </c>
      <c r="FT1170" t="s">
        <v>58</v>
      </c>
      <c r="FU1170" t="s">
        <v>59</v>
      </c>
      <c r="FX1170">
        <v>106.2</v>
      </c>
      <c r="FY1170">
        <v>53.55</v>
      </c>
      <c r="GA1170" t="s">
        <v>3</v>
      </c>
      <c r="GD1170">
        <v>1</v>
      </c>
      <c r="GF1170">
        <v>-1773683300</v>
      </c>
      <c r="GG1170">
        <v>2</v>
      </c>
      <c r="GH1170">
        <v>1</v>
      </c>
      <c r="GI1170">
        <v>2</v>
      </c>
      <c r="GJ1170">
        <v>0</v>
      </c>
      <c r="GK1170">
        <v>0</v>
      </c>
      <c r="GL1170">
        <f t="shared" ref="GL1170:GL1201" si="1187">ROUND(IF(AND(BH1170=3,BI1170=3,FS1170&lt;&gt;0),P1170,0),2)</f>
        <v>0</v>
      </c>
      <c r="GM1170">
        <f t="shared" ref="GM1170:GM1201" si="1188">ROUND(O1170+X1170+Y1170,2)+GX1170</f>
        <v>5718.01</v>
      </c>
      <c r="GN1170">
        <f t="shared" ref="GN1170:GN1201" si="1189">IF(OR(BI1170=0,BI1170=1),ROUND(O1170+X1170+Y1170,2),0)</f>
        <v>5718.01</v>
      </c>
      <c r="GO1170">
        <f t="shared" ref="GO1170:GO1201" si="1190">IF(BI1170=2,ROUND(O1170+X1170+Y1170,2),0)</f>
        <v>0</v>
      </c>
      <c r="GP1170">
        <f t="shared" ref="GP1170:GP1201" si="1191">IF(BI1170=4,ROUND(O1170+X1170+Y1170,2)+GX1170,0)</f>
        <v>0</v>
      </c>
      <c r="GR1170">
        <v>0</v>
      </c>
      <c r="GS1170">
        <v>3</v>
      </c>
      <c r="GT1170">
        <v>0</v>
      </c>
      <c r="GU1170" t="s">
        <v>3</v>
      </c>
      <c r="GV1170">
        <f t="shared" ref="GV1170:GV1201" si="1192">ROUND((GT1170),6)</f>
        <v>0</v>
      </c>
      <c r="GW1170">
        <v>1</v>
      </c>
      <c r="GX1170">
        <f t="shared" ref="GX1170:GX1201" si="1193">ROUND(HC1170*I1170,2)</f>
        <v>0</v>
      </c>
      <c r="HA1170">
        <v>0</v>
      </c>
      <c r="HB1170">
        <v>0</v>
      </c>
      <c r="HC1170">
        <f t="shared" ref="HC1170:HC1201" si="1194">GV1170*GW1170</f>
        <v>0</v>
      </c>
      <c r="HE1170" t="s">
        <v>3</v>
      </c>
      <c r="HF1170" t="s">
        <v>3</v>
      </c>
      <c r="IK1170">
        <v>0</v>
      </c>
    </row>
    <row r="1171" spans="1:245">
      <c r="A1171">
        <v>18</v>
      </c>
      <c r="B1171">
        <v>1</v>
      </c>
      <c r="C1171">
        <v>849</v>
      </c>
      <c r="E1171" t="s">
        <v>322</v>
      </c>
      <c r="F1171" t="s">
        <v>172</v>
      </c>
      <c r="G1171" t="s">
        <v>173</v>
      </c>
      <c r="H1171" t="s">
        <v>174</v>
      </c>
      <c r="I1171">
        <f>I1170*J1171</f>
        <v>16</v>
      </c>
      <c r="J1171">
        <v>100</v>
      </c>
      <c r="O1171">
        <f t="shared" si="1160"/>
        <v>1731.71</v>
      </c>
      <c r="P1171">
        <f t="shared" si="1161"/>
        <v>1731.71</v>
      </c>
      <c r="Q1171">
        <f t="shared" si="1162"/>
        <v>0</v>
      </c>
      <c r="R1171">
        <f t="shared" si="1163"/>
        <v>0</v>
      </c>
      <c r="S1171">
        <f t="shared" si="1164"/>
        <v>0</v>
      </c>
      <c r="T1171">
        <f t="shared" si="1165"/>
        <v>0</v>
      </c>
      <c r="U1171">
        <f t="shared" si="1166"/>
        <v>0</v>
      </c>
      <c r="V1171">
        <f t="shared" si="1167"/>
        <v>0</v>
      </c>
      <c r="W1171">
        <f t="shared" si="1168"/>
        <v>96.64</v>
      </c>
      <c r="X1171">
        <f t="shared" si="1169"/>
        <v>0</v>
      </c>
      <c r="Y1171">
        <f t="shared" si="1170"/>
        <v>0</v>
      </c>
      <c r="AA1171">
        <v>33525518</v>
      </c>
      <c r="AB1171">
        <f t="shared" si="1171"/>
        <v>131.99</v>
      </c>
      <c r="AC1171">
        <f t="shared" si="1172"/>
        <v>131.99</v>
      </c>
      <c r="AD1171">
        <f>ROUND((((ET1171)-(EU1171))+AE1171),6)</f>
        <v>0</v>
      </c>
      <c r="AE1171">
        <f>ROUND((EU1171),6)</f>
        <v>0</v>
      </c>
      <c r="AF1171">
        <f>ROUND((EV1171),6)</f>
        <v>0</v>
      </c>
      <c r="AG1171">
        <f t="shared" si="1173"/>
        <v>0</v>
      </c>
      <c r="AH1171">
        <f>(EW1171)</f>
        <v>0</v>
      </c>
      <c r="AI1171">
        <f>(EX1171)</f>
        <v>0</v>
      </c>
      <c r="AJ1171">
        <f t="shared" si="1174"/>
        <v>6.04</v>
      </c>
      <c r="AK1171">
        <v>131.99</v>
      </c>
      <c r="AL1171">
        <v>131.99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6.04</v>
      </c>
      <c r="AT1171">
        <v>106</v>
      </c>
      <c r="AU1171">
        <v>54</v>
      </c>
      <c r="AV1171">
        <v>1</v>
      </c>
      <c r="AW1171">
        <v>1</v>
      </c>
      <c r="AZ1171">
        <v>1</v>
      </c>
      <c r="BA1171">
        <v>1</v>
      </c>
      <c r="BB1171">
        <v>1</v>
      </c>
      <c r="BC1171">
        <v>0.82</v>
      </c>
      <c r="BD1171" t="s">
        <v>3</v>
      </c>
      <c r="BE1171" t="s">
        <v>3</v>
      </c>
      <c r="BF1171" t="s">
        <v>3</v>
      </c>
      <c r="BG1171" t="s">
        <v>3</v>
      </c>
      <c r="BH1171">
        <v>3</v>
      </c>
      <c r="BI1171">
        <v>1</v>
      </c>
      <c r="BJ1171" t="s">
        <v>175</v>
      </c>
      <c r="BM1171">
        <v>10001</v>
      </c>
      <c r="BN1171">
        <v>0</v>
      </c>
      <c r="BO1171" t="s">
        <v>172</v>
      </c>
      <c r="BP1171">
        <v>1</v>
      </c>
      <c r="BQ1171">
        <v>2</v>
      </c>
      <c r="BR1171">
        <v>0</v>
      </c>
      <c r="BS1171">
        <v>1</v>
      </c>
      <c r="BT1171">
        <v>1</v>
      </c>
      <c r="BU1171">
        <v>1</v>
      </c>
      <c r="BV1171">
        <v>1</v>
      </c>
      <c r="BW1171">
        <v>1</v>
      </c>
      <c r="BX1171">
        <v>1</v>
      </c>
      <c r="BY1171" t="s">
        <v>3</v>
      </c>
      <c r="BZ1171">
        <v>118</v>
      </c>
      <c r="CA1171">
        <v>63</v>
      </c>
      <c r="CE1171">
        <v>0</v>
      </c>
      <c r="CF1171">
        <v>0</v>
      </c>
      <c r="CG1171">
        <v>0</v>
      </c>
      <c r="CM1171">
        <v>0</v>
      </c>
      <c r="CN1171" t="s">
        <v>3</v>
      </c>
      <c r="CO1171">
        <v>0</v>
      </c>
      <c r="CP1171">
        <f t="shared" si="1175"/>
        <v>1731.71</v>
      </c>
      <c r="CQ1171">
        <f t="shared" si="1176"/>
        <v>108.23180000000001</v>
      </c>
      <c r="CR1171">
        <f t="shared" si="1177"/>
        <v>0</v>
      </c>
      <c r="CS1171">
        <f t="shared" si="1178"/>
        <v>0</v>
      </c>
      <c r="CT1171">
        <f t="shared" si="1179"/>
        <v>0</v>
      </c>
      <c r="CU1171">
        <f t="shared" si="1180"/>
        <v>0</v>
      </c>
      <c r="CV1171">
        <f t="shared" si="1181"/>
        <v>0</v>
      </c>
      <c r="CW1171">
        <f t="shared" si="1182"/>
        <v>0</v>
      </c>
      <c r="CX1171">
        <f t="shared" si="1183"/>
        <v>6.04</v>
      </c>
      <c r="CY1171">
        <f t="shared" si="1184"/>
        <v>0</v>
      </c>
      <c r="CZ1171">
        <f t="shared" si="1185"/>
        <v>0</v>
      </c>
      <c r="DC1171" t="s">
        <v>3</v>
      </c>
      <c r="DD1171" t="s">
        <v>3</v>
      </c>
      <c r="DE1171" t="s">
        <v>3</v>
      </c>
      <c r="DF1171" t="s">
        <v>3</v>
      </c>
      <c r="DG1171" t="s">
        <v>3</v>
      </c>
      <c r="DH1171" t="s">
        <v>3</v>
      </c>
      <c r="DI1171" t="s">
        <v>3</v>
      </c>
      <c r="DJ1171" t="s">
        <v>3</v>
      </c>
      <c r="DK1171" t="s">
        <v>3</v>
      </c>
      <c r="DL1171" t="s">
        <v>3</v>
      </c>
      <c r="DM1171" t="s">
        <v>3</v>
      </c>
      <c r="DN1171">
        <v>0</v>
      </c>
      <c r="DO1171">
        <v>0</v>
      </c>
      <c r="DP1171">
        <v>1</v>
      </c>
      <c r="DQ1171">
        <v>1</v>
      </c>
      <c r="DU1171">
        <v>1003</v>
      </c>
      <c r="DV1171" t="s">
        <v>174</v>
      </c>
      <c r="DW1171" t="s">
        <v>174</v>
      </c>
      <c r="DX1171">
        <v>1</v>
      </c>
      <c r="DZ1171" t="s">
        <v>3</v>
      </c>
      <c r="EA1171" t="s">
        <v>3</v>
      </c>
      <c r="EB1171" t="s">
        <v>3</v>
      </c>
      <c r="EC1171" t="s">
        <v>3</v>
      </c>
      <c r="EE1171">
        <v>36260426</v>
      </c>
      <c r="EF1171">
        <v>2</v>
      </c>
      <c r="EG1171" t="s">
        <v>55</v>
      </c>
      <c r="EH1171">
        <v>0</v>
      </c>
      <c r="EI1171" t="s">
        <v>3</v>
      </c>
      <c r="EJ1171">
        <v>1</v>
      </c>
      <c r="EK1171">
        <v>10001</v>
      </c>
      <c r="EL1171" t="s">
        <v>169</v>
      </c>
      <c r="EM1171" t="s">
        <v>170</v>
      </c>
      <c r="EO1171" t="s">
        <v>3</v>
      </c>
      <c r="EQ1171">
        <v>0</v>
      </c>
      <c r="ER1171">
        <v>131.99</v>
      </c>
      <c r="ES1171">
        <v>131.99</v>
      </c>
      <c r="ET1171">
        <v>0</v>
      </c>
      <c r="EU1171">
        <v>0</v>
      </c>
      <c r="EV1171">
        <v>0</v>
      </c>
      <c r="EW1171">
        <v>0</v>
      </c>
      <c r="EX1171">
        <v>0</v>
      </c>
      <c r="FQ1171">
        <v>0</v>
      </c>
      <c r="FR1171">
        <f t="shared" si="1186"/>
        <v>0</v>
      </c>
      <c r="FS1171">
        <v>0</v>
      </c>
      <c r="FT1171" t="s">
        <v>58</v>
      </c>
      <c r="FU1171" t="s">
        <v>59</v>
      </c>
      <c r="FX1171">
        <v>106.2</v>
      </c>
      <c r="FY1171">
        <v>53.55</v>
      </c>
      <c r="GA1171" t="s">
        <v>3</v>
      </c>
      <c r="GD1171">
        <v>1</v>
      </c>
      <c r="GF1171">
        <v>-716496253</v>
      </c>
      <c r="GG1171">
        <v>2</v>
      </c>
      <c r="GH1171">
        <v>1</v>
      </c>
      <c r="GI1171">
        <v>2</v>
      </c>
      <c r="GJ1171">
        <v>0</v>
      </c>
      <c r="GK1171">
        <v>0</v>
      </c>
      <c r="GL1171">
        <f t="shared" si="1187"/>
        <v>0</v>
      </c>
      <c r="GM1171">
        <f t="shared" si="1188"/>
        <v>1731.71</v>
      </c>
      <c r="GN1171">
        <f t="shared" si="1189"/>
        <v>1731.71</v>
      </c>
      <c r="GO1171">
        <f t="shared" si="1190"/>
        <v>0</v>
      </c>
      <c r="GP1171">
        <f t="shared" si="1191"/>
        <v>0</v>
      </c>
      <c r="GR1171">
        <v>0</v>
      </c>
      <c r="GS1171">
        <v>3</v>
      </c>
      <c r="GT1171">
        <v>0</v>
      </c>
      <c r="GU1171" t="s">
        <v>3</v>
      </c>
      <c r="GV1171">
        <f t="shared" si="1192"/>
        <v>0</v>
      </c>
      <c r="GW1171">
        <v>1</v>
      </c>
      <c r="GX1171">
        <f t="shared" si="1193"/>
        <v>0</v>
      </c>
      <c r="HA1171">
        <v>0</v>
      </c>
      <c r="HB1171">
        <v>0</v>
      </c>
      <c r="HC1171">
        <f t="shared" si="1194"/>
        <v>0</v>
      </c>
      <c r="HE1171" t="s">
        <v>3</v>
      </c>
      <c r="HF1171" t="s">
        <v>3</v>
      </c>
      <c r="IK1171">
        <v>0</v>
      </c>
    </row>
    <row r="1172" spans="1:245">
      <c r="A1172">
        <v>17</v>
      </c>
      <c r="B1172">
        <v>1</v>
      </c>
      <c r="C1172">
        <f>ROW(SmtRes!A859)</f>
        <v>859</v>
      </c>
      <c r="D1172">
        <f>ROW(EtalonRes!A843)</f>
        <v>843</v>
      </c>
      <c r="E1172" t="s">
        <v>30</v>
      </c>
      <c r="F1172" t="s">
        <v>176</v>
      </c>
      <c r="G1172" t="s">
        <v>177</v>
      </c>
      <c r="H1172" t="s">
        <v>178</v>
      </c>
      <c r="I1172">
        <f>ROUND(9.6/100,9)</f>
        <v>9.6000000000000002E-2</v>
      </c>
      <c r="J1172">
        <v>0</v>
      </c>
      <c r="O1172">
        <f t="shared" si="1160"/>
        <v>5553.47</v>
      </c>
      <c r="P1172">
        <f t="shared" si="1161"/>
        <v>146.19</v>
      </c>
      <c r="Q1172">
        <f t="shared" si="1162"/>
        <v>59.1</v>
      </c>
      <c r="R1172">
        <f t="shared" si="1163"/>
        <v>4.1100000000000003</v>
      </c>
      <c r="S1172">
        <f t="shared" si="1164"/>
        <v>5348.18</v>
      </c>
      <c r="T1172">
        <f t="shared" si="1165"/>
        <v>0</v>
      </c>
      <c r="U1172">
        <f t="shared" si="1166"/>
        <v>18.378287999999998</v>
      </c>
      <c r="V1172">
        <f t="shared" si="1167"/>
        <v>9.6000000000000009E-3</v>
      </c>
      <c r="W1172">
        <f t="shared" si="1168"/>
        <v>0</v>
      </c>
      <c r="X1172">
        <f t="shared" si="1169"/>
        <v>5084.68</v>
      </c>
      <c r="Y1172">
        <f t="shared" si="1170"/>
        <v>2515.58</v>
      </c>
      <c r="AA1172">
        <v>33525518</v>
      </c>
      <c r="AB1172">
        <f t="shared" si="1171"/>
        <v>2294.1909999999998</v>
      </c>
      <c r="AC1172">
        <f t="shared" si="1172"/>
        <v>478.86</v>
      </c>
      <c r="AD1172">
        <f>ROUND(((((ET1172*1.25))-((EU1172*1.25)))+AE1172),6)</f>
        <v>57.912500000000001</v>
      </c>
      <c r="AE1172">
        <f>ROUND(((EU1172*1.25)),6)</f>
        <v>1.35</v>
      </c>
      <c r="AF1172">
        <f>ROUND(((EV1172*1.15)),6)</f>
        <v>1757.4185</v>
      </c>
      <c r="AG1172">
        <f t="shared" si="1173"/>
        <v>0</v>
      </c>
      <c r="AH1172">
        <f>((EW1172*1.15))</f>
        <v>191.44049999999999</v>
      </c>
      <c r="AI1172">
        <f>((EX1172*1.25))</f>
        <v>0.1</v>
      </c>
      <c r="AJ1172">
        <f t="shared" si="1174"/>
        <v>0</v>
      </c>
      <c r="AK1172">
        <v>2053.38</v>
      </c>
      <c r="AL1172">
        <v>478.86</v>
      </c>
      <c r="AM1172">
        <v>46.33</v>
      </c>
      <c r="AN1172">
        <v>1.08</v>
      </c>
      <c r="AO1172">
        <v>1528.19</v>
      </c>
      <c r="AP1172">
        <v>0</v>
      </c>
      <c r="AQ1172">
        <v>166.47</v>
      </c>
      <c r="AR1172">
        <v>0.08</v>
      </c>
      <c r="AS1172">
        <v>0</v>
      </c>
      <c r="AT1172">
        <v>95</v>
      </c>
      <c r="AU1172">
        <v>47</v>
      </c>
      <c r="AV1172">
        <v>1</v>
      </c>
      <c r="AW1172">
        <v>1</v>
      </c>
      <c r="AZ1172">
        <v>1</v>
      </c>
      <c r="BA1172">
        <v>31.7</v>
      </c>
      <c r="BB1172">
        <v>10.63</v>
      </c>
      <c r="BC1172">
        <v>3.18</v>
      </c>
      <c r="BD1172" t="s">
        <v>3</v>
      </c>
      <c r="BE1172" t="s">
        <v>3</v>
      </c>
      <c r="BF1172" t="s">
        <v>3</v>
      </c>
      <c r="BG1172" t="s">
        <v>3</v>
      </c>
      <c r="BH1172">
        <v>0</v>
      </c>
      <c r="BI1172">
        <v>1</v>
      </c>
      <c r="BJ1172" t="s">
        <v>179</v>
      </c>
      <c r="BM1172">
        <v>15001</v>
      </c>
      <c r="BN1172">
        <v>0</v>
      </c>
      <c r="BO1172" t="s">
        <v>176</v>
      </c>
      <c r="BP1172">
        <v>1</v>
      </c>
      <c r="BQ1172">
        <v>2</v>
      </c>
      <c r="BR1172">
        <v>0</v>
      </c>
      <c r="BS1172">
        <v>31.7</v>
      </c>
      <c r="BT1172">
        <v>1</v>
      </c>
      <c r="BU1172">
        <v>1</v>
      </c>
      <c r="BV1172">
        <v>1</v>
      </c>
      <c r="BW1172">
        <v>1</v>
      </c>
      <c r="BX1172">
        <v>1</v>
      </c>
      <c r="BY1172" t="s">
        <v>3</v>
      </c>
      <c r="BZ1172">
        <v>105</v>
      </c>
      <c r="CA1172">
        <v>55</v>
      </c>
      <c r="CE1172">
        <v>0</v>
      </c>
      <c r="CF1172">
        <v>0</v>
      </c>
      <c r="CG1172">
        <v>0</v>
      </c>
      <c r="CM1172">
        <v>0</v>
      </c>
      <c r="CN1172" t="s">
        <v>926</v>
      </c>
      <c r="CO1172">
        <v>0</v>
      </c>
      <c r="CP1172">
        <f t="shared" si="1175"/>
        <v>5553.47</v>
      </c>
      <c r="CQ1172">
        <f t="shared" si="1176"/>
        <v>1522.7748000000001</v>
      </c>
      <c r="CR1172">
        <f t="shared" si="1177"/>
        <v>615.6098750000001</v>
      </c>
      <c r="CS1172">
        <f t="shared" si="1178"/>
        <v>42.795000000000002</v>
      </c>
      <c r="CT1172">
        <f t="shared" si="1179"/>
        <v>55710.166449999997</v>
      </c>
      <c r="CU1172">
        <f t="shared" si="1180"/>
        <v>0</v>
      </c>
      <c r="CV1172">
        <f t="shared" si="1181"/>
        <v>191.44049999999999</v>
      </c>
      <c r="CW1172">
        <f t="shared" si="1182"/>
        <v>0.1</v>
      </c>
      <c r="CX1172">
        <f t="shared" si="1183"/>
        <v>0</v>
      </c>
      <c r="CY1172">
        <f t="shared" si="1184"/>
        <v>5084.6755000000003</v>
      </c>
      <c r="CZ1172">
        <f t="shared" si="1185"/>
        <v>2515.5763000000002</v>
      </c>
      <c r="DC1172" t="s">
        <v>3</v>
      </c>
      <c r="DD1172" t="s">
        <v>3</v>
      </c>
      <c r="DE1172" t="s">
        <v>167</v>
      </c>
      <c r="DF1172" t="s">
        <v>167</v>
      </c>
      <c r="DG1172" t="s">
        <v>168</v>
      </c>
      <c r="DH1172" t="s">
        <v>3</v>
      </c>
      <c r="DI1172" t="s">
        <v>168</v>
      </c>
      <c r="DJ1172" t="s">
        <v>167</v>
      </c>
      <c r="DK1172" t="s">
        <v>3</v>
      </c>
      <c r="DL1172" t="s">
        <v>3</v>
      </c>
      <c r="DM1172" t="s">
        <v>3</v>
      </c>
      <c r="DN1172">
        <v>0</v>
      </c>
      <c r="DO1172">
        <v>0</v>
      </c>
      <c r="DP1172">
        <v>1</v>
      </c>
      <c r="DQ1172">
        <v>1</v>
      </c>
      <c r="DU1172">
        <v>1013</v>
      </c>
      <c r="DV1172" t="s">
        <v>178</v>
      </c>
      <c r="DW1172" t="s">
        <v>178</v>
      </c>
      <c r="DX1172">
        <v>1</v>
      </c>
      <c r="DZ1172" t="s">
        <v>3</v>
      </c>
      <c r="EA1172" t="s">
        <v>3</v>
      </c>
      <c r="EB1172" t="s">
        <v>3</v>
      </c>
      <c r="EC1172" t="s">
        <v>3</v>
      </c>
      <c r="EE1172">
        <v>36260452</v>
      </c>
      <c r="EF1172">
        <v>2</v>
      </c>
      <c r="EG1172" t="s">
        <v>55</v>
      </c>
      <c r="EH1172">
        <v>0</v>
      </c>
      <c r="EI1172" t="s">
        <v>3</v>
      </c>
      <c r="EJ1172">
        <v>1</v>
      </c>
      <c r="EK1172">
        <v>15001</v>
      </c>
      <c r="EL1172" t="s">
        <v>180</v>
      </c>
      <c r="EM1172" t="s">
        <v>181</v>
      </c>
      <c r="EO1172" t="s">
        <v>171</v>
      </c>
      <c r="EQ1172">
        <v>0</v>
      </c>
      <c r="ER1172">
        <v>2053.38</v>
      </c>
      <c r="ES1172">
        <v>478.86</v>
      </c>
      <c r="ET1172">
        <v>46.33</v>
      </c>
      <c r="EU1172">
        <v>1.08</v>
      </c>
      <c r="EV1172">
        <v>1528.19</v>
      </c>
      <c r="EW1172">
        <v>166.47</v>
      </c>
      <c r="EX1172">
        <v>0.08</v>
      </c>
      <c r="EY1172">
        <v>0</v>
      </c>
      <c r="FQ1172">
        <v>0</v>
      </c>
      <c r="FR1172">
        <f t="shared" si="1186"/>
        <v>0</v>
      </c>
      <c r="FS1172">
        <v>0</v>
      </c>
      <c r="FT1172" t="s">
        <v>58</v>
      </c>
      <c r="FU1172" t="s">
        <v>59</v>
      </c>
      <c r="FX1172">
        <v>94.5</v>
      </c>
      <c r="FY1172">
        <v>46.75</v>
      </c>
      <c r="GA1172" t="s">
        <v>3</v>
      </c>
      <c r="GD1172">
        <v>1</v>
      </c>
      <c r="GF1172">
        <v>-1841865788</v>
      </c>
      <c r="GG1172">
        <v>2</v>
      </c>
      <c r="GH1172">
        <v>1</v>
      </c>
      <c r="GI1172">
        <v>2</v>
      </c>
      <c r="GJ1172">
        <v>0</v>
      </c>
      <c r="GK1172">
        <v>0</v>
      </c>
      <c r="GL1172">
        <f t="shared" si="1187"/>
        <v>0</v>
      </c>
      <c r="GM1172">
        <f t="shared" si="1188"/>
        <v>13153.73</v>
      </c>
      <c r="GN1172">
        <f t="shared" si="1189"/>
        <v>13153.73</v>
      </c>
      <c r="GO1172">
        <f t="shared" si="1190"/>
        <v>0</v>
      </c>
      <c r="GP1172">
        <f t="shared" si="1191"/>
        <v>0</v>
      </c>
      <c r="GR1172">
        <v>0</v>
      </c>
      <c r="GS1172">
        <v>3</v>
      </c>
      <c r="GT1172">
        <v>0</v>
      </c>
      <c r="GU1172" t="s">
        <v>3</v>
      </c>
      <c r="GV1172">
        <f t="shared" si="1192"/>
        <v>0</v>
      </c>
      <c r="GW1172">
        <v>1</v>
      </c>
      <c r="GX1172">
        <f t="shared" si="1193"/>
        <v>0</v>
      </c>
      <c r="HA1172">
        <v>0</v>
      </c>
      <c r="HB1172">
        <v>0</v>
      </c>
      <c r="HC1172">
        <f t="shared" si="1194"/>
        <v>0</v>
      </c>
      <c r="HE1172" t="s">
        <v>3</v>
      </c>
      <c r="HF1172" t="s">
        <v>3</v>
      </c>
      <c r="IK1172">
        <v>0</v>
      </c>
    </row>
    <row r="1173" spans="1:245">
      <c r="A1173">
        <v>18</v>
      </c>
      <c r="B1173">
        <v>1</v>
      </c>
      <c r="C1173">
        <v>859</v>
      </c>
      <c r="E1173" t="s">
        <v>35</v>
      </c>
      <c r="F1173" t="s">
        <v>182</v>
      </c>
      <c r="G1173" t="s">
        <v>183</v>
      </c>
      <c r="H1173" t="s">
        <v>184</v>
      </c>
      <c r="I1173">
        <f>I1172*J1173</f>
        <v>10.08</v>
      </c>
      <c r="J1173">
        <v>105</v>
      </c>
      <c r="O1173">
        <f t="shared" si="1160"/>
        <v>2285.36</v>
      </c>
      <c r="P1173">
        <f t="shared" si="1161"/>
        <v>2285.36</v>
      </c>
      <c r="Q1173">
        <f t="shared" si="1162"/>
        <v>0</v>
      </c>
      <c r="R1173">
        <f t="shared" si="1163"/>
        <v>0</v>
      </c>
      <c r="S1173">
        <f t="shared" si="1164"/>
        <v>0</v>
      </c>
      <c r="T1173">
        <f t="shared" si="1165"/>
        <v>0</v>
      </c>
      <c r="U1173">
        <f t="shared" si="1166"/>
        <v>0</v>
      </c>
      <c r="V1173">
        <f t="shared" si="1167"/>
        <v>0</v>
      </c>
      <c r="W1173">
        <f t="shared" si="1168"/>
        <v>174.38</v>
      </c>
      <c r="X1173">
        <f t="shared" si="1169"/>
        <v>0</v>
      </c>
      <c r="Y1173">
        <f t="shared" si="1170"/>
        <v>0</v>
      </c>
      <c r="AA1173">
        <v>33525518</v>
      </c>
      <c r="AB1173">
        <f t="shared" si="1171"/>
        <v>377.87</v>
      </c>
      <c r="AC1173">
        <f t="shared" si="1172"/>
        <v>377.87</v>
      </c>
      <c r="AD1173">
        <f>ROUND((((ET1173)-(EU1173))+AE1173),6)</f>
        <v>0</v>
      </c>
      <c r="AE1173">
        <f>ROUND((EU1173),6)</f>
        <v>0</v>
      </c>
      <c r="AF1173">
        <f>ROUND((EV1173),6)</f>
        <v>0</v>
      </c>
      <c r="AG1173">
        <f t="shared" si="1173"/>
        <v>0</v>
      </c>
      <c r="AH1173">
        <f>(EW1173)</f>
        <v>0</v>
      </c>
      <c r="AI1173">
        <f>(EX1173)</f>
        <v>0</v>
      </c>
      <c r="AJ1173">
        <f t="shared" si="1174"/>
        <v>17.3</v>
      </c>
      <c r="AK1173">
        <v>377.87</v>
      </c>
      <c r="AL1173">
        <v>377.87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17.3</v>
      </c>
      <c r="AT1173">
        <v>95</v>
      </c>
      <c r="AU1173">
        <v>47</v>
      </c>
      <c r="AV1173">
        <v>1</v>
      </c>
      <c r="AW1173">
        <v>1</v>
      </c>
      <c r="AZ1173">
        <v>1</v>
      </c>
      <c r="BA1173">
        <v>1</v>
      </c>
      <c r="BB1173">
        <v>1</v>
      </c>
      <c r="BC1173">
        <v>0.6</v>
      </c>
      <c r="BD1173" t="s">
        <v>3</v>
      </c>
      <c r="BE1173" t="s">
        <v>3</v>
      </c>
      <c r="BF1173" t="s">
        <v>3</v>
      </c>
      <c r="BG1173" t="s">
        <v>3</v>
      </c>
      <c r="BH1173">
        <v>3</v>
      </c>
      <c r="BI1173">
        <v>1</v>
      </c>
      <c r="BJ1173" t="s">
        <v>185</v>
      </c>
      <c r="BM1173">
        <v>15001</v>
      </c>
      <c r="BN1173">
        <v>0</v>
      </c>
      <c r="BO1173" t="s">
        <v>182</v>
      </c>
      <c r="BP1173">
        <v>1</v>
      </c>
      <c r="BQ1173">
        <v>2</v>
      </c>
      <c r="BR1173">
        <v>0</v>
      </c>
      <c r="BS1173">
        <v>1</v>
      </c>
      <c r="BT1173">
        <v>1</v>
      </c>
      <c r="BU1173">
        <v>1</v>
      </c>
      <c r="BV1173">
        <v>1</v>
      </c>
      <c r="BW1173">
        <v>1</v>
      </c>
      <c r="BX1173">
        <v>1</v>
      </c>
      <c r="BY1173" t="s">
        <v>3</v>
      </c>
      <c r="BZ1173">
        <v>105</v>
      </c>
      <c r="CA1173">
        <v>55</v>
      </c>
      <c r="CE1173">
        <v>0</v>
      </c>
      <c r="CF1173">
        <v>0</v>
      </c>
      <c r="CG1173">
        <v>0</v>
      </c>
      <c r="CM1173">
        <v>0</v>
      </c>
      <c r="CN1173" t="s">
        <v>3</v>
      </c>
      <c r="CO1173">
        <v>0</v>
      </c>
      <c r="CP1173">
        <f t="shared" si="1175"/>
        <v>2285.36</v>
      </c>
      <c r="CQ1173">
        <f t="shared" si="1176"/>
        <v>226.72200000000001</v>
      </c>
      <c r="CR1173">
        <f t="shared" si="1177"/>
        <v>0</v>
      </c>
      <c r="CS1173">
        <f t="shared" si="1178"/>
        <v>0</v>
      </c>
      <c r="CT1173">
        <f t="shared" si="1179"/>
        <v>0</v>
      </c>
      <c r="CU1173">
        <f t="shared" si="1180"/>
        <v>0</v>
      </c>
      <c r="CV1173">
        <f t="shared" si="1181"/>
        <v>0</v>
      </c>
      <c r="CW1173">
        <f t="shared" si="1182"/>
        <v>0</v>
      </c>
      <c r="CX1173">
        <f t="shared" si="1183"/>
        <v>17.3</v>
      </c>
      <c r="CY1173">
        <f t="shared" si="1184"/>
        <v>0</v>
      </c>
      <c r="CZ1173">
        <f t="shared" si="1185"/>
        <v>0</v>
      </c>
      <c r="DC1173" t="s">
        <v>3</v>
      </c>
      <c r="DD1173" t="s">
        <v>3</v>
      </c>
      <c r="DE1173" t="s">
        <v>3</v>
      </c>
      <c r="DF1173" t="s">
        <v>3</v>
      </c>
      <c r="DG1173" t="s">
        <v>3</v>
      </c>
      <c r="DH1173" t="s">
        <v>3</v>
      </c>
      <c r="DI1173" t="s">
        <v>3</v>
      </c>
      <c r="DJ1173" t="s">
        <v>3</v>
      </c>
      <c r="DK1173" t="s">
        <v>3</v>
      </c>
      <c r="DL1173" t="s">
        <v>3</v>
      </c>
      <c r="DM1173" t="s">
        <v>3</v>
      </c>
      <c r="DN1173">
        <v>0</v>
      </c>
      <c r="DO1173">
        <v>0</v>
      </c>
      <c r="DP1173">
        <v>1</v>
      </c>
      <c r="DQ1173">
        <v>1</v>
      </c>
      <c r="DU1173">
        <v>1005</v>
      </c>
      <c r="DV1173" t="s">
        <v>184</v>
      </c>
      <c r="DW1173" t="s">
        <v>184</v>
      </c>
      <c r="DX1173">
        <v>1</v>
      </c>
      <c r="DZ1173" t="s">
        <v>3</v>
      </c>
      <c r="EA1173" t="s">
        <v>3</v>
      </c>
      <c r="EB1173" t="s">
        <v>3</v>
      </c>
      <c r="EC1173" t="s">
        <v>3</v>
      </c>
      <c r="EE1173">
        <v>36260452</v>
      </c>
      <c r="EF1173">
        <v>2</v>
      </c>
      <c r="EG1173" t="s">
        <v>55</v>
      </c>
      <c r="EH1173">
        <v>0</v>
      </c>
      <c r="EI1173" t="s">
        <v>3</v>
      </c>
      <c r="EJ1173">
        <v>1</v>
      </c>
      <c r="EK1173">
        <v>15001</v>
      </c>
      <c r="EL1173" t="s">
        <v>180</v>
      </c>
      <c r="EM1173" t="s">
        <v>181</v>
      </c>
      <c r="EO1173" t="s">
        <v>3</v>
      </c>
      <c r="EQ1173">
        <v>0</v>
      </c>
      <c r="ER1173">
        <v>377.87</v>
      </c>
      <c r="ES1173">
        <v>377.87</v>
      </c>
      <c r="ET1173">
        <v>0</v>
      </c>
      <c r="EU1173">
        <v>0</v>
      </c>
      <c r="EV1173">
        <v>0</v>
      </c>
      <c r="EW1173">
        <v>0</v>
      </c>
      <c r="EX1173">
        <v>0</v>
      </c>
      <c r="FQ1173">
        <v>0</v>
      </c>
      <c r="FR1173">
        <f t="shared" si="1186"/>
        <v>0</v>
      </c>
      <c r="FS1173">
        <v>0</v>
      </c>
      <c r="FT1173" t="s">
        <v>58</v>
      </c>
      <c r="FU1173" t="s">
        <v>59</v>
      </c>
      <c r="FX1173">
        <v>94.5</v>
      </c>
      <c r="FY1173">
        <v>46.75</v>
      </c>
      <c r="GA1173" t="s">
        <v>3</v>
      </c>
      <c r="GD1173">
        <v>1</v>
      </c>
      <c r="GF1173">
        <v>-1326923709</v>
      </c>
      <c r="GG1173">
        <v>2</v>
      </c>
      <c r="GH1173">
        <v>1</v>
      </c>
      <c r="GI1173">
        <v>2</v>
      </c>
      <c r="GJ1173">
        <v>0</v>
      </c>
      <c r="GK1173">
        <v>0</v>
      </c>
      <c r="GL1173">
        <f t="shared" si="1187"/>
        <v>0</v>
      </c>
      <c r="GM1173">
        <f t="shared" si="1188"/>
        <v>2285.36</v>
      </c>
      <c r="GN1173">
        <f t="shared" si="1189"/>
        <v>2285.36</v>
      </c>
      <c r="GO1173">
        <f t="shared" si="1190"/>
        <v>0</v>
      </c>
      <c r="GP1173">
        <f t="shared" si="1191"/>
        <v>0</v>
      </c>
      <c r="GR1173">
        <v>0</v>
      </c>
      <c r="GS1173">
        <v>3</v>
      </c>
      <c r="GT1173">
        <v>0</v>
      </c>
      <c r="GU1173" t="s">
        <v>3</v>
      </c>
      <c r="GV1173">
        <f t="shared" si="1192"/>
        <v>0</v>
      </c>
      <c r="GW1173">
        <v>1</v>
      </c>
      <c r="GX1173">
        <f t="shared" si="1193"/>
        <v>0</v>
      </c>
      <c r="HA1173">
        <v>0</v>
      </c>
      <c r="HB1173">
        <v>0</v>
      </c>
      <c r="HC1173">
        <f t="shared" si="1194"/>
        <v>0</v>
      </c>
      <c r="HE1173" t="s">
        <v>3</v>
      </c>
      <c r="HF1173" t="s">
        <v>3</v>
      </c>
      <c r="IK1173">
        <v>0</v>
      </c>
    </row>
    <row r="1174" spans="1:245">
      <c r="A1174">
        <v>18</v>
      </c>
      <c r="B1174">
        <v>1</v>
      </c>
      <c r="C1174">
        <v>857</v>
      </c>
      <c r="E1174" t="s">
        <v>292</v>
      </c>
      <c r="F1174" t="s">
        <v>189</v>
      </c>
      <c r="G1174" t="s">
        <v>190</v>
      </c>
      <c r="H1174" t="s">
        <v>191</v>
      </c>
      <c r="I1174">
        <f>I1172*J1174</f>
        <v>0.85399999999999987</v>
      </c>
      <c r="J1174">
        <v>8.8958333333333321</v>
      </c>
      <c r="O1174">
        <f t="shared" si="1160"/>
        <v>110.54</v>
      </c>
      <c r="P1174">
        <f t="shared" si="1161"/>
        <v>110.54</v>
      </c>
      <c r="Q1174">
        <f t="shared" si="1162"/>
        <v>0</v>
      </c>
      <c r="R1174">
        <f t="shared" si="1163"/>
        <v>0</v>
      </c>
      <c r="S1174">
        <f t="shared" si="1164"/>
        <v>0</v>
      </c>
      <c r="T1174">
        <f t="shared" si="1165"/>
        <v>0</v>
      </c>
      <c r="U1174">
        <f t="shared" si="1166"/>
        <v>0</v>
      </c>
      <c r="V1174">
        <f t="shared" si="1167"/>
        <v>0</v>
      </c>
      <c r="W1174">
        <f t="shared" si="1168"/>
        <v>0.9</v>
      </c>
      <c r="X1174">
        <f t="shared" si="1169"/>
        <v>0</v>
      </c>
      <c r="Y1174">
        <f t="shared" si="1170"/>
        <v>0</v>
      </c>
      <c r="AA1174">
        <v>33525518</v>
      </c>
      <c r="AB1174">
        <f t="shared" si="1171"/>
        <v>22.91</v>
      </c>
      <c r="AC1174">
        <f t="shared" si="1172"/>
        <v>22.91</v>
      </c>
      <c r="AD1174">
        <f>ROUND((((ET1174)-(EU1174))+AE1174),6)</f>
        <v>0</v>
      </c>
      <c r="AE1174">
        <f>ROUND((EU1174),6)</f>
        <v>0</v>
      </c>
      <c r="AF1174">
        <f>ROUND((EV1174),6)</f>
        <v>0</v>
      </c>
      <c r="AG1174">
        <f t="shared" si="1173"/>
        <v>0</v>
      </c>
      <c r="AH1174">
        <f>(EW1174)</f>
        <v>0</v>
      </c>
      <c r="AI1174">
        <f>(EX1174)</f>
        <v>0</v>
      </c>
      <c r="AJ1174">
        <f t="shared" si="1174"/>
        <v>1.05</v>
      </c>
      <c r="AK1174">
        <v>22.91</v>
      </c>
      <c r="AL1174">
        <v>22.91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1.05</v>
      </c>
      <c r="AT1174">
        <v>95</v>
      </c>
      <c r="AU1174">
        <v>47</v>
      </c>
      <c r="AV1174">
        <v>1</v>
      </c>
      <c r="AW1174">
        <v>1</v>
      </c>
      <c r="AZ1174">
        <v>1</v>
      </c>
      <c r="BA1174">
        <v>1</v>
      </c>
      <c r="BB1174">
        <v>1</v>
      </c>
      <c r="BC1174">
        <v>5.65</v>
      </c>
      <c r="BD1174" t="s">
        <v>3</v>
      </c>
      <c r="BE1174" t="s">
        <v>3</v>
      </c>
      <c r="BF1174" t="s">
        <v>3</v>
      </c>
      <c r="BG1174" t="s">
        <v>3</v>
      </c>
      <c r="BH1174">
        <v>3</v>
      </c>
      <c r="BI1174">
        <v>1</v>
      </c>
      <c r="BJ1174" t="s">
        <v>192</v>
      </c>
      <c r="BM1174">
        <v>15001</v>
      </c>
      <c r="BN1174">
        <v>0</v>
      </c>
      <c r="BO1174" t="s">
        <v>189</v>
      </c>
      <c r="BP1174">
        <v>1</v>
      </c>
      <c r="BQ1174">
        <v>2</v>
      </c>
      <c r="BR1174">
        <v>0</v>
      </c>
      <c r="BS1174">
        <v>1</v>
      </c>
      <c r="BT1174">
        <v>1</v>
      </c>
      <c r="BU1174">
        <v>1</v>
      </c>
      <c r="BV1174">
        <v>1</v>
      </c>
      <c r="BW1174">
        <v>1</v>
      </c>
      <c r="BX1174">
        <v>1</v>
      </c>
      <c r="BY1174" t="s">
        <v>3</v>
      </c>
      <c r="BZ1174">
        <v>105</v>
      </c>
      <c r="CA1174">
        <v>55</v>
      </c>
      <c r="CE1174">
        <v>0</v>
      </c>
      <c r="CF1174">
        <v>0</v>
      </c>
      <c r="CG1174">
        <v>0</v>
      </c>
      <c r="CM1174">
        <v>0</v>
      </c>
      <c r="CN1174" t="s">
        <v>3</v>
      </c>
      <c r="CO1174">
        <v>0</v>
      </c>
      <c r="CP1174">
        <f t="shared" si="1175"/>
        <v>110.54</v>
      </c>
      <c r="CQ1174">
        <f t="shared" si="1176"/>
        <v>129.44150000000002</v>
      </c>
      <c r="CR1174">
        <f t="shared" si="1177"/>
        <v>0</v>
      </c>
      <c r="CS1174">
        <f t="shared" si="1178"/>
        <v>0</v>
      </c>
      <c r="CT1174">
        <f t="shared" si="1179"/>
        <v>0</v>
      </c>
      <c r="CU1174">
        <f t="shared" si="1180"/>
        <v>0</v>
      </c>
      <c r="CV1174">
        <f t="shared" si="1181"/>
        <v>0</v>
      </c>
      <c r="CW1174">
        <f t="shared" si="1182"/>
        <v>0</v>
      </c>
      <c r="CX1174">
        <f t="shared" si="1183"/>
        <v>1.05</v>
      </c>
      <c r="CY1174">
        <f t="shared" si="1184"/>
        <v>0</v>
      </c>
      <c r="CZ1174">
        <f t="shared" si="1185"/>
        <v>0</v>
      </c>
      <c r="DC1174" t="s">
        <v>3</v>
      </c>
      <c r="DD1174" t="s">
        <v>3</v>
      </c>
      <c r="DE1174" t="s">
        <v>3</v>
      </c>
      <c r="DF1174" t="s">
        <v>3</v>
      </c>
      <c r="DG1174" t="s">
        <v>3</v>
      </c>
      <c r="DH1174" t="s">
        <v>3</v>
      </c>
      <c r="DI1174" t="s">
        <v>3</v>
      </c>
      <c r="DJ1174" t="s">
        <v>3</v>
      </c>
      <c r="DK1174" t="s">
        <v>3</v>
      </c>
      <c r="DL1174" t="s">
        <v>3</v>
      </c>
      <c r="DM1174" t="s">
        <v>3</v>
      </c>
      <c r="DN1174">
        <v>0</v>
      </c>
      <c r="DO1174">
        <v>0</v>
      </c>
      <c r="DP1174">
        <v>1</v>
      </c>
      <c r="DQ1174">
        <v>1</v>
      </c>
      <c r="DU1174">
        <v>1009</v>
      </c>
      <c r="DV1174" t="s">
        <v>191</v>
      </c>
      <c r="DW1174" t="s">
        <v>191</v>
      </c>
      <c r="DX1174">
        <v>1</v>
      </c>
      <c r="DZ1174" t="s">
        <v>3</v>
      </c>
      <c r="EA1174" t="s">
        <v>3</v>
      </c>
      <c r="EB1174" t="s">
        <v>3</v>
      </c>
      <c r="EC1174" t="s">
        <v>3</v>
      </c>
      <c r="EE1174">
        <v>36260452</v>
      </c>
      <c r="EF1174">
        <v>2</v>
      </c>
      <c r="EG1174" t="s">
        <v>55</v>
      </c>
      <c r="EH1174">
        <v>0</v>
      </c>
      <c r="EI1174" t="s">
        <v>3</v>
      </c>
      <c r="EJ1174">
        <v>1</v>
      </c>
      <c r="EK1174">
        <v>15001</v>
      </c>
      <c r="EL1174" t="s">
        <v>180</v>
      </c>
      <c r="EM1174" t="s">
        <v>181</v>
      </c>
      <c r="EO1174" t="s">
        <v>3</v>
      </c>
      <c r="EQ1174">
        <v>0</v>
      </c>
      <c r="ER1174">
        <v>22.91</v>
      </c>
      <c r="ES1174">
        <v>22.91</v>
      </c>
      <c r="ET1174">
        <v>0</v>
      </c>
      <c r="EU1174">
        <v>0</v>
      </c>
      <c r="EV1174">
        <v>0</v>
      </c>
      <c r="EW1174">
        <v>0</v>
      </c>
      <c r="EX1174">
        <v>0</v>
      </c>
      <c r="FQ1174">
        <v>0</v>
      </c>
      <c r="FR1174">
        <f t="shared" si="1186"/>
        <v>0</v>
      </c>
      <c r="FS1174">
        <v>0</v>
      </c>
      <c r="FT1174" t="s">
        <v>58</v>
      </c>
      <c r="FU1174" t="s">
        <v>59</v>
      </c>
      <c r="FX1174">
        <v>94.5</v>
      </c>
      <c r="FY1174">
        <v>46.75</v>
      </c>
      <c r="GA1174" t="s">
        <v>3</v>
      </c>
      <c r="GD1174">
        <v>1</v>
      </c>
      <c r="GF1174">
        <v>-1686930993</v>
      </c>
      <c r="GG1174">
        <v>2</v>
      </c>
      <c r="GH1174">
        <v>1</v>
      </c>
      <c r="GI1174">
        <v>2</v>
      </c>
      <c r="GJ1174">
        <v>0</v>
      </c>
      <c r="GK1174">
        <v>0</v>
      </c>
      <c r="GL1174">
        <f t="shared" si="1187"/>
        <v>0</v>
      </c>
      <c r="GM1174">
        <f t="shared" si="1188"/>
        <v>110.54</v>
      </c>
      <c r="GN1174">
        <f t="shared" si="1189"/>
        <v>110.54</v>
      </c>
      <c r="GO1174">
        <f t="shared" si="1190"/>
        <v>0</v>
      </c>
      <c r="GP1174">
        <f t="shared" si="1191"/>
        <v>0</v>
      </c>
      <c r="GR1174">
        <v>0</v>
      </c>
      <c r="GS1174">
        <v>3</v>
      </c>
      <c r="GT1174">
        <v>0</v>
      </c>
      <c r="GU1174" t="s">
        <v>3</v>
      </c>
      <c r="GV1174">
        <f t="shared" si="1192"/>
        <v>0</v>
      </c>
      <c r="GW1174">
        <v>1</v>
      </c>
      <c r="GX1174">
        <f t="shared" si="1193"/>
        <v>0</v>
      </c>
      <c r="HA1174">
        <v>0</v>
      </c>
      <c r="HB1174">
        <v>0</v>
      </c>
      <c r="HC1174">
        <f t="shared" si="1194"/>
        <v>0</v>
      </c>
      <c r="HE1174" t="s">
        <v>3</v>
      </c>
      <c r="HF1174" t="s">
        <v>3</v>
      </c>
      <c r="IK1174">
        <v>0</v>
      </c>
    </row>
    <row r="1175" spans="1:245">
      <c r="A1175">
        <v>17</v>
      </c>
      <c r="B1175">
        <v>1</v>
      </c>
      <c r="C1175">
        <f>ROW(SmtRes!A866)</f>
        <v>866</v>
      </c>
      <c r="D1175">
        <f>ROW(EtalonRes!A850)</f>
        <v>850</v>
      </c>
      <c r="E1175" t="s">
        <v>36</v>
      </c>
      <c r="F1175" t="s">
        <v>193</v>
      </c>
      <c r="G1175" t="s">
        <v>194</v>
      </c>
      <c r="H1175" t="s">
        <v>195</v>
      </c>
      <c r="I1175">
        <f>ROUND(109/100,9)</f>
        <v>1.0900000000000001</v>
      </c>
      <c r="J1175">
        <v>0</v>
      </c>
      <c r="O1175">
        <f t="shared" si="1160"/>
        <v>19150.5</v>
      </c>
      <c r="P1175">
        <f t="shared" si="1161"/>
        <v>6601.33</v>
      </c>
      <c r="Q1175">
        <f t="shared" si="1162"/>
        <v>435.27</v>
      </c>
      <c r="R1175">
        <f t="shared" si="1163"/>
        <v>104.95</v>
      </c>
      <c r="S1175">
        <f t="shared" si="1164"/>
        <v>12113.9</v>
      </c>
      <c r="T1175">
        <f t="shared" si="1165"/>
        <v>0</v>
      </c>
      <c r="U1175">
        <f t="shared" si="1166"/>
        <v>44.800090000000004</v>
      </c>
      <c r="V1175">
        <f t="shared" si="1167"/>
        <v>0.24525</v>
      </c>
      <c r="W1175">
        <f t="shared" si="1168"/>
        <v>0</v>
      </c>
      <c r="X1175">
        <f t="shared" si="1169"/>
        <v>13562.92</v>
      </c>
      <c r="Y1175">
        <f t="shared" si="1170"/>
        <v>7820.06</v>
      </c>
      <c r="AA1175">
        <v>33525518</v>
      </c>
      <c r="AB1175">
        <f t="shared" si="1171"/>
        <v>2121.6590000000001</v>
      </c>
      <c r="AC1175">
        <f t="shared" si="1172"/>
        <v>1735.32</v>
      </c>
      <c r="AD1175">
        <f>ROUND(((((ET1175*1.25))-((EU1175*1.25)))+AE1175),6)</f>
        <v>35.75</v>
      </c>
      <c r="AE1175">
        <f>ROUND(((EU1175*1.25)),6)</f>
        <v>3.0375000000000001</v>
      </c>
      <c r="AF1175">
        <f>ROUND(((EV1175*1.15)),6)</f>
        <v>350.589</v>
      </c>
      <c r="AG1175">
        <f t="shared" si="1173"/>
        <v>0</v>
      </c>
      <c r="AH1175">
        <f>((EW1175*1.15))</f>
        <v>41.100999999999999</v>
      </c>
      <c r="AI1175">
        <f>((EX1175*1.25))</f>
        <v>0.22499999999999998</v>
      </c>
      <c r="AJ1175">
        <f t="shared" si="1174"/>
        <v>0</v>
      </c>
      <c r="AK1175">
        <v>2068.7800000000002</v>
      </c>
      <c r="AL1175">
        <v>1735.32</v>
      </c>
      <c r="AM1175">
        <v>28.6</v>
      </c>
      <c r="AN1175">
        <v>2.4300000000000002</v>
      </c>
      <c r="AO1175">
        <v>304.86</v>
      </c>
      <c r="AP1175">
        <v>0</v>
      </c>
      <c r="AQ1175">
        <v>35.74</v>
      </c>
      <c r="AR1175">
        <v>0.18</v>
      </c>
      <c r="AS1175">
        <v>0</v>
      </c>
      <c r="AT1175">
        <v>111</v>
      </c>
      <c r="AU1175">
        <v>64</v>
      </c>
      <c r="AV1175">
        <v>1</v>
      </c>
      <c r="AW1175">
        <v>1</v>
      </c>
      <c r="AZ1175">
        <v>1</v>
      </c>
      <c r="BA1175">
        <v>31.7</v>
      </c>
      <c r="BB1175">
        <v>11.17</v>
      </c>
      <c r="BC1175">
        <v>3.49</v>
      </c>
      <c r="BD1175" t="s">
        <v>3</v>
      </c>
      <c r="BE1175" t="s">
        <v>3</v>
      </c>
      <c r="BF1175" t="s">
        <v>3</v>
      </c>
      <c r="BG1175" t="s">
        <v>3</v>
      </c>
      <c r="BH1175">
        <v>0</v>
      </c>
      <c r="BI1175">
        <v>1</v>
      </c>
      <c r="BJ1175" t="s">
        <v>196</v>
      </c>
      <c r="BM1175">
        <v>11001</v>
      </c>
      <c r="BN1175">
        <v>0</v>
      </c>
      <c r="BO1175" t="s">
        <v>193</v>
      </c>
      <c r="BP1175">
        <v>1</v>
      </c>
      <c r="BQ1175">
        <v>2</v>
      </c>
      <c r="BR1175">
        <v>0</v>
      </c>
      <c r="BS1175">
        <v>31.7</v>
      </c>
      <c r="BT1175">
        <v>1</v>
      </c>
      <c r="BU1175">
        <v>1</v>
      </c>
      <c r="BV1175">
        <v>1</v>
      </c>
      <c r="BW1175">
        <v>1</v>
      </c>
      <c r="BX1175">
        <v>1</v>
      </c>
      <c r="BY1175" t="s">
        <v>3</v>
      </c>
      <c r="BZ1175">
        <v>123</v>
      </c>
      <c r="CA1175">
        <v>75</v>
      </c>
      <c r="CE1175">
        <v>0</v>
      </c>
      <c r="CF1175">
        <v>0</v>
      </c>
      <c r="CG1175">
        <v>0</v>
      </c>
      <c r="CM1175">
        <v>0</v>
      </c>
      <c r="CN1175" t="s">
        <v>926</v>
      </c>
      <c r="CO1175">
        <v>0</v>
      </c>
      <c r="CP1175">
        <f t="shared" si="1175"/>
        <v>19150.5</v>
      </c>
      <c r="CQ1175">
        <f t="shared" si="1176"/>
        <v>6056.2668000000003</v>
      </c>
      <c r="CR1175">
        <f t="shared" si="1177"/>
        <v>399.32749999999999</v>
      </c>
      <c r="CS1175">
        <f t="shared" si="1178"/>
        <v>96.288750000000007</v>
      </c>
      <c r="CT1175">
        <f t="shared" si="1179"/>
        <v>11113.6713</v>
      </c>
      <c r="CU1175">
        <f t="shared" si="1180"/>
        <v>0</v>
      </c>
      <c r="CV1175">
        <f t="shared" si="1181"/>
        <v>41.100999999999999</v>
      </c>
      <c r="CW1175">
        <f t="shared" si="1182"/>
        <v>0.22499999999999998</v>
      </c>
      <c r="CX1175">
        <f t="shared" si="1183"/>
        <v>0</v>
      </c>
      <c r="CY1175">
        <f t="shared" si="1184"/>
        <v>13562.923500000001</v>
      </c>
      <c r="CZ1175">
        <f t="shared" si="1185"/>
        <v>7820.0640000000003</v>
      </c>
      <c r="DC1175" t="s">
        <v>3</v>
      </c>
      <c r="DD1175" t="s">
        <v>3</v>
      </c>
      <c r="DE1175" t="s">
        <v>167</v>
      </c>
      <c r="DF1175" t="s">
        <v>167</v>
      </c>
      <c r="DG1175" t="s">
        <v>168</v>
      </c>
      <c r="DH1175" t="s">
        <v>3</v>
      </c>
      <c r="DI1175" t="s">
        <v>168</v>
      </c>
      <c r="DJ1175" t="s">
        <v>167</v>
      </c>
      <c r="DK1175" t="s">
        <v>3</v>
      </c>
      <c r="DL1175" t="s">
        <v>3</v>
      </c>
      <c r="DM1175" t="s">
        <v>3</v>
      </c>
      <c r="DN1175">
        <v>0</v>
      </c>
      <c r="DO1175">
        <v>0</v>
      </c>
      <c r="DP1175">
        <v>1</v>
      </c>
      <c r="DQ1175">
        <v>1</v>
      </c>
      <c r="DU1175">
        <v>1013</v>
      </c>
      <c r="DV1175" t="s">
        <v>195</v>
      </c>
      <c r="DW1175" t="s">
        <v>195</v>
      </c>
      <c r="DX1175">
        <v>1</v>
      </c>
      <c r="DZ1175" t="s">
        <v>3</v>
      </c>
      <c r="EA1175" t="s">
        <v>3</v>
      </c>
      <c r="EB1175" t="s">
        <v>3</v>
      </c>
      <c r="EC1175" t="s">
        <v>3</v>
      </c>
      <c r="EE1175">
        <v>36260427</v>
      </c>
      <c r="EF1175">
        <v>2</v>
      </c>
      <c r="EG1175" t="s">
        <v>55</v>
      </c>
      <c r="EH1175">
        <v>0</v>
      </c>
      <c r="EI1175" t="s">
        <v>3</v>
      </c>
      <c r="EJ1175">
        <v>1</v>
      </c>
      <c r="EK1175">
        <v>11001</v>
      </c>
      <c r="EL1175" t="s">
        <v>23</v>
      </c>
      <c r="EM1175" t="s">
        <v>197</v>
      </c>
      <c r="EO1175" t="s">
        <v>171</v>
      </c>
      <c r="EQ1175">
        <v>0</v>
      </c>
      <c r="ER1175">
        <v>2068.7800000000002</v>
      </c>
      <c r="ES1175">
        <v>1735.32</v>
      </c>
      <c r="ET1175">
        <v>28.6</v>
      </c>
      <c r="EU1175">
        <v>2.4300000000000002</v>
      </c>
      <c r="EV1175">
        <v>304.86</v>
      </c>
      <c r="EW1175">
        <v>35.74</v>
      </c>
      <c r="EX1175">
        <v>0.18</v>
      </c>
      <c r="EY1175">
        <v>0</v>
      </c>
      <c r="FQ1175">
        <v>0</v>
      </c>
      <c r="FR1175">
        <f t="shared" si="1186"/>
        <v>0</v>
      </c>
      <c r="FS1175">
        <v>0</v>
      </c>
      <c r="FT1175" t="s">
        <v>58</v>
      </c>
      <c r="FU1175" t="s">
        <v>59</v>
      </c>
      <c r="FX1175">
        <v>110.7</v>
      </c>
      <c r="FY1175">
        <v>63.75</v>
      </c>
      <c r="GA1175" t="s">
        <v>3</v>
      </c>
      <c r="GD1175">
        <v>1</v>
      </c>
      <c r="GF1175">
        <v>-1478680915</v>
      </c>
      <c r="GG1175">
        <v>2</v>
      </c>
      <c r="GH1175">
        <v>1</v>
      </c>
      <c r="GI1175">
        <v>2</v>
      </c>
      <c r="GJ1175">
        <v>0</v>
      </c>
      <c r="GK1175">
        <v>0</v>
      </c>
      <c r="GL1175">
        <f t="shared" si="1187"/>
        <v>0</v>
      </c>
      <c r="GM1175">
        <f t="shared" si="1188"/>
        <v>40533.480000000003</v>
      </c>
      <c r="GN1175">
        <f t="shared" si="1189"/>
        <v>40533.480000000003</v>
      </c>
      <c r="GO1175">
        <f t="shared" si="1190"/>
        <v>0</v>
      </c>
      <c r="GP1175">
        <f t="shared" si="1191"/>
        <v>0</v>
      </c>
      <c r="GR1175">
        <v>0</v>
      </c>
      <c r="GS1175">
        <v>3</v>
      </c>
      <c r="GT1175">
        <v>0</v>
      </c>
      <c r="GU1175" t="s">
        <v>3</v>
      </c>
      <c r="GV1175">
        <f t="shared" si="1192"/>
        <v>0</v>
      </c>
      <c r="GW1175">
        <v>1</v>
      </c>
      <c r="GX1175">
        <f t="shared" si="1193"/>
        <v>0</v>
      </c>
      <c r="HA1175">
        <v>0</v>
      </c>
      <c r="HB1175">
        <v>0</v>
      </c>
      <c r="HC1175">
        <f t="shared" si="1194"/>
        <v>0</v>
      </c>
      <c r="HE1175" t="s">
        <v>3</v>
      </c>
      <c r="HF1175" t="s">
        <v>3</v>
      </c>
      <c r="IK1175">
        <v>0</v>
      </c>
    </row>
    <row r="1176" spans="1:245">
      <c r="A1176">
        <v>17</v>
      </c>
      <c r="B1176">
        <v>1</v>
      </c>
      <c r="C1176">
        <f>ROW(SmtRes!A874)</f>
        <v>874</v>
      </c>
      <c r="D1176">
        <f>ROW(EtalonRes!A858)</f>
        <v>858</v>
      </c>
      <c r="E1176" t="s">
        <v>42</v>
      </c>
      <c r="F1176" t="s">
        <v>198</v>
      </c>
      <c r="G1176" t="s">
        <v>199</v>
      </c>
      <c r="H1176" t="s">
        <v>33</v>
      </c>
      <c r="I1176">
        <f>ROUND(109/100,9)</f>
        <v>1.0900000000000001</v>
      </c>
      <c r="J1176">
        <v>0</v>
      </c>
      <c r="O1176">
        <f t="shared" si="1160"/>
        <v>67390.899999999994</v>
      </c>
      <c r="P1176">
        <f t="shared" si="1161"/>
        <v>45313.94</v>
      </c>
      <c r="Q1176">
        <f t="shared" si="1162"/>
        <v>1496.12</v>
      </c>
      <c r="R1176">
        <f t="shared" si="1163"/>
        <v>338.19</v>
      </c>
      <c r="S1176">
        <f t="shared" si="1164"/>
        <v>20580.84</v>
      </c>
      <c r="T1176">
        <f t="shared" si="1165"/>
        <v>0</v>
      </c>
      <c r="U1176">
        <f t="shared" si="1166"/>
        <v>76.112519999999989</v>
      </c>
      <c r="V1176">
        <f t="shared" si="1167"/>
        <v>0.79025000000000001</v>
      </c>
      <c r="W1176">
        <f t="shared" si="1168"/>
        <v>0</v>
      </c>
      <c r="X1176">
        <f t="shared" si="1169"/>
        <v>23220.12</v>
      </c>
      <c r="Y1176">
        <f t="shared" si="1170"/>
        <v>13388.18</v>
      </c>
      <c r="AA1176">
        <v>33525518</v>
      </c>
      <c r="AB1176">
        <f t="shared" si="1171"/>
        <v>7074.4960000000001</v>
      </c>
      <c r="AC1176">
        <f t="shared" si="1172"/>
        <v>6356.64</v>
      </c>
      <c r="AD1176">
        <f>ROUND(((((ET1176*1.25))-((EU1176*1.25)))+AE1176),6)</f>
        <v>122.22499999999999</v>
      </c>
      <c r="AE1176">
        <f>ROUND(((EU1176*1.25)),6)</f>
        <v>9.7874999999999996</v>
      </c>
      <c r="AF1176">
        <f>ROUND(((EV1176*1.15)),6)</f>
        <v>595.63099999999997</v>
      </c>
      <c r="AG1176">
        <f t="shared" si="1173"/>
        <v>0</v>
      </c>
      <c r="AH1176">
        <f>((EW1176*1.15))</f>
        <v>69.827999999999989</v>
      </c>
      <c r="AI1176">
        <f>((EX1176*1.25))</f>
        <v>0.72499999999999998</v>
      </c>
      <c r="AJ1176">
        <f t="shared" si="1174"/>
        <v>0</v>
      </c>
      <c r="AK1176">
        <v>6972.36</v>
      </c>
      <c r="AL1176">
        <v>6356.64</v>
      </c>
      <c r="AM1176">
        <v>97.78</v>
      </c>
      <c r="AN1176">
        <v>7.83</v>
      </c>
      <c r="AO1176">
        <v>517.94000000000005</v>
      </c>
      <c r="AP1176">
        <v>0</v>
      </c>
      <c r="AQ1176">
        <v>60.72</v>
      </c>
      <c r="AR1176">
        <v>0.57999999999999996</v>
      </c>
      <c r="AS1176">
        <v>0</v>
      </c>
      <c r="AT1176">
        <v>111</v>
      </c>
      <c r="AU1176">
        <v>64</v>
      </c>
      <c r="AV1176">
        <v>1</v>
      </c>
      <c r="AW1176">
        <v>1</v>
      </c>
      <c r="AZ1176">
        <v>1</v>
      </c>
      <c r="BA1176">
        <v>31.7</v>
      </c>
      <c r="BB1176">
        <v>11.23</v>
      </c>
      <c r="BC1176">
        <v>6.54</v>
      </c>
      <c r="BD1176" t="s">
        <v>3</v>
      </c>
      <c r="BE1176" t="s">
        <v>3</v>
      </c>
      <c r="BF1176" t="s">
        <v>3</v>
      </c>
      <c r="BG1176" t="s">
        <v>3</v>
      </c>
      <c r="BH1176">
        <v>0</v>
      </c>
      <c r="BI1176">
        <v>1</v>
      </c>
      <c r="BJ1176" t="s">
        <v>200</v>
      </c>
      <c r="BM1176">
        <v>11001</v>
      </c>
      <c r="BN1176">
        <v>0</v>
      </c>
      <c r="BO1176" t="s">
        <v>198</v>
      </c>
      <c r="BP1176">
        <v>1</v>
      </c>
      <c r="BQ1176">
        <v>2</v>
      </c>
      <c r="BR1176">
        <v>0</v>
      </c>
      <c r="BS1176">
        <v>31.7</v>
      </c>
      <c r="BT1176">
        <v>1</v>
      </c>
      <c r="BU1176">
        <v>1</v>
      </c>
      <c r="BV1176">
        <v>1</v>
      </c>
      <c r="BW1176">
        <v>1</v>
      </c>
      <c r="BX1176">
        <v>1</v>
      </c>
      <c r="BY1176" t="s">
        <v>3</v>
      </c>
      <c r="BZ1176">
        <v>123</v>
      </c>
      <c r="CA1176">
        <v>75</v>
      </c>
      <c r="CE1176">
        <v>0</v>
      </c>
      <c r="CF1176">
        <v>0</v>
      </c>
      <c r="CG1176">
        <v>0</v>
      </c>
      <c r="CM1176">
        <v>0</v>
      </c>
      <c r="CN1176" t="s">
        <v>926</v>
      </c>
      <c r="CO1176">
        <v>0</v>
      </c>
      <c r="CP1176">
        <f t="shared" si="1175"/>
        <v>67390.900000000009</v>
      </c>
      <c r="CQ1176">
        <f t="shared" si="1176"/>
        <v>41572.425600000002</v>
      </c>
      <c r="CR1176">
        <f t="shared" si="1177"/>
        <v>1372.5867499999999</v>
      </c>
      <c r="CS1176">
        <f t="shared" si="1178"/>
        <v>310.26374999999996</v>
      </c>
      <c r="CT1176">
        <f t="shared" si="1179"/>
        <v>18881.502699999997</v>
      </c>
      <c r="CU1176">
        <f t="shared" si="1180"/>
        <v>0</v>
      </c>
      <c r="CV1176">
        <f t="shared" si="1181"/>
        <v>69.827999999999989</v>
      </c>
      <c r="CW1176">
        <f t="shared" si="1182"/>
        <v>0.72499999999999998</v>
      </c>
      <c r="CX1176">
        <f t="shared" si="1183"/>
        <v>0</v>
      </c>
      <c r="CY1176">
        <f t="shared" si="1184"/>
        <v>23220.123299999999</v>
      </c>
      <c r="CZ1176">
        <f t="shared" si="1185"/>
        <v>13388.179199999999</v>
      </c>
      <c r="DC1176" t="s">
        <v>3</v>
      </c>
      <c r="DD1176" t="s">
        <v>3</v>
      </c>
      <c r="DE1176" t="s">
        <v>167</v>
      </c>
      <c r="DF1176" t="s">
        <v>167</v>
      </c>
      <c r="DG1176" t="s">
        <v>168</v>
      </c>
      <c r="DH1176" t="s">
        <v>3</v>
      </c>
      <c r="DI1176" t="s">
        <v>168</v>
      </c>
      <c r="DJ1176" t="s">
        <v>167</v>
      </c>
      <c r="DK1176" t="s">
        <v>3</v>
      </c>
      <c r="DL1176" t="s">
        <v>3</v>
      </c>
      <c r="DM1176" t="s">
        <v>3</v>
      </c>
      <c r="DN1176">
        <v>0</v>
      </c>
      <c r="DO1176">
        <v>0</v>
      </c>
      <c r="DP1176">
        <v>1</v>
      </c>
      <c r="DQ1176">
        <v>1</v>
      </c>
      <c r="DU1176">
        <v>1013</v>
      </c>
      <c r="DV1176" t="s">
        <v>33</v>
      </c>
      <c r="DW1176" t="s">
        <v>33</v>
      </c>
      <c r="DX1176">
        <v>1</v>
      </c>
      <c r="DZ1176" t="s">
        <v>3</v>
      </c>
      <c r="EA1176" t="s">
        <v>3</v>
      </c>
      <c r="EB1176" t="s">
        <v>3</v>
      </c>
      <c r="EC1176" t="s">
        <v>3</v>
      </c>
      <c r="EE1176">
        <v>36260427</v>
      </c>
      <c r="EF1176">
        <v>2</v>
      </c>
      <c r="EG1176" t="s">
        <v>55</v>
      </c>
      <c r="EH1176">
        <v>0</v>
      </c>
      <c r="EI1176" t="s">
        <v>3</v>
      </c>
      <c r="EJ1176">
        <v>1</v>
      </c>
      <c r="EK1176">
        <v>11001</v>
      </c>
      <c r="EL1176" t="s">
        <v>23</v>
      </c>
      <c r="EM1176" t="s">
        <v>197</v>
      </c>
      <c r="EO1176" t="s">
        <v>171</v>
      </c>
      <c r="EQ1176">
        <v>0</v>
      </c>
      <c r="ER1176">
        <v>6972.36</v>
      </c>
      <c r="ES1176">
        <v>6356.64</v>
      </c>
      <c r="ET1176">
        <v>97.78</v>
      </c>
      <c r="EU1176">
        <v>7.83</v>
      </c>
      <c r="EV1176">
        <v>517.94000000000005</v>
      </c>
      <c r="EW1176">
        <v>60.72</v>
      </c>
      <c r="EX1176">
        <v>0.57999999999999996</v>
      </c>
      <c r="EY1176">
        <v>0</v>
      </c>
      <c r="FQ1176">
        <v>0</v>
      </c>
      <c r="FR1176">
        <f t="shared" si="1186"/>
        <v>0</v>
      </c>
      <c r="FS1176">
        <v>0</v>
      </c>
      <c r="FT1176" t="s">
        <v>58</v>
      </c>
      <c r="FU1176" t="s">
        <v>59</v>
      </c>
      <c r="FX1176">
        <v>110.7</v>
      </c>
      <c r="FY1176">
        <v>63.75</v>
      </c>
      <c r="GA1176" t="s">
        <v>3</v>
      </c>
      <c r="GD1176">
        <v>1</v>
      </c>
      <c r="GF1176">
        <v>1837524583</v>
      </c>
      <c r="GG1176">
        <v>2</v>
      </c>
      <c r="GH1176">
        <v>1</v>
      </c>
      <c r="GI1176">
        <v>2</v>
      </c>
      <c r="GJ1176">
        <v>0</v>
      </c>
      <c r="GK1176">
        <v>0</v>
      </c>
      <c r="GL1176">
        <f t="shared" si="1187"/>
        <v>0</v>
      </c>
      <c r="GM1176">
        <f t="shared" si="1188"/>
        <v>103999.2</v>
      </c>
      <c r="GN1176">
        <f t="shared" si="1189"/>
        <v>103999.2</v>
      </c>
      <c r="GO1176">
        <f t="shared" si="1190"/>
        <v>0</v>
      </c>
      <c r="GP1176">
        <f t="shared" si="1191"/>
        <v>0</v>
      </c>
      <c r="GR1176">
        <v>0</v>
      </c>
      <c r="GS1176">
        <v>3</v>
      </c>
      <c r="GT1176">
        <v>0</v>
      </c>
      <c r="GU1176" t="s">
        <v>3</v>
      </c>
      <c r="GV1176">
        <f t="shared" si="1192"/>
        <v>0</v>
      </c>
      <c r="GW1176">
        <v>1</v>
      </c>
      <c r="GX1176">
        <f t="shared" si="1193"/>
        <v>0</v>
      </c>
      <c r="HA1176">
        <v>0</v>
      </c>
      <c r="HB1176">
        <v>0</v>
      </c>
      <c r="HC1176">
        <f t="shared" si="1194"/>
        <v>0</v>
      </c>
      <c r="HE1176" t="s">
        <v>3</v>
      </c>
      <c r="HF1176" t="s">
        <v>3</v>
      </c>
      <c r="IK1176">
        <v>0</v>
      </c>
    </row>
    <row r="1177" spans="1:245">
      <c r="A1177">
        <v>17</v>
      </c>
      <c r="B1177">
        <v>1</v>
      </c>
      <c r="C1177">
        <f>ROW(SmtRes!A881)</f>
        <v>881</v>
      </c>
      <c r="D1177">
        <f>ROW(EtalonRes!A865)</f>
        <v>865</v>
      </c>
      <c r="E1177" t="s">
        <v>50</v>
      </c>
      <c r="F1177" t="s">
        <v>201</v>
      </c>
      <c r="G1177" t="s">
        <v>202</v>
      </c>
      <c r="H1177" t="s">
        <v>195</v>
      </c>
      <c r="I1177">
        <f>ROUND(109/100,9)</f>
        <v>1.0900000000000001</v>
      </c>
      <c r="J1177">
        <v>0</v>
      </c>
      <c r="O1177">
        <f t="shared" si="1160"/>
        <v>51271.22</v>
      </c>
      <c r="P1177">
        <f t="shared" si="1161"/>
        <v>35726.06</v>
      </c>
      <c r="Q1177">
        <f t="shared" si="1162"/>
        <v>5397</v>
      </c>
      <c r="R1177">
        <f t="shared" si="1163"/>
        <v>2911.09</v>
      </c>
      <c r="S1177">
        <f t="shared" si="1164"/>
        <v>10148.16</v>
      </c>
      <c r="T1177">
        <f t="shared" si="1165"/>
        <v>0</v>
      </c>
      <c r="U1177">
        <f t="shared" si="1166"/>
        <v>39.18441</v>
      </c>
      <c r="V1177">
        <f t="shared" si="1167"/>
        <v>9.1287500000000001</v>
      </c>
      <c r="W1177">
        <f t="shared" si="1168"/>
        <v>0</v>
      </c>
      <c r="X1177">
        <f t="shared" si="1169"/>
        <v>14495.77</v>
      </c>
      <c r="Y1177">
        <f t="shared" si="1170"/>
        <v>8357.92</v>
      </c>
      <c r="AA1177">
        <v>33525518</v>
      </c>
      <c r="AB1177">
        <f t="shared" si="1171"/>
        <v>6346.7034999999996</v>
      </c>
      <c r="AC1177">
        <f t="shared" si="1172"/>
        <v>5583.68</v>
      </c>
      <c r="AD1177">
        <f>ROUND(((((ET1177*1.25))-((EU1177*1.25)))+AE1177),6)</f>
        <v>469.32499999999999</v>
      </c>
      <c r="AE1177">
        <f>ROUND(((EU1177*1.25)),6)</f>
        <v>84.25</v>
      </c>
      <c r="AF1177">
        <f>ROUND(((EV1177*1.15)),6)</f>
        <v>293.69850000000002</v>
      </c>
      <c r="AG1177">
        <f t="shared" si="1173"/>
        <v>0</v>
      </c>
      <c r="AH1177">
        <f>((EW1177*1.15))</f>
        <v>35.948999999999998</v>
      </c>
      <c r="AI1177">
        <f>((EX1177*1.25))</f>
        <v>8.375</v>
      </c>
      <c r="AJ1177">
        <f t="shared" si="1174"/>
        <v>0</v>
      </c>
      <c r="AK1177">
        <v>6214.53</v>
      </c>
      <c r="AL1177">
        <v>5583.68</v>
      </c>
      <c r="AM1177">
        <v>375.46</v>
      </c>
      <c r="AN1177">
        <v>67.400000000000006</v>
      </c>
      <c r="AO1177">
        <v>255.39</v>
      </c>
      <c r="AP1177">
        <v>0</v>
      </c>
      <c r="AQ1177">
        <v>31.26</v>
      </c>
      <c r="AR1177">
        <v>6.7</v>
      </c>
      <c r="AS1177">
        <v>0</v>
      </c>
      <c r="AT1177">
        <v>111</v>
      </c>
      <c r="AU1177">
        <v>64</v>
      </c>
      <c r="AV1177">
        <v>1</v>
      </c>
      <c r="AW1177">
        <v>1</v>
      </c>
      <c r="AZ1177">
        <v>1</v>
      </c>
      <c r="BA1177">
        <v>31.7</v>
      </c>
      <c r="BB1177">
        <v>10.55</v>
      </c>
      <c r="BC1177">
        <v>5.87</v>
      </c>
      <c r="BD1177" t="s">
        <v>3</v>
      </c>
      <c r="BE1177" t="s">
        <v>3</v>
      </c>
      <c r="BF1177" t="s">
        <v>3</v>
      </c>
      <c r="BG1177" t="s">
        <v>3</v>
      </c>
      <c r="BH1177">
        <v>0</v>
      </c>
      <c r="BI1177">
        <v>1</v>
      </c>
      <c r="BJ1177" t="s">
        <v>203</v>
      </c>
      <c r="BM1177">
        <v>11001</v>
      </c>
      <c r="BN1177">
        <v>0</v>
      </c>
      <c r="BO1177" t="s">
        <v>201</v>
      </c>
      <c r="BP1177">
        <v>1</v>
      </c>
      <c r="BQ1177">
        <v>2</v>
      </c>
      <c r="BR1177">
        <v>0</v>
      </c>
      <c r="BS1177">
        <v>31.7</v>
      </c>
      <c r="BT1177">
        <v>1</v>
      </c>
      <c r="BU1177">
        <v>1</v>
      </c>
      <c r="BV1177">
        <v>1</v>
      </c>
      <c r="BW1177">
        <v>1</v>
      </c>
      <c r="BX1177">
        <v>1</v>
      </c>
      <c r="BY1177" t="s">
        <v>3</v>
      </c>
      <c r="BZ1177">
        <v>123</v>
      </c>
      <c r="CA1177">
        <v>75</v>
      </c>
      <c r="CE1177">
        <v>0</v>
      </c>
      <c r="CF1177">
        <v>0</v>
      </c>
      <c r="CG1177">
        <v>0</v>
      </c>
      <c r="CM1177">
        <v>0</v>
      </c>
      <c r="CN1177" t="s">
        <v>926</v>
      </c>
      <c r="CO1177">
        <v>0</v>
      </c>
      <c r="CP1177">
        <f t="shared" si="1175"/>
        <v>51271.22</v>
      </c>
      <c r="CQ1177">
        <f t="shared" si="1176"/>
        <v>32776.2016</v>
      </c>
      <c r="CR1177">
        <f t="shared" si="1177"/>
        <v>4951.3787499999999</v>
      </c>
      <c r="CS1177">
        <f t="shared" si="1178"/>
        <v>2670.7249999999999</v>
      </c>
      <c r="CT1177">
        <f t="shared" si="1179"/>
        <v>9310.2424499999997</v>
      </c>
      <c r="CU1177">
        <f t="shared" si="1180"/>
        <v>0</v>
      </c>
      <c r="CV1177">
        <f t="shared" si="1181"/>
        <v>35.948999999999998</v>
      </c>
      <c r="CW1177">
        <f t="shared" si="1182"/>
        <v>8.375</v>
      </c>
      <c r="CX1177">
        <f t="shared" si="1183"/>
        <v>0</v>
      </c>
      <c r="CY1177">
        <f t="shared" si="1184"/>
        <v>14495.7675</v>
      </c>
      <c r="CZ1177">
        <f t="shared" si="1185"/>
        <v>8357.92</v>
      </c>
      <c r="DC1177" t="s">
        <v>3</v>
      </c>
      <c r="DD1177" t="s">
        <v>3</v>
      </c>
      <c r="DE1177" t="s">
        <v>167</v>
      </c>
      <c r="DF1177" t="s">
        <v>167</v>
      </c>
      <c r="DG1177" t="s">
        <v>168</v>
      </c>
      <c r="DH1177" t="s">
        <v>3</v>
      </c>
      <c r="DI1177" t="s">
        <v>168</v>
      </c>
      <c r="DJ1177" t="s">
        <v>167</v>
      </c>
      <c r="DK1177" t="s">
        <v>3</v>
      </c>
      <c r="DL1177" t="s">
        <v>3</v>
      </c>
      <c r="DM1177" t="s">
        <v>3</v>
      </c>
      <c r="DN1177">
        <v>0</v>
      </c>
      <c r="DO1177">
        <v>0</v>
      </c>
      <c r="DP1177">
        <v>1</v>
      </c>
      <c r="DQ1177">
        <v>1</v>
      </c>
      <c r="DU1177">
        <v>1013</v>
      </c>
      <c r="DV1177" t="s">
        <v>195</v>
      </c>
      <c r="DW1177" t="s">
        <v>195</v>
      </c>
      <c r="DX1177">
        <v>1</v>
      </c>
      <c r="DZ1177" t="s">
        <v>3</v>
      </c>
      <c r="EA1177" t="s">
        <v>3</v>
      </c>
      <c r="EB1177" t="s">
        <v>3</v>
      </c>
      <c r="EC1177" t="s">
        <v>3</v>
      </c>
      <c r="EE1177">
        <v>36260427</v>
      </c>
      <c r="EF1177">
        <v>2</v>
      </c>
      <c r="EG1177" t="s">
        <v>55</v>
      </c>
      <c r="EH1177">
        <v>0</v>
      </c>
      <c r="EI1177" t="s">
        <v>3</v>
      </c>
      <c r="EJ1177">
        <v>1</v>
      </c>
      <c r="EK1177">
        <v>11001</v>
      </c>
      <c r="EL1177" t="s">
        <v>23</v>
      </c>
      <c r="EM1177" t="s">
        <v>197</v>
      </c>
      <c r="EO1177" t="s">
        <v>171</v>
      </c>
      <c r="EQ1177">
        <v>0</v>
      </c>
      <c r="ER1177">
        <v>6214.53</v>
      </c>
      <c r="ES1177">
        <v>5583.68</v>
      </c>
      <c r="ET1177">
        <v>375.46</v>
      </c>
      <c r="EU1177">
        <v>67.400000000000006</v>
      </c>
      <c r="EV1177">
        <v>255.39</v>
      </c>
      <c r="EW1177">
        <v>31.26</v>
      </c>
      <c r="EX1177">
        <v>6.7</v>
      </c>
      <c r="EY1177">
        <v>0</v>
      </c>
      <c r="FQ1177">
        <v>0</v>
      </c>
      <c r="FR1177">
        <f t="shared" si="1186"/>
        <v>0</v>
      </c>
      <c r="FS1177">
        <v>0</v>
      </c>
      <c r="FT1177" t="s">
        <v>58</v>
      </c>
      <c r="FU1177" t="s">
        <v>59</v>
      </c>
      <c r="FX1177">
        <v>110.7</v>
      </c>
      <c r="FY1177">
        <v>63.75</v>
      </c>
      <c r="GA1177" t="s">
        <v>3</v>
      </c>
      <c r="GD1177">
        <v>1</v>
      </c>
      <c r="GF1177">
        <v>1220877284</v>
      </c>
      <c r="GG1177">
        <v>2</v>
      </c>
      <c r="GH1177">
        <v>1</v>
      </c>
      <c r="GI1177">
        <v>2</v>
      </c>
      <c r="GJ1177">
        <v>0</v>
      </c>
      <c r="GK1177">
        <v>0</v>
      </c>
      <c r="GL1177">
        <f t="shared" si="1187"/>
        <v>0</v>
      </c>
      <c r="GM1177">
        <f t="shared" si="1188"/>
        <v>74124.91</v>
      </c>
      <c r="GN1177">
        <f t="shared" si="1189"/>
        <v>74124.91</v>
      </c>
      <c r="GO1177">
        <f t="shared" si="1190"/>
        <v>0</v>
      </c>
      <c r="GP1177">
        <f t="shared" si="1191"/>
        <v>0</v>
      </c>
      <c r="GR1177">
        <v>0</v>
      </c>
      <c r="GS1177">
        <v>3</v>
      </c>
      <c r="GT1177">
        <v>0</v>
      </c>
      <c r="GU1177" t="s">
        <v>3</v>
      </c>
      <c r="GV1177">
        <f t="shared" si="1192"/>
        <v>0</v>
      </c>
      <c r="GW1177">
        <v>1</v>
      </c>
      <c r="GX1177">
        <f t="shared" si="1193"/>
        <v>0</v>
      </c>
      <c r="HA1177">
        <v>0</v>
      </c>
      <c r="HB1177">
        <v>0</v>
      </c>
      <c r="HC1177">
        <f t="shared" si="1194"/>
        <v>0</v>
      </c>
      <c r="HE1177" t="s">
        <v>3</v>
      </c>
      <c r="HF1177" t="s">
        <v>3</v>
      </c>
      <c r="IK1177">
        <v>0</v>
      </c>
    </row>
    <row r="1178" spans="1:245">
      <c r="A1178">
        <v>17</v>
      </c>
      <c r="B1178">
        <v>1</v>
      </c>
      <c r="C1178">
        <f>ROW(SmtRes!A889)</f>
        <v>889</v>
      </c>
      <c r="D1178">
        <f>ROW(EtalonRes!A873)</f>
        <v>873</v>
      </c>
      <c r="E1178" t="s">
        <v>141</v>
      </c>
      <c r="F1178" t="s">
        <v>204</v>
      </c>
      <c r="G1178" t="s">
        <v>205</v>
      </c>
      <c r="H1178" t="s">
        <v>53</v>
      </c>
      <c r="I1178">
        <f>ROUND(109/100,9)</f>
        <v>1.0900000000000001</v>
      </c>
      <c r="J1178">
        <v>0</v>
      </c>
      <c r="O1178">
        <f t="shared" si="1160"/>
        <v>21925.02</v>
      </c>
      <c r="P1178">
        <f t="shared" si="1161"/>
        <v>6508.3</v>
      </c>
      <c r="Q1178">
        <f t="shared" si="1162"/>
        <v>75.86</v>
      </c>
      <c r="R1178">
        <f t="shared" si="1163"/>
        <v>23.32</v>
      </c>
      <c r="S1178">
        <f t="shared" si="1164"/>
        <v>15340.86</v>
      </c>
      <c r="T1178">
        <f t="shared" si="1165"/>
        <v>0</v>
      </c>
      <c r="U1178">
        <f t="shared" si="1166"/>
        <v>56.733409999999999</v>
      </c>
      <c r="V1178">
        <f t="shared" si="1167"/>
        <v>5.4500000000000007E-2</v>
      </c>
      <c r="W1178">
        <f t="shared" si="1168"/>
        <v>0</v>
      </c>
      <c r="X1178">
        <f t="shared" si="1169"/>
        <v>17054.240000000002</v>
      </c>
      <c r="Y1178">
        <f t="shared" si="1170"/>
        <v>9833.08</v>
      </c>
      <c r="AA1178">
        <v>33525518</v>
      </c>
      <c r="AB1178">
        <f t="shared" si="1171"/>
        <v>1239.953</v>
      </c>
      <c r="AC1178">
        <f t="shared" si="1172"/>
        <v>788.76</v>
      </c>
      <c r="AD1178">
        <f>ROUND(((((ET1178*1.25))-((EU1178*1.25)))+AE1178),6)</f>
        <v>7.2125000000000004</v>
      </c>
      <c r="AE1178">
        <f>ROUND(((EU1178*1.25)),6)</f>
        <v>0.67500000000000004</v>
      </c>
      <c r="AF1178">
        <f>ROUND(((EV1178*1.15)),6)</f>
        <v>443.98050000000001</v>
      </c>
      <c r="AG1178">
        <f t="shared" si="1173"/>
        <v>0</v>
      </c>
      <c r="AH1178">
        <f>((EW1178*1.15))</f>
        <v>52.048999999999992</v>
      </c>
      <c r="AI1178">
        <f>((EX1178*1.25))</f>
        <v>0.05</v>
      </c>
      <c r="AJ1178">
        <f t="shared" si="1174"/>
        <v>0</v>
      </c>
      <c r="AK1178">
        <v>1180.5999999999999</v>
      </c>
      <c r="AL1178">
        <v>788.76</v>
      </c>
      <c r="AM1178">
        <v>5.77</v>
      </c>
      <c r="AN1178">
        <v>0.54</v>
      </c>
      <c r="AO1178">
        <v>386.07</v>
      </c>
      <c r="AP1178">
        <v>0</v>
      </c>
      <c r="AQ1178">
        <v>45.26</v>
      </c>
      <c r="AR1178">
        <v>0.04</v>
      </c>
      <c r="AS1178">
        <v>0</v>
      </c>
      <c r="AT1178">
        <v>111</v>
      </c>
      <c r="AU1178">
        <v>64</v>
      </c>
      <c r="AV1178">
        <v>1</v>
      </c>
      <c r="AW1178">
        <v>1</v>
      </c>
      <c r="AZ1178">
        <v>1</v>
      </c>
      <c r="BA1178">
        <v>31.7</v>
      </c>
      <c r="BB1178">
        <v>9.65</v>
      </c>
      <c r="BC1178">
        <v>7.57</v>
      </c>
      <c r="BD1178" t="s">
        <v>3</v>
      </c>
      <c r="BE1178" t="s">
        <v>3</v>
      </c>
      <c r="BF1178" t="s">
        <v>3</v>
      </c>
      <c r="BG1178" t="s">
        <v>3</v>
      </c>
      <c r="BH1178">
        <v>0</v>
      </c>
      <c r="BI1178">
        <v>1</v>
      </c>
      <c r="BJ1178" t="s">
        <v>206</v>
      </c>
      <c r="BM1178">
        <v>11001</v>
      </c>
      <c r="BN1178">
        <v>0</v>
      </c>
      <c r="BO1178" t="s">
        <v>204</v>
      </c>
      <c r="BP1178">
        <v>1</v>
      </c>
      <c r="BQ1178">
        <v>2</v>
      </c>
      <c r="BR1178">
        <v>0</v>
      </c>
      <c r="BS1178">
        <v>31.7</v>
      </c>
      <c r="BT1178">
        <v>1</v>
      </c>
      <c r="BU1178">
        <v>1</v>
      </c>
      <c r="BV1178">
        <v>1</v>
      </c>
      <c r="BW1178">
        <v>1</v>
      </c>
      <c r="BX1178">
        <v>1</v>
      </c>
      <c r="BY1178" t="s">
        <v>3</v>
      </c>
      <c r="BZ1178">
        <v>123</v>
      </c>
      <c r="CA1178">
        <v>75</v>
      </c>
      <c r="CE1178">
        <v>0</v>
      </c>
      <c r="CF1178">
        <v>0</v>
      </c>
      <c r="CG1178">
        <v>0</v>
      </c>
      <c r="CM1178">
        <v>0</v>
      </c>
      <c r="CN1178" t="s">
        <v>926</v>
      </c>
      <c r="CO1178">
        <v>0</v>
      </c>
      <c r="CP1178">
        <f t="shared" si="1175"/>
        <v>21925.02</v>
      </c>
      <c r="CQ1178">
        <f t="shared" si="1176"/>
        <v>5970.9132</v>
      </c>
      <c r="CR1178">
        <f t="shared" si="1177"/>
        <v>69.600625000000008</v>
      </c>
      <c r="CS1178">
        <f t="shared" si="1178"/>
        <v>21.397500000000001</v>
      </c>
      <c r="CT1178">
        <f t="shared" si="1179"/>
        <v>14074.181849999999</v>
      </c>
      <c r="CU1178">
        <f t="shared" si="1180"/>
        <v>0</v>
      </c>
      <c r="CV1178">
        <f t="shared" si="1181"/>
        <v>52.048999999999992</v>
      </c>
      <c r="CW1178">
        <f t="shared" si="1182"/>
        <v>0.05</v>
      </c>
      <c r="CX1178">
        <f t="shared" si="1183"/>
        <v>0</v>
      </c>
      <c r="CY1178">
        <f t="shared" si="1184"/>
        <v>17054.239799999999</v>
      </c>
      <c r="CZ1178">
        <f t="shared" si="1185"/>
        <v>9833.0751999999993</v>
      </c>
      <c r="DC1178" t="s">
        <v>3</v>
      </c>
      <c r="DD1178" t="s">
        <v>3</v>
      </c>
      <c r="DE1178" t="s">
        <v>167</v>
      </c>
      <c r="DF1178" t="s">
        <v>167</v>
      </c>
      <c r="DG1178" t="s">
        <v>168</v>
      </c>
      <c r="DH1178" t="s">
        <v>3</v>
      </c>
      <c r="DI1178" t="s">
        <v>168</v>
      </c>
      <c r="DJ1178" t="s">
        <v>167</v>
      </c>
      <c r="DK1178" t="s">
        <v>3</v>
      </c>
      <c r="DL1178" t="s">
        <v>3</v>
      </c>
      <c r="DM1178" t="s">
        <v>3</v>
      </c>
      <c r="DN1178">
        <v>0</v>
      </c>
      <c r="DO1178">
        <v>0</v>
      </c>
      <c r="DP1178">
        <v>1</v>
      </c>
      <c r="DQ1178">
        <v>1</v>
      </c>
      <c r="DU1178">
        <v>1005</v>
      </c>
      <c r="DV1178" t="s">
        <v>53</v>
      </c>
      <c r="DW1178" t="s">
        <v>53</v>
      </c>
      <c r="DX1178">
        <v>100</v>
      </c>
      <c r="DZ1178" t="s">
        <v>3</v>
      </c>
      <c r="EA1178" t="s">
        <v>3</v>
      </c>
      <c r="EB1178" t="s">
        <v>3</v>
      </c>
      <c r="EC1178" t="s">
        <v>3</v>
      </c>
      <c r="EE1178">
        <v>36260427</v>
      </c>
      <c r="EF1178">
        <v>2</v>
      </c>
      <c r="EG1178" t="s">
        <v>55</v>
      </c>
      <c r="EH1178">
        <v>0</v>
      </c>
      <c r="EI1178" t="s">
        <v>3</v>
      </c>
      <c r="EJ1178">
        <v>1</v>
      </c>
      <c r="EK1178">
        <v>11001</v>
      </c>
      <c r="EL1178" t="s">
        <v>23</v>
      </c>
      <c r="EM1178" t="s">
        <v>197</v>
      </c>
      <c r="EO1178" t="s">
        <v>171</v>
      </c>
      <c r="EQ1178">
        <v>0</v>
      </c>
      <c r="ER1178">
        <v>1180.5999999999999</v>
      </c>
      <c r="ES1178">
        <v>788.76</v>
      </c>
      <c r="ET1178">
        <v>5.77</v>
      </c>
      <c r="EU1178">
        <v>0.54</v>
      </c>
      <c r="EV1178">
        <v>386.07</v>
      </c>
      <c r="EW1178">
        <v>45.26</v>
      </c>
      <c r="EX1178">
        <v>0.04</v>
      </c>
      <c r="EY1178">
        <v>0</v>
      </c>
      <c r="FQ1178">
        <v>0</v>
      </c>
      <c r="FR1178">
        <f t="shared" si="1186"/>
        <v>0</v>
      </c>
      <c r="FS1178">
        <v>0</v>
      </c>
      <c r="FT1178" t="s">
        <v>58</v>
      </c>
      <c r="FU1178" t="s">
        <v>59</v>
      </c>
      <c r="FX1178">
        <v>110.7</v>
      </c>
      <c r="FY1178">
        <v>63.75</v>
      </c>
      <c r="GA1178" t="s">
        <v>3</v>
      </c>
      <c r="GD1178">
        <v>1</v>
      </c>
      <c r="GF1178">
        <v>-295419027</v>
      </c>
      <c r="GG1178">
        <v>2</v>
      </c>
      <c r="GH1178">
        <v>1</v>
      </c>
      <c r="GI1178">
        <v>2</v>
      </c>
      <c r="GJ1178">
        <v>0</v>
      </c>
      <c r="GK1178">
        <v>0</v>
      </c>
      <c r="GL1178">
        <f t="shared" si="1187"/>
        <v>0</v>
      </c>
      <c r="GM1178">
        <f t="shared" si="1188"/>
        <v>48812.34</v>
      </c>
      <c r="GN1178">
        <f t="shared" si="1189"/>
        <v>48812.34</v>
      </c>
      <c r="GO1178">
        <f t="shared" si="1190"/>
        <v>0</v>
      </c>
      <c r="GP1178">
        <f t="shared" si="1191"/>
        <v>0</v>
      </c>
      <c r="GR1178">
        <v>0</v>
      </c>
      <c r="GS1178">
        <v>3</v>
      </c>
      <c r="GT1178">
        <v>0</v>
      </c>
      <c r="GU1178" t="s">
        <v>3</v>
      </c>
      <c r="GV1178">
        <f t="shared" si="1192"/>
        <v>0</v>
      </c>
      <c r="GW1178">
        <v>1</v>
      </c>
      <c r="GX1178">
        <f t="shared" si="1193"/>
        <v>0</v>
      </c>
      <c r="HA1178">
        <v>0</v>
      </c>
      <c r="HB1178">
        <v>0</v>
      </c>
      <c r="HC1178">
        <f t="shared" si="1194"/>
        <v>0</v>
      </c>
      <c r="HE1178" t="s">
        <v>3</v>
      </c>
      <c r="HF1178" t="s">
        <v>3</v>
      </c>
      <c r="IK1178">
        <v>0</v>
      </c>
    </row>
    <row r="1179" spans="1:245">
      <c r="A1179">
        <v>18</v>
      </c>
      <c r="B1179">
        <v>1</v>
      </c>
      <c r="C1179">
        <v>888</v>
      </c>
      <c r="E1179" t="s">
        <v>293</v>
      </c>
      <c r="F1179" t="s">
        <v>208</v>
      </c>
      <c r="G1179" t="s">
        <v>209</v>
      </c>
      <c r="H1179" t="s">
        <v>184</v>
      </c>
      <c r="I1179">
        <f>I1178*J1179</f>
        <v>111.18</v>
      </c>
      <c r="J1179">
        <v>102</v>
      </c>
      <c r="O1179">
        <f t="shared" si="1160"/>
        <v>57385.91</v>
      </c>
      <c r="P1179">
        <f t="shared" si="1161"/>
        <v>57385.91</v>
      </c>
      <c r="Q1179">
        <f t="shared" si="1162"/>
        <v>0</v>
      </c>
      <c r="R1179">
        <f t="shared" si="1163"/>
        <v>0</v>
      </c>
      <c r="S1179">
        <f t="shared" si="1164"/>
        <v>0</v>
      </c>
      <c r="T1179">
        <f t="shared" si="1165"/>
        <v>0</v>
      </c>
      <c r="U1179">
        <f t="shared" si="1166"/>
        <v>0</v>
      </c>
      <c r="V1179">
        <f t="shared" si="1167"/>
        <v>0</v>
      </c>
      <c r="W1179">
        <f t="shared" si="1168"/>
        <v>418.04</v>
      </c>
      <c r="X1179">
        <f t="shared" si="1169"/>
        <v>0</v>
      </c>
      <c r="Y1179">
        <f t="shared" si="1170"/>
        <v>0</v>
      </c>
      <c r="AA1179">
        <v>33525518</v>
      </c>
      <c r="AB1179">
        <f t="shared" si="1171"/>
        <v>82.19</v>
      </c>
      <c r="AC1179">
        <f t="shared" si="1172"/>
        <v>82.19</v>
      </c>
      <c r="AD1179">
        <f>ROUND((((ET1179)-(EU1179))+AE1179),6)</f>
        <v>0</v>
      </c>
      <c r="AE1179">
        <f>ROUND((EU1179),6)</f>
        <v>0</v>
      </c>
      <c r="AF1179">
        <f>ROUND((EV1179),6)</f>
        <v>0</v>
      </c>
      <c r="AG1179">
        <f t="shared" si="1173"/>
        <v>0</v>
      </c>
      <c r="AH1179">
        <f>(EW1179)</f>
        <v>0</v>
      </c>
      <c r="AI1179">
        <f>(EX1179)</f>
        <v>0</v>
      </c>
      <c r="AJ1179">
        <f t="shared" si="1174"/>
        <v>3.76</v>
      </c>
      <c r="AK1179">
        <v>82.19</v>
      </c>
      <c r="AL1179">
        <v>82.19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3.76</v>
      </c>
      <c r="AT1179">
        <v>111</v>
      </c>
      <c r="AU1179">
        <v>64</v>
      </c>
      <c r="AV1179">
        <v>1</v>
      </c>
      <c r="AW1179">
        <v>1</v>
      </c>
      <c r="AZ1179">
        <v>1</v>
      </c>
      <c r="BA1179">
        <v>1</v>
      </c>
      <c r="BB1179">
        <v>1</v>
      </c>
      <c r="BC1179">
        <v>6.28</v>
      </c>
      <c r="BD1179" t="s">
        <v>3</v>
      </c>
      <c r="BE1179" t="s">
        <v>3</v>
      </c>
      <c r="BF1179" t="s">
        <v>3</v>
      </c>
      <c r="BG1179" t="s">
        <v>3</v>
      </c>
      <c r="BH1179">
        <v>3</v>
      </c>
      <c r="BI1179">
        <v>1</v>
      </c>
      <c r="BJ1179" t="s">
        <v>210</v>
      </c>
      <c r="BM1179">
        <v>11001</v>
      </c>
      <c r="BN1179">
        <v>0</v>
      </c>
      <c r="BO1179" t="s">
        <v>208</v>
      </c>
      <c r="BP1179">
        <v>1</v>
      </c>
      <c r="BQ1179">
        <v>2</v>
      </c>
      <c r="BR1179">
        <v>0</v>
      </c>
      <c r="BS1179">
        <v>1</v>
      </c>
      <c r="BT1179">
        <v>1</v>
      </c>
      <c r="BU1179">
        <v>1</v>
      </c>
      <c r="BV1179">
        <v>1</v>
      </c>
      <c r="BW1179">
        <v>1</v>
      </c>
      <c r="BX1179">
        <v>1</v>
      </c>
      <c r="BY1179" t="s">
        <v>3</v>
      </c>
      <c r="BZ1179">
        <v>123</v>
      </c>
      <c r="CA1179">
        <v>75</v>
      </c>
      <c r="CE1179">
        <v>0</v>
      </c>
      <c r="CF1179">
        <v>0</v>
      </c>
      <c r="CG1179">
        <v>0</v>
      </c>
      <c r="CM1179">
        <v>0</v>
      </c>
      <c r="CN1179" t="s">
        <v>3</v>
      </c>
      <c r="CO1179">
        <v>0</v>
      </c>
      <c r="CP1179">
        <f t="shared" si="1175"/>
        <v>57385.91</v>
      </c>
      <c r="CQ1179">
        <f t="shared" si="1176"/>
        <v>516.15319999999997</v>
      </c>
      <c r="CR1179">
        <f t="shared" si="1177"/>
        <v>0</v>
      </c>
      <c r="CS1179">
        <f t="shared" si="1178"/>
        <v>0</v>
      </c>
      <c r="CT1179">
        <f t="shared" si="1179"/>
        <v>0</v>
      </c>
      <c r="CU1179">
        <f t="shared" si="1180"/>
        <v>0</v>
      </c>
      <c r="CV1179">
        <f t="shared" si="1181"/>
        <v>0</v>
      </c>
      <c r="CW1179">
        <f t="shared" si="1182"/>
        <v>0</v>
      </c>
      <c r="CX1179">
        <f t="shared" si="1183"/>
        <v>3.76</v>
      </c>
      <c r="CY1179">
        <f t="shared" si="1184"/>
        <v>0</v>
      </c>
      <c r="CZ1179">
        <f t="shared" si="1185"/>
        <v>0</v>
      </c>
      <c r="DC1179" t="s">
        <v>3</v>
      </c>
      <c r="DD1179" t="s">
        <v>3</v>
      </c>
      <c r="DE1179" t="s">
        <v>3</v>
      </c>
      <c r="DF1179" t="s">
        <v>3</v>
      </c>
      <c r="DG1179" t="s">
        <v>3</v>
      </c>
      <c r="DH1179" t="s">
        <v>3</v>
      </c>
      <c r="DI1179" t="s">
        <v>3</v>
      </c>
      <c r="DJ1179" t="s">
        <v>3</v>
      </c>
      <c r="DK1179" t="s">
        <v>3</v>
      </c>
      <c r="DL1179" t="s">
        <v>3</v>
      </c>
      <c r="DM1179" t="s">
        <v>3</v>
      </c>
      <c r="DN1179">
        <v>0</v>
      </c>
      <c r="DO1179">
        <v>0</v>
      </c>
      <c r="DP1179">
        <v>1</v>
      </c>
      <c r="DQ1179">
        <v>1</v>
      </c>
      <c r="DU1179">
        <v>1005</v>
      </c>
      <c r="DV1179" t="s">
        <v>184</v>
      </c>
      <c r="DW1179" t="s">
        <v>184</v>
      </c>
      <c r="DX1179">
        <v>1</v>
      </c>
      <c r="DZ1179" t="s">
        <v>3</v>
      </c>
      <c r="EA1179" t="s">
        <v>3</v>
      </c>
      <c r="EB1179" t="s">
        <v>3</v>
      </c>
      <c r="EC1179" t="s">
        <v>3</v>
      </c>
      <c r="EE1179">
        <v>36260427</v>
      </c>
      <c r="EF1179">
        <v>2</v>
      </c>
      <c r="EG1179" t="s">
        <v>55</v>
      </c>
      <c r="EH1179">
        <v>0</v>
      </c>
      <c r="EI1179" t="s">
        <v>3</v>
      </c>
      <c r="EJ1179">
        <v>1</v>
      </c>
      <c r="EK1179">
        <v>11001</v>
      </c>
      <c r="EL1179" t="s">
        <v>23</v>
      </c>
      <c r="EM1179" t="s">
        <v>197</v>
      </c>
      <c r="EO1179" t="s">
        <v>3</v>
      </c>
      <c r="EQ1179">
        <v>0</v>
      </c>
      <c r="ER1179">
        <v>82.19</v>
      </c>
      <c r="ES1179">
        <v>82.19</v>
      </c>
      <c r="ET1179">
        <v>0</v>
      </c>
      <c r="EU1179">
        <v>0</v>
      </c>
      <c r="EV1179">
        <v>0</v>
      </c>
      <c r="EW1179">
        <v>0</v>
      </c>
      <c r="EX1179">
        <v>0</v>
      </c>
      <c r="FQ1179">
        <v>0</v>
      </c>
      <c r="FR1179">
        <f t="shared" si="1186"/>
        <v>0</v>
      </c>
      <c r="FS1179">
        <v>0</v>
      </c>
      <c r="FT1179" t="s">
        <v>58</v>
      </c>
      <c r="FU1179" t="s">
        <v>59</v>
      </c>
      <c r="FX1179">
        <v>110.7</v>
      </c>
      <c r="FY1179">
        <v>63.75</v>
      </c>
      <c r="GA1179" t="s">
        <v>3</v>
      </c>
      <c r="GD1179">
        <v>1</v>
      </c>
      <c r="GF1179">
        <v>-100917442</v>
      </c>
      <c r="GG1179">
        <v>2</v>
      </c>
      <c r="GH1179">
        <v>1</v>
      </c>
      <c r="GI1179">
        <v>2</v>
      </c>
      <c r="GJ1179">
        <v>0</v>
      </c>
      <c r="GK1179">
        <v>0</v>
      </c>
      <c r="GL1179">
        <f t="shared" si="1187"/>
        <v>0</v>
      </c>
      <c r="GM1179">
        <f t="shared" si="1188"/>
        <v>57385.91</v>
      </c>
      <c r="GN1179">
        <f t="shared" si="1189"/>
        <v>57385.91</v>
      </c>
      <c r="GO1179">
        <f t="shared" si="1190"/>
        <v>0</v>
      </c>
      <c r="GP1179">
        <f t="shared" si="1191"/>
        <v>0</v>
      </c>
      <c r="GR1179">
        <v>0</v>
      </c>
      <c r="GS1179">
        <v>3</v>
      </c>
      <c r="GT1179">
        <v>0</v>
      </c>
      <c r="GU1179" t="s">
        <v>3</v>
      </c>
      <c r="GV1179">
        <f t="shared" si="1192"/>
        <v>0</v>
      </c>
      <c r="GW1179">
        <v>1</v>
      </c>
      <c r="GX1179">
        <f t="shared" si="1193"/>
        <v>0</v>
      </c>
      <c r="HA1179">
        <v>0</v>
      </c>
      <c r="HB1179">
        <v>0</v>
      </c>
      <c r="HC1179">
        <f t="shared" si="1194"/>
        <v>0</v>
      </c>
      <c r="HE1179" t="s">
        <v>3</v>
      </c>
      <c r="HF1179" t="s">
        <v>3</v>
      </c>
      <c r="IK1179">
        <v>0</v>
      </c>
    </row>
    <row r="1180" spans="1:245">
      <c r="A1180">
        <v>17</v>
      </c>
      <c r="B1180">
        <v>1</v>
      </c>
      <c r="C1180">
        <f>ROW(SmtRes!A893)</f>
        <v>893</v>
      </c>
      <c r="D1180">
        <f>ROW(EtalonRes!A877)</f>
        <v>877</v>
      </c>
      <c r="E1180" t="s">
        <v>290</v>
      </c>
      <c r="F1180" t="s">
        <v>211</v>
      </c>
      <c r="G1180" t="s">
        <v>212</v>
      </c>
      <c r="H1180" t="s">
        <v>20</v>
      </c>
      <c r="I1180">
        <f>ROUND(50/100,9)</f>
        <v>0.5</v>
      </c>
      <c r="J1180">
        <v>0</v>
      </c>
      <c r="O1180">
        <f t="shared" si="1160"/>
        <v>3242.28</v>
      </c>
      <c r="P1180">
        <f t="shared" si="1161"/>
        <v>1837.98</v>
      </c>
      <c r="Q1180">
        <f t="shared" si="1162"/>
        <v>13.62</v>
      </c>
      <c r="R1180">
        <f t="shared" si="1163"/>
        <v>0</v>
      </c>
      <c r="S1180">
        <f t="shared" si="1164"/>
        <v>1390.68</v>
      </c>
      <c r="T1180">
        <f t="shared" si="1165"/>
        <v>0</v>
      </c>
      <c r="U1180">
        <f t="shared" si="1166"/>
        <v>4.4950000000000001</v>
      </c>
      <c r="V1180">
        <f t="shared" si="1167"/>
        <v>0</v>
      </c>
      <c r="W1180">
        <f t="shared" si="1168"/>
        <v>0</v>
      </c>
      <c r="X1180">
        <f t="shared" si="1169"/>
        <v>1543.65</v>
      </c>
      <c r="Y1180">
        <f t="shared" si="1170"/>
        <v>890.04</v>
      </c>
      <c r="AA1180">
        <v>33525518</v>
      </c>
      <c r="AB1180">
        <f t="shared" si="1171"/>
        <v>1375.66</v>
      </c>
      <c r="AC1180">
        <f t="shared" si="1172"/>
        <v>1285.3</v>
      </c>
      <c r="AD1180">
        <f>ROUND((((ET1180)-(EU1180))+AE1180),6)</f>
        <v>2.62</v>
      </c>
      <c r="AE1180">
        <f>ROUND((EU1180),6)</f>
        <v>0</v>
      </c>
      <c r="AF1180">
        <f>ROUND((EV1180),6)</f>
        <v>87.74</v>
      </c>
      <c r="AG1180">
        <f t="shared" si="1173"/>
        <v>0</v>
      </c>
      <c r="AH1180">
        <f>(EW1180)</f>
        <v>8.99</v>
      </c>
      <c r="AI1180">
        <f>(EX1180)</f>
        <v>0</v>
      </c>
      <c r="AJ1180">
        <f t="shared" si="1174"/>
        <v>0</v>
      </c>
      <c r="AK1180">
        <v>1375.66</v>
      </c>
      <c r="AL1180">
        <v>1285.3</v>
      </c>
      <c r="AM1180">
        <v>2.62</v>
      </c>
      <c r="AN1180">
        <v>0</v>
      </c>
      <c r="AO1180">
        <v>87.74</v>
      </c>
      <c r="AP1180">
        <v>0</v>
      </c>
      <c r="AQ1180">
        <v>8.99</v>
      </c>
      <c r="AR1180">
        <v>0</v>
      </c>
      <c r="AS1180">
        <v>0</v>
      </c>
      <c r="AT1180">
        <v>111</v>
      </c>
      <c r="AU1180">
        <v>64</v>
      </c>
      <c r="AV1180">
        <v>1</v>
      </c>
      <c r="AW1180">
        <v>1</v>
      </c>
      <c r="AZ1180">
        <v>1</v>
      </c>
      <c r="BA1180">
        <v>31.7</v>
      </c>
      <c r="BB1180">
        <v>10.4</v>
      </c>
      <c r="BC1180">
        <v>2.86</v>
      </c>
      <c r="BD1180" t="s">
        <v>3</v>
      </c>
      <c r="BE1180" t="s">
        <v>3</v>
      </c>
      <c r="BF1180" t="s">
        <v>3</v>
      </c>
      <c r="BG1180" t="s">
        <v>3</v>
      </c>
      <c r="BH1180">
        <v>0</v>
      </c>
      <c r="BI1180">
        <v>1</v>
      </c>
      <c r="BJ1180" t="s">
        <v>213</v>
      </c>
      <c r="BM1180">
        <v>11001</v>
      </c>
      <c r="BN1180">
        <v>0</v>
      </c>
      <c r="BO1180" t="s">
        <v>211</v>
      </c>
      <c r="BP1180">
        <v>1</v>
      </c>
      <c r="BQ1180">
        <v>2</v>
      </c>
      <c r="BR1180">
        <v>0</v>
      </c>
      <c r="BS1180">
        <v>31.7</v>
      </c>
      <c r="BT1180">
        <v>1</v>
      </c>
      <c r="BU1180">
        <v>1</v>
      </c>
      <c r="BV1180">
        <v>1</v>
      </c>
      <c r="BW1180">
        <v>1</v>
      </c>
      <c r="BX1180">
        <v>1</v>
      </c>
      <c r="BY1180" t="s">
        <v>3</v>
      </c>
      <c r="BZ1180">
        <v>123</v>
      </c>
      <c r="CA1180">
        <v>75</v>
      </c>
      <c r="CE1180">
        <v>0</v>
      </c>
      <c r="CF1180">
        <v>0</v>
      </c>
      <c r="CG1180">
        <v>0</v>
      </c>
      <c r="CM1180">
        <v>0</v>
      </c>
      <c r="CN1180" t="s">
        <v>3</v>
      </c>
      <c r="CO1180">
        <v>0</v>
      </c>
      <c r="CP1180">
        <f t="shared" si="1175"/>
        <v>3242.2799999999997</v>
      </c>
      <c r="CQ1180">
        <f t="shared" si="1176"/>
        <v>3675.9579999999996</v>
      </c>
      <c r="CR1180">
        <f t="shared" si="1177"/>
        <v>27.248000000000001</v>
      </c>
      <c r="CS1180">
        <f t="shared" si="1178"/>
        <v>0</v>
      </c>
      <c r="CT1180">
        <f t="shared" si="1179"/>
        <v>2781.3579999999997</v>
      </c>
      <c r="CU1180">
        <f t="shared" si="1180"/>
        <v>0</v>
      </c>
      <c r="CV1180">
        <f t="shared" si="1181"/>
        <v>8.99</v>
      </c>
      <c r="CW1180">
        <f t="shared" si="1182"/>
        <v>0</v>
      </c>
      <c r="CX1180">
        <f t="shared" si="1183"/>
        <v>0</v>
      </c>
      <c r="CY1180">
        <f t="shared" si="1184"/>
        <v>1543.6548</v>
      </c>
      <c r="CZ1180">
        <f t="shared" si="1185"/>
        <v>890.03520000000003</v>
      </c>
      <c r="DC1180" t="s">
        <v>3</v>
      </c>
      <c r="DD1180" t="s">
        <v>3</v>
      </c>
      <c r="DE1180" t="s">
        <v>3</v>
      </c>
      <c r="DF1180" t="s">
        <v>3</v>
      </c>
      <c r="DG1180" t="s">
        <v>3</v>
      </c>
      <c r="DH1180" t="s">
        <v>3</v>
      </c>
      <c r="DI1180" t="s">
        <v>3</v>
      </c>
      <c r="DJ1180" t="s">
        <v>3</v>
      </c>
      <c r="DK1180" t="s">
        <v>3</v>
      </c>
      <c r="DL1180" t="s">
        <v>3</v>
      </c>
      <c r="DM1180" t="s">
        <v>3</v>
      </c>
      <c r="DN1180">
        <v>0</v>
      </c>
      <c r="DO1180">
        <v>0</v>
      </c>
      <c r="DP1180">
        <v>1</v>
      </c>
      <c r="DQ1180">
        <v>1</v>
      </c>
      <c r="DU1180">
        <v>1013</v>
      </c>
      <c r="DV1180" t="s">
        <v>20</v>
      </c>
      <c r="DW1180" t="s">
        <v>20</v>
      </c>
      <c r="DX1180">
        <v>1</v>
      </c>
      <c r="DZ1180" t="s">
        <v>3</v>
      </c>
      <c r="EA1180" t="s">
        <v>3</v>
      </c>
      <c r="EB1180" t="s">
        <v>3</v>
      </c>
      <c r="EC1180" t="s">
        <v>3</v>
      </c>
      <c r="EE1180">
        <v>36260427</v>
      </c>
      <c r="EF1180">
        <v>2</v>
      </c>
      <c r="EG1180" t="s">
        <v>55</v>
      </c>
      <c r="EH1180">
        <v>0</v>
      </c>
      <c r="EI1180" t="s">
        <v>3</v>
      </c>
      <c r="EJ1180">
        <v>1</v>
      </c>
      <c r="EK1180">
        <v>11001</v>
      </c>
      <c r="EL1180" t="s">
        <v>23</v>
      </c>
      <c r="EM1180" t="s">
        <v>197</v>
      </c>
      <c r="EO1180" t="s">
        <v>3</v>
      </c>
      <c r="EQ1180">
        <v>0</v>
      </c>
      <c r="ER1180">
        <v>1375.66</v>
      </c>
      <c r="ES1180">
        <v>1285.3</v>
      </c>
      <c r="ET1180">
        <v>2.62</v>
      </c>
      <c r="EU1180">
        <v>0</v>
      </c>
      <c r="EV1180">
        <v>87.74</v>
      </c>
      <c r="EW1180">
        <v>8.99</v>
      </c>
      <c r="EX1180">
        <v>0</v>
      </c>
      <c r="EY1180">
        <v>0</v>
      </c>
      <c r="FQ1180">
        <v>0</v>
      </c>
      <c r="FR1180">
        <f t="shared" si="1186"/>
        <v>0</v>
      </c>
      <c r="FS1180">
        <v>0</v>
      </c>
      <c r="FT1180" t="s">
        <v>58</v>
      </c>
      <c r="FU1180" t="s">
        <v>59</v>
      </c>
      <c r="FX1180">
        <v>110.7</v>
      </c>
      <c r="FY1180">
        <v>63.75</v>
      </c>
      <c r="GA1180" t="s">
        <v>3</v>
      </c>
      <c r="GD1180">
        <v>1</v>
      </c>
      <c r="GF1180">
        <v>273681548</v>
      </c>
      <c r="GG1180">
        <v>2</v>
      </c>
      <c r="GH1180">
        <v>1</v>
      </c>
      <c r="GI1180">
        <v>2</v>
      </c>
      <c r="GJ1180">
        <v>0</v>
      </c>
      <c r="GK1180">
        <v>0</v>
      </c>
      <c r="GL1180">
        <f t="shared" si="1187"/>
        <v>0</v>
      </c>
      <c r="GM1180">
        <f t="shared" si="1188"/>
        <v>5675.97</v>
      </c>
      <c r="GN1180">
        <f t="shared" si="1189"/>
        <v>5675.97</v>
      </c>
      <c r="GO1180">
        <f t="shared" si="1190"/>
        <v>0</v>
      </c>
      <c r="GP1180">
        <f t="shared" si="1191"/>
        <v>0</v>
      </c>
      <c r="GR1180">
        <v>0</v>
      </c>
      <c r="GS1180">
        <v>3</v>
      </c>
      <c r="GT1180">
        <v>0</v>
      </c>
      <c r="GU1180" t="s">
        <v>3</v>
      </c>
      <c r="GV1180">
        <f t="shared" si="1192"/>
        <v>0</v>
      </c>
      <c r="GW1180">
        <v>1</v>
      </c>
      <c r="GX1180">
        <f t="shared" si="1193"/>
        <v>0</v>
      </c>
      <c r="HA1180">
        <v>0</v>
      </c>
      <c r="HB1180">
        <v>0</v>
      </c>
      <c r="HC1180">
        <f t="shared" si="1194"/>
        <v>0</v>
      </c>
      <c r="HE1180" t="s">
        <v>3</v>
      </c>
      <c r="HF1180" t="s">
        <v>3</v>
      </c>
      <c r="IK1180">
        <v>0</v>
      </c>
    </row>
    <row r="1181" spans="1:245">
      <c r="A1181">
        <v>17</v>
      </c>
      <c r="B1181">
        <v>1</v>
      </c>
      <c r="C1181">
        <f>ROW(SmtRes!A912)</f>
        <v>912</v>
      </c>
      <c r="D1181">
        <f>ROW(EtalonRes!A896)</f>
        <v>896</v>
      </c>
      <c r="E1181" t="s">
        <v>157</v>
      </c>
      <c r="F1181" t="s">
        <v>216</v>
      </c>
      <c r="G1181" t="s">
        <v>217</v>
      </c>
      <c r="H1181" t="s">
        <v>218</v>
      </c>
      <c r="I1181">
        <f>ROUND(121/100,9)</f>
        <v>1.21</v>
      </c>
      <c r="J1181">
        <v>0</v>
      </c>
      <c r="O1181">
        <f t="shared" si="1160"/>
        <v>89411.51</v>
      </c>
      <c r="P1181">
        <f t="shared" si="1161"/>
        <v>53604.09</v>
      </c>
      <c r="Q1181">
        <f t="shared" si="1162"/>
        <v>200.06</v>
      </c>
      <c r="R1181">
        <f t="shared" si="1163"/>
        <v>0</v>
      </c>
      <c r="S1181">
        <f t="shared" si="1164"/>
        <v>35607.360000000001</v>
      </c>
      <c r="T1181">
        <f t="shared" si="1165"/>
        <v>0</v>
      </c>
      <c r="U1181">
        <f t="shared" si="1166"/>
        <v>123.84349999999999</v>
      </c>
      <c r="V1181">
        <f t="shared" si="1167"/>
        <v>0</v>
      </c>
      <c r="W1181">
        <f t="shared" si="1168"/>
        <v>0</v>
      </c>
      <c r="X1181">
        <f t="shared" si="1169"/>
        <v>37743.800000000003</v>
      </c>
      <c r="Y1181">
        <f t="shared" si="1170"/>
        <v>19227.97</v>
      </c>
      <c r="AA1181">
        <v>33525518</v>
      </c>
      <c r="AB1181">
        <f t="shared" si="1171"/>
        <v>8403.0570000000007</v>
      </c>
      <c r="AC1181">
        <f t="shared" si="1172"/>
        <v>7445.53</v>
      </c>
      <c r="AD1181">
        <f>ROUND(((((ET1181*1.25))-((EU1181*1.25)))+AE1181),6)</f>
        <v>29.212499999999999</v>
      </c>
      <c r="AE1181">
        <f>ROUND(((EU1181*1.25)),6)</f>
        <v>0</v>
      </c>
      <c r="AF1181">
        <f>ROUND(((EV1181*1.15)),6)</f>
        <v>928.31449999999995</v>
      </c>
      <c r="AG1181">
        <f t="shared" si="1173"/>
        <v>0</v>
      </c>
      <c r="AH1181">
        <f>((EW1181*1.15))</f>
        <v>102.35</v>
      </c>
      <c r="AI1181">
        <f>((EX1181*1.25))</f>
        <v>0</v>
      </c>
      <c r="AJ1181">
        <f t="shared" si="1174"/>
        <v>0</v>
      </c>
      <c r="AK1181">
        <v>8276.1299999999992</v>
      </c>
      <c r="AL1181">
        <v>7445.53</v>
      </c>
      <c r="AM1181">
        <v>23.37</v>
      </c>
      <c r="AN1181">
        <v>0</v>
      </c>
      <c r="AO1181">
        <v>807.23</v>
      </c>
      <c r="AP1181">
        <v>0</v>
      </c>
      <c r="AQ1181">
        <v>89</v>
      </c>
      <c r="AR1181">
        <v>0</v>
      </c>
      <c r="AS1181">
        <v>0</v>
      </c>
      <c r="AT1181">
        <v>106</v>
      </c>
      <c r="AU1181">
        <v>54</v>
      </c>
      <c r="AV1181">
        <v>1</v>
      </c>
      <c r="AW1181">
        <v>1</v>
      </c>
      <c r="AZ1181">
        <v>1</v>
      </c>
      <c r="BA1181">
        <v>31.7</v>
      </c>
      <c r="BB1181">
        <v>5.66</v>
      </c>
      <c r="BC1181">
        <v>5.95</v>
      </c>
      <c r="BD1181" t="s">
        <v>3</v>
      </c>
      <c r="BE1181" t="s">
        <v>3</v>
      </c>
      <c r="BF1181" t="s">
        <v>3</v>
      </c>
      <c r="BG1181" t="s">
        <v>3</v>
      </c>
      <c r="BH1181">
        <v>0</v>
      </c>
      <c r="BI1181">
        <v>1</v>
      </c>
      <c r="BJ1181" t="s">
        <v>219</v>
      </c>
      <c r="BM1181">
        <v>10001</v>
      </c>
      <c r="BN1181">
        <v>0</v>
      </c>
      <c r="BO1181" t="s">
        <v>216</v>
      </c>
      <c r="BP1181">
        <v>1</v>
      </c>
      <c r="BQ1181">
        <v>2</v>
      </c>
      <c r="BR1181">
        <v>0</v>
      </c>
      <c r="BS1181">
        <v>31.7</v>
      </c>
      <c r="BT1181">
        <v>1</v>
      </c>
      <c r="BU1181">
        <v>1</v>
      </c>
      <c r="BV1181">
        <v>1</v>
      </c>
      <c r="BW1181">
        <v>1</v>
      </c>
      <c r="BX1181">
        <v>1</v>
      </c>
      <c r="BY1181" t="s">
        <v>3</v>
      </c>
      <c r="BZ1181">
        <v>118</v>
      </c>
      <c r="CA1181">
        <v>63</v>
      </c>
      <c r="CE1181">
        <v>0</v>
      </c>
      <c r="CF1181">
        <v>0</v>
      </c>
      <c r="CG1181">
        <v>0</v>
      </c>
      <c r="CM1181">
        <v>0</v>
      </c>
      <c r="CN1181" t="s">
        <v>926</v>
      </c>
      <c r="CO1181">
        <v>0</v>
      </c>
      <c r="CP1181">
        <f t="shared" si="1175"/>
        <v>89411.51</v>
      </c>
      <c r="CQ1181">
        <f t="shared" si="1176"/>
        <v>44300.9035</v>
      </c>
      <c r="CR1181">
        <f t="shared" si="1177"/>
        <v>165.34275</v>
      </c>
      <c r="CS1181">
        <f t="shared" si="1178"/>
        <v>0</v>
      </c>
      <c r="CT1181">
        <f t="shared" si="1179"/>
        <v>29427.569649999998</v>
      </c>
      <c r="CU1181">
        <f t="shared" si="1180"/>
        <v>0</v>
      </c>
      <c r="CV1181">
        <f t="shared" si="1181"/>
        <v>102.35</v>
      </c>
      <c r="CW1181">
        <f t="shared" si="1182"/>
        <v>0</v>
      </c>
      <c r="CX1181">
        <f t="shared" si="1183"/>
        <v>0</v>
      </c>
      <c r="CY1181">
        <f t="shared" si="1184"/>
        <v>37743.801599999999</v>
      </c>
      <c r="CZ1181">
        <f t="shared" si="1185"/>
        <v>19227.974399999999</v>
      </c>
      <c r="DC1181" t="s">
        <v>3</v>
      </c>
      <c r="DD1181" t="s">
        <v>3</v>
      </c>
      <c r="DE1181" t="s">
        <v>167</v>
      </c>
      <c r="DF1181" t="s">
        <v>167</v>
      </c>
      <c r="DG1181" t="s">
        <v>168</v>
      </c>
      <c r="DH1181" t="s">
        <v>3</v>
      </c>
      <c r="DI1181" t="s">
        <v>168</v>
      </c>
      <c r="DJ1181" t="s">
        <v>167</v>
      </c>
      <c r="DK1181" t="s">
        <v>3</v>
      </c>
      <c r="DL1181" t="s">
        <v>3</v>
      </c>
      <c r="DM1181" t="s">
        <v>3</v>
      </c>
      <c r="DN1181">
        <v>0</v>
      </c>
      <c r="DO1181">
        <v>0</v>
      </c>
      <c r="DP1181">
        <v>1</v>
      </c>
      <c r="DQ1181">
        <v>1</v>
      </c>
      <c r="DU1181">
        <v>1005</v>
      </c>
      <c r="DV1181" t="s">
        <v>218</v>
      </c>
      <c r="DW1181" t="s">
        <v>218</v>
      </c>
      <c r="DX1181">
        <v>100</v>
      </c>
      <c r="DZ1181" t="s">
        <v>3</v>
      </c>
      <c r="EA1181" t="s">
        <v>3</v>
      </c>
      <c r="EB1181" t="s">
        <v>3</v>
      </c>
      <c r="EC1181" t="s">
        <v>3</v>
      </c>
      <c r="EE1181">
        <v>36260426</v>
      </c>
      <c r="EF1181">
        <v>2</v>
      </c>
      <c r="EG1181" t="s">
        <v>55</v>
      </c>
      <c r="EH1181">
        <v>0</v>
      </c>
      <c r="EI1181" t="s">
        <v>3</v>
      </c>
      <c r="EJ1181">
        <v>1</v>
      </c>
      <c r="EK1181">
        <v>10001</v>
      </c>
      <c r="EL1181" t="s">
        <v>169</v>
      </c>
      <c r="EM1181" t="s">
        <v>170</v>
      </c>
      <c r="EO1181" t="s">
        <v>171</v>
      </c>
      <c r="EQ1181">
        <v>0</v>
      </c>
      <c r="ER1181">
        <v>8276.1299999999992</v>
      </c>
      <c r="ES1181">
        <v>7445.53</v>
      </c>
      <c r="ET1181">
        <v>23.37</v>
      </c>
      <c r="EU1181">
        <v>0</v>
      </c>
      <c r="EV1181">
        <v>807.23</v>
      </c>
      <c r="EW1181">
        <v>89</v>
      </c>
      <c r="EX1181">
        <v>0</v>
      </c>
      <c r="EY1181">
        <v>0</v>
      </c>
      <c r="FQ1181">
        <v>0</v>
      </c>
      <c r="FR1181">
        <f t="shared" si="1186"/>
        <v>0</v>
      </c>
      <c r="FS1181">
        <v>0</v>
      </c>
      <c r="FT1181" t="s">
        <v>58</v>
      </c>
      <c r="FU1181" t="s">
        <v>59</v>
      </c>
      <c r="FX1181">
        <v>106.2</v>
      </c>
      <c r="FY1181">
        <v>53.55</v>
      </c>
      <c r="GA1181" t="s">
        <v>3</v>
      </c>
      <c r="GD1181">
        <v>1</v>
      </c>
      <c r="GF1181">
        <v>-978692579</v>
      </c>
      <c r="GG1181">
        <v>2</v>
      </c>
      <c r="GH1181">
        <v>1</v>
      </c>
      <c r="GI1181">
        <v>2</v>
      </c>
      <c r="GJ1181">
        <v>0</v>
      </c>
      <c r="GK1181">
        <v>0</v>
      </c>
      <c r="GL1181">
        <f t="shared" si="1187"/>
        <v>0</v>
      </c>
      <c r="GM1181">
        <f t="shared" si="1188"/>
        <v>146383.28</v>
      </c>
      <c r="GN1181">
        <f t="shared" si="1189"/>
        <v>146383.28</v>
      </c>
      <c r="GO1181">
        <f t="shared" si="1190"/>
        <v>0</v>
      </c>
      <c r="GP1181">
        <f t="shared" si="1191"/>
        <v>0</v>
      </c>
      <c r="GR1181">
        <v>0</v>
      </c>
      <c r="GS1181">
        <v>3</v>
      </c>
      <c r="GT1181">
        <v>0</v>
      </c>
      <c r="GU1181" t="s">
        <v>3</v>
      </c>
      <c r="GV1181">
        <f t="shared" si="1192"/>
        <v>0</v>
      </c>
      <c r="GW1181">
        <v>1</v>
      </c>
      <c r="GX1181">
        <f t="shared" si="1193"/>
        <v>0</v>
      </c>
      <c r="HA1181">
        <v>0</v>
      </c>
      <c r="HB1181">
        <v>0</v>
      </c>
      <c r="HC1181">
        <f t="shared" si="1194"/>
        <v>0</v>
      </c>
      <c r="HE1181" t="s">
        <v>3</v>
      </c>
      <c r="HF1181" t="s">
        <v>3</v>
      </c>
      <c r="IK1181">
        <v>0</v>
      </c>
    </row>
    <row r="1182" spans="1:245">
      <c r="A1182">
        <v>17</v>
      </c>
      <c r="B1182">
        <v>1</v>
      </c>
      <c r="C1182">
        <f>ROW(SmtRes!A923)</f>
        <v>923</v>
      </c>
      <c r="D1182">
        <f>ROW(EtalonRes!A905)</f>
        <v>905</v>
      </c>
      <c r="E1182" t="s">
        <v>215</v>
      </c>
      <c r="F1182" t="s">
        <v>221</v>
      </c>
      <c r="G1182" t="s">
        <v>222</v>
      </c>
      <c r="H1182" t="s">
        <v>144</v>
      </c>
      <c r="I1182">
        <f>ROUND(4/100,9)</f>
        <v>0.04</v>
      </c>
      <c r="J1182">
        <v>0</v>
      </c>
      <c r="O1182">
        <f t="shared" si="1160"/>
        <v>402.99</v>
      </c>
      <c r="P1182">
        <f t="shared" si="1161"/>
        <v>17.57</v>
      </c>
      <c r="Q1182">
        <f t="shared" si="1162"/>
        <v>2.0299999999999998</v>
      </c>
      <c r="R1182">
        <f t="shared" si="1163"/>
        <v>0.52</v>
      </c>
      <c r="S1182">
        <f t="shared" si="1164"/>
        <v>383.39</v>
      </c>
      <c r="T1182">
        <f t="shared" si="1165"/>
        <v>0</v>
      </c>
      <c r="U1182">
        <f t="shared" si="1166"/>
        <v>1.2192000000000001</v>
      </c>
      <c r="V1182">
        <f t="shared" si="1167"/>
        <v>1.1999999999999999E-3</v>
      </c>
      <c r="W1182">
        <f t="shared" si="1168"/>
        <v>0</v>
      </c>
      <c r="X1182">
        <f t="shared" si="1169"/>
        <v>364.71</v>
      </c>
      <c r="Y1182">
        <f t="shared" si="1170"/>
        <v>249.54</v>
      </c>
      <c r="AA1182">
        <v>33525518</v>
      </c>
      <c r="AB1182">
        <f t="shared" si="1171"/>
        <v>371.42</v>
      </c>
      <c r="AC1182">
        <f t="shared" si="1172"/>
        <v>63.28</v>
      </c>
      <c r="AD1182">
        <f t="shared" ref="AD1182:AD1190" si="1195">ROUND((((ET1182)-(EU1182))+AE1182),6)</f>
        <v>5.78</v>
      </c>
      <c r="AE1182">
        <f t="shared" ref="AE1182:AE1190" si="1196">ROUND((EU1182),6)</f>
        <v>0.41</v>
      </c>
      <c r="AF1182">
        <f t="shared" ref="AF1182:AF1190" si="1197">ROUND((EV1182),6)</f>
        <v>302.36</v>
      </c>
      <c r="AG1182">
        <f t="shared" si="1173"/>
        <v>0</v>
      </c>
      <c r="AH1182">
        <f t="shared" ref="AH1182:AH1190" si="1198">(EW1182)</f>
        <v>30.48</v>
      </c>
      <c r="AI1182">
        <f t="shared" ref="AI1182:AI1190" si="1199">(EX1182)</f>
        <v>0.03</v>
      </c>
      <c r="AJ1182">
        <f t="shared" si="1174"/>
        <v>0</v>
      </c>
      <c r="AK1182">
        <v>371.42</v>
      </c>
      <c r="AL1182">
        <v>63.28</v>
      </c>
      <c r="AM1182">
        <v>5.78</v>
      </c>
      <c r="AN1182">
        <v>0.41</v>
      </c>
      <c r="AO1182">
        <v>302.36</v>
      </c>
      <c r="AP1182">
        <v>0</v>
      </c>
      <c r="AQ1182">
        <v>30.48</v>
      </c>
      <c r="AR1182">
        <v>0.03</v>
      </c>
      <c r="AS1182">
        <v>0</v>
      </c>
      <c r="AT1182">
        <v>95</v>
      </c>
      <c r="AU1182">
        <v>65</v>
      </c>
      <c r="AV1182">
        <v>1</v>
      </c>
      <c r="AW1182">
        <v>1</v>
      </c>
      <c r="AZ1182">
        <v>1</v>
      </c>
      <c r="BA1182">
        <v>31.7</v>
      </c>
      <c r="BB1182">
        <v>8.8000000000000007</v>
      </c>
      <c r="BC1182">
        <v>6.94</v>
      </c>
      <c r="BD1182" t="s">
        <v>3</v>
      </c>
      <c r="BE1182" t="s">
        <v>3</v>
      </c>
      <c r="BF1182" t="s">
        <v>3</v>
      </c>
      <c r="BG1182" t="s">
        <v>3</v>
      </c>
      <c r="BH1182">
        <v>0</v>
      </c>
      <c r="BI1182">
        <v>2</v>
      </c>
      <c r="BJ1182" t="s">
        <v>223</v>
      </c>
      <c r="BM1182">
        <v>108001</v>
      </c>
      <c r="BN1182">
        <v>0</v>
      </c>
      <c r="BO1182" t="s">
        <v>221</v>
      </c>
      <c r="BP1182">
        <v>1</v>
      </c>
      <c r="BQ1182">
        <v>3</v>
      </c>
      <c r="BR1182">
        <v>0</v>
      </c>
      <c r="BS1182">
        <v>31.7</v>
      </c>
      <c r="BT1182">
        <v>1</v>
      </c>
      <c r="BU1182">
        <v>1</v>
      </c>
      <c r="BV1182">
        <v>1</v>
      </c>
      <c r="BW1182">
        <v>1</v>
      </c>
      <c r="BX1182">
        <v>1</v>
      </c>
      <c r="BY1182" t="s">
        <v>3</v>
      </c>
      <c r="BZ1182">
        <v>95</v>
      </c>
      <c r="CA1182">
        <v>65</v>
      </c>
      <c r="CE1182">
        <v>0</v>
      </c>
      <c r="CF1182">
        <v>0</v>
      </c>
      <c r="CG1182">
        <v>0</v>
      </c>
      <c r="CM1182">
        <v>0</v>
      </c>
      <c r="CN1182" t="s">
        <v>3</v>
      </c>
      <c r="CO1182">
        <v>0</v>
      </c>
      <c r="CP1182">
        <f t="shared" si="1175"/>
        <v>402.99</v>
      </c>
      <c r="CQ1182">
        <f t="shared" si="1176"/>
        <v>439.16320000000002</v>
      </c>
      <c r="CR1182">
        <f t="shared" si="1177"/>
        <v>50.864000000000004</v>
      </c>
      <c r="CS1182">
        <f t="shared" si="1178"/>
        <v>12.996999999999998</v>
      </c>
      <c r="CT1182">
        <f t="shared" si="1179"/>
        <v>9584.8119999999999</v>
      </c>
      <c r="CU1182">
        <f t="shared" si="1180"/>
        <v>0</v>
      </c>
      <c r="CV1182">
        <f t="shared" si="1181"/>
        <v>30.48</v>
      </c>
      <c r="CW1182">
        <f t="shared" si="1182"/>
        <v>0.03</v>
      </c>
      <c r="CX1182">
        <f t="shared" si="1183"/>
        <v>0</v>
      </c>
      <c r="CY1182">
        <f t="shared" si="1184"/>
        <v>364.71449999999999</v>
      </c>
      <c r="CZ1182">
        <f t="shared" si="1185"/>
        <v>249.54149999999998</v>
      </c>
      <c r="DC1182" t="s">
        <v>3</v>
      </c>
      <c r="DD1182" t="s">
        <v>3</v>
      </c>
      <c r="DE1182" t="s">
        <v>3</v>
      </c>
      <c r="DF1182" t="s">
        <v>3</v>
      </c>
      <c r="DG1182" t="s">
        <v>3</v>
      </c>
      <c r="DH1182" t="s">
        <v>3</v>
      </c>
      <c r="DI1182" t="s">
        <v>3</v>
      </c>
      <c r="DJ1182" t="s">
        <v>3</v>
      </c>
      <c r="DK1182" t="s">
        <v>3</v>
      </c>
      <c r="DL1182" t="s">
        <v>3</v>
      </c>
      <c r="DM1182" t="s">
        <v>3</v>
      </c>
      <c r="DN1182">
        <v>0</v>
      </c>
      <c r="DO1182">
        <v>0</v>
      </c>
      <c r="DP1182">
        <v>1</v>
      </c>
      <c r="DQ1182">
        <v>1</v>
      </c>
      <c r="DU1182">
        <v>1010</v>
      </c>
      <c r="DV1182" t="s">
        <v>144</v>
      </c>
      <c r="DW1182" t="s">
        <v>144</v>
      </c>
      <c r="DX1182">
        <v>100</v>
      </c>
      <c r="DZ1182" t="s">
        <v>3</v>
      </c>
      <c r="EA1182" t="s">
        <v>3</v>
      </c>
      <c r="EB1182" t="s">
        <v>3</v>
      </c>
      <c r="EC1182" t="s">
        <v>3</v>
      </c>
      <c r="EE1182">
        <v>36260309</v>
      </c>
      <c r="EF1182">
        <v>3</v>
      </c>
      <c r="EG1182" t="s">
        <v>224</v>
      </c>
      <c r="EH1182">
        <v>0</v>
      </c>
      <c r="EI1182" t="s">
        <v>3</v>
      </c>
      <c r="EJ1182">
        <v>2</v>
      </c>
      <c r="EK1182">
        <v>108001</v>
      </c>
      <c r="EL1182" t="s">
        <v>225</v>
      </c>
      <c r="EM1182" t="s">
        <v>226</v>
      </c>
      <c r="EO1182" t="s">
        <v>3</v>
      </c>
      <c r="EQ1182">
        <v>0</v>
      </c>
      <c r="ER1182">
        <v>371.42</v>
      </c>
      <c r="ES1182">
        <v>63.28</v>
      </c>
      <c r="ET1182">
        <v>5.78</v>
      </c>
      <c r="EU1182">
        <v>0.41</v>
      </c>
      <c r="EV1182">
        <v>302.36</v>
      </c>
      <c r="EW1182">
        <v>30.48</v>
      </c>
      <c r="EX1182">
        <v>0.03</v>
      </c>
      <c r="EY1182">
        <v>0</v>
      </c>
      <c r="FQ1182">
        <v>0</v>
      </c>
      <c r="FR1182">
        <f t="shared" si="1186"/>
        <v>0</v>
      </c>
      <c r="FS1182">
        <v>0</v>
      </c>
      <c r="FX1182">
        <v>95</v>
      </c>
      <c r="FY1182">
        <v>65</v>
      </c>
      <c r="GA1182" t="s">
        <v>3</v>
      </c>
      <c r="GD1182">
        <v>1</v>
      </c>
      <c r="GF1182">
        <v>-1627028948</v>
      </c>
      <c r="GG1182">
        <v>2</v>
      </c>
      <c r="GH1182">
        <v>1</v>
      </c>
      <c r="GI1182">
        <v>2</v>
      </c>
      <c r="GJ1182">
        <v>0</v>
      </c>
      <c r="GK1182">
        <v>0</v>
      </c>
      <c r="GL1182">
        <f t="shared" si="1187"/>
        <v>0</v>
      </c>
      <c r="GM1182">
        <f t="shared" si="1188"/>
        <v>1017.24</v>
      </c>
      <c r="GN1182">
        <f t="shared" si="1189"/>
        <v>0</v>
      </c>
      <c r="GO1182">
        <f t="shared" si="1190"/>
        <v>1017.24</v>
      </c>
      <c r="GP1182">
        <f t="shared" si="1191"/>
        <v>0</v>
      </c>
      <c r="GR1182">
        <v>0</v>
      </c>
      <c r="GS1182">
        <v>3</v>
      </c>
      <c r="GT1182">
        <v>0</v>
      </c>
      <c r="GU1182" t="s">
        <v>3</v>
      </c>
      <c r="GV1182">
        <f t="shared" si="1192"/>
        <v>0</v>
      </c>
      <c r="GW1182">
        <v>1</v>
      </c>
      <c r="GX1182">
        <f t="shared" si="1193"/>
        <v>0</v>
      </c>
      <c r="HA1182">
        <v>0</v>
      </c>
      <c r="HB1182">
        <v>0</v>
      </c>
      <c r="HC1182">
        <f t="shared" si="1194"/>
        <v>0</v>
      </c>
      <c r="HE1182" t="s">
        <v>3</v>
      </c>
      <c r="HF1182" t="s">
        <v>3</v>
      </c>
      <c r="IK1182">
        <v>0</v>
      </c>
    </row>
    <row r="1183" spans="1:245">
      <c r="A1183">
        <v>18</v>
      </c>
      <c r="B1183">
        <v>1</v>
      </c>
      <c r="C1183">
        <v>921</v>
      </c>
      <c r="E1183" t="s">
        <v>294</v>
      </c>
      <c r="F1183" t="s">
        <v>228</v>
      </c>
      <c r="G1183" t="s">
        <v>229</v>
      </c>
      <c r="H1183" t="s">
        <v>230</v>
      </c>
      <c r="I1183">
        <f>I1182*J1183</f>
        <v>4.0000000000000001E-3</v>
      </c>
      <c r="J1183">
        <v>0.1</v>
      </c>
      <c r="O1183">
        <f t="shared" si="1160"/>
        <v>20.46</v>
      </c>
      <c r="P1183">
        <f t="shared" si="1161"/>
        <v>20.46</v>
      </c>
      <c r="Q1183">
        <f t="shared" si="1162"/>
        <v>0</v>
      </c>
      <c r="R1183">
        <f t="shared" si="1163"/>
        <v>0</v>
      </c>
      <c r="S1183">
        <f t="shared" si="1164"/>
        <v>0</v>
      </c>
      <c r="T1183">
        <f t="shared" si="1165"/>
        <v>0</v>
      </c>
      <c r="U1183">
        <f t="shared" si="1166"/>
        <v>0</v>
      </c>
      <c r="V1183">
        <f t="shared" si="1167"/>
        <v>0</v>
      </c>
      <c r="W1183">
        <f t="shared" si="1168"/>
        <v>0.08</v>
      </c>
      <c r="X1183">
        <f t="shared" si="1169"/>
        <v>0</v>
      </c>
      <c r="Y1183">
        <f t="shared" si="1170"/>
        <v>0</v>
      </c>
      <c r="AA1183">
        <v>33525518</v>
      </c>
      <c r="AB1183">
        <f t="shared" si="1171"/>
        <v>1998.42</v>
      </c>
      <c r="AC1183">
        <f t="shared" si="1172"/>
        <v>1998.42</v>
      </c>
      <c r="AD1183">
        <f t="shared" si="1195"/>
        <v>0</v>
      </c>
      <c r="AE1183">
        <f t="shared" si="1196"/>
        <v>0</v>
      </c>
      <c r="AF1183">
        <f t="shared" si="1197"/>
        <v>0</v>
      </c>
      <c r="AG1183">
        <f t="shared" si="1173"/>
        <v>0</v>
      </c>
      <c r="AH1183">
        <f t="shared" si="1198"/>
        <v>0</v>
      </c>
      <c r="AI1183">
        <f t="shared" si="1199"/>
        <v>0</v>
      </c>
      <c r="AJ1183">
        <f t="shared" si="1174"/>
        <v>19.399999999999999</v>
      </c>
      <c r="AK1183">
        <v>1998.42</v>
      </c>
      <c r="AL1183">
        <v>1998.42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19.399999999999999</v>
      </c>
      <c r="AT1183">
        <v>95</v>
      </c>
      <c r="AU1183">
        <v>65</v>
      </c>
      <c r="AV1183">
        <v>1</v>
      </c>
      <c r="AW1183">
        <v>1</v>
      </c>
      <c r="AZ1183">
        <v>1</v>
      </c>
      <c r="BA1183">
        <v>1</v>
      </c>
      <c r="BB1183">
        <v>1</v>
      </c>
      <c r="BC1183">
        <v>2.56</v>
      </c>
      <c r="BD1183" t="s">
        <v>3</v>
      </c>
      <c r="BE1183" t="s">
        <v>3</v>
      </c>
      <c r="BF1183" t="s">
        <v>3</v>
      </c>
      <c r="BG1183" t="s">
        <v>3</v>
      </c>
      <c r="BH1183">
        <v>3</v>
      </c>
      <c r="BI1183">
        <v>2</v>
      </c>
      <c r="BJ1183" t="s">
        <v>231</v>
      </c>
      <c r="BM1183">
        <v>108001</v>
      </c>
      <c r="BN1183">
        <v>0</v>
      </c>
      <c r="BO1183" t="s">
        <v>228</v>
      </c>
      <c r="BP1183">
        <v>1</v>
      </c>
      <c r="BQ1183">
        <v>3</v>
      </c>
      <c r="BR1183">
        <v>0</v>
      </c>
      <c r="BS1183">
        <v>1</v>
      </c>
      <c r="BT1183">
        <v>1</v>
      </c>
      <c r="BU1183">
        <v>1</v>
      </c>
      <c r="BV1183">
        <v>1</v>
      </c>
      <c r="BW1183">
        <v>1</v>
      </c>
      <c r="BX1183">
        <v>1</v>
      </c>
      <c r="BY1183" t="s">
        <v>3</v>
      </c>
      <c r="BZ1183">
        <v>95</v>
      </c>
      <c r="CA1183">
        <v>65</v>
      </c>
      <c r="CE1183">
        <v>0</v>
      </c>
      <c r="CF1183">
        <v>0</v>
      </c>
      <c r="CG1183">
        <v>0</v>
      </c>
      <c r="CM1183">
        <v>0</v>
      </c>
      <c r="CN1183" t="s">
        <v>3</v>
      </c>
      <c r="CO1183">
        <v>0</v>
      </c>
      <c r="CP1183">
        <f t="shared" si="1175"/>
        <v>20.46</v>
      </c>
      <c r="CQ1183">
        <f t="shared" si="1176"/>
        <v>5115.9552000000003</v>
      </c>
      <c r="CR1183">
        <f t="shared" si="1177"/>
        <v>0</v>
      </c>
      <c r="CS1183">
        <f t="shared" si="1178"/>
        <v>0</v>
      </c>
      <c r="CT1183">
        <f t="shared" si="1179"/>
        <v>0</v>
      </c>
      <c r="CU1183">
        <f t="shared" si="1180"/>
        <v>0</v>
      </c>
      <c r="CV1183">
        <f t="shared" si="1181"/>
        <v>0</v>
      </c>
      <c r="CW1183">
        <f t="shared" si="1182"/>
        <v>0</v>
      </c>
      <c r="CX1183">
        <f t="shared" si="1183"/>
        <v>19.399999999999999</v>
      </c>
      <c r="CY1183">
        <f t="shared" si="1184"/>
        <v>0</v>
      </c>
      <c r="CZ1183">
        <f t="shared" si="1185"/>
        <v>0</v>
      </c>
      <c r="DC1183" t="s">
        <v>3</v>
      </c>
      <c r="DD1183" t="s">
        <v>3</v>
      </c>
      <c r="DE1183" t="s">
        <v>3</v>
      </c>
      <c r="DF1183" t="s">
        <v>3</v>
      </c>
      <c r="DG1183" t="s">
        <v>3</v>
      </c>
      <c r="DH1183" t="s">
        <v>3</v>
      </c>
      <c r="DI1183" t="s">
        <v>3</v>
      </c>
      <c r="DJ1183" t="s">
        <v>3</v>
      </c>
      <c r="DK1183" t="s">
        <v>3</v>
      </c>
      <c r="DL1183" t="s">
        <v>3</v>
      </c>
      <c r="DM1183" t="s">
        <v>3</v>
      </c>
      <c r="DN1183">
        <v>0</v>
      </c>
      <c r="DO1183">
        <v>0</v>
      </c>
      <c r="DP1183">
        <v>1</v>
      </c>
      <c r="DQ1183">
        <v>1</v>
      </c>
      <c r="DU1183">
        <v>1010</v>
      </c>
      <c r="DV1183" t="s">
        <v>230</v>
      </c>
      <c r="DW1183" t="s">
        <v>230</v>
      </c>
      <c r="DX1183">
        <v>1000</v>
      </c>
      <c r="DZ1183" t="s">
        <v>3</v>
      </c>
      <c r="EA1183" t="s">
        <v>3</v>
      </c>
      <c r="EB1183" t="s">
        <v>3</v>
      </c>
      <c r="EC1183" t="s">
        <v>3</v>
      </c>
      <c r="EE1183">
        <v>36260309</v>
      </c>
      <c r="EF1183">
        <v>3</v>
      </c>
      <c r="EG1183" t="s">
        <v>224</v>
      </c>
      <c r="EH1183">
        <v>0</v>
      </c>
      <c r="EI1183" t="s">
        <v>3</v>
      </c>
      <c r="EJ1183">
        <v>2</v>
      </c>
      <c r="EK1183">
        <v>108001</v>
      </c>
      <c r="EL1183" t="s">
        <v>225</v>
      </c>
      <c r="EM1183" t="s">
        <v>226</v>
      </c>
      <c r="EO1183" t="s">
        <v>3</v>
      </c>
      <c r="EQ1183">
        <v>0</v>
      </c>
      <c r="ER1183">
        <v>1998.42</v>
      </c>
      <c r="ES1183">
        <v>1998.42</v>
      </c>
      <c r="ET1183">
        <v>0</v>
      </c>
      <c r="EU1183">
        <v>0</v>
      </c>
      <c r="EV1183">
        <v>0</v>
      </c>
      <c r="EW1183">
        <v>0</v>
      </c>
      <c r="EX1183">
        <v>0</v>
      </c>
      <c r="FQ1183">
        <v>0</v>
      </c>
      <c r="FR1183">
        <f t="shared" si="1186"/>
        <v>0</v>
      </c>
      <c r="FS1183">
        <v>0</v>
      </c>
      <c r="FX1183">
        <v>95</v>
      </c>
      <c r="FY1183">
        <v>65</v>
      </c>
      <c r="GA1183" t="s">
        <v>3</v>
      </c>
      <c r="GD1183">
        <v>1</v>
      </c>
      <c r="GF1183">
        <v>-1152774928</v>
      </c>
      <c r="GG1183">
        <v>2</v>
      </c>
      <c r="GH1183">
        <v>1</v>
      </c>
      <c r="GI1183">
        <v>2</v>
      </c>
      <c r="GJ1183">
        <v>0</v>
      </c>
      <c r="GK1183">
        <v>0</v>
      </c>
      <c r="GL1183">
        <f t="shared" si="1187"/>
        <v>0</v>
      </c>
      <c r="GM1183">
        <f t="shared" si="1188"/>
        <v>20.46</v>
      </c>
      <c r="GN1183">
        <f t="shared" si="1189"/>
        <v>0</v>
      </c>
      <c r="GO1183">
        <f t="shared" si="1190"/>
        <v>20.46</v>
      </c>
      <c r="GP1183">
        <f t="shared" si="1191"/>
        <v>0</v>
      </c>
      <c r="GR1183">
        <v>0</v>
      </c>
      <c r="GS1183">
        <v>3</v>
      </c>
      <c r="GT1183">
        <v>0</v>
      </c>
      <c r="GU1183" t="s">
        <v>3</v>
      </c>
      <c r="GV1183">
        <f t="shared" si="1192"/>
        <v>0</v>
      </c>
      <c r="GW1183">
        <v>1</v>
      </c>
      <c r="GX1183">
        <f t="shared" si="1193"/>
        <v>0</v>
      </c>
      <c r="HA1183">
        <v>0</v>
      </c>
      <c r="HB1183">
        <v>0</v>
      </c>
      <c r="HC1183">
        <f t="shared" si="1194"/>
        <v>0</v>
      </c>
      <c r="HE1183" t="s">
        <v>3</v>
      </c>
      <c r="HF1183" t="s">
        <v>3</v>
      </c>
      <c r="IK1183">
        <v>0</v>
      </c>
    </row>
    <row r="1184" spans="1:245">
      <c r="A1184">
        <v>18</v>
      </c>
      <c r="B1184">
        <v>1</v>
      </c>
      <c r="C1184">
        <v>920</v>
      </c>
      <c r="E1184" t="s">
        <v>295</v>
      </c>
      <c r="F1184" t="s">
        <v>236</v>
      </c>
      <c r="G1184" t="s">
        <v>237</v>
      </c>
      <c r="H1184" t="s">
        <v>238</v>
      </c>
      <c r="I1184">
        <f>I1182*J1184</f>
        <v>4</v>
      </c>
      <c r="J1184">
        <v>100</v>
      </c>
      <c r="O1184">
        <f t="shared" si="1160"/>
        <v>210.01</v>
      </c>
      <c r="P1184">
        <f t="shared" si="1161"/>
        <v>210.01</v>
      </c>
      <c r="Q1184">
        <f t="shared" si="1162"/>
        <v>0</v>
      </c>
      <c r="R1184">
        <f t="shared" si="1163"/>
        <v>0</v>
      </c>
      <c r="S1184">
        <f t="shared" si="1164"/>
        <v>0</v>
      </c>
      <c r="T1184">
        <f t="shared" si="1165"/>
        <v>0</v>
      </c>
      <c r="U1184">
        <f t="shared" si="1166"/>
        <v>0</v>
      </c>
      <c r="V1184">
        <f t="shared" si="1167"/>
        <v>0</v>
      </c>
      <c r="W1184">
        <f t="shared" si="1168"/>
        <v>0.28000000000000003</v>
      </c>
      <c r="X1184">
        <f t="shared" si="1169"/>
        <v>0</v>
      </c>
      <c r="Y1184">
        <f t="shared" si="1170"/>
        <v>0</v>
      </c>
      <c r="AA1184">
        <v>33525518</v>
      </c>
      <c r="AB1184">
        <f t="shared" si="1171"/>
        <v>7.62</v>
      </c>
      <c r="AC1184">
        <f t="shared" si="1172"/>
        <v>7.62</v>
      </c>
      <c r="AD1184">
        <f t="shared" si="1195"/>
        <v>0</v>
      </c>
      <c r="AE1184">
        <f t="shared" si="1196"/>
        <v>0</v>
      </c>
      <c r="AF1184">
        <f t="shared" si="1197"/>
        <v>0</v>
      </c>
      <c r="AG1184">
        <f t="shared" si="1173"/>
        <v>0</v>
      </c>
      <c r="AH1184">
        <f t="shared" si="1198"/>
        <v>0</v>
      </c>
      <c r="AI1184">
        <f t="shared" si="1199"/>
        <v>0</v>
      </c>
      <c r="AJ1184">
        <f t="shared" si="1174"/>
        <v>7.0000000000000007E-2</v>
      </c>
      <c r="AK1184">
        <v>7.62</v>
      </c>
      <c r="AL1184">
        <v>7.62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7.0000000000000007E-2</v>
      </c>
      <c r="AT1184">
        <v>95</v>
      </c>
      <c r="AU1184">
        <v>65</v>
      </c>
      <c r="AV1184">
        <v>1</v>
      </c>
      <c r="AW1184">
        <v>1</v>
      </c>
      <c r="AZ1184">
        <v>1</v>
      </c>
      <c r="BA1184">
        <v>1</v>
      </c>
      <c r="BB1184">
        <v>1</v>
      </c>
      <c r="BC1184">
        <v>6.89</v>
      </c>
      <c r="BD1184" t="s">
        <v>3</v>
      </c>
      <c r="BE1184" t="s">
        <v>3</v>
      </c>
      <c r="BF1184" t="s">
        <v>3</v>
      </c>
      <c r="BG1184" t="s">
        <v>3</v>
      </c>
      <c r="BH1184">
        <v>3</v>
      </c>
      <c r="BI1184">
        <v>2</v>
      </c>
      <c r="BJ1184" t="s">
        <v>239</v>
      </c>
      <c r="BM1184">
        <v>108001</v>
      </c>
      <c r="BN1184">
        <v>0</v>
      </c>
      <c r="BO1184" t="s">
        <v>236</v>
      </c>
      <c r="BP1184">
        <v>1</v>
      </c>
      <c r="BQ1184">
        <v>3</v>
      </c>
      <c r="BR1184">
        <v>0</v>
      </c>
      <c r="BS1184">
        <v>1</v>
      </c>
      <c r="BT1184">
        <v>1</v>
      </c>
      <c r="BU1184">
        <v>1</v>
      </c>
      <c r="BV1184">
        <v>1</v>
      </c>
      <c r="BW1184">
        <v>1</v>
      </c>
      <c r="BX1184">
        <v>1</v>
      </c>
      <c r="BY1184" t="s">
        <v>3</v>
      </c>
      <c r="BZ1184">
        <v>95</v>
      </c>
      <c r="CA1184">
        <v>65</v>
      </c>
      <c r="CE1184">
        <v>0</v>
      </c>
      <c r="CF1184">
        <v>0</v>
      </c>
      <c r="CG1184">
        <v>0</v>
      </c>
      <c r="CM1184">
        <v>0</v>
      </c>
      <c r="CN1184" t="s">
        <v>3</v>
      </c>
      <c r="CO1184">
        <v>0</v>
      </c>
      <c r="CP1184">
        <f t="shared" si="1175"/>
        <v>210.01</v>
      </c>
      <c r="CQ1184">
        <f t="shared" si="1176"/>
        <v>52.501799999999996</v>
      </c>
      <c r="CR1184">
        <f t="shared" si="1177"/>
        <v>0</v>
      </c>
      <c r="CS1184">
        <f t="shared" si="1178"/>
        <v>0</v>
      </c>
      <c r="CT1184">
        <f t="shared" si="1179"/>
        <v>0</v>
      </c>
      <c r="CU1184">
        <f t="shared" si="1180"/>
        <v>0</v>
      </c>
      <c r="CV1184">
        <f t="shared" si="1181"/>
        <v>0</v>
      </c>
      <c r="CW1184">
        <f t="shared" si="1182"/>
        <v>0</v>
      </c>
      <c r="CX1184">
        <f t="shared" si="1183"/>
        <v>7.0000000000000007E-2</v>
      </c>
      <c r="CY1184">
        <f t="shared" si="1184"/>
        <v>0</v>
      </c>
      <c r="CZ1184">
        <f t="shared" si="1185"/>
        <v>0</v>
      </c>
      <c r="DC1184" t="s">
        <v>3</v>
      </c>
      <c r="DD1184" t="s">
        <v>3</v>
      </c>
      <c r="DE1184" t="s">
        <v>3</v>
      </c>
      <c r="DF1184" t="s">
        <v>3</v>
      </c>
      <c r="DG1184" t="s">
        <v>3</v>
      </c>
      <c r="DH1184" t="s">
        <v>3</v>
      </c>
      <c r="DI1184" t="s">
        <v>3</v>
      </c>
      <c r="DJ1184" t="s">
        <v>3</v>
      </c>
      <c r="DK1184" t="s">
        <v>3</v>
      </c>
      <c r="DL1184" t="s">
        <v>3</v>
      </c>
      <c r="DM1184" t="s">
        <v>3</v>
      </c>
      <c r="DN1184">
        <v>0</v>
      </c>
      <c r="DO1184">
        <v>0</v>
      </c>
      <c r="DP1184">
        <v>1</v>
      </c>
      <c r="DQ1184">
        <v>1</v>
      </c>
      <c r="DU1184">
        <v>1010</v>
      </c>
      <c r="DV1184" t="s">
        <v>238</v>
      </c>
      <c r="DW1184" t="s">
        <v>238</v>
      </c>
      <c r="DX1184">
        <v>1</v>
      </c>
      <c r="DZ1184" t="s">
        <v>3</v>
      </c>
      <c r="EA1184" t="s">
        <v>3</v>
      </c>
      <c r="EB1184" t="s">
        <v>3</v>
      </c>
      <c r="EC1184" t="s">
        <v>3</v>
      </c>
      <c r="EE1184">
        <v>36260309</v>
      </c>
      <c r="EF1184">
        <v>3</v>
      </c>
      <c r="EG1184" t="s">
        <v>224</v>
      </c>
      <c r="EH1184">
        <v>0</v>
      </c>
      <c r="EI1184" t="s">
        <v>3</v>
      </c>
      <c r="EJ1184">
        <v>2</v>
      </c>
      <c r="EK1184">
        <v>108001</v>
      </c>
      <c r="EL1184" t="s">
        <v>225</v>
      </c>
      <c r="EM1184" t="s">
        <v>226</v>
      </c>
      <c r="EO1184" t="s">
        <v>3</v>
      </c>
      <c r="EQ1184">
        <v>0</v>
      </c>
      <c r="ER1184">
        <v>7.62</v>
      </c>
      <c r="ES1184">
        <v>7.62</v>
      </c>
      <c r="ET1184">
        <v>0</v>
      </c>
      <c r="EU1184">
        <v>0</v>
      </c>
      <c r="EV1184">
        <v>0</v>
      </c>
      <c r="EW1184">
        <v>0</v>
      </c>
      <c r="EX1184">
        <v>0</v>
      </c>
      <c r="FQ1184">
        <v>0</v>
      </c>
      <c r="FR1184">
        <f t="shared" si="1186"/>
        <v>0</v>
      </c>
      <c r="FS1184">
        <v>0</v>
      </c>
      <c r="FX1184">
        <v>95</v>
      </c>
      <c r="FY1184">
        <v>65</v>
      </c>
      <c r="GA1184" t="s">
        <v>3</v>
      </c>
      <c r="GD1184">
        <v>1</v>
      </c>
      <c r="GF1184">
        <v>-652224790</v>
      </c>
      <c r="GG1184">
        <v>2</v>
      </c>
      <c r="GH1184">
        <v>1</v>
      </c>
      <c r="GI1184">
        <v>2</v>
      </c>
      <c r="GJ1184">
        <v>0</v>
      </c>
      <c r="GK1184">
        <v>0</v>
      </c>
      <c r="GL1184">
        <f t="shared" si="1187"/>
        <v>0</v>
      </c>
      <c r="GM1184">
        <f t="shared" si="1188"/>
        <v>210.01</v>
      </c>
      <c r="GN1184">
        <f t="shared" si="1189"/>
        <v>0</v>
      </c>
      <c r="GO1184">
        <f t="shared" si="1190"/>
        <v>210.01</v>
      </c>
      <c r="GP1184">
        <f t="shared" si="1191"/>
        <v>0</v>
      </c>
      <c r="GR1184">
        <v>0</v>
      </c>
      <c r="GS1184">
        <v>3</v>
      </c>
      <c r="GT1184">
        <v>0</v>
      </c>
      <c r="GU1184" t="s">
        <v>3</v>
      </c>
      <c r="GV1184">
        <f t="shared" si="1192"/>
        <v>0</v>
      </c>
      <c r="GW1184">
        <v>1</v>
      </c>
      <c r="GX1184">
        <f t="shared" si="1193"/>
        <v>0</v>
      </c>
      <c r="HA1184">
        <v>0</v>
      </c>
      <c r="HB1184">
        <v>0</v>
      </c>
      <c r="HC1184">
        <f t="shared" si="1194"/>
        <v>0</v>
      </c>
      <c r="HE1184" t="s">
        <v>3</v>
      </c>
      <c r="HF1184" t="s">
        <v>3</v>
      </c>
      <c r="IK1184">
        <v>0</v>
      </c>
    </row>
    <row r="1185" spans="1:245">
      <c r="A1185">
        <v>17</v>
      </c>
      <c r="B1185">
        <v>1</v>
      </c>
      <c r="C1185">
        <f>ROW(SmtRes!A932)</f>
        <v>932</v>
      </c>
      <c r="D1185">
        <f>ROW(EtalonRes!A912)</f>
        <v>912</v>
      </c>
      <c r="E1185" t="s">
        <v>220</v>
      </c>
      <c r="F1185" t="s">
        <v>241</v>
      </c>
      <c r="G1185" t="s">
        <v>242</v>
      </c>
      <c r="H1185" t="s">
        <v>144</v>
      </c>
      <c r="I1185">
        <f>ROUND(1/100,9)</f>
        <v>0.01</v>
      </c>
      <c r="J1185">
        <v>0</v>
      </c>
      <c r="O1185">
        <f t="shared" si="1160"/>
        <v>85.54</v>
      </c>
      <c r="P1185">
        <f t="shared" si="1161"/>
        <v>2.5099999999999998</v>
      </c>
      <c r="Q1185">
        <f t="shared" si="1162"/>
        <v>0.51</v>
      </c>
      <c r="R1185">
        <f t="shared" si="1163"/>
        <v>0.13</v>
      </c>
      <c r="S1185">
        <f t="shared" si="1164"/>
        <v>82.52</v>
      </c>
      <c r="T1185">
        <f t="shared" si="1165"/>
        <v>0</v>
      </c>
      <c r="U1185">
        <f t="shared" si="1166"/>
        <v>0.26239999999999997</v>
      </c>
      <c r="V1185">
        <f t="shared" si="1167"/>
        <v>2.9999999999999997E-4</v>
      </c>
      <c r="W1185">
        <f t="shared" si="1168"/>
        <v>0</v>
      </c>
      <c r="X1185">
        <f t="shared" si="1169"/>
        <v>78.52</v>
      </c>
      <c r="Y1185">
        <f t="shared" si="1170"/>
        <v>53.72</v>
      </c>
      <c r="AA1185">
        <v>33525518</v>
      </c>
      <c r="AB1185">
        <f t="shared" si="1171"/>
        <v>302.14999999999998</v>
      </c>
      <c r="AC1185">
        <f t="shared" si="1172"/>
        <v>36.07</v>
      </c>
      <c r="AD1185">
        <f t="shared" si="1195"/>
        <v>5.78</v>
      </c>
      <c r="AE1185">
        <f t="shared" si="1196"/>
        <v>0.41</v>
      </c>
      <c r="AF1185">
        <f t="shared" si="1197"/>
        <v>260.3</v>
      </c>
      <c r="AG1185">
        <f t="shared" si="1173"/>
        <v>0</v>
      </c>
      <c r="AH1185">
        <f t="shared" si="1198"/>
        <v>26.24</v>
      </c>
      <c r="AI1185">
        <f t="shared" si="1199"/>
        <v>0.03</v>
      </c>
      <c r="AJ1185">
        <f t="shared" si="1174"/>
        <v>0</v>
      </c>
      <c r="AK1185">
        <v>302.14999999999998</v>
      </c>
      <c r="AL1185">
        <v>36.07</v>
      </c>
      <c r="AM1185">
        <v>5.78</v>
      </c>
      <c r="AN1185">
        <v>0.41</v>
      </c>
      <c r="AO1185">
        <v>260.3</v>
      </c>
      <c r="AP1185">
        <v>0</v>
      </c>
      <c r="AQ1185">
        <v>26.24</v>
      </c>
      <c r="AR1185">
        <v>0.03</v>
      </c>
      <c r="AS1185">
        <v>0</v>
      </c>
      <c r="AT1185">
        <v>95</v>
      </c>
      <c r="AU1185">
        <v>65</v>
      </c>
      <c r="AV1185">
        <v>1</v>
      </c>
      <c r="AW1185">
        <v>1</v>
      </c>
      <c r="AZ1185">
        <v>1</v>
      </c>
      <c r="BA1185">
        <v>31.7</v>
      </c>
      <c r="BB1185">
        <v>8.8000000000000007</v>
      </c>
      <c r="BC1185">
        <v>6.95</v>
      </c>
      <c r="BD1185" t="s">
        <v>3</v>
      </c>
      <c r="BE1185" t="s">
        <v>3</v>
      </c>
      <c r="BF1185" t="s">
        <v>3</v>
      </c>
      <c r="BG1185" t="s">
        <v>3</v>
      </c>
      <c r="BH1185">
        <v>0</v>
      </c>
      <c r="BI1185">
        <v>2</v>
      </c>
      <c r="BJ1185" t="s">
        <v>243</v>
      </c>
      <c r="BM1185">
        <v>108001</v>
      </c>
      <c r="BN1185">
        <v>0</v>
      </c>
      <c r="BO1185" t="s">
        <v>241</v>
      </c>
      <c r="BP1185">
        <v>1</v>
      </c>
      <c r="BQ1185">
        <v>3</v>
      </c>
      <c r="BR1185">
        <v>0</v>
      </c>
      <c r="BS1185">
        <v>31.7</v>
      </c>
      <c r="BT1185">
        <v>1</v>
      </c>
      <c r="BU1185">
        <v>1</v>
      </c>
      <c r="BV1185">
        <v>1</v>
      </c>
      <c r="BW1185">
        <v>1</v>
      </c>
      <c r="BX1185">
        <v>1</v>
      </c>
      <c r="BY1185" t="s">
        <v>3</v>
      </c>
      <c r="BZ1185">
        <v>95</v>
      </c>
      <c r="CA1185">
        <v>65</v>
      </c>
      <c r="CE1185">
        <v>0</v>
      </c>
      <c r="CF1185">
        <v>0</v>
      </c>
      <c r="CG1185">
        <v>0</v>
      </c>
      <c r="CM1185">
        <v>0</v>
      </c>
      <c r="CN1185" t="s">
        <v>3</v>
      </c>
      <c r="CO1185">
        <v>0</v>
      </c>
      <c r="CP1185">
        <f t="shared" si="1175"/>
        <v>85.539999999999992</v>
      </c>
      <c r="CQ1185">
        <f t="shared" si="1176"/>
        <v>250.6865</v>
      </c>
      <c r="CR1185">
        <f t="shared" si="1177"/>
        <v>50.864000000000004</v>
      </c>
      <c r="CS1185">
        <f t="shared" si="1178"/>
        <v>12.996999999999998</v>
      </c>
      <c r="CT1185">
        <f t="shared" si="1179"/>
        <v>8251.51</v>
      </c>
      <c r="CU1185">
        <f t="shared" si="1180"/>
        <v>0</v>
      </c>
      <c r="CV1185">
        <f t="shared" si="1181"/>
        <v>26.24</v>
      </c>
      <c r="CW1185">
        <f t="shared" si="1182"/>
        <v>0.03</v>
      </c>
      <c r="CX1185">
        <f t="shared" si="1183"/>
        <v>0</v>
      </c>
      <c r="CY1185">
        <f t="shared" si="1184"/>
        <v>78.517499999999984</v>
      </c>
      <c r="CZ1185">
        <f t="shared" si="1185"/>
        <v>53.722499999999989</v>
      </c>
      <c r="DC1185" t="s">
        <v>3</v>
      </c>
      <c r="DD1185" t="s">
        <v>3</v>
      </c>
      <c r="DE1185" t="s">
        <v>3</v>
      </c>
      <c r="DF1185" t="s">
        <v>3</v>
      </c>
      <c r="DG1185" t="s">
        <v>3</v>
      </c>
      <c r="DH1185" t="s">
        <v>3</v>
      </c>
      <c r="DI1185" t="s">
        <v>3</v>
      </c>
      <c r="DJ1185" t="s">
        <v>3</v>
      </c>
      <c r="DK1185" t="s">
        <v>3</v>
      </c>
      <c r="DL1185" t="s">
        <v>3</v>
      </c>
      <c r="DM1185" t="s">
        <v>3</v>
      </c>
      <c r="DN1185">
        <v>0</v>
      </c>
      <c r="DO1185">
        <v>0</v>
      </c>
      <c r="DP1185">
        <v>1</v>
      </c>
      <c r="DQ1185">
        <v>1</v>
      </c>
      <c r="DU1185">
        <v>1010</v>
      </c>
      <c r="DV1185" t="s">
        <v>144</v>
      </c>
      <c r="DW1185" t="s">
        <v>144</v>
      </c>
      <c r="DX1185">
        <v>100</v>
      </c>
      <c r="DZ1185" t="s">
        <v>3</v>
      </c>
      <c r="EA1185" t="s">
        <v>3</v>
      </c>
      <c r="EB1185" t="s">
        <v>3</v>
      </c>
      <c r="EC1185" t="s">
        <v>3</v>
      </c>
      <c r="EE1185">
        <v>36260309</v>
      </c>
      <c r="EF1185">
        <v>3</v>
      </c>
      <c r="EG1185" t="s">
        <v>224</v>
      </c>
      <c r="EH1185">
        <v>0</v>
      </c>
      <c r="EI1185" t="s">
        <v>3</v>
      </c>
      <c r="EJ1185">
        <v>2</v>
      </c>
      <c r="EK1185">
        <v>108001</v>
      </c>
      <c r="EL1185" t="s">
        <v>225</v>
      </c>
      <c r="EM1185" t="s">
        <v>226</v>
      </c>
      <c r="EO1185" t="s">
        <v>3</v>
      </c>
      <c r="EQ1185">
        <v>0</v>
      </c>
      <c r="ER1185">
        <v>302.14999999999998</v>
      </c>
      <c r="ES1185">
        <v>36.07</v>
      </c>
      <c r="ET1185">
        <v>5.78</v>
      </c>
      <c r="EU1185">
        <v>0.41</v>
      </c>
      <c r="EV1185">
        <v>260.3</v>
      </c>
      <c r="EW1185">
        <v>26.24</v>
      </c>
      <c r="EX1185">
        <v>0.03</v>
      </c>
      <c r="EY1185">
        <v>0</v>
      </c>
      <c r="FQ1185">
        <v>0</v>
      </c>
      <c r="FR1185">
        <f t="shared" si="1186"/>
        <v>0</v>
      </c>
      <c r="FS1185">
        <v>0</v>
      </c>
      <c r="FX1185">
        <v>95</v>
      </c>
      <c r="FY1185">
        <v>65</v>
      </c>
      <c r="GA1185" t="s">
        <v>3</v>
      </c>
      <c r="GD1185">
        <v>1</v>
      </c>
      <c r="GF1185">
        <v>1949515482</v>
      </c>
      <c r="GG1185">
        <v>2</v>
      </c>
      <c r="GH1185">
        <v>1</v>
      </c>
      <c r="GI1185">
        <v>2</v>
      </c>
      <c r="GJ1185">
        <v>0</v>
      </c>
      <c r="GK1185">
        <v>0</v>
      </c>
      <c r="GL1185">
        <f t="shared" si="1187"/>
        <v>0</v>
      </c>
      <c r="GM1185">
        <f t="shared" si="1188"/>
        <v>217.78</v>
      </c>
      <c r="GN1185">
        <f t="shared" si="1189"/>
        <v>0</v>
      </c>
      <c r="GO1185">
        <f t="shared" si="1190"/>
        <v>217.78</v>
      </c>
      <c r="GP1185">
        <f t="shared" si="1191"/>
        <v>0</v>
      </c>
      <c r="GR1185">
        <v>0</v>
      </c>
      <c r="GS1185">
        <v>3</v>
      </c>
      <c r="GT1185">
        <v>0</v>
      </c>
      <c r="GU1185" t="s">
        <v>3</v>
      </c>
      <c r="GV1185">
        <f t="shared" si="1192"/>
        <v>0</v>
      </c>
      <c r="GW1185">
        <v>1</v>
      </c>
      <c r="GX1185">
        <f t="shared" si="1193"/>
        <v>0</v>
      </c>
      <c r="HA1185">
        <v>0</v>
      </c>
      <c r="HB1185">
        <v>0</v>
      </c>
      <c r="HC1185">
        <f t="shared" si="1194"/>
        <v>0</v>
      </c>
      <c r="HE1185" t="s">
        <v>3</v>
      </c>
      <c r="HF1185" t="s">
        <v>3</v>
      </c>
      <c r="IK1185">
        <v>0</v>
      </c>
    </row>
    <row r="1186" spans="1:245">
      <c r="A1186">
        <v>18</v>
      </c>
      <c r="B1186">
        <v>1</v>
      </c>
      <c r="C1186">
        <v>929</v>
      </c>
      <c r="E1186" t="s">
        <v>299</v>
      </c>
      <c r="F1186" t="s">
        <v>228</v>
      </c>
      <c r="G1186" t="s">
        <v>229</v>
      </c>
      <c r="H1186" t="s">
        <v>230</v>
      </c>
      <c r="I1186">
        <f>I1185*J1186</f>
        <v>1E-3</v>
      </c>
      <c r="J1186">
        <v>0.1</v>
      </c>
      <c r="O1186">
        <f t="shared" si="1160"/>
        <v>5.12</v>
      </c>
      <c r="P1186">
        <f t="shared" si="1161"/>
        <v>5.12</v>
      </c>
      <c r="Q1186">
        <f t="shared" si="1162"/>
        <v>0</v>
      </c>
      <c r="R1186">
        <f t="shared" si="1163"/>
        <v>0</v>
      </c>
      <c r="S1186">
        <f t="shared" si="1164"/>
        <v>0</v>
      </c>
      <c r="T1186">
        <f t="shared" si="1165"/>
        <v>0</v>
      </c>
      <c r="U1186">
        <f t="shared" si="1166"/>
        <v>0</v>
      </c>
      <c r="V1186">
        <f t="shared" si="1167"/>
        <v>0</v>
      </c>
      <c r="W1186">
        <f t="shared" si="1168"/>
        <v>0.02</v>
      </c>
      <c r="X1186">
        <f t="shared" si="1169"/>
        <v>0</v>
      </c>
      <c r="Y1186">
        <f t="shared" si="1170"/>
        <v>0</v>
      </c>
      <c r="AA1186">
        <v>33525518</v>
      </c>
      <c r="AB1186">
        <f t="shared" si="1171"/>
        <v>1998.42</v>
      </c>
      <c r="AC1186">
        <f t="shared" si="1172"/>
        <v>1998.42</v>
      </c>
      <c r="AD1186">
        <f t="shared" si="1195"/>
        <v>0</v>
      </c>
      <c r="AE1186">
        <f t="shared" si="1196"/>
        <v>0</v>
      </c>
      <c r="AF1186">
        <f t="shared" si="1197"/>
        <v>0</v>
      </c>
      <c r="AG1186">
        <f t="shared" si="1173"/>
        <v>0</v>
      </c>
      <c r="AH1186">
        <f t="shared" si="1198"/>
        <v>0</v>
      </c>
      <c r="AI1186">
        <f t="shared" si="1199"/>
        <v>0</v>
      </c>
      <c r="AJ1186">
        <f t="shared" si="1174"/>
        <v>19.399999999999999</v>
      </c>
      <c r="AK1186">
        <v>1998.42</v>
      </c>
      <c r="AL1186">
        <v>1998.42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19.399999999999999</v>
      </c>
      <c r="AT1186">
        <v>95</v>
      </c>
      <c r="AU1186">
        <v>65</v>
      </c>
      <c r="AV1186">
        <v>1</v>
      </c>
      <c r="AW1186">
        <v>1</v>
      </c>
      <c r="AZ1186">
        <v>1</v>
      </c>
      <c r="BA1186">
        <v>1</v>
      </c>
      <c r="BB1186">
        <v>1</v>
      </c>
      <c r="BC1186">
        <v>2.56</v>
      </c>
      <c r="BD1186" t="s">
        <v>3</v>
      </c>
      <c r="BE1186" t="s">
        <v>3</v>
      </c>
      <c r="BF1186" t="s">
        <v>3</v>
      </c>
      <c r="BG1186" t="s">
        <v>3</v>
      </c>
      <c r="BH1186">
        <v>3</v>
      </c>
      <c r="BI1186">
        <v>2</v>
      </c>
      <c r="BJ1186" t="s">
        <v>231</v>
      </c>
      <c r="BM1186">
        <v>108001</v>
      </c>
      <c r="BN1186">
        <v>0</v>
      </c>
      <c r="BO1186" t="s">
        <v>228</v>
      </c>
      <c r="BP1186">
        <v>1</v>
      </c>
      <c r="BQ1186">
        <v>3</v>
      </c>
      <c r="BR1186">
        <v>0</v>
      </c>
      <c r="BS1186">
        <v>1</v>
      </c>
      <c r="BT1186">
        <v>1</v>
      </c>
      <c r="BU1186">
        <v>1</v>
      </c>
      <c r="BV1186">
        <v>1</v>
      </c>
      <c r="BW1186">
        <v>1</v>
      </c>
      <c r="BX1186">
        <v>1</v>
      </c>
      <c r="BY1186" t="s">
        <v>3</v>
      </c>
      <c r="BZ1186">
        <v>95</v>
      </c>
      <c r="CA1186">
        <v>65</v>
      </c>
      <c r="CE1186">
        <v>0</v>
      </c>
      <c r="CF1186">
        <v>0</v>
      </c>
      <c r="CG1186">
        <v>0</v>
      </c>
      <c r="CM1186">
        <v>0</v>
      </c>
      <c r="CN1186" t="s">
        <v>3</v>
      </c>
      <c r="CO1186">
        <v>0</v>
      </c>
      <c r="CP1186">
        <f t="shared" si="1175"/>
        <v>5.12</v>
      </c>
      <c r="CQ1186">
        <f t="shared" si="1176"/>
        <v>5115.9552000000003</v>
      </c>
      <c r="CR1186">
        <f t="shared" si="1177"/>
        <v>0</v>
      </c>
      <c r="CS1186">
        <f t="shared" si="1178"/>
        <v>0</v>
      </c>
      <c r="CT1186">
        <f t="shared" si="1179"/>
        <v>0</v>
      </c>
      <c r="CU1186">
        <f t="shared" si="1180"/>
        <v>0</v>
      </c>
      <c r="CV1186">
        <f t="shared" si="1181"/>
        <v>0</v>
      </c>
      <c r="CW1186">
        <f t="shared" si="1182"/>
        <v>0</v>
      </c>
      <c r="CX1186">
        <f t="shared" si="1183"/>
        <v>19.399999999999999</v>
      </c>
      <c r="CY1186">
        <f t="shared" si="1184"/>
        <v>0</v>
      </c>
      <c r="CZ1186">
        <f t="shared" si="1185"/>
        <v>0</v>
      </c>
      <c r="DC1186" t="s">
        <v>3</v>
      </c>
      <c r="DD1186" t="s">
        <v>3</v>
      </c>
      <c r="DE1186" t="s">
        <v>3</v>
      </c>
      <c r="DF1186" t="s">
        <v>3</v>
      </c>
      <c r="DG1186" t="s">
        <v>3</v>
      </c>
      <c r="DH1186" t="s">
        <v>3</v>
      </c>
      <c r="DI1186" t="s">
        <v>3</v>
      </c>
      <c r="DJ1186" t="s">
        <v>3</v>
      </c>
      <c r="DK1186" t="s">
        <v>3</v>
      </c>
      <c r="DL1186" t="s">
        <v>3</v>
      </c>
      <c r="DM1186" t="s">
        <v>3</v>
      </c>
      <c r="DN1186">
        <v>0</v>
      </c>
      <c r="DO1186">
        <v>0</v>
      </c>
      <c r="DP1186">
        <v>1</v>
      </c>
      <c r="DQ1186">
        <v>1</v>
      </c>
      <c r="DU1186">
        <v>1010</v>
      </c>
      <c r="DV1186" t="s">
        <v>230</v>
      </c>
      <c r="DW1186" t="s">
        <v>230</v>
      </c>
      <c r="DX1186">
        <v>1000</v>
      </c>
      <c r="DZ1186" t="s">
        <v>3</v>
      </c>
      <c r="EA1186" t="s">
        <v>3</v>
      </c>
      <c r="EB1186" t="s">
        <v>3</v>
      </c>
      <c r="EC1186" t="s">
        <v>3</v>
      </c>
      <c r="EE1186">
        <v>36260309</v>
      </c>
      <c r="EF1186">
        <v>3</v>
      </c>
      <c r="EG1186" t="s">
        <v>224</v>
      </c>
      <c r="EH1186">
        <v>0</v>
      </c>
      <c r="EI1186" t="s">
        <v>3</v>
      </c>
      <c r="EJ1186">
        <v>2</v>
      </c>
      <c r="EK1186">
        <v>108001</v>
      </c>
      <c r="EL1186" t="s">
        <v>225</v>
      </c>
      <c r="EM1186" t="s">
        <v>226</v>
      </c>
      <c r="EO1186" t="s">
        <v>3</v>
      </c>
      <c r="EQ1186">
        <v>0</v>
      </c>
      <c r="ER1186">
        <v>1998.42</v>
      </c>
      <c r="ES1186">
        <v>1998.42</v>
      </c>
      <c r="ET1186">
        <v>0</v>
      </c>
      <c r="EU1186">
        <v>0</v>
      </c>
      <c r="EV1186">
        <v>0</v>
      </c>
      <c r="EW1186">
        <v>0</v>
      </c>
      <c r="EX1186">
        <v>0</v>
      </c>
      <c r="FQ1186">
        <v>0</v>
      </c>
      <c r="FR1186">
        <f t="shared" si="1186"/>
        <v>0</v>
      </c>
      <c r="FS1186">
        <v>0</v>
      </c>
      <c r="FX1186">
        <v>95</v>
      </c>
      <c r="FY1186">
        <v>65</v>
      </c>
      <c r="GA1186" t="s">
        <v>3</v>
      </c>
      <c r="GD1186">
        <v>1</v>
      </c>
      <c r="GF1186">
        <v>-1152774928</v>
      </c>
      <c r="GG1186">
        <v>2</v>
      </c>
      <c r="GH1186">
        <v>1</v>
      </c>
      <c r="GI1186">
        <v>2</v>
      </c>
      <c r="GJ1186">
        <v>0</v>
      </c>
      <c r="GK1186">
        <v>0</v>
      </c>
      <c r="GL1186">
        <f t="shared" si="1187"/>
        <v>0</v>
      </c>
      <c r="GM1186">
        <f t="shared" si="1188"/>
        <v>5.12</v>
      </c>
      <c r="GN1186">
        <f t="shared" si="1189"/>
        <v>0</v>
      </c>
      <c r="GO1186">
        <f t="shared" si="1190"/>
        <v>5.12</v>
      </c>
      <c r="GP1186">
        <f t="shared" si="1191"/>
        <v>0</v>
      </c>
      <c r="GR1186">
        <v>0</v>
      </c>
      <c r="GS1186">
        <v>3</v>
      </c>
      <c r="GT1186">
        <v>0</v>
      </c>
      <c r="GU1186" t="s">
        <v>3</v>
      </c>
      <c r="GV1186">
        <f t="shared" si="1192"/>
        <v>0</v>
      </c>
      <c r="GW1186">
        <v>1</v>
      </c>
      <c r="GX1186">
        <f t="shared" si="1193"/>
        <v>0</v>
      </c>
      <c r="HA1186">
        <v>0</v>
      </c>
      <c r="HB1186">
        <v>0</v>
      </c>
      <c r="HC1186">
        <f t="shared" si="1194"/>
        <v>0</v>
      </c>
      <c r="HE1186" t="s">
        <v>3</v>
      </c>
      <c r="HF1186" t="s">
        <v>3</v>
      </c>
      <c r="IK1186">
        <v>0</v>
      </c>
    </row>
    <row r="1187" spans="1:245">
      <c r="A1187">
        <v>18</v>
      </c>
      <c r="B1187">
        <v>1</v>
      </c>
      <c r="C1187">
        <v>931</v>
      </c>
      <c r="E1187" t="s">
        <v>300</v>
      </c>
      <c r="F1187" t="s">
        <v>246</v>
      </c>
      <c r="G1187" t="s">
        <v>247</v>
      </c>
      <c r="H1187" t="s">
        <v>238</v>
      </c>
      <c r="I1187">
        <f>I1185*J1187</f>
        <v>1</v>
      </c>
      <c r="J1187">
        <v>100</v>
      </c>
      <c r="O1187">
        <f t="shared" si="1160"/>
        <v>76.47</v>
      </c>
      <c r="P1187">
        <f t="shared" si="1161"/>
        <v>76.47</v>
      </c>
      <c r="Q1187">
        <f t="shared" si="1162"/>
        <v>0</v>
      </c>
      <c r="R1187">
        <f t="shared" si="1163"/>
        <v>0</v>
      </c>
      <c r="S1187">
        <f t="shared" si="1164"/>
        <v>0</v>
      </c>
      <c r="T1187">
        <f t="shared" si="1165"/>
        <v>0</v>
      </c>
      <c r="U1187">
        <f t="shared" si="1166"/>
        <v>0</v>
      </c>
      <c r="V1187">
        <f t="shared" si="1167"/>
        <v>0</v>
      </c>
      <c r="W1187">
        <f t="shared" si="1168"/>
        <v>0.09</v>
      </c>
      <c r="X1187">
        <f t="shared" si="1169"/>
        <v>0</v>
      </c>
      <c r="Y1187">
        <f t="shared" si="1170"/>
        <v>0</v>
      </c>
      <c r="AA1187">
        <v>33525518</v>
      </c>
      <c r="AB1187">
        <f t="shared" si="1171"/>
        <v>8.81</v>
      </c>
      <c r="AC1187">
        <f t="shared" si="1172"/>
        <v>8.81</v>
      </c>
      <c r="AD1187">
        <f t="shared" si="1195"/>
        <v>0</v>
      </c>
      <c r="AE1187">
        <f t="shared" si="1196"/>
        <v>0</v>
      </c>
      <c r="AF1187">
        <f t="shared" si="1197"/>
        <v>0</v>
      </c>
      <c r="AG1187">
        <f t="shared" si="1173"/>
        <v>0</v>
      </c>
      <c r="AH1187">
        <f t="shared" si="1198"/>
        <v>0</v>
      </c>
      <c r="AI1187">
        <f t="shared" si="1199"/>
        <v>0</v>
      </c>
      <c r="AJ1187">
        <f t="shared" si="1174"/>
        <v>0.09</v>
      </c>
      <c r="AK1187">
        <v>8.81</v>
      </c>
      <c r="AL1187">
        <v>8.81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0.09</v>
      </c>
      <c r="AT1187">
        <v>95</v>
      </c>
      <c r="AU1187">
        <v>65</v>
      </c>
      <c r="AV1187">
        <v>1</v>
      </c>
      <c r="AW1187">
        <v>1</v>
      </c>
      <c r="AZ1187">
        <v>1</v>
      </c>
      <c r="BA1187">
        <v>1</v>
      </c>
      <c r="BB1187">
        <v>1</v>
      </c>
      <c r="BC1187">
        <v>8.68</v>
      </c>
      <c r="BD1187" t="s">
        <v>3</v>
      </c>
      <c r="BE1187" t="s">
        <v>3</v>
      </c>
      <c r="BF1187" t="s">
        <v>3</v>
      </c>
      <c r="BG1187" t="s">
        <v>3</v>
      </c>
      <c r="BH1187">
        <v>3</v>
      </c>
      <c r="BI1187">
        <v>2</v>
      </c>
      <c r="BJ1187" t="s">
        <v>248</v>
      </c>
      <c r="BM1187">
        <v>108001</v>
      </c>
      <c r="BN1187">
        <v>0</v>
      </c>
      <c r="BO1187" t="s">
        <v>246</v>
      </c>
      <c r="BP1187">
        <v>1</v>
      </c>
      <c r="BQ1187">
        <v>3</v>
      </c>
      <c r="BR1187">
        <v>0</v>
      </c>
      <c r="BS1187">
        <v>1</v>
      </c>
      <c r="BT1187">
        <v>1</v>
      </c>
      <c r="BU1187">
        <v>1</v>
      </c>
      <c r="BV1187">
        <v>1</v>
      </c>
      <c r="BW1187">
        <v>1</v>
      </c>
      <c r="BX1187">
        <v>1</v>
      </c>
      <c r="BY1187" t="s">
        <v>3</v>
      </c>
      <c r="BZ1187">
        <v>95</v>
      </c>
      <c r="CA1187">
        <v>65</v>
      </c>
      <c r="CE1187">
        <v>0</v>
      </c>
      <c r="CF1187">
        <v>0</v>
      </c>
      <c r="CG1187">
        <v>0</v>
      </c>
      <c r="CM1187">
        <v>0</v>
      </c>
      <c r="CN1187" t="s">
        <v>3</v>
      </c>
      <c r="CO1187">
        <v>0</v>
      </c>
      <c r="CP1187">
        <f t="shared" si="1175"/>
        <v>76.47</v>
      </c>
      <c r="CQ1187">
        <f t="shared" si="1176"/>
        <v>76.470799999999997</v>
      </c>
      <c r="CR1187">
        <f t="shared" si="1177"/>
        <v>0</v>
      </c>
      <c r="CS1187">
        <f t="shared" si="1178"/>
        <v>0</v>
      </c>
      <c r="CT1187">
        <f t="shared" si="1179"/>
        <v>0</v>
      </c>
      <c r="CU1187">
        <f t="shared" si="1180"/>
        <v>0</v>
      </c>
      <c r="CV1187">
        <f t="shared" si="1181"/>
        <v>0</v>
      </c>
      <c r="CW1187">
        <f t="shared" si="1182"/>
        <v>0</v>
      </c>
      <c r="CX1187">
        <f t="shared" si="1183"/>
        <v>0.09</v>
      </c>
      <c r="CY1187">
        <f t="shared" si="1184"/>
        <v>0</v>
      </c>
      <c r="CZ1187">
        <f t="shared" si="1185"/>
        <v>0</v>
      </c>
      <c r="DC1187" t="s">
        <v>3</v>
      </c>
      <c r="DD1187" t="s">
        <v>3</v>
      </c>
      <c r="DE1187" t="s">
        <v>3</v>
      </c>
      <c r="DF1187" t="s">
        <v>3</v>
      </c>
      <c r="DG1187" t="s">
        <v>3</v>
      </c>
      <c r="DH1187" t="s">
        <v>3</v>
      </c>
      <c r="DI1187" t="s">
        <v>3</v>
      </c>
      <c r="DJ1187" t="s">
        <v>3</v>
      </c>
      <c r="DK1187" t="s">
        <v>3</v>
      </c>
      <c r="DL1187" t="s">
        <v>3</v>
      </c>
      <c r="DM1187" t="s">
        <v>3</v>
      </c>
      <c r="DN1187">
        <v>0</v>
      </c>
      <c r="DO1187">
        <v>0</v>
      </c>
      <c r="DP1187">
        <v>1</v>
      </c>
      <c r="DQ1187">
        <v>1</v>
      </c>
      <c r="DU1187">
        <v>1010</v>
      </c>
      <c r="DV1187" t="s">
        <v>238</v>
      </c>
      <c r="DW1187" t="s">
        <v>238</v>
      </c>
      <c r="DX1187">
        <v>1</v>
      </c>
      <c r="DZ1187" t="s">
        <v>3</v>
      </c>
      <c r="EA1187" t="s">
        <v>3</v>
      </c>
      <c r="EB1187" t="s">
        <v>3</v>
      </c>
      <c r="EC1187" t="s">
        <v>3</v>
      </c>
      <c r="EE1187">
        <v>36260309</v>
      </c>
      <c r="EF1187">
        <v>3</v>
      </c>
      <c r="EG1187" t="s">
        <v>224</v>
      </c>
      <c r="EH1187">
        <v>0</v>
      </c>
      <c r="EI1187" t="s">
        <v>3</v>
      </c>
      <c r="EJ1187">
        <v>2</v>
      </c>
      <c r="EK1187">
        <v>108001</v>
      </c>
      <c r="EL1187" t="s">
        <v>225</v>
      </c>
      <c r="EM1187" t="s">
        <v>226</v>
      </c>
      <c r="EO1187" t="s">
        <v>3</v>
      </c>
      <c r="EQ1187">
        <v>0</v>
      </c>
      <c r="ER1187">
        <v>8.81</v>
      </c>
      <c r="ES1187">
        <v>8.81</v>
      </c>
      <c r="ET1187">
        <v>0</v>
      </c>
      <c r="EU1187">
        <v>0</v>
      </c>
      <c r="EV1187">
        <v>0</v>
      </c>
      <c r="EW1187">
        <v>0</v>
      </c>
      <c r="EX1187">
        <v>0</v>
      </c>
      <c r="FQ1187">
        <v>0</v>
      </c>
      <c r="FR1187">
        <f t="shared" si="1186"/>
        <v>0</v>
      </c>
      <c r="FS1187">
        <v>0</v>
      </c>
      <c r="FX1187">
        <v>95</v>
      </c>
      <c r="FY1187">
        <v>65</v>
      </c>
      <c r="GA1187" t="s">
        <v>3</v>
      </c>
      <c r="GD1187">
        <v>1</v>
      </c>
      <c r="GF1187">
        <v>-1190793685</v>
      </c>
      <c r="GG1187">
        <v>2</v>
      </c>
      <c r="GH1187">
        <v>1</v>
      </c>
      <c r="GI1187">
        <v>2</v>
      </c>
      <c r="GJ1187">
        <v>0</v>
      </c>
      <c r="GK1187">
        <v>0</v>
      </c>
      <c r="GL1187">
        <f t="shared" si="1187"/>
        <v>0</v>
      </c>
      <c r="GM1187">
        <f t="shared" si="1188"/>
        <v>76.47</v>
      </c>
      <c r="GN1187">
        <f t="shared" si="1189"/>
        <v>0</v>
      </c>
      <c r="GO1187">
        <f t="shared" si="1190"/>
        <v>76.47</v>
      </c>
      <c r="GP1187">
        <f t="shared" si="1191"/>
        <v>0</v>
      </c>
      <c r="GR1187">
        <v>0</v>
      </c>
      <c r="GS1187">
        <v>3</v>
      </c>
      <c r="GT1187">
        <v>0</v>
      </c>
      <c r="GU1187" t="s">
        <v>3</v>
      </c>
      <c r="GV1187">
        <f t="shared" si="1192"/>
        <v>0</v>
      </c>
      <c r="GW1187">
        <v>1</v>
      </c>
      <c r="GX1187">
        <f t="shared" si="1193"/>
        <v>0</v>
      </c>
      <c r="HA1187">
        <v>0</v>
      </c>
      <c r="HB1187">
        <v>0</v>
      </c>
      <c r="HC1187">
        <f t="shared" si="1194"/>
        <v>0</v>
      </c>
      <c r="HE1187" t="s">
        <v>3</v>
      </c>
      <c r="HF1187" t="s">
        <v>3</v>
      </c>
      <c r="IK1187">
        <v>0</v>
      </c>
    </row>
    <row r="1188" spans="1:245">
      <c r="A1188">
        <v>17</v>
      </c>
      <c r="B1188">
        <v>1</v>
      </c>
      <c r="C1188">
        <f>ROW(SmtRes!A946)</f>
        <v>946</v>
      </c>
      <c r="D1188">
        <f>ROW(EtalonRes!A924)</f>
        <v>924</v>
      </c>
      <c r="E1188" t="s">
        <v>227</v>
      </c>
      <c r="F1188" t="s">
        <v>323</v>
      </c>
      <c r="G1188" t="s">
        <v>324</v>
      </c>
      <c r="H1188" t="s">
        <v>325</v>
      </c>
      <c r="I1188">
        <f>ROUND(200/100,9)</f>
        <v>2</v>
      </c>
      <c r="J1188">
        <v>0</v>
      </c>
      <c r="O1188">
        <f t="shared" si="1160"/>
        <v>11030.29</v>
      </c>
      <c r="P1188">
        <f t="shared" si="1161"/>
        <v>681.09</v>
      </c>
      <c r="Q1188">
        <f t="shared" si="1162"/>
        <v>718.74</v>
      </c>
      <c r="R1188">
        <f t="shared" si="1163"/>
        <v>154.06</v>
      </c>
      <c r="S1188">
        <f t="shared" si="1164"/>
        <v>9630.4599999999991</v>
      </c>
      <c r="T1188">
        <f t="shared" si="1165"/>
        <v>0</v>
      </c>
      <c r="U1188">
        <f t="shared" si="1166"/>
        <v>32.32</v>
      </c>
      <c r="V1188">
        <f t="shared" si="1167"/>
        <v>0.36</v>
      </c>
      <c r="W1188">
        <f t="shared" si="1168"/>
        <v>0</v>
      </c>
      <c r="X1188">
        <f t="shared" si="1169"/>
        <v>9295.2900000000009</v>
      </c>
      <c r="Y1188">
        <f t="shared" si="1170"/>
        <v>6359.94</v>
      </c>
      <c r="AA1188">
        <v>33525518</v>
      </c>
      <c r="AB1188">
        <f t="shared" si="1171"/>
        <v>256.45</v>
      </c>
      <c r="AC1188">
        <f t="shared" si="1172"/>
        <v>64.62</v>
      </c>
      <c r="AD1188">
        <f t="shared" si="1195"/>
        <v>39.93</v>
      </c>
      <c r="AE1188">
        <f t="shared" si="1196"/>
        <v>2.4300000000000002</v>
      </c>
      <c r="AF1188">
        <f t="shared" si="1197"/>
        <v>151.9</v>
      </c>
      <c r="AG1188">
        <f t="shared" si="1173"/>
        <v>0</v>
      </c>
      <c r="AH1188">
        <f t="shared" si="1198"/>
        <v>16.16</v>
      </c>
      <c r="AI1188">
        <f t="shared" si="1199"/>
        <v>0.18</v>
      </c>
      <c r="AJ1188">
        <f t="shared" si="1174"/>
        <v>0</v>
      </c>
      <c r="AK1188">
        <v>256.45</v>
      </c>
      <c r="AL1188">
        <v>64.62</v>
      </c>
      <c r="AM1188">
        <v>39.93</v>
      </c>
      <c r="AN1188">
        <v>2.4300000000000002</v>
      </c>
      <c r="AO1188">
        <v>151.9</v>
      </c>
      <c r="AP1188">
        <v>0</v>
      </c>
      <c r="AQ1188">
        <v>16.16</v>
      </c>
      <c r="AR1188">
        <v>0.18</v>
      </c>
      <c r="AS1188">
        <v>0</v>
      </c>
      <c r="AT1188">
        <v>95</v>
      </c>
      <c r="AU1188">
        <v>65</v>
      </c>
      <c r="AV1188">
        <v>1</v>
      </c>
      <c r="AW1188">
        <v>1</v>
      </c>
      <c r="AZ1188">
        <v>1</v>
      </c>
      <c r="BA1188">
        <v>31.7</v>
      </c>
      <c r="BB1188">
        <v>9</v>
      </c>
      <c r="BC1188">
        <v>5.27</v>
      </c>
      <c r="BD1188" t="s">
        <v>3</v>
      </c>
      <c r="BE1188" t="s">
        <v>3</v>
      </c>
      <c r="BF1188" t="s">
        <v>3</v>
      </c>
      <c r="BG1188" t="s">
        <v>3</v>
      </c>
      <c r="BH1188">
        <v>0</v>
      </c>
      <c r="BI1188">
        <v>2</v>
      </c>
      <c r="BJ1188" t="s">
        <v>326</v>
      </c>
      <c r="BM1188">
        <v>108001</v>
      </c>
      <c r="BN1188">
        <v>0</v>
      </c>
      <c r="BO1188" t="s">
        <v>323</v>
      </c>
      <c r="BP1188">
        <v>1</v>
      </c>
      <c r="BQ1188">
        <v>3</v>
      </c>
      <c r="BR1188">
        <v>0</v>
      </c>
      <c r="BS1188">
        <v>31.7</v>
      </c>
      <c r="BT1188">
        <v>1</v>
      </c>
      <c r="BU1188">
        <v>1</v>
      </c>
      <c r="BV1188">
        <v>1</v>
      </c>
      <c r="BW1188">
        <v>1</v>
      </c>
      <c r="BX1188">
        <v>1</v>
      </c>
      <c r="BY1188" t="s">
        <v>3</v>
      </c>
      <c r="BZ1188">
        <v>95</v>
      </c>
      <c r="CA1188">
        <v>65</v>
      </c>
      <c r="CE1188">
        <v>0</v>
      </c>
      <c r="CF1188">
        <v>0</v>
      </c>
      <c r="CG1188">
        <v>0</v>
      </c>
      <c r="CM1188">
        <v>0</v>
      </c>
      <c r="CN1188" t="s">
        <v>3</v>
      </c>
      <c r="CO1188">
        <v>0</v>
      </c>
      <c r="CP1188">
        <f t="shared" si="1175"/>
        <v>11030.289999999999</v>
      </c>
      <c r="CQ1188">
        <f t="shared" si="1176"/>
        <v>340.54739999999998</v>
      </c>
      <c r="CR1188">
        <f t="shared" si="1177"/>
        <v>359.37</v>
      </c>
      <c r="CS1188">
        <f t="shared" si="1178"/>
        <v>77.031000000000006</v>
      </c>
      <c r="CT1188">
        <f t="shared" si="1179"/>
        <v>4815.2300000000005</v>
      </c>
      <c r="CU1188">
        <f t="shared" si="1180"/>
        <v>0</v>
      </c>
      <c r="CV1188">
        <f t="shared" si="1181"/>
        <v>16.16</v>
      </c>
      <c r="CW1188">
        <f t="shared" si="1182"/>
        <v>0.18</v>
      </c>
      <c r="CX1188">
        <f t="shared" si="1183"/>
        <v>0</v>
      </c>
      <c r="CY1188">
        <f t="shared" si="1184"/>
        <v>9295.2939999999999</v>
      </c>
      <c r="CZ1188">
        <f t="shared" si="1185"/>
        <v>6359.9379999999992</v>
      </c>
      <c r="DC1188" t="s">
        <v>3</v>
      </c>
      <c r="DD1188" t="s">
        <v>3</v>
      </c>
      <c r="DE1188" t="s">
        <v>3</v>
      </c>
      <c r="DF1188" t="s">
        <v>3</v>
      </c>
      <c r="DG1188" t="s">
        <v>3</v>
      </c>
      <c r="DH1188" t="s">
        <v>3</v>
      </c>
      <c r="DI1188" t="s">
        <v>3</v>
      </c>
      <c r="DJ1188" t="s">
        <v>3</v>
      </c>
      <c r="DK1188" t="s">
        <v>3</v>
      </c>
      <c r="DL1188" t="s">
        <v>3</v>
      </c>
      <c r="DM1188" t="s">
        <v>3</v>
      </c>
      <c r="DN1188">
        <v>0</v>
      </c>
      <c r="DO1188">
        <v>0</v>
      </c>
      <c r="DP1188">
        <v>1</v>
      </c>
      <c r="DQ1188">
        <v>1</v>
      </c>
      <c r="DU1188">
        <v>1013</v>
      </c>
      <c r="DV1188" t="s">
        <v>325</v>
      </c>
      <c r="DW1188" t="s">
        <v>325</v>
      </c>
      <c r="DX1188">
        <v>1</v>
      </c>
      <c r="DZ1188" t="s">
        <v>3</v>
      </c>
      <c r="EA1188" t="s">
        <v>3</v>
      </c>
      <c r="EB1188" t="s">
        <v>3</v>
      </c>
      <c r="EC1188" t="s">
        <v>3</v>
      </c>
      <c r="EE1188">
        <v>36260309</v>
      </c>
      <c r="EF1188">
        <v>3</v>
      </c>
      <c r="EG1188" t="s">
        <v>224</v>
      </c>
      <c r="EH1188">
        <v>0</v>
      </c>
      <c r="EI1188" t="s">
        <v>3</v>
      </c>
      <c r="EJ1188">
        <v>2</v>
      </c>
      <c r="EK1188">
        <v>108001</v>
      </c>
      <c r="EL1188" t="s">
        <v>225</v>
      </c>
      <c r="EM1188" t="s">
        <v>226</v>
      </c>
      <c r="EO1188" t="s">
        <v>3</v>
      </c>
      <c r="EQ1188">
        <v>0</v>
      </c>
      <c r="ER1188">
        <v>256.45</v>
      </c>
      <c r="ES1188">
        <v>64.62</v>
      </c>
      <c r="ET1188">
        <v>39.93</v>
      </c>
      <c r="EU1188">
        <v>2.4300000000000002</v>
      </c>
      <c r="EV1188">
        <v>151.9</v>
      </c>
      <c r="EW1188">
        <v>16.16</v>
      </c>
      <c r="EX1188">
        <v>0.18</v>
      </c>
      <c r="EY1188">
        <v>0</v>
      </c>
      <c r="FQ1188">
        <v>0</v>
      </c>
      <c r="FR1188">
        <f t="shared" si="1186"/>
        <v>0</v>
      </c>
      <c r="FS1188">
        <v>0</v>
      </c>
      <c r="FX1188">
        <v>95</v>
      </c>
      <c r="FY1188">
        <v>65</v>
      </c>
      <c r="GA1188" t="s">
        <v>3</v>
      </c>
      <c r="GD1188">
        <v>1</v>
      </c>
      <c r="GF1188">
        <v>1418499886</v>
      </c>
      <c r="GG1188">
        <v>2</v>
      </c>
      <c r="GH1188">
        <v>1</v>
      </c>
      <c r="GI1188">
        <v>2</v>
      </c>
      <c r="GJ1188">
        <v>0</v>
      </c>
      <c r="GK1188">
        <v>0</v>
      </c>
      <c r="GL1188">
        <f t="shared" si="1187"/>
        <v>0</v>
      </c>
      <c r="GM1188">
        <f t="shared" si="1188"/>
        <v>26685.52</v>
      </c>
      <c r="GN1188">
        <f t="shared" si="1189"/>
        <v>0</v>
      </c>
      <c r="GO1188">
        <f t="shared" si="1190"/>
        <v>26685.52</v>
      </c>
      <c r="GP1188">
        <f t="shared" si="1191"/>
        <v>0</v>
      </c>
      <c r="GR1188">
        <v>0</v>
      </c>
      <c r="GS1188">
        <v>3</v>
      </c>
      <c r="GT1188">
        <v>0</v>
      </c>
      <c r="GU1188" t="s">
        <v>3</v>
      </c>
      <c r="GV1188">
        <f t="shared" si="1192"/>
        <v>0</v>
      </c>
      <c r="GW1188">
        <v>1</v>
      </c>
      <c r="GX1188">
        <f t="shared" si="1193"/>
        <v>0</v>
      </c>
      <c r="HA1188">
        <v>0</v>
      </c>
      <c r="HB1188">
        <v>0</v>
      </c>
      <c r="HC1188">
        <f t="shared" si="1194"/>
        <v>0</v>
      </c>
      <c r="HE1188" t="s">
        <v>3</v>
      </c>
      <c r="HF1188" t="s">
        <v>3</v>
      </c>
      <c r="IK1188">
        <v>0</v>
      </c>
    </row>
    <row r="1189" spans="1:245">
      <c r="A1189">
        <v>18</v>
      </c>
      <c r="B1189">
        <v>1</v>
      </c>
      <c r="C1189">
        <v>943</v>
      </c>
      <c r="E1189" t="s">
        <v>306</v>
      </c>
      <c r="F1189" t="s">
        <v>327</v>
      </c>
      <c r="G1189" t="s">
        <v>328</v>
      </c>
      <c r="H1189" t="s">
        <v>329</v>
      </c>
      <c r="I1189">
        <f>I1188*J1189</f>
        <v>20</v>
      </c>
      <c r="J1189">
        <v>10</v>
      </c>
      <c r="O1189">
        <f t="shared" si="1160"/>
        <v>1197.58</v>
      </c>
      <c r="P1189">
        <f t="shared" si="1161"/>
        <v>1197.58</v>
      </c>
      <c r="Q1189">
        <f t="shared" si="1162"/>
        <v>0</v>
      </c>
      <c r="R1189">
        <f t="shared" si="1163"/>
        <v>0</v>
      </c>
      <c r="S1189">
        <f t="shared" si="1164"/>
        <v>0</v>
      </c>
      <c r="T1189">
        <f t="shared" si="1165"/>
        <v>0</v>
      </c>
      <c r="U1189">
        <f t="shared" si="1166"/>
        <v>0</v>
      </c>
      <c r="V1189">
        <f t="shared" si="1167"/>
        <v>0</v>
      </c>
      <c r="W1189">
        <f t="shared" si="1168"/>
        <v>15.4</v>
      </c>
      <c r="X1189">
        <f t="shared" si="1169"/>
        <v>0</v>
      </c>
      <c r="Y1189">
        <f t="shared" si="1170"/>
        <v>0</v>
      </c>
      <c r="AA1189">
        <v>33525518</v>
      </c>
      <c r="AB1189">
        <f t="shared" si="1171"/>
        <v>16.82</v>
      </c>
      <c r="AC1189">
        <f t="shared" si="1172"/>
        <v>16.82</v>
      </c>
      <c r="AD1189">
        <f t="shared" si="1195"/>
        <v>0</v>
      </c>
      <c r="AE1189">
        <f t="shared" si="1196"/>
        <v>0</v>
      </c>
      <c r="AF1189">
        <f t="shared" si="1197"/>
        <v>0</v>
      </c>
      <c r="AG1189">
        <f t="shared" si="1173"/>
        <v>0</v>
      </c>
      <c r="AH1189">
        <f t="shared" si="1198"/>
        <v>0</v>
      </c>
      <c r="AI1189">
        <f t="shared" si="1199"/>
        <v>0</v>
      </c>
      <c r="AJ1189">
        <f t="shared" si="1174"/>
        <v>0.77</v>
      </c>
      <c r="AK1189">
        <v>16.82</v>
      </c>
      <c r="AL1189">
        <v>16.82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0.77</v>
      </c>
      <c r="AT1189">
        <v>95</v>
      </c>
      <c r="AU1189">
        <v>65</v>
      </c>
      <c r="AV1189">
        <v>1</v>
      </c>
      <c r="AW1189">
        <v>1</v>
      </c>
      <c r="AZ1189">
        <v>1</v>
      </c>
      <c r="BA1189">
        <v>1</v>
      </c>
      <c r="BB1189">
        <v>1</v>
      </c>
      <c r="BC1189">
        <v>3.56</v>
      </c>
      <c r="BD1189" t="s">
        <v>3</v>
      </c>
      <c r="BE1189" t="s">
        <v>3</v>
      </c>
      <c r="BF1189" t="s">
        <v>3</v>
      </c>
      <c r="BG1189" t="s">
        <v>3</v>
      </c>
      <c r="BH1189">
        <v>3</v>
      </c>
      <c r="BI1189">
        <v>2</v>
      </c>
      <c r="BJ1189" t="s">
        <v>330</v>
      </c>
      <c r="BM1189">
        <v>108001</v>
      </c>
      <c r="BN1189">
        <v>0</v>
      </c>
      <c r="BO1189" t="s">
        <v>327</v>
      </c>
      <c r="BP1189">
        <v>1</v>
      </c>
      <c r="BQ1189">
        <v>3</v>
      </c>
      <c r="BR1189">
        <v>0</v>
      </c>
      <c r="BS1189">
        <v>1</v>
      </c>
      <c r="BT1189">
        <v>1</v>
      </c>
      <c r="BU1189">
        <v>1</v>
      </c>
      <c r="BV1189">
        <v>1</v>
      </c>
      <c r="BW1189">
        <v>1</v>
      </c>
      <c r="BX1189">
        <v>1</v>
      </c>
      <c r="BY1189" t="s">
        <v>3</v>
      </c>
      <c r="BZ1189">
        <v>95</v>
      </c>
      <c r="CA1189">
        <v>65</v>
      </c>
      <c r="CE1189">
        <v>0</v>
      </c>
      <c r="CF1189">
        <v>0</v>
      </c>
      <c r="CG1189">
        <v>0</v>
      </c>
      <c r="CM1189">
        <v>0</v>
      </c>
      <c r="CN1189" t="s">
        <v>3</v>
      </c>
      <c r="CO1189">
        <v>0</v>
      </c>
      <c r="CP1189">
        <f t="shared" si="1175"/>
        <v>1197.58</v>
      </c>
      <c r="CQ1189">
        <f t="shared" si="1176"/>
        <v>59.879200000000004</v>
      </c>
      <c r="CR1189">
        <f t="shared" si="1177"/>
        <v>0</v>
      </c>
      <c r="CS1189">
        <f t="shared" si="1178"/>
        <v>0</v>
      </c>
      <c r="CT1189">
        <f t="shared" si="1179"/>
        <v>0</v>
      </c>
      <c r="CU1189">
        <f t="shared" si="1180"/>
        <v>0</v>
      </c>
      <c r="CV1189">
        <f t="shared" si="1181"/>
        <v>0</v>
      </c>
      <c r="CW1189">
        <f t="shared" si="1182"/>
        <v>0</v>
      </c>
      <c r="CX1189">
        <f t="shared" si="1183"/>
        <v>0.77</v>
      </c>
      <c r="CY1189">
        <f t="shared" si="1184"/>
        <v>0</v>
      </c>
      <c r="CZ1189">
        <f t="shared" si="1185"/>
        <v>0</v>
      </c>
      <c r="DC1189" t="s">
        <v>3</v>
      </c>
      <c r="DD1189" t="s">
        <v>3</v>
      </c>
      <c r="DE1189" t="s">
        <v>3</v>
      </c>
      <c r="DF1189" t="s">
        <v>3</v>
      </c>
      <c r="DG1189" t="s">
        <v>3</v>
      </c>
      <c r="DH1189" t="s">
        <v>3</v>
      </c>
      <c r="DI1189" t="s">
        <v>3</v>
      </c>
      <c r="DJ1189" t="s">
        <v>3</v>
      </c>
      <c r="DK1189" t="s">
        <v>3</v>
      </c>
      <c r="DL1189" t="s">
        <v>3</v>
      </c>
      <c r="DM1189" t="s">
        <v>3</v>
      </c>
      <c r="DN1189">
        <v>0</v>
      </c>
      <c r="DO1189">
        <v>0</v>
      </c>
      <c r="DP1189">
        <v>1</v>
      </c>
      <c r="DQ1189">
        <v>1</v>
      </c>
      <c r="DU1189">
        <v>1003</v>
      </c>
      <c r="DV1189" t="s">
        <v>329</v>
      </c>
      <c r="DW1189" t="s">
        <v>329</v>
      </c>
      <c r="DX1189">
        <v>10</v>
      </c>
      <c r="DZ1189" t="s">
        <v>3</v>
      </c>
      <c r="EA1189" t="s">
        <v>3</v>
      </c>
      <c r="EB1189" t="s">
        <v>3</v>
      </c>
      <c r="EC1189" t="s">
        <v>3</v>
      </c>
      <c r="EE1189">
        <v>36260309</v>
      </c>
      <c r="EF1189">
        <v>3</v>
      </c>
      <c r="EG1189" t="s">
        <v>224</v>
      </c>
      <c r="EH1189">
        <v>0</v>
      </c>
      <c r="EI1189" t="s">
        <v>3</v>
      </c>
      <c r="EJ1189">
        <v>2</v>
      </c>
      <c r="EK1189">
        <v>108001</v>
      </c>
      <c r="EL1189" t="s">
        <v>225</v>
      </c>
      <c r="EM1189" t="s">
        <v>226</v>
      </c>
      <c r="EO1189" t="s">
        <v>3</v>
      </c>
      <c r="EQ1189">
        <v>0</v>
      </c>
      <c r="ER1189">
        <v>16.82</v>
      </c>
      <c r="ES1189">
        <v>16.82</v>
      </c>
      <c r="ET1189">
        <v>0</v>
      </c>
      <c r="EU1189">
        <v>0</v>
      </c>
      <c r="EV1189">
        <v>0</v>
      </c>
      <c r="EW1189">
        <v>0</v>
      </c>
      <c r="EX1189">
        <v>0</v>
      </c>
      <c r="FQ1189">
        <v>0</v>
      </c>
      <c r="FR1189">
        <f t="shared" si="1186"/>
        <v>0</v>
      </c>
      <c r="FS1189">
        <v>0</v>
      </c>
      <c r="FX1189">
        <v>95</v>
      </c>
      <c r="FY1189">
        <v>65</v>
      </c>
      <c r="GA1189" t="s">
        <v>3</v>
      </c>
      <c r="GD1189">
        <v>1</v>
      </c>
      <c r="GF1189">
        <v>2119047365</v>
      </c>
      <c r="GG1189">
        <v>2</v>
      </c>
      <c r="GH1189">
        <v>1</v>
      </c>
      <c r="GI1189">
        <v>2</v>
      </c>
      <c r="GJ1189">
        <v>0</v>
      </c>
      <c r="GK1189">
        <v>0</v>
      </c>
      <c r="GL1189">
        <f t="shared" si="1187"/>
        <v>0</v>
      </c>
      <c r="GM1189">
        <f t="shared" si="1188"/>
        <v>1197.58</v>
      </c>
      <c r="GN1189">
        <f t="shared" si="1189"/>
        <v>0</v>
      </c>
      <c r="GO1189">
        <f t="shared" si="1190"/>
        <v>1197.58</v>
      </c>
      <c r="GP1189">
        <f t="shared" si="1191"/>
        <v>0</v>
      </c>
      <c r="GR1189">
        <v>0</v>
      </c>
      <c r="GS1189">
        <v>3</v>
      </c>
      <c r="GT1189">
        <v>0</v>
      </c>
      <c r="GU1189" t="s">
        <v>3</v>
      </c>
      <c r="GV1189">
        <f t="shared" si="1192"/>
        <v>0</v>
      </c>
      <c r="GW1189">
        <v>1</v>
      </c>
      <c r="GX1189">
        <f t="shared" si="1193"/>
        <v>0</v>
      </c>
      <c r="HA1189">
        <v>0</v>
      </c>
      <c r="HB1189">
        <v>0</v>
      </c>
      <c r="HC1189">
        <f t="shared" si="1194"/>
        <v>0</v>
      </c>
      <c r="HE1189" t="s">
        <v>3</v>
      </c>
      <c r="HF1189" t="s">
        <v>3</v>
      </c>
      <c r="IK1189">
        <v>0</v>
      </c>
    </row>
    <row r="1190" spans="1:245">
      <c r="A1190">
        <v>18</v>
      </c>
      <c r="B1190">
        <v>1</v>
      </c>
      <c r="C1190">
        <v>945</v>
      </c>
      <c r="E1190" t="s">
        <v>307</v>
      </c>
      <c r="F1190" t="s">
        <v>331</v>
      </c>
      <c r="G1190" t="s">
        <v>332</v>
      </c>
      <c r="H1190" t="s">
        <v>333</v>
      </c>
      <c r="I1190">
        <f>I1188*J1190</f>
        <v>0.2</v>
      </c>
      <c r="J1190">
        <v>0.1</v>
      </c>
      <c r="O1190">
        <f t="shared" si="1160"/>
        <v>5291.71</v>
      </c>
      <c r="P1190">
        <f t="shared" si="1161"/>
        <v>5291.71</v>
      </c>
      <c r="Q1190">
        <f t="shared" si="1162"/>
        <v>0</v>
      </c>
      <c r="R1190">
        <f t="shared" si="1163"/>
        <v>0</v>
      </c>
      <c r="S1190">
        <f t="shared" si="1164"/>
        <v>0</v>
      </c>
      <c r="T1190">
        <f t="shared" si="1165"/>
        <v>0</v>
      </c>
      <c r="U1190">
        <f t="shared" si="1166"/>
        <v>0</v>
      </c>
      <c r="V1190">
        <f t="shared" si="1167"/>
        <v>0</v>
      </c>
      <c r="W1190">
        <f t="shared" si="1168"/>
        <v>11.88</v>
      </c>
      <c r="X1190">
        <f t="shared" si="1169"/>
        <v>0</v>
      </c>
      <c r="Y1190">
        <f t="shared" si="1170"/>
        <v>0</v>
      </c>
      <c r="AA1190">
        <v>33525518</v>
      </c>
      <c r="AB1190">
        <f t="shared" si="1171"/>
        <v>3090.95</v>
      </c>
      <c r="AC1190">
        <f t="shared" si="1172"/>
        <v>3090.95</v>
      </c>
      <c r="AD1190">
        <f t="shared" si="1195"/>
        <v>0</v>
      </c>
      <c r="AE1190">
        <f t="shared" si="1196"/>
        <v>0</v>
      </c>
      <c r="AF1190">
        <f t="shared" si="1197"/>
        <v>0</v>
      </c>
      <c r="AG1190">
        <f t="shared" si="1173"/>
        <v>0</v>
      </c>
      <c r="AH1190">
        <f t="shared" si="1198"/>
        <v>0</v>
      </c>
      <c r="AI1190">
        <f t="shared" si="1199"/>
        <v>0</v>
      </c>
      <c r="AJ1190">
        <f t="shared" si="1174"/>
        <v>59.42</v>
      </c>
      <c r="AK1190">
        <v>3090.95</v>
      </c>
      <c r="AL1190">
        <v>3090.95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59.42</v>
      </c>
      <c r="AT1190">
        <v>95</v>
      </c>
      <c r="AU1190">
        <v>65</v>
      </c>
      <c r="AV1190">
        <v>1</v>
      </c>
      <c r="AW1190">
        <v>1</v>
      </c>
      <c r="AZ1190">
        <v>1</v>
      </c>
      <c r="BA1190">
        <v>1</v>
      </c>
      <c r="BB1190">
        <v>1</v>
      </c>
      <c r="BC1190">
        <v>8.56</v>
      </c>
      <c r="BD1190" t="s">
        <v>3</v>
      </c>
      <c r="BE1190" t="s">
        <v>3</v>
      </c>
      <c r="BF1190" t="s">
        <v>3</v>
      </c>
      <c r="BG1190" t="s">
        <v>3</v>
      </c>
      <c r="BH1190">
        <v>3</v>
      </c>
      <c r="BI1190">
        <v>2</v>
      </c>
      <c r="BJ1190" t="s">
        <v>334</v>
      </c>
      <c r="BM1190">
        <v>108001</v>
      </c>
      <c r="BN1190">
        <v>0</v>
      </c>
      <c r="BO1190" t="s">
        <v>331</v>
      </c>
      <c r="BP1190">
        <v>1</v>
      </c>
      <c r="BQ1190">
        <v>3</v>
      </c>
      <c r="BR1190">
        <v>0</v>
      </c>
      <c r="BS1190">
        <v>1</v>
      </c>
      <c r="BT1190">
        <v>1</v>
      </c>
      <c r="BU1190">
        <v>1</v>
      </c>
      <c r="BV1190">
        <v>1</v>
      </c>
      <c r="BW1190">
        <v>1</v>
      </c>
      <c r="BX1190">
        <v>1</v>
      </c>
      <c r="BY1190" t="s">
        <v>3</v>
      </c>
      <c r="BZ1190">
        <v>95</v>
      </c>
      <c r="CA1190">
        <v>65</v>
      </c>
      <c r="CE1190">
        <v>0</v>
      </c>
      <c r="CF1190">
        <v>0</v>
      </c>
      <c r="CG1190">
        <v>0</v>
      </c>
      <c r="CM1190">
        <v>0</v>
      </c>
      <c r="CN1190" t="s">
        <v>3</v>
      </c>
      <c r="CO1190">
        <v>0</v>
      </c>
      <c r="CP1190">
        <f t="shared" si="1175"/>
        <v>5291.71</v>
      </c>
      <c r="CQ1190">
        <f t="shared" si="1176"/>
        <v>26458.531999999999</v>
      </c>
      <c r="CR1190">
        <f t="shared" si="1177"/>
        <v>0</v>
      </c>
      <c r="CS1190">
        <f t="shared" si="1178"/>
        <v>0</v>
      </c>
      <c r="CT1190">
        <f t="shared" si="1179"/>
        <v>0</v>
      </c>
      <c r="CU1190">
        <f t="shared" si="1180"/>
        <v>0</v>
      </c>
      <c r="CV1190">
        <f t="shared" si="1181"/>
        <v>0</v>
      </c>
      <c r="CW1190">
        <f t="shared" si="1182"/>
        <v>0</v>
      </c>
      <c r="CX1190">
        <f t="shared" si="1183"/>
        <v>59.42</v>
      </c>
      <c r="CY1190">
        <f t="shared" si="1184"/>
        <v>0</v>
      </c>
      <c r="CZ1190">
        <f t="shared" si="1185"/>
        <v>0</v>
      </c>
      <c r="DC1190" t="s">
        <v>3</v>
      </c>
      <c r="DD1190" t="s">
        <v>3</v>
      </c>
      <c r="DE1190" t="s">
        <v>3</v>
      </c>
      <c r="DF1190" t="s">
        <v>3</v>
      </c>
      <c r="DG1190" t="s">
        <v>3</v>
      </c>
      <c r="DH1190" t="s">
        <v>3</v>
      </c>
      <c r="DI1190" t="s">
        <v>3</v>
      </c>
      <c r="DJ1190" t="s">
        <v>3</v>
      </c>
      <c r="DK1190" t="s">
        <v>3</v>
      </c>
      <c r="DL1190" t="s">
        <v>3</v>
      </c>
      <c r="DM1190" t="s">
        <v>3</v>
      </c>
      <c r="DN1190">
        <v>0</v>
      </c>
      <c r="DO1190">
        <v>0</v>
      </c>
      <c r="DP1190">
        <v>1</v>
      </c>
      <c r="DQ1190">
        <v>1</v>
      </c>
      <c r="DU1190">
        <v>1013</v>
      </c>
      <c r="DV1190" t="s">
        <v>333</v>
      </c>
      <c r="DW1190" t="s">
        <v>335</v>
      </c>
      <c r="DX1190">
        <v>1</v>
      </c>
      <c r="DZ1190" t="s">
        <v>3</v>
      </c>
      <c r="EA1190" t="s">
        <v>3</v>
      </c>
      <c r="EB1190" t="s">
        <v>3</v>
      </c>
      <c r="EC1190" t="s">
        <v>3</v>
      </c>
      <c r="EE1190">
        <v>36260309</v>
      </c>
      <c r="EF1190">
        <v>3</v>
      </c>
      <c r="EG1190" t="s">
        <v>224</v>
      </c>
      <c r="EH1190">
        <v>0</v>
      </c>
      <c r="EI1190" t="s">
        <v>3</v>
      </c>
      <c r="EJ1190">
        <v>2</v>
      </c>
      <c r="EK1190">
        <v>108001</v>
      </c>
      <c r="EL1190" t="s">
        <v>225</v>
      </c>
      <c r="EM1190" t="s">
        <v>226</v>
      </c>
      <c r="EO1190" t="s">
        <v>3</v>
      </c>
      <c r="EQ1190">
        <v>0</v>
      </c>
      <c r="ER1190">
        <v>3090.95</v>
      </c>
      <c r="ES1190">
        <v>3090.95</v>
      </c>
      <c r="ET1190">
        <v>0</v>
      </c>
      <c r="EU1190">
        <v>0</v>
      </c>
      <c r="EV1190">
        <v>0</v>
      </c>
      <c r="EW1190">
        <v>0</v>
      </c>
      <c r="EX1190">
        <v>0</v>
      </c>
      <c r="FQ1190">
        <v>0</v>
      </c>
      <c r="FR1190">
        <f t="shared" si="1186"/>
        <v>0</v>
      </c>
      <c r="FS1190">
        <v>0</v>
      </c>
      <c r="FX1190">
        <v>95</v>
      </c>
      <c r="FY1190">
        <v>65</v>
      </c>
      <c r="GA1190" t="s">
        <v>3</v>
      </c>
      <c r="GD1190">
        <v>1</v>
      </c>
      <c r="GF1190">
        <v>-941243289</v>
      </c>
      <c r="GG1190">
        <v>2</v>
      </c>
      <c r="GH1190">
        <v>1</v>
      </c>
      <c r="GI1190">
        <v>2</v>
      </c>
      <c r="GJ1190">
        <v>0</v>
      </c>
      <c r="GK1190">
        <v>0</v>
      </c>
      <c r="GL1190">
        <f t="shared" si="1187"/>
        <v>0</v>
      </c>
      <c r="GM1190">
        <f t="shared" si="1188"/>
        <v>5291.71</v>
      </c>
      <c r="GN1190">
        <f t="shared" si="1189"/>
        <v>0</v>
      </c>
      <c r="GO1190">
        <f t="shared" si="1190"/>
        <v>5291.71</v>
      </c>
      <c r="GP1190">
        <f t="shared" si="1191"/>
        <v>0</v>
      </c>
      <c r="GR1190">
        <v>0</v>
      </c>
      <c r="GS1190">
        <v>3</v>
      </c>
      <c r="GT1190">
        <v>0</v>
      </c>
      <c r="GU1190" t="s">
        <v>3</v>
      </c>
      <c r="GV1190">
        <f t="shared" si="1192"/>
        <v>0</v>
      </c>
      <c r="GW1190">
        <v>1</v>
      </c>
      <c r="GX1190">
        <f t="shared" si="1193"/>
        <v>0</v>
      </c>
      <c r="HA1190">
        <v>0</v>
      </c>
      <c r="HB1190">
        <v>0</v>
      </c>
      <c r="HC1190">
        <f t="shared" si="1194"/>
        <v>0</v>
      </c>
      <c r="HE1190" t="s">
        <v>3</v>
      </c>
      <c r="HF1190" t="s">
        <v>3</v>
      </c>
      <c r="IK1190">
        <v>0</v>
      </c>
    </row>
    <row r="1191" spans="1:245">
      <c r="A1191">
        <v>17</v>
      </c>
      <c r="B1191">
        <v>1</v>
      </c>
      <c r="C1191">
        <f>ROW(SmtRes!A954)</f>
        <v>954</v>
      </c>
      <c r="D1191">
        <f>ROW(EtalonRes!A931)</f>
        <v>931</v>
      </c>
      <c r="E1191" t="s">
        <v>235</v>
      </c>
      <c r="F1191" t="s">
        <v>336</v>
      </c>
      <c r="G1191" t="s">
        <v>337</v>
      </c>
      <c r="H1191" t="s">
        <v>252</v>
      </c>
      <c r="I1191">
        <f>ROUND(3/100,9)</f>
        <v>0.03</v>
      </c>
      <c r="J1191">
        <v>0</v>
      </c>
      <c r="O1191">
        <f t="shared" si="1160"/>
        <v>3948.15</v>
      </c>
      <c r="P1191">
        <f t="shared" si="1161"/>
        <v>3123.55</v>
      </c>
      <c r="Q1191">
        <f t="shared" si="1162"/>
        <v>125.5</v>
      </c>
      <c r="R1191">
        <f t="shared" si="1163"/>
        <v>21.99</v>
      </c>
      <c r="S1191">
        <f t="shared" si="1164"/>
        <v>699.1</v>
      </c>
      <c r="T1191">
        <f t="shared" si="1165"/>
        <v>0</v>
      </c>
      <c r="U1191">
        <f t="shared" si="1166"/>
        <v>2.5233299999999996</v>
      </c>
      <c r="V1191">
        <f t="shared" si="1167"/>
        <v>5.1375000000000004E-2</v>
      </c>
      <c r="W1191">
        <f t="shared" si="1168"/>
        <v>0</v>
      </c>
      <c r="X1191">
        <f t="shared" si="1169"/>
        <v>764.36</v>
      </c>
      <c r="Y1191">
        <f t="shared" si="1170"/>
        <v>389.39</v>
      </c>
      <c r="AA1191">
        <v>33525518</v>
      </c>
      <c r="AB1191">
        <f t="shared" si="1171"/>
        <v>21892.1185</v>
      </c>
      <c r="AC1191">
        <f t="shared" si="1172"/>
        <v>20740.73</v>
      </c>
      <c r="AD1191">
        <f>ROUND(((((ET1191*1.25))-((EU1191*1.25)))+AE1191),6)</f>
        <v>416.26249999999999</v>
      </c>
      <c r="AE1191">
        <f>ROUND(((EU1191*1.25)),6)</f>
        <v>23.125</v>
      </c>
      <c r="AF1191">
        <f>ROUND(((EV1191*1.15)),6)</f>
        <v>735.12599999999998</v>
      </c>
      <c r="AG1191">
        <f t="shared" si="1173"/>
        <v>0</v>
      </c>
      <c r="AH1191">
        <f>((EW1191*1.15))</f>
        <v>84.11099999999999</v>
      </c>
      <c r="AI1191">
        <f>((EX1191*1.25))</f>
        <v>1.7125000000000001</v>
      </c>
      <c r="AJ1191">
        <f t="shared" si="1174"/>
        <v>0</v>
      </c>
      <c r="AK1191">
        <v>21712.98</v>
      </c>
      <c r="AL1191">
        <v>20740.73</v>
      </c>
      <c r="AM1191">
        <v>333.01</v>
      </c>
      <c r="AN1191">
        <v>18.5</v>
      </c>
      <c r="AO1191">
        <v>639.24</v>
      </c>
      <c r="AP1191">
        <v>0</v>
      </c>
      <c r="AQ1191">
        <v>73.14</v>
      </c>
      <c r="AR1191">
        <v>1.37</v>
      </c>
      <c r="AS1191">
        <v>0</v>
      </c>
      <c r="AT1191">
        <v>106</v>
      </c>
      <c r="AU1191">
        <v>54</v>
      </c>
      <c r="AV1191">
        <v>1</v>
      </c>
      <c r="AW1191">
        <v>1</v>
      </c>
      <c r="AZ1191">
        <v>1</v>
      </c>
      <c r="BA1191">
        <v>31.7</v>
      </c>
      <c r="BB1191">
        <v>10.050000000000001</v>
      </c>
      <c r="BC1191">
        <v>5.0199999999999996</v>
      </c>
      <c r="BD1191" t="s">
        <v>3</v>
      </c>
      <c r="BE1191" t="s">
        <v>3</v>
      </c>
      <c r="BF1191" t="s">
        <v>3</v>
      </c>
      <c r="BG1191" t="s">
        <v>3</v>
      </c>
      <c r="BH1191">
        <v>0</v>
      </c>
      <c r="BI1191">
        <v>1</v>
      </c>
      <c r="BJ1191" t="s">
        <v>338</v>
      </c>
      <c r="BM1191">
        <v>10001</v>
      </c>
      <c r="BN1191">
        <v>0</v>
      </c>
      <c r="BO1191" t="s">
        <v>336</v>
      </c>
      <c r="BP1191">
        <v>1</v>
      </c>
      <c r="BQ1191">
        <v>2</v>
      </c>
      <c r="BR1191">
        <v>0</v>
      </c>
      <c r="BS1191">
        <v>31.7</v>
      </c>
      <c r="BT1191">
        <v>1</v>
      </c>
      <c r="BU1191">
        <v>1</v>
      </c>
      <c r="BV1191">
        <v>1</v>
      </c>
      <c r="BW1191">
        <v>1</v>
      </c>
      <c r="BX1191">
        <v>1</v>
      </c>
      <c r="BY1191" t="s">
        <v>3</v>
      </c>
      <c r="BZ1191">
        <v>118</v>
      </c>
      <c r="CA1191">
        <v>63</v>
      </c>
      <c r="CE1191">
        <v>0</v>
      </c>
      <c r="CF1191">
        <v>0</v>
      </c>
      <c r="CG1191">
        <v>0</v>
      </c>
      <c r="CM1191">
        <v>0</v>
      </c>
      <c r="CN1191" t="s">
        <v>926</v>
      </c>
      <c r="CO1191">
        <v>0</v>
      </c>
      <c r="CP1191">
        <f t="shared" si="1175"/>
        <v>3948.15</v>
      </c>
      <c r="CQ1191">
        <f t="shared" si="1176"/>
        <v>104118.46459999999</v>
      </c>
      <c r="CR1191">
        <f t="shared" si="1177"/>
        <v>4183.4381250000006</v>
      </c>
      <c r="CS1191">
        <f t="shared" si="1178"/>
        <v>733.0625</v>
      </c>
      <c r="CT1191">
        <f t="shared" si="1179"/>
        <v>23303.494199999997</v>
      </c>
      <c r="CU1191">
        <f t="shared" si="1180"/>
        <v>0</v>
      </c>
      <c r="CV1191">
        <f t="shared" si="1181"/>
        <v>84.11099999999999</v>
      </c>
      <c r="CW1191">
        <f t="shared" si="1182"/>
        <v>1.7125000000000001</v>
      </c>
      <c r="CX1191">
        <f t="shared" si="1183"/>
        <v>0</v>
      </c>
      <c r="CY1191">
        <f t="shared" si="1184"/>
        <v>764.35540000000003</v>
      </c>
      <c r="CZ1191">
        <f t="shared" si="1185"/>
        <v>389.3886</v>
      </c>
      <c r="DC1191" t="s">
        <v>3</v>
      </c>
      <c r="DD1191" t="s">
        <v>3</v>
      </c>
      <c r="DE1191" t="s">
        <v>167</v>
      </c>
      <c r="DF1191" t="s">
        <v>167</v>
      </c>
      <c r="DG1191" t="s">
        <v>168</v>
      </c>
      <c r="DH1191" t="s">
        <v>3</v>
      </c>
      <c r="DI1191" t="s">
        <v>168</v>
      </c>
      <c r="DJ1191" t="s">
        <v>167</v>
      </c>
      <c r="DK1191" t="s">
        <v>3</v>
      </c>
      <c r="DL1191" t="s">
        <v>3</v>
      </c>
      <c r="DM1191" t="s">
        <v>3</v>
      </c>
      <c r="DN1191">
        <v>0</v>
      </c>
      <c r="DO1191">
        <v>0</v>
      </c>
      <c r="DP1191">
        <v>1</v>
      </c>
      <c r="DQ1191">
        <v>1</v>
      </c>
      <c r="DU1191">
        <v>1013</v>
      </c>
      <c r="DV1191" t="s">
        <v>252</v>
      </c>
      <c r="DW1191" t="s">
        <v>252</v>
      </c>
      <c r="DX1191">
        <v>1</v>
      </c>
      <c r="DZ1191" t="s">
        <v>3</v>
      </c>
      <c r="EA1191" t="s">
        <v>3</v>
      </c>
      <c r="EB1191" t="s">
        <v>3</v>
      </c>
      <c r="EC1191" t="s">
        <v>3</v>
      </c>
      <c r="EE1191">
        <v>36260426</v>
      </c>
      <c r="EF1191">
        <v>2</v>
      </c>
      <c r="EG1191" t="s">
        <v>55</v>
      </c>
      <c r="EH1191">
        <v>0</v>
      </c>
      <c r="EI1191" t="s">
        <v>3</v>
      </c>
      <c r="EJ1191">
        <v>1</v>
      </c>
      <c r="EK1191">
        <v>10001</v>
      </c>
      <c r="EL1191" t="s">
        <v>169</v>
      </c>
      <c r="EM1191" t="s">
        <v>170</v>
      </c>
      <c r="EO1191" t="s">
        <v>171</v>
      </c>
      <c r="EQ1191">
        <v>0</v>
      </c>
      <c r="ER1191">
        <v>21712.98</v>
      </c>
      <c r="ES1191">
        <v>20740.73</v>
      </c>
      <c r="ET1191">
        <v>333.01</v>
      </c>
      <c r="EU1191">
        <v>18.5</v>
      </c>
      <c r="EV1191">
        <v>639.24</v>
      </c>
      <c r="EW1191">
        <v>73.14</v>
      </c>
      <c r="EX1191">
        <v>1.37</v>
      </c>
      <c r="EY1191">
        <v>0</v>
      </c>
      <c r="FQ1191">
        <v>0</v>
      </c>
      <c r="FR1191">
        <f t="shared" si="1186"/>
        <v>0</v>
      </c>
      <c r="FS1191">
        <v>0</v>
      </c>
      <c r="FT1191" t="s">
        <v>58</v>
      </c>
      <c r="FU1191" t="s">
        <v>59</v>
      </c>
      <c r="FX1191">
        <v>106.2</v>
      </c>
      <c r="FY1191">
        <v>53.55</v>
      </c>
      <c r="GA1191" t="s">
        <v>3</v>
      </c>
      <c r="GD1191">
        <v>1</v>
      </c>
      <c r="GF1191">
        <v>463398419</v>
      </c>
      <c r="GG1191">
        <v>2</v>
      </c>
      <c r="GH1191">
        <v>1</v>
      </c>
      <c r="GI1191">
        <v>2</v>
      </c>
      <c r="GJ1191">
        <v>0</v>
      </c>
      <c r="GK1191">
        <v>0</v>
      </c>
      <c r="GL1191">
        <f t="shared" si="1187"/>
        <v>0</v>
      </c>
      <c r="GM1191">
        <f t="shared" si="1188"/>
        <v>5101.8999999999996</v>
      </c>
      <c r="GN1191">
        <f t="shared" si="1189"/>
        <v>5101.8999999999996</v>
      </c>
      <c r="GO1191">
        <f t="shared" si="1190"/>
        <v>0</v>
      </c>
      <c r="GP1191">
        <f t="shared" si="1191"/>
        <v>0</v>
      </c>
      <c r="GR1191">
        <v>0</v>
      </c>
      <c r="GS1191">
        <v>3</v>
      </c>
      <c r="GT1191">
        <v>0</v>
      </c>
      <c r="GU1191" t="s">
        <v>3</v>
      </c>
      <c r="GV1191">
        <f t="shared" si="1192"/>
        <v>0</v>
      </c>
      <c r="GW1191">
        <v>1</v>
      </c>
      <c r="GX1191">
        <f t="shared" si="1193"/>
        <v>0</v>
      </c>
      <c r="HA1191">
        <v>0</v>
      </c>
      <c r="HB1191">
        <v>0</v>
      </c>
      <c r="HC1191">
        <f t="shared" si="1194"/>
        <v>0</v>
      </c>
      <c r="HE1191" t="s">
        <v>3</v>
      </c>
      <c r="HF1191" t="s">
        <v>3</v>
      </c>
      <c r="IK1191">
        <v>0</v>
      </c>
    </row>
    <row r="1192" spans="1:245">
      <c r="A1192">
        <v>18</v>
      </c>
      <c r="B1192">
        <v>1</v>
      </c>
      <c r="C1192">
        <v>954</v>
      </c>
      <c r="E1192" t="s">
        <v>309</v>
      </c>
      <c r="F1192" t="s">
        <v>260</v>
      </c>
      <c r="G1192" t="s">
        <v>261</v>
      </c>
      <c r="H1192" t="s">
        <v>184</v>
      </c>
      <c r="I1192">
        <f>I1191*J1192</f>
        <v>3</v>
      </c>
      <c r="J1192">
        <v>100</v>
      </c>
      <c r="O1192">
        <f t="shared" si="1160"/>
        <v>16083.13</v>
      </c>
      <c r="P1192">
        <f t="shared" si="1161"/>
        <v>16083.13</v>
      </c>
      <c r="Q1192">
        <f t="shared" si="1162"/>
        <v>0</v>
      </c>
      <c r="R1192">
        <f t="shared" si="1163"/>
        <v>0</v>
      </c>
      <c r="S1192">
        <f t="shared" si="1164"/>
        <v>0</v>
      </c>
      <c r="T1192">
        <f t="shared" si="1165"/>
        <v>0</v>
      </c>
      <c r="U1192">
        <f t="shared" si="1166"/>
        <v>0</v>
      </c>
      <c r="V1192">
        <f t="shared" si="1167"/>
        <v>0</v>
      </c>
      <c r="W1192">
        <f t="shared" si="1168"/>
        <v>6.03</v>
      </c>
      <c r="X1192">
        <f t="shared" si="1169"/>
        <v>0</v>
      </c>
      <c r="Y1192">
        <f t="shared" si="1170"/>
        <v>0</v>
      </c>
      <c r="AA1192">
        <v>33525518</v>
      </c>
      <c r="AB1192">
        <f t="shared" si="1171"/>
        <v>2102.37</v>
      </c>
      <c r="AC1192">
        <f t="shared" si="1172"/>
        <v>2102.37</v>
      </c>
      <c r="AD1192">
        <f>ROUND((((ET1192)-(EU1192))+AE1192),6)</f>
        <v>0</v>
      </c>
      <c r="AE1192">
        <f t="shared" ref="AE1192:AF1194" si="1200">ROUND((EU1192),6)</f>
        <v>0</v>
      </c>
      <c r="AF1192">
        <f t="shared" si="1200"/>
        <v>0</v>
      </c>
      <c r="AG1192">
        <f t="shared" si="1173"/>
        <v>0</v>
      </c>
      <c r="AH1192">
        <f t="shared" ref="AH1192:AI1194" si="1201">(EW1192)</f>
        <v>0</v>
      </c>
      <c r="AI1192">
        <f t="shared" si="1201"/>
        <v>0</v>
      </c>
      <c r="AJ1192">
        <f t="shared" si="1174"/>
        <v>2.0099999999999998</v>
      </c>
      <c r="AK1192">
        <v>2102.37</v>
      </c>
      <c r="AL1192">
        <v>2102.37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2.0099999999999998</v>
      </c>
      <c r="AT1192">
        <v>106</v>
      </c>
      <c r="AU1192">
        <v>54</v>
      </c>
      <c r="AV1192">
        <v>1</v>
      </c>
      <c r="AW1192">
        <v>1</v>
      </c>
      <c r="AZ1192">
        <v>1</v>
      </c>
      <c r="BA1192">
        <v>1</v>
      </c>
      <c r="BB1192">
        <v>1</v>
      </c>
      <c r="BC1192">
        <v>2.5499999999999998</v>
      </c>
      <c r="BD1192" t="s">
        <v>3</v>
      </c>
      <c r="BE1192" t="s">
        <v>3</v>
      </c>
      <c r="BF1192" t="s">
        <v>3</v>
      </c>
      <c r="BG1192" t="s">
        <v>3</v>
      </c>
      <c r="BH1192">
        <v>3</v>
      </c>
      <c r="BI1192">
        <v>1</v>
      </c>
      <c r="BJ1192" t="s">
        <v>262</v>
      </c>
      <c r="BM1192">
        <v>10001</v>
      </c>
      <c r="BN1192">
        <v>0</v>
      </c>
      <c r="BO1192" t="s">
        <v>260</v>
      </c>
      <c r="BP1192">
        <v>1</v>
      </c>
      <c r="BQ1192">
        <v>2</v>
      </c>
      <c r="BR1192">
        <v>0</v>
      </c>
      <c r="BS1192">
        <v>1</v>
      </c>
      <c r="BT1192">
        <v>1</v>
      </c>
      <c r="BU1192">
        <v>1</v>
      </c>
      <c r="BV1192">
        <v>1</v>
      </c>
      <c r="BW1192">
        <v>1</v>
      </c>
      <c r="BX1192">
        <v>1</v>
      </c>
      <c r="BY1192" t="s">
        <v>3</v>
      </c>
      <c r="BZ1192">
        <v>118</v>
      </c>
      <c r="CA1192">
        <v>63</v>
      </c>
      <c r="CE1192">
        <v>0</v>
      </c>
      <c r="CF1192">
        <v>0</v>
      </c>
      <c r="CG1192">
        <v>0</v>
      </c>
      <c r="CM1192">
        <v>0</v>
      </c>
      <c r="CN1192" t="s">
        <v>3</v>
      </c>
      <c r="CO1192">
        <v>0</v>
      </c>
      <c r="CP1192">
        <f t="shared" si="1175"/>
        <v>16083.13</v>
      </c>
      <c r="CQ1192">
        <f t="shared" si="1176"/>
        <v>5361.0434999999998</v>
      </c>
      <c r="CR1192">
        <f t="shared" si="1177"/>
        <v>0</v>
      </c>
      <c r="CS1192">
        <f t="shared" si="1178"/>
        <v>0</v>
      </c>
      <c r="CT1192">
        <f t="shared" si="1179"/>
        <v>0</v>
      </c>
      <c r="CU1192">
        <f t="shared" si="1180"/>
        <v>0</v>
      </c>
      <c r="CV1192">
        <f t="shared" si="1181"/>
        <v>0</v>
      </c>
      <c r="CW1192">
        <f t="shared" si="1182"/>
        <v>0</v>
      </c>
      <c r="CX1192">
        <f t="shared" si="1183"/>
        <v>2.0099999999999998</v>
      </c>
      <c r="CY1192">
        <f t="shared" si="1184"/>
        <v>0</v>
      </c>
      <c r="CZ1192">
        <f t="shared" si="1185"/>
        <v>0</v>
      </c>
      <c r="DC1192" t="s">
        <v>3</v>
      </c>
      <c r="DD1192" t="s">
        <v>3</v>
      </c>
      <c r="DE1192" t="s">
        <v>3</v>
      </c>
      <c r="DF1192" t="s">
        <v>3</v>
      </c>
      <c r="DG1192" t="s">
        <v>3</v>
      </c>
      <c r="DH1192" t="s">
        <v>3</v>
      </c>
      <c r="DI1192" t="s">
        <v>3</v>
      </c>
      <c r="DJ1192" t="s">
        <v>3</v>
      </c>
      <c r="DK1192" t="s">
        <v>3</v>
      </c>
      <c r="DL1192" t="s">
        <v>3</v>
      </c>
      <c r="DM1192" t="s">
        <v>3</v>
      </c>
      <c r="DN1192">
        <v>0</v>
      </c>
      <c r="DO1192">
        <v>0</v>
      </c>
      <c r="DP1192">
        <v>1</v>
      </c>
      <c r="DQ1192">
        <v>1</v>
      </c>
      <c r="DU1192">
        <v>1005</v>
      </c>
      <c r="DV1192" t="s">
        <v>184</v>
      </c>
      <c r="DW1192" t="s">
        <v>184</v>
      </c>
      <c r="DX1192">
        <v>1</v>
      </c>
      <c r="DZ1192" t="s">
        <v>3</v>
      </c>
      <c r="EA1192" t="s">
        <v>3</v>
      </c>
      <c r="EB1192" t="s">
        <v>3</v>
      </c>
      <c r="EC1192" t="s">
        <v>3</v>
      </c>
      <c r="EE1192">
        <v>36260426</v>
      </c>
      <c r="EF1192">
        <v>2</v>
      </c>
      <c r="EG1192" t="s">
        <v>55</v>
      </c>
      <c r="EH1192">
        <v>0</v>
      </c>
      <c r="EI1192" t="s">
        <v>3</v>
      </c>
      <c r="EJ1192">
        <v>1</v>
      </c>
      <c r="EK1192">
        <v>10001</v>
      </c>
      <c r="EL1192" t="s">
        <v>169</v>
      </c>
      <c r="EM1192" t="s">
        <v>170</v>
      </c>
      <c r="EO1192" t="s">
        <v>3</v>
      </c>
      <c r="EQ1192">
        <v>0</v>
      </c>
      <c r="ER1192">
        <v>2102.37</v>
      </c>
      <c r="ES1192">
        <v>2102.37</v>
      </c>
      <c r="ET1192">
        <v>0</v>
      </c>
      <c r="EU1192">
        <v>0</v>
      </c>
      <c r="EV1192">
        <v>0</v>
      </c>
      <c r="EW1192">
        <v>0</v>
      </c>
      <c r="EX1192">
        <v>0</v>
      </c>
      <c r="FQ1192">
        <v>0</v>
      </c>
      <c r="FR1192">
        <f t="shared" si="1186"/>
        <v>0</v>
      </c>
      <c r="FS1192">
        <v>0</v>
      </c>
      <c r="FT1192" t="s">
        <v>58</v>
      </c>
      <c r="FU1192" t="s">
        <v>59</v>
      </c>
      <c r="FX1192">
        <v>106.2</v>
      </c>
      <c r="FY1192">
        <v>53.55</v>
      </c>
      <c r="GA1192" t="s">
        <v>3</v>
      </c>
      <c r="GD1192">
        <v>1</v>
      </c>
      <c r="GF1192">
        <v>1479539339</v>
      </c>
      <c r="GG1192">
        <v>2</v>
      </c>
      <c r="GH1192">
        <v>1</v>
      </c>
      <c r="GI1192">
        <v>2</v>
      </c>
      <c r="GJ1192">
        <v>0</v>
      </c>
      <c r="GK1192">
        <v>0</v>
      </c>
      <c r="GL1192">
        <f t="shared" si="1187"/>
        <v>0</v>
      </c>
      <c r="GM1192">
        <f t="shared" si="1188"/>
        <v>16083.13</v>
      </c>
      <c r="GN1192">
        <f t="shared" si="1189"/>
        <v>16083.13</v>
      </c>
      <c r="GO1192">
        <f t="shared" si="1190"/>
        <v>0</v>
      </c>
      <c r="GP1192">
        <f t="shared" si="1191"/>
        <v>0</v>
      </c>
      <c r="GR1192">
        <v>0</v>
      </c>
      <c r="GS1192">
        <v>3</v>
      </c>
      <c r="GT1192">
        <v>0</v>
      </c>
      <c r="GU1192" t="s">
        <v>3</v>
      </c>
      <c r="GV1192">
        <f t="shared" si="1192"/>
        <v>0</v>
      </c>
      <c r="GW1192">
        <v>1</v>
      </c>
      <c r="GX1192">
        <f t="shared" si="1193"/>
        <v>0</v>
      </c>
      <c r="HA1192">
        <v>0</v>
      </c>
      <c r="HB1192">
        <v>0</v>
      </c>
      <c r="HC1192">
        <f t="shared" si="1194"/>
        <v>0</v>
      </c>
      <c r="HE1192" t="s">
        <v>3</v>
      </c>
      <c r="HF1192" t="s">
        <v>3</v>
      </c>
      <c r="IK1192">
        <v>0</v>
      </c>
    </row>
    <row r="1193" spans="1:245">
      <c r="A1193">
        <v>18</v>
      </c>
      <c r="B1193">
        <v>1</v>
      </c>
      <c r="C1193">
        <v>951</v>
      </c>
      <c r="E1193" t="s">
        <v>339</v>
      </c>
      <c r="F1193" t="s">
        <v>255</v>
      </c>
      <c r="G1193" t="s">
        <v>256</v>
      </c>
      <c r="H1193" t="s">
        <v>257</v>
      </c>
      <c r="I1193">
        <f>I1191*J1193</f>
        <v>1</v>
      </c>
      <c r="J1193">
        <v>33.333333333333336</v>
      </c>
      <c r="O1193">
        <f t="shared" si="1160"/>
        <v>180.86</v>
      </c>
      <c r="P1193">
        <f t="shared" si="1161"/>
        <v>180.86</v>
      </c>
      <c r="Q1193">
        <f t="shared" si="1162"/>
        <v>0</v>
      </c>
      <c r="R1193">
        <f t="shared" si="1163"/>
        <v>0</v>
      </c>
      <c r="S1193">
        <f t="shared" si="1164"/>
        <v>0</v>
      </c>
      <c r="T1193">
        <f t="shared" si="1165"/>
        <v>0</v>
      </c>
      <c r="U1193">
        <f t="shared" si="1166"/>
        <v>0</v>
      </c>
      <c r="V1193">
        <f t="shared" si="1167"/>
        <v>0</v>
      </c>
      <c r="W1193">
        <f t="shared" si="1168"/>
        <v>4.34</v>
      </c>
      <c r="X1193">
        <f t="shared" si="1169"/>
        <v>0</v>
      </c>
      <c r="Y1193">
        <f t="shared" si="1170"/>
        <v>0</v>
      </c>
      <c r="AA1193">
        <v>33525518</v>
      </c>
      <c r="AB1193">
        <f t="shared" si="1171"/>
        <v>94.69</v>
      </c>
      <c r="AC1193">
        <f t="shared" si="1172"/>
        <v>94.69</v>
      </c>
      <c r="AD1193">
        <f>ROUND((((ET1193)-(EU1193))+AE1193),6)</f>
        <v>0</v>
      </c>
      <c r="AE1193">
        <f t="shared" si="1200"/>
        <v>0</v>
      </c>
      <c r="AF1193">
        <f t="shared" si="1200"/>
        <v>0</v>
      </c>
      <c r="AG1193">
        <f t="shared" si="1173"/>
        <v>0</v>
      </c>
      <c r="AH1193">
        <f t="shared" si="1201"/>
        <v>0</v>
      </c>
      <c r="AI1193">
        <f t="shared" si="1201"/>
        <v>0</v>
      </c>
      <c r="AJ1193">
        <f t="shared" si="1174"/>
        <v>4.34</v>
      </c>
      <c r="AK1193">
        <v>94.69</v>
      </c>
      <c r="AL1193">
        <v>94.69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4.34</v>
      </c>
      <c r="AT1193">
        <v>106</v>
      </c>
      <c r="AU1193">
        <v>54</v>
      </c>
      <c r="AV1193">
        <v>1</v>
      </c>
      <c r="AW1193">
        <v>1</v>
      </c>
      <c r="AZ1193">
        <v>1</v>
      </c>
      <c r="BA1193">
        <v>1</v>
      </c>
      <c r="BB1193">
        <v>1</v>
      </c>
      <c r="BC1193">
        <v>1.91</v>
      </c>
      <c r="BD1193" t="s">
        <v>3</v>
      </c>
      <c r="BE1193" t="s">
        <v>3</v>
      </c>
      <c r="BF1193" t="s">
        <v>3</v>
      </c>
      <c r="BG1193" t="s">
        <v>3</v>
      </c>
      <c r="BH1193">
        <v>3</v>
      </c>
      <c r="BI1193">
        <v>1</v>
      </c>
      <c r="BJ1193" t="s">
        <v>340</v>
      </c>
      <c r="BM1193">
        <v>10001</v>
      </c>
      <c r="BN1193">
        <v>0</v>
      </c>
      <c r="BO1193" t="s">
        <v>255</v>
      </c>
      <c r="BP1193">
        <v>1</v>
      </c>
      <c r="BQ1193">
        <v>2</v>
      </c>
      <c r="BR1193">
        <v>0</v>
      </c>
      <c r="BS1193">
        <v>1</v>
      </c>
      <c r="BT1193">
        <v>1</v>
      </c>
      <c r="BU1193">
        <v>1</v>
      </c>
      <c r="BV1193">
        <v>1</v>
      </c>
      <c r="BW1193">
        <v>1</v>
      </c>
      <c r="BX1193">
        <v>1</v>
      </c>
      <c r="BY1193" t="s">
        <v>3</v>
      </c>
      <c r="BZ1193">
        <v>118</v>
      </c>
      <c r="CA1193">
        <v>63</v>
      </c>
      <c r="CE1193">
        <v>0</v>
      </c>
      <c r="CF1193">
        <v>0</v>
      </c>
      <c r="CG1193">
        <v>0</v>
      </c>
      <c r="CM1193">
        <v>0</v>
      </c>
      <c r="CN1193" t="s">
        <v>3</v>
      </c>
      <c r="CO1193">
        <v>0</v>
      </c>
      <c r="CP1193">
        <f t="shared" si="1175"/>
        <v>180.86</v>
      </c>
      <c r="CQ1193">
        <f t="shared" si="1176"/>
        <v>180.8579</v>
      </c>
      <c r="CR1193">
        <f t="shared" si="1177"/>
        <v>0</v>
      </c>
      <c r="CS1193">
        <f t="shared" si="1178"/>
        <v>0</v>
      </c>
      <c r="CT1193">
        <f t="shared" si="1179"/>
        <v>0</v>
      </c>
      <c r="CU1193">
        <f t="shared" si="1180"/>
        <v>0</v>
      </c>
      <c r="CV1193">
        <f t="shared" si="1181"/>
        <v>0</v>
      </c>
      <c r="CW1193">
        <f t="shared" si="1182"/>
        <v>0</v>
      </c>
      <c r="CX1193">
        <f t="shared" si="1183"/>
        <v>4.34</v>
      </c>
      <c r="CY1193">
        <f t="shared" si="1184"/>
        <v>0</v>
      </c>
      <c r="CZ1193">
        <f t="shared" si="1185"/>
        <v>0</v>
      </c>
      <c r="DC1193" t="s">
        <v>3</v>
      </c>
      <c r="DD1193" t="s">
        <v>3</v>
      </c>
      <c r="DE1193" t="s">
        <v>3</v>
      </c>
      <c r="DF1193" t="s">
        <v>3</v>
      </c>
      <c r="DG1193" t="s">
        <v>3</v>
      </c>
      <c r="DH1193" t="s">
        <v>3</v>
      </c>
      <c r="DI1193" t="s">
        <v>3</v>
      </c>
      <c r="DJ1193" t="s">
        <v>3</v>
      </c>
      <c r="DK1193" t="s">
        <v>3</v>
      </c>
      <c r="DL1193" t="s">
        <v>3</v>
      </c>
      <c r="DM1193" t="s">
        <v>3</v>
      </c>
      <c r="DN1193">
        <v>0</v>
      </c>
      <c r="DO1193">
        <v>0</v>
      </c>
      <c r="DP1193">
        <v>1</v>
      </c>
      <c r="DQ1193">
        <v>1</v>
      </c>
      <c r="DU1193">
        <v>1013</v>
      </c>
      <c r="DV1193" t="s">
        <v>257</v>
      </c>
      <c r="DW1193" t="s">
        <v>257</v>
      </c>
      <c r="DX1193">
        <v>1</v>
      </c>
      <c r="DZ1193" t="s">
        <v>3</v>
      </c>
      <c r="EA1193" t="s">
        <v>3</v>
      </c>
      <c r="EB1193" t="s">
        <v>3</v>
      </c>
      <c r="EC1193" t="s">
        <v>3</v>
      </c>
      <c r="EE1193">
        <v>36260426</v>
      </c>
      <c r="EF1193">
        <v>2</v>
      </c>
      <c r="EG1193" t="s">
        <v>55</v>
      </c>
      <c r="EH1193">
        <v>0</v>
      </c>
      <c r="EI1193" t="s">
        <v>3</v>
      </c>
      <c r="EJ1193">
        <v>1</v>
      </c>
      <c r="EK1193">
        <v>10001</v>
      </c>
      <c r="EL1193" t="s">
        <v>169</v>
      </c>
      <c r="EM1193" t="s">
        <v>170</v>
      </c>
      <c r="EO1193" t="s">
        <v>3</v>
      </c>
      <c r="EQ1193">
        <v>0</v>
      </c>
      <c r="ER1193">
        <v>94.69</v>
      </c>
      <c r="ES1193">
        <v>94.69</v>
      </c>
      <c r="ET1193">
        <v>0</v>
      </c>
      <c r="EU1193">
        <v>0</v>
      </c>
      <c r="EV1193">
        <v>0</v>
      </c>
      <c r="EW1193">
        <v>0</v>
      </c>
      <c r="EX1193">
        <v>0</v>
      </c>
      <c r="FQ1193">
        <v>0</v>
      </c>
      <c r="FR1193">
        <f t="shared" si="1186"/>
        <v>0</v>
      </c>
      <c r="FS1193">
        <v>0</v>
      </c>
      <c r="FT1193" t="s">
        <v>58</v>
      </c>
      <c r="FU1193" t="s">
        <v>59</v>
      </c>
      <c r="FX1193">
        <v>106.2</v>
      </c>
      <c r="FY1193">
        <v>53.55</v>
      </c>
      <c r="GA1193" t="s">
        <v>3</v>
      </c>
      <c r="GD1193">
        <v>1</v>
      </c>
      <c r="GF1193">
        <v>-1252999712</v>
      </c>
      <c r="GG1193">
        <v>2</v>
      </c>
      <c r="GH1193">
        <v>1</v>
      </c>
      <c r="GI1193">
        <v>2</v>
      </c>
      <c r="GJ1193">
        <v>0</v>
      </c>
      <c r="GK1193">
        <v>0</v>
      </c>
      <c r="GL1193">
        <f t="shared" si="1187"/>
        <v>0</v>
      </c>
      <c r="GM1193">
        <f t="shared" si="1188"/>
        <v>180.86</v>
      </c>
      <c r="GN1193">
        <f t="shared" si="1189"/>
        <v>180.86</v>
      </c>
      <c r="GO1193">
        <f t="shared" si="1190"/>
        <v>0</v>
      </c>
      <c r="GP1193">
        <f t="shared" si="1191"/>
        <v>0</v>
      </c>
      <c r="GR1193">
        <v>0</v>
      </c>
      <c r="GS1193">
        <v>3</v>
      </c>
      <c r="GT1193">
        <v>0</v>
      </c>
      <c r="GU1193" t="s">
        <v>3</v>
      </c>
      <c r="GV1193">
        <f t="shared" si="1192"/>
        <v>0</v>
      </c>
      <c r="GW1193">
        <v>1</v>
      </c>
      <c r="GX1193">
        <f t="shared" si="1193"/>
        <v>0</v>
      </c>
      <c r="HA1193">
        <v>0</v>
      </c>
      <c r="HB1193">
        <v>0</v>
      </c>
      <c r="HC1193">
        <f t="shared" si="1194"/>
        <v>0</v>
      </c>
      <c r="HE1193" t="s">
        <v>3</v>
      </c>
      <c r="HF1193" t="s">
        <v>3</v>
      </c>
      <c r="IK1193">
        <v>0</v>
      </c>
    </row>
    <row r="1194" spans="1:245">
      <c r="A1194">
        <v>18</v>
      </c>
      <c r="B1194">
        <v>1</v>
      </c>
      <c r="C1194">
        <v>953</v>
      </c>
      <c r="E1194" t="s">
        <v>341</v>
      </c>
      <c r="F1194" t="s">
        <v>264</v>
      </c>
      <c r="G1194" t="s">
        <v>265</v>
      </c>
      <c r="H1194" t="s">
        <v>184</v>
      </c>
      <c r="I1194">
        <f>I1191*J1194</f>
        <v>-3</v>
      </c>
      <c r="J1194">
        <v>-100</v>
      </c>
      <c r="O1194">
        <f t="shared" si="1160"/>
        <v>-3117.42</v>
      </c>
      <c r="P1194">
        <f t="shared" si="1161"/>
        <v>-3117.42</v>
      </c>
      <c r="Q1194">
        <f t="shared" si="1162"/>
        <v>0</v>
      </c>
      <c r="R1194">
        <f t="shared" si="1163"/>
        <v>0</v>
      </c>
      <c r="S1194">
        <f t="shared" si="1164"/>
        <v>0</v>
      </c>
      <c r="T1194">
        <f t="shared" si="1165"/>
        <v>0</v>
      </c>
      <c r="U1194">
        <f t="shared" si="1166"/>
        <v>0</v>
      </c>
      <c r="V1194">
        <f t="shared" si="1167"/>
        <v>0</v>
      </c>
      <c r="W1194">
        <f t="shared" si="1168"/>
        <v>0</v>
      </c>
      <c r="X1194">
        <f t="shared" si="1169"/>
        <v>0</v>
      </c>
      <c r="Y1194">
        <f t="shared" si="1170"/>
        <v>0</v>
      </c>
      <c r="AA1194">
        <v>33525518</v>
      </c>
      <c r="AB1194">
        <f t="shared" si="1171"/>
        <v>207</v>
      </c>
      <c r="AC1194">
        <f t="shared" si="1172"/>
        <v>207</v>
      </c>
      <c r="AD1194">
        <f>ROUND((((ET1194)-(EU1194))+AE1194),6)</f>
        <v>0</v>
      </c>
      <c r="AE1194">
        <f t="shared" si="1200"/>
        <v>0</v>
      </c>
      <c r="AF1194">
        <f t="shared" si="1200"/>
        <v>0</v>
      </c>
      <c r="AG1194">
        <f t="shared" si="1173"/>
        <v>0</v>
      </c>
      <c r="AH1194">
        <f t="shared" si="1201"/>
        <v>0</v>
      </c>
      <c r="AI1194">
        <f t="shared" si="1201"/>
        <v>0</v>
      </c>
      <c r="AJ1194">
        <f t="shared" si="1174"/>
        <v>0</v>
      </c>
      <c r="AK1194">
        <v>207</v>
      </c>
      <c r="AL1194">
        <v>207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106</v>
      </c>
      <c r="AU1194">
        <v>54</v>
      </c>
      <c r="AV1194">
        <v>1</v>
      </c>
      <c r="AW1194">
        <v>1</v>
      </c>
      <c r="AZ1194">
        <v>1</v>
      </c>
      <c r="BA1194">
        <v>1</v>
      </c>
      <c r="BB1194">
        <v>1</v>
      </c>
      <c r="BC1194">
        <v>5.0199999999999996</v>
      </c>
      <c r="BD1194" t="s">
        <v>3</v>
      </c>
      <c r="BE1194" t="s">
        <v>3</v>
      </c>
      <c r="BF1194" t="s">
        <v>3</v>
      </c>
      <c r="BG1194" t="s">
        <v>3</v>
      </c>
      <c r="BH1194">
        <v>3</v>
      </c>
      <c r="BI1194">
        <v>1</v>
      </c>
      <c r="BJ1194" t="s">
        <v>342</v>
      </c>
      <c r="BM1194">
        <v>10001</v>
      </c>
      <c r="BN1194">
        <v>0</v>
      </c>
      <c r="BO1194" t="s">
        <v>264</v>
      </c>
      <c r="BP1194">
        <v>1</v>
      </c>
      <c r="BQ1194">
        <v>2</v>
      </c>
      <c r="BR1194">
        <v>1</v>
      </c>
      <c r="BS1194">
        <v>1</v>
      </c>
      <c r="BT1194">
        <v>1</v>
      </c>
      <c r="BU1194">
        <v>1</v>
      </c>
      <c r="BV1194">
        <v>1</v>
      </c>
      <c r="BW1194">
        <v>1</v>
      </c>
      <c r="BX1194">
        <v>1</v>
      </c>
      <c r="BY1194" t="s">
        <v>3</v>
      </c>
      <c r="BZ1194">
        <v>118</v>
      </c>
      <c r="CA1194">
        <v>63</v>
      </c>
      <c r="CE1194">
        <v>0</v>
      </c>
      <c r="CF1194">
        <v>0</v>
      </c>
      <c r="CG1194">
        <v>0</v>
      </c>
      <c r="CM1194">
        <v>0</v>
      </c>
      <c r="CN1194" t="s">
        <v>3</v>
      </c>
      <c r="CO1194">
        <v>0</v>
      </c>
      <c r="CP1194">
        <f t="shared" si="1175"/>
        <v>-3117.42</v>
      </c>
      <c r="CQ1194">
        <f t="shared" si="1176"/>
        <v>1039.1399999999999</v>
      </c>
      <c r="CR1194">
        <f t="shared" si="1177"/>
        <v>0</v>
      </c>
      <c r="CS1194">
        <f t="shared" si="1178"/>
        <v>0</v>
      </c>
      <c r="CT1194">
        <f t="shared" si="1179"/>
        <v>0</v>
      </c>
      <c r="CU1194">
        <f t="shared" si="1180"/>
        <v>0</v>
      </c>
      <c r="CV1194">
        <f t="shared" si="1181"/>
        <v>0</v>
      </c>
      <c r="CW1194">
        <f t="shared" si="1182"/>
        <v>0</v>
      </c>
      <c r="CX1194">
        <f t="shared" si="1183"/>
        <v>0</v>
      </c>
      <c r="CY1194">
        <f t="shared" si="1184"/>
        <v>0</v>
      </c>
      <c r="CZ1194">
        <f t="shared" si="1185"/>
        <v>0</v>
      </c>
      <c r="DC1194" t="s">
        <v>3</v>
      </c>
      <c r="DD1194" t="s">
        <v>3</v>
      </c>
      <c r="DE1194" t="s">
        <v>3</v>
      </c>
      <c r="DF1194" t="s">
        <v>3</v>
      </c>
      <c r="DG1194" t="s">
        <v>3</v>
      </c>
      <c r="DH1194" t="s">
        <v>3</v>
      </c>
      <c r="DI1194" t="s">
        <v>3</v>
      </c>
      <c r="DJ1194" t="s">
        <v>3</v>
      </c>
      <c r="DK1194" t="s">
        <v>3</v>
      </c>
      <c r="DL1194" t="s">
        <v>3</v>
      </c>
      <c r="DM1194" t="s">
        <v>3</v>
      </c>
      <c r="DN1194">
        <v>0</v>
      </c>
      <c r="DO1194">
        <v>0</v>
      </c>
      <c r="DP1194">
        <v>1</v>
      </c>
      <c r="DQ1194">
        <v>1</v>
      </c>
      <c r="DU1194">
        <v>1005</v>
      </c>
      <c r="DV1194" t="s">
        <v>184</v>
      </c>
      <c r="DW1194" t="s">
        <v>184</v>
      </c>
      <c r="DX1194">
        <v>1</v>
      </c>
      <c r="DZ1194" t="s">
        <v>3</v>
      </c>
      <c r="EA1194" t="s">
        <v>3</v>
      </c>
      <c r="EB1194" t="s">
        <v>3</v>
      </c>
      <c r="EC1194" t="s">
        <v>3</v>
      </c>
      <c r="EE1194">
        <v>36260426</v>
      </c>
      <c r="EF1194">
        <v>2</v>
      </c>
      <c r="EG1194" t="s">
        <v>55</v>
      </c>
      <c r="EH1194">
        <v>0</v>
      </c>
      <c r="EI1194" t="s">
        <v>3</v>
      </c>
      <c r="EJ1194">
        <v>1</v>
      </c>
      <c r="EK1194">
        <v>10001</v>
      </c>
      <c r="EL1194" t="s">
        <v>169</v>
      </c>
      <c r="EM1194" t="s">
        <v>170</v>
      </c>
      <c r="EO1194" t="s">
        <v>3</v>
      </c>
      <c r="EQ1194">
        <v>0</v>
      </c>
      <c r="ER1194">
        <v>207</v>
      </c>
      <c r="ES1194">
        <v>207</v>
      </c>
      <c r="ET1194">
        <v>0</v>
      </c>
      <c r="EU1194">
        <v>0</v>
      </c>
      <c r="EV1194">
        <v>0</v>
      </c>
      <c r="EW1194">
        <v>0</v>
      </c>
      <c r="EX1194">
        <v>0</v>
      </c>
      <c r="FQ1194">
        <v>0</v>
      </c>
      <c r="FR1194">
        <f t="shared" si="1186"/>
        <v>0</v>
      </c>
      <c r="FS1194">
        <v>0</v>
      </c>
      <c r="FT1194" t="s">
        <v>58</v>
      </c>
      <c r="FU1194" t="s">
        <v>59</v>
      </c>
      <c r="FX1194">
        <v>106.2</v>
      </c>
      <c r="FY1194">
        <v>53.55</v>
      </c>
      <c r="GA1194" t="s">
        <v>3</v>
      </c>
      <c r="GD1194">
        <v>1</v>
      </c>
      <c r="GF1194">
        <v>-172969429</v>
      </c>
      <c r="GG1194">
        <v>2</v>
      </c>
      <c r="GH1194">
        <v>1</v>
      </c>
      <c r="GI1194">
        <v>2</v>
      </c>
      <c r="GJ1194">
        <v>0</v>
      </c>
      <c r="GK1194">
        <v>0</v>
      </c>
      <c r="GL1194">
        <f t="shared" si="1187"/>
        <v>0</v>
      </c>
      <c r="GM1194">
        <f t="shared" si="1188"/>
        <v>-3117.42</v>
      </c>
      <c r="GN1194">
        <f t="shared" si="1189"/>
        <v>-3117.42</v>
      </c>
      <c r="GO1194">
        <f t="shared" si="1190"/>
        <v>0</v>
      </c>
      <c r="GP1194">
        <f t="shared" si="1191"/>
        <v>0</v>
      </c>
      <c r="GR1194">
        <v>0</v>
      </c>
      <c r="GS1194">
        <v>3</v>
      </c>
      <c r="GT1194">
        <v>0</v>
      </c>
      <c r="GU1194" t="s">
        <v>3</v>
      </c>
      <c r="GV1194">
        <f t="shared" si="1192"/>
        <v>0</v>
      </c>
      <c r="GW1194">
        <v>1</v>
      </c>
      <c r="GX1194">
        <f t="shared" si="1193"/>
        <v>0</v>
      </c>
      <c r="HA1194">
        <v>0</v>
      </c>
      <c r="HB1194">
        <v>0</v>
      </c>
      <c r="HC1194">
        <f t="shared" si="1194"/>
        <v>0</v>
      </c>
      <c r="HE1194" t="s">
        <v>3</v>
      </c>
      <c r="HF1194" t="s">
        <v>3</v>
      </c>
      <c r="IK1194">
        <v>0</v>
      </c>
    </row>
    <row r="1195" spans="1:245">
      <c r="A1195">
        <v>17</v>
      </c>
      <c r="B1195">
        <v>1</v>
      </c>
      <c r="C1195">
        <f>ROW(SmtRes!A961)</f>
        <v>961</v>
      </c>
      <c r="D1195">
        <f>ROW(EtalonRes!A938)</f>
        <v>938</v>
      </c>
      <c r="E1195" t="s">
        <v>240</v>
      </c>
      <c r="F1195" t="s">
        <v>268</v>
      </c>
      <c r="G1195" t="s">
        <v>269</v>
      </c>
      <c r="H1195" t="s">
        <v>270</v>
      </c>
      <c r="I1195">
        <f>ROUND(121/100,9)</f>
        <v>1.21</v>
      </c>
      <c r="J1195">
        <v>0</v>
      </c>
      <c r="O1195">
        <f t="shared" si="1160"/>
        <v>6967.04</v>
      </c>
      <c r="P1195">
        <f t="shared" si="1161"/>
        <v>1889.61</v>
      </c>
      <c r="Q1195">
        <f t="shared" si="1162"/>
        <v>47.95</v>
      </c>
      <c r="R1195">
        <f t="shared" si="1163"/>
        <v>6.71</v>
      </c>
      <c r="S1195">
        <f t="shared" si="1164"/>
        <v>5029.4799999999996</v>
      </c>
      <c r="T1195">
        <f t="shared" si="1165"/>
        <v>0</v>
      </c>
      <c r="U1195">
        <f t="shared" si="1166"/>
        <v>16.684085</v>
      </c>
      <c r="V1195">
        <f t="shared" si="1167"/>
        <v>1.5125E-2</v>
      </c>
      <c r="W1195">
        <f t="shared" si="1168"/>
        <v>0</v>
      </c>
      <c r="X1195">
        <f t="shared" si="1169"/>
        <v>4784.38</v>
      </c>
      <c r="Y1195">
        <f t="shared" si="1170"/>
        <v>2367.0100000000002</v>
      </c>
      <c r="AA1195">
        <v>33525518</v>
      </c>
      <c r="AB1195">
        <f t="shared" si="1171"/>
        <v>537.27549999999997</v>
      </c>
      <c r="AC1195">
        <f t="shared" si="1172"/>
        <v>402.49</v>
      </c>
      <c r="AD1195">
        <f>ROUND(((((ET1195*1.25))-((EU1195*1.25)))+AE1195),6)</f>
        <v>3.6625000000000001</v>
      </c>
      <c r="AE1195">
        <f>ROUND(((EU1195*1.25)),6)</f>
        <v>0.17499999999999999</v>
      </c>
      <c r="AF1195">
        <f>ROUND(((EV1195*1.15)),6)</f>
        <v>131.12299999999999</v>
      </c>
      <c r="AG1195">
        <f t="shared" si="1173"/>
        <v>0</v>
      </c>
      <c r="AH1195">
        <f>((EW1195*1.15))</f>
        <v>13.788499999999999</v>
      </c>
      <c r="AI1195">
        <f>((EX1195*1.25))</f>
        <v>1.2500000000000001E-2</v>
      </c>
      <c r="AJ1195">
        <f t="shared" si="1174"/>
        <v>0</v>
      </c>
      <c r="AK1195">
        <v>519.44000000000005</v>
      </c>
      <c r="AL1195">
        <v>402.49</v>
      </c>
      <c r="AM1195">
        <v>2.93</v>
      </c>
      <c r="AN1195">
        <v>0.14000000000000001</v>
      </c>
      <c r="AO1195">
        <v>114.02</v>
      </c>
      <c r="AP1195">
        <v>0</v>
      </c>
      <c r="AQ1195">
        <v>11.99</v>
      </c>
      <c r="AR1195">
        <v>0.01</v>
      </c>
      <c r="AS1195">
        <v>0</v>
      </c>
      <c r="AT1195">
        <v>95</v>
      </c>
      <c r="AU1195">
        <v>47</v>
      </c>
      <c r="AV1195">
        <v>1</v>
      </c>
      <c r="AW1195">
        <v>1</v>
      </c>
      <c r="AZ1195">
        <v>1</v>
      </c>
      <c r="BA1195">
        <v>31.7</v>
      </c>
      <c r="BB1195">
        <v>10.82</v>
      </c>
      <c r="BC1195">
        <v>3.88</v>
      </c>
      <c r="BD1195" t="s">
        <v>3</v>
      </c>
      <c r="BE1195" t="s">
        <v>3</v>
      </c>
      <c r="BF1195" t="s">
        <v>3</v>
      </c>
      <c r="BG1195" t="s">
        <v>3</v>
      </c>
      <c r="BH1195">
        <v>0</v>
      </c>
      <c r="BI1195">
        <v>1</v>
      </c>
      <c r="BJ1195" t="s">
        <v>271</v>
      </c>
      <c r="BM1195">
        <v>15001</v>
      </c>
      <c r="BN1195">
        <v>0</v>
      </c>
      <c r="BO1195" t="s">
        <v>268</v>
      </c>
      <c r="BP1195">
        <v>1</v>
      </c>
      <c r="BQ1195">
        <v>2</v>
      </c>
      <c r="BR1195">
        <v>0</v>
      </c>
      <c r="BS1195">
        <v>31.7</v>
      </c>
      <c r="BT1195">
        <v>1</v>
      </c>
      <c r="BU1195">
        <v>1</v>
      </c>
      <c r="BV1195">
        <v>1</v>
      </c>
      <c r="BW1195">
        <v>1</v>
      </c>
      <c r="BX1195">
        <v>1</v>
      </c>
      <c r="BY1195" t="s">
        <v>3</v>
      </c>
      <c r="BZ1195">
        <v>105</v>
      </c>
      <c r="CA1195">
        <v>55</v>
      </c>
      <c r="CE1195">
        <v>0</v>
      </c>
      <c r="CF1195">
        <v>0</v>
      </c>
      <c r="CG1195">
        <v>0</v>
      </c>
      <c r="CM1195">
        <v>0</v>
      </c>
      <c r="CN1195" t="s">
        <v>926</v>
      </c>
      <c r="CO1195">
        <v>0</v>
      </c>
      <c r="CP1195">
        <f t="shared" si="1175"/>
        <v>6967.0399999999991</v>
      </c>
      <c r="CQ1195">
        <f t="shared" si="1176"/>
        <v>1561.6612</v>
      </c>
      <c r="CR1195">
        <f t="shared" si="1177"/>
        <v>39.628250000000001</v>
      </c>
      <c r="CS1195">
        <f t="shared" si="1178"/>
        <v>5.5474999999999994</v>
      </c>
      <c r="CT1195">
        <f t="shared" si="1179"/>
        <v>4156.5990999999995</v>
      </c>
      <c r="CU1195">
        <f t="shared" si="1180"/>
        <v>0</v>
      </c>
      <c r="CV1195">
        <f t="shared" si="1181"/>
        <v>13.788499999999999</v>
      </c>
      <c r="CW1195">
        <f t="shared" si="1182"/>
        <v>1.2500000000000001E-2</v>
      </c>
      <c r="CX1195">
        <f t="shared" si="1183"/>
        <v>0</v>
      </c>
      <c r="CY1195">
        <f t="shared" si="1184"/>
        <v>4784.3805000000002</v>
      </c>
      <c r="CZ1195">
        <f t="shared" si="1185"/>
        <v>2367.0092999999997</v>
      </c>
      <c r="DC1195" t="s">
        <v>3</v>
      </c>
      <c r="DD1195" t="s">
        <v>3</v>
      </c>
      <c r="DE1195" t="s">
        <v>167</v>
      </c>
      <c r="DF1195" t="s">
        <v>167</v>
      </c>
      <c r="DG1195" t="s">
        <v>168</v>
      </c>
      <c r="DH1195" t="s">
        <v>3</v>
      </c>
      <c r="DI1195" t="s">
        <v>168</v>
      </c>
      <c r="DJ1195" t="s">
        <v>167</v>
      </c>
      <c r="DK1195" t="s">
        <v>3</v>
      </c>
      <c r="DL1195" t="s">
        <v>3</v>
      </c>
      <c r="DM1195" t="s">
        <v>3</v>
      </c>
      <c r="DN1195">
        <v>0</v>
      </c>
      <c r="DO1195">
        <v>0</v>
      </c>
      <c r="DP1195">
        <v>1</v>
      </c>
      <c r="DQ1195">
        <v>1</v>
      </c>
      <c r="DU1195">
        <v>1005</v>
      </c>
      <c r="DV1195" t="s">
        <v>270</v>
      </c>
      <c r="DW1195" t="s">
        <v>270</v>
      </c>
      <c r="DX1195">
        <v>100</v>
      </c>
      <c r="DZ1195" t="s">
        <v>3</v>
      </c>
      <c r="EA1195" t="s">
        <v>3</v>
      </c>
      <c r="EB1195" t="s">
        <v>3</v>
      </c>
      <c r="EC1195" t="s">
        <v>3</v>
      </c>
      <c r="EE1195">
        <v>36260452</v>
      </c>
      <c r="EF1195">
        <v>2</v>
      </c>
      <c r="EG1195" t="s">
        <v>55</v>
      </c>
      <c r="EH1195">
        <v>0</v>
      </c>
      <c r="EI1195" t="s">
        <v>3</v>
      </c>
      <c r="EJ1195">
        <v>1</v>
      </c>
      <c r="EK1195">
        <v>15001</v>
      </c>
      <c r="EL1195" t="s">
        <v>180</v>
      </c>
      <c r="EM1195" t="s">
        <v>181</v>
      </c>
      <c r="EO1195" t="s">
        <v>171</v>
      </c>
      <c r="EQ1195">
        <v>0</v>
      </c>
      <c r="ER1195">
        <v>519.44000000000005</v>
      </c>
      <c r="ES1195">
        <v>402.49</v>
      </c>
      <c r="ET1195">
        <v>2.93</v>
      </c>
      <c r="EU1195">
        <v>0.14000000000000001</v>
      </c>
      <c r="EV1195">
        <v>114.02</v>
      </c>
      <c r="EW1195">
        <v>11.99</v>
      </c>
      <c r="EX1195">
        <v>0.01</v>
      </c>
      <c r="EY1195">
        <v>0</v>
      </c>
      <c r="FQ1195">
        <v>0</v>
      </c>
      <c r="FR1195">
        <f t="shared" si="1186"/>
        <v>0</v>
      </c>
      <c r="FS1195">
        <v>0</v>
      </c>
      <c r="FT1195" t="s">
        <v>58</v>
      </c>
      <c r="FU1195" t="s">
        <v>59</v>
      </c>
      <c r="FX1195">
        <v>94.5</v>
      </c>
      <c r="FY1195">
        <v>46.75</v>
      </c>
      <c r="GA1195" t="s">
        <v>3</v>
      </c>
      <c r="GD1195">
        <v>1</v>
      </c>
      <c r="GF1195">
        <v>-1127050040</v>
      </c>
      <c r="GG1195">
        <v>2</v>
      </c>
      <c r="GH1195">
        <v>1</v>
      </c>
      <c r="GI1195">
        <v>2</v>
      </c>
      <c r="GJ1195">
        <v>0</v>
      </c>
      <c r="GK1195">
        <v>0</v>
      </c>
      <c r="GL1195">
        <f t="shared" si="1187"/>
        <v>0</v>
      </c>
      <c r="GM1195">
        <f t="shared" si="1188"/>
        <v>14118.43</v>
      </c>
      <c r="GN1195">
        <f t="shared" si="1189"/>
        <v>14118.43</v>
      </c>
      <c r="GO1195">
        <f t="shared" si="1190"/>
        <v>0</v>
      </c>
      <c r="GP1195">
        <f t="shared" si="1191"/>
        <v>0</v>
      </c>
      <c r="GR1195">
        <v>0</v>
      </c>
      <c r="GS1195">
        <v>3</v>
      </c>
      <c r="GT1195">
        <v>0</v>
      </c>
      <c r="GU1195" t="s">
        <v>3</v>
      </c>
      <c r="GV1195">
        <f t="shared" si="1192"/>
        <v>0</v>
      </c>
      <c r="GW1195">
        <v>1</v>
      </c>
      <c r="GX1195">
        <f t="shared" si="1193"/>
        <v>0</v>
      </c>
      <c r="HA1195">
        <v>0</v>
      </c>
      <c r="HB1195">
        <v>0</v>
      </c>
      <c r="HC1195">
        <f t="shared" si="1194"/>
        <v>0</v>
      </c>
      <c r="HE1195" t="s">
        <v>3</v>
      </c>
      <c r="HF1195" t="s">
        <v>3</v>
      </c>
      <c r="IK1195">
        <v>0</v>
      </c>
    </row>
    <row r="1196" spans="1:245">
      <c r="A1196">
        <v>17</v>
      </c>
      <c r="B1196">
        <v>1</v>
      </c>
      <c r="C1196">
        <f>ROW(SmtRes!A970)</f>
        <v>970</v>
      </c>
      <c r="D1196">
        <f>ROW(EtalonRes!A947)</f>
        <v>947</v>
      </c>
      <c r="E1196" t="s">
        <v>249</v>
      </c>
      <c r="F1196" t="s">
        <v>343</v>
      </c>
      <c r="G1196" t="s">
        <v>344</v>
      </c>
      <c r="H1196" t="s">
        <v>270</v>
      </c>
      <c r="I1196">
        <f>ROUND(121/100,9)</f>
        <v>1.21</v>
      </c>
      <c r="J1196">
        <v>0</v>
      </c>
      <c r="O1196">
        <f t="shared" si="1160"/>
        <v>14777.71</v>
      </c>
      <c r="P1196">
        <f t="shared" si="1161"/>
        <v>0</v>
      </c>
      <c r="Q1196">
        <f t="shared" si="1162"/>
        <v>174.82</v>
      </c>
      <c r="R1196">
        <f t="shared" si="1163"/>
        <v>8.82</v>
      </c>
      <c r="S1196">
        <f t="shared" si="1164"/>
        <v>14602.89</v>
      </c>
      <c r="T1196">
        <f t="shared" si="1165"/>
        <v>0</v>
      </c>
      <c r="U1196">
        <f t="shared" si="1166"/>
        <v>52.707599999999999</v>
      </c>
      <c r="V1196">
        <f t="shared" si="1167"/>
        <v>2.4199999999999999E-2</v>
      </c>
      <c r="W1196">
        <f t="shared" si="1168"/>
        <v>0</v>
      </c>
      <c r="X1196">
        <f t="shared" si="1169"/>
        <v>13881.12</v>
      </c>
      <c r="Y1196">
        <f t="shared" si="1170"/>
        <v>6867.5</v>
      </c>
      <c r="AA1196">
        <v>33525518</v>
      </c>
      <c r="AB1196">
        <f t="shared" si="1171"/>
        <v>394.34</v>
      </c>
      <c r="AC1196">
        <f>ROUND(0,6)</f>
        <v>0</v>
      </c>
      <c r="AD1196">
        <f>ROUND((((ET1196)-(EU1196))+AE1196),6)</f>
        <v>13.63</v>
      </c>
      <c r="AE1196">
        <f t="shared" ref="AE1196:AF1199" si="1202">ROUND((EU1196),6)</f>
        <v>0.23</v>
      </c>
      <c r="AF1196">
        <f t="shared" si="1202"/>
        <v>380.71</v>
      </c>
      <c r="AG1196">
        <f t="shared" si="1173"/>
        <v>0</v>
      </c>
      <c r="AH1196">
        <f t="shared" ref="AH1196:AI1201" si="1203">(EW1196)</f>
        <v>43.56</v>
      </c>
      <c r="AI1196">
        <f t="shared" si="1203"/>
        <v>0.02</v>
      </c>
      <c r="AJ1196">
        <f t="shared" si="1174"/>
        <v>0</v>
      </c>
      <c r="AK1196">
        <v>394.34</v>
      </c>
      <c r="AL1196">
        <v>0</v>
      </c>
      <c r="AM1196">
        <v>13.63</v>
      </c>
      <c r="AN1196">
        <v>0.23</v>
      </c>
      <c r="AO1196">
        <v>380.71</v>
      </c>
      <c r="AP1196">
        <v>0</v>
      </c>
      <c r="AQ1196">
        <v>43.56</v>
      </c>
      <c r="AR1196">
        <v>0.02</v>
      </c>
      <c r="AS1196">
        <v>0</v>
      </c>
      <c r="AT1196">
        <v>95</v>
      </c>
      <c r="AU1196">
        <v>47</v>
      </c>
      <c r="AV1196">
        <v>1</v>
      </c>
      <c r="AW1196">
        <v>1</v>
      </c>
      <c r="AZ1196">
        <v>1</v>
      </c>
      <c r="BA1196">
        <v>31.7</v>
      </c>
      <c r="BB1196">
        <v>10.6</v>
      </c>
      <c r="BC1196">
        <v>5.39</v>
      </c>
      <c r="BD1196" t="s">
        <v>3</v>
      </c>
      <c r="BE1196" t="s">
        <v>3</v>
      </c>
      <c r="BF1196" t="s">
        <v>3</v>
      </c>
      <c r="BG1196" t="s">
        <v>3</v>
      </c>
      <c r="BH1196">
        <v>0</v>
      </c>
      <c r="BI1196">
        <v>1</v>
      </c>
      <c r="BJ1196" t="s">
        <v>345</v>
      </c>
      <c r="BM1196">
        <v>15001</v>
      </c>
      <c r="BN1196">
        <v>0</v>
      </c>
      <c r="BO1196" t="s">
        <v>343</v>
      </c>
      <c r="BP1196">
        <v>1</v>
      </c>
      <c r="BQ1196">
        <v>2</v>
      </c>
      <c r="BR1196">
        <v>0</v>
      </c>
      <c r="BS1196">
        <v>31.7</v>
      </c>
      <c r="BT1196">
        <v>1</v>
      </c>
      <c r="BU1196">
        <v>1</v>
      </c>
      <c r="BV1196">
        <v>1</v>
      </c>
      <c r="BW1196">
        <v>1</v>
      </c>
      <c r="BX1196">
        <v>1</v>
      </c>
      <c r="BY1196" t="s">
        <v>3</v>
      </c>
      <c r="BZ1196">
        <v>105</v>
      </c>
      <c r="CA1196">
        <v>55</v>
      </c>
      <c r="CE1196">
        <v>0</v>
      </c>
      <c r="CF1196">
        <v>0</v>
      </c>
      <c r="CG1196">
        <v>0</v>
      </c>
      <c r="CM1196">
        <v>0</v>
      </c>
      <c r="CN1196" t="s">
        <v>3</v>
      </c>
      <c r="CO1196">
        <v>0</v>
      </c>
      <c r="CP1196">
        <f t="shared" si="1175"/>
        <v>14777.71</v>
      </c>
      <c r="CQ1196">
        <f t="shared" si="1176"/>
        <v>0</v>
      </c>
      <c r="CR1196">
        <f t="shared" si="1177"/>
        <v>144.47800000000001</v>
      </c>
      <c r="CS1196">
        <f t="shared" si="1178"/>
        <v>7.2910000000000004</v>
      </c>
      <c r="CT1196">
        <f t="shared" si="1179"/>
        <v>12068.507</v>
      </c>
      <c r="CU1196">
        <f t="shared" si="1180"/>
        <v>0</v>
      </c>
      <c r="CV1196">
        <f t="shared" si="1181"/>
        <v>43.56</v>
      </c>
      <c r="CW1196">
        <f t="shared" si="1182"/>
        <v>0.02</v>
      </c>
      <c r="CX1196">
        <f t="shared" si="1183"/>
        <v>0</v>
      </c>
      <c r="CY1196">
        <f t="shared" si="1184"/>
        <v>13881.1245</v>
      </c>
      <c r="CZ1196">
        <f t="shared" si="1185"/>
        <v>6867.5037000000002</v>
      </c>
      <c r="DC1196" t="s">
        <v>3</v>
      </c>
      <c r="DD1196" t="s">
        <v>214</v>
      </c>
      <c r="DE1196" t="s">
        <v>3</v>
      </c>
      <c r="DF1196" t="s">
        <v>3</v>
      </c>
      <c r="DG1196" t="s">
        <v>3</v>
      </c>
      <c r="DH1196" t="s">
        <v>3</v>
      </c>
      <c r="DI1196" t="s">
        <v>3</v>
      </c>
      <c r="DJ1196" t="s">
        <v>3</v>
      </c>
      <c r="DK1196" t="s">
        <v>3</v>
      </c>
      <c r="DL1196" t="s">
        <v>3</v>
      </c>
      <c r="DM1196" t="s">
        <v>3</v>
      </c>
      <c r="DN1196">
        <v>0</v>
      </c>
      <c r="DO1196">
        <v>0</v>
      </c>
      <c r="DP1196">
        <v>1</v>
      </c>
      <c r="DQ1196">
        <v>1</v>
      </c>
      <c r="DU1196">
        <v>1005</v>
      </c>
      <c r="DV1196" t="s">
        <v>270</v>
      </c>
      <c r="DW1196" t="s">
        <v>270</v>
      </c>
      <c r="DX1196">
        <v>100</v>
      </c>
      <c r="DZ1196" t="s">
        <v>3</v>
      </c>
      <c r="EA1196" t="s">
        <v>3</v>
      </c>
      <c r="EB1196" t="s">
        <v>3</v>
      </c>
      <c r="EC1196" t="s">
        <v>3</v>
      </c>
      <c r="EE1196">
        <v>36260452</v>
      </c>
      <c r="EF1196">
        <v>2</v>
      </c>
      <c r="EG1196" t="s">
        <v>55</v>
      </c>
      <c r="EH1196">
        <v>0</v>
      </c>
      <c r="EI1196" t="s">
        <v>3</v>
      </c>
      <c r="EJ1196">
        <v>1</v>
      </c>
      <c r="EK1196">
        <v>15001</v>
      </c>
      <c r="EL1196" t="s">
        <v>180</v>
      </c>
      <c r="EM1196" t="s">
        <v>181</v>
      </c>
      <c r="EO1196" t="s">
        <v>3</v>
      </c>
      <c r="EQ1196">
        <v>0</v>
      </c>
      <c r="ER1196">
        <v>394.34</v>
      </c>
      <c r="ES1196">
        <v>0</v>
      </c>
      <c r="ET1196">
        <v>13.63</v>
      </c>
      <c r="EU1196">
        <v>0.23</v>
      </c>
      <c r="EV1196">
        <v>380.71</v>
      </c>
      <c r="EW1196">
        <v>43.56</v>
      </c>
      <c r="EX1196">
        <v>0.02</v>
      </c>
      <c r="EY1196">
        <v>0</v>
      </c>
      <c r="FQ1196">
        <v>0</v>
      </c>
      <c r="FR1196">
        <f t="shared" si="1186"/>
        <v>0</v>
      </c>
      <c r="FS1196">
        <v>0</v>
      </c>
      <c r="FT1196" t="s">
        <v>58</v>
      </c>
      <c r="FU1196" t="s">
        <v>59</v>
      </c>
      <c r="FX1196">
        <v>94.5</v>
      </c>
      <c r="FY1196">
        <v>46.75</v>
      </c>
      <c r="GA1196" t="s">
        <v>3</v>
      </c>
      <c r="GD1196">
        <v>1</v>
      </c>
      <c r="GF1196">
        <v>1725986332</v>
      </c>
      <c r="GG1196">
        <v>2</v>
      </c>
      <c r="GH1196">
        <v>2</v>
      </c>
      <c r="GI1196">
        <v>2</v>
      </c>
      <c r="GJ1196">
        <v>0</v>
      </c>
      <c r="GK1196">
        <v>0</v>
      </c>
      <c r="GL1196">
        <f t="shared" si="1187"/>
        <v>0</v>
      </c>
      <c r="GM1196">
        <f t="shared" si="1188"/>
        <v>35526.33</v>
      </c>
      <c r="GN1196">
        <f t="shared" si="1189"/>
        <v>35526.33</v>
      </c>
      <c r="GO1196">
        <f t="shared" si="1190"/>
        <v>0</v>
      </c>
      <c r="GP1196">
        <f t="shared" si="1191"/>
        <v>0</v>
      </c>
      <c r="GR1196">
        <v>0</v>
      </c>
      <c r="GS1196">
        <v>3</v>
      </c>
      <c r="GT1196">
        <v>0</v>
      </c>
      <c r="GU1196" t="s">
        <v>3</v>
      </c>
      <c r="GV1196">
        <f t="shared" si="1192"/>
        <v>0</v>
      </c>
      <c r="GW1196">
        <v>1</v>
      </c>
      <c r="GX1196">
        <f t="shared" si="1193"/>
        <v>0</v>
      </c>
      <c r="HA1196">
        <v>0</v>
      </c>
      <c r="HB1196">
        <v>0</v>
      </c>
      <c r="HC1196">
        <f t="shared" si="1194"/>
        <v>0</v>
      </c>
      <c r="HE1196" t="s">
        <v>3</v>
      </c>
      <c r="HF1196" t="s">
        <v>3</v>
      </c>
      <c r="IK1196">
        <v>0</v>
      </c>
    </row>
    <row r="1197" spans="1:245">
      <c r="A1197">
        <v>17</v>
      </c>
      <c r="B1197">
        <v>1</v>
      </c>
      <c r="C1197">
        <f>ROW(SmtRes!A976)</f>
        <v>976</v>
      </c>
      <c r="D1197">
        <f>ROW(EtalonRes!A953)</f>
        <v>953</v>
      </c>
      <c r="E1197" t="s">
        <v>301</v>
      </c>
      <c r="F1197" t="s">
        <v>277</v>
      </c>
      <c r="G1197" t="s">
        <v>278</v>
      </c>
      <c r="H1197" t="s">
        <v>279</v>
      </c>
      <c r="I1197">
        <f>ROUND(108.7/100,9)</f>
        <v>1.087</v>
      </c>
      <c r="J1197">
        <v>0</v>
      </c>
      <c r="O1197">
        <f t="shared" si="1160"/>
        <v>38119.910000000003</v>
      </c>
      <c r="P1197">
        <f t="shared" si="1161"/>
        <v>0</v>
      </c>
      <c r="Q1197">
        <f t="shared" si="1162"/>
        <v>4932.82</v>
      </c>
      <c r="R1197">
        <f t="shared" si="1163"/>
        <v>353.54</v>
      </c>
      <c r="S1197">
        <f t="shared" si="1164"/>
        <v>33187.089999999997</v>
      </c>
      <c r="T1197">
        <f t="shared" si="1165"/>
        <v>0</v>
      </c>
      <c r="U1197">
        <f t="shared" si="1166"/>
        <v>111.37401999999999</v>
      </c>
      <c r="V1197">
        <f t="shared" si="1167"/>
        <v>0.82611999999999997</v>
      </c>
      <c r="W1197">
        <f t="shared" si="1168"/>
        <v>0</v>
      </c>
      <c r="X1197">
        <f t="shared" si="1169"/>
        <v>31863.599999999999</v>
      </c>
      <c r="Y1197">
        <f t="shared" si="1170"/>
        <v>15764.1</v>
      </c>
      <c r="AA1197">
        <v>33525518</v>
      </c>
      <c r="AB1197">
        <f t="shared" si="1171"/>
        <v>1396.55</v>
      </c>
      <c r="AC1197">
        <f>ROUND(0,6)</f>
        <v>0</v>
      </c>
      <c r="AD1197">
        <f>ROUND((((ET1197)-(EU1197))+AE1197),6)</f>
        <v>433.43</v>
      </c>
      <c r="AE1197">
        <f t="shared" si="1202"/>
        <v>10.26</v>
      </c>
      <c r="AF1197">
        <f t="shared" si="1202"/>
        <v>963.12</v>
      </c>
      <c r="AG1197">
        <f t="shared" si="1173"/>
        <v>0</v>
      </c>
      <c r="AH1197">
        <f t="shared" si="1203"/>
        <v>102.46</v>
      </c>
      <c r="AI1197">
        <f t="shared" si="1203"/>
        <v>0.76</v>
      </c>
      <c r="AJ1197">
        <f t="shared" si="1174"/>
        <v>0</v>
      </c>
      <c r="AK1197">
        <v>6747.4</v>
      </c>
      <c r="AL1197">
        <v>5350.85</v>
      </c>
      <c r="AM1197">
        <v>433.43</v>
      </c>
      <c r="AN1197">
        <v>10.26</v>
      </c>
      <c r="AO1197">
        <v>963.12</v>
      </c>
      <c r="AP1197">
        <v>0</v>
      </c>
      <c r="AQ1197">
        <v>102.46</v>
      </c>
      <c r="AR1197">
        <v>0.76</v>
      </c>
      <c r="AS1197">
        <v>0</v>
      </c>
      <c r="AT1197">
        <v>95</v>
      </c>
      <c r="AU1197">
        <v>47</v>
      </c>
      <c r="AV1197">
        <v>1</v>
      </c>
      <c r="AW1197">
        <v>1</v>
      </c>
      <c r="AZ1197">
        <v>1</v>
      </c>
      <c r="BA1197">
        <v>31.7</v>
      </c>
      <c r="BB1197">
        <v>10.47</v>
      </c>
      <c r="BC1197">
        <v>4.9800000000000004</v>
      </c>
      <c r="BD1197" t="s">
        <v>3</v>
      </c>
      <c r="BE1197" t="s">
        <v>3</v>
      </c>
      <c r="BF1197" t="s">
        <v>3</v>
      </c>
      <c r="BG1197" t="s">
        <v>3</v>
      </c>
      <c r="BH1197">
        <v>0</v>
      </c>
      <c r="BI1197">
        <v>1</v>
      </c>
      <c r="BJ1197" t="s">
        <v>280</v>
      </c>
      <c r="BM1197">
        <v>15001</v>
      </c>
      <c r="BN1197">
        <v>0</v>
      </c>
      <c r="BO1197" t="s">
        <v>277</v>
      </c>
      <c r="BP1197">
        <v>1</v>
      </c>
      <c r="BQ1197">
        <v>2</v>
      </c>
      <c r="BR1197">
        <v>0</v>
      </c>
      <c r="BS1197">
        <v>31.7</v>
      </c>
      <c r="BT1197">
        <v>1</v>
      </c>
      <c r="BU1197">
        <v>1</v>
      </c>
      <c r="BV1197">
        <v>1</v>
      </c>
      <c r="BW1197">
        <v>1</v>
      </c>
      <c r="BX1197">
        <v>1</v>
      </c>
      <c r="BY1197" t="s">
        <v>3</v>
      </c>
      <c r="BZ1197">
        <v>105</v>
      </c>
      <c r="CA1197">
        <v>55</v>
      </c>
      <c r="CE1197">
        <v>0</v>
      </c>
      <c r="CF1197">
        <v>0</v>
      </c>
      <c r="CG1197">
        <v>0</v>
      </c>
      <c r="CM1197">
        <v>0</v>
      </c>
      <c r="CN1197" t="s">
        <v>3</v>
      </c>
      <c r="CO1197">
        <v>0</v>
      </c>
      <c r="CP1197">
        <f t="shared" si="1175"/>
        <v>38119.909999999996</v>
      </c>
      <c r="CQ1197">
        <f t="shared" si="1176"/>
        <v>0</v>
      </c>
      <c r="CR1197">
        <f t="shared" si="1177"/>
        <v>4538.0120999999999</v>
      </c>
      <c r="CS1197">
        <f t="shared" si="1178"/>
        <v>325.24199999999996</v>
      </c>
      <c r="CT1197">
        <f t="shared" si="1179"/>
        <v>30530.903999999999</v>
      </c>
      <c r="CU1197">
        <f t="shared" si="1180"/>
        <v>0</v>
      </c>
      <c r="CV1197">
        <f t="shared" si="1181"/>
        <v>102.46</v>
      </c>
      <c r="CW1197">
        <f t="shared" si="1182"/>
        <v>0.76</v>
      </c>
      <c r="CX1197">
        <f t="shared" si="1183"/>
        <v>0</v>
      </c>
      <c r="CY1197">
        <f t="shared" si="1184"/>
        <v>31863.598499999996</v>
      </c>
      <c r="CZ1197">
        <f t="shared" si="1185"/>
        <v>15764.096099999999</v>
      </c>
      <c r="DC1197" t="s">
        <v>3</v>
      </c>
      <c r="DD1197" t="s">
        <v>214</v>
      </c>
      <c r="DE1197" t="s">
        <v>3</v>
      </c>
      <c r="DF1197" t="s">
        <v>3</v>
      </c>
      <c r="DG1197" t="s">
        <v>3</v>
      </c>
      <c r="DH1197" t="s">
        <v>3</v>
      </c>
      <c r="DI1197" t="s">
        <v>3</v>
      </c>
      <c r="DJ1197" t="s">
        <v>3</v>
      </c>
      <c r="DK1197" t="s">
        <v>3</v>
      </c>
      <c r="DL1197" t="s">
        <v>3</v>
      </c>
      <c r="DM1197" t="s">
        <v>3</v>
      </c>
      <c r="DN1197">
        <v>0</v>
      </c>
      <c r="DO1197">
        <v>0</v>
      </c>
      <c r="DP1197">
        <v>1</v>
      </c>
      <c r="DQ1197">
        <v>1</v>
      </c>
      <c r="DU1197">
        <v>1013</v>
      </c>
      <c r="DV1197" t="s">
        <v>279</v>
      </c>
      <c r="DW1197" t="s">
        <v>279</v>
      </c>
      <c r="DX1197">
        <v>1</v>
      </c>
      <c r="DZ1197" t="s">
        <v>3</v>
      </c>
      <c r="EA1197" t="s">
        <v>3</v>
      </c>
      <c r="EB1197" t="s">
        <v>3</v>
      </c>
      <c r="EC1197" t="s">
        <v>3</v>
      </c>
      <c r="EE1197">
        <v>36260452</v>
      </c>
      <c r="EF1197">
        <v>2</v>
      </c>
      <c r="EG1197" t="s">
        <v>55</v>
      </c>
      <c r="EH1197">
        <v>0</v>
      </c>
      <c r="EI1197" t="s">
        <v>3</v>
      </c>
      <c r="EJ1197">
        <v>1</v>
      </c>
      <c r="EK1197">
        <v>15001</v>
      </c>
      <c r="EL1197" t="s">
        <v>180</v>
      </c>
      <c r="EM1197" t="s">
        <v>181</v>
      </c>
      <c r="EO1197" t="s">
        <v>3</v>
      </c>
      <c r="EQ1197">
        <v>0</v>
      </c>
      <c r="ER1197">
        <v>6747.4</v>
      </c>
      <c r="ES1197">
        <v>5350.85</v>
      </c>
      <c r="ET1197">
        <v>433.43</v>
      </c>
      <c r="EU1197">
        <v>10.26</v>
      </c>
      <c r="EV1197">
        <v>963.12</v>
      </c>
      <c r="EW1197">
        <v>102.46</v>
      </c>
      <c r="EX1197">
        <v>0.76</v>
      </c>
      <c r="EY1197">
        <v>0</v>
      </c>
      <c r="FQ1197">
        <v>0</v>
      </c>
      <c r="FR1197">
        <f t="shared" si="1186"/>
        <v>0</v>
      </c>
      <c r="FS1197">
        <v>0</v>
      </c>
      <c r="FT1197" t="s">
        <v>58</v>
      </c>
      <c r="FU1197" t="s">
        <v>59</v>
      </c>
      <c r="FX1197">
        <v>94.5</v>
      </c>
      <c r="FY1197">
        <v>46.75</v>
      </c>
      <c r="GA1197" t="s">
        <v>3</v>
      </c>
      <c r="GD1197">
        <v>1</v>
      </c>
      <c r="GF1197">
        <v>-1218928354</v>
      </c>
      <c r="GG1197">
        <v>2</v>
      </c>
      <c r="GH1197">
        <v>1</v>
      </c>
      <c r="GI1197">
        <v>2</v>
      </c>
      <c r="GJ1197">
        <v>0</v>
      </c>
      <c r="GK1197">
        <v>0</v>
      </c>
      <c r="GL1197">
        <f t="shared" si="1187"/>
        <v>0</v>
      </c>
      <c r="GM1197">
        <f t="shared" si="1188"/>
        <v>85747.61</v>
      </c>
      <c r="GN1197">
        <f t="shared" si="1189"/>
        <v>85747.61</v>
      </c>
      <c r="GO1197">
        <f t="shared" si="1190"/>
        <v>0</v>
      </c>
      <c r="GP1197">
        <f t="shared" si="1191"/>
        <v>0</v>
      </c>
      <c r="GR1197">
        <v>0</v>
      </c>
      <c r="GS1197">
        <v>0</v>
      </c>
      <c r="GT1197">
        <v>0</v>
      </c>
      <c r="GU1197" t="s">
        <v>3</v>
      </c>
      <c r="GV1197">
        <f t="shared" si="1192"/>
        <v>0</v>
      </c>
      <c r="GW1197">
        <v>1</v>
      </c>
      <c r="GX1197">
        <f t="shared" si="1193"/>
        <v>0</v>
      </c>
      <c r="HA1197">
        <v>0</v>
      </c>
      <c r="HB1197">
        <v>0</v>
      </c>
      <c r="HC1197">
        <f t="shared" si="1194"/>
        <v>0</v>
      </c>
      <c r="HE1197" t="s">
        <v>3</v>
      </c>
      <c r="HF1197" t="s">
        <v>3</v>
      </c>
      <c r="IK1197">
        <v>0</v>
      </c>
    </row>
    <row r="1198" spans="1:245">
      <c r="A1198">
        <v>17</v>
      </c>
      <c r="B1198">
        <v>1</v>
      </c>
      <c r="C1198">
        <f>ROW(SmtRes!A983)</f>
        <v>983</v>
      </c>
      <c r="D1198">
        <f>ROW(EtalonRes!A959)</f>
        <v>959</v>
      </c>
      <c r="E1198" t="s">
        <v>311</v>
      </c>
      <c r="F1198" t="s">
        <v>282</v>
      </c>
      <c r="G1198" t="s">
        <v>283</v>
      </c>
      <c r="H1198" t="s">
        <v>144</v>
      </c>
      <c r="I1198">
        <f>ROUND(8/100,9)</f>
        <v>0.08</v>
      </c>
      <c r="J1198">
        <v>0</v>
      </c>
      <c r="O1198">
        <f t="shared" si="1160"/>
        <v>2518.17</v>
      </c>
      <c r="P1198">
        <f t="shared" si="1161"/>
        <v>111.36</v>
      </c>
      <c r="Q1198">
        <f t="shared" si="1162"/>
        <v>31.97</v>
      </c>
      <c r="R1198">
        <f t="shared" si="1163"/>
        <v>6.85</v>
      </c>
      <c r="S1198">
        <f t="shared" si="1164"/>
        <v>2374.84</v>
      </c>
      <c r="T1198">
        <f t="shared" si="1165"/>
        <v>0</v>
      </c>
      <c r="U1198">
        <f t="shared" si="1166"/>
        <v>7.5520000000000005</v>
      </c>
      <c r="V1198">
        <f t="shared" si="1167"/>
        <v>1.6E-2</v>
      </c>
      <c r="W1198">
        <f t="shared" si="1168"/>
        <v>0</v>
      </c>
      <c r="X1198">
        <f t="shared" si="1169"/>
        <v>2262.61</v>
      </c>
      <c r="Y1198">
        <f t="shared" si="1170"/>
        <v>1548.1</v>
      </c>
      <c r="AA1198">
        <v>33525518</v>
      </c>
      <c r="AB1198">
        <f t="shared" si="1171"/>
        <v>1101.54</v>
      </c>
      <c r="AC1198">
        <f>ROUND((ES1198),6)</f>
        <v>120.73</v>
      </c>
      <c r="AD1198">
        <f>ROUND((((ET1198)-(EU1198))+AE1198),6)</f>
        <v>44.36</v>
      </c>
      <c r="AE1198">
        <f t="shared" si="1202"/>
        <v>2.7</v>
      </c>
      <c r="AF1198">
        <f t="shared" si="1202"/>
        <v>936.45</v>
      </c>
      <c r="AG1198">
        <f t="shared" si="1173"/>
        <v>0</v>
      </c>
      <c r="AH1198">
        <f t="shared" si="1203"/>
        <v>94.4</v>
      </c>
      <c r="AI1198">
        <f t="shared" si="1203"/>
        <v>0.2</v>
      </c>
      <c r="AJ1198">
        <f t="shared" si="1174"/>
        <v>0</v>
      </c>
      <c r="AK1198">
        <v>1101.54</v>
      </c>
      <c r="AL1198">
        <v>120.73</v>
      </c>
      <c r="AM1198">
        <v>44.36</v>
      </c>
      <c r="AN1198">
        <v>2.7</v>
      </c>
      <c r="AO1198">
        <v>936.45</v>
      </c>
      <c r="AP1198">
        <v>0</v>
      </c>
      <c r="AQ1198">
        <v>94.4</v>
      </c>
      <c r="AR1198">
        <v>0.2</v>
      </c>
      <c r="AS1198">
        <v>0</v>
      </c>
      <c r="AT1198">
        <v>95</v>
      </c>
      <c r="AU1198">
        <v>65</v>
      </c>
      <c r="AV1198">
        <v>1</v>
      </c>
      <c r="AW1198">
        <v>1</v>
      </c>
      <c r="AZ1198">
        <v>1</v>
      </c>
      <c r="BA1198">
        <v>31.7</v>
      </c>
      <c r="BB1198">
        <v>9.01</v>
      </c>
      <c r="BC1198">
        <v>11.53</v>
      </c>
      <c r="BD1198" t="s">
        <v>3</v>
      </c>
      <c r="BE1198" t="s">
        <v>3</v>
      </c>
      <c r="BF1198" t="s">
        <v>3</v>
      </c>
      <c r="BG1198" t="s">
        <v>3</v>
      </c>
      <c r="BH1198">
        <v>0</v>
      </c>
      <c r="BI1198">
        <v>2</v>
      </c>
      <c r="BJ1198" t="s">
        <v>284</v>
      </c>
      <c r="BM1198">
        <v>108001</v>
      </c>
      <c r="BN1198">
        <v>0</v>
      </c>
      <c r="BO1198" t="s">
        <v>282</v>
      </c>
      <c r="BP1198">
        <v>1</v>
      </c>
      <c r="BQ1198">
        <v>3</v>
      </c>
      <c r="BR1198">
        <v>0</v>
      </c>
      <c r="BS1198">
        <v>31.7</v>
      </c>
      <c r="BT1198">
        <v>1</v>
      </c>
      <c r="BU1198">
        <v>1</v>
      </c>
      <c r="BV1198">
        <v>1</v>
      </c>
      <c r="BW1198">
        <v>1</v>
      </c>
      <c r="BX1198">
        <v>1</v>
      </c>
      <c r="BY1198" t="s">
        <v>3</v>
      </c>
      <c r="BZ1198">
        <v>95</v>
      </c>
      <c r="CA1198">
        <v>65</v>
      </c>
      <c r="CE1198">
        <v>0</v>
      </c>
      <c r="CF1198">
        <v>0</v>
      </c>
      <c r="CG1198">
        <v>0</v>
      </c>
      <c r="CM1198">
        <v>0</v>
      </c>
      <c r="CN1198" t="s">
        <v>3</v>
      </c>
      <c r="CO1198">
        <v>0</v>
      </c>
      <c r="CP1198">
        <f t="shared" si="1175"/>
        <v>2518.17</v>
      </c>
      <c r="CQ1198">
        <f t="shared" si="1176"/>
        <v>1392.0169000000001</v>
      </c>
      <c r="CR1198">
        <f t="shared" si="1177"/>
        <v>399.68360000000001</v>
      </c>
      <c r="CS1198">
        <f t="shared" si="1178"/>
        <v>85.59</v>
      </c>
      <c r="CT1198">
        <f t="shared" si="1179"/>
        <v>29685.465</v>
      </c>
      <c r="CU1198">
        <f t="shared" si="1180"/>
        <v>0</v>
      </c>
      <c r="CV1198">
        <f t="shared" si="1181"/>
        <v>94.4</v>
      </c>
      <c r="CW1198">
        <f t="shared" si="1182"/>
        <v>0.2</v>
      </c>
      <c r="CX1198">
        <f t="shared" si="1183"/>
        <v>0</v>
      </c>
      <c r="CY1198">
        <f t="shared" si="1184"/>
        <v>2262.6055000000001</v>
      </c>
      <c r="CZ1198">
        <f t="shared" si="1185"/>
        <v>1548.0985000000001</v>
      </c>
      <c r="DC1198" t="s">
        <v>3</v>
      </c>
      <c r="DD1198" t="s">
        <v>3</v>
      </c>
      <c r="DE1198" t="s">
        <v>3</v>
      </c>
      <c r="DF1198" t="s">
        <v>3</v>
      </c>
      <c r="DG1198" t="s">
        <v>3</v>
      </c>
      <c r="DH1198" t="s">
        <v>3</v>
      </c>
      <c r="DI1198" t="s">
        <v>3</v>
      </c>
      <c r="DJ1198" t="s">
        <v>3</v>
      </c>
      <c r="DK1198" t="s">
        <v>3</v>
      </c>
      <c r="DL1198" t="s">
        <v>3</v>
      </c>
      <c r="DM1198" t="s">
        <v>3</v>
      </c>
      <c r="DN1198">
        <v>0</v>
      </c>
      <c r="DO1198">
        <v>0</v>
      </c>
      <c r="DP1198">
        <v>1</v>
      </c>
      <c r="DQ1198">
        <v>1</v>
      </c>
      <c r="DU1198">
        <v>1010</v>
      </c>
      <c r="DV1198" t="s">
        <v>144</v>
      </c>
      <c r="DW1198" t="s">
        <v>144</v>
      </c>
      <c r="DX1198">
        <v>100</v>
      </c>
      <c r="DZ1198" t="s">
        <v>3</v>
      </c>
      <c r="EA1198" t="s">
        <v>3</v>
      </c>
      <c r="EB1198" t="s">
        <v>3</v>
      </c>
      <c r="EC1198" t="s">
        <v>3</v>
      </c>
      <c r="EE1198">
        <v>36260309</v>
      </c>
      <c r="EF1198">
        <v>3</v>
      </c>
      <c r="EG1198" t="s">
        <v>224</v>
      </c>
      <c r="EH1198">
        <v>0</v>
      </c>
      <c r="EI1198" t="s">
        <v>3</v>
      </c>
      <c r="EJ1198">
        <v>2</v>
      </c>
      <c r="EK1198">
        <v>108001</v>
      </c>
      <c r="EL1198" t="s">
        <v>225</v>
      </c>
      <c r="EM1198" t="s">
        <v>226</v>
      </c>
      <c r="EO1198" t="s">
        <v>3</v>
      </c>
      <c r="EQ1198">
        <v>0</v>
      </c>
      <c r="ER1198">
        <v>1101.54</v>
      </c>
      <c r="ES1198">
        <v>120.73</v>
      </c>
      <c r="ET1198">
        <v>44.36</v>
      </c>
      <c r="EU1198">
        <v>2.7</v>
      </c>
      <c r="EV1198">
        <v>936.45</v>
      </c>
      <c r="EW1198">
        <v>94.4</v>
      </c>
      <c r="EX1198">
        <v>0.2</v>
      </c>
      <c r="EY1198">
        <v>0</v>
      </c>
      <c r="FQ1198">
        <v>0</v>
      </c>
      <c r="FR1198">
        <f t="shared" si="1186"/>
        <v>0</v>
      </c>
      <c r="FS1198">
        <v>0</v>
      </c>
      <c r="FX1198">
        <v>95</v>
      </c>
      <c r="FY1198">
        <v>65</v>
      </c>
      <c r="GA1198" t="s">
        <v>3</v>
      </c>
      <c r="GD1198">
        <v>1</v>
      </c>
      <c r="GF1198">
        <v>1562201403</v>
      </c>
      <c r="GG1198">
        <v>2</v>
      </c>
      <c r="GH1198">
        <v>1</v>
      </c>
      <c r="GI1198">
        <v>2</v>
      </c>
      <c r="GJ1198">
        <v>0</v>
      </c>
      <c r="GK1198">
        <v>0</v>
      </c>
      <c r="GL1198">
        <f t="shared" si="1187"/>
        <v>0</v>
      </c>
      <c r="GM1198">
        <f t="shared" si="1188"/>
        <v>6328.88</v>
      </c>
      <c r="GN1198">
        <f t="shared" si="1189"/>
        <v>0</v>
      </c>
      <c r="GO1198">
        <f t="shared" si="1190"/>
        <v>6328.88</v>
      </c>
      <c r="GP1198">
        <f t="shared" si="1191"/>
        <v>0</v>
      </c>
      <c r="GR1198">
        <v>0</v>
      </c>
      <c r="GS1198">
        <v>3</v>
      </c>
      <c r="GT1198">
        <v>0</v>
      </c>
      <c r="GU1198" t="s">
        <v>3</v>
      </c>
      <c r="GV1198">
        <f t="shared" si="1192"/>
        <v>0</v>
      </c>
      <c r="GW1198">
        <v>1</v>
      </c>
      <c r="GX1198">
        <f t="shared" si="1193"/>
        <v>0</v>
      </c>
      <c r="HA1198">
        <v>0</v>
      </c>
      <c r="HB1198">
        <v>0</v>
      </c>
      <c r="HC1198">
        <f t="shared" si="1194"/>
        <v>0</v>
      </c>
      <c r="HE1198" t="s">
        <v>3</v>
      </c>
      <c r="HF1198" t="s">
        <v>3</v>
      </c>
      <c r="IK1198">
        <v>0</v>
      </c>
    </row>
    <row r="1199" spans="1:245">
      <c r="A1199">
        <v>18</v>
      </c>
      <c r="B1199">
        <v>1</v>
      </c>
      <c r="C1199">
        <v>982</v>
      </c>
      <c r="E1199" t="s">
        <v>346</v>
      </c>
      <c r="F1199" t="s">
        <v>286</v>
      </c>
      <c r="G1199" t="s">
        <v>287</v>
      </c>
      <c r="H1199" t="s">
        <v>238</v>
      </c>
      <c r="I1199">
        <f>I1198*J1199</f>
        <v>8</v>
      </c>
      <c r="J1199">
        <v>100</v>
      </c>
      <c r="O1199">
        <f t="shared" si="1160"/>
        <v>3139.8</v>
      </c>
      <c r="P1199">
        <f t="shared" si="1161"/>
        <v>3139.8</v>
      </c>
      <c r="Q1199">
        <f t="shared" si="1162"/>
        <v>0</v>
      </c>
      <c r="R1199">
        <f t="shared" si="1163"/>
        <v>0</v>
      </c>
      <c r="S1199">
        <f t="shared" si="1164"/>
        <v>0</v>
      </c>
      <c r="T1199">
        <f t="shared" si="1165"/>
        <v>0</v>
      </c>
      <c r="U1199">
        <f t="shared" si="1166"/>
        <v>0</v>
      </c>
      <c r="V1199">
        <f t="shared" si="1167"/>
        <v>0</v>
      </c>
      <c r="W1199">
        <f t="shared" si="1168"/>
        <v>24.96</v>
      </c>
      <c r="X1199">
        <f t="shared" si="1169"/>
        <v>0</v>
      </c>
      <c r="Y1199">
        <f t="shared" si="1170"/>
        <v>0</v>
      </c>
      <c r="AA1199">
        <v>33525518</v>
      </c>
      <c r="AB1199">
        <f t="shared" si="1171"/>
        <v>162.18</v>
      </c>
      <c r="AC1199">
        <f>ROUND((ES1199),6)</f>
        <v>162.18</v>
      </c>
      <c r="AD1199">
        <f>ROUND((((ET1199)-(EU1199))+AE1199),6)</f>
        <v>0</v>
      </c>
      <c r="AE1199">
        <f t="shared" si="1202"/>
        <v>0</v>
      </c>
      <c r="AF1199">
        <f t="shared" si="1202"/>
        <v>0</v>
      </c>
      <c r="AG1199">
        <f t="shared" si="1173"/>
        <v>0</v>
      </c>
      <c r="AH1199">
        <f t="shared" si="1203"/>
        <v>0</v>
      </c>
      <c r="AI1199">
        <f t="shared" si="1203"/>
        <v>0</v>
      </c>
      <c r="AJ1199">
        <f t="shared" si="1174"/>
        <v>3.12</v>
      </c>
      <c r="AK1199">
        <v>162.18</v>
      </c>
      <c r="AL1199">
        <v>162.18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3.12</v>
      </c>
      <c r="AT1199">
        <v>95</v>
      </c>
      <c r="AU1199">
        <v>65</v>
      </c>
      <c r="AV1199">
        <v>1</v>
      </c>
      <c r="AW1199">
        <v>1</v>
      </c>
      <c r="AZ1199">
        <v>1</v>
      </c>
      <c r="BA1199">
        <v>1</v>
      </c>
      <c r="BB1199">
        <v>1</v>
      </c>
      <c r="BC1199">
        <v>2.42</v>
      </c>
      <c r="BD1199" t="s">
        <v>3</v>
      </c>
      <c r="BE1199" t="s">
        <v>3</v>
      </c>
      <c r="BF1199" t="s">
        <v>3</v>
      </c>
      <c r="BG1199" t="s">
        <v>3</v>
      </c>
      <c r="BH1199">
        <v>3</v>
      </c>
      <c r="BI1199">
        <v>2</v>
      </c>
      <c r="BJ1199" t="s">
        <v>288</v>
      </c>
      <c r="BM1199">
        <v>108001</v>
      </c>
      <c r="BN1199">
        <v>0</v>
      </c>
      <c r="BO1199" t="s">
        <v>286</v>
      </c>
      <c r="BP1199">
        <v>1</v>
      </c>
      <c r="BQ1199">
        <v>3</v>
      </c>
      <c r="BR1199">
        <v>0</v>
      </c>
      <c r="BS1199">
        <v>1</v>
      </c>
      <c r="BT1199">
        <v>1</v>
      </c>
      <c r="BU1199">
        <v>1</v>
      </c>
      <c r="BV1199">
        <v>1</v>
      </c>
      <c r="BW1199">
        <v>1</v>
      </c>
      <c r="BX1199">
        <v>1</v>
      </c>
      <c r="BY1199" t="s">
        <v>3</v>
      </c>
      <c r="BZ1199">
        <v>95</v>
      </c>
      <c r="CA1199">
        <v>65</v>
      </c>
      <c r="CE1199">
        <v>0</v>
      </c>
      <c r="CF1199">
        <v>0</v>
      </c>
      <c r="CG1199">
        <v>0</v>
      </c>
      <c r="CM1199">
        <v>0</v>
      </c>
      <c r="CN1199" t="s">
        <v>3</v>
      </c>
      <c r="CO1199">
        <v>0</v>
      </c>
      <c r="CP1199">
        <f t="shared" si="1175"/>
        <v>3139.8</v>
      </c>
      <c r="CQ1199">
        <f t="shared" si="1176"/>
        <v>392.47559999999999</v>
      </c>
      <c r="CR1199">
        <f t="shared" si="1177"/>
        <v>0</v>
      </c>
      <c r="CS1199">
        <f t="shared" si="1178"/>
        <v>0</v>
      </c>
      <c r="CT1199">
        <f t="shared" si="1179"/>
        <v>0</v>
      </c>
      <c r="CU1199">
        <f t="shared" si="1180"/>
        <v>0</v>
      </c>
      <c r="CV1199">
        <f t="shared" si="1181"/>
        <v>0</v>
      </c>
      <c r="CW1199">
        <f t="shared" si="1182"/>
        <v>0</v>
      </c>
      <c r="CX1199">
        <f t="shared" si="1183"/>
        <v>3.12</v>
      </c>
      <c r="CY1199">
        <f t="shared" si="1184"/>
        <v>0</v>
      </c>
      <c r="CZ1199">
        <f t="shared" si="1185"/>
        <v>0</v>
      </c>
      <c r="DC1199" t="s">
        <v>3</v>
      </c>
      <c r="DD1199" t="s">
        <v>3</v>
      </c>
      <c r="DE1199" t="s">
        <v>3</v>
      </c>
      <c r="DF1199" t="s">
        <v>3</v>
      </c>
      <c r="DG1199" t="s">
        <v>3</v>
      </c>
      <c r="DH1199" t="s">
        <v>3</v>
      </c>
      <c r="DI1199" t="s">
        <v>3</v>
      </c>
      <c r="DJ1199" t="s">
        <v>3</v>
      </c>
      <c r="DK1199" t="s">
        <v>3</v>
      </c>
      <c r="DL1199" t="s">
        <v>3</v>
      </c>
      <c r="DM1199" t="s">
        <v>3</v>
      </c>
      <c r="DN1199">
        <v>0</v>
      </c>
      <c r="DO1199">
        <v>0</v>
      </c>
      <c r="DP1199">
        <v>1</v>
      </c>
      <c r="DQ1199">
        <v>1</v>
      </c>
      <c r="DU1199">
        <v>1010</v>
      </c>
      <c r="DV1199" t="s">
        <v>238</v>
      </c>
      <c r="DW1199" t="s">
        <v>238</v>
      </c>
      <c r="DX1199">
        <v>1</v>
      </c>
      <c r="DZ1199" t="s">
        <v>3</v>
      </c>
      <c r="EA1199" t="s">
        <v>3</v>
      </c>
      <c r="EB1199" t="s">
        <v>3</v>
      </c>
      <c r="EC1199" t="s">
        <v>3</v>
      </c>
      <c r="EE1199">
        <v>36260309</v>
      </c>
      <c r="EF1199">
        <v>3</v>
      </c>
      <c r="EG1199" t="s">
        <v>224</v>
      </c>
      <c r="EH1199">
        <v>0</v>
      </c>
      <c r="EI1199" t="s">
        <v>3</v>
      </c>
      <c r="EJ1199">
        <v>2</v>
      </c>
      <c r="EK1199">
        <v>108001</v>
      </c>
      <c r="EL1199" t="s">
        <v>225</v>
      </c>
      <c r="EM1199" t="s">
        <v>226</v>
      </c>
      <c r="EO1199" t="s">
        <v>3</v>
      </c>
      <c r="EQ1199">
        <v>0</v>
      </c>
      <c r="ER1199">
        <v>162.18</v>
      </c>
      <c r="ES1199">
        <v>162.18</v>
      </c>
      <c r="ET1199">
        <v>0</v>
      </c>
      <c r="EU1199">
        <v>0</v>
      </c>
      <c r="EV1199">
        <v>0</v>
      </c>
      <c r="EW1199">
        <v>0</v>
      </c>
      <c r="EX1199">
        <v>0</v>
      </c>
      <c r="FQ1199">
        <v>0</v>
      </c>
      <c r="FR1199">
        <f t="shared" si="1186"/>
        <v>0</v>
      </c>
      <c r="FS1199">
        <v>0</v>
      </c>
      <c r="FX1199">
        <v>95</v>
      </c>
      <c r="FY1199">
        <v>65</v>
      </c>
      <c r="GA1199" t="s">
        <v>3</v>
      </c>
      <c r="GD1199">
        <v>1</v>
      </c>
      <c r="GF1199">
        <v>1401979595</v>
      </c>
      <c r="GG1199">
        <v>2</v>
      </c>
      <c r="GH1199">
        <v>1</v>
      </c>
      <c r="GI1199">
        <v>2</v>
      </c>
      <c r="GJ1199">
        <v>0</v>
      </c>
      <c r="GK1199">
        <v>0</v>
      </c>
      <c r="GL1199">
        <f t="shared" si="1187"/>
        <v>0</v>
      </c>
      <c r="GM1199">
        <f t="shared" si="1188"/>
        <v>3139.8</v>
      </c>
      <c r="GN1199">
        <f t="shared" si="1189"/>
        <v>0</v>
      </c>
      <c r="GO1199">
        <f t="shared" si="1190"/>
        <v>3139.8</v>
      </c>
      <c r="GP1199">
        <f t="shared" si="1191"/>
        <v>0</v>
      </c>
      <c r="GR1199">
        <v>0</v>
      </c>
      <c r="GS1199">
        <v>3</v>
      </c>
      <c r="GT1199">
        <v>0</v>
      </c>
      <c r="GU1199" t="s">
        <v>3</v>
      </c>
      <c r="GV1199">
        <f t="shared" si="1192"/>
        <v>0</v>
      </c>
      <c r="GW1199">
        <v>1</v>
      </c>
      <c r="GX1199">
        <f t="shared" si="1193"/>
        <v>0</v>
      </c>
      <c r="HA1199">
        <v>0</v>
      </c>
      <c r="HB1199">
        <v>0</v>
      </c>
      <c r="HC1199">
        <f t="shared" si="1194"/>
        <v>0</v>
      </c>
      <c r="HE1199" t="s">
        <v>3</v>
      </c>
      <c r="HF1199" t="s">
        <v>3</v>
      </c>
      <c r="IK1199">
        <v>0</v>
      </c>
    </row>
    <row r="1200" spans="1:245">
      <c r="A1200">
        <v>17</v>
      </c>
      <c r="B1200">
        <v>1</v>
      </c>
      <c r="E1200" t="s">
        <v>267</v>
      </c>
      <c r="F1200" t="s">
        <v>347</v>
      </c>
      <c r="G1200" t="s">
        <v>348</v>
      </c>
      <c r="H1200" t="s">
        <v>349</v>
      </c>
      <c r="I1200">
        <v>0.6</v>
      </c>
      <c r="J1200">
        <v>0</v>
      </c>
      <c r="O1200">
        <f t="shared" si="1160"/>
        <v>359.74</v>
      </c>
      <c r="P1200">
        <f t="shared" si="1161"/>
        <v>0</v>
      </c>
      <c r="Q1200">
        <f t="shared" si="1162"/>
        <v>359.74</v>
      </c>
      <c r="R1200">
        <f t="shared" si="1163"/>
        <v>0</v>
      </c>
      <c r="S1200">
        <f t="shared" si="1164"/>
        <v>0</v>
      </c>
      <c r="T1200">
        <f t="shared" si="1165"/>
        <v>0</v>
      </c>
      <c r="U1200">
        <f t="shared" si="1166"/>
        <v>0</v>
      </c>
      <c r="V1200">
        <f t="shared" si="1167"/>
        <v>0</v>
      </c>
      <c r="W1200">
        <f t="shared" si="1168"/>
        <v>0</v>
      </c>
      <c r="X1200">
        <f t="shared" si="1169"/>
        <v>0</v>
      </c>
      <c r="Y1200">
        <f t="shared" si="1170"/>
        <v>0</v>
      </c>
      <c r="AA1200">
        <v>33525518</v>
      </c>
      <c r="AB1200">
        <f t="shared" si="1171"/>
        <v>42.98</v>
      </c>
      <c r="AC1200">
        <f>ROUND((ES1200),6)</f>
        <v>0</v>
      </c>
      <c r="AD1200">
        <f>ROUND(((ET1200)+ROUND(((EU1200)*1.6),2)),6)</f>
        <v>42.98</v>
      </c>
      <c r="AE1200">
        <f>ROUND(((EU1200)+ROUND(((EU1200)*1.6),2)),6)</f>
        <v>0</v>
      </c>
      <c r="AF1200">
        <f>ROUND(((EV1200)+ROUND(((EV1200)*1.6),2)),6)</f>
        <v>0</v>
      </c>
      <c r="AG1200">
        <f t="shared" si="1173"/>
        <v>0</v>
      </c>
      <c r="AH1200">
        <f t="shared" si="1203"/>
        <v>0</v>
      </c>
      <c r="AI1200">
        <f t="shared" si="1203"/>
        <v>0</v>
      </c>
      <c r="AJ1200">
        <f t="shared" si="1174"/>
        <v>0</v>
      </c>
      <c r="AK1200">
        <v>42.98</v>
      </c>
      <c r="AL1200">
        <v>0</v>
      </c>
      <c r="AM1200">
        <v>42.98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1</v>
      </c>
      <c r="AW1200">
        <v>1</v>
      </c>
      <c r="AZ1200">
        <v>1</v>
      </c>
      <c r="BA1200">
        <v>13.95</v>
      </c>
      <c r="BB1200">
        <v>13.95</v>
      </c>
      <c r="BC1200">
        <v>1</v>
      </c>
      <c r="BD1200" t="s">
        <v>3</v>
      </c>
      <c r="BE1200" t="s">
        <v>3</v>
      </c>
      <c r="BF1200" t="s">
        <v>3</v>
      </c>
      <c r="BG1200" t="s">
        <v>3</v>
      </c>
      <c r="BH1200">
        <v>0</v>
      </c>
      <c r="BI1200">
        <v>1</v>
      </c>
      <c r="BJ1200" t="s">
        <v>350</v>
      </c>
      <c r="BM1200">
        <v>700004</v>
      </c>
      <c r="BN1200">
        <v>0</v>
      </c>
      <c r="BO1200" t="s">
        <v>3</v>
      </c>
      <c r="BP1200">
        <v>0</v>
      </c>
      <c r="BQ1200">
        <v>19</v>
      </c>
      <c r="BR1200">
        <v>0</v>
      </c>
      <c r="BS1200">
        <v>13.95</v>
      </c>
      <c r="BT1200">
        <v>1</v>
      </c>
      <c r="BU1200">
        <v>1</v>
      </c>
      <c r="BV1200">
        <v>1</v>
      </c>
      <c r="BW1200">
        <v>1</v>
      </c>
      <c r="BX1200">
        <v>1</v>
      </c>
      <c r="BY1200" t="s">
        <v>3</v>
      </c>
      <c r="BZ1200">
        <v>0</v>
      </c>
      <c r="CA1200">
        <v>0</v>
      </c>
      <c r="CE1200">
        <v>0</v>
      </c>
      <c r="CF1200">
        <v>0</v>
      </c>
      <c r="CG1200">
        <v>0</v>
      </c>
      <c r="CM1200">
        <v>0</v>
      </c>
      <c r="CN1200" t="s">
        <v>3</v>
      </c>
      <c r="CO1200">
        <v>0</v>
      </c>
      <c r="CP1200">
        <f t="shared" si="1175"/>
        <v>359.74</v>
      </c>
      <c r="CQ1200">
        <f t="shared" si="1176"/>
        <v>0</v>
      </c>
      <c r="CR1200">
        <f t="shared" si="1177"/>
        <v>599.57099999999991</v>
      </c>
      <c r="CS1200">
        <f t="shared" si="1178"/>
        <v>0</v>
      </c>
      <c r="CT1200">
        <f t="shared" si="1179"/>
        <v>0</v>
      </c>
      <c r="CU1200">
        <f t="shared" si="1180"/>
        <v>0</v>
      </c>
      <c r="CV1200">
        <f t="shared" si="1181"/>
        <v>0</v>
      </c>
      <c r="CW1200">
        <f t="shared" si="1182"/>
        <v>0</v>
      </c>
      <c r="CX1200">
        <f t="shared" si="1183"/>
        <v>0</v>
      </c>
      <c r="CY1200">
        <f t="shared" si="1184"/>
        <v>0</v>
      </c>
      <c r="CZ1200">
        <f t="shared" si="1185"/>
        <v>0</v>
      </c>
      <c r="DC1200" t="s">
        <v>3</v>
      </c>
      <c r="DD1200" t="s">
        <v>3</v>
      </c>
      <c r="DE1200" t="s">
        <v>3</v>
      </c>
      <c r="DF1200" t="s">
        <v>3</v>
      </c>
      <c r="DG1200" t="s">
        <v>3</v>
      </c>
      <c r="DH1200" t="s">
        <v>3</v>
      </c>
      <c r="DI1200" t="s">
        <v>3</v>
      </c>
      <c r="DJ1200" t="s">
        <v>3</v>
      </c>
      <c r="DK1200" t="s">
        <v>3</v>
      </c>
      <c r="DL1200" t="s">
        <v>3</v>
      </c>
      <c r="DM1200" t="s">
        <v>3</v>
      </c>
      <c r="DN1200">
        <v>0</v>
      </c>
      <c r="DO1200">
        <v>0</v>
      </c>
      <c r="DP1200">
        <v>1</v>
      </c>
      <c r="DQ1200">
        <v>1</v>
      </c>
      <c r="DU1200">
        <v>1013</v>
      </c>
      <c r="DV1200" t="s">
        <v>349</v>
      </c>
      <c r="DW1200" t="s">
        <v>349</v>
      </c>
      <c r="DX1200">
        <v>1</v>
      </c>
      <c r="DZ1200" t="s">
        <v>3</v>
      </c>
      <c r="EA1200" t="s">
        <v>3</v>
      </c>
      <c r="EB1200" t="s">
        <v>3</v>
      </c>
      <c r="EC1200" t="s">
        <v>3</v>
      </c>
      <c r="EE1200">
        <v>36260614</v>
      </c>
      <c r="EF1200">
        <v>19</v>
      </c>
      <c r="EG1200" t="s">
        <v>351</v>
      </c>
      <c r="EH1200">
        <v>0</v>
      </c>
      <c r="EI1200" t="s">
        <v>3</v>
      </c>
      <c r="EJ1200">
        <v>1</v>
      </c>
      <c r="EK1200">
        <v>700004</v>
      </c>
      <c r="EL1200" t="s">
        <v>352</v>
      </c>
      <c r="EM1200" t="s">
        <v>353</v>
      </c>
      <c r="EO1200" t="s">
        <v>3</v>
      </c>
      <c r="EQ1200">
        <v>0</v>
      </c>
      <c r="ER1200">
        <v>42.98</v>
      </c>
      <c r="ES1200">
        <v>0</v>
      </c>
      <c r="ET1200">
        <v>42.98</v>
      </c>
      <c r="EU1200">
        <v>0</v>
      </c>
      <c r="EV1200">
        <v>0</v>
      </c>
      <c r="EW1200">
        <v>0</v>
      </c>
      <c r="EX1200">
        <v>0</v>
      </c>
      <c r="EY1200">
        <v>0</v>
      </c>
      <c r="FQ1200">
        <v>0</v>
      </c>
      <c r="FR1200">
        <f t="shared" si="1186"/>
        <v>0</v>
      </c>
      <c r="FS1200">
        <v>0</v>
      </c>
      <c r="FX1200">
        <v>0</v>
      </c>
      <c r="FY1200">
        <v>0</v>
      </c>
      <c r="GA1200" t="s">
        <v>3</v>
      </c>
      <c r="GD1200">
        <v>1</v>
      </c>
      <c r="GF1200">
        <v>-888683356</v>
      </c>
      <c r="GG1200">
        <v>2</v>
      </c>
      <c r="GH1200">
        <v>1</v>
      </c>
      <c r="GI1200">
        <v>2</v>
      </c>
      <c r="GJ1200">
        <v>0</v>
      </c>
      <c r="GK1200">
        <v>0</v>
      </c>
      <c r="GL1200">
        <f t="shared" si="1187"/>
        <v>0</v>
      </c>
      <c r="GM1200">
        <f t="shared" si="1188"/>
        <v>359.74</v>
      </c>
      <c r="GN1200">
        <f t="shared" si="1189"/>
        <v>359.74</v>
      </c>
      <c r="GO1200">
        <f t="shared" si="1190"/>
        <v>0</v>
      </c>
      <c r="GP1200">
        <f t="shared" si="1191"/>
        <v>0</v>
      </c>
      <c r="GR1200">
        <v>0</v>
      </c>
      <c r="GS1200">
        <v>3</v>
      </c>
      <c r="GT1200">
        <v>0</v>
      </c>
      <c r="GU1200" t="s">
        <v>3</v>
      </c>
      <c r="GV1200">
        <f t="shared" si="1192"/>
        <v>0</v>
      </c>
      <c r="GW1200">
        <v>1</v>
      </c>
      <c r="GX1200">
        <f t="shared" si="1193"/>
        <v>0</v>
      </c>
      <c r="HA1200">
        <v>0</v>
      </c>
      <c r="HB1200">
        <v>0</v>
      </c>
      <c r="HC1200">
        <f t="shared" si="1194"/>
        <v>0</v>
      </c>
      <c r="HD1200">
        <f>GM1200</f>
        <v>359.74</v>
      </c>
      <c r="HE1200" t="s">
        <v>3</v>
      </c>
      <c r="HF1200" t="s">
        <v>3</v>
      </c>
      <c r="IK1200">
        <v>0</v>
      </c>
    </row>
    <row r="1201" spans="1:245">
      <c r="A1201">
        <v>17</v>
      </c>
      <c r="B1201">
        <v>1</v>
      </c>
      <c r="E1201" t="s">
        <v>272</v>
      </c>
      <c r="F1201" t="s">
        <v>354</v>
      </c>
      <c r="G1201" t="s">
        <v>355</v>
      </c>
      <c r="H1201" t="s">
        <v>349</v>
      </c>
      <c r="I1201">
        <v>0.6</v>
      </c>
      <c r="J1201">
        <v>0</v>
      </c>
      <c r="O1201">
        <f t="shared" si="1160"/>
        <v>121.7</v>
      </c>
      <c r="P1201">
        <f t="shared" si="1161"/>
        <v>0</v>
      </c>
      <c r="Q1201">
        <f t="shared" si="1162"/>
        <v>121.7</v>
      </c>
      <c r="R1201">
        <f t="shared" si="1163"/>
        <v>0</v>
      </c>
      <c r="S1201">
        <f t="shared" si="1164"/>
        <v>0</v>
      </c>
      <c r="T1201">
        <f t="shared" si="1165"/>
        <v>0</v>
      </c>
      <c r="U1201">
        <f t="shared" si="1166"/>
        <v>0</v>
      </c>
      <c r="V1201">
        <f t="shared" si="1167"/>
        <v>0</v>
      </c>
      <c r="W1201">
        <f t="shared" si="1168"/>
        <v>0</v>
      </c>
      <c r="X1201">
        <f t="shared" si="1169"/>
        <v>0</v>
      </c>
      <c r="Y1201">
        <f t="shared" si="1170"/>
        <v>0</v>
      </c>
      <c r="AA1201">
        <v>33525518</v>
      </c>
      <c r="AB1201">
        <f t="shared" si="1171"/>
        <v>20.91</v>
      </c>
      <c r="AC1201">
        <f>ROUND((ES1201),6)</f>
        <v>0</v>
      </c>
      <c r="AD1201">
        <f>ROUND(((ET1201)+ROUND(((EU1201)*1.85),2)),6)</f>
        <v>20.91</v>
      </c>
      <c r="AE1201">
        <f>ROUND(((EU1201)+ROUND(((EU1201)*1.85),2)),6)</f>
        <v>0</v>
      </c>
      <c r="AF1201">
        <f>ROUND(((EV1201)+ROUND(((EV1201)*1.85),2)),6)</f>
        <v>0</v>
      </c>
      <c r="AG1201">
        <f t="shared" si="1173"/>
        <v>0</v>
      </c>
      <c r="AH1201">
        <f t="shared" si="1203"/>
        <v>0</v>
      </c>
      <c r="AI1201">
        <f t="shared" si="1203"/>
        <v>0</v>
      </c>
      <c r="AJ1201">
        <f t="shared" si="1174"/>
        <v>0</v>
      </c>
      <c r="AK1201">
        <v>20.91</v>
      </c>
      <c r="AL1201">
        <v>0</v>
      </c>
      <c r="AM1201">
        <v>20.91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1</v>
      </c>
      <c r="AW1201">
        <v>1</v>
      </c>
      <c r="AZ1201">
        <v>1</v>
      </c>
      <c r="BA1201">
        <v>9.6999999999999993</v>
      </c>
      <c r="BB1201">
        <v>9.6999999999999993</v>
      </c>
      <c r="BC1201">
        <v>1</v>
      </c>
      <c r="BD1201" t="s">
        <v>3</v>
      </c>
      <c r="BE1201" t="s">
        <v>3</v>
      </c>
      <c r="BF1201" t="s">
        <v>3</v>
      </c>
      <c r="BG1201" t="s">
        <v>3</v>
      </c>
      <c r="BH1201">
        <v>0</v>
      </c>
      <c r="BI1201">
        <v>1</v>
      </c>
      <c r="BJ1201" t="s">
        <v>356</v>
      </c>
      <c r="BM1201">
        <v>700001</v>
      </c>
      <c r="BN1201">
        <v>0</v>
      </c>
      <c r="BO1201" t="s">
        <v>3</v>
      </c>
      <c r="BP1201">
        <v>0</v>
      </c>
      <c r="BQ1201">
        <v>10</v>
      </c>
      <c r="BR1201">
        <v>0</v>
      </c>
      <c r="BS1201">
        <v>9.6999999999999993</v>
      </c>
      <c r="BT1201">
        <v>1</v>
      </c>
      <c r="BU1201">
        <v>1</v>
      </c>
      <c r="BV1201">
        <v>1</v>
      </c>
      <c r="BW1201">
        <v>1</v>
      </c>
      <c r="BX1201">
        <v>1</v>
      </c>
      <c r="BY1201" t="s">
        <v>3</v>
      </c>
      <c r="BZ1201">
        <v>0</v>
      </c>
      <c r="CA1201">
        <v>0</v>
      </c>
      <c r="CE1201">
        <v>0</v>
      </c>
      <c r="CF1201">
        <v>0</v>
      </c>
      <c r="CG1201">
        <v>0</v>
      </c>
      <c r="CM1201">
        <v>0</v>
      </c>
      <c r="CN1201" t="s">
        <v>3</v>
      </c>
      <c r="CO1201">
        <v>0</v>
      </c>
      <c r="CP1201">
        <f t="shared" si="1175"/>
        <v>121.7</v>
      </c>
      <c r="CQ1201">
        <f t="shared" si="1176"/>
        <v>0</v>
      </c>
      <c r="CR1201">
        <f t="shared" si="1177"/>
        <v>202.827</v>
      </c>
      <c r="CS1201">
        <f t="shared" si="1178"/>
        <v>0</v>
      </c>
      <c r="CT1201">
        <f t="shared" si="1179"/>
        <v>0</v>
      </c>
      <c r="CU1201">
        <f t="shared" si="1180"/>
        <v>0</v>
      </c>
      <c r="CV1201">
        <f t="shared" si="1181"/>
        <v>0</v>
      </c>
      <c r="CW1201">
        <f t="shared" si="1182"/>
        <v>0</v>
      </c>
      <c r="CX1201">
        <f t="shared" si="1183"/>
        <v>0</v>
      </c>
      <c r="CY1201">
        <f t="shared" si="1184"/>
        <v>0</v>
      </c>
      <c r="CZ1201">
        <f t="shared" si="1185"/>
        <v>0</v>
      </c>
      <c r="DC1201" t="s">
        <v>3</v>
      </c>
      <c r="DD1201" t="s">
        <v>3</v>
      </c>
      <c r="DE1201" t="s">
        <v>3</v>
      </c>
      <c r="DF1201" t="s">
        <v>3</v>
      </c>
      <c r="DG1201" t="s">
        <v>3</v>
      </c>
      <c r="DH1201" t="s">
        <v>3</v>
      </c>
      <c r="DI1201" t="s">
        <v>3</v>
      </c>
      <c r="DJ1201" t="s">
        <v>3</v>
      </c>
      <c r="DK1201" t="s">
        <v>3</v>
      </c>
      <c r="DL1201" t="s">
        <v>3</v>
      </c>
      <c r="DM1201" t="s">
        <v>3</v>
      </c>
      <c r="DN1201">
        <v>0</v>
      </c>
      <c r="DO1201">
        <v>0</v>
      </c>
      <c r="DP1201">
        <v>1</v>
      </c>
      <c r="DQ1201">
        <v>1</v>
      </c>
      <c r="DU1201">
        <v>1013</v>
      </c>
      <c r="DV1201" t="s">
        <v>349</v>
      </c>
      <c r="DW1201" t="s">
        <v>349</v>
      </c>
      <c r="DX1201">
        <v>1</v>
      </c>
      <c r="DZ1201" t="s">
        <v>3</v>
      </c>
      <c r="EA1201" t="s">
        <v>3</v>
      </c>
      <c r="EB1201" t="s">
        <v>3</v>
      </c>
      <c r="EC1201" t="s">
        <v>3</v>
      </c>
      <c r="EE1201">
        <v>36260364</v>
      </c>
      <c r="EF1201">
        <v>10</v>
      </c>
      <c r="EG1201" t="s">
        <v>357</v>
      </c>
      <c r="EH1201">
        <v>0</v>
      </c>
      <c r="EI1201" t="s">
        <v>3</v>
      </c>
      <c r="EJ1201">
        <v>1</v>
      </c>
      <c r="EK1201">
        <v>700001</v>
      </c>
      <c r="EL1201" t="s">
        <v>358</v>
      </c>
      <c r="EM1201" t="s">
        <v>359</v>
      </c>
      <c r="EO1201" t="s">
        <v>3</v>
      </c>
      <c r="EQ1201">
        <v>0</v>
      </c>
      <c r="ER1201">
        <v>20.91</v>
      </c>
      <c r="ES1201">
        <v>0</v>
      </c>
      <c r="ET1201">
        <v>20.91</v>
      </c>
      <c r="EU1201">
        <v>0</v>
      </c>
      <c r="EV1201">
        <v>0</v>
      </c>
      <c r="EW1201">
        <v>0</v>
      </c>
      <c r="EX1201">
        <v>0</v>
      </c>
      <c r="EY1201">
        <v>0</v>
      </c>
      <c r="FQ1201">
        <v>0</v>
      </c>
      <c r="FR1201">
        <f t="shared" si="1186"/>
        <v>0</v>
      </c>
      <c r="FS1201">
        <v>0</v>
      </c>
      <c r="FX1201">
        <v>0</v>
      </c>
      <c r="FY1201">
        <v>0</v>
      </c>
      <c r="GA1201" t="s">
        <v>3</v>
      </c>
      <c r="GD1201">
        <v>1</v>
      </c>
      <c r="GF1201">
        <v>1293652068</v>
      </c>
      <c r="GG1201">
        <v>2</v>
      </c>
      <c r="GH1201">
        <v>1</v>
      </c>
      <c r="GI1201">
        <v>2</v>
      </c>
      <c r="GJ1201">
        <v>0</v>
      </c>
      <c r="GK1201">
        <v>0</v>
      </c>
      <c r="GL1201">
        <f t="shared" si="1187"/>
        <v>0</v>
      </c>
      <c r="GM1201">
        <f t="shared" si="1188"/>
        <v>121.7</v>
      </c>
      <c r="GN1201">
        <f t="shared" si="1189"/>
        <v>121.7</v>
      </c>
      <c r="GO1201">
        <f t="shared" si="1190"/>
        <v>0</v>
      </c>
      <c r="GP1201">
        <f t="shared" si="1191"/>
        <v>0</v>
      </c>
      <c r="GR1201">
        <v>0</v>
      </c>
      <c r="GS1201">
        <v>3</v>
      </c>
      <c r="GT1201">
        <v>0</v>
      </c>
      <c r="GU1201" t="s">
        <v>3</v>
      </c>
      <c r="GV1201">
        <f t="shared" si="1192"/>
        <v>0</v>
      </c>
      <c r="GW1201">
        <v>1</v>
      </c>
      <c r="GX1201">
        <f t="shared" si="1193"/>
        <v>0</v>
      </c>
      <c r="HA1201">
        <v>0</v>
      </c>
      <c r="HB1201">
        <v>0</v>
      </c>
      <c r="HC1201">
        <f t="shared" si="1194"/>
        <v>0</v>
      </c>
      <c r="HD1201">
        <f>GM1201</f>
        <v>121.7</v>
      </c>
      <c r="HE1201" t="s">
        <v>3</v>
      </c>
      <c r="HF1201" t="s">
        <v>3</v>
      </c>
      <c r="IK1201">
        <v>0</v>
      </c>
    </row>
    <row r="1203" spans="1:245">
      <c r="A1203" s="2">
        <v>51</v>
      </c>
      <c r="B1203" s="2">
        <f>B1166</f>
        <v>1</v>
      </c>
      <c r="C1203" s="2">
        <f>A1166</f>
        <v>5</v>
      </c>
      <c r="D1203" s="2">
        <f>ROW(A1166)</f>
        <v>1166</v>
      </c>
      <c r="E1203" s="2"/>
      <c r="F1203" s="2" t="str">
        <f>IF(F1166&lt;&gt;"",F1166,"")</f>
        <v>Новый подраздел</v>
      </c>
      <c r="G1203" s="2" t="str">
        <f>IF(G1166&lt;&gt;"",G1166,"")</f>
        <v>коридор 19 холл</v>
      </c>
      <c r="H1203" s="2">
        <v>0</v>
      </c>
      <c r="I1203" s="2"/>
      <c r="J1203" s="2"/>
      <c r="K1203" s="2"/>
      <c r="L1203" s="2"/>
      <c r="M1203" s="2"/>
      <c r="N1203" s="2"/>
      <c r="O1203" s="2">
        <f t="shared" ref="O1203:T1203" si="1204">ROUND(AB1203,2)</f>
        <v>424903.07</v>
      </c>
      <c r="P1203" s="2">
        <f t="shared" si="1204"/>
        <v>243105.42</v>
      </c>
      <c r="Q1203" s="2">
        <f t="shared" si="1204"/>
        <v>14223.62</v>
      </c>
      <c r="R1203" s="2">
        <f t="shared" si="1204"/>
        <v>3937.7</v>
      </c>
      <c r="S1203" s="2">
        <f t="shared" si="1204"/>
        <v>167574.03</v>
      </c>
      <c r="T1203" s="2">
        <f t="shared" si="1204"/>
        <v>0</v>
      </c>
      <c r="U1203" s="2">
        <f>AH1203</f>
        <v>592.08881299999996</v>
      </c>
      <c r="V1203" s="2">
        <f>AI1203</f>
        <v>11.530670000000001</v>
      </c>
      <c r="W1203" s="2">
        <f>ROUND(AJ1203,2)</f>
        <v>753.04</v>
      </c>
      <c r="X1203" s="2">
        <f>ROUND(AK1203,2)</f>
        <v>177120.93</v>
      </c>
      <c r="Y1203" s="2">
        <f>ROUND(AL1203,2)</f>
        <v>96203.29</v>
      </c>
      <c r="Z1203" s="2"/>
      <c r="AA1203" s="2"/>
      <c r="AB1203" s="2">
        <f>ROUND(SUMIF(AA1170:AA1201,"=33525518",O1170:O1201),2)</f>
        <v>424903.07</v>
      </c>
      <c r="AC1203" s="2">
        <f>ROUND(SUMIF(AA1170:AA1201,"=33525518",P1170:P1201),2)</f>
        <v>243105.42</v>
      </c>
      <c r="AD1203" s="2">
        <f>ROUND(SUMIF(AA1170:AA1201,"=33525518",Q1170:Q1201),2)</f>
        <v>14223.62</v>
      </c>
      <c r="AE1203" s="2">
        <f>ROUND(SUMIF(AA1170:AA1201,"=33525518",R1170:R1201),2)</f>
        <v>3937.7</v>
      </c>
      <c r="AF1203" s="2">
        <f>ROUND(SUMIF(AA1170:AA1201,"=33525518",S1170:S1201),2)</f>
        <v>167574.03</v>
      </c>
      <c r="AG1203" s="2">
        <f>ROUND(SUMIF(AA1170:AA1201,"=33525518",T1170:T1201),2)</f>
        <v>0</v>
      </c>
      <c r="AH1203" s="2">
        <f>SUMIF(AA1170:AA1201,"=33525518",U1170:U1201)</f>
        <v>592.08881299999996</v>
      </c>
      <c r="AI1203" s="2">
        <f>SUMIF(AA1170:AA1201,"=33525518",V1170:V1201)</f>
        <v>11.530670000000001</v>
      </c>
      <c r="AJ1203" s="2">
        <f>ROUND(SUMIF(AA1170:AA1201,"=33525518",W1170:W1201),2)</f>
        <v>753.04</v>
      </c>
      <c r="AK1203" s="2">
        <f>ROUND(SUMIF(AA1170:AA1201,"=33525518",X1170:X1201),2)</f>
        <v>177120.93</v>
      </c>
      <c r="AL1203" s="2">
        <f>ROUND(SUMIF(AA1170:AA1201,"=33525518",Y1170:Y1201),2)</f>
        <v>96203.29</v>
      </c>
      <c r="AM1203" s="2"/>
      <c r="AN1203" s="2"/>
      <c r="AO1203" s="2">
        <f t="shared" ref="AO1203:BD1203" si="1205">ROUND(BX1203,2)</f>
        <v>0</v>
      </c>
      <c r="AP1203" s="2">
        <f t="shared" si="1205"/>
        <v>0</v>
      </c>
      <c r="AQ1203" s="2">
        <f t="shared" si="1205"/>
        <v>0</v>
      </c>
      <c r="AR1203" s="2">
        <f t="shared" si="1205"/>
        <v>698227.29</v>
      </c>
      <c r="AS1203" s="2">
        <f t="shared" si="1205"/>
        <v>654036.72</v>
      </c>
      <c r="AT1203" s="2">
        <f t="shared" si="1205"/>
        <v>44190.57</v>
      </c>
      <c r="AU1203" s="2">
        <f t="shared" si="1205"/>
        <v>0</v>
      </c>
      <c r="AV1203" s="2">
        <f t="shared" si="1205"/>
        <v>243105.42</v>
      </c>
      <c r="AW1203" s="2">
        <f t="shared" si="1205"/>
        <v>243105.42</v>
      </c>
      <c r="AX1203" s="2">
        <f t="shared" si="1205"/>
        <v>0</v>
      </c>
      <c r="AY1203" s="2">
        <f t="shared" si="1205"/>
        <v>243105.42</v>
      </c>
      <c r="AZ1203" s="2">
        <f t="shared" si="1205"/>
        <v>0</v>
      </c>
      <c r="BA1203" s="2">
        <f t="shared" si="1205"/>
        <v>0</v>
      </c>
      <c r="BB1203" s="2">
        <f t="shared" si="1205"/>
        <v>0</v>
      </c>
      <c r="BC1203" s="2">
        <f t="shared" si="1205"/>
        <v>0</v>
      </c>
      <c r="BD1203" s="2">
        <f t="shared" si="1205"/>
        <v>481.44</v>
      </c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>
        <f>ROUND(SUMIF(AA1170:AA1201,"=33525518",FQ1170:FQ1201),2)</f>
        <v>0</v>
      </c>
      <c r="BY1203" s="2">
        <f>ROUND(SUMIF(AA1170:AA1201,"=33525518",FR1170:FR1201),2)</f>
        <v>0</v>
      </c>
      <c r="BZ1203" s="2">
        <f>ROUND(SUMIF(AA1170:AA1201,"=33525518",GL1170:GL1201),2)</f>
        <v>0</v>
      </c>
      <c r="CA1203" s="2">
        <f>ROUND(SUMIF(AA1170:AA1201,"=33525518",GM1170:GM1201),2)</f>
        <v>698227.29</v>
      </c>
      <c r="CB1203" s="2">
        <f>ROUND(SUMIF(AA1170:AA1201,"=33525518",GN1170:GN1201),2)</f>
        <v>654036.72</v>
      </c>
      <c r="CC1203" s="2">
        <f>ROUND(SUMIF(AA1170:AA1201,"=33525518",GO1170:GO1201),2)</f>
        <v>44190.57</v>
      </c>
      <c r="CD1203" s="2">
        <f>ROUND(SUMIF(AA1170:AA1201,"=33525518",GP1170:GP1201),2)</f>
        <v>0</v>
      </c>
      <c r="CE1203" s="2">
        <f>AC1203-BX1203</f>
        <v>243105.42</v>
      </c>
      <c r="CF1203" s="2">
        <f>AC1203-BY1203</f>
        <v>243105.42</v>
      </c>
      <c r="CG1203" s="2">
        <f>BX1203-BZ1203</f>
        <v>0</v>
      </c>
      <c r="CH1203" s="2">
        <f>AC1203-BX1203-BY1203+BZ1203</f>
        <v>243105.42</v>
      </c>
      <c r="CI1203" s="2">
        <f>BY1203-BZ1203</f>
        <v>0</v>
      </c>
      <c r="CJ1203" s="2">
        <f>ROUND(SUMIF(AA1170:AA1201,"=33525518",GX1170:GX1201),2)</f>
        <v>0</v>
      </c>
      <c r="CK1203" s="2">
        <f>ROUND(SUMIF(AA1170:AA1201,"=33525518",GY1170:GY1201),2)</f>
        <v>0</v>
      </c>
      <c r="CL1203" s="2">
        <f>ROUND(SUMIF(AA1170:AA1201,"=33525518",GZ1170:GZ1201),2)</f>
        <v>0</v>
      </c>
      <c r="CM1203" s="2">
        <f>ROUND(SUMIF(AA1170:AA1201,"=33525518",HD1170:HD1201),2)</f>
        <v>481.44</v>
      </c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>
        <v>0</v>
      </c>
    </row>
    <row r="1205" spans="1:245">
      <c r="A1205" s="4">
        <v>50</v>
      </c>
      <c r="B1205" s="4">
        <v>0</v>
      </c>
      <c r="C1205" s="4">
        <v>0</v>
      </c>
      <c r="D1205" s="4">
        <v>1</v>
      </c>
      <c r="E1205" s="4">
        <v>201</v>
      </c>
      <c r="F1205" s="4">
        <f>ROUND(Source!O1203,O1205)</f>
        <v>424903.07</v>
      </c>
      <c r="G1205" s="4" t="s">
        <v>60</v>
      </c>
      <c r="H1205" s="4" t="s">
        <v>61</v>
      </c>
      <c r="I1205" s="4"/>
      <c r="J1205" s="4"/>
      <c r="K1205" s="4">
        <v>201</v>
      </c>
      <c r="L1205" s="4">
        <v>1</v>
      </c>
      <c r="M1205" s="4">
        <v>3</v>
      </c>
      <c r="N1205" s="4" t="s">
        <v>3</v>
      </c>
      <c r="O1205" s="4">
        <v>2</v>
      </c>
      <c r="P1205" s="4"/>
      <c r="Q1205" s="4"/>
      <c r="R1205" s="4"/>
      <c r="S1205" s="4"/>
      <c r="T1205" s="4"/>
      <c r="U1205" s="4"/>
      <c r="V1205" s="4"/>
      <c r="W1205" s="4"/>
    </row>
    <row r="1206" spans="1:245">
      <c r="A1206" s="4">
        <v>50</v>
      </c>
      <c r="B1206" s="4">
        <v>0</v>
      </c>
      <c r="C1206" s="4">
        <v>0</v>
      </c>
      <c r="D1206" s="4">
        <v>1</v>
      </c>
      <c r="E1206" s="4">
        <v>202</v>
      </c>
      <c r="F1206" s="4">
        <f>ROUND(Source!P1203,O1206)</f>
        <v>243105.42</v>
      </c>
      <c r="G1206" s="4" t="s">
        <v>62</v>
      </c>
      <c r="H1206" s="4" t="s">
        <v>63</v>
      </c>
      <c r="I1206" s="4"/>
      <c r="J1206" s="4"/>
      <c r="K1206" s="4">
        <v>202</v>
      </c>
      <c r="L1206" s="4">
        <v>2</v>
      </c>
      <c r="M1206" s="4">
        <v>3</v>
      </c>
      <c r="N1206" s="4" t="s">
        <v>3</v>
      </c>
      <c r="O1206" s="4">
        <v>2</v>
      </c>
      <c r="P1206" s="4"/>
      <c r="Q1206" s="4"/>
      <c r="R1206" s="4"/>
      <c r="S1206" s="4"/>
      <c r="T1206" s="4"/>
      <c r="U1206" s="4"/>
      <c r="V1206" s="4"/>
      <c r="W1206" s="4"/>
    </row>
    <row r="1207" spans="1:245">
      <c r="A1207" s="4">
        <v>50</v>
      </c>
      <c r="B1207" s="4">
        <v>0</v>
      </c>
      <c r="C1207" s="4">
        <v>0</v>
      </c>
      <c r="D1207" s="4">
        <v>1</v>
      </c>
      <c r="E1207" s="4">
        <v>222</v>
      </c>
      <c r="F1207" s="4">
        <f>ROUND(Source!AO1203,O1207)</f>
        <v>0</v>
      </c>
      <c r="G1207" s="4" t="s">
        <v>64</v>
      </c>
      <c r="H1207" s="4" t="s">
        <v>65</v>
      </c>
      <c r="I1207" s="4"/>
      <c r="J1207" s="4"/>
      <c r="K1207" s="4">
        <v>222</v>
      </c>
      <c r="L1207" s="4">
        <v>3</v>
      </c>
      <c r="M1207" s="4">
        <v>3</v>
      </c>
      <c r="N1207" s="4" t="s">
        <v>3</v>
      </c>
      <c r="O1207" s="4">
        <v>2</v>
      </c>
      <c r="P1207" s="4"/>
      <c r="Q1207" s="4"/>
      <c r="R1207" s="4"/>
      <c r="S1207" s="4"/>
      <c r="T1207" s="4"/>
      <c r="U1207" s="4"/>
      <c r="V1207" s="4"/>
      <c r="W1207" s="4"/>
    </row>
    <row r="1208" spans="1:245">
      <c r="A1208" s="4">
        <v>50</v>
      </c>
      <c r="B1208" s="4">
        <v>0</v>
      </c>
      <c r="C1208" s="4">
        <v>0</v>
      </c>
      <c r="D1208" s="4">
        <v>1</v>
      </c>
      <c r="E1208" s="4">
        <v>225</v>
      </c>
      <c r="F1208" s="4">
        <f>ROUND(Source!AV1203,O1208)</f>
        <v>243105.42</v>
      </c>
      <c r="G1208" s="4" t="s">
        <v>66</v>
      </c>
      <c r="H1208" s="4" t="s">
        <v>67</v>
      </c>
      <c r="I1208" s="4"/>
      <c r="J1208" s="4"/>
      <c r="K1208" s="4">
        <v>225</v>
      </c>
      <c r="L1208" s="4">
        <v>4</v>
      </c>
      <c r="M1208" s="4">
        <v>3</v>
      </c>
      <c r="N1208" s="4" t="s">
        <v>3</v>
      </c>
      <c r="O1208" s="4">
        <v>2</v>
      </c>
      <c r="P1208" s="4"/>
      <c r="Q1208" s="4"/>
      <c r="R1208" s="4"/>
      <c r="S1208" s="4"/>
      <c r="T1208" s="4"/>
      <c r="U1208" s="4"/>
      <c r="V1208" s="4"/>
      <c r="W1208" s="4"/>
    </row>
    <row r="1209" spans="1:245">
      <c r="A1209" s="4">
        <v>50</v>
      </c>
      <c r="B1209" s="4">
        <v>0</v>
      </c>
      <c r="C1209" s="4">
        <v>0</v>
      </c>
      <c r="D1209" s="4">
        <v>1</v>
      </c>
      <c r="E1209" s="4">
        <v>226</v>
      </c>
      <c r="F1209" s="4">
        <f>ROUND(Source!AW1203,O1209)</f>
        <v>243105.42</v>
      </c>
      <c r="G1209" s="4" t="s">
        <v>68</v>
      </c>
      <c r="H1209" s="4" t="s">
        <v>69</v>
      </c>
      <c r="I1209" s="4"/>
      <c r="J1209" s="4"/>
      <c r="K1209" s="4">
        <v>226</v>
      </c>
      <c r="L1209" s="4">
        <v>5</v>
      </c>
      <c r="M1209" s="4">
        <v>3</v>
      </c>
      <c r="N1209" s="4" t="s">
        <v>3</v>
      </c>
      <c r="O1209" s="4">
        <v>2</v>
      </c>
      <c r="P1209" s="4"/>
      <c r="Q1209" s="4"/>
      <c r="R1209" s="4"/>
      <c r="S1209" s="4"/>
      <c r="T1209" s="4"/>
      <c r="U1209" s="4"/>
      <c r="V1209" s="4"/>
      <c r="W1209" s="4"/>
    </row>
    <row r="1210" spans="1:245">
      <c r="A1210" s="4">
        <v>50</v>
      </c>
      <c r="B1210" s="4">
        <v>0</v>
      </c>
      <c r="C1210" s="4">
        <v>0</v>
      </c>
      <c r="D1210" s="4">
        <v>1</v>
      </c>
      <c r="E1210" s="4">
        <v>227</v>
      </c>
      <c r="F1210" s="4">
        <f>ROUND(Source!AX1203,O1210)</f>
        <v>0</v>
      </c>
      <c r="G1210" s="4" t="s">
        <v>70</v>
      </c>
      <c r="H1210" s="4" t="s">
        <v>71</v>
      </c>
      <c r="I1210" s="4"/>
      <c r="J1210" s="4"/>
      <c r="K1210" s="4">
        <v>227</v>
      </c>
      <c r="L1210" s="4">
        <v>6</v>
      </c>
      <c r="M1210" s="4">
        <v>3</v>
      </c>
      <c r="N1210" s="4" t="s">
        <v>3</v>
      </c>
      <c r="O1210" s="4">
        <v>2</v>
      </c>
      <c r="P1210" s="4"/>
      <c r="Q1210" s="4"/>
      <c r="R1210" s="4"/>
      <c r="S1210" s="4"/>
      <c r="T1210" s="4"/>
      <c r="U1210" s="4"/>
      <c r="V1210" s="4"/>
      <c r="W1210" s="4"/>
    </row>
    <row r="1211" spans="1:245">
      <c r="A1211" s="4">
        <v>50</v>
      </c>
      <c r="B1211" s="4">
        <v>0</v>
      </c>
      <c r="C1211" s="4">
        <v>0</v>
      </c>
      <c r="D1211" s="4">
        <v>1</v>
      </c>
      <c r="E1211" s="4">
        <v>228</v>
      </c>
      <c r="F1211" s="4">
        <f>ROUND(Source!AY1203,O1211)</f>
        <v>243105.42</v>
      </c>
      <c r="G1211" s="4" t="s">
        <v>72</v>
      </c>
      <c r="H1211" s="4" t="s">
        <v>73</v>
      </c>
      <c r="I1211" s="4"/>
      <c r="J1211" s="4"/>
      <c r="K1211" s="4">
        <v>228</v>
      </c>
      <c r="L1211" s="4">
        <v>7</v>
      </c>
      <c r="M1211" s="4">
        <v>3</v>
      </c>
      <c r="N1211" s="4" t="s">
        <v>3</v>
      </c>
      <c r="O1211" s="4">
        <v>2</v>
      </c>
      <c r="P1211" s="4"/>
      <c r="Q1211" s="4"/>
      <c r="R1211" s="4"/>
      <c r="S1211" s="4"/>
      <c r="T1211" s="4"/>
      <c r="U1211" s="4"/>
      <c r="V1211" s="4"/>
      <c r="W1211" s="4"/>
    </row>
    <row r="1212" spans="1:245">
      <c r="A1212" s="4">
        <v>50</v>
      </c>
      <c r="B1212" s="4">
        <v>0</v>
      </c>
      <c r="C1212" s="4">
        <v>0</v>
      </c>
      <c r="D1212" s="4">
        <v>1</v>
      </c>
      <c r="E1212" s="4">
        <v>216</v>
      </c>
      <c r="F1212" s="4">
        <f>ROUND(Source!AP1203,O1212)</f>
        <v>0</v>
      </c>
      <c r="G1212" s="4" t="s">
        <v>74</v>
      </c>
      <c r="H1212" s="4" t="s">
        <v>75</v>
      </c>
      <c r="I1212" s="4"/>
      <c r="J1212" s="4"/>
      <c r="K1212" s="4">
        <v>216</v>
      </c>
      <c r="L1212" s="4">
        <v>8</v>
      </c>
      <c r="M1212" s="4">
        <v>3</v>
      </c>
      <c r="N1212" s="4" t="s">
        <v>3</v>
      </c>
      <c r="O1212" s="4">
        <v>2</v>
      </c>
      <c r="P1212" s="4"/>
      <c r="Q1212" s="4"/>
      <c r="R1212" s="4"/>
      <c r="S1212" s="4"/>
      <c r="T1212" s="4"/>
      <c r="U1212" s="4"/>
      <c r="V1212" s="4"/>
      <c r="W1212" s="4"/>
    </row>
    <row r="1213" spans="1:245">
      <c r="A1213" s="4">
        <v>50</v>
      </c>
      <c r="B1213" s="4">
        <v>0</v>
      </c>
      <c r="C1213" s="4">
        <v>0</v>
      </c>
      <c r="D1213" s="4">
        <v>1</v>
      </c>
      <c r="E1213" s="4">
        <v>223</v>
      </c>
      <c r="F1213" s="4">
        <f>ROUND(Source!AQ1203,O1213)</f>
        <v>0</v>
      </c>
      <c r="G1213" s="4" t="s">
        <v>76</v>
      </c>
      <c r="H1213" s="4" t="s">
        <v>77</v>
      </c>
      <c r="I1213" s="4"/>
      <c r="J1213" s="4"/>
      <c r="K1213" s="4">
        <v>223</v>
      </c>
      <c r="L1213" s="4">
        <v>9</v>
      </c>
      <c r="M1213" s="4">
        <v>3</v>
      </c>
      <c r="N1213" s="4" t="s">
        <v>3</v>
      </c>
      <c r="O1213" s="4">
        <v>2</v>
      </c>
      <c r="P1213" s="4"/>
      <c r="Q1213" s="4"/>
      <c r="R1213" s="4"/>
      <c r="S1213" s="4"/>
      <c r="T1213" s="4"/>
      <c r="U1213" s="4"/>
      <c r="V1213" s="4"/>
      <c r="W1213" s="4"/>
    </row>
    <row r="1214" spans="1:245">
      <c r="A1214" s="4">
        <v>50</v>
      </c>
      <c r="B1214" s="4">
        <v>0</v>
      </c>
      <c r="C1214" s="4">
        <v>0</v>
      </c>
      <c r="D1214" s="4">
        <v>1</v>
      </c>
      <c r="E1214" s="4">
        <v>229</v>
      </c>
      <c r="F1214" s="4">
        <f>ROUND(Source!AZ1203,O1214)</f>
        <v>0</v>
      </c>
      <c r="G1214" s="4" t="s">
        <v>78</v>
      </c>
      <c r="H1214" s="4" t="s">
        <v>79</v>
      </c>
      <c r="I1214" s="4"/>
      <c r="J1214" s="4"/>
      <c r="K1214" s="4">
        <v>229</v>
      </c>
      <c r="L1214" s="4">
        <v>10</v>
      </c>
      <c r="M1214" s="4">
        <v>3</v>
      </c>
      <c r="N1214" s="4" t="s">
        <v>3</v>
      </c>
      <c r="O1214" s="4">
        <v>2</v>
      </c>
      <c r="P1214" s="4"/>
      <c r="Q1214" s="4"/>
      <c r="R1214" s="4"/>
      <c r="S1214" s="4"/>
      <c r="T1214" s="4"/>
      <c r="U1214" s="4"/>
      <c r="V1214" s="4"/>
      <c r="W1214" s="4"/>
    </row>
    <row r="1215" spans="1:245">
      <c r="A1215" s="4">
        <v>50</v>
      </c>
      <c r="B1215" s="4">
        <v>0</v>
      </c>
      <c r="C1215" s="4">
        <v>0</v>
      </c>
      <c r="D1215" s="4">
        <v>1</v>
      </c>
      <c r="E1215" s="4">
        <v>203</v>
      </c>
      <c r="F1215" s="4">
        <f>ROUND(Source!Q1203,O1215)</f>
        <v>14223.62</v>
      </c>
      <c r="G1215" s="4" t="s">
        <v>80</v>
      </c>
      <c r="H1215" s="4" t="s">
        <v>81</v>
      </c>
      <c r="I1215" s="4"/>
      <c r="J1215" s="4"/>
      <c r="K1215" s="4">
        <v>203</v>
      </c>
      <c r="L1215" s="4">
        <v>11</v>
      </c>
      <c r="M1215" s="4">
        <v>3</v>
      </c>
      <c r="N1215" s="4" t="s">
        <v>3</v>
      </c>
      <c r="O1215" s="4">
        <v>2</v>
      </c>
      <c r="P1215" s="4"/>
      <c r="Q1215" s="4"/>
      <c r="R1215" s="4"/>
      <c r="S1215" s="4"/>
      <c r="T1215" s="4"/>
      <c r="U1215" s="4"/>
      <c r="V1215" s="4"/>
      <c r="W1215" s="4"/>
    </row>
    <row r="1216" spans="1:245">
      <c r="A1216" s="4">
        <v>50</v>
      </c>
      <c r="B1216" s="4">
        <v>0</v>
      </c>
      <c r="C1216" s="4">
        <v>0</v>
      </c>
      <c r="D1216" s="4">
        <v>1</v>
      </c>
      <c r="E1216" s="4">
        <v>231</v>
      </c>
      <c r="F1216" s="4">
        <f>ROUND(Source!BB1203,O1216)</f>
        <v>0</v>
      </c>
      <c r="G1216" s="4" t="s">
        <v>82</v>
      </c>
      <c r="H1216" s="4" t="s">
        <v>83</v>
      </c>
      <c r="I1216" s="4"/>
      <c r="J1216" s="4"/>
      <c r="K1216" s="4">
        <v>231</v>
      </c>
      <c r="L1216" s="4">
        <v>12</v>
      </c>
      <c r="M1216" s="4">
        <v>3</v>
      </c>
      <c r="N1216" s="4" t="s">
        <v>3</v>
      </c>
      <c r="O1216" s="4">
        <v>2</v>
      </c>
      <c r="P1216" s="4"/>
      <c r="Q1216" s="4"/>
      <c r="R1216" s="4"/>
      <c r="S1216" s="4"/>
      <c r="T1216" s="4"/>
      <c r="U1216" s="4"/>
      <c r="V1216" s="4"/>
      <c r="W1216" s="4"/>
    </row>
    <row r="1217" spans="1:23">
      <c r="A1217" s="4">
        <v>50</v>
      </c>
      <c r="B1217" s="4">
        <v>0</v>
      </c>
      <c r="C1217" s="4">
        <v>0</v>
      </c>
      <c r="D1217" s="4">
        <v>1</v>
      </c>
      <c r="E1217" s="4">
        <v>204</v>
      </c>
      <c r="F1217" s="4">
        <f>ROUND(Source!R1203,O1217)</f>
        <v>3937.7</v>
      </c>
      <c r="G1217" s="4" t="s">
        <v>84</v>
      </c>
      <c r="H1217" s="4" t="s">
        <v>85</v>
      </c>
      <c r="I1217" s="4"/>
      <c r="J1217" s="4"/>
      <c r="K1217" s="4">
        <v>204</v>
      </c>
      <c r="L1217" s="4">
        <v>13</v>
      </c>
      <c r="M1217" s="4">
        <v>3</v>
      </c>
      <c r="N1217" s="4" t="s">
        <v>3</v>
      </c>
      <c r="O1217" s="4">
        <v>2</v>
      </c>
      <c r="P1217" s="4"/>
      <c r="Q1217" s="4"/>
      <c r="R1217" s="4"/>
      <c r="S1217" s="4"/>
      <c r="T1217" s="4"/>
      <c r="U1217" s="4"/>
      <c r="V1217" s="4"/>
      <c r="W1217" s="4"/>
    </row>
    <row r="1218" spans="1:23">
      <c r="A1218" s="4">
        <v>50</v>
      </c>
      <c r="B1218" s="4">
        <v>0</v>
      </c>
      <c r="C1218" s="4">
        <v>0</v>
      </c>
      <c r="D1218" s="4">
        <v>1</v>
      </c>
      <c r="E1218" s="4">
        <v>205</v>
      </c>
      <c r="F1218" s="4">
        <f>ROUND(Source!S1203,O1218)</f>
        <v>167574.03</v>
      </c>
      <c r="G1218" s="4" t="s">
        <v>86</v>
      </c>
      <c r="H1218" s="4" t="s">
        <v>87</v>
      </c>
      <c r="I1218" s="4"/>
      <c r="J1218" s="4"/>
      <c r="K1218" s="4">
        <v>205</v>
      </c>
      <c r="L1218" s="4">
        <v>14</v>
      </c>
      <c r="M1218" s="4">
        <v>3</v>
      </c>
      <c r="N1218" s="4" t="s">
        <v>3</v>
      </c>
      <c r="O1218" s="4">
        <v>2</v>
      </c>
      <c r="P1218" s="4"/>
      <c r="Q1218" s="4"/>
      <c r="R1218" s="4"/>
      <c r="S1218" s="4"/>
      <c r="T1218" s="4"/>
      <c r="U1218" s="4"/>
      <c r="V1218" s="4"/>
      <c r="W1218" s="4"/>
    </row>
    <row r="1219" spans="1:23">
      <c r="A1219" s="4">
        <v>50</v>
      </c>
      <c r="B1219" s="4">
        <v>0</v>
      </c>
      <c r="C1219" s="4">
        <v>0</v>
      </c>
      <c r="D1219" s="4">
        <v>1</v>
      </c>
      <c r="E1219" s="4">
        <v>232</v>
      </c>
      <c r="F1219" s="4">
        <f>ROUND(Source!BC1203,O1219)</f>
        <v>0</v>
      </c>
      <c r="G1219" s="4" t="s">
        <v>88</v>
      </c>
      <c r="H1219" s="4" t="s">
        <v>89</v>
      </c>
      <c r="I1219" s="4"/>
      <c r="J1219" s="4"/>
      <c r="K1219" s="4">
        <v>232</v>
      </c>
      <c r="L1219" s="4">
        <v>15</v>
      </c>
      <c r="M1219" s="4">
        <v>3</v>
      </c>
      <c r="N1219" s="4" t="s">
        <v>3</v>
      </c>
      <c r="O1219" s="4">
        <v>2</v>
      </c>
      <c r="P1219" s="4"/>
      <c r="Q1219" s="4"/>
      <c r="R1219" s="4"/>
      <c r="S1219" s="4"/>
      <c r="T1219" s="4"/>
      <c r="U1219" s="4"/>
      <c r="V1219" s="4"/>
      <c r="W1219" s="4"/>
    </row>
    <row r="1220" spans="1:23">
      <c r="A1220" s="4">
        <v>50</v>
      </c>
      <c r="B1220" s="4">
        <v>0</v>
      </c>
      <c r="C1220" s="4">
        <v>0</v>
      </c>
      <c r="D1220" s="4">
        <v>1</v>
      </c>
      <c r="E1220" s="4">
        <v>214</v>
      </c>
      <c r="F1220" s="4">
        <f>ROUND(Source!AS1203,O1220)</f>
        <v>654036.72</v>
      </c>
      <c r="G1220" s="4" t="s">
        <v>90</v>
      </c>
      <c r="H1220" s="4" t="s">
        <v>91</v>
      </c>
      <c r="I1220" s="4"/>
      <c r="J1220" s="4"/>
      <c r="K1220" s="4">
        <v>214</v>
      </c>
      <c r="L1220" s="4">
        <v>16</v>
      </c>
      <c r="M1220" s="4">
        <v>3</v>
      </c>
      <c r="N1220" s="4" t="s">
        <v>3</v>
      </c>
      <c r="O1220" s="4">
        <v>2</v>
      </c>
      <c r="P1220" s="4"/>
      <c r="Q1220" s="4"/>
      <c r="R1220" s="4"/>
      <c r="S1220" s="4"/>
      <c r="T1220" s="4"/>
      <c r="U1220" s="4"/>
      <c r="V1220" s="4"/>
      <c r="W1220" s="4"/>
    </row>
    <row r="1221" spans="1:23">
      <c r="A1221" s="4">
        <v>50</v>
      </c>
      <c r="B1221" s="4">
        <v>0</v>
      </c>
      <c r="C1221" s="4">
        <v>0</v>
      </c>
      <c r="D1221" s="4">
        <v>1</v>
      </c>
      <c r="E1221" s="4">
        <v>215</v>
      </c>
      <c r="F1221" s="4">
        <f>ROUND(Source!AT1203,O1221)</f>
        <v>44190.57</v>
      </c>
      <c r="G1221" s="4" t="s">
        <v>92</v>
      </c>
      <c r="H1221" s="4" t="s">
        <v>93</v>
      </c>
      <c r="I1221" s="4"/>
      <c r="J1221" s="4"/>
      <c r="K1221" s="4">
        <v>215</v>
      </c>
      <c r="L1221" s="4">
        <v>17</v>
      </c>
      <c r="M1221" s="4">
        <v>3</v>
      </c>
      <c r="N1221" s="4" t="s">
        <v>3</v>
      </c>
      <c r="O1221" s="4">
        <v>2</v>
      </c>
      <c r="P1221" s="4"/>
      <c r="Q1221" s="4"/>
      <c r="R1221" s="4"/>
      <c r="S1221" s="4"/>
      <c r="T1221" s="4"/>
      <c r="U1221" s="4"/>
      <c r="V1221" s="4"/>
      <c r="W1221" s="4"/>
    </row>
    <row r="1222" spans="1:23">
      <c r="A1222" s="4">
        <v>50</v>
      </c>
      <c r="B1222" s="4">
        <v>0</v>
      </c>
      <c r="C1222" s="4">
        <v>0</v>
      </c>
      <c r="D1222" s="4">
        <v>1</v>
      </c>
      <c r="E1222" s="4">
        <v>217</v>
      </c>
      <c r="F1222" s="4">
        <f>ROUND(Source!AU1203,O1222)</f>
        <v>0</v>
      </c>
      <c r="G1222" s="4" t="s">
        <v>94</v>
      </c>
      <c r="H1222" s="4" t="s">
        <v>95</v>
      </c>
      <c r="I1222" s="4"/>
      <c r="J1222" s="4"/>
      <c r="K1222" s="4">
        <v>217</v>
      </c>
      <c r="L1222" s="4">
        <v>18</v>
      </c>
      <c r="M1222" s="4">
        <v>3</v>
      </c>
      <c r="N1222" s="4" t="s">
        <v>3</v>
      </c>
      <c r="O1222" s="4">
        <v>2</v>
      </c>
      <c r="P1222" s="4"/>
      <c r="Q1222" s="4"/>
      <c r="R1222" s="4"/>
      <c r="S1222" s="4"/>
      <c r="T1222" s="4"/>
      <c r="U1222" s="4"/>
      <c r="V1222" s="4"/>
      <c r="W1222" s="4"/>
    </row>
    <row r="1223" spans="1:23">
      <c r="A1223" s="4">
        <v>50</v>
      </c>
      <c r="B1223" s="4">
        <v>0</v>
      </c>
      <c r="C1223" s="4">
        <v>0</v>
      </c>
      <c r="D1223" s="4">
        <v>1</v>
      </c>
      <c r="E1223" s="4">
        <v>230</v>
      </c>
      <c r="F1223" s="4">
        <f>ROUND(Source!BA1203,O1223)</f>
        <v>0</v>
      </c>
      <c r="G1223" s="4" t="s">
        <v>96</v>
      </c>
      <c r="H1223" s="4" t="s">
        <v>97</v>
      </c>
      <c r="I1223" s="4"/>
      <c r="J1223" s="4"/>
      <c r="K1223" s="4">
        <v>230</v>
      </c>
      <c r="L1223" s="4">
        <v>19</v>
      </c>
      <c r="M1223" s="4">
        <v>3</v>
      </c>
      <c r="N1223" s="4" t="s">
        <v>3</v>
      </c>
      <c r="O1223" s="4">
        <v>2</v>
      </c>
      <c r="P1223" s="4"/>
      <c r="Q1223" s="4"/>
      <c r="R1223" s="4"/>
      <c r="S1223" s="4"/>
      <c r="T1223" s="4"/>
      <c r="U1223" s="4"/>
      <c r="V1223" s="4"/>
      <c r="W1223" s="4"/>
    </row>
    <row r="1224" spans="1:23">
      <c r="A1224" s="4">
        <v>50</v>
      </c>
      <c r="B1224" s="4">
        <v>0</v>
      </c>
      <c r="C1224" s="4">
        <v>0</v>
      </c>
      <c r="D1224" s="4">
        <v>1</v>
      </c>
      <c r="E1224" s="4">
        <v>206</v>
      </c>
      <c r="F1224" s="4">
        <f>ROUND(Source!T1203,O1224)</f>
        <v>0</v>
      </c>
      <c r="G1224" s="4" t="s">
        <v>98</v>
      </c>
      <c r="H1224" s="4" t="s">
        <v>99</v>
      </c>
      <c r="I1224" s="4"/>
      <c r="J1224" s="4"/>
      <c r="K1224" s="4">
        <v>206</v>
      </c>
      <c r="L1224" s="4">
        <v>20</v>
      </c>
      <c r="M1224" s="4">
        <v>3</v>
      </c>
      <c r="N1224" s="4" t="s">
        <v>3</v>
      </c>
      <c r="O1224" s="4">
        <v>2</v>
      </c>
      <c r="P1224" s="4"/>
      <c r="Q1224" s="4"/>
      <c r="R1224" s="4"/>
      <c r="S1224" s="4"/>
      <c r="T1224" s="4"/>
      <c r="U1224" s="4"/>
      <c r="V1224" s="4"/>
      <c r="W1224" s="4"/>
    </row>
    <row r="1225" spans="1:23">
      <c r="A1225" s="4">
        <v>50</v>
      </c>
      <c r="B1225" s="4">
        <v>0</v>
      </c>
      <c r="C1225" s="4">
        <v>0</v>
      </c>
      <c r="D1225" s="4">
        <v>1</v>
      </c>
      <c r="E1225" s="4">
        <v>207</v>
      </c>
      <c r="F1225" s="4">
        <f>Source!U1203</f>
        <v>592.08881299999996</v>
      </c>
      <c r="G1225" s="4" t="s">
        <v>100</v>
      </c>
      <c r="H1225" s="4" t="s">
        <v>101</v>
      </c>
      <c r="I1225" s="4"/>
      <c r="J1225" s="4"/>
      <c r="K1225" s="4">
        <v>207</v>
      </c>
      <c r="L1225" s="4">
        <v>21</v>
      </c>
      <c r="M1225" s="4">
        <v>3</v>
      </c>
      <c r="N1225" s="4" t="s">
        <v>3</v>
      </c>
      <c r="O1225" s="4">
        <v>-1</v>
      </c>
      <c r="P1225" s="4"/>
      <c r="Q1225" s="4"/>
      <c r="R1225" s="4"/>
      <c r="S1225" s="4"/>
      <c r="T1225" s="4"/>
      <c r="U1225" s="4"/>
      <c r="V1225" s="4"/>
      <c r="W1225" s="4"/>
    </row>
    <row r="1226" spans="1:23">
      <c r="A1226" s="4">
        <v>50</v>
      </c>
      <c r="B1226" s="4">
        <v>0</v>
      </c>
      <c r="C1226" s="4">
        <v>0</v>
      </c>
      <c r="D1226" s="4">
        <v>1</v>
      </c>
      <c r="E1226" s="4">
        <v>208</v>
      </c>
      <c r="F1226" s="4">
        <f>Source!V1203</f>
        <v>11.530670000000001</v>
      </c>
      <c r="G1226" s="4" t="s">
        <v>102</v>
      </c>
      <c r="H1226" s="4" t="s">
        <v>103</v>
      </c>
      <c r="I1226" s="4"/>
      <c r="J1226" s="4"/>
      <c r="K1226" s="4">
        <v>208</v>
      </c>
      <c r="L1226" s="4">
        <v>22</v>
      </c>
      <c r="M1226" s="4">
        <v>3</v>
      </c>
      <c r="N1226" s="4" t="s">
        <v>3</v>
      </c>
      <c r="O1226" s="4">
        <v>-1</v>
      </c>
      <c r="P1226" s="4"/>
      <c r="Q1226" s="4"/>
      <c r="R1226" s="4"/>
      <c r="S1226" s="4"/>
      <c r="T1226" s="4"/>
      <c r="U1226" s="4"/>
      <c r="V1226" s="4"/>
      <c r="W1226" s="4"/>
    </row>
    <row r="1227" spans="1:23">
      <c r="A1227" s="4">
        <v>50</v>
      </c>
      <c r="B1227" s="4">
        <v>0</v>
      </c>
      <c r="C1227" s="4">
        <v>0</v>
      </c>
      <c r="D1227" s="4">
        <v>1</v>
      </c>
      <c r="E1227" s="4">
        <v>209</v>
      </c>
      <c r="F1227" s="4">
        <f>ROUND(Source!W1203,O1227)</f>
        <v>753.04</v>
      </c>
      <c r="G1227" s="4" t="s">
        <v>104</v>
      </c>
      <c r="H1227" s="4" t="s">
        <v>105</v>
      </c>
      <c r="I1227" s="4"/>
      <c r="J1227" s="4"/>
      <c r="K1227" s="4">
        <v>209</v>
      </c>
      <c r="L1227" s="4">
        <v>23</v>
      </c>
      <c r="M1227" s="4">
        <v>3</v>
      </c>
      <c r="N1227" s="4" t="s">
        <v>3</v>
      </c>
      <c r="O1227" s="4">
        <v>2</v>
      </c>
      <c r="P1227" s="4"/>
      <c r="Q1227" s="4"/>
      <c r="R1227" s="4"/>
      <c r="S1227" s="4"/>
      <c r="T1227" s="4"/>
      <c r="U1227" s="4"/>
      <c r="V1227" s="4"/>
      <c r="W1227" s="4"/>
    </row>
    <row r="1228" spans="1:23">
      <c r="A1228" s="4">
        <v>50</v>
      </c>
      <c r="B1228" s="4">
        <v>0</v>
      </c>
      <c r="C1228" s="4">
        <v>0</v>
      </c>
      <c r="D1228" s="4">
        <v>1</v>
      </c>
      <c r="E1228" s="4">
        <v>233</v>
      </c>
      <c r="F1228" s="4">
        <f>ROUND(Source!BD1203,O1228)</f>
        <v>481.44</v>
      </c>
      <c r="G1228" s="4" t="s">
        <v>106</v>
      </c>
      <c r="H1228" s="4" t="s">
        <v>107</v>
      </c>
      <c r="I1228" s="4"/>
      <c r="J1228" s="4"/>
      <c r="K1228" s="4">
        <v>233</v>
      </c>
      <c r="L1228" s="4">
        <v>24</v>
      </c>
      <c r="M1228" s="4">
        <v>3</v>
      </c>
      <c r="N1228" s="4" t="s">
        <v>3</v>
      </c>
      <c r="O1228" s="4">
        <v>2</v>
      </c>
      <c r="P1228" s="4"/>
      <c r="Q1228" s="4"/>
      <c r="R1228" s="4"/>
      <c r="S1228" s="4"/>
      <c r="T1228" s="4"/>
      <c r="U1228" s="4"/>
      <c r="V1228" s="4"/>
      <c r="W1228" s="4"/>
    </row>
    <row r="1229" spans="1:23">
      <c r="A1229" s="4">
        <v>50</v>
      </c>
      <c r="B1229" s="4">
        <v>0</v>
      </c>
      <c r="C1229" s="4">
        <v>0</v>
      </c>
      <c r="D1229" s="4">
        <v>1</v>
      </c>
      <c r="E1229" s="4">
        <v>210</v>
      </c>
      <c r="F1229" s="4">
        <f>ROUND(Source!X1203,O1229)</f>
        <v>177120.93</v>
      </c>
      <c r="G1229" s="4" t="s">
        <v>108</v>
      </c>
      <c r="H1229" s="4" t="s">
        <v>109</v>
      </c>
      <c r="I1229" s="4"/>
      <c r="J1229" s="4"/>
      <c r="K1229" s="4">
        <v>210</v>
      </c>
      <c r="L1229" s="4">
        <v>25</v>
      </c>
      <c r="M1229" s="4">
        <v>3</v>
      </c>
      <c r="N1229" s="4" t="s">
        <v>3</v>
      </c>
      <c r="O1229" s="4">
        <v>2</v>
      </c>
      <c r="P1229" s="4"/>
      <c r="Q1229" s="4"/>
      <c r="R1229" s="4"/>
      <c r="S1229" s="4"/>
      <c r="T1229" s="4"/>
      <c r="U1229" s="4"/>
      <c r="V1229" s="4"/>
      <c r="W1229" s="4"/>
    </row>
    <row r="1230" spans="1:23">
      <c r="A1230" s="4">
        <v>50</v>
      </c>
      <c r="B1230" s="4">
        <v>0</v>
      </c>
      <c r="C1230" s="4">
        <v>0</v>
      </c>
      <c r="D1230" s="4">
        <v>1</v>
      </c>
      <c r="E1230" s="4">
        <v>211</v>
      </c>
      <c r="F1230" s="4">
        <f>ROUND(Source!Y1203,O1230)</f>
        <v>96203.29</v>
      </c>
      <c r="G1230" s="4" t="s">
        <v>110</v>
      </c>
      <c r="H1230" s="4" t="s">
        <v>111</v>
      </c>
      <c r="I1230" s="4"/>
      <c r="J1230" s="4"/>
      <c r="K1230" s="4">
        <v>211</v>
      </c>
      <c r="L1230" s="4">
        <v>26</v>
      </c>
      <c r="M1230" s="4">
        <v>3</v>
      </c>
      <c r="N1230" s="4" t="s">
        <v>3</v>
      </c>
      <c r="O1230" s="4">
        <v>2</v>
      </c>
      <c r="P1230" s="4"/>
      <c r="Q1230" s="4"/>
      <c r="R1230" s="4"/>
      <c r="S1230" s="4"/>
      <c r="T1230" s="4"/>
      <c r="U1230" s="4"/>
      <c r="V1230" s="4"/>
      <c r="W1230" s="4"/>
    </row>
    <row r="1231" spans="1:23">
      <c r="A1231" s="4">
        <v>50</v>
      </c>
      <c r="B1231" s="4">
        <v>0</v>
      </c>
      <c r="C1231" s="4">
        <v>0</v>
      </c>
      <c r="D1231" s="4">
        <v>1</v>
      </c>
      <c r="E1231" s="4">
        <v>224</v>
      </c>
      <c r="F1231" s="4">
        <f>ROUND(Source!AR1203,O1231)</f>
        <v>698227.29</v>
      </c>
      <c r="G1231" s="4" t="s">
        <v>112</v>
      </c>
      <c r="H1231" s="4" t="s">
        <v>113</v>
      </c>
      <c r="I1231" s="4"/>
      <c r="J1231" s="4"/>
      <c r="K1231" s="4">
        <v>224</v>
      </c>
      <c r="L1231" s="4">
        <v>27</v>
      </c>
      <c r="M1231" s="4">
        <v>3</v>
      </c>
      <c r="N1231" s="4" t="s">
        <v>3</v>
      </c>
      <c r="O1231" s="4">
        <v>2</v>
      </c>
      <c r="P1231" s="4"/>
      <c r="Q1231" s="4"/>
      <c r="R1231" s="4"/>
      <c r="S1231" s="4"/>
      <c r="T1231" s="4"/>
      <c r="U1231" s="4"/>
      <c r="V1231" s="4"/>
      <c r="W1231" s="4"/>
    </row>
    <row r="1233" spans="1:245">
      <c r="A1233" s="1">
        <v>5</v>
      </c>
      <c r="B1233" s="1">
        <v>0</v>
      </c>
      <c r="C1233" s="1"/>
      <c r="D1233" s="1">
        <f>ROW(A1246)</f>
        <v>1246</v>
      </c>
      <c r="E1233" s="1"/>
      <c r="F1233" s="1" t="s">
        <v>15</v>
      </c>
      <c r="G1233" s="1" t="s">
        <v>118</v>
      </c>
      <c r="H1233" s="1" t="s">
        <v>3</v>
      </c>
      <c r="I1233" s="1">
        <v>0</v>
      </c>
      <c r="J1233" s="1"/>
      <c r="K1233" s="1">
        <v>0</v>
      </c>
      <c r="L1233" s="1"/>
      <c r="M1233" s="1" t="s">
        <v>3</v>
      </c>
      <c r="N1233" s="1"/>
      <c r="O1233" s="1"/>
      <c r="P1233" s="1"/>
      <c r="Q1233" s="1"/>
      <c r="R1233" s="1"/>
      <c r="S1233" s="1">
        <v>0</v>
      </c>
      <c r="T1233" s="1"/>
      <c r="U1233" s="1" t="s">
        <v>3</v>
      </c>
      <c r="V1233" s="1">
        <v>0</v>
      </c>
      <c r="W1233" s="1"/>
      <c r="X1233" s="1"/>
      <c r="Y1233" s="1"/>
      <c r="Z1233" s="1"/>
      <c r="AA1233" s="1"/>
      <c r="AB1233" s="1" t="s">
        <v>3</v>
      </c>
      <c r="AC1233" s="1" t="s">
        <v>3</v>
      </c>
      <c r="AD1233" s="1" t="s">
        <v>3</v>
      </c>
      <c r="AE1233" s="1" t="s">
        <v>3</v>
      </c>
      <c r="AF1233" s="1" t="s">
        <v>3</v>
      </c>
      <c r="AG1233" s="1" t="s">
        <v>3</v>
      </c>
      <c r="AH1233" s="1"/>
      <c r="AI1233" s="1"/>
      <c r="AJ1233" s="1"/>
      <c r="AK1233" s="1"/>
      <c r="AL1233" s="1"/>
      <c r="AM1233" s="1"/>
      <c r="AN1233" s="1"/>
      <c r="AO1233" s="1"/>
      <c r="AP1233" s="1" t="s">
        <v>3</v>
      </c>
      <c r="AQ1233" s="1" t="s">
        <v>3</v>
      </c>
      <c r="AR1233" s="1" t="s">
        <v>3</v>
      </c>
      <c r="AS1233" s="1"/>
      <c r="AT1233" s="1"/>
      <c r="AU1233" s="1"/>
      <c r="AV1233" s="1"/>
      <c r="AW1233" s="1"/>
      <c r="AX1233" s="1"/>
      <c r="AY1233" s="1"/>
      <c r="AZ1233" s="1" t="s">
        <v>3</v>
      </c>
      <c r="BA1233" s="1"/>
      <c r="BB1233" s="1" t="s">
        <v>3</v>
      </c>
      <c r="BC1233" s="1" t="s">
        <v>3</v>
      </c>
      <c r="BD1233" s="1" t="s">
        <v>3</v>
      </c>
      <c r="BE1233" s="1" t="s">
        <v>3</v>
      </c>
      <c r="BF1233" s="1" t="s">
        <v>3</v>
      </c>
      <c r="BG1233" s="1" t="s">
        <v>3</v>
      </c>
      <c r="BH1233" s="1" t="s">
        <v>3</v>
      </c>
      <c r="BI1233" s="1" t="s">
        <v>3</v>
      </c>
      <c r="BJ1233" s="1" t="s">
        <v>3</v>
      </c>
      <c r="BK1233" s="1" t="s">
        <v>3</v>
      </c>
      <c r="BL1233" s="1" t="s">
        <v>3</v>
      </c>
      <c r="BM1233" s="1" t="s">
        <v>3</v>
      </c>
      <c r="BN1233" s="1" t="s">
        <v>3</v>
      </c>
      <c r="BO1233" s="1" t="s">
        <v>3</v>
      </c>
      <c r="BP1233" s="1" t="s">
        <v>3</v>
      </c>
      <c r="BQ1233" s="1"/>
      <c r="BR1233" s="1"/>
      <c r="BS1233" s="1"/>
      <c r="BT1233" s="1"/>
      <c r="BU1233" s="1"/>
      <c r="BV1233" s="1"/>
      <c r="BW1233" s="1"/>
      <c r="BX1233" s="1">
        <v>0</v>
      </c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>
        <v>0</v>
      </c>
    </row>
    <row r="1235" spans="1:245">
      <c r="A1235" s="2">
        <v>52</v>
      </c>
      <c r="B1235" s="2">
        <f t="shared" ref="B1235:G1235" si="1206">B1246</f>
        <v>0</v>
      </c>
      <c r="C1235" s="2">
        <f t="shared" si="1206"/>
        <v>5</v>
      </c>
      <c r="D1235" s="2">
        <f t="shared" si="1206"/>
        <v>1233</v>
      </c>
      <c r="E1235" s="2">
        <f t="shared" si="1206"/>
        <v>0</v>
      </c>
      <c r="F1235" s="2" t="str">
        <f t="shared" si="1206"/>
        <v>Новый подраздел</v>
      </c>
      <c r="G1235" s="2" t="str">
        <f t="shared" si="1206"/>
        <v>коридор 23</v>
      </c>
      <c r="H1235" s="2"/>
      <c r="I1235" s="2"/>
      <c r="J1235" s="2"/>
      <c r="K1235" s="2"/>
      <c r="L1235" s="2"/>
      <c r="M1235" s="2"/>
      <c r="N1235" s="2"/>
      <c r="O1235" s="2">
        <f t="shared" ref="O1235:AT1235" si="1207">O1246</f>
        <v>47016.87</v>
      </c>
      <c r="P1235" s="2">
        <f t="shared" si="1207"/>
        <v>6611.25</v>
      </c>
      <c r="Q1235" s="2">
        <f t="shared" si="1207"/>
        <v>4121.46</v>
      </c>
      <c r="R1235" s="2">
        <f t="shared" si="1207"/>
        <v>470.46</v>
      </c>
      <c r="S1235" s="2">
        <f t="shared" si="1207"/>
        <v>36284.160000000003</v>
      </c>
      <c r="T1235" s="2">
        <f t="shared" si="1207"/>
        <v>0</v>
      </c>
      <c r="U1235" s="2">
        <f t="shared" si="1207"/>
        <v>123.859148</v>
      </c>
      <c r="V1235" s="2">
        <f t="shared" si="1207"/>
        <v>1.238364</v>
      </c>
      <c r="W1235" s="2">
        <f t="shared" si="1207"/>
        <v>0</v>
      </c>
      <c r="X1235" s="2">
        <f t="shared" si="1207"/>
        <v>35274.79</v>
      </c>
      <c r="Y1235" s="2">
        <f t="shared" si="1207"/>
        <v>17654.95</v>
      </c>
      <c r="Z1235" s="2">
        <f t="shared" si="1207"/>
        <v>0</v>
      </c>
      <c r="AA1235" s="2">
        <f t="shared" si="1207"/>
        <v>0</v>
      </c>
      <c r="AB1235" s="2">
        <f t="shared" si="1207"/>
        <v>47016.87</v>
      </c>
      <c r="AC1235" s="2">
        <f t="shared" si="1207"/>
        <v>6611.25</v>
      </c>
      <c r="AD1235" s="2">
        <f t="shared" si="1207"/>
        <v>4121.46</v>
      </c>
      <c r="AE1235" s="2">
        <f t="shared" si="1207"/>
        <v>470.46</v>
      </c>
      <c r="AF1235" s="2">
        <f t="shared" si="1207"/>
        <v>36284.160000000003</v>
      </c>
      <c r="AG1235" s="2">
        <f t="shared" si="1207"/>
        <v>0</v>
      </c>
      <c r="AH1235" s="2">
        <f t="shared" si="1207"/>
        <v>123.859148</v>
      </c>
      <c r="AI1235" s="2">
        <f t="shared" si="1207"/>
        <v>1.238364</v>
      </c>
      <c r="AJ1235" s="2">
        <f t="shared" si="1207"/>
        <v>0</v>
      </c>
      <c r="AK1235" s="2">
        <f t="shared" si="1207"/>
        <v>35274.79</v>
      </c>
      <c r="AL1235" s="2">
        <f t="shared" si="1207"/>
        <v>17654.95</v>
      </c>
      <c r="AM1235" s="2">
        <f t="shared" si="1207"/>
        <v>0</v>
      </c>
      <c r="AN1235" s="2">
        <f t="shared" si="1207"/>
        <v>0</v>
      </c>
      <c r="AO1235" s="2">
        <f t="shared" si="1207"/>
        <v>0</v>
      </c>
      <c r="AP1235" s="2">
        <f t="shared" si="1207"/>
        <v>0</v>
      </c>
      <c r="AQ1235" s="2">
        <f t="shared" si="1207"/>
        <v>0</v>
      </c>
      <c r="AR1235" s="2">
        <f t="shared" si="1207"/>
        <v>99946.61</v>
      </c>
      <c r="AS1235" s="2">
        <f t="shared" si="1207"/>
        <v>99946.61</v>
      </c>
      <c r="AT1235" s="2">
        <f t="shared" si="1207"/>
        <v>0</v>
      </c>
      <c r="AU1235" s="2">
        <f t="shared" ref="AU1235:BZ1235" si="1208">AU1246</f>
        <v>0</v>
      </c>
      <c r="AV1235" s="2">
        <f t="shared" si="1208"/>
        <v>6611.25</v>
      </c>
      <c r="AW1235" s="2">
        <f t="shared" si="1208"/>
        <v>6611.25</v>
      </c>
      <c r="AX1235" s="2">
        <f t="shared" si="1208"/>
        <v>0</v>
      </c>
      <c r="AY1235" s="2">
        <f t="shared" si="1208"/>
        <v>6611.25</v>
      </c>
      <c r="AZ1235" s="2">
        <f t="shared" si="1208"/>
        <v>0</v>
      </c>
      <c r="BA1235" s="2">
        <f t="shared" si="1208"/>
        <v>0</v>
      </c>
      <c r="BB1235" s="2">
        <f t="shared" si="1208"/>
        <v>0</v>
      </c>
      <c r="BC1235" s="2">
        <f t="shared" si="1208"/>
        <v>0</v>
      </c>
      <c r="BD1235" s="2">
        <f t="shared" si="1208"/>
        <v>0</v>
      </c>
      <c r="BE1235" s="2">
        <f t="shared" si="1208"/>
        <v>0</v>
      </c>
      <c r="BF1235" s="2">
        <f t="shared" si="1208"/>
        <v>0</v>
      </c>
      <c r="BG1235" s="2">
        <f t="shared" si="1208"/>
        <v>0</v>
      </c>
      <c r="BH1235" s="2">
        <f t="shared" si="1208"/>
        <v>0</v>
      </c>
      <c r="BI1235" s="2">
        <f t="shared" si="1208"/>
        <v>0</v>
      </c>
      <c r="BJ1235" s="2">
        <f t="shared" si="1208"/>
        <v>0</v>
      </c>
      <c r="BK1235" s="2">
        <f t="shared" si="1208"/>
        <v>0</v>
      </c>
      <c r="BL1235" s="2">
        <f t="shared" si="1208"/>
        <v>0</v>
      </c>
      <c r="BM1235" s="2">
        <f t="shared" si="1208"/>
        <v>0</v>
      </c>
      <c r="BN1235" s="2">
        <f t="shared" si="1208"/>
        <v>0</v>
      </c>
      <c r="BO1235" s="2">
        <f t="shared" si="1208"/>
        <v>0</v>
      </c>
      <c r="BP1235" s="2">
        <f t="shared" si="1208"/>
        <v>0</v>
      </c>
      <c r="BQ1235" s="2">
        <f t="shared" si="1208"/>
        <v>0</v>
      </c>
      <c r="BR1235" s="2">
        <f t="shared" si="1208"/>
        <v>0</v>
      </c>
      <c r="BS1235" s="2">
        <f t="shared" si="1208"/>
        <v>0</v>
      </c>
      <c r="BT1235" s="2">
        <f t="shared" si="1208"/>
        <v>0</v>
      </c>
      <c r="BU1235" s="2">
        <f t="shared" si="1208"/>
        <v>0</v>
      </c>
      <c r="BV1235" s="2">
        <f t="shared" si="1208"/>
        <v>0</v>
      </c>
      <c r="BW1235" s="2">
        <f t="shared" si="1208"/>
        <v>0</v>
      </c>
      <c r="BX1235" s="2">
        <f t="shared" si="1208"/>
        <v>0</v>
      </c>
      <c r="BY1235" s="2">
        <f t="shared" si="1208"/>
        <v>0</v>
      </c>
      <c r="BZ1235" s="2">
        <f t="shared" si="1208"/>
        <v>0</v>
      </c>
      <c r="CA1235" s="2">
        <f t="shared" ref="CA1235:DF1235" si="1209">CA1246</f>
        <v>99946.61</v>
      </c>
      <c r="CB1235" s="2">
        <f t="shared" si="1209"/>
        <v>99946.61</v>
      </c>
      <c r="CC1235" s="2">
        <f t="shared" si="1209"/>
        <v>0</v>
      </c>
      <c r="CD1235" s="2">
        <f t="shared" si="1209"/>
        <v>0</v>
      </c>
      <c r="CE1235" s="2">
        <f t="shared" si="1209"/>
        <v>6611.25</v>
      </c>
      <c r="CF1235" s="2">
        <f t="shared" si="1209"/>
        <v>6611.25</v>
      </c>
      <c r="CG1235" s="2">
        <f t="shared" si="1209"/>
        <v>0</v>
      </c>
      <c r="CH1235" s="2">
        <f t="shared" si="1209"/>
        <v>6611.25</v>
      </c>
      <c r="CI1235" s="2">
        <f t="shared" si="1209"/>
        <v>0</v>
      </c>
      <c r="CJ1235" s="2">
        <f t="shared" si="1209"/>
        <v>0</v>
      </c>
      <c r="CK1235" s="2">
        <f t="shared" si="1209"/>
        <v>0</v>
      </c>
      <c r="CL1235" s="2">
        <f t="shared" si="1209"/>
        <v>0</v>
      </c>
      <c r="CM1235" s="2">
        <f t="shared" si="1209"/>
        <v>0</v>
      </c>
      <c r="CN1235" s="2">
        <f t="shared" si="1209"/>
        <v>0</v>
      </c>
      <c r="CO1235" s="2">
        <f t="shared" si="1209"/>
        <v>0</v>
      </c>
      <c r="CP1235" s="2">
        <f t="shared" si="1209"/>
        <v>0</v>
      </c>
      <c r="CQ1235" s="2">
        <f t="shared" si="1209"/>
        <v>0</v>
      </c>
      <c r="CR1235" s="2">
        <f t="shared" si="1209"/>
        <v>0</v>
      </c>
      <c r="CS1235" s="2">
        <f t="shared" si="1209"/>
        <v>0</v>
      </c>
      <c r="CT1235" s="2">
        <f t="shared" si="1209"/>
        <v>0</v>
      </c>
      <c r="CU1235" s="2">
        <f t="shared" si="1209"/>
        <v>0</v>
      </c>
      <c r="CV1235" s="2">
        <f t="shared" si="1209"/>
        <v>0</v>
      </c>
      <c r="CW1235" s="2">
        <f t="shared" si="1209"/>
        <v>0</v>
      </c>
      <c r="CX1235" s="2">
        <f t="shared" si="1209"/>
        <v>0</v>
      </c>
      <c r="CY1235" s="2">
        <f t="shared" si="1209"/>
        <v>0</v>
      </c>
      <c r="CZ1235" s="2">
        <f t="shared" si="1209"/>
        <v>0</v>
      </c>
      <c r="DA1235" s="2">
        <f t="shared" si="1209"/>
        <v>0</v>
      </c>
      <c r="DB1235" s="2">
        <f t="shared" si="1209"/>
        <v>0</v>
      </c>
      <c r="DC1235" s="2">
        <f t="shared" si="1209"/>
        <v>0</v>
      </c>
      <c r="DD1235" s="2">
        <f t="shared" si="1209"/>
        <v>0</v>
      </c>
      <c r="DE1235" s="2">
        <f t="shared" si="1209"/>
        <v>0</v>
      </c>
      <c r="DF1235" s="2">
        <f t="shared" si="1209"/>
        <v>0</v>
      </c>
      <c r="DG1235" s="3">
        <f t="shared" ref="DG1235:EL1235" si="1210">DG1246</f>
        <v>0</v>
      </c>
      <c r="DH1235" s="3">
        <f t="shared" si="1210"/>
        <v>0</v>
      </c>
      <c r="DI1235" s="3">
        <f t="shared" si="1210"/>
        <v>0</v>
      </c>
      <c r="DJ1235" s="3">
        <f t="shared" si="1210"/>
        <v>0</v>
      </c>
      <c r="DK1235" s="3">
        <f t="shared" si="1210"/>
        <v>0</v>
      </c>
      <c r="DL1235" s="3">
        <f t="shared" si="1210"/>
        <v>0</v>
      </c>
      <c r="DM1235" s="3">
        <f t="shared" si="1210"/>
        <v>0</v>
      </c>
      <c r="DN1235" s="3">
        <f t="shared" si="1210"/>
        <v>0</v>
      </c>
      <c r="DO1235" s="3">
        <f t="shared" si="1210"/>
        <v>0</v>
      </c>
      <c r="DP1235" s="3">
        <f t="shared" si="1210"/>
        <v>0</v>
      </c>
      <c r="DQ1235" s="3">
        <f t="shared" si="1210"/>
        <v>0</v>
      </c>
      <c r="DR1235" s="3">
        <f t="shared" si="1210"/>
        <v>0</v>
      </c>
      <c r="DS1235" s="3">
        <f t="shared" si="1210"/>
        <v>0</v>
      </c>
      <c r="DT1235" s="3">
        <f t="shared" si="1210"/>
        <v>0</v>
      </c>
      <c r="DU1235" s="3">
        <f t="shared" si="1210"/>
        <v>0</v>
      </c>
      <c r="DV1235" s="3">
        <f t="shared" si="1210"/>
        <v>0</v>
      </c>
      <c r="DW1235" s="3">
        <f t="shared" si="1210"/>
        <v>0</v>
      </c>
      <c r="DX1235" s="3">
        <f t="shared" si="1210"/>
        <v>0</v>
      </c>
      <c r="DY1235" s="3">
        <f t="shared" si="1210"/>
        <v>0</v>
      </c>
      <c r="DZ1235" s="3">
        <f t="shared" si="1210"/>
        <v>0</v>
      </c>
      <c r="EA1235" s="3">
        <f t="shared" si="1210"/>
        <v>0</v>
      </c>
      <c r="EB1235" s="3">
        <f t="shared" si="1210"/>
        <v>0</v>
      </c>
      <c r="EC1235" s="3">
        <f t="shared" si="1210"/>
        <v>0</v>
      </c>
      <c r="ED1235" s="3">
        <f t="shared" si="1210"/>
        <v>0</v>
      </c>
      <c r="EE1235" s="3">
        <f t="shared" si="1210"/>
        <v>0</v>
      </c>
      <c r="EF1235" s="3">
        <f t="shared" si="1210"/>
        <v>0</v>
      </c>
      <c r="EG1235" s="3">
        <f t="shared" si="1210"/>
        <v>0</v>
      </c>
      <c r="EH1235" s="3">
        <f t="shared" si="1210"/>
        <v>0</v>
      </c>
      <c r="EI1235" s="3">
        <f t="shared" si="1210"/>
        <v>0</v>
      </c>
      <c r="EJ1235" s="3">
        <f t="shared" si="1210"/>
        <v>0</v>
      </c>
      <c r="EK1235" s="3">
        <f t="shared" si="1210"/>
        <v>0</v>
      </c>
      <c r="EL1235" s="3">
        <f t="shared" si="1210"/>
        <v>0</v>
      </c>
      <c r="EM1235" s="3">
        <f t="shared" ref="EM1235:FR1235" si="1211">EM1246</f>
        <v>0</v>
      </c>
      <c r="EN1235" s="3">
        <f t="shared" si="1211"/>
        <v>0</v>
      </c>
      <c r="EO1235" s="3">
        <f t="shared" si="1211"/>
        <v>0</v>
      </c>
      <c r="EP1235" s="3">
        <f t="shared" si="1211"/>
        <v>0</v>
      </c>
      <c r="EQ1235" s="3">
        <f t="shared" si="1211"/>
        <v>0</v>
      </c>
      <c r="ER1235" s="3">
        <f t="shared" si="1211"/>
        <v>0</v>
      </c>
      <c r="ES1235" s="3">
        <f t="shared" si="1211"/>
        <v>0</v>
      </c>
      <c r="ET1235" s="3">
        <f t="shared" si="1211"/>
        <v>0</v>
      </c>
      <c r="EU1235" s="3">
        <f t="shared" si="1211"/>
        <v>0</v>
      </c>
      <c r="EV1235" s="3">
        <f t="shared" si="1211"/>
        <v>0</v>
      </c>
      <c r="EW1235" s="3">
        <f t="shared" si="1211"/>
        <v>0</v>
      </c>
      <c r="EX1235" s="3">
        <f t="shared" si="1211"/>
        <v>0</v>
      </c>
      <c r="EY1235" s="3">
        <f t="shared" si="1211"/>
        <v>0</v>
      </c>
      <c r="EZ1235" s="3">
        <f t="shared" si="1211"/>
        <v>0</v>
      </c>
      <c r="FA1235" s="3">
        <f t="shared" si="1211"/>
        <v>0</v>
      </c>
      <c r="FB1235" s="3">
        <f t="shared" si="1211"/>
        <v>0</v>
      </c>
      <c r="FC1235" s="3">
        <f t="shared" si="1211"/>
        <v>0</v>
      </c>
      <c r="FD1235" s="3">
        <f t="shared" si="1211"/>
        <v>0</v>
      </c>
      <c r="FE1235" s="3">
        <f t="shared" si="1211"/>
        <v>0</v>
      </c>
      <c r="FF1235" s="3">
        <f t="shared" si="1211"/>
        <v>0</v>
      </c>
      <c r="FG1235" s="3">
        <f t="shared" si="1211"/>
        <v>0</v>
      </c>
      <c r="FH1235" s="3">
        <f t="shared" si="1211"/>
        <v>0</v>
      </c>
      <c r="FI1235" s="3">
        <f t="shared" si="1211"/>
        <v>0</v>
      </c>
      <c r="FJ1235" s="3">
        <f t="shared" si="1211"/>
        <v>0</v>
      </c>
      <c r="FK1235" s="3">
        <f t="shared" si="1211"/>
        <v>0</v>
      </c>
      <c r="FL1235" s="3">
        <f t="shared" si="1211"/>
        <v>0</v>
      </c>
      <c r="FM1235" s="3">
        <f t="shared" si="1211"/>
        <v>0</v>
      </c>
      <c r="FN1235" s="3">
        <f t="shared" si="1211"/>
        <v>0</v>
      </c>
      <c r="FO1235" s="3">
        <f t="shared" si="1211"/>
        <v>0</v>
      </c>
      <c r="FP1235" s="3">
        <f t="shared" si="1211"/>
        <v>0</v>
      </c>
      <c r="FQ1235" s="3">
        <f t="shared" si="1211"/>
        <v>0</v>
      </c>
      <c r="FR1235" s="3">
        <f t="shared" si="1211"/>
        <v>0</v>
      </c>
      <c r="FS1235" s="3">
        <f t="shared" ref="FS1235:GX1235" si="1212">FS1246</f>
        <v>0</v>
      </c>
      <c r="FT1235" s="3">
        <f t="shared" si="1212"/>
        <v>0</v>
      </c>
      <c r="FU1235" s="3">
        <f t="shared" si="1212"/>
        <v>0</v>
      </c>
      <c r="FV1235" s="3">
        <f t="shared" si="1212"/>
        <v>0</v>
      </c>
      <c r="FW1235" s="3">
        <f t="shared" si="1212"/>
        <v>0</v>
      </c>
      <c r="FX1235" s="3">
        <f t="shared" si="1212"/>
        <v>0</v>
      </c>
      <c r="FY1235" s="3">
        <f t="shared" si="1212"/>
        <v>0</v>
      </c>
      <c r="FZ1235" s="3">
        <f t="shared" si="1212"/>
        <v>0</v>
      </c>
      <c r="GA1235" s="3">
        <f t="shared" si="1212"/>
        <v>0</v>
      </c>
      <c r="GB1235" s="3">
        <f t="shared" si="1212"/>
        <v>0</v>
      </c>
      <c r="GC1235" s="3">
        <f t="shared" si="1212"/>
        <v>0</v>
      </c>
      <c r="GD1235" s="3">
        <f t="shared" si="1212"/>
        <v>0</v>
      </c>
      <c r="GE1235" s="3">
        <f t="shared" si="1212"/>
        <v>0</v>
      </c>
      <c r="GF1235" s="3">
        <f t="shared" si="1212"/>
        <v>0</v>
      </c>
      <c r="GG1235" s="3">
        <f t="shared" si="1212"/>
        <v>0</v>
      </c>
      <c r="GH1235" s="3">
        <f t="shared" si="1212"/>
        <v>0</v>
      </c>
      <c r="GI1235" s="3">
        <f t="shared" si="1212"/>
        <v>0</v>
      </c>
      <c r="GJ1235" s="3">
        <f t="shared" si="1212"/>
        <v>0</v>
      </c>
      <c r="GK1235" s="3">
        <f t="shared" si="1212"/>
        <v>0</v>
      </c>
      <c r="GL1235" s="3">
        <f t="shared" si="1212"/>
        <v>0</v>
      </c>
      <c r="GM1235" s="3">
        <f t="shared" si="1212"/>
        <v>0</v>
      </c>
      <c r="GN1235" s="3">
        <f t="shared" si="1212"/>
        <v>0</v>
      </c>
      <c r="GO1235" s="3">
        <f t="shared" si="1212"/>
        <v>0</v>
      </c>
      <c r="GP1235" s="3">
        <f t="shared" si="1212"/>
        <v>0</v>
      </c>
      <c r="GQ1235" s="3">
        <f t="shared" si="1212"/>
        <v>0</v>
      </c>
      <c r="GR1235" s="3">
        <f t="shared" si="1212"/>
        <v>0</v>
      </c>
      <c r="GS1235" s="3">
        <f t="shared" si="1212"/>
        <v>0</v>
      </c>
      <c r="GT1235" s="3">
        <f t="shared" si="1212"/>
        <v>0</v>
      </c>
      <c r="GU1235" s="3">
        <f t="shared" si="1212"/>
        <v>0</v>
      </c>
      <c r="GV1235" s="3">
        <f t="shared" si="1212"/>
        <v>0</v>
      </c>
      <c r="GW1235" s="3">
        <f t="shared" si="1212"/>
        <v>0</v>
      </c>
      <c r="GX1235" s="3">
        <f t="shared" si="1212"/>
        <v>0</v>
      </c>
    </row>
    <row r="1237" spans="1:245">
      <c r="A1237">
        <v>17</v>
      </c>
      <c r="B1237">
        <v>0</v>
      </c>
      <c r="C1237">
        <f>ROW(SmtRes!A990)</f>
        <v>990</v>
      </c>
      <c r="D1237">
        <f>ROW(EtalonRes!A966)</f>
        <v>966</v>
      </c>
      <c r="E1237" t="s">
        <v>17</v>
      </c>
      <c r="F1237" t="s">
        <v>360</v>
      </c>
      <c r="G1237" t="s">
        <v>361</v>
      </c>
      <c r="H1237" t="s">
        <v>195</v>
      </c>
      <c r="I1237">
        <f>ROUND(8.1/100,9)</f>
        <v>8.1000000000000003E-2</v>
      </c>
      <c r="J1237">
        <v>0</v>
      </c>
      <c r="O1237">
        <f t="shared" ref="O1237:O1244" si="1213">ROUND(CP1237,2)</f>
        <v>3763.17</v>
      </c>
      <c r="P1237">
        <f t="shared" ref="P1237:P1244" si="1214">ROUND(CQ1237*I1237,2)</f>
        <v>2654.87</v>
      </c>
      <c r="Q1237">
        <f t="shared" ref="Q1237:Q1244" si="1215">ROUND(CR1237*I1237,2)</f>
        <v>322.89</v>
      </c>
      <c r="R1237">
        <f t="shared" ref="R1237:R1244" si="1216">ROUND(CS1237*I1237,2)</f>
        <v>173.06</v>
      </c>
      <c r="S1237">
        <f t="shared" ref="S1237:S1244" si="1217">ROUND(CT1237*I1237,2)</f>
        <v>785.41</v>
      </c>
      <c r="T1237">
        <f t="shared" ref="T1237:T1244" si="1218">ROUND(CU1237*I1237,2)</f>
        <v>0</v>
      </c>
      <c r="U1237">
        <f t="shared" ref="U1237:U1244" si="1219">CV1237*I1237</f>
        <v>3.0326399999999998</v>
      </c>
      <c r="V1237">
        <f t="shared" ref="V1237:V1244" si="1220">CW1237*I1237</f>
        <v>0.54270000000000007</v>
      </c>
      <c r="W1237">
        <f t="shared" ref="W1237:W1244" si="1221">ROUND(CX1237*I1237,2)</f>
        <v>0</v>
      </c>
      <c r="X1237">
        <f t="shared" ref="X1237:Y1244" si="1222">ROUND(CY1237,2)</f>
        <v>1063.9000000000001</v>
      </c>
      <c r="Y1237">
        <f t="shared" si="1222"/>
        <v>613.41999999999996</v>
      </c>
      <c r="AA1237">
        <v>33525518</v>
      </c>
      <c r="AB1237">
        <f t="shared" ref="AB1237:AB1244" si="1223">ROUND((AC1237+AD1237+AF1237),6)</f>
        <v>6271.02</v>
      </c>
      <c r="AC1237">
        <f>ROUND((ES1237),6)</f>
        <v>5583.68</v>
      </c>
      <c r="AD1237">
        <f t="shared" ref="AD1237:AD1244" si="1224">ROUND((((ET1237)-(EU1237))+AE1237),6)</f>
        <v>381.46</v>
      </c>
      <c r="AE1237">
        <f t="shared" ref="AE1237:AF1244" si="1225">ROUND((EU1237),6)</f>
        <v>67.400000000000006</v>
      </c>
      <c r="AF1237">
        <f t="shared" si="1225"/>
        <v>305.88</v>
      </c>
      <c r="AG1237">
        <f t="shared" ref="AG1237:AG1244" si="1226">ROUND((AP1237),6)</f>
        <v>0</v>
      </c>
      <c r="AH1237">
        <f t="shared" ref="AH1237:AI1244" si="1227">(EW1237)</f>
        <v>37.44</v>
      </c>
      <c r="AI1237">
        <f t="shared" si="1227"/>
        <v>6.7</v>
      </c>
      <c r="AJ1237">
        <f t="shared" ref="AJ1237:AJ1244" si="1228">(AS1237)</f>
        <v>0</v>
      </c>
      <c r="AK1237">
        <v>6271.02</v>
      </c>
      <c r="AL1237">
        <v>5583.68</v>
      </c>
      <c r="AM1237">
        <v>381.46</v>
      </c>
      <c r="AN1237">
        <v>67.400000000000006</v>
      </c>
      <c r="AO1237">
        <v>305.88</v>
      </c>
      <c r="AP1237">
        <v>0</v>
      </c>
      <c r="AQ1237">
        <v>37.44</v>
      </c>
      <c r="AR1237">
        <v>6.7</v>
      </c>
      <c r="AS1237">
        <v>0</v>
      </c>
      <c r="AT1237">
        <v>111</v>
      </c>
      <c r="AU1237">
        <v>64</v>
      </c>
      <c r="AV1237">
        <v>1</v>
      </c>
      <c r="AW1237">
        <v>1</v>
      </c>
      <c r="AZ1237">
        <v>1</v>
      </c>
      <c r="BA1237">
        <v>31.7</v>
      </c>
      <c r="BB1237">
        <v>10.45</v>
      </c>
      <c r="BC1237">
        <v>5.87</v>
      </c>
      <c r="BD1237" t="s">
        <v>3</v>
      </c>
      <c r="BE1237" t="s">
        <v>3</v>
      </c>
      <c r="BF1237" t="s">
        <v>3</v>
      </c>
      <c r="BG1237" t="s">
        <v>3</v>
      </c>
      <c r="BH1237">
        <v>0</v>
      </c>
      <c r="BI1237">
        <v>1</v>
      </c>
      <c r="BJ1237" t="s">
        <v>362</v>
      </c>
      <c r="BM1237">
        <v>11001</v>
      </c>
      <c r="BN1237">
        <v>0</v>
      </c>
      <c r="BO1237" t="s">
        <v>360</v>
      </c>
      <c r="BP1237">
        <v>1</v>
      </c>
      <c r="BQ1237">
        <v>2</v>
      </c>
      <c r="BR1237">
        <v>0</v>
      </c>
      <c r="BS1237">
        <v>31.7</v>
      </c>
      <c r="BT1237">
        <v>1</v>
      </c>
      <c r="BU1237">
        <v>1</v>
      </c>
      <c r="BV1237">
        <v>1</v>
      </c>
      <c r="BW1237">
        <v>1</v>
      </c>
      <c r="BX1237">
        <v>1</v>
      </c>
      <c r="BY1237" t="s">
        <v>3</v>
      </c>
      <c r="BZ1237">
        <v>123</v>
      </c>
      <c r="CA1237">
        <v>75</v>
      </c>
      <c r="CE1237">
        <v>0</v>
      </c>
      <c r="CF1237">
        <v>0</v>
      </c>
      <c r="CG1237">
        <v>0</v>
      </c>
      <c r="CM1237">
        <v>0</v>
      </c>
      <c r="CN1237" t="s">
        <v>3</v>
      </c>
      <c r="CO1237">
        <v>0</v>
      </c>
      <c r="CP1237">
        <f t="shared" ref="CP1237:CP1244" si="1229">(P1237+Q1237+S1237)</f>
        <v>3763.1699999999996</v>
      </c>
      <c r="CQ1237">
        <f t="shared" ref="CQ1237:CQ1244" si="1230">AC1237*BC1237</f>
        <v>32776.2016</v>
      </c>
      <c r="CR1237">
        <f t="shared" ref="CR1237:CR1244" si="1231">AD1237*BB1237</f>
        <v>3986.2569999999996</v>
      </c>
      <c r="CS1237">
        <f t="shared" ref="CS1237:CS1244" si="1232">AE1237*BS1237</f>
        <v>2136.58</v>
      </c>
      <c r="CT1237">
        <f t="shared" ref="CT1237:CT1244" si="1233">AF1237*BA1237</f>
        <v>9696.3959999999988</v>
      </c>
      <c r="CU1237">
        <f t="shared" ref="CU1237:CX1244" si="1234">AG1237</f>
        <v>0</v>
      </c>
      <c r="CV1237">
        <f t="shared" si="1234"/>
        <v>37.44</v>
      </c>
      <c r="CW1237">
        <f t="shared" si="1234"/>
        <v>6.7</v>
      </c>
      <c r="CX1237">
        <f t="shared" si="1234"/>
        <v>0</v>
      </c>
      <c r="CY1237">
        <f t="shared" ref="CY1237:CY1244" si="1235">(((S1237+R1237)*AT1237)/100)</f>
        <v>1063.9016999999999</v>
      </c>
      <c r="CZ1237">
        <f t="shared" ref="CZ1237:CZ1244" si="1236">(((S1237+R1237)*AU1237)/100)</f>
        <v>613.42079999999999</v>
      </c>
      <c r="DC1237" t="s">
        <v>3</v>
      </c>
      <c r="DD1237" t="s">
        <v>3</v>
      </c>
      <c r="DE1237" t="s">
        <v>3</v>
      </c>
      <c r="DF1237" t="s">
        <v>3</v>
      </c>
      <c r="DG1237" t="s">
        <v>3</v>
      </c>
      <c r="DH1237" t="s">
        <v>3</v>
      </c>
      <c r="DI1237" t="s">
        <v>3</v>
      </c>
      <c r="DJ1237" t="s">
        <v>3</v>
      </c>
      <c r="DK1237" t="s">
        <v>3</v>
      </c>
      <c r="DL1237" t="s">
        <v>3</v>
      </c>
      <c r="DM1237" t="s">
        <v>3</v>
      </c>
      <c r="DN1237">
        <v>0</v>
      </c>
      <c r="DO1237">
        <v>0</v>
      </c>
      <c r="DP1237">
        <v>1</v>
      </c>
      <c r="DQ1237">
        <v>1</v>
      </c>
      <c r="DU1237">
        <v>1013</v>
      </c>
      <c r="DV1237" t="s">
        <v>195</v>
      </c>
      <c r="DW1237" t="s">
        <v>195</v>
      </c>
      <c r="DX1237">
        <v>1</v>
      </c>
      <c r="DZ1237" t="s">
        <v>3</v>
      </c>
      <c r="EA1237" t="s">
        <v>3</v>
      </c>
      <c r="EB1237" t="s">
        <v>3</v>
      </c>
      <c r="EC1237" t="s">
        <v>3</v>
      </c>
      <c r="EE1237">
        <v>36260427</v>
      </c>
      <c r="EF1237">
        <v>2</v>
      </c>
      <c r="EG1237" t="s">
        <v>55</v>
      </c>
      <c r="EH1237">
        <v>0</v>
      </c>
      <c r="EI1237" t="s">
        <v>3</v>
      </c>
      <c r="EJ1237">
        <v>1</v>
      </c>
      <c r="EK1237">
        <v>11001</v>
      </c>
      <c r="EL1237" t="s">
        <v>23</v>
      </c>
      <c r="EM1237" t="s">
        <v>197</v>
      </c>
      <c r="EO1237" t="s">
        <v>3</v>
      </c>
      <c r="EQ1237">
        <v>0</v>
      </c>
      <c r="ER1237">
        <v>6271.02</v>
      </c>
      <c r="ES1237">
        <v>5583.68</v>
      </c>
      <c r="ET1237">
        <v>381.46</v>
      </c>
      <c r="EU1237">
        <v>67.400000000000006</v>
      </c>
      <c r="EV1237">
        <v>305.88</v>
      </c>
      <c r="EW1237">
        <v>37.44</v>
      </c>
      <c r="EX1237">
        <v>6.7</v>
      </c>
      <c r="EY1237">
        <v>0</v>
      </c>
      <c r="FQ1237">
        <v>0</v>
      </c>
      <c r="FR1237">
        <f t="shared" ref="FR1237:FR1244" si="1237">ROUND(IF(AND(BH1237=3,BI1237=3),P1237,0),2)</f>
        <v>0</v>
      </c>
      <c r="FS1237">
        <v>0</v>
      </c>
      <c r="FT1237" t="s">
        <v>58</v>
      </c>
      <c r="FU1237" t="s">
        <v>59</v>
      </c>
      <c r="FX1237">
        <v>110.7</v>
      </c>
      <c r="FY1237">
        <v>63.75</v>
      </c>
      <c r="GA1237" t="s">
        <v>3</v>
      </c>
      <c r="GD1237">
        <v>1</v>
      </c>
      <c r="GF1237">
        <v>1838797249</v>
      </c>
      <c r="GG1237">
        <v>2</v>
      </c>
      <c r="GH1237">
        <v>1</v>
      </c>
      <c r="GI1237">
        <v>2</v>
      </c>
      <c r="GJ1237">
        <v>0</v>
      </c>
      <c r="GK1237">
        <v>0</v>
      </c>
      <c r="GL1237">
        <f t="shared" ref="GL1237:GL1244" si="1238">ROUND(IF(AND(BH1237=3,BI1237=3,FS1237&lt;&gt;0),P1237,0),2)</f>
        <v>0</v>
      </c>
      <c r="GM1237">
        <f t="shared" ref="GM1237:GM1244" si="1239">ROUND(O1237+X1237+Y1237,2)+GX1237</f>
        <v>5440.49</v>
      </c>
      <c r="GN1237">
        <f t="shared" ref="GN1237:GN1244" si="1240">IF(OR(BI1237=0,BI1237=1),ROUND(O1237+X1237+Y1237,2),0)</f>
        <v>5440.49</v>
      </c>
      <c r="GO1237">
        <f t="shared" ref="GO1237:GO1244" si="1241">IF(BI1237=2,ROUND(O1237+X1237+Y1237,2),0)</f>
        <v>0</v>
      </c>
      <c r="GP1237">
        <f t="shared" ref="GP1237:GP1244" si="1242">IF(BI1237=4,ROUND(O1237+X1237+Y1237,2)+GX1237,0)</f>
        <v>0</v>
      </c>
      <c r="GR1237">
        <v>0</v>
      </c>
      <c r="GS1237">
        <v>3</v>
      </c>
      <c r="GT1237">
        <v>0</v>
      </c>
      <c r="GU1237" t="s">
        <v>3</v>
      </c>
      <c r="GV1237">
        <f t="shared" ref="GV1237:GV1244" si="1243">ROUND((GT1237),6)</f>
        <v>0</v>
      </c>
      <c r="GW1237">
        <v>1</v>
      </c>
      <c r="GX1237">
        <f t="shared" ref="GX1237:GX1244" si="1244">ROUND(HC1237*I1237,2)</f>
        <v>0</v>
      </c>
      <c r="HA1237">
        <v>0</v>
      </c>
      <c r="HB1237">
        <v>0</v>
      </c>
      <c r="HC1237">
        <f t="shared" ref="HC1237:HC1244" si="1245">GV1237*GW1237</f>
        <v>0</v>
      </c>
      <c r="HE1237" t="s">
        <v>3</v>
      </c>
      <c r="HF1237" t="s">
        <v>3</v>
      </c>
      <c r="IK1237">
        <v>0</v>
      </c>
    </row>
    <row r="1238" spans="1:245">
      <c r="A1238">
        <v>17</v>
      </c>
      <c r="B1238">
        <v>0</v>
      </c>
      <c r="C1238">
        <f>ROW(SmtRes!A995)</f>
        <v>995</v>
      </c>
      <c r="D1238">
        <f>ROW(EtalonRes!A973)</f>
        <v>973</v>
      </c>
      <c r="E1238" t="s">
        <v>30</v>
      </c>
      <c r="F1238" t="s">
        <v>363</v>
      </c>
      <c r="G1238" t="s">
        <v>364</v>
      </c>
      <c r="H1238" t="s">
        <v>33</v>
      </c>
      <c r="I1238">
        <f>ROUND(8.1/100,9)</f>
        <v>8.1000000000000003E-2</v>
      </c>
      <c r="J1238">
        <v>0</v>
      </c>
      <c r="O1238">
        <f t="shared" si="1213"/>
        <v>954.13</v>
      </c>
      <c r="P1238">
        <f t="shared" si="1214"/>
        <v>0</v>
      </c>
      <c r="Q1238">
        <f t="shared" si="1215"/>
        <v>49.43</v>
      </c>
      <c r="R1238">
        <f t="shared" si="1216"/>
        <v>12.15</v>
      </c>
      <c r="S1238">
        <f t="shared" si="1217"/>
        <v>904.7</v>
      </c>
      <c r="T1238">
        <f t="shared" si="1218"/>
        <v>0</v>
      </c>
      <c r="U1238">
        <f t="shared" si="1219"/>
        <v>3.4344000000000001</v>
      </c>
      <c r="V1238">
        <f t="shared" si="1220"/>
        <v>2.835E-2</v>
      </c>
      <c r="W1238">
        <f t="shared" si="1221"/>
        <v>0</v>
      </c>
      <c r="X1238">
        <f t="shared" si="1222"/>
        <v>1017.7</v>
      </c>
      <c r="Y1238">
        <f t="shared" si="1222"/>
        <v>586.78</v>
      </c>
      <c r="AA1238">
        <v>33525518</v>
      </c>
      <c r="AB1238">
        <f t="shared" si="1223"/>
        <v>406.87</v>
      </c>
      <c r="AC1238">
        <f>ROUND(0,6)</f>
        <v>0</v>
      </c>
      <c r="AD1238">
        <f t="shared" si="1224"/>
        <v>54.53</v>
      </c>
      <c r="AE1238">
        <f t="shared" si="1225"/>
        <v>4.7300000000000004</v>
      </c>
      <c r="AF1238">
        <f t="shared" si="1225"/>
        <v>352.34</v>
      </c>
      <c r="AG1238">
        <f t="shared" si="1226"/>
        <v>0</v>
      </c>
      <c r="AH1238">
        <f t="shared" si="1227"/>
        <v>42.4</v>
      </c>
      <c r="AI1238">
        <f t="shared" si="1227"/>
        <v>0.35</v>
      </c>
      <c r="AJ1238">
        <f t="shared" si="1228"/>
        <v>0</v>
      </c>
      <c r="AK1238">
        <v>406.87</v>
      </c>
      <c r="AL1238">
        <v>0</v>
      </c>
      <c r="AM1238">
        <v>54.53</v>
      </c>
      <c r="AN1238">
        <v>4.7300000000000004</v>
      </c>
      <c r="AO1238">
        <v>352.34</v>
      </c>
      <c r="AP1238">
        <v>0</v>
      </c>
      <c r="AQ1238">
        <v>42.4</v>
      </c>
      <c r="AR1238">
        <v>0.35</v>
      </c>
      <c r="AS1238">
        <v>0</v>
      </c>
      <c r="AT1238">
        <v>111</v>
      </c>
      <c r="AU1238">
        <v>64</v>
      </c>
      <c r="AV1238">
        <v>1</v>
      </c>
      <c r="AW1238">
        <v>1</v>
      </c>
      <c r="AZ1238">
        <v>1</v>
      </c>
      <c r="BA1238">
        <v>31.7</v>
      </c>
      <c r="BB1238">
        <v>11.19</v>
      </c>
      <c r="BC1238">
        <v>7.28</v>
      </c>
      <c r="BD1238" t="s">
        <v>3</v>
      </c>
      <c r="BE1238" t="s">
        <v>3</v>
      </c>
      <c r="BF1238" t="s">
        <v>3</v>
      </c>
      <c r="BG1238" t="s">
        <v>3</v>
      </c>
      <c r="BH1238">
        <v>0</v>
      </c>
      <c r="BI1238">
        <v>1</v>
      </c>
      <c r="BJ1238" t="s">
        <v>365</v>
      </c>
      <c r="BM1238">
        <v>11001</v>
      </c>
      <c r="BN1238">
        <v>0</v>
      </c>
      <c r="BO1238" t="s">
        <v>363</v>
      </c>
      <c r="BP1238">
        <v>1</v>
      </c>
      <c r="BQ1238">
        <v>2</v>
      </c>
      <c r="BR1238">
        <v>0</v>
      </c>
      <c r="BS1238">
        <v>31.7</v>
      </c>
      <c r="BT1238">
        <v>1</v>
      </c>
      <c r="BU1238">
        <v>1</v>
      </c>
      <c r="BV1238">
        <v>1</v>
      </c>
      <c r="BW1238">
        <v>1</v>
      </c>
      <c r="BX1238">
        <v>1</v>
      </c>
      <c r="BY1238" t="s">
        <v>3</v>
      </c>
      <c r="BZ1238">
        <v>123</v>
      </c>
      <c r="CA1238">
        <v>75</v>
      </c>
      <c r="CE1238">
        <v>0</v>
      </c>
      <c r="CF1238">
        <v>0</v>
      </c>
      <c r="CG1238">
        <v>0</v>
      </c>
      <c r="CM1238">
        <v>0</v>
      </c>
      <c r="CN1238" t="s">
        <v>3</v>
      </c>
      <c r="CO1238">
        <v>0</v>
      </c>
      <c r="CP1238">
        <f t="shared" si="1229"/>
        <v>954.13</v>
      </c>
      <c r="CQ1238">
        <f t="shared" si="1230"/>
        <v>0</v>
      </c>
      <c r="CR1238">
        <f t="shared" si="1231"/>
        <v>610.19069999999999</v>
      </c>
      <c r="CS1238">
        <f t="shared" si="1232"/>
        <v>149.941</v>
      </c>
      <c r="CT1238">
        <f t="shared" si="1233"/>
        <v>11169.177999999998</v>
      </c>
      <c r="CU1238">
        <f t="shared" si="1234"/>
        <v>0</v>
      </c>
      <c r="CV1238">
        <f t="shared" si="1234"/>
        <v>42.4</v>
      </c>
      <c r="CW1238">
        <f t="shared" si="1234"/>
        <v>0.35</v>
      </c>
      <c r="CX1238">
        <f t="shared" si="1234"/>
        <v>0</v>
      </c>
      <c r="CY1238">
        <f t="shared" si="1235"/>
        <v>1017.7035000000001</v>
      </c>
      <c r="CZ1238">
        <f t="shared" si="1236"/>
        <v>586.78399999999999</v>
      </c>
      <c r="DC1238" t="s">
        <v>3</v>
      </c>
      <c r="DD1238" t="s">
        <v>214</v>
      </c>
      <c r="DE1238" t="s">
        <v>3</v>
      </c>
      <c r="DF1238" t="s">
        <v>3</v>
      </c>
      <c r="DG1238" t="s">
        <v>3</v>
      </c>
      <c r="DH1238" t="s">
        <v>3</v>
      </c>
      <c r="DI1238" t="s">
        <v>3</v>
      </c>
      <c r="DJ1238" t="s">
        <v>3</v>
      </c>
      <c r="DK1238" t="s">
        <v>3</v>
      </c>
      <c r="DL1238" t="s">
        <v>3</v>
      </c>
      <c r="DM1238" t="s">
        <v>3</v>
      </c>
      <c r="DN1238">
        <v>0</v>
      </c>
      <c r="DO1238">
        <v>0</v>
      </c>
      <c r="DP1238">
        <v>1</v>
      </c>
      <c r="DQ1238">
        <v>1</v>
      </c>
      <c r="DU1238">
        <v>1013</v>
      </c>
      <c r="DV1238" t="s">
        <v>33</v>
      </c>
      <c r="DW1238" t="s">
        <v>33</v>
      </c>
      <c r="DX1238">
        <v>1</v>
      </c>
      <c r="DZ1238" t="s">
        <v>3</v>
      </c>
      <c r="EA1238" t="s">
        <v>3</v>
      </c>
      <c r="EB1238" t="s">
        <v>3</v>
      </c>
      <c r="EC1238" t="s">
        <v>3</v>
      </c>
      <c r="EE1238">
        <v>36260427</v>
      </c>
      <c r="EF1238">
        <v>2</v>
      </c>
      <c r="EG1238" t="s">
        <v>55</v>
      </c>
      <c r="EH1238">
        <v>0</v>
      </c>
      <c r="EI1238" t="s">
        <v>3</v>
      </c>
      <c r="EJ1238">
        <v>1</v>
      </c>
      <c r="EK1238">
        <v>11001</v>
      </c>
      <c r="EL1238" t="s">
        <v>23</v>
      </c>
      <c r="EM1238" t="s">
        <v>197</v>
      </c>
      <c r="EO1238" t="s">
        <v>3</v>
      </c>
      <c r="EQ1238">
        <v>0</v>
      </c>
      <c r="ER1238">
        <v>406.87</v>
      </c>
      <c r="ES1238">
        <v>0</v>
      </c>
      <c r="ET1238">
        <v>54.53</v>
      </c>
      <c r="EU1238">
        <v>4.7300000000000004</v>
      </c>
      <c r="EV1238">
        <v>352.34</v>
      </c>
      <c r="EW1238">
        <v>42.4</v>
      </c>
      <c r="EX1238">
        <v>0.35</v>
      </c>
      <c r="EY1238">
        <v>0</v>
      </c>
      <c r="FQ1238">
        <v>0</v>
      </c>
      <c r="FR1238">
        <f t="shared" si="1237"/>
        <v>0</v>
      </c>
      <c r="FS1238">
        <v>0</v>
      </c>
      <c r="FT1238" t="s">
        <v>58</v>
      </c>
      <c r="FU1238" t="s">
        <v>59</v>
      </c>
      <c r="FX1238">
        <v>110.7</v>
      </c>
      <c r="FY1238">
        <v>63.75</v>
      </c>
      <c r="GA1238" t="s">
        <v>3</v>
      </c>
      <c r="GD1238">
        <v>1</v>
      </c>
      <c r="GF1238">
        <v>-780012720</v>
      </c>
      <c r="GG1238">
        <v>2</v>
      </c>
      <c r="GH1238">
        <v>2</v>
      </c>
      <c r="GI1238">
        <v>2</v>
      </c>
      <c r="GJ1238">
        <v>0</v>
      </c>
      <c r="GK1238">
        <v>0</v>
      </c>
      <c r="GL1238">
        <f t="shared" si="1238"/>
        <v>0</v>
      </c>
      <c r="GM1238">
        <f t="shared" si="1239"/>
        <v>2558.61</v>
      </c>
      <c r="GN1238">
        <f t="shared" si="1240"/>
        <v>2558.61</v>
      </c>
      <c r="GO1238">
        <f t="shared" si="1241"/>
        <v>0</v>
      </c>
      <c r="GP1238">
        <f t="shared" si="1242"/>
        <v>0</v>
      </c>
      <c r="GR1238">
        <v>0</v>
      </c>
      <c r="GS1238">
        <v>3</v>
      </c>
      <c r="GT1238">
        <v>0</v>
      </c>
      <c r="GU1238" t="s">
        <v>3</v>
      </c>
      <c r="GV1238">
        <f t="shared" si="1243"/>
        <v>0</v>
      </c>
      <c r="GW1238">
        <v>1</v>
      </c>
      <c r="GX1238">
        <f t="shared" si="1244"/>
        <v>0</v>
      </c>
      <c r="HA1238">
        <v>0</v>
      </c>
      <c r="HB1238">
        <v>0</v>
      </c>
      <c r="HC1238">
        <f t="shared" si="1245"/>
        <v>0</v>
      </c>
      <c r="HE1238" t="s">
        <v>3</v>
      </c>
      <c r="HF1238" t="s">
        <v>3</v>
      </c>
      <c r="IK1238">
        <v>0</v>
      </c>
    </row>
    <row r="1239" spans="1:245">
      <c r="A1239">
        <v>17</v>
      </c>
      <c r="B1239">
        <v>0</v>
      </c>
      <c r="C1239">
        <f>ROW(SmtRes!A998)</f>
        <v>998</v>
      </c>
      <c r="D1239">
        <f>ROW(EtalonRes!A977)</f>
        <v>977</v>
      </c>
      <c r="E1239" t="s">
        <v>36</v>
      </c>
      <c r="F1239" t="s">
        <v>211</v>
      </c>
      <c r="G1239" t="s">
        <v>212</v>
      </c>
      <c r="H1239" t="s">
        <v>20</v>
      </c>
      <c r="I1239">
        <f>ROUND(13/100,9)</f>
        <v>0.13</v>
      </c>
      <c r="J1239">
        <v>0</v>
      </c>
      <c r="O1239">
        <f t="shared" si="1213"/>
        <v>365.12</v>
      </c>
      <c r="P1239">
        <f t="shared" si="1214"/>
        <v>0</v>
      </c>
      <c r="Q1239">
        <f t="shared" si="1215"/>
        <v>3.54</v>
      </c>
      <c r="R1239">
        <f t="shared" si="1216"/>
        <v>0</v>
      </c>
      <c r="S1239">
        <f t="shared" si="1217"/>
        <v>361.58</v>
      </c>
      <c r="T1239">
        <f t="shared" si="1218"/>
        <v>0</v>
      </c>
      <c r="U1239">
        <f t="shared" si="1219"/>
        <v>1.1687000000000001</v>
      </c>
      <c r="V1239">
        <f t="shared" si="1220"/>
        <v>0</v>
      </c>
      <c r="W1239">
        <f t="shared" si="1221"/>
        <v>0</v>
      </c>
      <c r="X1239">
        <f t="shared" si="1222"/>
        <v>401.35</v>
      </c>
      <c r="Y1239">
        <f t="shared" si="1222"/>
        <v>231.41</v>
      </c>
      <c r="AA1239">
        <v>33525518</v>
      </c>
      <c r="AB1239">
        <f t="shared" si="1223"/>
        <v>90.36</v>
      </c>
      <c r="AC1239">
        <f>ROUND(0,6)</f>
        <v>0</v>
      </c>
      <c r="AD1239">
        <f t="shared" si="1224"/>
        <v>2.62</v>
      </c>
      <c r="AE1239">
        <f t="shared" si="1225"/>
        <v>0</v>
      </c>
      <c r="AF1239">
        <f t="shared" si="1225"/>
        <v>87.74</v>
      </c>
      <c r="AG1239">
        <f t="shared" si="1226"/>
        <v>0</v>
      </c>
      <c r="AH1239">
        <f t="shared" si="1227"/>
        <v>8.99</v>
      </c>
      <c r="AI1239">
        <f t="shared" si="1227"/>
        <v>0</v>
      </c>
      <c r="AJ1239">
        <f t="shared" si="1228"/>
        <v>0</v>
      </c>
      <c r="AK1239">
        <v>90.36</v>
      </c>
      <c r="AL1239">
        <v>0</v>
      </c>
      <c r="AM1239">
        <v>2.62</v>
      </c>
      <c r="AN1239">
        <v>0</v>
      </c>
      <c r="AO1239">
        <v>87.74</v>
      </c>
      <c r="AP1239">
        <v>0</v>
      </c>
      <c r="AQ1239">
        <v>8.99</v>
      </c>
      <c r="AR1239">
        <v>0</v>
      </c>
      <c r="AS1239">
        <v>0</v>
      </c>
      <c r="AT1239">
        <v>111</v>
      </c>
      <c r="AU1239">
        <v>64</v>
      </c>
      <c r="AV1239">
        <v>1</v>
      </c>
      <c r="AW1239">
        <v>1</v>
      </c>
      <c r="AZ1239">
        <v>1</v>
      </c>
      <c r="BA1239">
        <v>31.7</v>
      </c>
      <c r="BB1239">
        <v>10.4</v>
      </c>
      <c r="BC1239">
        <v>2.86</v>
      </c>
      <c r="BD1239" t="s">
        <v>3</v>
      </c>
      <c r="BE1239" t="s">
        <v>3</v>
      </c>
      <c r="BF1239" t="s">
        <v>3</v>
      </c>
      <c r="BG1239" t="s">
        <v>3</v>
      </c>
      <c r="BH1239">
        <v>0</v>
      </c>
      <c r="BI1239">
        <v>1</v>
      </c>
      <c r="BJ1239" t="s">
        <v>213</v>
      </c>
      <c r="BM1239">
        <v>11001</v>
      </c>
      <c r="BN1239">
        <v>0</v>
      </c>
      <c r="BO1239" t="s">
        <v>211</v>
      </c>
      <c r="BP1239">
        <v>1</v>
      </c>
      <c r="BQ1239">
        <v>2</v>
      </c>
      <c r="BR1239">
        <v>0</v>
      </c>
      <c r="BS1239">
        <v>31.7</v>
      </c>
      <c r="BT1239">
        <v>1</v>
      </c>
      <c r="BU1239">
        <v>1</v>
      </c>
      <c r="BV1239">
        <v>1</v>
      </c>
      <c r="BW1239">
        <v>1</v>
      </c>
      <c r="BX1239">
        <v>1</v>
      </c>
      <c r="BY1239" t="s">
        <v>3</v>
      </c>
      <c r="BZ1239">
        <v>123</v>
      </c>
      <c r="CA1239">
        <v>75</v>
      </c>
      <c r="CE1239">
        <v>0</v>
      </c>
      <c r="CF1239">
        <v>0</v>
      </c>
      <c r="CG1239">
        <v>0</v>
      </c>
      <c r="CM1239">
        <v>0</v>
      </c>
      <c r="CN1239" t="s">
        <v>3</v>
      </c>
      <c r="CO1239">
        <v>0</v>
      </c>
      <c r="CP1239">
        <f t="shared" si="1229"/>
        <v>365.12</v>
      </c>
      <c r="CQ1239">
        <f t="shared" si="1230"/>
        <v>0</v>
      </c>
      <c r="CR1239">
        <f t="shared" si="1231"/>
        <v>27.248000000000001</v>
      </c>
      <c r="CS1239">
        <f t="shared" si="1232"/>
        <v>0</v>
      </c>
      <c r="CT1239">
        <f t="shared" si="1233"/>
        <v>2781.3579999999997</v>
      </c>
      <c r="CU1239">
        <f t="shared" si="1234"/>
        <v>0</v>
      </c>
      <c r="CV1239">
        <f t="shared" si="1234"/>
        <v>8.99</v>
      </c>
      <c r="CW1239">
        <f t="shared" si="1234"/>
        <v>0</v>
      </c>
      <c r="CX1239">
        <f t="shared" si="1234"/>
        <v>0</v>
      </c>
      <c r="CY1239">
        <f t="shared" si="1235"/>
        <v>401.35379999999998</v>
      </c>
      <c r="CZ1239">
        <f t="shared" si="1236"/>
        <v>231.41119999999998</v>
      </c>
      <c r="DC1239" t="s">
        <v>3</v>
      </c>
      <c r="DD1239" t="s">
        <v>214</v>
      </c>
      <c r="DE1239" t="s">
        <v>3</v>
      </c>
      <c r="DF1239" t="s">
        <v>3</v>
      </c>
      <c r="DG1239" t="s">
        <v>3</v>
      </c>
      <c r="DH1239" t="s">
        <v>3</v>
      </c>
      <c r="DI1239" t="s">
        <v>3</v>
      </c>
      <c r="DJ1239" t="s">
        <v>3</v>
      </c>
      <c r="DK1239" t="s">
        <v>3</v>
      </c>
      <c r="DL1239" t="s">
        <v>3</v>
      </c>
      <c r="DM1239" t="s">
        <v>3</v>
      </c>
      <c r="DN1239">
        <v>0</v>
      </c>
      <c r="DO1239">
        <v>0</v>
      </c>
      <c r="DP1239">
        <v>1</v>
      </c>
      <c r="DQ1239">
        <v>1</v>
      </c>
      <c r="DU1239">
        <v>1013</v>
      </c>
      <c r="DV1239" t="s">
        <v>20</v>
      </c>
      <c r="DW1239" t="s">
        <v>20</v>
      </c>
      <c r="DX1239">
        <v>1</v>
      </c>
      <c r="DZ1239" t="s">
        <v>3</v>
      </c>
      <c r="EA1239" t="s">
        <v>3</v>
      </c>
      <c r="EB1239" t="s">
        <v>3</v>
      </c>
      <c r="EC1239" t="s">
        <v>3</v>
      </c>
      <c r="EE1239">
        <v>36260427</v>
      </c>
      <c r="EF1239">
        <v>2</v>
      </c>
      <c r="EG1239" t="s">
        <v>55</v>
      </c>
      <c r="EH1239">
        <v>0</v>
      </c>
      <c r="EI1239" t="s">
        <v>3</v>
      </c>
      <c r="EJ1239">
        <v>1</v>
      </c>
      <c r="EK1239">
        <v>11001</v>
      </c>
      <c r="EL1239" t="s">
        <v>23</v>
      </c>
      <c r="EM1239" t="s">
        <v>197</v>
      </c>
      <c r="EO1239" t="s">
        <v>3</v>
      </c>
      <c r="EQ1239">
        <v>0</v>
      </c>
      <c r="ER1239">
        <v>90.36</v>
      </c>
      <c r="ES1239">
        <v>0</v>
      </c>
      <c r="ET1239">
        <v>2.62</v>
      </c>
      <c r="EU1239">
        <v>0</v>
      </c>
      <c r="EV1239">
        <v>87.74</v>
      </c>
      <c r="EW1239">
        <v>8.99</v>
      </c>
      <c r="EX1239">
        <v>0</v>
      </c>
      <c r="EY1239">
        <v>0</v>
      </c>
      <c r="FQ1239">
        <v>0</v>
      </c>
      <c r="FR1239">
        <f t="shared" si="1237"/>
        <v>0</v>
      </c>
      <c r="FS1239">
        <v>0</v>
      </c>
      <c r="FT1239" t="s">
        <v>58</v>
      </c>
      <c r="FU1239" t="s">
        <v>59</v>
      </c>
      <c r="FX1239">
        <v>110.7</v>
      </c>
      <c r="FY1239">
        <v>63.75</v>
      </c>
      <c r="GA1239" t="s">
        <v>3</v>
      </c>
      <c r="GD1239">
        <v>1</v>
      </c>
      <c r="GF1239">
        <v>273681548</v>
      </c>
      <c r="GG1239">
        <v>2</v>
      </c>
      <c r="GH1239">
        <v>2</v>
      </c>
      <c r="GI1239">
        <v>2</v>
      </c>
      <c r="GJ1239">
        <v>0</v>
      </c>
      <c r="GK1239">
        <v>0</v>
      </c>
      <c r="GL1239">
        <f t="shared" si="1238"/>
        <v>0</v>
      </c>
      <c r="GM1239">
        <f t="shared" si="1239"/>
        <v>997.88</v>
      </c>
      <c r="GN1239">
        <f t="shared" si="1240"/>
        <v>997.88</v>
      </c>
      <c r="GO1239">
        <f t="shared" si="1241"/>
        <v>0</v>
      </c>
      <c r="GP1239">
        <f t="shared" si="1242"/>
        <v>0</v>
      </c>
      <c r="GR1239">
        <v>0</v>
      </c>
      <c r="GS1239">
        <v>3</v>
      </c>
      <c r="GT1239">
        <v>0</v>
      </c>
      <c r="GU1239" t="s">
        <v>3</v>
      </c>
      <c r="GV1239">
        <f t="shared" si="1243"/>
        <v>0</v>
      </c>
      <c r="GW1239">
        <v>1</v>
      </c>
      <c r="GX1239">
        <f t="shared" si="1244"/>
        <v>0</v>
      </c>
      <c r="HA1239">
        <v>0</v>
      </c>
      <c r="HB1239">
        <v>0</v>
      </c>
      <c r="HC1239">
        <f t="shared" si="1245"/>
        <v>0</v>
      </c>
      <c r="HE1239" t="s">
        <v>3</v>
      </c>
      <c r="HF1239" t="s">
        <v>3</v>
      </c>
      <c r="IK1239">
        <v>0</v>
      </c>
    </row>
    <row r="1240" spans="1:245">
      <c r="A1240">
        <v>17</v>
      </c>
      <c r="B1240">
        <v>0</v>
      </c>
      <c r="C1240">
        <f>ROW(SmtRes!A1004)</f>
        <v>1004</v>
      </c>
      <c r="D1240">
        <f>ROW(EtalonRes!A983)</f>
        <v>983</v>
      </c>
      <c r="E1240" t="s">
        <v>42</v>
      </c>
      <c r="F1240" t="s">
        <v>366</v>
      </c>
      <c r="G1240" t="s">
        <v>367</v>
      </c>
      <c r="H1240" t="s">
        <v>33</v>
      </c>
      <c r="I1240">
        <f>ROUND(30.42/100,9)</f>
        <v>0.30420000000000003</v>
      </c>
      <c r="J1240">
        <v>0</v>
      </c>
      <c r="O1240">
        <f t="shared" si="1213"/>
        <v>1523.7</v>
      </c>
      <c r="P1240">
        <f t="shared" si="1214"/>
        <v>2.84</v>
      </c>
      <c r="Q1240">
        <f t="shared" si="1215"/>
        <v>6.89</v>
      </c>
      <c r="R1240">
        <f t="shared" si="1216"/>
        <v>1.35</v>
      </c>
      <c r="S1240">
        <f t="shared" si="1217"/>
        <v>1513.97</v>
      </c>
      <c r="T1240">
        <f t="shared" si="1218"/>
        <v>0</v>
      </c>
      <c r="U1240">
        <f t="shared" si="1219"/>
        <v>4.9645440000000001</v>
      </c>
      <c r="V1240">
        <f t="shared" si="1220"/>
        <v>3.0420000000000004E-3</v>
      </c>
      <c r="W1240">
        <f t="shared" si="1221"/>
        <v>0</v>
      </c>
      <c r="X1240">
        <f t="shared" si="1222"/>
        <v>1439.55</v>
      </c>
      <c r="Y1240">
        <f t="shared" si="1222"/>
        <v>712.2</v>
      </c>
      <c r="AA1240">
        <v>33525518</v>
      </c>
      <c r="AB1240">
        <f t="shared" si="1223"/>
        <v>159.41999999999999</v>
      </c>
      <c r="AC1240">
        <f>ROUND((ES1240),6)</f>
        <v>0.36</v>
      </c>
      <c r="AD1240">
        <f t="shared" si="1224"/>
        <v>2.06</v>
      </c>
      <c r="AE1240">
        <f t="shared" si="1225"/>
        <v>0.14000000000000001</v>
      </c>
      <c r="AF1240">
        <f t="shared" si="1225"/>
        <v>157</v>
      </c>
      <c r="AG1240">
        <f t="shared" si="1226"/>
        <v>0</v>
      </c>
      <c r="AH1240">
        <f t="shared" si="1227"/>
        <v>16.32</v>
      </c>
      <c r="AI1240">
        <f t="shared" si="1227"/>
        <v>0.01</v>
      </c>
      <c r="AJ1240">
        <f t="shared" si="1228"/>
        <v>0</v>
      </c>
      <c r="AK1240">
        <v>159.41999999999999</v>
      </c>
      <c r="AL1240">
        <v>0.36</v>
      </c>
      <c r="AM1240">
        <v>2.06</v>
      </c>
      <c r="AN1240">
        <v>0.14000000000000001</v>
      </c>
      <c r="AO1240">
        <v>157</v>
      </c>
      <c r="AP1240">
        <v>0</v>
      </c>
      <c r="AQ1240">
        <v>16.32</v>
      </c>
      <c r="AR1240">
        <v>0.01</v>
      </c>
      <c r="AS1240">
        <v>0</v>
      </c>
      <c r="AT1240">
        <v>95</v>
      </c>
      <c r="AU1240">
        <v>47</v>
      </c>
      <c r="AV1240">
        <v>1</v>
      </c>
      <c r="AW1240">
        <v>1</v>
      </c>
      <c r="AZ1240">
        <v>1</v>
      </c>
      <c r="BA1240">
        <v>31.7</v>
      </c>
      <c r="BB1240">
        <v>10.99</v>
      </c>
      <c r="BC1240">
        <v>25.89</v>
      </c>
      <c r="BD1240" t="s">
        <v>3</v>
      </c>
      <c r="BE1240" t="s">
        <v>3</v>
      </c>
      <c r="BF1240" t="s">
        <v>3</v>
      </c>
      <c r="BG1240" t="s">
        <v>3</v>
      </c>
      <c r="BH1240">
        <v>0</v>
      </c>
      <c r="BI1240">
        <v>1</v>
      </c>
      <c r="BJ1240" t="s">
        <v>368</v>
      </c>
      <c r="BM1240">
        <v>15001</v>
      </c>
      <c r="BN1240">
        <v>0</v>
      </c>
      <c r="BO1240" t="s">
        <v>366</v>
      </c>
      <c r="BP1240">
        <v>1</v>
      </c>
      <c r="BQ1240">
        <v>2</v>
      </c>
      <c r="BR1240">
        <v>0</v>
      </c>
      <c r="BS1240">
        <v>31.7</v>
      </c>
      <c r="BT1240">
        <v>1</v>
      </c>
      <c r="BU1240">
        <v>1</v>
      </c>
      <c r="BV1240">
        <v>1</v>
      </c>
      <c r="BW1240">
        <v>1</v>
      </c>
      <c r="BX1240">
        <v>1</v>
      </c>
      <c r="BY1240" t="s">
        <v>3</v>
      </c>
      <c r="BZ1240">
        <v>105</v>
      </c>
      <c r="CA1240">
        <v>55</v>
      </c>
      <c r="CE1240">
        <v>0</v>
      </c>
      <c r="CF1240">
        <v>0</v>
      </c>
      <c r="CG1240">
        <v>0</v>
      </c>
      <c r="CM1240">
        <v>0</v>
      </c>
      <c r="CN1240" t="s">
        <v>3</v>
      </c>
      <c r="CO1240">
        <v>0</v>
      </c>
      <c r="CP1240">
        <f t="shared" si="1229"/>
        <v>1523.7</v>
      </c>
      <c r="CQ1240">
        <f t="shared" si="1230"/>
        <v>9.3203999999999994</v>
      </c>
      <c r="CR1240">
        <f t="shared" si="1231"/>
        <v>22.639400000000002</v>
      </c>
      <c r="CS1240">
        <f t="shared" si="1232"/>
        <v>4.4380000000000006</v>
      </c>
      <c r="CT1240">
        <f t="shared" si="1233"/>
        <v>4976.8999999999996</v>
      </c>
      <c r="CU1240">
        <f t="shared" si="1234"/>
        <v>0</v>
      </c>
      <c r="CV1240">
        <f t="shared" si="1234"/>
        <v>16.32</v>
      </c>
      <c r="CW1240">
        <f t="shared" si="1234"/>
        <v>0.01</v>
      </c>
      <c r="CX1240">
        <f t="shared" si="1234"/>
        <v>0</v>
      </c>
      <c r="CY1240">
        <f t="shared" si="1235"/>
        <v>1439.5539999999999</v>
      </c>
      <c r="CZ1240">
        <f t="shared" si="1236"/>
        <v>712.20039999999995</v>
      </c>
      <c r="DC1240" t="s">
        <v>3</v>
      </c>
      <c r="DD1240" t="s">
        <v>3</v>
      </c>
      <c r="DE1240" t="s">
        <v>3</v>
      </c>
      <c r="DF1240" t="s">
        <v>3</v>
      </c>
      <c r="DG1240" t="s">
        <v>3</v>
      </c>
      <c r="DH1240" t="s">
        <v>3</v>
      </c>
      <c r="DI1240" t="s">
        <v>3</v>
      </c>
      <c r="DJ1240" t="s">
        <v>3</v>
      </c>
      <c r="DK1240" t="s">
        <v>3</v>
      </c>
      <c r="DL1240" t="s">
        <v>3</v>
      </c>
      <c r="DM1240" t="s">
        <v>3</v>
      </c>
      <c r="DN1240">
        <v>0</v>
      </c>
      <c r="DO1240">
        <v>0</v>
      </c>
      <c r="DP1240">
        <v>1</v>
      </c>
      <c r="DQ1240">
        <v>1</v>
      </c>
      <c r="DU1240">
        <v>1013</v>
      </c>
      <c r="DV1240" t="s">
        <v>33</v>
      </c>
      <c r="DW1240" t="s">
        <v>33</v>
      </c>
      <c r="DX1240">
        <v>1</v>
      </c>
      <c r="DZ1240" t="s">
        <v>3</v>
      </c>
      <c r="EA1240" t="s">
        <v>3</v>
      </c>
      <c r="EB1240" t="s">
        <v>3</v>
      </c>
      <c r="EC1240" t="s">
        <v>3</v>
      </c>
      <c r="EE1240">
        <v>36260452</v>
      </c>
      <c r="EF1240">
        <v>2</v>
      </c>
      <c r="EG1240" t="s">
        <v>55</v>
      </c>
      <c r="EH1240">
        <v>0</v>
      </c>
      <c r="EI1240" t="s">
        <v>3</v>
      </c>
      <c r="EJ1240">
        <v>1</v>
      </c>
      <c r="EK1240">
        <v>15001</v>
      </c>
      <c r="EL1240" t="s">
        <v>180</v>
      </c>
      <c r="EM1240" t="s">
        <v>181</v>
      </c>
      <c r="EO1240" t="s">
        <v>3</v>
      </c>
      <c r="EQ1240">
        <v>0</v>
      </c>
      <c r="ER1240">
        <v>159.41999999999999</v>
      </c>
      <c r="ES1240">
        <v>0.36</v>
      </c>
      <c r="ET1240">
        <v>2.06</v>
      </c>
      <c r="EU1240">
        <v>0.14000000000000001</v>
      </c>
      <c r="EV1240">
        <v>157</v>
      </c>
      <c r="EW1240">
        <v>16.32</v>
      </c>
      <c r="EX1240">
        <v>0.01</v>
      </c>
      <c r="EY1240">
        <v>0</v>
      </c>
      <c r="FQ1240">
        <v>0</v>
      </c>
      <c r="FR1240">
        <f t="shared" si="1237"/>
        <v>0</v>
      </c>
      <c r="FS1240">
        <v>0</v>
      </c>
      <c r="FT1240" t="s">
        <v>58</v>
      </c>
      <c r="FU1240" t="s">
        <v>59</v>
      </c>
      <c r="FX1240">
        <v>94.5</v>
      </c>
      <c r="FY1240">
        <v>46.75</v>
      </c>
      <c r="GA1240" t="s">
        <v>3</v>
      </c>
      <c r="GD1240">
        <v>1</v>
      </c>
      <c r="GF1240">
        <v>-257371518</v>
      </c>
      <c r="GG1240">
        <v>2</v>
      </c>
      <c r="GH1240">
        <v>1</v>
      </c>
      <c r="GI1240">
        <v>2</v>
      </c>
      <c r="GJ1240">
        <v>0</v>
      </c>
      <c r="GK1240">
        <v>0</v>
      </c>
      <c r="GL1240">
        <f t="shared" si="1238"/>
        <v>0</v>
      </c>
      <c r="GM1240">
        <f t="shared" si="1239"/>
        <v>3675.45</v>
      </c>
      <c r="GN1240">
        <f t="shared" si="1240"/>
        <v>3675.45</v>
      </c>
      <c r="GO1240">
        <f t="shared" si="1241"/>
        <v>0</v>
      </c>
      <c r="GP1240">
        <f t="shared" si="1242"/>
        <v>0</v>
      </c>
      <c r="GR1240">
        <v>0</v>
      </c>
      <c r="GS1240">
        <v>3</v>
      </c>
      <c r="GT1240">
        <v>0</v>
      </c>
      <c r="GU1240" t="s">
        <v>3</v>
      </c>
      <c r="GV1240">
        <f t="shared" si="1243"/>
        <v>0</v>
      </c>
      <c r="GW1240">
        <v>1</v>
      </c>
      <c r="GX1240">
        <f t="shared" si="1244"/>
        <v>0</v>
      </c>
      <c r="HA1240">
        <v>0</v>
      </c>
      <c r="HB1240">
        <v>0</v>
      </c>
      <c r="HC1240">
        <f t="shared" si="1245"/>
        <v>0</v>
      </c>
      <c r="HE1240" t="s">
        <v>3</v>
      </c>
      <c r="HF1240" t="s">
        <v>3</v>
      </c>
      <c r="IK1240">
        <v>0</v>
      </c>
    </row>
    <row r="1241" spans="1:245">
      <c r="A1241">
        <v>18</v>
      </c>
      <c r="B1241">
        <v>0</v>
      </c>
      <c r="C1241">
        <v>1004</v>
      </c>
      <c r="E1241" t="s">
        <v>49</v>
      </c>
      <c r="F1241" t="s">
        <v>369</v>
      </c>
      <c r="G1241" t="s">
        <v>370</v>
      </c>
      <c r="H1241" t="s">
        <v>28</v>
      </c>
      <c r="I1241">
        <f>I1240*J1241</f>
        <v>6.084E-3</v>
      </c>
      <c r="J1241">
        <v>1.9999999999999997E-2</v>
      </c>
      <c r="O1241">
        <f t="shared" si="1213"/>
        <v>0</v>
      </c>
      <c r="P1241">
        <f t="shared" si="1214"/>
        <v>0</v>
      </c>
      <c r="Q1241">
        <f t="shared" si="1215"/>
        <v>0</v>
      </c>
      <c r="R1241">
        <f t="shared" si="1216"/>
        <v>0</v>
      </c>
      <c r="S1241">
        <f t="shared" si="1217"/>
        <v>0</v>
      </c>
      <c r="T1241">
        <f t="shared" si="1218"/>
        <v>0</v>
      </c>
      <c r="U1241">
        <f t="shared" si="1219"/>
        <v>0</v>
      </c>
      <c r="V1241">
        <f t="shared" si="1220"/>
        <v>0</v>
      </c>
      <c r="W1241">
        <f t="shared" si="1221"/>
        <v>0</v>
      </c>
      <c r="X1241">
        <f t="shared" si="1222"/>
        <v>0</v>
      </c>
      <c r="Y1241">
        <f t="shared" si="1222"/>
        <v>0</v>
      </c>
      <c r="AA1241">
        <v>33525518</v>
      </c>
      <c r="AB1241">
        <f t="shared" si="1223"/>
        <v>0</v>
      </c>
      <c r="AC1241">
        <f>ROUND((ES1241),6)</f>
        <v>0</v>
      </c>
      <c r="AD1241">
        <f t="shared" si="1224"/>
        <v>0</v>
      </c>
      <c r="AE1241">
        <f t="shared" si="1225"/>
        <v>0</v>
      </c>
      <c r="AF1241">
        <f t="shared" si="1225"/>
        <v>0</v>
      </c>
      <c r="AG1241">
        <f t="shared" si="1226"/>
        <v>0</v>
      </c>
      <c r="AH1241">
        <f t="shared" si="1227"/>
        <v>0</v>
      </c>
      <c r="AI1241">
        <f t="shared" si="1227"/>
        <v>0</v>
      </c>
      <c r="AJ1241">
        <f t="shared" si="1228"/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95</v>
      </c>
      <c r="AU1241">
        <v>47</v>
      </c>
      <c r="AV1241">
        <v>1</v>
      </c>
      <c r="AW1241">
        <v>1</v>
      </c>
      <c r="AZ1241">
        <v>1</v>
      </c>
      <c r="BA1241">
        <v>1</v>
      </c>
      <c r="BB1241">
        <v>1</v>
      </c>
      <c r="BC1241">
        <v>1</v>
      </c>
      <c r="BD1241" t="s">
        <v>3</v>
      </c>
      <c r="BE1241" t="s">
        <v>3</v>
      </c>
      <c r="BF1241" t="s">
        <v>3</v>
      </c>
      <c r="BG1241" t="s">
        <v>3</v>
      </c>
      <c r="BH1241">
        <v>3</v>
      </c>
      <c r="BI1241">
        <v>1</v>
      </c>
      <c r="BJ1241" t="s">
        <v>371</v>
      </c>
      <c r="BM1241">
        <v>15001</v>
      </c>
      <c r="BN1241">
        <v>0</v>
      </c>
      <c r="BO1241" t="s">
        <v>3</v>
      </c>
      <c r="BP1241">
        <v>0</v>
      </c>
      <c r="BQ1241">
        <v>2</v>
      </c>
      <c r="BR1241">
        <v>0</v>
      </c>
      <c r="BS1241">
        <v>1</v>
      </c>
      <c r="BT1241">
        <v>1</v>
      </c>
      <c r="BU1241">
        <v>1</v>
      </c>
      <c r="BV1241">
        <v>1</v>
      </c>
      <c r="BW1241">
        <v>1</v>
      </c>
      <c r="BX1241">
        <v>1</v>
      </c>
      <c r="BY1241" t="s">
        <v>3</v>
      </c>
      <c r="BZ1241">
        <v>105</v>
      </c>
      <c r="CA1241">
        <v>55</v>
      </c>
      <c r="CE1241">
        <v>0</v>
      </c>
      <c r="CF1241">
        <v>0</v>
      </c>
      <c r="CG1241">
        <v>0</v>
      </c>
      <c r="CM1241">
        <v>0</v>
      </c>
      <c r="CN1241" t="s">
        <v>3</v>
      </c>
      <c r="CO1241">
        <v>0</v>
      </c>
      <c r="CP1241">
        <f t="shared" si="1229"/>
        <v>0</v>
      </c>
      <c r="CQ1241">
        <f t="shared" si="1230"/>
        <v>0</v>
      </c>
      <c r="CR1241">
        <f t="shared" si="1231"/>
        <v>0</v>
      </c>
      <c r="CS1241">
        <f t="shared" si="1232"/>
        <v>0</v>
      </c>
      <c r="CT1241">
        <f t="shared" si="1233"/>
        <v>0</v>
      </c>
      <c r="CU1241">
        <f t="shared" si="1234"/>
        <v>0</v>
      </c>
      <c r="CV1241">
        <f t="shared" si="1234"/>
        <v>0</v>
      </c>
      <c r="CW1241">
        <f t="shared" si="1234"/>
        <v>0</v>
      </c>
      <c r="CX1241">
        <f t="shared" si="1234"/>
        <v>0</v>
      </c>
      <c r="CY1241">
        <f t="shared" si="1235"/>
        <v>0</v>
      </c>
      <c r="CZ1241">
        <f t="shared" si="1236"/>
        <v>0</v>
      </c>
      <c r="DC1241" t="s">
        <v>3</v>
      </c>
      <c r="DD1241" t="s">
        <v>3</v>
      </c>
      <c r="DE1241" t="s">
        <v>3</v>
      </c>
      <c r="DF1241" t="s">
        <v>3</v>
      </c>
      <c r="DG1241" t="s">
        <v>3</v>
      </c>
      <c r="DH1241" t="s">
        <v>3</v>
      </c>
      <c r="DI1241" t="s">
        <v>3</v>
      </c>
      <c r="DJ1241" t="s">
        <v>3</v>
      </c>
      <c r="DK1241" t="s">
        <v>3</v>
      </c>
      <c r="DL1241" t="s">
        <v>3</v>
      </c>
      <c r="DM1241" t="s">
        <v>3</v>
      </c>
      <c r="DN1241">
        <v>0</v>
      </c>
      <c r="DO1241">
        <v>0</v>
      </c>
      <c r="DP1241">
        <v>1</v>
      </c>
      <c r="DQ1241">
        <v>1</v>
      </c>
      <c r="DU1241">
        <v>1009</v>
      </c>
      <c r="DV1241" t="s">
        <v>28</v>
      </c>
      <c r="DW1241" t="s">
        <v>28</v>
      </c>
      <c r="DX1241">
        <v>1000</v>
      </c>
      <c r="DZ1241" t="s">
        <v>3</v>
      </c>
      <c r="EA1241" t="s">
        <v>3</v>
      </c>
      <c r="EB1241" t="s">
        <v>3</v>
      </c>
      <c r="EC1241" t="s">
        <v>3</v>
      </c>
      <c r="EE1241">
        <v>36260452</v>
      </c>
      <c r="EF1241">
        <v>2</v>
      </c>
      <c r="EG1241" t="s">
        <v>55</v>
      </c>
      <c r="EH1241">
        <v>0</v>
      </c>
      <c r="EI1241" t="s">
        <v>3</v>
      </c>
      <c r="EJ1241">
        <v>1</v>
      </c>
      <c r="EK1241">
        <v>15001</v>
      </c>
      <c r="EL1241" t="s">
        <v>180</v>
      </c>
      <c r="EM1241" t="s">
        <v>181</v>
      </c>
      <c r="EO1241" t="s">
        <v>3</v>
      </c>
      <c r="EQ1241">
        <v>0</v>
      </c>
      <c r="ER1241">
        <v>0</v>
      </c>
      <c r="ES1241">
        <v>0</v>
      </c>
      <c r="ET1241">
        <v>0</v>
      </c>
      <c r="EU1241">
        <v>0</v>
      </c>
      <c r="EV1241">
        <v>0</v>
      </c>
      <c r="EW1241">
        <v>0</v>
      </c>
      <c r="EX1241">
        <v>0</v>
      </c>
      <c r="FQ1241">
        <v>0</v>
      </c>
      <c r="FR1241">
        <f t="shared" si="1237"/>
        <v>0</v>
      </c>
      <c r="FS1241">
        <v>0</v>
      </c>
      <c r="FT1241" t="s">
        <v>58</v>
      </c>
      <c r="FU1241" t="s">
        <v>59</v>
      </c>
      <c r="FX1241">
        <v>94.5</v>
      </c>
      <c r="FY1241">
        <v>46.75</v>
      </c>
      <c r="GA1241" t="s">
        <v>3</v>
      </c>
      <c r="GD1241">
        <v>1</v>
      </c>
      <c r="GF1241">
        <v>-192135928</v>
      </c>
      <c r="GG1241">
        <v>2</v>
      </c>
      <c r="GH1241">
        <v>1</v>
      </c>
      <c r="GI1241">
        <v>-2</v>
      </c>
      <c r="GJ1241">
        <v>0</v>
      </c>
      <c r="GK1241">
        <v>0</v>
      </c>
      <c r="GL1241">
        <f t="shared" si="1238"/>
        <v>0</v>
      </c>
      <c r="GM1241">
        <f t="shared" si="1239"/>
        <v>0</v>
      </c>
      <c r="GN1241">
        <f t="shared" si="1240"/>
        <v>0</v>
      </c>
      <c r="GO1241">
        <f t="shared" si="1241"/>
        <v>0</v>
      </c>
      <c r="GP1241">
        <f t="shared" si="1242"/>
        <v>0</v>
      </c>
      <c r="GR1241">
        <v>0</v>
      </c>
      <c r="GS1241">
        <v>3</v>
      </c>
      <c r="GT1241">
        <v>0</v>
      </c>
      <c r="GU1241" t="s">
        <v>3</v>
      </c>
      <c r="GV1241">
        <f t="shared" si="1243"/>
        <v>0</v>
      </c>
      <c r="GW1241">
        <v>1</v>
      </c>
      <c r="GX1241">
        <f t="shared" si="1244"/>
        <v>0</v>
      </c>
      <c r="HA1241">
        <v>0</v>
      </c>
      <c r="HB1241">
        <v>0</v>
      </c>
      <c r="HC1241">
        <f t="shared" si="1245"/>
        <v>0</v>
      </c>
      <c r="HE1241" t="s">
        <v>3</v>
      </c>
      <c r="HF1241" t="s">
        <v>3</v>
      </c>
      <c r="IK1241">
        <v>0</v>
      </c>
    </row>
    <row r="1242" spans="1:245">
      <c r="A1242">
        <v>17</v>
      </c>
      <c r="B1242">
        <v>0</v>
      </c>
      <c r="C1242">
        <f>ROW(SmtRes!A1014)</f>
        <v>1014</v>
      </c>
      <c r="D1242">
        <f>ROW(EtalonRes!A993)</f>
        <v>993</v>
      </c>
      <c r="E1242" t="s">
        <v>50</v>
      </c>
      <c r="F1242" t="s">
        <v>372</v>
      </c>
      <c r="G1242" t="s">
        <v>373</v>
      </c>
      <c r="H1242" t="s">
        <v>374</v>
      </c>
      <c r="I1242">
        <f>ROUND(30.42/100,9)</f>
        <v>0.30420000000000003</v>
      </c>
      <c r="J1242">
        <v>0</v>
      </c>
      <c r="O1242">
        <f t="shared" si="1213"/>
        <v>8289.74</v>
      </c>
      <c r="P1242">
        <f t="shared" si="1214"/>
        <v>3953.54</v>
      </c>
      <c r="Q1242">
        <f t="shared" si="1215"/>
        <v>18.97</v>
      </c>
      <c r="R1242">
        <f t="shared" si="1216"/>
        <v>18.23</v>
      </c>
      <c r="S1242">
        <f t="shared" si="1217"/>
        <v>4317.2299999999996</v>
      </c>
      <c r="T1242">
        <f t="shared" si="1218"/>
        <v>0</v>
      </c>
      <c r="U1242">
        <f t="shared" si="1219"/>
        <v>15.015312000000002</v>
      </c>
      <c r="V1242">
        <f t="shared" si="1220"/>
        <v>4.2588000000000008E-2</v>
      </c>
      <c r="W1242">
        <f t="shared" si="1221"/>
        <v>0</v>
      </c>
      <c r="X1242">
        <f t="shared" si="1222"/>
        <v>4118.6899999999996</v>
      </c>
      <c r="Y1242">
        <f t="shared" si="1222"/>
        <v>2037.67</v>
      </c>
      <c r="AA1242">
        <v>33525518</v>
      </c>
      <c r="AB1242">
        <f t="shared" si="1223"/>
        <v>3265.18</v>
      </c>
      <c r="AC1242">
        <f>ROUND((ES1242),6)</f>
        <v>2813.1</v>
      </c>
      <c r="AD1242">
        <f t="shared" si="1224"/>
        <v>4.38</v>
      </c>
      <c r="AE1242">
        <f t="shared" si="1225"/>
        <v>1.89</v>
      </c>
      <c r="AF1242">
        <f t="shared" si="1225"/>
        <v>447.7</v>
      </c>
      <c r="AG1242">
        <f t="shared" si="1226"/>
        <v>0</v>
      </c>
      <c r="AH1242">
        <f t="shared" si="1227"/>
        <v>49.36</v>
      </c>
      <c r="AI1242">
        <f t="shared" si="1227"/>
        <v>0.14000000000000001</v>
      </c>
      <c r="AJ1242">
        <f t="shared" si="1228"/>
        <v>0</v>
      </c>
      <c r="AK1242">
        <v>3265.18</v>
      </c>
      <c r="AL1242">
        <v>2813.1</v>
      </c>
      <c r="AM1242">
        <v>4.38</v>
      </c>
      <c r="AN1242">
        <v>1.89</v>
      </c>
      <c r="AO1242">
        <v>447.7</v>
      </c>
      <c r="AP1242">
        <v>0</v>
      </c>
      <c r="AQ1242">
        <v>49.36</v>
      </c>
      <c r="AR1242">
        <v>0.14000000000000001</v>
      </c>
      <c r="AS1242">
        <v>0</v>
      </c>
      <c r="AT1242">
        <v>95</v>
      </c>
      <c r="AU1242">
        <v>47</v>
      </c>
      <c r="AV1242">
        <v>1</v>
      </c>
      <c r="AW1242">
        <v>1</v>
      </c>
      <c r="AZ1242">
        <v>1</v>
      </c>
      <c r="BA1242">
        <v>31.7</v>
      </c>
      <c r="BB1242">
        <v>14.24</v>
      </c>
      <c r="BC1242">
        <v>4.62</v>
      </c>
      <c r="BD1242" t="s">
        <v>3</v>
      </c>
      <c r="BE1242" t="s">
        <v>3</v>
      </c>
      <c r="BF1242" t="s">
        <v>3</v>
      </c>
      <c r="BG1242" t="s">
        <v>3</v>
      </c>
      <c r="BH1242">
        <v>0</v>
      </c>
      <c r="BI1242">
        <v>1</v>
      </c>
      <c r="BJ1242" t="s">
        <v>375</v>
      </c>
      <c r="BM1242">
        <v>15001</v>
      </c>
      <c r="BN1242">
        <v>0</v>
      </c>
      <c r="BO1242" t="s">
        <v>372</v>
      </c>
      <c r="BP1242">
        <v>1</v>
      </c>
      <c r="BQ1242">
        <v>2</v>
      </c>
      <c r="BR1242">
        <v>0</v>
      </c>
      <c r="BS1242">
        <v>31.7</v>
      </c>
      <c r="BT1242">
        <v>1</v>
      </c>
      <c r="BU1242">
        <v>1</v>
      </c>
      <c r="BV1242">
        <v>1</v>
      </c>
      <c r="BW1242">
        <v>1</v>
      </c>
      <c r="BX1242">
        <v>1</v>
      </c>
      <c r="BY1242" t="s">
        <v>3</v>
      </c>
      <c r="BZ1242">
        <v>105</v>
      </c>
      <c r="CA1242">
        <v>55</v>
      </c>
      <c r="CE1242">
        <v>0</v>
      </c>
      <c r="CF1242">
        <v>0</v>
      </c>
      <c r="CG1242">
        <v>0</v>
      </c>
      <c r="CM1242">
        <v>0</v>
      </c>
      <c r="CN1242" t="s">
        <v>3</v>
      </c>
      <c r="CO1242">
        <v>0</v>
      </c>
      <c r="CP1242">
        <f t="shared" si="1229"/>
        <v>8289.74</v>
      </c>
      <c r="CQ1242">
        <f t="shared" si="1230"/>
        <v>12996.521999999999</v>
      </c>
      <c r="CR1242">
        <f t="shared" si="1231"/>
        <v>62.371200000000002</v>
      </c>
      <c r="CS1242">
        <f t="shared" si="1232"/>
        <v>59.912999999999997</v>
      </c>
      <c r="CT1242">
        <f t="shared" si="1233"/>
        <v>14192.09</v>
      </c>
      <c r="CU1242">
        <f t="shared" si="1234"/>
        <v>0</v>
      </c>
      <c r="CV1242">
        <f t="shared" si="1234"/>
        <v>49.36</v>
      </c>
      <c r="CW1242">
        <f t="shared" si="1234"/>
        <v>0.14000000000000001</v>
      </c>
      <c r="CX1242">
        <f t="shared" si="1234"/>
        <v>0</v>
      </c>
      <c r="CY1242">
        <f t="shared" si="1235"/>
        <v>4118.686999999999</v>
      </c>
      <c r="CZ1242">
        <f t="shared" si="1236"/>
        <v>2037.6661999999997</v>
      </c>
      <c r="DC1242" t="s">
        <v>3</v>
      </c>
      <c r="DD1242" t="s">
        <v>3</v>
      </c>
      <c r="DE1242" t="s">
        <v>3</v>
      </c>
      <c r="DF1242" t="s">
        <v>3</v>
      </c>
      <c r="DG1242" t="s">
        <v>3</v>
      </c>
      <c r="DH1242" t="s">
        <v>3</v>
      </c>
      <c r="DI1242" t="s">
        <v>3</v>
      </c>
      <c r="DJ1242" t="s">
        <v>3</v>
      </c>
      <c r="DK1242" t="s">
        <v>3</v>
      </c>
      <c r="DL1242" t="s">
        <v>3</v>
      </c>
      <c r="DM1242" t="s">
        <v>3</v>
      </c>
      <c r="DN1242">
        <v>0</v>
      </c>
      <c r="DO1242">
        <v>0</v>
      </c>
      <c r="DP1242">
        <v>1</v>
      </c>
      <c r="DQ1242">
        <v>1</v>
      </c>
      <c r="DU1242">
        <v>1013</v>
      </c>
      <c r="DV1242" t="s">
        <v>374</v>
      </c>
      <c r="DW1242" t="s">
        <v>374</v>
      </c>
      <c r="DX1242">
        <v>1</v>
      </c>
      <c r="DZ1242" t="s">
        <v>3</v>
      </c>
      <c r="EA1242" t="s">
        <v>3</v>
      </c>
      <c r="EB1242" t="s">
        <v>3</v>
      </c>
      <c r="EC1242" t="s">
        <v>3</v>
      </c>
      <c r="EE1242">
        <v>36260452</v>
      </c>
      <c r="EF1242">
        <v>2</v>
      </c>
      <c r="EG1242" t="s">
        <v>55</v>
      </c>
      <c r="EH1242">
        <v>0</v>
      </c>
      <c r="EI1242" t="s">
        <v>3</v>
      </c>
      <c r="EJ1242">
        <v>1</v>
      </c>
      <c r="EK1242">
        <v>15001</v>
      </c>
      <c r="EL1242" t="s">
        <v>180</v>
      </c>
      <c r="EM1242" t="s">
        <v>181</v>
      </c>
      <c r="EO1242" t="s">
        <v>3</v>
      </c>
      <c r="EQ1242">
        <v>0</v>
      </c>
      <c r="ER1242">
        <v>3265.18</v>
      </c>
      <c r="ES1242">
        <v>2813.1</v>
      </c>
      <c r="ET1242">
        <v>4.38</v>
      </c>
      <c r="EU1242">
        <v>1.89</v>
      </c>
      <c r="EV1242">
        <v>447.7</v>
      </c>
      <c r="EW1242">
        <v>49.36</v>
      </c>
      <c r="EX1242">
        <v>0.14000000000000001</v>
      </c>
      <c r="EY1242">
        <v>0</v>
      </c>
      <c r="FQ1242">
        <v>0</v>
      </c>
      <c r="FR1242">
        <f t="shared" si="1237"/>
        <v>0</v>
      </c>
      <c r="FS1242">
        <v>0</v>
      </c>
      <c r="FT1242" t="s">
        <v>58</v>
      </c>
      <c r="FU1242" t="s">
        <v>59</v>
      </c>
      <c r="FX1242">
        <v>94.5</v>
      </c>
      <c r="FY1242">
        <v>46.75</v>
      </c>
      <c r="GA1242" t="s">
        <v>3</v>
      </c>
      <c r="GD1242">
        <v>1</v>
      </c>
      <c r="GF1242">
        <v>-1709648782</v>
      </c>
      <c r="GG1242">
        <v>2</v>
      </c>
      <c r="GH1242">
        <v>1</v>
      </c>
      <c r="GI1242">
        <v>2</v>
      </c>
      <c r="GJ1242">
        <v>0</v>
      </c>
      <c r="GK1242">
        <v>0</v>
      </c>
      <c r="GL1242">
        <f t="shared" si="1238"/>
        <v>0</v>
      </c>
      <c r="GM1242">
        <f t="shared" si="1239"/>
        <v>14446.1</v>
      </c>
      <c r="GN1242">
        <f t="shared" si="1240"/>
        <v>14446.1</v>
      </c>
      <c r="GO1242">
        <f t="shared" si="1241"/>
        <v>0</v>
      </c>
      <c r="GP1242">
        <f t="shared" si="1242"/>
        <v>0</v>
      </c>
      <c r="GR1242">
        <v>0</v>
      </c>
      <c r="GS1242">
        <v>3</v>
      </c>
      <c r="GT1242">
        <v>0</v>
      </c>
      <c r="GU1242" t="s">
        <v>3</v>
      </c>
      <c r="GV1242">
        <f t="shared" si="1243"/>
        <v>0</v>
      </c>
      <c r="GW1242">
        <v>1</v>
      </c>
      <c r="GX1242">
        <f t="shared" si="1244"/>
        <v>0</v>
      </c>
      <c r="HA1242">
        <v>0</v>
      </c>
      <c r="HB1242">
        <v>0</v>
      </c>
      <c r="HC1242">
        <f t="shared" si="1245"/>
        <v>0</v>
      </c>
      <c r="HE1242" t="s">
        <v>3</v>
      </c>
      <c r="HF1242" t="s">
        <v>3</v>
      </c>
      <c r="IK1242">
        <v>0</v>
      </c>
    </row>
    <row r="1243" spans="1:245">
      <c r="A1243">
        <v>17</v>
      </c>
      <c r="B1243">
        <v>0</v>
      </c>
      <c r="C1243">
        <f>ROW(SmtRes!A1023)</f>
        <v>1023</v>
      </c>
      <c r="D1243">
        <f>ROW(EtalonRes!A1002)</f>
        <v>1002</v>
      </c>
      <c r="E1243" t="s">
        <v>141</v>
      </c>
      <c r="F1243" t="s">
        <v>343</v>
      </c>
      <c r="G1243" t="s">
        <v>344</v>
      </c>
      <c r="H1243" t="s">
        <v>270</v>
      </c>
      <c r="I1243">
        <f>ROUND(30.42/100,9)</f>
        <v>0.30420000000000003</v>
      </c>
      <c r="J1243">
        <v>0</v>
      </c>
      <c r="O1243">
        <f t="shared" si="1213"/>
        <v>3715.19</v>
      </c>
      <c r="P1243">
        <f t="shared" si="1214"/>
        <v>0</v>
      </c>
      <c r="Q1243">
        <f t="shared" si="1215"/>
        <v>43.95</v>
      </c>
      <c r="R1243">
        <f t="shared" si="1216"/>
        <v>2.2200000000000002</v>
      </c>
      <c r="S1243">
        <f t="shared" si="1217"/>
        <v>3671.24</v>
      </c>
      <c r="T1243">
        <f t="shared" si="1218"/>
        <v>0</v>
      </c>
      <c r="U1243">
        <f t="shared" si="1219"/>
        <v>13.250952000000002</v>
      </c>
      <c r="V1243">
        <f t="shared" si="1220"/>
        <v>6.0840000000000009E-3</v>
      </c>
      <c r="W1243">
        <f t="shared" si="1221"/>
        <v>0</v>
      </c>
      <c r="X1243">
        <f t="shared" si="1222"/>
        <v>3489.79</v>
      </c>
      <c r="Y1243">
        <f t="shared" si="1222"/>
        <v>1726.53</v>
      </c>
      <c r="AA1243">
        <v>33525518</v>
      </c>
      <c r="AB1243">
        <f t="shared" si="1223"/>
        <v>394.34</v>
      </c>
      <c r="AC1243">
        <f>ROUND(0,6)</f>
        <v>0</v>
      </c>
      <c r="AD1243">
        <f t="shared" si="1224"/>
        <v>13.63</v>
      </c>
      <c r="AE1243">
        <f t="shared" si="1225"/>
        <v>0.23</v>
      </c>
      <c r="AF1243">
        <f t="shared" si="1225"/>
        <v>380.71</v>
      </c>
      <c r="AG1243">
        <f t="shared" si="1226"/>
        <v>0</v>
      </c>
      <c r="AH1243">
        <f t="shared" si="1227"/>
        <v>43.56</v>
      </c>
      <c r="AI1243">
        <f t="shared" si="1227"/>
        <v>0.02</v>
      </c>
      <c r="AJ1243">
        <f t="shared" si="1228"/>
        <v>0</v>
      </c>
      <c r="AK1243">
        <v>394.34</v>
      </c>
      <c r="AL1243">
        <v>0</v>
      </c>
      <c r="AM1243">
        <v>13.63</v>
      </c>
      <c r="AN1243">
        <v>0.23</v>
      </c>
      <c r="AO1243">
        <v>380.71</v>
      </c>
      <c r="AP1243">
        <v>0</v>
      </c>
      <c r="AQ1243">
        <v>43.56</v>
      </c>
      <c r="AR1243">
        <v>0.02</v>
      </c>
      <c r="AS1243">
        <v>0</v>
      </c>
      <c r="AT1243">
        <v>95</v>
      </c>
      <c r="AU1243">
        <v>47</v>
      </c>
      <c r="AV1243">
        <v>1</v>
      </c>
      <c r="AW1243">
        <v>1</v>
      </c>
      <c r="AZ1243">
        <v>1</v>
      </c>
      <c r="BA1243">
        <v>31.7</v>
      </c>
      <c r="BB1243">
        <v>10.6</v>
      </c>
      <c r="BC1243">
        <v>5.39</v>
      </c>
      <c r="BD1243" t="s">
        <v>3</v>
      </c>
      <c r="BE1243" t="s">
        <v>3</v>
      </c>
      <c r="BF1243" t="s">
        <v>3</v>
      </c>
      <c r="BG1243" t="s">
        <v>3</v>
      </c>
      <c r="BH1243">
        <v>0</v>
      </c>
      <c r="BI1243">
        <v>1</v>
      </c>
      <c r="BJ1243" t="s">
        <v>345</v>
      </c>
      <c r="BM1243">
        <v>15001</v>
      </c>
      <c r="BN1243">
        <v>0</v>
      </c>
      <c r="BO1243" t="s">
        <v>343</v>
      </c>
      <c r="BP1243">
        <v>1</v>
      </c>
      <c r="BQ1243">
        <v>2</v>
      </c>
      <c r="BR1243">
        <v>0</v>
      </c>
      <c r="BS1243">
        <v>31.7</v>
      </c>
      <c r="BT1243">
        <v>1</v>
      </c>
      <c r="BU1243">
        <v>1</v>
      </c>
      <c r="BV1243">
        <v>1</v>
      </c>
      <c r="BW1243">
        <v>1</v>
      </c>
      <c r="BX1243">
        <v>1</v>
      </c>
      <c r="BY1243" t="s">
        <v>3</v>
      </c>
      <c r="BZ1243">
        <v>105</v>
      </c>
      <c r="CA1243">
        <v>55</v>
      </c>
      <c r="CE1243">
        <v>0</v>
      </c>
      <c r="CF1243">
        <v>0</v>
      </c>
      <c r="CG1243">
        <v>0</v>
      </c>
      <c r="CM1243">
        <v>0</v>
      </c>
      <c r="CN1243" t="s">
        <v>3</v>
      </c>
      <c r="CO1243">
        <v>0</v>
      </c>
      <c r="CP1243">
        <f t="shared" si="1229"/>
        <v>3715.1899999999996</v>
      </c>
      <c r="CQ1243">
        <f t="shared" si="1230"/>
        <v>0</v>
      </c>
      <c r="CR1243">
        <f t="shared" si="1231"/>
        <v>144.47800000000001</v>
      </c>
      <c r="CS1243">
        <f t="shared" si="1232"/>
        <v>7.2910000000000004</v>
      </c>
      <c r="CT1243">
        <f t="shared" si="1233"/>
        <v>12068.507</v>
      </c>
      <c r="CU1243">
        <f t="shared" si="1234"/>
        <v>0</v>
      </c>
      <c r="CV1243">
        <f t="shared" si="1234"/>
        <v>43.56</v>
      </c>
      <c r="CW1243">
        <f t="shared" si="1234"/>
        <v>0.02</v>
      </c>
      <c r="CX1243">
        <f t="shared" si="1234"/>
        <v>0</v>
      </c>
      <c r="CY1243">
        <f t="shared" si="1235"/>
        <v>3489.7869999999994</v>
      </c>
      <c r="CZ1243">
        <f t="shared" si="1236"/>
        <v>1726.5261999999996</v>
      </c>
      <c r="DC1243" t="s">
        <v>3</v>
      </c>
      <c r="DD1243" t="s">
        <v>214</v>
      </c>
      <c r="DE1243" t="s">
        <v>3</v>
      </c>
      <c r="DF1243" t="s">
        <v>3</v>
      </c>
      <c r="DG1243" t="s">
        <v>3</v>
      </c>
      <c r="DH1243" t="s">
        <v>3</v>
      </c>
      <c r="DI1243" t="s">
        <v>3</v>
      </c>
      <c r="DJ1243" t="s">
        <v>3</v>
      </c>
      <c r="DK1243" t="s">
        <v>3</v>
      </c>
      <c r="DL1243" t="s">
        <v>3</v>
      </c>
      <c r="DM1243" t="s">
        <v>3</v>
      </c>
      <c r="DN1243">
        <v>0</v>
      </c>
      <c r="DO1243">
        <v>0</v>
      </c>
      <c r="DP1243">
        <v>1</v>
      </c>
      <c r="DQ1243">
        <v>1</v>
      </c>
      <c r="DU1243">
        <v>1005</v>
      </c>
      <c r="DV1243" t="s">
        <v>270</v>
      </c>
      <c r="DW1243" t="s">
        <v>270</v>
      </c>
      <c r="DX1243">
        <v>100</v>
      </c>
      <c r="DZ1243" t="s">
        <v>3</v>
      </c>
      <c r="EA1243" t="s">
        <v>3</v>
      </c>
      <c r="EB1243" t="s">
        <v>3</v>
      </c>
      <c r="EC1243" t="s">
        <v>3</v>
      </c>
      <c r="EE1243">
        <v>36260452</v>
      </c>
      <c r="EF1243">
        <v>2</v>
      </c>
      <c r="EG1243" t="s">
        <v>55</v>
      </c>
      <c r="EH1243">
        <v>0</v>
      </c>
      <c r="EI1243" t="s">
        <v>3</v>
      </c>
      <c r="EJ1243">
        <v>1</v>
      </c>
      <c r="EK1243">
        <v>15001</v>
      </c>
      <c r="EL1243" t="s">
        <v>180</v>
      </c>
      <c r="EM1243" t="s">
        <v>181</v>
      </c>
      <c r="EO1243" t="s">
        <v>3</v>
      </c>
      <c r="EQ1243">
        <v>0</v>
      </c>
      <c r="ER1243">
        <v>394.34</v>
      </c>
      <c r="ES1243">
        <v>0</v>
      </c>
      <c r="ET1243">
        <v>13.63</v>
      </c>
      <c r="EU1243">
        <v>0.23</v>
      </c>
      <c r="EV1243">
        <v>380.71</v>
      </c>
      <c r="EW1243">
        <v>43.56</v>
      </c>
      <c r="EX1243">
        <v>0.02</v>
      </c>
      <c r="EY1243">
        <v>0</v>
      </c>
      <c r="FQ1243">
        <v>0</v>
      </c>
      <c r="FR1243">
        <f t="shared" si="1237"/>
        <v>0</v>
      </c>
      <c r="FS1243">
        <v>0</v>
      </c>
      <c r="FT1243" t="s">
        <v>58</v>
      </c>
      <c r="FU1243" t="s">
        <v>59</v>
      </c>
      <c r="FX1243">
        <v>94.5</v>
      </c>
      <c r="FY1243">
        <v>46.75</v>
      </c>
      <c r="GA1243" t="s">
        <v>3</v>
      </c>
      <c r="GD1243">
        <v>1</v>
      </c>
      <c r="GF1243">
        <v>1725986332</v>
      </c>
      <c r="GG1243">
        <v>2</v>
      </c>
      <c r="GH1243">
        <v>2</v>
      </c>
      <c r="GI1243">
        <v>2</v>
      </c>
      <c r="GJ1243">
        <v>0</v>
      </c>
      <c r="GK1243">
        <v>0</v>
      </c>
      <c r="GL1243">
        <f t="shared" si="1238"/>
        <v>0</v>
      </c>
      <c r="GM1243">
        <f t="shared" si="1239"/>
        <v>8931.51</v>
      </c>
      <c r="GN1243">
        <f t="shared" si="1240"/>
        <v>8931.51</v>
      </c>
      <c r="GO1243">
        <f t="shared" si="1241"/>
        <v>0</v>
      </c>
      <c r="GP1243">
        <f t="shared" si="1242"/>
        <v>0</v>
      </c>
      <c r="GR1243">
        <v>0</v>
      </c>
      <c r="GS1243">
        <v>3</v>
      </c>
      <c r="GT1243">
        <v>0</v>
      </c>
      <c r="GU1243" t="s">
        <v>3</v>
      </c>
      <c r="GV1243">
        <f t="shared" si="1243"/>
        <v>0</v>
      </c>
      <c r="GW1243">
        <v>1</v>
      </c>
      <c r="GX1243">
        <f t="shared" si="1244"/>
        <v>0</v>
      </c>
      <c r="HA1243">
        <v>0</v>
      </c>
      <c r="HB1243">
        <v>0</v>
      </c>
      <c r="HC1243">
        <f t="shared" si="1245"/>
        <v>0</v>
      </c>
      <c r="HE1243" t="s">
        <v>3</v>
      </c>
      <c r="HF1243" t="s">
        <v>3</v>
      </c>
      <c r="IK1243">
        <v>0</v>
      </c>
    </row>
    <row r="1244" spans="1:245">
      <c r="A1244">
        <v>17</v>
      </c>
      <c r="B1244">
        <v>0</v>
      </c>
      <c r="C1244">
        <f>ROW(SmtRes!A1029)</f>
        <v>1029</v>
      </c>
      <c r="D1244">
        <f>ROW(EtalonRes!A1008)</f>
        <v>1008</v>
      </c>
      <c r="E1244" t="s">
        <v>148</v>
      </c>
      <c r="F1244" t="s">
        <v>277</v>
      </c>
      <c r="G1244" t="s">
        <v>278</v>
      </c>
      <c r="H1244" t="s">
        <v>279</v>
      </c>
      <c r="I1244">
        <f>ROUND(81/100,9)</f>
        <v>0.81</v>
      </c>
      <c r="J1244">
        <v>0</v>
      </c>
      <c r="O1244">
        <f t="shared" si="1213"/>
        <v>28405.82</v>
      </c>
      <c r="P1244">
        <f t="shared" si="1214"/>
        <v>0</v>
      </c>
      <c r="Q1244">
        <f t="shared" si="1215"/>
        <v>3675.79</v>
      </c>
      <c r="R1244">
        <f t="shared" si="1216"/>
        <v>263.45</v>
      </c>
      <c r="S1244">
        <f t="shared" si="1217"/>
        <v>24730.03</v>
      </c>
      <c r="T1244">
        <f t="shared" si="1218"/>
        <v>0</v>
      </c>
      <c r="U1244">
        <f t="shared" si="1219"/>
        <v>82.992599999999996</v>
      </c>
      <c r="V1244">
        <f t="shared" si="1220"/>
        <v>0.61560000000000004</v>
      </c>
      <c r="W1244">
        <f t="shared" si="1221"/>
        <v>0</v>
      </c>
      <c r="X1244">
        <f t="shared" si="1222"/>
        <v>23743.81</v>
      </c>
      <c r="Y1244">
        <f t="shared" si="1222"/>
        <v>11746.94</v>
      </c>
      <c r="AA1244">
        <v>33525518</v>
      </c>
      <c r="AB1244">
        <f t="shared" si="1223"/>
        <v>1396.55</v>
      </c>
      <c r="AC1244">
        <f>ROUND(0,6)</f>
        <v>0</v>
      </c>
      <c r="AD1244">
        <f t="shared" si="1224"/>
        <v>433.43</v>
      </c>
      <c r="AE1244">
        <f t="shared" si="1225"/>
        <v>10.26</v>
      </c>
      <c r="AF1244">
        <f t="shared" si="1225"/>
        <v>963.12</v>
      </c>
      <c r="AG1244">
        <f t="shared" si="1226"/>
        <v>0</v>
      </c>
      <c r="AH1244">
        <f t="shared" si="1227"/>
        <v>102.46</v>
      </c>
      <c r="AI1244">
        <f t="shared" si="1227"/>
        <v>0.76</v>
      </c>
      <c r="AJ1244">
        <f t="shared" si="1228"/>
        <v>0</v>
      </c>
      <c r="AK1244">
        <v>6747.4</v>
      </c>
      <c r="AL1244">
        <v>5350.85</v>
      </c>
      <c r="AM1244">
        <v>433.43</v>
      </c>
      <c r="AN1244">
        <v>10.26</v>
      </c>
      <c r="AO1244">
        <v>963.12</v>
      </c>
      <c r="AP1244">
        <v>0</v>
      </c>
      <c r="AQ1244">
        <v>102.46</v>
      </c>
      <c r="AR1244">
        <v>0.76</v>
      </c>
      <c r="AS1244">
        <v>0</v>
      </c>
      <c r="AT1244">
        <v>95</v>
      </c>
      <c r="AU1244">
        <v>47</v>
      </c>
      <c r="AV1244">
        <v>1</v>
      </c>
      <c r="AW1244">
        <v>1</v>
      </c>
      <c r="AZ1244">
        <v>1</v>
      </c>
      <c r="BA1244">
        <v>31.7</v>
      </c>
      <c r="BB1244">
        <v>10.47</v>
      </c>
      <c r="BC1244">
        <v>4.9800000000000004</v>
      </c>
      <c r="BD1244" t="s">
        <v>3</v>
      </c>
      <c r="BE1244" t="s">
        <v>3</v>
      </c>
      <c r="BF1244" t="s">
        <v>3</v>
      </c>
      <c r="BG1244" t="s">
        <v>3</v>
      </c>
      <c r="BH1244">
        <v>0</v>
      </c>
      <c r="BI1244">
        <v>1</v>
      </c>
      <c r="BJ1244" t="s">
        <v>280</v>
      </c>
      <c r="BM1244">
        <v>15001</v>
      </c>
      <c r="BN1244">
        <v>0</v>
      </c>
      <c r="BO1244" t="s">
        <v>277</v>
      </c>
      <c r="BP1244">
        <v>1</v>
      </c>
      <c r="BQ1244">
        <v>2</v>
      </c>
      <c r="BR1244">
        <v>0</v>
      </c>
      <c r="BS1244">
        <v>31.7</v>
      </c>
      <c r="BT1244">
        <v>1</v>
      </c>
      <c r="BU1244">
        <v>1</v>
      </c>
      <c r="BV1244">
        <v>1</v>
      </c>
      <c r="BW1244">
        <v>1</v>
      </c>
      <c r="BX1244">
        <v>1</v>
      </c>
      <c r="BY1244" t="s">
        <v>3</v>
      </c>
      <c r="BZ1244">
        <v>105</v>
      </c>
      <c r="CA1244">
        <v>55</v>
      </c>
      <c r="CE1244">
        <v>0</v>
      </c>
      <c r="CF1244">
        <v>0</v>
      </c>
      <c r="CG1244">
        <v>0</v>
      </c>
      <c r="CM1244">
        <v>0</v>
      </c>
      <c r="CN1244" t="s">
        <v>3</v>
      </c>
      <c r="CO1244">
        <v>0</v>
      </c>
      <c r="CP1244">
        <f t="shared" si="1229"/>
        <v>28405.82</v>
      </c>
      <c r="CQ1244">
        <f t="shared" si="1230"/>
        <v>0</v>
      </c>
      <c r="CR1244">
        <f t="shared" si="1231"/>
        <v>4538.0120999999999</v>
      </c>
      <c r="CS1244">
        <f t="shared" si="1232"/>
        <v>325.24199999999996</v>
      </c>
      <c r="CT1244">
        <f t="shared" si="1233"/>
        <v>30530.903999999999</v>
      </c>
      <c r="CU1244">
        <f t="shared" si="1234"/>
        <v>0</v>
      </c>
      <c r="CV1244">
        <f t="shared" si="1234"/>
        <v>102.46</v>
      </c>
      <c r="CW1244">
        <f t="shared" si="1234"/>
        <v>0.76</v>
      </c>
      <c r="CX1244">
        <f t="shared" si="1234"/>
        <v>0</v>
      </c>
      <c r="CY1244">
        <f t="shared" si="1235"/>
        <v>23743.806</v>
      </c>
      <c r="CZ1244">
        <f t="shared" si="1236"/>
        <v>11746.935600000001</v>
      </c>
      <c r="DC1244" t="s">
        <v>3</v>
      </c>
      <c r="DD1244" t="s">
        <v>214</v>
      </c>
      <c r="DE1244" t="s">
        <v>3</v>
      </c>
      <c r="DF1244" t="s">
        <v>3</v>
      </c>
      <c r="DG1244" t="s">
        <v>3</v>
      </c>
      <c r="DH1244" t="s">
        <v>3</v>
      </c>
      <c r="DI1244" t="s">
        <v>3</v>
      </c>
      <c r="DJ1244" t="s">
        <v>3</v>
      </c>
      <c r="DK1244" t="s">
        <v>3</v>
      </c>
      <c r="DL1244" t="s">
        <v>3</v>
      </c>
      <c r="DM1244" t="s">
        <v>3</v>
      </c>
      <c r="DN1244">
        <v>0</v>
      </c>
      <c r="DO1244">
        <v>0</v>
      </c>
      <c r="DP1244">
        <v>1</v>
      </c>
      <c r="DQ1244">
        <v>1</v>
      </c>
      <c r="DU1244">
        <v>1013</v>
      </c>
      <c r="DV1244" t="s">
        <v>279</v>
      </c>
      <c r="DW1244" t="s">
        <v>279</v>
      </c>
      <c r="DX1244">
        <v>1</v>
      </c>
      <c r="DZ1244" t="s">
        <v>3</v>
      </c>
      <c r="EA1244" t="s">
        <v>3</v>
      </c>
      <c r="EB1244" t="s">
        <v>3</v>
      </c>
      <c r="EC1244" t="s">
        <v>3</v>
      </c>
      <c r="EE1244">
        <v>36260452</v>
      </c>
      <c r="EF1244">
        <v>2</v>
      </c>
      <c r="EG1244" t="s">
        <v>55</v>
      </c>
      <c r="EH1244">
        <v>0</v>
      </c>
      <c r="EI1244" t="s">
        <v>3</v>
      </c>
      <c r="EJ1244">
        <v>1</v>
      </c>
      <c r="EK1244">
        <v>15001</v>
      </c>
      <c r="EL1244" t="s">
        <v>180</v>
      </c>
      <c r="EM1244" t="s">
        <v>181</v>
      </c>
      <c r="EO1244" t="s">
        <v>3</v>
      </c>
      <c r="EQ1244">
        <v>0</v>
      </c>
      <c r="ER1244">
        <v>6747.4</v>
      </c>
      <c r="ES1244">
        <v>5350.85</v>
      </c>
      <c r="ET1244">
        <v>433.43</v>
      </c>
      <c r="EU1244">
        <v>10.26</v>
      </c>
      <c r="EV1244">
        <v>963.12</v>
      </c>
      <c r="EW1244">
        <v>102.46</v>
      </c>
      <c r="EX1244">
        <v>0.76</v>
      </c>
      <c r="EY1244">
        <v>0</v>
      </c>
      <c r="FQ1244">
        <v>0</v>
      </c>
      <c r="FR1244">
        <f t="shared" si="1237"/>
        <v>0</v>
      </c>
      <c r="FS1244">
        <v>0</v>
      </c>
      <c r="FT1244" t="s">
        <v>58</v>
      </c>
      <c r="FU1244" t="s">
        <v>59</v>
      </c>
      <c r="FX1244">
        <v>94.5</v>
      </c>
      <c r="FY1244">
        <v>46.75</v>
      </c>
      <c r="GA1244" t="s">
        <v>3</v>
      </c>
      <c r="GD1244">
        <v>1</v>
      </c>
      <c r="GF1244">
        <v>-1218928354</v>
      </c>
      <c r="GG1244">
        <v>2</v>
      </c>
      <c r="GH1244">
        <v>1</v>
      </c>
      <c r="GI1244">
        <v>2</v>
      </c>
      <c r="GJ1244">
        <v>0</v>
      </c>
      <c r="GK1244">
        <v>0</v>
      </c>
      <c r="GL1244">
        <f t="shared" si="1238"/>
        <v>0</v>
      </c>
      <c r="GM1244">
        <f t="shared" si="1239"/>
        <v>63896.57</v>
      </c>
      <c r="GN1244">
        <f t="shared" si="1240"/>
        <v>63896.57</v>
      </c>
      <c r="GO1244">
        <f t="shared" si="1241"/>
        <v>0</v>
      </c>
      <c r="GP1244">
        <f t="shared" si="1242"/>
        <v>0</v>
      </c>
      <c r="GR1244">
        <v>0</v>
      </c>
      <c r="GS1244">
        <v>0</v>
      </c>
      <c r="GT1244">
        <v>0</v>
      </c>
      <c r="GU1244" t="s">
        <v>3</v>
      </c>
      <c r="GV1244">
        <f t="shared" si="1243"/>
        <v>0</v>
      </c>
      <c r="GW1244">
        <v>1</v>
      </c>
      <c r="GX1244">
        <f t="shared" si="1244"/>
        <v>0</v>
      </c>
      <c r="HA1244">
        <v>0</v>
      </c>
      <c r="HB1244">
        <v>0</v>
      </c>
      <c r="HC1244">
        <f t="shared" si="1245"/>
        <v>0</v>
      </c>
      <c r="HE1244" t="s">
        <v>3</v>
      </c>
      <c r="HF1244" t="s">
        <v>3</v>
      </c>
      <c r="IK1244">
        <v>0</v>
      </c>
    </row>
    <row r="1246" spans="1:245">
      <c r="A1246" s="2">
        <v>51</v>
      </c>
      <c r="B1246" s="2">
        <f>B1233</f>
        <v>0</v>
      </c>
      <c r="C1246" s="2">
        <f>A1233</f>
        <v>5</v>
      </c>
      <c r="D1246" s="2">
        <f>ROW(A1233)</f>
        <v>1233</v>
      </c>
      <c r="E1246" s="2"/>
      <c r="F1246" s="2" t="str">
        <f>IF(F1233&lt;&gt;"",F1233,"")</f>
        <v>Новый подраздел</v>
      </c>
      <c r="G1246" s="2" t="str">
        <f>IF(G1233&lt;&gt;"",G1233,"")</f>
        <v>коридор 23</v>
      </c>
      <c r="H1246" s="2">
        <v>0</v>
      </c>
      <c r="I1246" s="2"/>
      <c r="J1246" s="2"/>
      <c r="K1246" s="2"/>
      <c r="L1246" s="2"/>
      <c r="M1246" s="2"/>
      <c r="N1246" s="2"/>
      <c r="O1246" s="2">
        <f t="shared" ref="O1246:T1246" si="1246">ROUND(AB1246,2)</f>
        <v>47016.87</v>
      </c>
      <c r="P1246" s="2">
        <f t="shared" si="1246"/>
        <v>6611.25</v>
      </c>
      <c r="Q1246" s="2">
        <f t="shared" si="1246"/>
        <v>4121.46</v>
      </c>
      <c r="R1246" s="2">
        <f t="shared" si="1246"/>
        <v>470.46</v>
      </c>
      <c r="S1246" s="2">
        <f t="shared" si="1246"/>
        <v>36284.160000000003</v>
      </c>
      <c r="T1246" s="2">
        <f t="shared" si="1246"/>
        <v>0</v>
      </c>
      <c r="U1246" s="2">
        <f>AH1246</f>
        <v>123.859148</v>
      </c>
      <c r="V1246" s="2">
        <f>AI1246</f>
        <v>1.238364</v>
      </c>
      <c r="W1246" s="2">
        <f>ROUND(AJ1246,2)</f>
        <v>0</v>
      </c>
      <c r="X1246" s="2">
        <f>ROUND(AK1246,2)</f>
        <v>35274.79</v>
      </c>
      <c r="Y1246" s="2">
        <f>ROUND(AL1246,2)</f>
        <v>17654.95</v>
      </c>
      <c r="Z1246" s="2"/>
      <c r="AA1246" s="2"/>
      <c r="AB1246" s="2">
        <f>ROUND(SUMIF(AA1237:AA1244,"=33525518",O1237:O1244),2)</f>
        <v>47016.87</v>
      </c>
      <c r="AC1246" s="2">
        <f>ROUND(SUMIF(AA1237:AA1244,"=33525518",P1237:P1244),2)</f>
        <v>6611.25</v>
      </c>
      <c r="AD1246" s="2">
        <f>ROUND(SUMIF(AA1237:AA1244,"=33525518",Q1237:Q1244),2)</f>
        <v>4121.46</v>
      </c>
      <c r="AE1246" s="2">
        <f>ROUND(SUMIF(AA1237:AA1244,"=33525518",R1237:R1244),2)</f>
        <v>470.46</v>
      </c>
      <c r="AF1246" s="2">
        <f>ROUND(SUMIF(AA1237:AA1244,"=33525518",S1237:S1244),2)</f>
        <v>36284.160000000003</v>
      </c>
      <c r="AG1246" s="2">
        <f>ROUND(SUMIF(AA1237:AA1244,"=33525518",T1237:T1244),2)</f>
        <v>0</v>
      </c>
      <c r="AH1246" s="2">
        <f>SUMIF(AA1237:AA1244,"=33525518",U1237:U1244)</f>
        <v>123.859148</v>
      </c>
      <c r="AI1246" s="2">
        <f>SUMIF(AA1237:AA1244,"=33525518",V1237:V1244)</f>
        <v>1.238364</v>
      </c>
      <c r="AJ1246" s="2">
        <f>ROUND(SUMIF(AA1237:AA1244,"=33525518",W1237:W1244),2)</f>
        <v>0</v>
      </c>
      <c r="AK1246" s="2">
        <f>ROUND(SUMIF(AA1237:AA1244,"=33525518",X1237:X1244),2)</f>
        <v>35274.79</v>
      </c>
      <c r="AL1246" s="2">
        <f>ROUND(SUMIF(AA1237:AA1244,"=33525518",Y1237:Y1244),2)</f>
        <v>17654.95</v>
      </c>
      <c r="AM1246" s="2"/>
      <c r="AN1246" s="2"/>
      <c r="AO1246" s="2">
        <f t="shared" ref="AO1246:BD1246" si="1247">ROUND(BX1246,2)</f>
        <v>0</v>
      </c>
      <c r="AP1246" s="2">
        <f t="shared" si="1247"/>
        <v>0</v>
      </c>
      <c r="AQ1246" s="2">
        <f t="shared" si="1247"/>
        <v>0</v>
      </c>
      <c r="AR1246" s="2">
        <f t="shared" si="1247"/>
        <v>99946.61</v>
      </c>
      <c r="AS1246" s="2">
        <f t="shared" si="1247"/>
        <v>99946.61</v>
      </c>
      <c r="AT1246" s="2">
        <f t="shared" si="1247"/>
        <v>0</v>
      </c>
      <c r="AU1246" s="2">
        <f t="shared" si="1247"/>
        <v>0</v>
      </c>
      <c r="AV1246" s="2">
        <f t="shared" si="1247"/>
        <v>6611.25</v>
      </c>
      <c r="AW1246" s="2">
        <f t="shared" si="1247"/>
        <v>6611.25</v>
      </c>
      <c r="AX1246" s="2">
        <f t="shared" si="1247"/>
        <v>0</v>
      </c>
      <c r="AY1246" s="2">
        <f t="shared" si="1247"/>
        <v>6611.25</v>
      </c>
      <c r="AZ1246" s="2">
        <f t="shared" si="1247"/>
        <v>0</v>
      </c>
      <c r="BA1246" s="2">
        <f t="shared" si="1247"/>
        <v>0</v>
      </c>
      <c r="BB1246" s="2">
        <f t="shared" si="1247"/>
        <v>0</v>
      </c>
      <c r="BC1246" s="2">
        <f t="shared" si="1247"/>
        <v>0</v>
      </c>
      <c r="BD1246" s="2">
        <f t="shared" si="1247"/>
        <v>0</v>
      </c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>
        <f>ROUND(SUMIF(AA1237:AA1244,"=33525518",FQ1237:FQ1244),2)</f>
        <v>0</v>
      </c>
      <c r="BY1246" s="2">
        <f>ROUND(SUMIF(AA1237:AA1244,"=33525518",FR1237:FR1244),2)</f>
        <v>0</v>
      </c>
      <c r="BZ1246" s="2">
        <f>ROUND(SUMIF(AA1237:AA1244,"=33525518",GL1237:GL1244),2)</f>
        <v>0</v>
      </c>
      <c r="CA1246" s="2">
        <f>ROUND(SUMIF(AA1237:AA1244,"=33525518",GM1237:GM1244),2)</f>
        <v>99946.61</v>
      </c>
      <c r="CB1246" s="2">
        <f>ROUND(SUMIF(AA1237:AA1244,"=33525518",GN1237:GN1244),2)</f>
        <v>99946.61</v>
      </c>
      <c r="CC1246" s="2">
        <f>ROUND(SUMIF(AA1237:AA1244,"=33525518",GO1237:GO1244),2)</f>
        <v>0</v>
      </c>
      <c r="CD1246" s="2">
        <f>ROUND(SUMIF(AA1237:AA1244,"=33525518",GP1237:GP1244),2)</f>
        <v>0</v>
      </c>
      <c r="CE1246" s="2">
        <f>AC1246-BX1246</f>
        <v>6611.25</v>
      </c>
      <c r="CF1246" s="2">
        <f>AC1246-BY1246</f>
        <v>6611.25</v>
      </c>
      <c r="CG1246" s="2">
        <f>BX1246-BZ1246</f>
        <v>0</v>
      </c>
      <c r="CH1246" s="2">
        <f>AC1246-BX1246-BY1246+BZ1246</f>
        <v>6611.25</v>
      </c>
      <c r="CI1246" s="2">
        <f>BY1246-BZ1246</f>
        <v>0</v>
      </c>
      <c r="CJ1246" s="2">
        <f>ROUND(SUMIF(AA1237:AA1244,"=33525518",GX1237:GX1244),2)</f>
        <v>0</v>
      </c>
      <c r="CK1246" s="2">
        <f>ROUND(SUMIF(AA1237:AA1244,"=33525518",GY1237:GY1244),2)</f>
        <v>0</v>
      </c>
      <c r="CL1246" s="2">
        <f>ROUND(SUMIF(AA1237:AA1244,"=33525518",GZ1237:GZ1244),2)</f>
        <v>0</v>
      </c>
      <c r="CM1246" s="2">
        <f>ROUND(SUMIF(AA1237:AA1244,"=33525518",HD1237:HD1244),2)</f>
        <v>0</v>
      </c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>
        <v>0</v>
      </c>
    </row>
    <row r="1248" spans="1:245">
      <c r="A1248" s="4">
        <v>50</v>
      </c>
      <c r="B1248" s="4">
        <v>0</v>
      </c>
      <c r="C1248" s="4">
        <v>0</v>
      </c>
      <c r="D1248" s="4">
        <v>1</v>
      </c>
      <c r="E1248" s="4">
        <v>201</v>
      </c>
      <c r="F1248" s="4">
        <f>ROUND(Source!O1246,O1248)</f>
        <v>47016.87</v>
      </c>
      <c r="G1248" s="4" t="s">
        <v>60</v>
      </c>
      <c r="H1248" s="4" t="s">
        <v>61</v>
      </c>
      <c r="I1248" s="4"/>
      <c r="J1248" s="4"/>
      <c r="K1248" s="4">
        <v>201</v>
      </c>
      <c r="L1248" s="4">
        <v>1</v>
      </c>
      <c r="M1248" s="4">
        <v>3</v>
      </c>
      <c r="N1248" s="4" t="s">
        <v>3</v>
      </c>
      <c r="O1248" s="4">
        <v>2</v>
      </c>
      <c r="P1248" s="4"/>
      <c r="Q1248" s="4"/>
      <c r="R1248" s="4"/>
      <c r="S1248" s="4"/>
      <c r="T1248" s="4"/>
      <c r="U1248" s="4"/>
      <c r="V1248" s="4"/>
      <c r="W1248" s="4"/>
    </row>
    <row r="1249" spans="1:23">
      <c r="A1249" s="4">
        <v>50</v>
      </c>
      <c r="B1249" s="4">
        <v>0</v>
      </c>
      <c r="C1249" s="4">
        <v>0</v>
      </c>
      <c r="D1249" s="4">
        <v>1</v>
      </c>
      <c r="E1249" s="4">
        <v>202</v>
      </c>
      <c r="F1249" s="4">
        <f>ROUND(Source!P1246,O1249)</f>
        <v>6611.25</v>
      </c>
      <c r="G1249" s="4" t="s">
        <v>62</v>
      </c>
      <c r="H1249" s="4" t="s">
        <v>63</v>
      </c>
      <c r="I1249" s="4"/>
      <c r="J1249" s="4"/>
      <c r="K1249" s="4">
        <v>202</v>
      </c>
      <c r="L1249" s="4">
        <v>2</v>
      </c>
      <c r="M1249" s="4">
        <v>3</v>
      </c>
      <c r="N1249" s="4" t="s">
        <v>3</v>
      </c>
      <c r="O1249" s="4">
        <v>2</v>
      </c>
      <c r="P1249" s="4"/>
      <c r="Q1249" s="4"/>
      <c r="R1249" s="4"/>
      <c r="S1249" s="4"/>
      <c r="T1249" s="4"/>
      <c r="U1249" s="4"/>
      <c r="V1249" s="4"/>
      <c r="W1249" s="4"/>
    </row>
    <row r="1250" spans="1:23">
      <c r="A1250" s="4">
        <v>50</v>
      </c>
      <c r="B1250" s="4">
        <v>0</v>
      </c>
      <c r="C1250" s="4">
        <v>0</v>
      </c>
      <c r="D1250" s="4">
        <v>1</v>
      </c>
      <c r="E1250" s="4">
        <v>222</v>
      </c>
      <c r="F1250" s="4">
        <f>ROUND(Source!AO1246,O1250)</f>
        <v>0</v>
      </c>
      <c r="G1250" s="4" t="s">
        <v>64</v>
      </c>
      <c r="H1250" s="4" t="s">
        <v>65</v>
      </c>
      <c r="I1250" s="4"/>
      <c r="J1250" s="4"/>
      <c r="K1250" s="4">
        <v>222</v>
      </c>
      <c r="L1250" s="4">
        <v>3</v>
      </c>
      <c r="M1250" s="4">
        <v>3</v>
      </c>
      <c r="N1250" s="4" t="s">
        <v>3</v>
      </c>
      <c r="O1250" s="4">
        <v>2</v>
      </c>
      <c r="P1250" s="4"/>
      <c r="Q1250" s="4"/>
      <c r="R1250" s="4"/>
      <c r="S1250" s="4"/>
      <c r="T1250" s="4"/>
      <c r="U1250" s="4"/>
      <c r="V1250" s="4"/>
      <c r="W1250" s="4"/>
    </row>
    <row r="1251" spans="1:23">
      <c r="A1251" s="4">
        <v>50</v>
      </c>
      <c r="B1251" s="4">
        <v>0</v>
      </c>
      <c r="C1251" s="4">
        <v>0</v>
      </c>
      <c r="D1251" s="4">
        <v>1</v>
      </c>
      <c r="E1251" s="4">
        <v>225</v>
      </c>
      <c r="F1251" s="4">
        <f>ROUND(Source!AV1246,O1251)</f>
        <v>6611.25</v>
      </c>
      <c r="G1251" s="4" t="s">
        <v>66</v>
      </c>
      <c r="H1251" s="4" t="s">
        <v>67</v>
      </c>
      <c r="I1251" s="4"/>
      <c r="J1251" s="4"/>
      <c r="K1251" s="4">
        <v>225</v>
      </c>
      <c r="L1251" s="4">
        <v>4</v>
      </c>
      <c r="M1251" s="4">
        <v>3</v>
      </c>
      <c r="N1251" s="4" t="s">
        <v>3</v>
      </c>
      <c r="O1251" s="4">
        <v>2</v>
      </c>
      <c r="P1251" s="4"/>
      <c r="Q1251" s="4"/>
      <c r="R1251" s="4"/>
      <c r="S1251" s="4"/>
      <c r="T1251" s="4"/>
      <c r="U1251" s="4"/>
      <c r="V1251" s="4"/>
      <c r="W1251" s="4"/>
    </row>
    <row r="1252" spans="1:23">
      <c r="A1252" s="4">
        <v>50</v>
      </c>
      <c r="B1252" s="4">
        <v>0</v>
      </c>
      <c r="C1252" s="4">
        <v>0</v>
      </c>
      <c r="D1252" s="4">
        <v>1</v>
      </c>
      <c r="E1252" s="4">
        <v>226</v>
      </c>
      <c r="F1252" s="4">
        <f>ROUND(Source!AW1246,O1252)</f>
        <v>6611.25</v>
      </c>
      <c r="G1252" s="4" t="s">
        <v>68</v>
      </c>
      <c r="H1252" s="4" t="s">
        <v>69</v>
      </c>
      <c r="I1252" s="4"/>
      <c r="J1252" s="4"/>
      <c r="K1252" s="4">
        <v>226</v>
      </c>
      <c r="L1252" s="4">
        <v>5</v>
      </c>
      <c r="M1252" s="4">
        <v>3</v>
      </c>
      <c r="N1252" s="4" t="s">
        <v>3</v>
      </c>
      <c r="O1252" s="4">
        <v>2</v>
      </c>
      <c r="P1252" s="4"/>
      <c r="Q1252" s="4"/>
      <c r="R1252" s="4"/>
      <c r="S1252" s="4"/>
      <c r="T1252" s="4"/>
      <c r="U1252" s="4"/>
      <c r="V1252" s="4"/>
      <c r="W1252" s="4"/>
    </row>
    <row r="1253" spans="1:23">
      <c r="A1253" s="4">
        <v>50</v>
      </c>
      <c r="B1253" s="4">
        <v>0</v>
      </c>
      <c r="C1253" s="4">
        <v>0</v>
      </c>
      <c r="D1253" s="4">
        <v>1</v>
      </c>
      <c r="E1253" s="4">
        <v>227</v>
      </c>
      <c r="F1253" s="4">
        <f>ROUND(Source!AX1246,O1253)</f>
        <v>0</v>
      </c>
      <c r="G1253" s="4" t="s">
        <v>70</v>
      </c>
      <c r="H1253" s="4" t="s">
        <v>71</v>
      </c>
      <c r="I1253" s="4"/>
      <c r="J1253" s="4"/>
      <c r="K1253" s="4">
        <v>227</v>
      </c>
      <c r="L1253" s="4">
        <v>6</v>
      </c>
      <c r="M1253" s="4">
        <v>3</v>
      </c>
      <c r="N1253" s="4" t="s">
        <v>3</v>
      </c>
      <c r="O1253" s="4">
        <v>2</v>
      </c>
      <c r="P1253" s="4"/>
      <c r="Q1253" s="4"/>
      <c r="R1253" s="4"/>
      <c r="S1253" s="4"/>
      <c r="T1253" s="4"/>
      <c r="U1253" s="4"/>
      <c r="V1253" s="4"/>
      <c r="W1253" s="4"/>
    </row>
    <row r="1254" spans="1:23">
      <c r="A1254" s="4">
        <v>50</v>
      </c>
      <c r="B1254" s="4">
        <v>0</v>
      </c>
      <c r="C1254" s="4">
        <v>0</v>
      </c>
      <c r="D1254" s="4">
        <v>1</v>
      </c>
      <c r="E1254" s="4">
        <v>228</v>
      </c>
      <c r="F1254" s="4">
        <f>ROUND(Source!AY1246,O1254)</f>
        <v>6611.25</v>
      </c>
      <c r="G1254" s="4" t="s">
        <v>72</v>
      </c>
      <c r="H1254" s="4" t="s">
        <v>73</v>
      </c>
      <c r="I1254" s="4"/>
      <c r="J1254" s="4"/>
      <c r="K1254" s="4">
        <v>228</v>
      </c>
      <c r="L1254" s="4">
        <v>7</v>
      </c>
      <c r="M1254" s="4">
        <v>3</v>
      </c>
      <c r="N1254" s="4" t="s">
        <v>3</v>
      </c>
      <c r="O1254" s="4">
        <v>2</v>
      </c>
      <c r="P1254" s="4"/>
      <c r="Q1254" s="4"/>
      <c r="R1254" s="4"/>
      <c r="S1254" s="4"/>
      <c r="T1254" s="4"/>
      <c r="U1254" s="4"/>
      <c r="V1254" s="4"/>
      <c r="W1254" s="4"/>
    </row>
    <row r="1255" spans="1:23">
      <c r="A1255" s="4">
        <v>50</v>
      </c>
      <c r="B1255" s="4">
        <v>0</v>
      </c>
      <c r="C1255" s="4">
        <v>0</v>
      </c>
      <c r="D1255" s="4">
        <v>1</v>
      </c>
      <c r="E1255" s="4">
        <v>216</v>
      </c>
      <c r="F1255" s="4">
        <f>ROUND(Source!AP1246,O1255)</f>
        <v>0</v>
      </c>
      <c r="G1255" s="4" t="s">
        <v>74</v>
      </c>
      <c r="H1255" s="4" t="s">
        <v>75</v>
      </c>
      <c r="I1255" s="4"/>
      <c r="J1255" s="4"/>
      <c r="K1255" s="4">
        <v>216</v>
      </c>
      <c r="L1255" s="4">
        <v>8</v>
      </c>
      <c r="M1255" s="4">
        <v>3</v>
      </c>
      <c r="N1255" s="4" t="s">
        <v>3</v>
      </c>
      <c r="O1255" s="4">
        <v>2</v>
      </c>
      <c r="P1255" s="4"/>
      <c r="Q1255" s="4"/>
      <c r="R1255" s="4"/>
      <c r="S1255" s="4"/>
      <c r="T1255" s="4"/>
      <c r="U1255" s="4"/>
      <c r="V1255" s="4"/>
      <c r="W1255" s="4"/>
    </row>
    <row r="1256" spans="1:23">
      <c r="A1256" s="4">
        <v>50</v>
      </c>
      <c r="B1256" s="4">
        <v>0</v>
      </c>
      <c r="C1256" s="4">
        <v>0</v>
      </c>
      <c r="D1256" s="4">
        <v>1</v>
      </c>
      <c r="E1256" s="4">
        <v>223</v>
      </c>
      <c r="F1256" s="4">
        <f>ROUND(Source!AQ1246,O1256)</f>
        <v>0</v>
      </c>
      <c r="G1256" s="4" t="s">
        <v>76</v>
      </c>
      <c r="H1256" s="4" t="s">
        <v>77</v>
      </c>
      <c r="I1256" s="4"/>
      <c r="J1256" s="4"/>
      <c r="K1256" s="4">
        <v>223</v>
      </c>
      <c r="L1256" s="4">
        <v>9</v>
      </c>
      <c r="M1256" s="4">
        <v>3</v>
      </c>
      <c r="N1256" s="4" t="s">
        <v>3</v>
      </c>
      <c r="O1256" s="4">
        <v>2</v>
      </c>
      <c r="P1256" s="4"/>
      <c r="Q1256" s="4"/>
      <c r="R1256" s="4"/>
      <c r="S1256" s="4"/>
      <c r="T1256" s="4"/>
      <c r="U1256" s="4"/>
      <c r="V1256" s="4"/>
      <c r="W1256" s="4"/>
    </row>
    <row r="1257" spans="1:23">
      <c r="A1257" s="4">
        <v>50</v>
      </c>
      <c r="B1257" s="4">
        <v>0</v>
      </c>
      <c r="C1257" s="4">
        <v>0</v>
      </c>
      <c r="D1257" s="4">
        <v>1</v>
      </c>
      <c r="E1257" s="4">
        <v>229</v>
      </c>
      <c r="F1257" s="4">
        <f>ROUND(Source!AZ1246,O1257)</f>
        <v>0</v>
      </c>
      <c r="G1257" s="4" t="s">
        <v>78</v>
      </c>
      <c r="H1257" s="4" t="s">
        <v>79</v>
      </c>
      <c r="I1257" s="4"/>
      <c r="J1257" s="4"/>
      <c r="K1257" s="4">
        <v>229</v>
      </c>
      <c r="L1257" s="4">
        <v>10</v>
      </c>
      <c r="M1257" s="4">
        <v>3</v>
      </c>
      <c r="N1257" s="4" t="s">
        <v>3</v>
      </c>
      <c r="O1257" s="4">
        <v>2</v>
      </c>
      <c r="P1257" s="4"/>
      <c r="Q1257" s="4"/>
      <c r="R1257" s="4"/>
      <c r="S1257" s="4"/>
      <c r="T1257" s="4"/>
      <c r="U1257" s="4"/>
      <c r="V1257" s="4"/>
      <c r="W1257" s="4"/>
    </row>
    <row r="1258" spans="1:23">
      <c r="A1258" s="4">
        <v>50</v>
      </c>
      <c r="B1258" s="4">
        <v>0</v>
      </c>
      <c r="C1258" s="4">
        <v>0</v>
      </c>
      <c r="D1258" s="4">
        <v>1</v>
      </c>
      <c r="E1258" s="4">
        <v>203</v>
      </c>
      <c r="F1258" s="4">
        <f>ROUND(Source!Q1246,O1258)</f>
        <v>4121.46</v>
      </c>
      <c r="G1258" s="4" t="s">
        <v>80</v>
      </c>
      <c r="H1258" s="4" t="s">
        <v>81</v>
      </c>
      <c r="I1258" s="4"/>
      <c r="J1258" s="4"/>
      <c r="K1258" s="4">
        <v>203</v>
      </c>
      <c r="L1258" s="4">
        <v>11</v>
      </c>
      <c r="M1258" s="4">
        <v>3</v>
      </c>
      <c r="N1258" s="4" t="s">
        <v>3</v>
      </c>
      <c r="O1258" s="4">
        <v>2</v>
      </c>
      <c r="P1258" s="4"/>
      <c r="Q1258" s="4"/>
      <c r="R1258" s="4"/>
      <c r="S1258" s="4"/>
      <c r="T1258" s="4"/>
      <c r="U1258" s="4"/>
      <c r="V1258" s="4"/>
      <c r="W1258" s="4"/>
    </row>
    <row r="1259" spans="1:23">
      <c r="A1259" s="4">
        <v>50</v>
      </c>
      <c r="B1259" s="4">
        <v>0</v>
      </c>
      <c r="C1259" s="4">
        <v>0</v>
      </c>
      <c r="D1259" s="4">
        <v>1</v>
      </c>
      <c r="E1259" s="4">
        <v>231</v>
      </c>
      <c r="F1259" s="4">
        <f>ROUND(Source!BB1246,O1259)</f>
        <v>0</v>
      </c>
      <c r="G1259" s="4" t="s">
        <v>82</v>
      </c>
      <c r="H1259" s="4" t="s">
        <v>83</v>
      </c>
      <c r="I1259" s="4"/>
      <c r="J1259" s="4"/>
      <c r="K1259" s="4">
        <v>231</v>
      </c>
      <c r="L1259" s="4">
        <v>12</v>
      </c>
      <c r="M1259" s="4">
        <v>3</v>
      </c>
      <c r="N1259" s="4" t="s">
        <v>3</v>
      </c>
      <c r="O1259" s="4">
        <v>2</v>
      </c>
      <c r="P1259" s="4"/>
      <c r="Q1259" s="4"/>
      <c r="R1259" s="4"/>
      <c r="S1259" s="4"/>
      <c r="T1259" s="4"/>
      <c r="U1259" s="4"/>
      <c r="V1259" s="4"/>
      <c r="W1259" s="4"/>
    </row>
    <row r="1260" spans="1:23">
      <c r="A1260" s="4">
        <v>50</v>
      </c>
      <c r="B1260" s="4">
        <v>0</v>
      </c>
      <c r="C1260" s="4">
        <v>0</v>
      </c>
      <c r="D1260" s="4">
        <v>1</v>
      </c>
      <c r="E1260" s="4">
        <v>204</v>
      </c>
      <c r="F1260" s="4">
        <f>ROUND(Source!R1246,O1260)</f>
        <v>470.46</v>
      </c>
      <c r="G1260" s="4" t="s">
        <v>84</v>
      </c>
      <c r="H1260" s="4" t="s">
        <v>85</v>
      </c>
      <c r="I1260" s="4"/>
      <c r="J1260" s="4"/>
      <c r="K1260" s="4">
        <v>204</v>
      </c>
      <c r="L1260" s="4">
        <v>13</v>
      </c>
      <c r="M1260" s="4">
        <v>3</v>
      </c>
      <c r="N1260" s="4" t="s">
        <v>3</v>
      </c>
      <c r="O1260" s="4">
        <v>2</v>
      </c>
      <c r="P1260" s="4"/>
      <c r="Q1260" s="4"/>
      <c r="R1260" s="4"/>
      <c r="S1260" s="4"/>
      <c r="T1260" s="4"/>
      <c r="U1260" s="4"/>
      <c r="V1260" s="4"/>
      <c r="W1260" s="4"/>
    </row>
    <row r="1261" spans="1:23">
      <c r="A1261" s="4">
        <v>50</v>
      </c>
      <c r="B1261" s="4">
        <v>0</v>
      </c>
      <c r="C1261" s="4">
        <v>0</v>
      </c>
      <c r="D1261" s="4">
        <v>1</v>
      </c>
      <c r="E1261" s="4">
        <v>205</v>
      </c>
      <c r="F1261" s="4">
        <f>ROUND(Source!S1246,O1261)</f>
        <v>36284.160000000003</v>
      </c>
      <c r="G1261" s="4" t="s">
        <v>86</v>
      </c>
      <c r="H1261" s="4" t="s">
        <v>87</v>
      </c>
      <c r="I1261" s="4"/>
      <c r="J1261" s="4"/>
      <c r="K1261" s="4">
        <v>205</v>
      </c>
      <c r="L1261" s="4">
        <v>14</v>
      </c>
      <c r="M1261" s="4">
        <v>3</v>
      </c>
      <c r="N1261" s="4" t="s">
        <v>3</v>
      </c>
      <c r="O1261" s="4">
        <v>2</v>
      </c>
      <c r="P1261" s="4"/>
      <c r="Q1261" s="4"/>
      <c r="R1261" s="4"/>
      <c r="S1261" s="4"/>
      <c r="T1261" s="4"/>
      <c r="U1261" s="4"/>
      <c r="V1261" s="4"/>
      <c r="W1261" s="4"/>
    </row>
    <row r="1262" spans="1:23">
      <c r="A1262" s="4">
        <v>50</v>
      </c>
      <c r="B1262" s="4">
        <v>0</v>
      </c>
      <c r="C1262" s="4">
        <v>0</v>
      </c>
      <c r="D1262" s="4">
        <v>1</v>
      </c>
      <c r="E1262" s="4">
        <v>232</v>
      </c>
      <c r="F1262" s="4">
        <f>ROUND(Source!BC1246,O1262)</f>
        <v>0</v>
      </c>
      <c r="G1262" s="4" t="s">
        <v>88</v>
      </c>
      <c r="H1262" s="4" t="s">
        <v>89</v>
      </c>
      <c r="I1262" s="4"/>
      <c r="J1262" s="4"/>
      <c r="K1262" s="4">
        <v>232</v>
      </c>
      <c r="L1262" s="4">
        <v>15</v>
      </c>
      <c r="M1262" s="4">
        <v>3</v>
      </c>
      <c r="N1262" s="4" t="s">
        <v>3</v>
      </c>
      <c r="O1262" s="4">
        <v>2</v>
      </c>
      <c r="P1262" s="4"/>
      <c r="Q1262" s="4"/>
      <c r="R1262" s="4"/>
      <c r="S1262" s="4"/>
      <c r="T1262" s="4"/>
      <c r="U1262" s="4"/>
      <c r="V1262" s="4"/>
      <c r="W1262" s="4"/>
    </row>
    <row r="1263" spans="1:23">
      <c r="A1263" s="4">
        <v>50</v>
      </c>
      <c r="B1263" s="4">
        <v>0</v>
      </c>
      <c r="C1263" s="4">
        <v>0</v>
      </c>
      <c r="D1263" s="4">
        <v>1</v>
      </c>
      <c r="E1263" s="4">
        <v>214</v>
      </c>
      <c r="F1263" s="4">
        <f>ROUND(Source!AS1246,O1263)</f>
        <v>99946.61</v>
      </c>
      <c r="G1263" s="4" t="s">
        <v>90</v>
      </c>
      <c r="H1263" s="4" t="s">
        <v>91</v>
      </c>
      <c r="I1263" s="4"/>
      <c r="J1263" s="4"/>
      <c r="K1263" s="4">
        <v>214</v>
      </c>
      <c r="L1263" s="4">
        <v>16</v>
      </c>
      <c r="M1263" s="4">
        <v>3</v>
      </c>
      <c r="N1263" s="4" t="s">
        <v>3</v>
      </c>
      <c r="O1263" s="4">
        <v>2</v>
      </c>
      <c r="P1263" s="4"/>
      <c r="Q1263" s="4"/>
      <c r="R1263" s="4"/>
      <c r="S1263" s="4"/>
      <c r="T1263" s="4"/>
      <c r="U1263" s="4"/>
      <c r="V1263" s="4"/>
      <c r="W1263" s="4"/>
    </row>
    <row r="1264" spans="1:23">
      <c r="A1264" s="4">
        <v>50</v>
      </c>
      <c r="B1264" s="4">
        <v>0</v>
      </c>
      <c r="C1264" s="4">
        <v>0</v>
      </c>
      <c r="D1264" s="4">
        <v>1</v>
      </c>
      <c r="E1264" s="4">
        <v>215</v>
      </c>
      <c r="F1264" s="4">
        <f>ROUND(Source!AT1246,O1264)</f>
        <v>0</v>
      </c>
      <c r="G1264" s="4" t="s">
        <v>92</v>
      </c>
      <c r="H1264" s="4" t="s">
        <v>93</v>
      </c>
      <c r="I1264" s="4"/>
      <c r="J1264" s="4"/>
      <c r="K1264" s="4">
        <v>215</v>
      </c>
      <c r="L1264" s="4">
        <v>17</v>
      </c>
      <c r="M1264" s="4">
        <v>3</v>
      </c>
      <c r="N1264" s="4" t="s">
        <v>3</v>
      </c>
      <c r="O1264" s="4">
        <v>2</v>
      </c>
      <c r="P1264" s="4"/>
      <c r="Q1264" s="4"/>
      <c r="R1264" s="4"/>
      <c r="S1264" s="4"/>
      <c r="T1264" s="4"/>
      <c r="U1264" s="4"/>
      <c r="V1264" s="4"/>
      <c r="W1264" s="4"/>
    </row>
    <row r="1265" spans="1:245">
      <c r="A1265" s="4">
        <v>50</v>
      </c>
      <c r="B1265" s="4">
        <v>0</v>
      </c>
      <c r="C1265" s="4">
        <v>0</v>
      </c>
      <c r="D1265" s="4">
        <v>1</v>
      </c>
      <c r="E1265" s="4">
        <v>217</v>
      </c>
      <c r="F1265" s="4">
        <f>ROUND(Source!AU1246,O1265)</f>
        <v>0</v>
      </c>
      <c r="G1265" s="4" t="s">
        <v>94</v>
      </c>
      <c r="H1265" s="4" t="s">
        <v>95</v>
      </c>
      <c r="I1265" s="4"/>
      <c r="J1265" s="4"/>
      <c r="K1265" s="4">
        <v>217</v>
      </c>
      <c r="L1265" s="4">
        <v>18</v>
      </c>
      <c r="M1265" s="4">
        <v>3</v>
      </c>
      <c r="N1265" s="4" t="s">
        <v>3</v>
      </c>
      <c r="O1265" s="4">
        <v>2</v>
      </c>
      <c r="P1265" s="4"/>
      <c r="Q1265" s="4"/>
      <c r="R1265" s="4"/>
      <c r="S1265" s="4"/>
      <c r="T1265" s="4"/>
      <c r="U1265" s="4"/>
      <c r="V1265" s="4"/>
      <c r="W1265" s="4"/>
    </row>
    <row r="1266" spans="1:245">
      <c r="A1266" s="4">
        <v>50</v>
      </c>
      <c r="B1266" s="4">
        <v>0</v>
      </c>
      <c r="C1266" s="4">
        <v>0</v>
      </c>
      <c r="D1266" s="4">
        <v>1</v>
      </c>
      <c r="E1266" s="4">
        <v>230</v>
      </c>
      <c r="F1266" s="4">
        <f>ROUND(Source!BA1246,O1266)</f>
        <v>0</v>
      </c>
      <c r="G1266" s="4" t="s">
        <v>96</v>
      </c>
      <c r="H1266" s="4" t="s">
        <v>97</v>
      </c>
      <c r="I1266" s="4"/>
      <c r="J1266" s="4"/>
      <c r="K1266" s="4">
        <v>230</v>
      </c>
      <c r="L1266" s="4">
        <v>19</v>
      </c>
      <c r="M1266" s="4">
        <v>3</v>
      </c>
      <c r="N1266" s="4" t="s">
        <v>3</v>
      </c>
      <c r="O1266" s="4">
        <v>2</v>
      </c>
      <c r="P1266" s="4"/>
      <c r="Q1266" s="4"/>
      <c r="R1266" s="4"/>
      <c r="S1266" s="4"/>
      <c r="T1266" s="4"/>
      <c r="U1266" s="4"/>
      <c r="V1266" s="4"/>
      <c r="W1266" s="4"/>
    </row>
    <row r="1267" spans="1:245">
      <c r="A1267" s="4">
        <v>50</v>
      </c>
      <c r="B1267" s="4">
        <v>0</v>
      </c>
      <c r="C1267" s="4">
        <v>0</v>
      </c>
      <c r="D1267" s="4">
        <v>1</v>
      </c>
      <c r="E1267" s="4">
        <v>206</v>
      </c>
      <c r="F1267" s="4">
        <f>ROUND(Source!T1246,O1267)</f>
        <v>0</v>
      </c>
      <c r="G1267" s="4" t="s">
        <v>98</v>
      </c>
      <c r="H1267" s="4" t="s">
        <v>99</v>
      </c>
      <c r="I1267" s="4"/>
      <c r="J1267" s="4"/>
      <c r="K1267" s="4">
        <v>206</v>
      </c>
      <c r="L1267" s="4">
        <v>20</v>
      </c>
      <c r="M1267" s="4">
        <v>3</v>
      </c>
      <c r="N1267" s="4" t="s">
        <v>3</v>
      </c>
      <c r="O1267" s="4">
        <v>2</v>
      </c>
      <c r="P1267" s="4"/>
      <c r="Q1267" s="4"/>
      <c r="R1267" s="4"/>
      <c r="S1267" s="4"/>
      <c r="T1267" s="4"/>
      <c r="U1267" s="4"/>
      <c r="V1267" s="4"/>
      <c r="W1267" s="4"/>
    </row>
    <row r="1268" spans="1:245">
      <c r="A1268" s="4">
        <v>50</v>
      </c>
      <c r="B1268" s="4">
        <v>0</v>
      </c>
      <c r="C1268" s="4">
        <v>0</v>
      </c>
      <c r="D1268" s="4">
        <v>1</v>
      </c>
      <c r="E1268" s="4">
        <v>207</v>
      </c>
      <c r="F1268" s="4">
        <f>Source!U1246</f>
        <v>123.859148</v>
      </c>
      <c r="G1268" s="4" t="s">
        <v>100</v>
      </c>
      <c r="H1268" s="4" t="s">
        <v>101</v>
      </c>
      <c r="I1268" s="4"/>
      <c r="J1268" s="4"/>
      <c r="K1268" s="4">
        <v>207</v>
      </c>
      <c r="L1268" s="4">
        <v>21</v>
      </c>
      <c r="M1268" s="4">
        <v>3</v>
      </c>
      <c r="N1268" s="4" t="s">
        <v>3</v>
      </c>
      <c r="O1268" s="4">
        <v>-1</v>
      </c>
      <c r="P1268" s="4"/>
      <c r="Q1268" s="4"/>
      <c r="R1268" s="4"/>
      <c r="S1268" s="4"/>
      <c r="T1268" s="4"/>
      <c r="U1268" s="4"/>
      <c r="V1268" s="4"/>
      <c r="W1268" s="4"/>
    </row>
    <row r="1269" spans="1:245">
      <c r="A1269" s="4">
        <v>50</v>
      </c>
      <c r="B1269" s="4">
        <v>0</v>
      </c>
      <c r="C1269" s="4">
        <v>0</v>
      </c>
      <c r="D1269" s="4">
        <v>1</v>
      </c>
      <c r="E1269" s="4">
        <v>208</v>
      </c>
      <c r="F1269" s="4">
        <f>Source!V1246</f>
        <v>1.238364</v>
      </c>
      <c r="G1269" s="4" t="s">
        <v>102</v>
      </c>
      <c r="H1269" s="4" t="s">
        <v>103</v>
      </c>
      <c r="I1269" s="4"/>
      <c r="J1269" s="4"/>
      <c r="K1269" s="4">
        <v>208</v>
      </c>
      <c r="L1269" s="4">
        <v>22</v>
      </c>
      <c r="M1269" s="4">
        <v>3</v>
      </c>
      <c r="N1269" s="4" t="s">
        <v>3</v>
      </c>
      <c r="O1269" s="4">
        <v>-1</v>
      </c>
      <c r="P1269" s="4"/>
      <c r="Q1269" s="4"/>
      <c r="R1269" s="4"/>
      <c r="S1269" s="4"/>
      <c r="T1269" s="4"/>
      <c r="U1269" s="4"/>
      <c r="V1269" s="4"/>
      <c r="W1269" s="4"/>
    </row>
    <row r="1270" spans="1:245">
      <c r="A1270" s="4">
        <v>50</v>
      </c>
      <c r="B1270" s="4">
        <v>0</v>
      </c>
      <c r="C1270" s="4">
        <v>0</v>
      </c>
      <c r="D1270" s="4">
        <v>1</v>
      </c>
      <c r="E1270" s="4">
        <v>209</v>
      </c>
      <c r="F1270" s="4">
        <f>ROUND(Source!W1246,O1270)</f>
        <v>0</v>
      </c>
      <c r="G1270" s="4" t="s">
        <v>104</v>
      </c>
      <c r="H1270" s="4" t="s">
        <v>105</v>
      </c>
      <c r="I1270" s="4"/>
      <c r="J1270" s="4"/>
      <c r="K1270" s="4">
        <v>209</v>
      </c>
      <c r="L1270" s="4">
        <v>23</v>
      </c>
      <c r="M1270" s="4">
        <v>3</v>
      </c>
      <c r="N1270" s="4" t="s">
        <v>3</v>
      </c>
      <c r="O1270" s="4">
        <v>2</v>
      </c>
      <c r="P1270" s="4"/>
      <c r="Q1270" s="4"/>
      <c r="R1270" s="4"/>
      <c r="S1270" s="4"/>
      <c r="T1270" s="4"/>
      <c r="U1270" s="4"/>
      <c r="V1270" s="4"/>
      <c r="W1270" s="4"/>
    </row>
    <row r="1271" spans="1:245">
      <c r="A1271" s="4">
        <v>50</v>
      </c>
      <c r="B1271" s="4">
        <v>0</v>
      </c>
      <c r="C1271" s="4">
        <v>0</v>
      </c>
      <c r="D1271" s="4">
        <v>1</v>
      </c>
      <c r="E1271" s="4">
        <v>233</v>
      </c>
      <c r="F1271" s="4">
        <f>ROUND(Source!BD1246,O1271)</f>
        <v>0</v>
      </c>
      <c r="G1271" s="4" t="s">
        <v>106</v>
      </c>
      <c r="H1271" s="4" t="s">
        <v>107</v>
      </c>
      <c r="I1271" s="4"/>
      <c r="J1271" s="4"/>
      <c r="K1271" s="4">
        <v>233</v>
      </c>
      <c r="L1271" s="4">
        <v>24</v>
      </c>
      <c r="M1271" s="4">
        <v>3</v>
      </c>
      <c r="N1271" s="4" t="s">
        <v>3</v>
      </c>
      <c r="O1271" s="4">
        <v>2</v>
      </c>
      <c r="P1271" s="4"/>
      <c r="Q1271" s="4"/>
      <c r="R1271" s="4"/>
      <c r="S1271" s="4"/>
      <c r="T1271" s="4"/>
      <c r="U1271" s="4"/>
      <c r="V1271" s="4"/>
      <c r="W1271" s="4"/>
    </row>
    <row r="1272" spans="1:245">
      <c r="A1272" s="4">
        <v>50</v>
      </c>
      <c r="B1272" s="4">
        <v>0</v>
      </c>
      <c r="C1272" s="4">
        <v>0</v>
      </c>
      <c r="D1272" s="4">
        <v>1</v>
      </c>
      <c r="E1272" s="4">
        <v>210</v>
      </c>
      <c r="F1272" s="4">
        <f>ROUND(Source!X1246,O1272)</f>
        <v>35274.79</v>
      </c>
      <c r="G1272" s="4" t="s">
        <v>108</v>
      </c>
      <c r="H1272" s="4" t="s">
        <v>109</v>
      </c>
      <c r="I1272" s="4"/>
      <c r="J1272" s="4"/>
      <c r="K1272" s="4">
        <v>210</v>
      </c>
      <c r="L1272" s="4">
        <v>25</v>
      </c>
      <c r="M1272" s="4">
        <v>3</v>
      </c>
      <c r="N1272" s="4" t="s">
        <v>3</v>
      </c>
      <c r="O1272" s="4">
        <v>2</v>
      </c>
      <c r="P1272" s="4"/>
      <c r="Q1272" s="4"/>
      <c r="R1272" s="4"/>
      <c r="S1272" s="4"/>
      <c r="T1272" s="4"/>
      <c r="U1272" s="4"/>
      <c r="V1272" s="4"/>
      <c r="W1272" s="4"/>
    </row>
    <row r="1273" spans="1:245">
      <c r="A1273" s="4">
        <v>50</v>
      </c>
      <c r="B1273" s="4">
        <v>0</v>
      </c>
      <c r="C1273" s="4">
        <v>0</v>
      </c>
      <c r="D1273" s="4">
        <v>1</v>
      </c>
      <c r="E1273" s="4">
        <v>211</v>
      </c>
      <c r="F1273" s="4">
        <f>ROUND(Source!Y1246,O1273)</f>
        <v>17654.95</v>
      </c>
      <c r="G1273" s="4" t="s">
        <v>110</v>
      </c>
      <c r="H1273" s="4" t="s">
        <v>111</v>
      </c>
      <c r="I1273" s="4"/>
      <c r="J1273" s="4"/>
      <c r="K1273" s="4">
        <v>211</v>
      </c>
      <c r="L1273" s="4">
        <v>26</v>
      </c>
      <c r="M1273" s="4">
        <v>3</v>
      </c>
      <c r="N1273" s="4" t="s">
        <v>3</v>
      </c>
      <c r="O1273" s="4">
        <v>2</v>
      </c>
      <c r="P1273" s="4"/>
      <c r="Q1273" s="4"/>
      <c r="R1273" s="4"/>
      <c r="S1273" s="4"/>
      <c r="T1273" s="4"/>
      <c r="U1273" s="4"/>
      <c r="V1273" s="4"/>
      <c r="W1273" s="4"/>
    </row>
    <row r="1274" spans="1:245">
      <c r="A1274" s="4">
        <v>50</v>
      </c>
      <c r="B1274" s="4">
        <v>0</v>
      </c>
      <c r="C1274" s="4">
        <v>0</v>
      </c>
      <c r="D1274" s="4">
        <v>1</v>
      </c>
      <c r="E1274" s="4">
        <v>224</v>
      </c>
      <c r="F1274" s="4">
        <f>ROUND(Source!AR1246,O1274)</f>
        <v>99946.61</v>
      </c>
      <c r="G1274" s="4" t="s">
        <v>112</v>
      </c>
      <c r="H1274" s="4" t="s">
        <v>113</v>
      </c>
      <c r="I1274" s="4"/>
      <c r="J1274" s="4"/>
      <c r="K1274" s="4">
        <v>224</v>
      </c>
      <c r="L1274" s="4">
        <v>27</v>
      </c>
      <c r="M1274" s="4">
        <v>3</v>
      </c>
      <c r="N1274" s="4" t="s">
        <v>3</v>
      </c>
      <c r="O1274" s="4">
        <v>2</v>
      </c>
      <c r="P1274" s="4"/>
      <c r="Q1274" s="4"/>
      <c r="R1274" s="4"/>
      <c r="S1274" s="4"/>
      <c r="T1274" s="4"/>
      <c r="U1274" s="4"/>
      <c r="V1274" s="4"/>
      <c r="W1274" s="4"/>
    </row>
    <row r="1276" spans="1:245">
      <c r="A1276" s="1">
        <v>5</v>
      </c>
      <c r="B1276" s="1">
        <v>0</v>
      </c>
      <c r="C1276" s="1"/>
      <c r="D1276" s="1">
        <f>ROW(A1290)</f>
        <v>1290</v>
      </c>
      <c r="E1276" s="1"/>
      <c r="F1276" s="1" t="s">
        <v>15</v>
      </c>
      <c r="G1276" s="1" t="s">
        <v>119</v>
      </c>
      <c r="H1276" s="1" t="s">
        <v>3</v>
      </c>
      <c r="I1276" s="1">
        <v>0</v>
      </c>
      <c r="J1276" s="1"/>
      <c r="K1276" s="1">
        <v>0</v>
      </c>
      <c r="L1276" s="1"/>
      <c r="M1276" s="1" t="s">
        <v>3</v>
      </c>
      <c r="N1276" s="1"/>
      <c r="O1276" s="1"/>
      <c r="P1276" s="1"/>
      <c r="Q1276" s="1"/>
      <c r="R1276" s="1"/>
      <c r="S1276" s="1">
        <v>0</v>
      </c>
      <c r="T1276" s="1"/>
      <c r="U1276" s="1" t="s">
        <v>3</v>
      </c>
      <c r="V1276" s="1">
        <v>0</v>
      </c>
      <c r="W1276" s="1"/>
      <c r="X1276" s="1"/>
      <c r="Y1276" s="1"/>
      <c r="Z1276" s="1"/>
      <c r="AA1276" s="1"/>
      <c r="AB1276" s="1" t="s">
        <v>3</v>
      </c>
      <c r="AC1276" s="1" t="s">
        <v>3</v>
      </c>
      <c r="AD1276" s="1" t="s">
        <v>3</v>
      </c>
      <c r="AE1276" s="1" t="s">
        <v>3</v>
      </c>
      <c r="AF1276" s="1" t="s">
        <v>3</v>
      </c>
      <c r="AG1276" s="1" t="s">
        <v>3</v>
      </c>
      <c r="AH1276" s="1"/>
      <c r="AI1276" s="1"/>
      <c r="AJ1276" s="1"/>
      <c r="AK1276" s="1"/>
      <c r="AL1276" s="1"/>
      <c r="AM1276" s="1"/>
      <c r="AN1276" s="1"/>
      <c r="AO1276" s="1"/>
      <c r="AP1276" s="1" t="s">
        <v>3</v>
      </c>
      <c r="AQ1276" s="1" t="s">
        <v>3</v>
      </c>
      <c r="AR1276" s="1" t="s">
        <v>3</v>
      </c>
      <c r="AS1276" s="1"/>
      <c r="AT1276" s="1"/>
      <c r="AU1276" s="1"/>
      <c r="AV1276" s="1"/>
      <c r="AW1276" s="1"/>
      <c r="AX1276" s="1"/>
      <c r="AY1276" s="1"/>
      <c r="AZ1276" s="1" t="s">
        <v>3</v>
      </c>
      <c r="BA1276" s="1"/>
      <c r="BB1276" s="1" t="s">
        <v>3</v>
      </c>
      <c r="BC1276" s="1" t="s">
        <v>3</v>
      </c>
      <c r="BD1276" s="1" t="s">
        <v>3</v>
      </c>
      <c r="BE1276" s="1" t="s">
        <v>3</v>
      </c>
      <c r="BF1276" s="1" t="s">
        <v>3</v>
      </c>
      <c r="BG1276" s="1" t="s">
        <v>3</v>
      </c>
      <c r="BH1276" s="1" t="s">
        <v>3</v>
      </c>
      <c r="BI1276" s="1" t="s">
        <v>3</v>
      </c>
      <c r="BJ1276" s="1" t="s">
        <v>3</v>
      </c>
      <c r="BK1276" s="1" t="s">
        <v>3</v>
      </c>
      <c r="BL1276" s="1" t="s">
        <v>3</v>
      </c>
      <c r="BM1276" s="1" t="s">
        <v>3</v>
      </c>
      <c r="BN1276" s="1" t="s">
        <v>3</v>
      </c>
      <c r="BO1276" s="1" t="s">
        <v>3</v>
      </c>
      <c r="BP1276" s="1" t="s">
        <v>3</v>
      </c>
      <c r="BQ1276" s="1"/>
      <c r="BR1276" s="1"/>
      <c r="BS1276" s="1"/>
      <c r="BT1276" s="1"/>
      <c r="BU1276" s="1"/>
      <c r="BV1276" s="1"/>
      <c r="BW1276" s="1"/>
      <c r="BX1276" s="1">
        <v>0</v>
      </c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>
        <v>0</v>
      </c>
    </row>
    <row r="1278" spans="1:245">
      <c r="A1278" s="2">
        <v>52</v>
      </c>
      <c r="B1278" s="2">
        <f t="shared" ref="B1278:G1278" si="1248">B1290</f>
        <v>0</v>
      </c>
      <c r="C1278" s="2">
        <f t="shared" si="1248"/>
        <v>5</v>
      </c>
      <c r="D1278" s="2">
        <f t="shared" si="1248"/>
        <v>1276</v>
      </c>
      <c r="E1278" s="2">
        <f t="shared" si="1248"/>
        <v>0</v>
      </c>
      <c r="F1278" s="2" t="str">
        <f t="shared" si="1248"/>
        <v>Новый подраздел</v>
      </c>
      <c r="G1278" s="2" t="str">
        <f t="shared" si="1248"/>
        <v>тамбур 24</v>
      </c>
      <c r="H1278" s="2"/>
      <c r="I1278" s="2"/>
      <c r="J1278" s="2"/>
      <c r="K1278" s="2"/>
      <c r="L1278" s="2"/>
      <c r="M1278" s="2"/>
      <c r="N1278" s="2"/>
      <c r="O1278" s="2">
        <f t="shared" ref="O1278:AT1278" si="1249">O1290</f>
        <v>26878.66</v>
      </c>
      <c r="P1278" s="2">
        <f t="shared" si="1249"/>
        <v>8618.86</v>
      </c>
      <c r="Q1278" s="2">
        <f t="shared" si="1249"/>
        <v>2199.38</v>
      </c>
      <c r="R1278" s="2">
        <f t="shared" si="1249"/>
        <v>847.82</v>
      </c>
      <c r="S1278" s="2">
        <f t="shared" si="1249"/>
        <v>16060.42</v>
      </c>
      <c r="T1278" s="2">
        <f t="shared" si="1249"/>
        <v>0</v>
      </c>
      <c r="U1278" s="2">
        <f t="shared" si="1249"/>
        <v>55.420146000000003</v>
      </c>
      <c r="V1278" s="2">
        <f t="shared" si="1249"/>
        <v>2.5255740000000002</v>
      </c>
      <c r="W1278" s="2">
        <f t="shared" si="1249"/>
        <v>0</v>
      </c>
      <c r="X1278" s="2">
        <f t="shared" si="1249"/>
        <v>17404.12</v>
      </c>
      <c r="Y1278" s="2">
        <f t="shared" si="1249"/>
        <v>9371.98</v>
      </c>
      <c r="Z1278" s="2">
        <f t="shared" si="1249"/>
        <v>0</v>
      </c>
      <c r="AA1278" s="2">
        <f t="shared" si="1249"/>
        <v>0</v>
      </c>
      <c r="AB1278" s="2">
        <f t="shared" si="1249"/>
        <v>26878.66</v>
      </c>
      <c r="AC1278" s="2">
        <f t="shared" si="1249"/>
        <v>8618.86</v>
      </c>
      <c r="AD1278" s="2">
        <f t="shared" si="1249"/>
        <v>2199.38</v>
      </c>
      <c r="AE1278" s="2">
        <f t="shared" si="1249"/>
        <v>847.82</v>
      </c>
      <c r="AF1278" s="2">
        <f t="shared" si="1249"/>
        <v>16060.42</v>
      </c>
      <c r="AG1278" s="2">
        <f t="shared" si="1249"/>
        <v>0</v>
      </c>
      <c r="AH1278" s="2">
        <f t="shared" si="1249"/>
        <v>55.420146000000003</v>
      </c>
      <c r="AI1278" s="2">
        <f t="shared" si="1249"/>
        <v>2.5255740000000002</v>
      </c>
      <c r="AJ1278" s="2">
        <f t="shared" si="1249"/>
        <v>0</v>
      </c>
      <c r="AK1278" s="2">
        <f t="shared" si="1249"/>
        <v>17404.12</v>
      </c>
      <c r="AL1278" s="2">
        <f t="shared" si="1249"/>
        <v>9371.98</v>
      </c>
      <c r="AM1278" s="2">
        <f t="shared" si="1249"/>
        <v>0</v>
      </c>
      <c r="AN1278" s="2">
        <f t="shared" si="1249"/>
        <v>0</v>
      </c>
      <c r="AO1278" s="2">
        <f t="shared" si="1249"/>
        <v>0</v>
      </c>
      <c r="AP1278" s="2">
        <f t="shared" si="1249"/>
        <v>0</v>
      </c>
      <c r="AQ1278" s="2">
        <f t="shared" si="1249"/>
        <v>0</v>
      </c>
      <c r="AR1278" s="2">
        <f t="shared" si="1249"/>
        <v>53654.76</v>
      </c>
      <c r="AS1278" s="2">
        <f t="shared" si="1249"/>
        <v>53654.76</v>
      </c>
      <c r="AT1278" s="2">
        <f t="shared" si="1249"/>
        <v>0</v>
      </c>
      <c r="AU1278" s="2">
        <f t="shared" ref="AU1278:BZ1278" si="1250">AU1290</f>
        <v>0</v>
      </c>
      <c r="AV1278" s="2">
        <f t="shared" si="1250"/>
        <v>8618.86</v>
      </c>
      <c r="AW1278" s="2">
        <f t="shared" si="1250"/>
        <v>8618.86</v>
      </c>
      <c r="AX1278" s="2">
        <f t="shared" si="1250"/>
        <v>0</v>
      </c>
      <c r="AY1278" s="2">
        <f t="shared" si="1250"/>
        <v>8618.86</v>
      </c>
      <c r="AZ1278" s="2">
        <f t="shared" si="1250"/>
        <v>0</v>
      </c>
      <c r="BA1278" s="2">
        <f t="shared" si="1250"/>
        <v>0</v>
      </c>
      <c r="BB1278" s="2">
        <f t="shared" si="1250"/>
        <v>0</v>
      </c>
      <c r="BC1278" s="2">
        <f t="shared" si="1250"/>
        <v>0</v>
      </c>
      <c r="BD1278" s="2">
        <f t="shared" si="1250"/>
        <v>0</v>
      </c>
      <c r="BE1278" s="2">
        <f t="shared" si="1250"/>
        <v>0</v>
      </c>
      <c r="BF1278" s="2">
        <f t="shared" si="1250"/>
        <v>0</v>
      </c>
      <c r="BG1278" s="2">
        <f t="shared" si="1250"/>
        <v>0</v>
      </c>
      <c r="BH1278" s="2">
        <f t="shared" si="1250"/>
        <v>0</v>
      </c>
      <c r="BI1278" s="2">
        <f t="shared" si="1250"/>
        <v>0</v>
      </c>
      <c r="BJ1278" s="2">
        <f t="shared" si="1250"/>
        <v>0</v>
      </c>
      <c r="BK1278" s="2">
        <f t="shared" si="1250"/>
        <v>0</v>
      </c>
      <c r="BL1278" s="2">
        <f t="shared" si="1250"/>
        <v>0</v>
      </c>
      <c r="BM1278" s="2">
        <f t="shared" si="1250"/>
        <v>0</v>
      </c>
      <c r="BN1278" s="2">
        <f t="shared" si="1250"/>
        <v>0</v>
      </c>
      <c r="BO1278" s="2">
        <f t="shared" si="1250"/>
        <v>0</v>
      </c>
      <c r="BP1278" s="2">
        <f t="shared" si="1250"/>
        <v>0</v>
      </c>
      <c r="BQ1278" s="2">
        <f t="shared" si="1250"/>
        <v>0</v>
      </c>
      <c r="BR1278" s="2">
        <f t="shared" si="1250"/>
        <v>0</v>
      </c>
      <c r="BS1278" s="2">
        <f t="shared" si="1250"/>
        <v>0</v>
      </c>
      <c r="BT1278" s="2">
        <f t="shared" si="1250"/>
        <v>0</v>
      </c>
      <c r="BU1278" s="2">
        <f t="shared" si="1250"/>
        <v>0</v>
      </c>
      <c r="BV1278" s="2">
        <f t="shared" si="1250"/>
        <v>0</v>
      </c>
      <c r="BW1278" s="2">
        <f t="shared" si="1250"/>
        <v>0</v>
      </c>
      <c r="BX1278" s="2">
        <f t="shared" si="1250"/>
        <v>0</v>
      </c>
      <c r="BY1278" s="2">
        <f t="shared" si="1250"/>
        <v>0</v>
      </c>
      <c r="BZ1278" s="2">
        <f t="shared" si="1250"/>
        <v>0</v>
      </c>
      <c r="CA1278" s="2">
        <f t="shared" ref="CA1278:DF1278" si="1251">CA1290</f>
        <v>53654.76</v>
      </c>
      <c r="CB1278" s="2">
        <f t="shared" si="1251"/>
        <v>53654.76</v>
      </c>
      <c r="CC1278" s="2">
        <f t="shared" si="1251"/>
        <v>0</v>
      </c>
      <c r="CD1278" s="2">
        <f t="shared" si="1251"/>
        <v>0</v>
      </c>
      <c r="CE1278" s="2">
        <f t="shared" si="1251"/>
        <v>8618.86</v>
      </c>
      <c r="CF1278" s="2">
        <f t="shared" si="1251"/>
        <v>8618.86</v>
      </c>
      <c r="CG1278" s="2">
        <f t="shared" si="1251"/>
        <v>0</v>
      </c>
      <c r="CH1278" s="2">
        <f t="shared" si="1251"/>
        <v>8618.86</v>
      </c>
      <c r="CI1278" s="2">
        <f t="shared" si="1251"/>
        <v>0</v>
      </c>
      <c r="CJ1278" s="2">
        <f t="shared" si="1251"/>
        <v>0</v>
      </c>
      <c r="CK1278" s="2">
        <f t="shared" si="1251"/>
        <v>0</v>
      </c>
      <c r="CL1278" s="2">
        <f t="shared" si="1251"/>
        <v>0</v>
      </c>
      <c r="CM1278" s="2">
        <f t="shared" si="1251"/>
        <v>0</v>
      </c>
      <c r="CN1278" s="2">
        <f t="shared" si="1251"/>
        <v>0</v>
      </c>
      <c r="CO1278" s="2">
        <f t="shared" si="1251"/>
        <v>0</v>
      </c>
      <c r="CP1278" s="2">
        <f t="shared" si="1251"/>
        <v>0</v>
      </c>
      <c r="CQ1278" s="2">
        <f t="shared" si="1251"/>
        <v>0</v>
      </c>
      <c r="CR1278" s="2">
        <f t="shared" si="1251"/>
        <v>0</v>
      </c>
      <c r="CS1278" s="2">
        <f t="shared" si="1251"/>
        <v>0</v>
      </c>
      <c r="CT1278" s="2">
        <f t="shared" si="1251"/>
        <v>0</v>
      </c>
      <c r="CU1278" s="2">
        <f t="shared" si="1251"/>
        <v>0</v>
      </c>
      <c r="CV1278" s="2">
        <f t="shared" si="1251"/>
        <v>0</v>
      </c>
      <c r="CW1278" s="2">
        <f t="shared" si="1251"/>
        <v>0</v>
      </c>
      <c r="CX1278" s="2">
        <f t="shared" si="1251"/>
        <v>0</v>
      </c>
      <c r="CY1278" s="2">
        <f t="shared" si="1251"/>
        <v>0</v>
      </c>
      <c r="CZ1278" s="2">
        <f t="shared" si="1251"/>
        <v>0</v>
      </c>
      <c r="DA1278" s="2">
        <f t="shared" si="1251"/>
        <v>0</v>
      </c>
      <c r="DB1278" s="2">
        <f t="shared" si="1251"/>
        <v>0</v>
      </c>
      <c r="DC1278" s="2">
        <f t="shared" si="1251"/>
        <v>0</v>
      </c>
      <c r="DD1278" s="2">
        <f t="shared" si="1251"/>
        <v>0</v>
      </c>
      <c r="DE1278" s="2">
        <f t="shared" si="1251"/>
        <v>0</v>
      </c>
      <c r="DF1278" s="2">
        <f t="shared" si="1251"/>
        <v>0</v>
      </c>
      <c r="DG1278" s="3">
        <f t="shared" ref="DG1278:EL1278" si="1252">DG1290</f>
        <v>0</v>
      </c>
      <c r="DH1278" s="3">
        <f t="shared" si="1252"/>
        <v>0</v>
      </c>
      <c r="DI1278" s="3">
        <f t="shared" si="1252"/>
        <v>0</v>
      </c>
      <c r="DJ1278" s="3">
        <f t="shared" si="1252"/>
        <v>0</v>
      </c>
      <c r="DK1278" s="3">
        <f t="shared" si="1252"/>
        <v>0</v>
      </c>
      <c r="DL1278" s="3">
        <f t="shared" si="1252"/>
        <v>0</v>
      </c>
      <c r="DM1278" s="3">
        <f t="shared" si="1252"/>
        <v>0</v>
      </c>
      <c r="DN1278" s="3">
        <f t="shared" si="1252"/>
        <v>0</v>
      </c>
      <c r="DO1278" s="3">
        <f t="shared" si="1252"/>
        <v>0</v>
      </c>
      <c r="DP1278" s="3">
        <f t="shared" si="1252"/>
        <v>0</v>
      </c>
      <c r="DQ1278" s="3">
        <f t="shared" si="1252"/>
        <v>0</v>
      </c>
      <c r="DR1278" s="3">
        <f t="shared" si="1252"/>
        <v>0</v>
      </c>
      <c r="DS1278" s="3">
        <f t="shared" si="1252"/>
        <v>0</v>
      </c>
      <c r="DT1278" s="3">
        <f t="shared" si="1252"/>
        <v>0</v>
      </c>
      <c r="DU1278" s="3">
        <f t="shared" si="1252"/>
        <v>0</v>
      </c>
      <c r="DV1278" s="3">
        <f t="shared" si="1252"/>
        <v>0</v>
      </c>
      <c r="DW1278" s="3">
        <f t="shared" si="1252"/>
        <v>0</v>
      </c>
      <c r="DX1278" s="3">
        <f t="shared" si="1252"/>
        <v>0</v>
      </c>
      <c r="DY1278" s="3">
        <f t="shared" si="1252"/>
        <v>0</v>
      </c>
      <c r="DZ1278" s="3">
        <f t="shared" si="1252"/>
        <v>0</v>
      </c>
      <c r="EA1278" s="3">
        <f t="shared" si="1252"/>
        <v>0</v>
      </c>
      <c r="EB1278" s="3">
        <f t="shared" si="1252"/>
        <v>0</v>
      </c>
      <c r="EC1278" s="3">
        <f t="shared" si="1252"/>
        <v>0</v>
      </c>
      <c r="ED1278" s="3">
        <f t="shared" si="1252"/>
        <v>0</v>
      </c>
      <c r="EE1278" s="3">
        <f t="shared" si="1252"/>
        <v>0</v>
      </c>
      <c r="EF1278" s="3">
        <f t="shared" si="1252"/>
        <v>0</v>
      </c>
      <c r="EG1278" s="3">
        <f t="shared" si="1252"/>
        <v>0</v>
      </c>
      <c r="EH1278" s="3">
        <f t="shared" si="1252"/>
        <v>0</v>
      </c>
      <c r="EI1278" s="3">
        <f t="shared" si="1252"/>
        <v>0</v>
      </c>
      <c r="EJ1278" s="3">
        <f t="shared" si="1252"/>
        <v>0</v>
      </c>
      <c r="EK1278" s="3">
        <f t="shared" si="1252"/>
        <v>0</v>
      </c>
      <c r="EL1278" s="3">
        <f t="shared" si="1252"/>
        <v>0</v>
      </c>
      <c r="EM1278" s="3">
        <f t="shared" ref="EM1278:FR1278" si="1253">EM1290</f>
        <v>0</v>
      </c>
      <c r="EN1278" s="3">
        <f t="shared" si="1253"/>
        <v>0</v>
      </c>
      <c r="EO1278" s="3">
        <f t="shared" si="1253"/>
        <v>0</v>
      </c>
      <c r="EP1278" s="3">
        <f t="shared" si="1253"/>
        <v>0</v>
      </c>
      <c r="EQ1278" s="3">
        <f t="shared" si="1253"/>
        <v>0</v>
      </c>
      <c r="ER1278" s="3">
        <f t="shared" si="1253"/>
        <v>0</v>
      </c>
      <c r="ES1278" s="3">
        <f t="shared" si="1253"/>
        <v>0</v>
      </c>
      <c r="ET1278" s="3">
        <f t="shared" si="1253"/>
        <v>0</v>
      </c>
      <c r="EU1278" s="3">
        <f t="shared" si="1253"/>
        <v>0</v>
      </c>
      <c r="EV1278" s="3">
        <f t="shared" si="1253"/>
        <v>0</v>
      </c>
      <c r="EW1278" s="3">
        <f t="shared" si="1253"/>
        <v>0</v>
      </c>
      <c r="EX1278" s="3">
        <f t="shared" si="1253"/>
        <v>0</v>
      </c>
      <c r="EY1278" s="3">
        <f t="shared" si="1253"/>
        <v>0</v>
      </c>
      <c r="EZ1278" s="3">
        <f t="shared" si="1253"/>
        <v>0</v>
      </c>
      <c r="FA1278" s="3">
        <f t="shared" si="1253"/>
        <v>0</v>
      </c>
      <c r="FB1278" s="3">
        <f t="shared" si="1253"/>
        <v>0</v>
      </c>
      <c r="FC1278" s="3">
        <f t="shared" si="1253"/>
        <v>0</v>
      </c>
      <c r="FD1278" s="3">
        <f t="shared" si="1253"/>
        <v>0</v>
      </c>
      <c r="FE1278" s="3">
        <f t="shared" si="1253"/>
        <v>0</v>
      </c>
      <c r="FF1278" s="3">
        <f t="shared" si="1253"/>
        <v>0</v>
      </c>
      <c r="FG1278" s="3">
        <f t="shared" si="1253"/>
        <v>0</v>
      </c>
      <c r="FH1278" s="3">
        <f t="shared" si="1253"/>
        <v>0</v>
      </c>
      <c r="FI1278" s="3">
        <f t="shared" si="1253"/>
        <v>0</v>
      </c>
      <c r="FJ1278" s="3">
        <f t="shared" si="1253"/>
        <v>0</v>
      </c>
      <c r="FK1278" s="3">
        <f t="shared" si="1253"/>
        <v>0</v>
      </c>
      <c r="FL1278" s="3">
        <f t="shared" si="1253"/>
        <v>0</v>
      </c>
      <c r="FM1278" s="3">
        <f t="shared" si="1253"/>
        <v>0</v>
      </c>
      <c r="FN1278" s="3">
        <f t="shared" si="1253"/>
        <v>0</v>
      </c>
      <c r="FO1278" s="3">
        <f t="shared" si="1253"/>
        <v>0</v>
      </c>
      <c r="FP1278" s="3">
        <f t="shared" si="1253"/>
        <v>0</v>
      </c>
      <c r="FQ1278" s="3">
        <f t="shared" si="1253"/>
        <v>0</v>
      </c>
      <c r="FR1278" s="3">
        <f t="shared" si="1253"/>
        <v>0</v>
      </c>
      <c r="FS1278" s="3">
        <f t="shared" ref="FS1278:GX1278" si="1254">FS1290</f>
        <v>0</v>
      </c>
      <c r="FT1278" s="3">
        <f t="shared" si="1254"/>
        <v>0</v>
      </c>
      <c r="FU1278" s="3">
        <f t="shared" si="1254"/>
        <v>0</v>
      </c>
      <c r="FV1278" s="3">
        <f t="shared" si="1254"/>
        <v>0</v>
      </c>
      <c r="FW1278" s="3">
        <f t="shared" si="1254"/>
        <v>0</v>
      </c>
      <c r="FX1278" s="3">
        <f t="shared" si="1254"/>
        <v>0</v>
      </c>
      <c r="FY1278" s="3">
        <f t="shared" si="1254"/>
        <v>0</v>
      </c>
      <c r="FZ1278" s="3">
        <f t="shared" si="1254"/>
        <v>0</v>
      </c>
      <c r="GA1278" s="3">
        <f t="shared" si="1254"/>
        <v>0</v>
      </c>
      <c r="GB1278" s="3">
        <f t="shared" si="1254"/>
        <v>0</v>
      </c>
      <c r="GC1278" s="3">
        <f t="shared" si="1254"/>
        <v>0</v>
      </c>
      <c r="GD1278" s="3">
        <f t="shared" si="1254"/>
        <v>0</v>
      </c>
      <c r="GE1278" s="3">
        <f t="shared" si="1254"/>
        <v>0</v>
      </c>
      <c r="GF1278" s="3">
        <f t="shared" si="1254"/>
        <v>0</v>
      </c>
      <c r="GG1278" s="3">
        <f t="shared" si="1254"/>
        <v>0</v>
      </c>
      <c r="GH1278" s="3">
        <f t="shared" si="1254"/>
        <v>0</v>
      </c>
      <c r="GI1278" s="3">
        <f t="shared" si="1254"/>
        <v>0</v>
      </c>
      <c r="GJ1278" s="3">
        <f t="shared" si="1254"/>
        <v>0</v>
      </c>
      <c r="GK1278" s="3">
        <f t="shared" si="1254"/>
        <v>0</v>
      </c>
      <c r="GL1278" s="3">
        <f t="shared" si="1254"/>
        <v>0</v>
      </c>
      <c r="GM1278" s="3">
        <f t="shared" si="1254"/>
        <v>0</v>
      </c>
      <c r="GN1278" s="3">
        <f t="shared" si="1254"/>
        <v>0</v>
      </c>
      <c r="GO1278" s="3">
        <f t="shared" si="1254"/>
        <v>0</v>
      </c>
      <c r="GP1278" s="3">
        <f t="shared" si="1254"/>
        <v>0</v>
      </c>
      <c r="GQ1278" s="3">
        <f t="shared" si="1254"/>
        <v>0</v>
      </c>
      <c r="GR1278" s="3">
        <f t="shared" si="1254"/>
        <v>0</v>
      </c>
      <c r="GS1278" s="3">
        <f t="shared" si="1254"/>
        <v>0</v>
      </c>
      <c r="GT1278" s="3">
        <f t="shared" si="1254"/>
        <v>0</v>
      </c>
      <c r="GU1278" s="3">
        <f t="shared" si="1254"/>
        <v>0</v>
      </c>
      <c r="GV1278" s="3">
        <f t="shared" si="1254"/>
        <v>0</v>
      </c>
      <c r="GW1278" s="3">
        <f t="shared" si="1254"/>
        <v>0</v>
      </c>
      <c r="GX1278" s="3">
        <f t="shared" si="1254"/>
        <v>0</v>
      </c>
    </row>
    <row r="1280" spans="1:245">
      <c r="A1280">
        <v>17</v>
      </c>
      <c r="B1280">
        <v>0</v>
      </c>
      <c r="C1280">
        <f>ROW(SmtRes!A1038)</f>
        <v>1038</v>
      </c>
      <c r="D1280">
        <f>ROW(EtalonRes!A1017)</f>
        <v>1017</v>
      </c>
      <c r="E1280" t="s">
        <v>17</v>
      </c>
      <c r="F1280" t="s">
        <v>376</v>
      </c>
      <c r="G1280" t="s">
        <v>377</v>
      </c>
      <c r="H1280" t="s">
        <v>378</v>
      </c>
      <c r="I1280">
        <f>ROUND(13.2/100,9)</f>
        <v>0.13200000000000001</v>
      </c>
      <c r="J1280">
        <v>0</v>
      </c>
      <c r="O1280">
        <f t="shared" ref="O1280:O1288" si="1255">ROUND(CP1280,2)</f>
        <v>4342.41</v>
      </c>
      <c r="P1280">
        <f t="shared" ref="P1280:P1288" si="1256">ROUND(CQ1280*I1280,2)</f>
        <v>2975.08</v>
      </c>
      <c r="Q1280">
        <f t="shared" ref="Q1280:Q1288" si="1257">ROUND(CR1280*I1280,2)</f>
        <v>22.76</v>
      </c>
      <c r="R1280">
        <f t="shared" ref="R1280:R1288" si="1258">ROUND(CS1280*I1280,2)</f>
        <v>6.32</v>
      </c>
      <c r="S1280">
        <f t="shared" ref="S1280:S1288" si="1259">ROUND(CT1280*I1280,2)</f>
        <v>1344.57</v>
      </c>
      <c r="T1280">
        <f t="shared" ref="T1280:T1288" si="1260">ROUND(CU1280*I1280,2)</f>
        <v>0</v>
      </c>
      <c r="U1280">
        <f t="shared" ref="U1280:U1288" si="1261">CV1280*I1280</f>
        <v>4.9724400000000006</v>
      </c>
      <c r="V1280">
        <f t="shared" ref="V1280:V1288" si="1262">CW1280*I1280</f>
        <v>1.7160000000000002E-2</v>
      </c>
      <c r="W1280">
        <f t="shared" ref="W1280:W1288" si="1263">ROUND(CX1280*I1280,2)</f>
        <v>0</v>
      </c>
      <c r="X1280">
        <f t="shared" ref="X1280:X1288" si="1264">ROUND(CY1280,2)</f>
        <v>1499.49</v>
      </c>
      <c r="Y1280">
        <f t="shared" ref="Y1280:Y1288" si="1265">ROUND(CZ1280,2)</f>
        <v>864.57</v>
      </c>
      <c r="AA1280">
        <v>33525518</v>
      </c>
      <c r="AB1280">
        <f t="shared" ref="AB1280:AB1288" si="1266">ROUND((AC1280+AD1280+AF1280),6)</f>
        <v>11074.7</v>
      </c>
      <c r="AC1280">
        <f>ROUND((ES1280),6)</f>
        <v>10732.62</v>
      </c>
      <c r="AD1280">
        <f t="shared" ref="AD1280:AD1288" si="1267">ROUND((((ET1280)-(EU1280))+AE1280),6)</f>
        <v>20.75</v>
      </c>
      <c r="AE1280">
        <f t="shared" ref="AE1280:AE1288" si="1268">ROUND((EU1280),6)</f>
        <v>1.51</v>
      </c>
      <c r="AF1280">
        <f t="shared" ref="AF1280:AF1288" si="1269">ROUND((EV1280),6)</f>
        <v>321.33</v>
      </c>
      <c r="AG1280">
        <f t="shared" ref="AG1280:AG1288" si="1270">ROUND((AP1280),6)</f>
        <v>0</v>
      </c>
      <c r="AH1280">
        <f t="shared" ref="AH1280:AH1288" si="1271">(EW1280)</f>
        <v>37.67</v>
      </c>
      <c r="AI1280">
        <f t="shared" ref="AI1280:AI1288" si="1272">(EX1280)</f>
        <v>0.13</v>
      </c>
      <c r="AJ1280">
        <f t="shared" ref="AJ1280:AJ1288" si="1273">(AS1280)</f>
        <v>0</v>
      </c>
      <c r="AK1280">
        <v>11074.7</v>
      </c>
      <c r="AL1280">
        <v>10732.62</v>
      </c>
      <c r="AM1280">
        <v>20.75</v>
      </c>
      <c r="AN1280">
        <v>1.51</v>
      </c>
      <c r="AO1280">
        <v>321.33</v>
      </c>
      <c r="AP1280">
        <v>0</v>
      </c>
      <c r="AQ1280">
        <v>37.67</v>
      </c>
      <c r="AR1280">
        <v>0.13</v>
      </c>
      <c r="AS1280">
        <v>0</v>
      </c>
      <c r="AT1280">
        <v>111</v>
      </c>
      <c r="AU1280">
        <v>64</v>
      </c>
      <c r="AV1280">
        <v>1</v>
      </c>
      <c r="AW1280">
        <v>1</v>
      </c>
      <c r="AZ1280">
        <v>1</v>
      </c>
      <c r="BA1280">
        <v>31.7</v>
      </c>
      <c r="BB1280">
        <v>8.31</v>
      </c>
      <c r="BC1280">
        <v>2.1</v>
      </c>
      <c r="BD1280" t="s">
        <v>3</v>
      </c>
      <c r="BE1280" t="s">
        <v>3</v>
      </c>
      <c r="BF1280" t="s">
        <v>3</v>
      </c>
      <c r="BG1280" t="s">
        <v>3</v>
      </c>
      <c r="BH1280">
        <v>0</v>
      </c>
      <c r="BI1280">
        <v>1</v>
      </c>
      <c r="BJ1280" t="s">
        <v>379</v>
      </c>
      <c r="BM1280">
        <v>11001</v>
      </c>
      <c r="BN1280">
        <v>0</v>
      </c>
      <c r="BO1280" t="s">
        <v>376</v>
      </c>
      <c r="BP1280">
        <v>1</v>
      </c>
      <c r="BQ1280">
        <v>2</v>
      </c>
      <c r="BR1280">
        <v>0</v>
      </c>
      <c r="BS1280">
        <v>31.7</v>
      </c>
      <c r="BT1280">
        <v>1</v>
      </c>
      <c r="BU1280">
        <v>1</v>
      </c>
      <c r="BV1280">
        <v>1</v>
      </c>
      <c r="BW1280">
        <v>1</v>
      </c>
      <c r="BX1280">
        <v>1</v>
      </c>
      <c r="BY1280" t="s">
        <v>3</v>
      </c>
      <c r="BZ1280">
        <v>123</v>
      </c>
      <c r="CA1280">
        <v>75</v>
      </c>
      <c r="CE1280">
        <v>0</v>
      </c>
      <c r="CF1280">
        <v>0</v>
      </c>
      <c r="CG1280">
        <v>0</v>
      </c>
      <c r="CM1280">
        <v>0</v>
      </c>
      <c r="CN1280" t="s">
        <v>3</v>
      </c>
      <c r="CO1280">
        <v>0</v>
      </c>
      <c r="CP1280">
        <f t="shared" ref="CP1280:CP1288" si="1274">(P1280+Q1280+S1280)</f>
        <v>4342.41</v>
      </c>
      <c r="CQ1280">
        <f t="shared" ref="CQ1280:CQ1288" si="1275">AC1280*BC1280</f>
        <v>22538.502000000004</v>
      </c>
      <c r="CR1280">
        <f t="shared" ref="CR1280:CR1288" si="1276">AD1280*BB1280</f>
        <v>172.4325</v>
      </c>
      <c r="CS1280">
        <f t="shared" ref="CS1280:CS1288" si="1277">AE1280*BS1280</f>
        <v>47.866999999999997</v>
      </c>
      <c r="CT1280">
        <f t="shared" ref="CT1280:CT1288" si="1278">AF1280*BA1280</f>
        <v>10186.161</v>
      </c>
      <c r="CU1280">
        <f t="shared" ref="CU1280:CU1288" si="1279">AG1280</f>
        <v>0</v>
      </c>
      <c r="CV1280">
        <f t="shared" ref="CV1280:CV1288" si="1280">AH1280</f>
        <v>37.67</v>
      </c>
      <c r="CW1280">
        <f t="shared" ref="CW1280:CW1288" si="1281">AI1280</f>
        <v>0.13</v>
      </c>
      <c r="CX1280">
        <f t="shared" ref="CX1280:CX1288" si="1282">AJ1280</f>
        <v>0</v>
      </c>
      <c r="CY1280">
        <f t="shared" ref="CY1280:CY1288" si="1283">(((S1280+R1280)*AT1280)/100)</f>
        <v>1499.4878999999999</v>
      </c>
      <c r="CZ1280">
        <f t="shared" ref="CZ1280:CZ1288" si="1284">(((S1280+R1280)*AU1280)/100)</f>
        <v>864.56959999999992</v>
      </c>
      <c r="DC1280" t="s">
        <v>3</v>
      </c>
      <c r="DD1280" t="s">
        <v>3</v>
      </c>
      <c r="DE1280" t="s">
        <v>3</v>
      </c>
      <c r="DF1280" t="s">
        <v>3</v>
      </c>
      <c r="DG1280" t="s">
        <v>3</v>
      </c>
      <c r="DH1280" t="s">
        <v>3</v>
      </c>
      <c r="DI1280" t="s">
        <v>3</v>
      </c>
      <c r="DJ1280" t="s">
        <v>3</v>
      </c>
      <c r="DK1280" t="s">
        <v>3</v>
      </c>
      <c r="DL1280" t="s">
        <v>3</v>
      </c>
      <c r="DM1280" t="s">
        <v>3</v>
      </c>
      <c r="DN1280">
        <v>0</v>
      </c>
      <c r="DO1280">
        <v>0</v>
      </c>
      <c r="DP1280">
        <v>1</v>
      </c>
      <c r="DQ1280">
        <v>1</v>
      </c>
      <c r="DU1280">
        <v>1013</v>
      </c>
      <c r="DV1280" t="s">
        <v>378</v>
      </c>
      <c r="DW1280" t="s">
        <v>378</v>
      </c>
      <c r="DX1280">
        <v>1</v>
      </c>
      <c r="DZ1280" t="s">
        <v>3</v>
      </c>
      <c r="EA1280" t="s">
        <v>3</v>
      </c>
      <c r="EB1280" t="s">
        <v>3</v>
      </c>
      <c r="EC1280" t="s">
        <v>3</v>
      </c>
      <c r="EE1280">
        <v>36260427</v>
      </c>
      <c r="EF1280">
        <v>2</v>
      </c>
      <c r="EG1280" t="s">
        <v>55</v>
      </c>
      <c r="EH1280">
        <v>0</v>
      </c>
      <c r="EI1280" t="s">
        <v>3</v>
      </c>
      <c r="EJ1280">
        <v>1</v>
      </c>
      <c r="EK1280">
        <v>11001</v>
      </c>
      <c r="EL1280" t="s">
        <v>23</v>
      </c>
      <c r="EM1280" t="s">
        <v>197</v>
      </c>
      <c r="EO1280" t="s">
        <v>3</v>
      </c>
      <c r="EQ1280">
        <v>0</v>
      </c>
      <c r="ER1280">
        <v>11074.7</v>
      </c>
      <c r="ES1280">
        <v>10732.62</v>
      </c>
      <c r="ET1280">
        <v>20.75</v>
      </c>
      <c r="EU1280">
        <v>1.51</v>
      </c>
      <c r="EV1280">
        <v>321.33</v>
      </c>
      <c r="EW1280">
        <v>37.67</v>
      </c>
      <c r="EX1280">
        <v>0.13</v>
      </c>
      <c r="EY1280">
        <v>0</v>
      </c>
      <c r="FQ1280">
        <v>0</v>
      </c>
      <c r="FR1280">
        <f t="shared" ref="FR1280:FR1288" si="1285">ROUND(IF(AND(BH1280=3,BI1280=3),P1280,0),2)</f>
        <v>0</v>
      </c>
      <c r="FS1280">
        <v>0</v>
      </c>
      <c r="FT1280" t="s">
        <v>58</v>
      </c>
      <c r="FU1280" t="s">
        <v>59</v>
      </c>
      <c r="FX1280">
        <v>110.7</v>
      </c>
      <c r="FY1280">
        <v>63.75</v>
      </c>
      <c r="GA1280" t="s">
        <v>3</v>
      </c>
      <c r="GD1280">
        <v>1</v>
      </c>
      <c r="GF1280">
        <v>-439027975</v>
      </c>
      <c r="GG1280">
        <v>2</v>
      </c>
      <c r="GH1280">
        <v>1</v>
      </c>
      <c r="GI1280">
        <v>2</v>
      </c>
      <c r="GJ1280">
        <v>0</v>
      </c>
      <c r="GK1280">
        <v>0</v>
      </c>
      <c r="GL1280">
        <f t="shared" ref="GL1280:GL1288" si="1286">ROUND(IF(AND(BH1280=3,BI1280=3,FS1280&lt;&gt;0),P1280,0),2)</f>
        <v>0</v>
      </c>
      <c r="GM1280">
        <f t="shared" ref="GM1280:GM1288" si="1287">ROUND(O1280+X1280+Y1280,2)+GX1280</f>
        <v>6706.47</v>
      </c>
      <c r="GN1280">
        <f t="shared" ref="GN1280:GN1288" si="1288">IF(OR(BI1280=0,BI1280=1),ROUND(O1280+X1280+Y1280,2),0)</f>
        <v>6706.47</v>
      </c>
      <c r="GO1280">
        <f t="shared" ref="GO1280:GO1288" si="1289">IF(BI1280=2,ROUND(O1280+X1280+Y1280,2),0)</f>
        <v>0</v>
      </c>
      <c r="GP1280">
        <f t="shared" ref="GP1280:GP1288" si="1290">IF(BI1280=4,ROUND(O1280+X1280+Y1280,2)+GX1280,0)</f>
        <v>0</v>
      </c>
      <c r="GR1280">
        <v>0</v>
      </c>
      <c r="GS1280">
        <v>3</v>
      </c>
      <c r="GT1280">
        <v>0</v>
      </c>
      <c r="GU1280" t="s">
        <v>3</v>
      </c>
      <c r="GV1280">
        <f t="shared" ref="GV1280:GV1288" si="1291">ROUND((GT1280),6)</f>
        <v>0</v>
      </c>
      <c r="GW1280">
        <v>1</v>
      </c>
      <c r="GX1280">
        <f t="shared" ref="GX1280:GX1288" si="1292">ROUND(HC1280*I1280,2)</f>
        <v>0</v>
      </c>
      <c r="HA1280">
        <v>0</v>
      </c>
      <c r="HB1280">
        <v>0</v>
      </c>
      <c r="HC1280">
        <f t="shared" ref="HC1280:HC1288" si="1293">GV1280*GW1280</f>
        <v>0</v>
      </c>
      <c r="HE1280" t="s">
        <v>3</v>
      </c>
      <c r="HF1280" t="s">
        <v>3</v>
      </c>
      <c r="IK1280">
        <v>0</v>
      </c>
    </row>
    <row r="1281" spans="1:245">
      <c r="A1281">
        <v>17</v>
      </c>
      <c r="B1281">
        <v>0</v>
      </c>
      <c r="C1281">
        <f>ROW(SmtRes!A1050)</f>
        <v>1050</v>
      </c>
      <c r="D1281">
        <f>ROW(EtalonRes!A1029)</f>
        <v>1029</v>
      </c>
      <c r="E1281" t="s">
        <v>30</v>
      </c>
      <c r="F1281" t="s">
        <v>380</v>
      </c>
      <c r="G1281" t="s">
        <v>381</v>
      </c>
      <c r="H1281" t="s">
        <v>382</v>
      </c>
      <c r="I1281">
        <f>ROUND(13.2/100,9)</f>
        <v>0.13200000000000001</v>
      </c>
      <c r="J1281">
        <v>0</v>
      </c>
      <c r="O1281">
        <f t="shared" si="1255"/>
        <v>8276.2800000000007</v>
      </c>
      <c r="P1281">
        <f t="shared" si="1256"/>
        <v>3794.34</v>
      </c>
      <c r="Q1281">
        <f t="shared" si="1257"/>
        <v>1269.28</v>
      </c>
      <c r="R1281">
        <f t="shared" si="1258"/>
        <v>595.9</v>
      </c>
      <c r="S1281">
        <f t="shared" si="1259"/>
        <v>3212.66</v>
      </c>
      <c r="T1281">
        <f t="shared" si="1260"/>
        <v>0</v>
      </c>
      <c r="U1281">
        <f t="shared" si="1261"/>
        <v>10.534920000000001</v>
      </c>
      <c r="V1281">
        <f t="shared" si="1262"/>
        <v>1.8268800000000001</v>
      </c>
      <c r="W1281">
        <f t="shared" si="1263"/>
        <v>0</v>
      </c>
      <c r="X1281">
        <f t="shared" si="1264"/>
        <v>4227.5</v>
      </c>
      <c r="Y1281">
        <f t="shared" si="1265"/>
        <v>2437.48</v>
      </c>
      <c r="AA1281">
        <v>33525518</v>
      </c>
      <c r="AB1281">
        <f t="shared" si="1266"/>
        <v>4431.62</v>
      </c>
      <c r="AC1281">
        <f>ROUND((ES1281),6)</f>
        <v>2818.14</v>
      </c>
      <c r="AD1281">
        <f t="shared" si="1267"/>
        <v>845.71</v>
      </c>
      <c r="AE1281">
        <f t="shared" si="1268"/>
        <v>142.41</v>
      </c>
      <c r="AF1281">
        <f t="shared" si="1269"/>
        <v>767.77</v>
      </c>
      <c r="AG1281">
        <f t="shared" si="1270"/>
        <v>0</v>
      </c>
      <c r="AH1281">
        <f t="shared" si="1271"/>
        <v>79.81</v>
      </c>
      <c r="AI1281">
        <f t="shared" si="1272"/>
        <v>13.84</v>
      </c>
      <c r="AJ1281">
        <f t="shared" si="1273"/>
        <v>0</v>
      </c>
      <c r="AK1281">
        <v>4431.62</v>
      </c>
      <c r="AL1281">
        <v>2818.14</v>
      </c>
      <c r="AM1281">
        <v>845.71</v>
      </c>
      <c r="AN1281">
        <v>142.41</v>
      </c>
      <c r="AO1281">
        <v>767.77</v>
      </c>
      <c r="AP1281">
        <v>0</v>
      </c>
      <c r="AQ1281">
        <v>79.81</v>
      </c>
      <c r="AR1281">
        <v>13.84</v>
      </c>
      <c r="AS1281">
        <v>0</v>
      </c>
      <c r="AT1281">
        <v>111</v>
      </c>
      <c r="AU1281">
        <v>64</v>
      </c>
      <c r="AV1281">
        <v>1</v>
      </c>
      <c r="AW1281">
        <v>1</v>
      </c>
      <c r="AZ1281">
        <v>1</v>
      </c>
      <c r="BA1281">
        <v>31.7</v>
      </c>
      <c r="BB1281">
        <v>11.37</v>
      </c>
      <c r="BC1281">
        <v>10.199999999999999</v>
      </c>
      <c r="BD1281" t="s">
        <v>3</v>
      </c>
      <c r="BE1281" t="s">
        <v>3</v>
      </c>
      <c r="BF1281" t="s">
        <v>3</v>
      </c>
      <c r="BG1281" t="s">
        <v>3</v>
      </c>
      <c r="BH1281">
        <v>0</v>
      </c>
      <c r="BI1281">
        <v>1</v>
      </c>
      <c r="BJ1281" t="s">
        <v>383</v>
      </c>
      <c r="BM1281">
        <v>11001</v>
      </c>
      <c r="BN1281">
        <v>0</v>
      </c>
      <c r="BO1281" t="s">
        <v>380</v>
      </c>
      <c r="BP1281">
        <v>1</v>
      </c>
      <c r="BQ1281">
        <v>2</v>
      </c>
      <c r="BR1281">
        <v>0</v>
      </c>
      <c r="BS1281">
        <v>31.7</v>
      </c>
      <c r="BT1281">
        <v>1</v>
      </c>
      <c r="BU1281">
        <v>1</v>
      </c>
      <c r="BV1281">
        <v>1</v>
      </c>
      <c r="BW1281">
        <v>1</v>
      </c>
      <c r="BX1281">
        <v>1</v>
      </c>
      <c r="BY1281" t="s">
        <v>3</v>
      </c>
      <c r="BZ1281">
        <v>123</v>
      </c>
      <c r="CA1281">
        <v>75</v>
      </c>
      <c r="CE1281">
        <v>0</v>
      </c>
      <c r="CF1281">
        <v>0</v>
      </c>
      <c r="CG1281">
        <v>0</v>
      </c>
      <c r="CM1281">
        <v>0</v>
      </c>
      <c r="CN1281" t="s">
        <v>3</v>
      </c>
      <c r="CO1281">
        <v>0</v>
      </c>
      <c r="CP1281">
        <f t="shared" si="1274"/>
        <v>8276.2799999999988</v>
      </c>
      <c r="CQ1281">
        <f t="shared" si="1275"/>
        <v>28745.027999999998</v>
      </c>
      <c r="CR1281">
        <f t="shared" si="1276"/>
        <v>9615.7227000000003</v>
      </c>
      <c r="CS1281">
        <f t="shared" si="1277"/>
        <v>4514.3969999999999</v>
      </c>
      <c r="CT1281">
        <f t="shared" si="1278"/>
        <v>24338.308999999997</v>
      </c>
      <c r="CU1281">
        <f t="shared" si="1279"/>
        <v>0</v>
      </c>
      <c r="CV1281">
        <f t="shared" si="1280"/>
        <v>79.81</v>
      </c>
      <c r="CW1281">
        <f t="shared" si="1281"/>
        <v>13.84</v>
      </c>
      <c r="CX1281">
        <f t="shared" si="1282"/>
        <v>0</v>
      </c>
      <c r="CY1281">
        <f t="shared" si="1283"/>
        <v>4227.5015999999996</v>
      </c>
      <c r="CZ1281">
        <f t="shared" si="1284"/>
        <v>2437.4784</v>
      </c>
      <c r="DC1281" t="s">
        <v>3</v>
      </c>
      <c r="DD1281" t="s">
        <v>3</v>
      </c>
      <c r="DE1281" t="s">
        <v>3</v>
      </c>
      <c r="DF1281" t="s">
        <v>3</v>
      </c>
      <c r="DG1281" t="s">
        <v>3</v>
      </c>
      <c r="DH1281" t="s">
        <v>3</v>
      </c>
      <c r="DI1281" t="s">
        <v>3</v>
      </c>
      <c r="DJ1281" t="s">
        <v>3</v>
      </c>
      <c r="DK1281" t="s">
        <v>3</v>
      </c>
      <c r="DL1281" t="s">
        <v>3</v>
      </c>
      <c r="DM1281" t="s">
        <v>3</v>
      </c>
      <c r="DN1281">
        <v>0</v>
      </c>
      <c r="DO1281">
        <v>0</v>
      </c>
      <c r="DP1281">
        <v>1</v>
      </c>
      <c r="DQ1281">
        <v>1</v>
      </c>
      <c r="DU1281">
        <v>1013</v>
      </c>
      <c r="DV1281" t="s">
        <v>382</v>
      </c>
      <c r="DW1281" t="s">
        <v>382</v>
      </c>
      <c r="DX1281">
        <v>1</v>
      </c>
      <c r="DZ1281" t="s">
        <v>3</v>
      </c>
      <c r="EA1281" t="s">
        <v>3</v>
      </c>
      <c r="EB1281" t="s">
        <v>3</v>
      </c>
      <c r="EC1281" t="s">
        <v>3</v>
      </c>
      <c r="EE1281">
        <v>36260427</v>
      </c>
      <c r="EF1281">
        <v>2</v>
      </c>
      <c r="EG1281" t="s">
        <v>55</v>
      </c>
      <c r="EH1281">
        <v>0</v>
      </c>
      <c r="EI1281" t="s">
        <v>3</v>
      </c>
      <c r="EJ1281">
        <v>1</v>
      </c>
      <c r="EK1281">
        <v>11001</v>
      </c>
      <c r="EL1281" t="s">
        <v>23</v>
      </c>
      <c r="EM1281" t="s">
        <v>197</v>
      </c>
      <c r="EO1281" t="s">
        <v>3</v>
      </c>
      <c r="EQ1281">
        <v>0</v>
      </c>
      <c r="ER1281">
        <v>4431.62</v>
      </c>
      <c r="ES1281">
        <v>2818.14</v>
      </c>
      <c r="ET1281">
        <v>845.71</v>
      </c>
      <c r="EU1281">
        <v>142.41</v>
      </c>
      <c r="EV1281">
        <v>767.77</v>
      </c>
      <c r="EW1281">
        <v>79.81</v>
      </c>
      <c r="EX1281">
        <v>13.84</v>
      </c>
      <c r="EY1281">
        <v>0</v>
      </c>
      <c r="FQ1281">
        <v>0</v>
      </c>
      <c r="FR1281">
        <f t="shared" si="1285"/>
        <v>0</v>
      </c>
      <c r="FS1281">
        <v>0</v>
      </c>
      <c r="FT1281" t="s">
        <v>58</v>
      </c>
      <c r="FU1281" t="s">
        <v>59</v>
      </c>
      <c r="FX1281">
        <v>110.7</v>
      </c>
      <c r="FY1281">
        <v>63.75</v>
      </c>
      <c r="GA1281" t="s">
        <v>3</v>
      </c>
      <c r="GD1281">
        <v>1</v>
      </c>
      <c r="GF1281">
        <v>2119765829</v>
      </c>
      <c r="GG1281">
        <v>2</v>
      </c>
      <c r="GH1281">
        <v>1</v>
      </c>
      <c r="GI1281">
        <v>2</v>
      </c>
      <c r="GJ1281">
        <v>0</v>
      </c>
      <c r="GK1281">
        <v>0</v>
      </c>
      <c r="GL1281">
        <f t="shared" si="1286"/>
        <v>0</v>
      </c>
      <c r="GM1281">
        <f t="shared" si="1287"/>
        <v>14941.26</v>
      </c>
      <c r="GN1281">
        <f t="shared" si="1288"/>
        <v>14941.26</v>
      </c>
      <c r="GO1281">
        <f t="shared" si="1289"/>
        <v>0</v>
      </c>
      <c r="GP1281">
        <f t="shared" si="1290"/>
        <v>0</v>
      </c>
      <c r="GR1281">
        <v>0</v>
      </c>
      <c r="GS1281">
        <v>3</v>
      </c>
      <c r="GT1281">
        <v>0</v>
      </c>
      <c r="GU1281" t="s">
        <v>3</v>
      </c>
      <c r="GV1281">
        <f t="shared" si="1291"/>
        <v>0</v>
      </c>
      <c r="GW1281">
        <v>1</v>
      </c>
      <c r="GX1281">
        <f t="shared" si="1292"/>
        <v>0</v>
      </c>
      <c r="HA1281">
        <v>0</v>
      </c>
      <c r="HB1281">
        <v>0</v>
      </c>
      <c r="HC1281">
        <f t="shared" si="1293"/>
        <v>0</v>
      </c>
      <c r="HE1281" t="s">
        <v>3</v>
      </c>
      <c r="HF1281" t="s">
        <v>3</v>
      </c>
      <c r="IK1281">
        <v>0</v>
      </c>
    </row>
    <row r="1282" spans="1:245">
      <c r="A1282">
        <v>17</v>
      </c>
      <c r="B1282">
        <v>0</v>
      </c>
      <c r="C1282">
        <f>ROW(SmtRes!A1062)</f>
        <v>1062</v>
      </c>
      <c r="D1282">
        <f>ROW(EtalonRes!A1041)</f>
        <v>1041</v>
      </c>
      <c r="E1282" t="s">
        <v>36</v>
      </c>
      <c r="F1282" t="s">
        <v>384</v>
      </c>
      <c r="G1282" t="s">
        <v>385</v>
      </c>
      <c r="H1282" t="s">
        <v>53</v>
      </c>
      <c r="I1282">
        <f>ROUND(13.2/100,9)</f>
        <v>0.13200000000000001</v>
      </c>
      <c r="J1282">
        <v>0</v>
      </c>
      <c r="O1282">
        <f t="shared" si="1255"/>
        <v>3075.95</v>
      </c>
      <c r="P1282">
        <f t="shared" si="1256"/>
        <v>0</v>
      </c>
      <c r="Q1282">
        <f t="shared" si="1257"/>
        <v>273.45</v>
      </c>
      <c r="R1282">
        <f t="shared" si="1258"/>
        <v>192.48</v>
      </c>
      <c r="S1282">
        <f t="shared" si="1259"/>
        <v>2802.5</v>
      </c>
      <c r="T1282">
        <f t="shared" si="1260"/>
        <v>0</v>
      </c>
      <c r="U1282">
        <f t="shared" si="1261"/>
        <v>10.115159999999999</v>
      </c>
      <c r="V1282">
        <f t="shared" si="1262"/>
        <v>0.55703999999999998</v>
      </c>
      <c r="W1282">
        <f t="shared" si="1263"/>
        <v>0</v>
      </c>
      <c r="X1282">
        <f t="shared" si="1264"/>
        <v>3324.43</v>
      </c>
      <c r="Y1282">
        <f t="shared" si="1265"/>
        <v>1916.79</v>
      </c>
      <c r="AA1282">
        <v>33525518</v>
      </c>
      <c r="AB1282">
        <f t="shared" si="1266"/>
        <v>817.72</v>
      </c>
      <c r="AC1282">
        <f>ROUND(0,6)</f>
        <v>0</v>
      </c>
      <c r="AD1282">
        <f t="shared" si="1267"/>
        <v>147.97</v>
      </c>
      <c r="AE1282">
        <f t="shared" si="1268"/>
        <v>46</v>
      </c>
      <c r="AF1282">
        <f t="shared" si="1269"/>
        <v>669.75</v>
      </c>
      <c r="AG1282">
        <f t="shared" si="1270"/>
        <v>0</v>
      </c>
      <c r="AH1282">
        <f t="shared" si="1271"/>
        <v>76.63</v>
      </c>
      <c r="AI1282">
        <f t="shared" si="1272"/>
        <v>4.22</v>
      </c>
      <c r="AJ1282">
        <f t="shared" si="1273"/>
        <v>0</v>
      </c>
      <c r="AK1282">
        <v>817.72</v>
      </c>
      <c r="AL1282">
        <v>0</v>
      </c>
      <c r="AM1282">
        <v>147.97</v>
      </c>
      <c r="AN1282">
        <v>46</v>
      </c>
      <c r="AO1282">
        <v>669.75</v>
      </c>
      <c r="AP1282">
        <v>0</v>
      </c>
      <c r="AQ1282">
        <v>76.63</v>
      </c>
      <c r="AR1282">
        <v>4.22</v>
      </c>
      <c r="AS1282">
        <v>0</v>
      </c>
      <c r="AT1282">
        <v>111</v>
      </c>
      <c r="AU1282">
        <v>64</v>
      </c>
      <c r="AV1282">
        <v>1</v>
      </c>
      <c r="AW1282">
        <v>1</v>
      </c>
      <c r="AZ1282">
        <v>1</v>
      </c>
      <c r="BA1282">
        <v>31.7</v>
      </c>
      <c r="BB1282">
        <v>14</v>
      </c>
      <c r="BC1282">
        <v>4.55</v>
      </c>
      <c r="BD1282" t="s">
        <v>3</v>
      </c>
      <c r="BE1282" t="s">
        <v>3</v>
      </c>
      <c r="BF1282" t="s">
        <v>3</v>
      </c>
      <c r="BG1282" t="s">
        <v>3</v>
      </c>
      <c r="BH1282">
        <v>0</v>
      </c>
      <c r="BI1282">
        <v>1</v>
      </c>
      <c r="BJ1282" t="s">
        <v>386</v>
      </c>
      <c r="BM1282">
        <v>11001</v>
      </c>
      <c r="BN1282">
        <v>0</v>
      </c>
      <c r="BO1282" t="s">
        <v>384</v>
      </c>
      <c r="BP1282">
        <v>1</v>
      </c>
      <c r="BQ1282">
        <v>2</v>
      </c>
      <c r="BR1282">
        <v>0</v>
      </c>
      <c r="BS1282">
        <v>31.7</v>
      </c>
      <c r="BT1282">
        <v>1</v>
      </c>
      <c r="BU1282">
        <v>1</v>
      </c>
      <c r="BV1282">
        <v>1</v>
      </c>
      <c r="BW1282">
        <v>1</v>
      </c>
      <c r="BX1282">
        <v>1</v>
      </c>
      <c r="BY1282" t="s">
        <v>3</v>
      </c>
      <c r="BZ1282">
        <v>123</v>
      </c>
      <c r="CA1282">
        <v>75</v>
      </c>
      <c r="CE1282">
        <v>0</v>
      </c>
      <c r="CF1282">
        <v>0</v>
      </c>
      <c r="CG1282">
        <v>0</v>
      </c>
      <c r="CM1282">
        <v>0</v>
      </c>
      <c r="CN1282" t="s">
        <v>3</v>
      </c>
      <c r="CO1282">
        <v>0</v>
      </c>
      <c r="CP1282">
        <f t="shared" si="1274"/>
        <v>3075.95</v>
      </c>
      <c r="CQ1282">
        <f t="shared" si="1275"/>
        <v>0</v>
      </c>
      <c r="CR1282">
        <f t="shared" si="1276"/>
        <v>2071.58</v>
      </c>
      <c r="CS1282">
        <f t="shared" si="1277"/>
        <v>1458.2</v>
      </c>
      <c r="CT1282">
        <f t="shared" si="1278"/>
        <v>21231.075000000001</v>
      </c>
      <c r="CU1282">
        <f t="shared" si="1279"/>
        <v>0</v>
      </c>
      <c r="CV1282">
        <f t="shared" si="1280"/>
        <v>76.63</v>
      </c>
      <c r="CW1282">
        <f t="shared" si="1281"/>
        <v>4.22</v>
      </c>
      <c r="CX1282">
        <f t="shared" si="1282"/>
        <v>0</v>
      </c>
      <c r="CY1282">
        <f t="shared" si="1283"/>
        <v>3324.4278000000004</v>
      </c>
      <c r="CZ1282">
        <f t="shared" si="1284"/>
        <v>1916.7872</v>
      </c>
      <c r="DC1282" t="s">
        <v>3</v>
      </c>
      <c r="DD1282" t="s">
        <v>214</v>
      </c>
      <c r="DE1282" t="s">
        <v>3</v>
      </c>
      <c r="DF1282" t="s">
        <v>3</v>
      </c>
      <c r="DG1282" t="s">
        <v>3</v>
      </c>
      <c r="DH1282" t="s">
        <v>3</v>
      </c>
      <c r="DI1282" t="s">
        <v>3</v>
      </c>
      <c r="DJ1282" t="s">
        <v>3</v>
      </c>
      <c r="DK1282" t="s">
        <v>3</v>
      </c>
      <c r="DL1282" t="s">
        <v>3</v>
      </c>
      <c r="DM1282" t="s">
        <v>3</v>
      </c>
      <c r="DN1282">
        <v>0</v>
      </c>
      <c r="DO1282">
        <v>0</v>
      </c>
      <c r="DP1282">
        <v>1</v>
      </c>
      <c r="DQ1282">
        <v>1</v>
      </c>
      <c r="DU1282">
        <v>1005</v>
      </c>
      <c r="DV1282" t="s">
        <v>53</v>
      </c>
      <c r="DW1282" t="s">
        <v>53</v>
      </c>
      <c r="DX1282">
        <v>100</v>
      </c>
      <c r="DZ1282" t="s">
        <v>3</v>
      </c>
      <c r="EA1282" t="s">
        <v>3</v>
      </c>
      <c r="EB1282" t="s">
        <v>3</v>
      </c>
      <c r="EC1282" t="s">
        <v>3</v>
      </c>
      <c r="EE1282">
        <v>36260427</v>
      </c>
      <c r="EF1282">
        <v>2</v>
      </c>
      <c r="EG1282" t="s">
        <v>55</v>
      </c>
      <c r="EH1282">
        <v>0</v>
      </c>
      <c r="EI1282" t="s">
        <v>3</v>
      </c>
      <c r="EJ1282">
        <v>1</v>
      </c>
      <c r="EK1282">
        <v>11001</v>
      </c>
      <c r="EL1282" t="s">
        <v>23</v>
      </c>
      <c r="EM1282" t="s">
        <v>197</v>
      </c>
      <c r="EO1282" t="s">
        <v>3</v>
      </c>
      <c r="EQ1282">
        <v>0</v>
      </c>
      <c r="ER1282">
        <v>817.72</v>
      </c>
      <c r="ES1282">
        <v>0</v>
      </c>
      <c r="ET1282">
        <v>147.97</v>
      </c>
      <c r="EU1282">
        <v>46</v>
      </c>
      <c r="EV1282">
        <v>669.75</v>
      </c>
      <c r="EW1282">
        <v>76.63</v>
      </c>
      <c r="EX1282">
        <v>4.22</v>
      </c>
      <c r="EY1282">
        <v>0</v>
      </c>
      <c r="FQ1282">
        <v>0</v>
      </c>
      <c r="FR1282">
        <f t="shared" si="1285"/>
        <v>0</v>
      </c>
      <c r="FS1282">
        <v>0</v>
      </c>
      <c r="FT1282" t="s">
        <v>58</v>
      </c>
      <c r="FU1282" t="s">
        <v>59</v>
      </c>
      <c r="FX1282">
        <v>110.7</v>
      </c>
      <c r="FY1282">
        <v>63.75</v>
      </c>
      <c r="GA1282" t="s">
        <v>3</v>
      </c>
      <c r="GD1282">
        <v>1</v>
      </c>
      <c r="GF1282">
        <v>1032030498</v>
      </c>
      <c r="GG1282">
        <v>2</v>
      </c>
      <c r="GH1282">
        <v>2</v>
      </c>
      <c r="GI1282">
        <v>2</v>
      </c>
      <c r="GJ1282">
        <v>0</v>
      </c>
      <c r="GK1282">
        <v>0</v>
      </c>
      <c r="GL1282">
        <f t="shared" si="1286"/>
        <v>0</v>
      </c>
      <c r="GM1282">
        <f t="shared" si="1287"/>
        <v>8317.17</v>
      </c>
      <c r="GN1282">
        <f t="shared" si="1288"/>
        <v>8317.17</v>
      </c>
      <c r="GO1282">
        <f t="shared" si="1289"/>
        <v>0</v>
      </c>
      <c r="GP1282">
        <f t="shared" si="1290"/>
        <v>0</v>
      </c>
      <c r="GR1282">
        <v>0</v>
      </c>
      <c r="GS1282">
        <v>3</v>
      </c>
      <c r="GT1282">
        <v>0</v>
      </c>
      <c r="GU1282" t="s">
        <v>3</v>
      </c>
      <c r="GV1282">
        <f t="shared" si="1291"/>
        <v>0</v>
      </c>
      <c r="GW1282">
        <v>1</v>
      </c>
      <c r="GX1282">
        <f t="shared" si="1292"/>
        <v>0</v>
      </c>
      <c r="HA1282">
        <v>0</v>
      </c>
      <c r="HB1282">
        <v>0</v>
      </c>
      <c r="HC1282">
        <f t="shared" si="1293"/>
        <v>0</v>
      </c>
      <c r="HE1282" t="s">
        <v>3</v>
      </c>
      <c r="HF1282" t="s">
        <v>3</v>
      </c>
      <c r="IK1282">
        <v>0</v>
      </c>
    </row>
    <row r="1283" spans="1:245">
      <c r="A1283">
        <v>17</v>
      </c>
      <c r="B1283">
        <v>0</v>
      </c>
      <c r="C1283">
        <f>ROW(SmtRes!A1065)</f>
        <v>1065</v>
      </c>
      <c r="D1283">
        <f>ROW(EtalonRes!A1045)</f>
        <v>1045</v>
      </c>
      <c r="E1283" t="s">
        <v>42</v>
      </c>
      <c r="F1283" t="s">
        <v>211</v>
      </c>
      <c r="G1283" t="s">
        <v>212</v>
      </c>
      <c r="H1283" t="s">
        <v>20</v>
      </c>
      <c r="I1283">
        <f>ROUND(8.22/100,9)</f>
        <v>8.2199999999999995E-2</v>
      </c>
      <c r="J1283">
        <v>0</v>
      </c>
      <c r="O1283">
        <f t="shared" si="1255"/>
        <v>230.87</v>
      </c>
      <c r="P1283">
        <f t="shared" si="1256"/>
        <v>0</v>
      </c>
      <c r="Q1283">
        <f t="shared" si="1257"/>
        <v>2.2400000000000002</v>
      </c>
      <c r="R1283">
        <f t="shared" si="1258"/>
        <v>0</v>
      </c>
      <c r="S1283">
        <f t="shared" si="1259"/>
        <v>228.63</v>
      </c>
      <c r="T1283">
        <f t="shared" si="1260"/>
        <v>0</v>
      </c>
      <c r="U1283">
        <f t="shared" si="1261"/>
        <v>0.73897800000000002</v>
      </c>
      <c r="V1283">
        <f t="shared" si="1262"/>
        <v>0</v>
      </c>
      <c r="W1283">
        <f t="shared" si="1263"/>
        <v>0</v>
      </c>
      <c r="X1283">
        <f t="shared" si="1264"/>
        <v>253.78</v>
      </c>
      <c r="Y1283">
        <f t="shared" si="1265"/>
        <v>146.32</v>
      </c>
      <c r="AA1283">
        <v>33525518</v>
      </c>
      <c r="AB1283">
        <f t="shared" si="1266"/>
        <v>90.36</v>
      </c>
      <c r="AC1283">
        <f>ROUND(0,6)</f>
        <v>0</v>
      </c>
      <c r="AD1283">
        <f t="shared" si="1267"/>
        <v>2.62</v>
      </c>
      <c r="AE1283">
        <f t="shared" si="1268"/>
        <v>0</v>
      </c>
      <c r="AF1283">
        <f t="shared" si="1269"/>
        <v>87.74</v>
      </c>
      <c r="AG1283">
        <f t="shared" si="1270"/>
        <v>0</v>
      </c>
      <c r="AH1283">
        <f t="shared" si="1271"/>
        <v>8.99</v>
      </c>
      <c r="AI1283">
        <f t="shared" si="1272"/>
        <v>0</v>
      </c>
      <c r="AJ1283">
        <f t="shared" si="1273"/>
        <v>0</v>
      </c>
      <c r="AK1283">
        <v>90.36</v>
      </c>
      <c r="AL1283">
        <v>0</v>
      </c>
      <c r="AM1283">
        <v>2.62</v>
      </c>
      <c r="AN1283">
        <v>0</v>
      </c>
      <c r="AO1283">
        <v>87.74</v>
      </c>
      <c r="AP1283">
        <v>0</v>
      </c>
      <c r="AQ1283">
        <v>8.99</v>
      </c>
      <c r="AR1283">
        <v>0</v>
      </c>
      <c r="AS1283">
        <v>0</v>
      </c>
      <c r="AT1283">
        <v>111</v>
      </c>
      <c r="AU1283">
        <v>64</v>
      </c>
      <c r="AV1283">
        <v>1</v>
      </c>
      <c r="AW1283">
        <v>1</v>
      </c>
      <c r="AZ1283">
        <v>1</v>
      </c>
      <c r="BA1283">
        <v>31.7</v>
      </c>
      <c r="BB1283">
        <v>10.4</v>
      </c>
      <c r="BC1283">
        <v>2.86</v>
      </c>
      <c r="BD1283" t="s">
        <v>3</v>
      </c>
      <c r="BE1283" t="s">
        <v>3</v>
      </c>
      <c r="BF1283" t="s">
        <v>3</v>
      </c>
      <c r="BG1283" t="s">
        <v>3</v>
      </c>
      <c r="BH1283">
        <v>0</v>
      </c>
      <c r="BI1283">
        <v>1</v>
      </c>
      <c r="BJ1283" t="s">
        <v>213</v>
      </c>
      <c r="BM1283">
        <v>11001</v>
      </c>
      <c r="BN1283">
        <v>0</v>
      </c>
      <c r="BO1283" t="s">
        <v>211</v>
      </c>
      <c r="BP1283">
        <v>1</v>
      </c>
      <c r="BQ1283">
        <v>2</v>
      </c>
      <c r="BR1283">
        <v>0</v>
      </c>
      <c r="BS1283">
        <v>31.7</v>
      </c>
      <c r="BT1283">
        <v>1</v>
      </c>
      <c r="BU1283">
        <v>1</v>
      </c>
      <c r="BV1283">
        <v>1</v>
      </c>
      <c r="BW1283">
        <v>1</v>
      </c>
      <c r="BX1283">
        <v>1</v>
      </c>
      <c r="BY1283" t="s">
        <v>3</v>
      </c>
      <c r="BZ1283">
        <v>123</v>
      </c>
      <c r="CA1283">
        <v>75</v>
      </c>
      <c r="CE1283">
        <v>0</v>
      </c>
      <c r="CF1283">
        <v>0</v>
      </c>
      <c r="CG1283">
        <v>0</v>
      </c>
      <c r="CM1283">
        <v>0</v>
      </c>
      <c r="CN1283" t="s">
        <v>3</v>
      </c>
      <c r="CO1283">
        <v>0</v>
      </c>
      <c r="CP1283">
        <f t="shared" si="1274"/>
        <v>230.87</v>
      </c>
      <c r="CQ1283">
        <f t="shared" si="1275"/>
        <v>0</v>
      </c>
      <c r="CR1283">
        <f t="shared" si="1276"/>
        <v>27.248000000000001</v>
      </c>
      <c r="CS1283">
        <f t="shared" si="1277"/>
        <v>0</v>
      </c>
      <c r="CT1283">
        <f t="shared" si="1278"/>
        <v>2781.3579999999997</v>
      </c>
      <c r="CU1283">
        <f t="shared" si="1279"/>
        <v>0</v>
      </c>
      <c r="CV1283">
        <f t="shared" si="1280"/>
        <v>8.99</v>
      </c>
      <c r="CW1283">
        <f t="shared" si="1281"/>
        <v>0</v>
      </c>
      <c r="CX1283">
        <f t="shared" si="1282"/>
        <v>0</v>
      </c>
      <c r="CY1283">
        <f t="shared" si="1283"/>
        <v>253.77930000000001</v>
      </c>
      <c r="CZ1283">
        <f t="shared" si="1284"/>
        <v>146.32319999999999</v>
      </c>
      <c r="DC1283" t="s">
        <v>3</v>
      </c>
      <c r="DD1283" t="s">
        <v>214</v>
      </c>
      <c r="DE1283" t="s">
        <v>3</v>
      </c>
      <c r="DF1283" t="s">
        <v>3</v>
      </c>
      <c r="DG1283" t="s">
        <v>3</v>
      </c>
      <c r="DH1283" t="s">
        <v>3</v>
      </c>
      <c r="DI1283" t="s">
        <v>3</v>
      </c>
      <c r="DJ1283" t="s">
        <v>3</v>
      </c>
      <c r="DK1283" t="s">
        <v>3</v>
      </c>
      <c r="DL1283" t="s">
        <v>3</v>
      </c>
      <c r="DM1283" t="s">
        <v>3</v>
      </c>
      <c r="DN1283">
        <v>0</v>
      </c>
      <c r="DO1283">
        <v>0</v>
      </c>
      <c r="DP1283">
        <v>1</v>
      </c>
      <c r="DQ1283">
        <v>1</v>
      </c>
      <c r="DU1283">
        <v>1013</v>
      </c>
      <c r="DV1283" t="s">
        <v>20</v>
      </c>
      <c r="DW1283" t="s">
        <v>20</v>
      </c>
      <c r="DX1283">
        <v>1</v>
      </c>
      <c r="DZ1283" t="s">
        <v>3</v>
      </c>
      <c r="EA1283" t="s">
        <v>3</v>
      </c>
      <c r="EB1283" t="s">
        <v>3</v>
      </c>
      <c r="EC1283" t="s">
        <v>3</v>
      </c>
      <c r="EE1283">
        <v>36260427</v>
      </c>
      <c r="EF1283">
        <v>2</v>
      </c>
      <c r="EG1283" t="s">
        <v>55</v>
      </c>
      <c r="EH1283">
        <v>0</v>
      </c>
      <c r="EI1283" t="s">
        <v>3</v>
      </c>
      <c r="EJ1283">
        <v>1</v>
      </c>
      <c r="EK1283">
        <v>11001</v>
      </c>
      <c r="EL1283" t="s">
        <v>23</v>
      </c>
      <c r="EM1283" t="s">
        <v>197</v>
      </c>
      <c r="EO1283" t="s">
        <v>3</v>
      </c>
      <c r="EQ1283">
        <v>0</v>
      </c>
      <c r="ER1283">
        <v>90.36</v>
      </c>
      <c r="ES1283">
        <v>0</v>
      </c>
      <c r="ET1283">
        <v>2.62</v>
      </c>
      <c r="EU1283">
        <v>0</v>
      </c>
      <c r="EV1283">
        <v>87.74</v>
      </c>
      <c r="EW1283">
        <v>8.99</v>
      </c>
      <c r="EX1283">
        <v>0</v>
      </c>
      <c r="EY1283">
        <v>0</v>
      </c>
      <c r="FQ1283">
        <v>0</v>
      </c>
      <c r="FR1283">
        <f t="shared" si="1285"/>
        <v>0</v>
      </c>
      <c r="FS1283">
        <v>0</v>
      </c>
      <c r="FT1283" t="s">
        <v>58</v>
      </c>
      <c r="FU1283" t="s">
        <v>59</v>
      </c>
      <c r="FX1283">
        <v>110.7</v>
      </c>
      <c r="FY1283">
        <v>63.75</v>
      </c>
      <c r="GA1283" t="s">
        <v>3</v>
      </c>
      <c r="GD1283">
        <v>1</v>
      </c>
      <c r="GF1283">
        <v>273681548</v>
      </c>
      <c r="GG1283">
        <v>2</v>
      </c>
      <c r="GH1283">
        <v>2</v>
      </c>
      <c r="GI1283">
        <v>2</v>
      </c>
      <c r="GJ1283">
        <v>0</v>
      </c>
      <c r="GK1283">
        <v>0</v>
      </c>
      <c r="GL1283">
        <f t="shared" si="1286"/>
        <v>0</v>
      </c>
      <c r="GM1283">
        <f t="shared" si="1287"/>
        <v>630.97</v>
      </c>
      <c r="GN1283">
        <f t="shared" si="1288"/>
        <v>630.97</v>
      </c>
      <c r="GO1283">
        <f t="shared" si="1289"/>
        <v>0</v>
      </c>
      <c r="GP1283">
        <f t="shared" si="1290"/>
        <v>0</v>
      </c>
      <c r="GR1283">
        <v>0</v>
      </c>
      <c r="GS1283">
        <v>3</v>
      </c>
      <c r="GT1283">
        <v>0</v>
      </c>
      <c r="GU1283" t="s">
        <v>3</v>
      </c>
      <c r="GV1283">
        <f t="shared" si="1291"/>
        <v>0</v>
      </c>
      <c r="GW1283">
        <v>1</v>
      </c>
      <c r="GX1283">
        <f t="shared" si="1292"/>
        <v>0</v>
      </c>
      <c r="HA1283">
        <v>0</v>
      </c>
      <c r="HB1283">
        <v>0</v>
      </c>
      <c r="HC1283">
        <f t="shared" si="1293"/>
        <v>0</v>
      </c>
      <c r="HE1283" t="s">
        <v>3</v>
      </c>
      <c r="HF1283" t="s">
        <v>3</v>
      </c>
      <c r="IK1283">
        <v>0</v>
      </c>
    </row>
    <row r="1284" spans="1:245">
      <c r="A1284">
        <v>17</v>
      </c>
      <c r="B1284">
        <v>0</v>
      </c>
      <c r="C1284">
        <f>ROW(SmtRes!A1071)</f>
        <v>1071</v>
      </c>
      <c r="D1284">
        <f>ROW(EtalonRes!A1051)</f>
        <v>1051</v>
      </c>
      <c r="E1284" t="s">
        <v>50</v>
      </c>
      <c r="F1284" t="s">
        <v>366</v>
      </c>
      <c r="G1284" t="s">
        <v>367</v>
      </c>
      <c r="H1284" t="s">
        <v>33</v>
      </c>
      <c r="I1284">
        <f>ROUND(14.22/100,9)</f>
        <v>0.14219999999999999</v>
      </c>
      <c r="J1284">
        <v>0</v>
      </c>
      <c r="O1284">
        <f t="shared" si="1255"/>
        <v>712.27</v>
      </c>
      <c r="P1284">
        <f t="shared" si="1256"/>
        <v>1.33</v>
      </c>
      <c r="Q1284">
        <f t="shared" si="1257"/>
        <v>3.22</v>
      </c>
      <c r="R1284">
        <f t="shared" si="1258"/>
        <v>0.63</v>
      </c>
      <c r="S1284">
        <f t="shared" si="1259"/>
        <v>707.72</v>
      </c>
      <c r="T1284">
        <f t="shared" si="1260"/>
        <v>0</v>
      </c>
      <c r="U1284">
        <f t="shared" si="1261"/>
        <v>2.3207040000000001</v>
      </c>
      <c r="V1284">
        <f t="shared" si="1262"/>
        <v>1.4219999999999999E-3</v>
      </c>
      <c r="W1284">
        <f t="shared" si="1263"/>
        <v>0</v>
      </c>
      <c r="X1284">
        <f t="shared" si="1264"/>
        <v>672.93</v>
      </c>
      <c r="Y1284">
        <f t="shared" si="1265"/>
        <v>332.92</v>
      </c>
      <c r="AA1284">
        <v>33525518</v>
      </c>
      <c r="AB1284">
        <f t="shared" si="1266"/>
        <v>159.41999999999999</v>
      </c>
      <c r="AC1284">
        <f>ROUND((ES1284),6)</f>
        <v>0.36</v>
      </c>
      <c r="AD1284">
        <f t="shared" si="1267"/>
        <v>2.06</v>
      </c>
      <c r="AE1284">
        <f t="shared" si="1268"/>
        <v>0.14000000000000001</v>
      </c>
      <c r="AF1284">
        <f t="shared" si="1269"/>
        <v>157</v>
      </c>
      <c r="AG1284">
        <f t="shared" si="1270"/>
        <v>0</v>
      </c>
      <c r="AH1284">
        <f t="shared" si="1271"/>
        <v>16.32</v>
      </c>
      <c r="AI1284">
        <f t="shared" si="1272"/>
        <v>0.01</v>
      </c>
      <c r="AJ1284">
        <f t="shared" si="1273"/>
        <v>0</v>
      </c>
      <c r="AK1284">
        <v>159.41999999999999</v>
      </c>
      <c r="AL1284">
        <v>0.36</v>
      </c>
      <c r="AM1284">
        <v>2.06</v>
      </c>
      <c r="AN1284">
        <v>0.14000000000000001</v>
      </c>
      <c r="AO1284">
        <v>157</v>
      </c>
      <c r="AP1284">
        <v>0</v>
      </c>
      <c r="AQ1284">
        <v>16.32</v>
      </c>
      <c r="AR1284">
        <v>0.01</v>
      </c>
      <c r="AS1284">
        <v>0</v>
      </c>
      <c r="AT1284">
        <v>95</v>
      </c>
      <c r="AU1284">
        <v>47</v>
      </c>
      <c r="AV1284">
        <v>1</v>
      </c>
      <c r="AW1284">
        <v>1</v>
      </c>
      <c r="AZ1284">
        <v>1</v>
      </c>
      <c r="BA1284">
        <v>31.7</v>
      </c>
      <c r="BB1284">
        <v>10.99</v>
      </c>
      <c r="BC1284">
        <v>25.89</v>
      </c>
      <c r="BD1284" t="s">
        <v>3</v>
      </c>
      <c r="BE1284" t="s">
        <v>3</v>
      </c>
      <c r="BF1284" t="s">
        <v>3</v>
      </c>
      <c r="BG1284" t="s">
        <v>3</v>
      </c>
      <c r="BH1284">
        <v>0</v>
      </c>
      <c r="BI1284">
        <v>1</v>
      </c>
      <c r="BJ1284" t="s">
        <v>368</v>
      </c>
      <c r="BM1284">
        <v>15001</v>
      </c>
      <c r="BN1284">
        <v>0</v>
      </c>
      <c r="BO1284" t="s">
        <v>366</v>
      </c>
      <c r="BP1284">
        <v>1</v>
      </c>
      <c r="BQ1284">
        <v>2</v>
      </c>
      <c r="BR1284">
        <v>0</v>
      </c>
      <c r="BS1284">
        <v>31.7</v>
      </c>
      <c r="BT1284">
        <v>1</v>
      </c>
      <c r="BU1284">
        <v>1</v>
      </c>
      <c r="BV1284">
        <v>1</v>
      </c>
      <c r="BW1284">
        <v>1</v>
      </c>
      <c r="BX1284">
        <v>1</v>
      </c>
      <c r="BY1284" t="s">
        <v>3</v>
      </c>
      <c r="BZ1284">
        <v>105</v>
      </c>
      <c r="CA1284">
        <v>55</v>
      </c>
      <c r="CE1284">
        <v>0</v>
      </c>
      <c r="CF1284">
        <v>0</v>
      </c>
      <c r="CG1284">
        <v>0</v>
      </c>
      <c r="CM1284">
        <v>0</v>
      </c>
      <c r="CN1284" t="s">
        <v>3</v>
      </c>
      <c r="CO1284">
        <v>0</v>
      </c>
      <c r="CP1284">
        <f t="shared" si="1274"/>
        <v>712.27</v>
      </c>
      <c r="CQ1284">
        <f t="shared" si="1275"/>
        <v>9.3203999999999994</v>
      </c>
      <c r="CR1284">
        <f t="shared" si="1276"/>
        <v>22.639400000000002</v>
      </c>
      <c r="CS1284">
        <f t="shared" si="1277"/>
        <v>4.4380000000000006</v>
      </c>
      <c r="CT1284">
        <f t="shared" si="1278"/>
        <v>4976.8999999999996</v>
      </c>
      <c r="CU1284">
        <f t="shared" si="1279"/>
        <v>0</v>
      </c>
      <c r="CV1284">
        <f t="shared" si="1280"/>
        <v>16.32</v>
      </c>
      <c r="CW1284">
        <f t="shared" si="1281"/>
        <v>0.01</v>
      </c>
      <c r="CX1284">
        <f t="shared" si="1282"/>
        <v>0</v>
      </c>
      <c r="CY1284">
        <f t="shared" si="1283"/>
        <v>672.9325</v>
      </c>
      <c r="CZ1284">
        <f t="shared" si="1284"/>
        <v>332.92450000000002</v>
      </c>
      <c r="DC1284" t="s">
        <v>3</v>
      </c>
      <c r="DD1284" t="s">
        <v>3</v>
      </c>
      <c r="DE1284" t="s">
        <v>3</v>
      </c>
      <c r="DF1284" t="s">
        <v>3</v>
      </c>
      <c r="DG1284" t="s">
        <v>3</v>
      </c>
      <c r="DH1284" t="s">
        <v>3</v>
      </c>
      <c r="DI1284" t="s">
        <v>3</v>
      </c>
      <c r="DJ1284" t="s">
        <v>3</v>
      </c>
      <c r="DK1284" t="s">
        <v>3</v>
      </c>
      <c r="DL1284" t="s">
        <v>3</v>
      </c>
      <c r="DM1284" t="s">
        <v>3</v>
      </c>
      <c r="DN1284">
        <v>0</v>
      </c>
      <c r="DO1284">
        <v>0</v>
      </c>
      <c r="DP1284">
        <v>1</v>
      </c>
      <c r="DQ1284">
        <v>1</v>
      </c>
      <c r="DU1284">
        <v>1013</v>
      </c>
      <c r="DV1284" t="s">
        <v>33</v>
      </c>
      <c r="DW1284" t="s">
        <v>33</v>
      </c>
      <c r="DX1284">
        <v>1</v>
      </c>
      <c r="DZ1284" t="s">
        <v>3</v>
      </c>
      <c r="EA1284" t="s">
        <v>3</v>
      </c>
      <c r="EB1284" t="s">
        <v>3</v>
      </c>
      <c r="EC1284" t="s">
        <v>3</v>
      </c>
      <c r="EE1284">
        <v>36260452</v>
      </c>
      <c r="EF1284">
        <v>2</v>
      </c>
      <c r="EG1284" t="s">
        <v>55</v>
      </c>
      <c r="EH1284">
        <v>0</v>
      </c>
      <c r="EI1284" t="s">
        <v>3</v>
      </c>
      <c r="EJ1284">
        <v>1</v>
      </c>
      <c r="EK1284">
        <v>15001</v>
      </c>
      <c r="EL1284" t="s">
        <v>180</v>
      </c>
      <c r="EM1284" t="s">
        <v>181</v>
      </c>
      <c r="EO1284" t="s">
        <v>3</v>
      </c>
      <c r="EQ1284">
        <v>0</v>
      </c>
      <c r="ER1284">
        <v>159.41999999999999</v>
      </c>
      <c r="ES1284">
        <v>0.36</v>
      </c>
      <c r="ET1284">
        <v>2.06</v>
      </c>
      <c r="EU1284">
        <v>0.14000000000000001</v>
      </c>
      <c r="EV1284">
        <v>157</v>
      </c>
      <c r="EW1284">
        <v>16.32</v>
      </c>
      <c r="EX1284">
        <v>0.01</v>
      </c>
      <c r="EY1284">
        <v>0</v>
      </c>
      <c r="FQ1284">
        <v>0</v>
      </c>
      <c r="FR1284">
        <f t="shared" si="1285"/>
        <v>0</v>
      </c>
      <c r="FS1284">
        <v>0</v>
      </c>
      <c r="FT1284" t="s">
        <v>58</v>
      </c>
      <c r="FU1284" t="s">
        <v>59</v>
      </c>
      <c r="FX1284">
        <v>94.5</v>
      </c>
      <c r="FY1284">
        <v>46.75</v>
      </c>
      <c r="GA1284" t="s">
        <v>3</v>
      </c>
      <c r="GD1284">
        <v>1</v>
      </c>
      <c r="GF1284">
        <v>-257371518</v>
      </c>
      <c r="GG1284">
        <v>2</v>
      </c>
      <c r="GH1284">
        <v>1</v>
      </c>
      <c r="GI1284">
        <v>2</v>
      </c>
      <c r="GJ1284">
        <v>0</v>
      </c>
      <c r="GK1284">
        <v>0</v>
      </c>
      <c r="GL1284">
        <f t="shared" si="1286"/>
        <v>0</v>
      </c>
      <c r="GM1284">
        <f t="shared" si="1287"/>
        <v>1718.12</v>
      </c>
      <c r="GN1284">
        <f t="shared" si="1288"/>
        <v>1718.12</v>
      </c>
      <c r="GO1284">
        <f t="shared" si="1289"/>
        <v>0</v>
      </c>
      <c r="GP1284">
        <f t="shared" si="1290"/>
        <v>0</v>
      </c>
      <c r="GR1284">
        <v>0</v>
      </c>
      <c r="GS1284">
        <v>3</v>
      </c>
      <c r="GT1284">
        <v>0</v>
      </c>
      <c r="GU1284" t="s">
        <v>3</v>
      </c>
      <c r="GV1284">
        <f t="shared" si="1291"/>
        <v>0</v>
      </c>
      <c r="GW1284">
        <v>1</v>
      </c>
      <c r="GX1284">
        <f t="shared" si="1292"/>
        <v>0</v>
      </c>
      <c r="HA1284">
        <v>0</v>
      </c>
      <c r="HB1284">
        <v>0</v>
      </c>
      <c r="HC1284">
        <f t="shared" si="1293"/>
        <v>0</v>
      </c>
      <c r="HE1284" t="s">
        <v>3</v>
      </c>
      <c r="HF1284" t="s">
        <v>3</v>
      </c>
      <c r="IK1284">
        <v>0</v>
      </c>
    </row>
    <row r="1285" spans="1:245">
      <c r="A1285">
        <v>18</v>
      </c>
      <c r="B1285">
        <v>0</v>
      </c>
      <c r="C1285">
        <v>1071</v>
      </c>
      <c r="E1285" t="s">
        <v>140</v>
      </c>
      <c r="F1285" t="s">
        <v>369</v>
      </c>
      <c r="G1285" t="s">
        <v>370</v>
      </c>
      <c r="H1285" t="s">
        <v>28</v>
      </c>
      <c r="I1285">
        <f>I1284*J1285</f>
        <v>2.8440000000000006E-3</v>
      </c>
      <c r="J1285">
        <v>2.0000000000000004E-2</v>
      </c>
      <c r="O1285">
        <f t="shared" si="1255"/>
        <v>0</v>
      </c>
      <c r="P1285">
        <f t="shared" si="1256"/>
        <v>0</v>
      </c>
      <c r="Q1285">
        <f t="shared" si="1257"/>
        <v>0</v>
      </c>
      <c r="R1285">
        <f t="shared" si="1258"/>
        <v>0</v>
      </c>
      <c r="S1285">
        <f t="shared" si="1259"/>
        <v>0</v>
      </c>
      <c r="T1285">
        <f t="shared" si="1260"/>
        <v>0</v>
      </c>
      <c r="U1285">
        <f t="shared" si="1261"/>
        <v>0</v>
      </c>
      <c r="V1285">
        <f t="shared" si="1262"/>
        <v>0</v>
      </c>
      <c r="W1285">
        <f t="shared" si="1263"/>
        <v>0</v>
      </c>
      <c r="X1285">
        <f t="shared" si="1264"/>
        <v>0</v>
      </c>
      <c r="Y1285">
        <f t="shared" si="1265"/>
        <v>0</v>
      </c>
      <c r="AA1285">
        <v>33525518</v>
      </c>
      <c r="AB1285">
        <f t="shared" si="1266"/>
        <v>0</v>
      </c>
      <c r="AC1285">
        <f>ROUND((ES1285),6)</f>
        <v>0</v>
      </c>
      <c r="AD1285">
        <f t="shared" si="1267"/>
        <v>0</v>
      </c>
      <c r="AE1285">
        <f t="shared" si="1268"/>
        <v>0</v>
      </c>
      <c r="AF1285">
        <f t="shared" si="1269"/>
        <v>0</v>
      </c>
      <c r="AG1285">
        <f t="shared" si="1270"/>
        <v>0</v>
      </c>
      <c r="AH1285">
        <f t="shared" si="1271"/>
        <v>0</v>
      </c>
      <c r="AI1285">
        <f t="shared" si="1272"/>
        <v>0</v>
      </c>
      <c r="AJ1285">
        <f t="shared" si="1273"/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95</v>
      </c>
      <c r="AU1285">
        <v>47</v>
      </c>
      <c r="AV1285">
        <v>1</v>
      </c>
      <c r="AW1285">
        <v>1</v>
      </c>
      <c r="AZ1285">
        <v>1</v>
      </c>
      <c r="BA1285">
        <v>1</v>
      </c>
      <c r="BB1285">
        <v>1</v>
      </c>
      <c r="BC1285">
        <v>1</v>
      </c>
      <c r="BD1285" t="s">
        <v>3</v>
      </c>
      <c r="BE1285" t="s">
        <v>3</v>
      </c>
      <c r="BF1285" t="s">
        <v>3</v>
      </c>
      <c r="BG1285" t="s">
        <v>3</v>
      </c>
      <c r="BH1285">
        <v>3</v>
      </c>
      <c r="BI1285">
        <v>1</v>
      </c>
      <c r="BJ1285" t="s">
        <v>371</v>
      </c>
      <c r="BM1285">
        <v>15001</v>
      </c>
      <c r="BN1285">
        <v>0</v>
      </c>
      <c r="BO1285" t="s">
        <v>3</v>
      </c>
      <c r="BP1285">
        <v>0</v>
      </c>
      <c r="BQ1285">
        <v>2</v>
      </c>
      <c r="BR1285">
        <v>0</v>
      </c>
      <c r="BS1285">
        <v>1</v>
      </c>
      <c r="BT1285">
        <v>1</v>
      </c>
      <c r="BU1285">
        <v>1</v>
      </c>
      <c r="BV1285">
        <v>1</v>
      </c>
      <c r="BW1285">
        <v>1</v>
      </c>
      <c r="BX1285">
        <v>1</v>
      </c>
      <c r="BY1285" t="s">
        <v>3</v>
      </c>
      <c r="BZ1285">
        <v>105</v>
      </c>
      <c r="CA1285">
        <v>55</v>
      </c>
      <c r="CE1285">
        <v>0</v>
      </c>
      <c r="CF1285">
        <v>0</v>
      </c>
      <c r="CG1285">
        <v>0</v>
      </c>
      <c r="CM1285">
        <v>0</v>
      </c>
      <c r="CN1285" t="s">
        <v>3</v>
      </c>
      <c r="CO1285">
        <v>0</v>
      </c>
      <c r="CP1285">
        <f t="shared" si="1274"/>
        <v>0</v>
      </c>
      <c r="CQ1285">
        <f t="shared" si="1275"/>
        <v>0</v>
      </c>
      <c r="CR1285">
        <f t="shared" si="1276"/>
        <v>0</v>
      </c>
      <c r="CS1285">
        <f t="shared" si="1277"/>
        <v>0</v>
      </c>
      <c r="CT1285">
        <f t="shared" si="1278"/>
        <v>0</v>
      </c>
      <c r="CU1285">
        <f t="shared" si="1279"/>
        <v>0</v>
      </c>
      <c r="CV1285">
        <f t="shared" si="1280"/>
        <v>0</v>
      </c>
      <c r="CW1285">
        <f t="shared" si="1281"/>
        <v>0</v>
      </c>
      <c r="CX1285">
        <f t="shared" si="1282"/>
        <v>0</v>
      </c>
      <c r="CY1285">
        <f t="shared" si="1283"/>
        <v>0</v>
      </c>
      <c r="CZ1285">
        <f t="shared" si="1284"/>
        <v>0</v>
      </c>
      <c r="DC1285" t="s">
        <v>3</v>
      </c>
      <c r="DD1285" t="s">
        <v>3</v>
      </c>
      <c r="DE1285" t="s">
        <v>3</v>
      </c>
      <c r="DF1285" t="s">
        <v>3</v>
      </c>
      <c r="DG1285" t="s">
        <v>3</v>
      </c>
      <c r="DH1285" t="s">
        <v>3</v>
      </c>
      <c r="DI1285" t="s">
        <v>3</v>
      </c>
      <c r="DJ1285" t="s">
        <v>3</v>
      </c>
      <c r="DK1285" t="s">
        <v>3</v>
      </c>
      <c r="DL1285" t="s">
        <v>3</v>
      </c>
      <c r="DM1285" t="s">
        <v>3</v>
      </c>
      <c r="DN1285">
        <v>0</v>
      </c>
      <c r="DO1285">
        <v>0</v>
      </c>
      <c r="DP1285">
        <v>1</v>
      </c>
      <c r="DQ1285">
        <v>1</v>
      </c>
      <c r="DU1285">
        <v>1009</v>
      </c>
      <c r="DV1285" t="s">
        <v>28</v>
      </c>
      <c r="DW1285" t="s">
        <v>28</v>
      </c>
      <c r="DX1285">
        <v>1000</v>
      </c>
      <c r="DZ1285" t="s">
        <v>3</v>
      </c>
      <c r="EA1285" t="s">
        <v>3</v>
      </c>
      <c r="EB1285" t="s">
        <v>3</v>
      </c>
      <c r="EC1285" t="s">
        <v>3</v>
      </c>
      <c r="EE1285">
        <v>36260452</v>
      </c>
      <c r="EF1285">
        <v>2</v>
      </c>
      <c r="EG1285" t="s">
        <v>55</v>
      </c>
      <c r="EH1285">
        <v>0</v>
      </c>
      <c r="EI1285" t="s">
        <v>3</v>
      </c>
      <c r="EJ1285">
        <v>1</v>
      </c>
      <c r="EK1285">
        <v>15001</v>
      </c>
      <c r="EL1285" t="s">
        <v>180</v>
      </c>
      <c r="EM1285" t="s">
        <v>181</v>
      </c>
      <c r="EO1285" t="s">
        <v>3</v>
      </c>
      <c r="EQ1285">
        <v>0</v>
      </c>
      <c r="ER1285">
        <v>0</v>
      </c>
      <c r="ES1285">
        <v>0</v>
      </c>
      <c r="ET1285">
        <v>0</v>
      </c>
      <c r="EU1285">
        <v>0</v>
      </c>
      <c r="EV1285">
        <v>0</v>
      </c>
      <c r="EW1285">
        <v>0</v>
      </c>
      <c r="EX1285">
        <v>0</v>
      </c>
      <c r="FQ1285">
        <v>0</v>
      </c>
      <c r="FR1285">
        <f t="shared" si="1285"/>
        <v>0</v>
      </c>
      <c r="FS1285">
        <v>0</v>
      </c>
      <c r="FT1285" t="s">
        <v>58</v>
      </c>
      <c r="FU1285" t="s">
        <v>59</v>
      </c>
      <c r="FX1285">
        <v>94.5</v>
      </c>
      <c r="FY1285">
        <v>46.75</v>
      </c>
      <c r="GA1285" t="s">
        <v>3</v>
      </c>
      <c r="GD1285">
        <v>1</v>
      </c>
      <c r="GF1285">
        <v>-192135928</v>
      </c>
      <c r="GG1285">
        <v>2</v>
      </c>
      <c r="GH1285">
        <v>1</v>
      </c>
      <c r="GI1285">
        <v>-2</v>
      </c>
      <c r="GJ1285">
        <v>0</v>
      </c>
      <c r="GK1285">
        <v>0</v>
      </c>
      <c r="GL1285">
        <f t="shared" si="1286"/>
        <v>0</v>
      </c>
      <c r="GM1285">
        <f t="shared" si="1287"/>
        <v>0</v>
      </c>
      <c r="GN1285">
        <f t="shared" si="1288"/>
        <v>0</v>
      </c>
      <c r="GO1285">
        <f t="shared" si="1289"/>
        <v>0</v>
      </c>
      <c r="GP1285">
        <f t="shared" si="1290"/>
        <v>0</v>
      </c>
      <c r="GR1285">
        <v>0</v>
      </c>
      <c r="GS1285">
        <v>3</v>
      </c>
      <c r="GT1285">
        <v>0</v>
      </c>
      <c r="GU1285" t="s">
        <v>3</v>
      </c>
      <c r="GV1285">
        <f t="shared" si="1291"/>
        <v>0</v>
      </c>
      <c r="GW1285">
        <v>1</v>
      </c>
      <c r="GX1285">
        <f t="shared" si="1292"/>
        <v>0</v>
      </c>
      <c r="HA1285">
        <v>0</v>
      </c>
      <c r="HB1285">
        <v>0</v>
      </c>
      <c r="HC1285">
        <f t="shared" si="1293"/>
        <v>0</v>
      </c>
      <c r="HE1285" t="s">
        <v>3</v>
      </c>
      <c r="HF1285" t="s">
        <v>3</v>
      </c>
      <c r="IK1285">
        <v>0</v>
      </c>
    </row>
    <row r="1286" spans="1:245">
      <c r="A1286">
        <v>17</v>
      </c>
      <c r="B1286">
        <v>0</v>
      </c>
      <c r="C1286">
        <f>ROW(SmtRes!A1081)</f>
        <v>1081</v>
      </c>
      <c r="D1286">
        <f>ROW(EtalonRes!A1061)</f>
        <v>1061</v>
      </c>
      <c r="E1286" t="s">
        <v>141</v>
      </c>
      <c r="F1286" t="s">
        <v>372</v>
      </c>
      <c r="G1286" t="s">
        <v>373</v>
      </c>
      <c r="H1286" t="s">
        <v>374</v>
      </c>
      <c r="I1286">
        <f>ROUND(14.22/100,9)</f>
        <v>0.14219999999999999</v>
      </c>
      <c r="J1286">
        <v>0</v>
      </c>
      <c r="O1286">
        <f t="shared" si="1255"/>
        <v>3875.1</v>
      </c>
      <c r="P1286">
        <f t="shared" si="1256"/>
        <v>1848.11</v>
      </c>
      <c r="Q1286">
        <f t="shared" si="1257"/>
        <v>8.8699999999999992</v>
      </c>
      <c r="R1286">
        <f t="shared" si="1258"/>
        <v>8.52</v>
      </c>
      <c r="S1286">
        <f t="shared" si="1259"/>
        <v>2018.12</v>
      </c>
      <c r="T1286">
        <f t="shared" si="1260"/>
        <v>0</v>
      </c>
      <c r="U1286">
        <f t="shared" si="1261"/>
        <v>7.0189919999999999</v>
      </c>
      <c r="V1286">
        <f t="shared" si="1262"/>
        <v>1.9908000000000002E-2</v>
      </c>
      <c r="W1286">
        <f t="shared" si="1263"/>
        <v>0</v>
      </c>
      <c r="X1286">
        <f t="shared" si="1264"/>
        <v>1925.31</v>
      </c>
      <c r="Y1286">
        <f t="shared" si="1265"/>
        <v>952.52</v>
      </c>
      <c r="AA1286">
        <v>33525518</v>
      </c>
      <c r="AB1286">
        <f t="shared" si="1266"/>
        <v>3265.18</v>
      </c>
      <c r="AC1286">
        <f>ROUND((ES1286),6)</f>
        <v>2813.1</v>
      </c>
      <c r="AD1286">
        <f t="shared" si="1267"/>
        <v>4.38</v>
      </c>
      <c r="AE1286">
        <f t="shared" si="1268"/>
        <v>1.89</v>
      </c>
      <c r="AF1286">
        <f t="shared" si="1269"/>
        <v>447.7</v>
      </c>
      <c r="AG1286">
        <f t="shared" si="1270"/>
        <v>0</v>
      </c>
      <c r="AH1286">
        <f t="shared" si="1271"/>
        <v>49.36</v>
      </c>
      <c r="AI1286">
        <f t="shared" si="1272"/>
        <v>0.14000000000000001</v>
      </c>
      <c r="AJ1286">
        <f t="shared" si="1273"/>
        <v>0</v>
      </c>
      <c r="AK1286">
        <v>3265.18</v>
      </c>
      <c r="AL1286">
        <v>2813.1</v>
      </c>
      <c r="AM1286">
        <v>4.38</v>
      </c>
      <c r="AN1286">
        <v>1.89</v>
      </c>
      <c r="AO1286">
        <v>447.7</v>
      </c>
      <c r="AP1286">
        <v>0</v>
      </c>
      <c r="AQ1286">
        <v>49.36</v>
      </c>
      <c r="AR1286">
        <v>0.14000000000000001</v>
      </c>
      <c r="AS1286">
        <v>0</v>
      </c>
      <c r="AT1286">
        <v>95</v>
      </c>
      <c r="AU1286">
        <v>47</v>
      </c>
      <c r="AV1286">
        <v>1</v>
      </c>
      <c r="AW1286">
        <v>1</v>
      </c>
      <c r="AZ1286">
        <v>1</v>
      </c>
      <c r="BA1286">
        <v>31.7</v>
      </c>
      <c r="BB1286">
        <v>14.24</v>
      </c>
      <c r="BC1286">
        <v>4.62</v>
      </c>
      <c r="BD1286" t="s">
        <v>3</v>
      </c>
      <c r="BE1286" t="s">
        <v>3</v>
      </c>
      <c r="BF1286" t="s">
        <v>3</v>
      </c>
      <c r="BG1286" t="s">
        <v>3</v>
      </c>
      <c r="BH1286">
        <v>0</v>
      </c>
      <c r="BI1286">
        <v>1</v>
      </c>
      <c r="BJ1286" t="s">
        <v>375</v>
      </c>
      <c r="BM1286">
        <v>15001</v>
      </c>
      <c r="BN1286">
        <v>0</v>
      </c>
      <c r="BO1286" t="s">
        <v>372</v>
      </c>
      <c r="BP1286">
        <v>1</v>
      </c>
      <c r="BQ1286">
        <v>2</v>
      </c>
      <c r="BR1286">
        <v>0</v>
      </c>
      <c r="BS1286">
        <v>31.7</v>
      </c>
      <c r="BT1286">
        <v>1</v>
      </c>
      <c r="BU1286">
        <v>1</v>
      </c>
      <c r="BV1286">
        <v>1</v>
      </c>
      <c r="BW1286">
        <v>1</v>
      </c>
      <c r="BX1286">
        <v>1</v>
      </c>
      <c r="BY1286" t="s">
        <v>3</v>
      </c>
      <c r="BZ1286">
        <v>105</v>
      </c>
      <c r="CA1286">
        <v>55</v>
      </c>
      <c r="CE1286">
        <v>0</v>
      </c>
      <c r="CF1286">
        <v>0</v>
      </c>
      <c r="CG1286">
        <v>0</v>
      </c>
      <c r="CM1286">
        <v>0</v>
      </c>
      <c r="CN1286" t="s">
        <v>3</v>
      </c>
      <c r="CO1286">
        <v>0</v>
      </c>
      <c r="CP1286">
        <f t="shared" si="1274"/>
        <v>3875.0999999999995</v>
      </c>
      <c r="CQ1286">
        <f t="shared" si="1275"/>
        <v>12996.521999999999</v>
      </c>
      <c r="CR1286">
        <f t="shared" si="1276"/>
        <v>62.371200000000002</v>
      </c>
      <c r="CS1286">
        <f t="shared" si="1277"/>
        <v>59.912999999999997</v>
      </c>
      <c r="CT1286">
        <f t="shared" si="1278"/>
        <v>14192.09</v>
      </c>
      <c r="CU1286">
        <f t="shared" si="1279"/>
        <v>0</v>
      </c>
      <c r="CV1286">
        <f t="shared" si="1280"/>
        <v>49.36</v>
      </c>
      <c r="CW1286">
        <f t="shared" si="1281"/>
        <v>0.14000000000000001</v>
      </c>
      <c r="CX1286">
        <f t="shared" si="1282"/>
        <v>0</v>
      </c>
      <c r="CY1286">
        <f t="shared" si="1283"/>
        <v>1925.308</v>
      </c>
      <c r="CZ1286">
        <f t="shared" si="1284"/>
        <v>952.52079999999989</v>
      </c>
      <c r="DC1286" t="s">
        <v>3</v>
      </c>
      <c r="DD1286" t="s">
        <v>3</v>
      </c>
      <c r="DE1286" t="s">
        <v>3</v>
      </c>
      <c r="DF1286" t="s">
        <v>3</v>
      </c>
      <c r="DG1286" t="s">
        <v>3</v>
      </c>
      <c r="DH1286" t="s">
        <v>3</v>
      </c>
      <c r="DI1286" t="s">
        <v>3</v>
      </c>
      <c r="DJ1286" t="s">
        <v>3</v>
      </c>
      <c r="DK1286" t="s">
        <v>3</v>
      </c>
      <c r="DL1286" t="s">
        <v>3</v>
      </c>
      <c r="DM1286" t="s">
        <v>3</v>
      </c>
      <c r="DN1286">
        <v>0</v>
      </c>
      <c r="DO1286">
        <v>0</v>
      </c>
      <c r="DP1286">
        <v>1</v>
      </c>
      <c r="DQ1286">
        <v>1</v>
      </c>
      <c r="DU1286">
        <v>1013</v>
      </c>
      <c r="DV1286" t="s">
        <v>374</v>
      </c>
      <c r="DW1286" t="s">
        <v>374</v>
      </c>
      <c r="DX1286">
        <v>1</v>
      </c>
      <c r="DZ1286" t="s">
        <v>3</v>
      </c>
      <c r="EA1286" t="s">
        <v>3</v>
      </c>
      <c r="EB1286" t="s">
        <v>3</v>
      </c>
      <c r="EC1286" t="s">
        <v>3</v>
      </c>
      <c r="EE1286">
        <v>36260452</v>
      </c>
      <c r="EF1286">
        <v>2</v>
      </c>
      <c r="EG1286" t="s">
        <v>55</v>
      </c>
      <c r="EH1286">
        <v>0</v>
      </c>
      <c r="EI1286" t="s">
        <v>3</v>
      </c>
      <c r="EJ1286">
        <v>1</v>
      </c>
      <c r="EK1286">
        <v>15001</v>
      </c>
      <c r="EL1286" t="s">
        <v>180</v>
      </c>
      <c r="EM1286" t="s">
        <v>181</v>
      </c>
      <c r="EO1286" t="s">
        <v>3</v>
      </c>
      <c r="EQ1286">
        <v>0</v>
      </c>
      <c r="ER1286">
        <v>3265.18</v>
      </c>
      <c r="ES1286">
        <v>2813.1</v>
      </c>
      <c r="ET1286">
        <v>4.38</v>
      </c>
      <c r="EU1286">
        <v>1.89</v>
      </c>
      <c r="EV1286">
        <v>447.7</v>
      </c>
      <c r="EW1286">
        <v>49.36</v>
      </c>
      <c r="EX1286">
        <v>0.14000000000000001</v>
      </c>
      <c r="EY1286">
        <v>0</v>
      </c>
      <c r="FQ1286">
        <v>0</v>
      </c>
      <c r="FR1286">
        <f t="shared" si="1285"/>
        <v>0</v>
      </c>
      <c r="FS1286">
        <v>0</v>
      </c>
      <c r="FT1286" t="s">
        <v>58</v>
      </c>
      <c r="FU1286" t="s">
        <v>59</v>
      </c>
      <c r="FX1286">
        <v>94.5</v>
      </c>
      <c r="FY1286">
        <v>46.75</v>
      </c>
      <c r="GA1286" t="s">
        <v>3</v>
      </c>
      <c r="GD1286">
        <v>1</v>
      </c>
      <c r="GF1286">
        <v>-1709648782</v>
      </c>
      <c r="GG1286">
        <v>2</v>
      </c>
      <c r="GH1286">
        <v>1</v>
      </c>
      <c r="GI1286">
        <v>2</v>
      </c>
      <c r="GJ1286">
        <v>0</v>
      </c>
      <c r="GK1286">
        <v>0</v>
      </c>
      <c r="GL1286">
        <f t="shared" si="1286"/>
        <v>0</v>
      </c>
      <c r="GM1286">
        <f t="shared" si="1287"/>
        <v>6752.93</v>
      </c>
      <c r="GN1286">
        <f t="shared" si="1288"/>
        <v>6752.93</v>
      </c>
      <c r="GO1286">
        <f t="shared" si="1289"/>
        <v>0</v>
      </c>
      <c r="GP1286">
        <f t="shared" si="1290"/>
        <v>0</v>
      </c>
      <c r="GR1286">
        <v>0</v>
      </c>
      <c r="GS1286">
        <v>3</v>
      </c>
      <c r="GT1286">
        <v>0</v>
      </c>
      <c r="GU1286" t="s">
        <v>3</v>
      </c>
      <c r="GV1286">
        <f t="shared" si="1291"/>
        <v>0</v>
      </c>
      <c r="GW1286">
        <v>1</v>
      </c>
      <c r="GX1286">
        <f t="shared" si="1292"/>
        <v>0</v>
      </c>
      <c r="HA1286">
        <v>0</v>
      </c>
      <c r="HB1286">
        <v>0</v>
      </c>
      <c r="HC1286">
        <f t="shared" si="1293"/>
        <v>0</v>
      </c>
      <c r="HE1286" t="s">
        <v>3</v>
      </c>
      <c r="HF1286" t="s">
        <v>3</v>
      </c>
      <c r="IK1286">
        <v>0</v>
      </c>
    </row>
    <row r="1287" spans="1:245">
      <c r="A1287">
        <v>17</v>
      </c>
      <c r="B1287">
        <v>0</v>
      </c>
      <c r="C1287">
        <f>ROW(SmtRes!A1090)</f>
        <v>1090</v>
      </c>
      <c r="D1287">
        <f>ROW(EtalonRes!A1070)</f>
        <v>1070</v>
      </c>
      <c r="E1287" t="s">
        <v>148</v>
      </c>
      <c r="F1287" t="s">
        <v>343</v>
      </c>
      <c r="G1287" t="s">
        <v>344</v>
      </c>
      <c r="H1287" t="s">
        <v>270</v>
      </c>
      <c r="I1287">
        <f>ROUND(14.22/100,9)</f>
        <v>0.14219999999999999</v>
      </c>
      <c r="J1287">
        <v>0</v>
      </c>
      <c r="O1287">
        <f t="shared" si="1255"/>
        <v>1736.68</v>
      </c>
      <c r="P1287">
        <f t="shared" si="1256"/>
        <v>0</v>
      </c>
      <c r="Q1287">
        <f t="shared" si="1257"/>
        <v>20.54</v>
      </c>
      <c r="R1287">
        <f t="shared" si="1258"/>
        <v>1.04</v>
      </c>
      <c r="S1287">
        <f t="shared" si="1259"/>
        <v>1716.14</v>
      </c>
      <c r="T1287">
        <f t="shared" si="1260"/>
        <v>0</v>
      </c>
      <c r="U1287">
        <f t="shared" si="1261"/>
        <v>6.1942320000000004</v>
      </c>
      <c r="V1287">
        <f t="shared" si="1262"/>
        <v>2.8439999999999997E-3</v>
      </c>
      <c r="W1287">
        <f t="shared" si="1263"/>
        <v>0</v>
      </c>
      <c r="X1287">
        <f t="shared" si="1264"/>
        <v>1631.32</v>
      </c>
      <c r="Y1287">
        <f t="shared" si="1265"/>
        <v>807.07</v>
      </c>
      <c r="AA1287">
        <v>33525518</v>
      </c>
      <c r="AB1287">
        <f t="shared" si="1266"/>
        <v>394.34</v>
      </c>
      <c r="AC1287">
        <f>ROUND(0,6)</f>
        <v>0</v>
      </c>
      <c r="AD1287">
        <f t="shared" si="1267"/>
        <v>13.63</v>
      </c>
      <c r="AE1287">
        <f t="shared" si="1268"/>
        <v>0.23</v>
      </c>
      <c r="AF1287">
        <f t="shared" si="1269"/>
        <v>380.71</v>
      </c>
      <c r="AG1287">
        <f t="shared" si="1270"/>
        <v>0</v>
      </c>
      <c r="AH1287">
        <f t="shared" si="1271"/>
        <v>43.56</v>
      </c>
      <c r="AI1287">
        <f t="shared" si="1272"/>
        <v>0.02</v>
      </c>
      <c r="AJ1287">
        <f t="shared" si="1273"/>
        <v>0</v>
      </c>
      <c r="AK1287">
        <v>394.34</v>
      </c>
      <c r="AL1287">
        <v>0</v>
      </c>
      <c r="AM1287">
        <v>13.63</v>
      </c>
      <c r="AN1287">
        <v>0.23</v>
      </c>
      <c r="AO1287">
        <v>380.71</v>
      </c>
      <c r="AP1287">
        <v>0</v>
      </c>
      <c r="AQ1287">
        <v>43.56</v>
      </c>
      <c r="AR1287">
        <v>0.02</v>
      </c>
      <c r="AS1287">
        <v>0</v>
      </c>
      <c r="AT1287">
        <v>95</v>
      </c>
      <c r="AU1287">
        <v>47</v>
      </c>
      <c r="AV1287">
        <v>1</v>
      </c>
      <c r="AW1287">
        <v>1</v>
      </c>
      <c r="AZ1287">
        <v>1</v>
      </c>
      <c r="BA1287">
        <v>31.7</v>
      </c>
      <c r="BB1287">
        <v>10.6</v>
      </c>
      <c r="BC1287">
        <v>5.39</v>
      </c>
      <c r="BD1287" t="s">
        <v>3</v>
      </c>
      <c r="BE1287" t="s">
        <v>3</v>
      </c>
      <c r="BF1287" t="s">
        <v>3</v>
      </c>
      <c r="BG1287" t="s">
        <v>3</v>
      </c>
      <c r="BH1287">
        <v>0</v>
      </c>
      <c r="BI1287">
        <v>1</v>
      </c>
      <c r="BJ1287" t="s">
        <v>345</v>
      </c>
      <c r="BM1287">
        <v>15001</v>
      </c>
      <c r="BN1287">
        <v>0</v>
      </c>
      <c r="BO1287" t="s">
        <v>343</v>
      </c>
      <c r="BP1287">
        <v>1</v>
      </c>
      <c r="BQ1287">
        <v>2</v>
      </c>
      <c r="BR1287">
        <v>0</v>
      </c>
      <c r="BS1287">
        <v>31.7</v>
      </c>
      <c r="BT1287">
        <v>1</v>
      </c>
      <c r="BU1287">
        <v>1</v>
      </c>
      <c r="BV1287">
        <v>1</v>
      </c>
      <c r="BW1287">
        <v>1</v>
      </c>
      <c r="BX1287">
        <v>1</v>
      </c>
      <c r="BY1287" t="s">
        <v>3</v>
      </c>
      <c r="BZ1287">
        <v>105</v>
      </c>
      <c r="CA1287">
        <v>55</v>
      </c>
      <c r="CE1287">
        <v>0</v>
      </c>
      <c r="CF1287">
        <v>0</v>
      </c>
      <c r="CG1287">
        <v>0</v>
      </c>
      <c r="CM1287">
        <v>0</v>
      </c>
      <c r="CN1287" t="s">
        <v>3</v>
      </c>
      <c r="CO1287">
        <v>0</v>
      </c>
      <c r="CP1287">
        <f t="shared" si="1274"/>
        <v>1736.68</v>
      </c>
      <c r="CQ1287">
        <f t="shared" si="1275"/>
        <v>0</v>
      </c>
      <c r="CR1287">
        <f t="shared" si="1276"/>
        <v>144.47800000000001</v>
      </c>
      <c r="CS1287">
        <f t="shared" si="1277"/>
        <v>7.2910000000000004</v>
      </c>
      <c r="CT1287">
        <f t="shared" si="1278"/>
        <v>12068.507</v>
      </c>
      <c r="CU1287">
        <f t="shared" si="1279"/>
        <v>0</v>
      </c>
      <c r="CV1287">
        <f t="shared" si="1280"/>
        <v>43.56</v>
      </c>
      <c r="CW1287">
        <f t="shared" si="1281"/>
        <v>0.02</v>
      </c>
      <c r="CX1287">
        <f t="shared" si="1282"/>
        <v>0</v>
      </c>
      <c r="CY1287">
        <f t="shared" si="1283"/>
        <v>1631.3210000000001</v>
      </c>
      <c r="CZ1287">
        <f t="shared" si="1284"/>
        <v>807.07460000000003</v>
      </c>
      <c r="DC1287" t="s">
        <v>3</v>
      </c>
      <c r="DD1287" t="s">
        <v>214</v>
      </c>
      <c r="DE1287" t="s">
        <v>3</v>
      </c>
      <c r="DF1287" t="s">
        <v>3</v>
      </c>
      <c r="DG1287" t="s">
        <v>3</v>
      </c>
      <c r="DH1287" t="s">
        <v>3</v>
      </c>
      <c r="DI1287" t="s">
        <v>3</v>
      </c>
      <c r="DJ1287" t="s">
        <v>3</v>
      </c>
      <c r="DK1287" t="s">
        <v>3</v>
      </c>
      <c r="DL1287" t="s">
        <v>3</v>
      </c>
      <c r="DM1287" t="s">
        <v>3</v>
      </c>
      <c r="DN1287">
        <v>0</v>
      </c>
      <c r="DO1287">
        <v>0</v>
      </c>
      <c r="DP1287">
        <v>1</v>
      </c>
      <c r="DQ1287">
        <v>1</v>
      </c>
      <c r="DU1287">
        <v>1005</v>
      </c>
      <c r="DV1287" t="s">
        <v>270</v>
      </c>
      <c r="DW1287" t="s">
        <v>270</v>
      </c>
      <c r="DX1287">
        <v>100</v>
      </c>
      <c r="DZ1287" t="s">
        <v>3</v>
      </c>
      <c r="EA1287" t="s">
        <v>3</v>
      </c>
      <c r="EB1287" t="s">
        <v>3</v>
      </c>
      <c r="EC1287" t="s">
        <v>3</v>
      </c>
      <c r="EE1287">
        <v>36260452</v>
      </c>
      <c r="EF1287">
        <v>2</v>
      </c>
      <c r="EG1287" t="s">
        <v>55</v>
      </c>
      <c r="EH1287">
        <v>0</v>
      </c>
      <c r="EI1287" t="s">
        <v>3</v>
      </c>
      <c r="EJ1287">
        <v>1</v>
      </c>
      <c r="EK1287">
        <v>15001</v>
      </c>
      <c r="EL1287" t="s">
        <v>180</v>
      </c>
      <c r="EM1287" t="s">
        <v>181</v>
      </c>
      <c r="EO1287" t="s">
        <v>3</v>
      </c>
      <c r="EQ1287">
        <v>0</v>
      </c>
      <c r="ER1287">
        <v>394.34</v>
      </c>
      <c r="ES1287">
        <v>0</v>
      </c>
      <c r="ET1287">
        <v>13.63</v>
      </c>
      <c r="EU1287">
        <v>0.23</v>
      </c>
      <c r="EV1287">
        <v>380.71</v>
      </c>
      <c r="EW1287">
        <v>43.56</v>
      </c>
      <c r="EX1287">
        <v>0.02</v>
      </c>
      <c r="EY1287">
        <v>0</v>
      </c>
      <c r="FQ1287">
        <v>0</v>
      </c>
      <c r="FR1287">
        <f t="shared" si="1285"/>
        <v>0</v>
      </c>
      <c r="FS1287">
        <v>0</v>
      </c>
      <c r="FT1287" t="s">
        <v>58</v>
      </c>
      <c r="FU1287" t="s">
        <v>59</v>
      </c>
      <c r="FX1287">
        <v>94.5</v>
      </c>
      <c r="FY1287">
        <v>46.75</v>
      </c>
      <c r="GA1287" t="s">
        <v>3</v>
      </c>
      <c r="GD1287">
        <v>1</v>
      </c>
      <c r="GF1287">
        <v>1725986332</v>
      </c>
      <c r="GG1287">
        <v>2</v>
      </c>
      <c r="GH1287">
        <v>2</v>
      </c>
      <c r="GI1287">
        <v>2</v>
      </c>
      <c r="GJ1287">
        <v>0</v>
      </c>
      <c r="GK1287">
        <v>0</v>
      </c>
      <c r="GL1287">
        <f t="shared" si="1286"/>
        <v>0</v>
      </c>
      <c r="GM1287">
        <f t="shared" si="1287"/>
        <v>4175.07</v>
      </c>
      <c r="GN1287">
        <f t="shared" si="1288"/>
        <v>4175.07</v>
      </c>
      <c r="GO1287">
        <f t="shared" si="1289"/>
        <v>0</v>
      </c>
      <c r="GP1287">
        <f t="shared" si="1290"/>
        <v>0</v>
      </c>
      <c r="GR1287">
        <v>0</v>
      </c>
      <c r="GS1287">
        <v>3</v>
      </c>
      <c r="GT1287">
        <v>0</v>
      </c>
      <c r="GU1287" t="s">
        <v>3</v>
      </c>
      <c r="GV1287">
        <f t="shared" si="1291"/>
        <v>0</v>
      </c>
      <c r="GW1287">
        <v>1</v>
      </c>
      <c r="GX1287">
        <f t="shared" si="1292"/>
        <v>0</v>
      </c>
      <c r="HA1287">
        <v>0</v>
      </c>
      <c r="HB1287">
        <v>0</v>
      </c>
      <c r="HC1287">
        <f t="shared" si="1293"/>
        <v>0</v>
      </c>
      <c r="HE1287" t="s">
        <v>3</v>
      </c>
      <c r="HF1287" t="s">
        <v>3</v>
      </c>
      <c r="IK1287">
        <v>0</v>
      </c>
    </row>
    <row r="1288" spans="1:245">
      <c r="A1288">
        <v>17</v>
      </c>
      <c r="B1288">
        <v>0</v>
      </c>
      <c r="C1288">
        <f>ROW(SmtRes!A1096)</f>
        <v>1096</v>
      </c>
      <c r="D1288">
        <f>ROW(EtalonRes!A1076)</f>
        <v>1076</v>
      </c>
      <c r="E1288" t="s">
        <v>152</v>
      </c>
      <c r="F1288" t="s">
        <v>277</v>
      </c>
      <c r="G1288" t="s">
        <v>278</v>
      </c>
      <c r="H1288" t="s">
        <v>279</v>
      </c>
      <c r="I1288">
        <f>ROUND(13.2/100,9)</f>
        <v>0.13200000000000001</v>
      </c>
      <c r="J1288">
        <v>0</v>
      </c>
      <c r="O1288">
        <f t="shared" si="1255"/>
        <v>4629.1000000000004</v>
      </c>
      <c r="P1288">
        <f t="shared" si="1256"/>
        <v>0</v>
      </c>
      <c r="Q1288">
        <f t="shared" si="1257"/>
        <v>599.02</v>
      </c>
      <c r="R1288">
        <f t="shared" si="1258"/>
        <v>42.93</v>
      </c>
      <c r="S1288">
        <f t="shared" si="1259"/>
        <v>4030.08</v>
      </c>
      <c r="T1288">
        <f t="shared" si="1260"/>
        <v>0</v>
      </c>
      <c r="U1288">
        <f t="shared" si="1261"/>
        <v>13.52472</v>
      </c>
      <c r="V1288">
        <f t="shared" si="1262"/>
        <v>0.10032000000000001</v>
      </c>
      <c r="W1288">
        <f t="shared" si="1263"/>
        <v>0</v>
      </c>
      <c r="X1288">
        <f t="shared" si="1264"/>
        <v>3869.36</v>
      </c>
      <c r="Y1288">
        <f t="shared" si="1265"/>
        <v>1914.31</v>
      </c>
      <c r="AA1288">
        <v>33525518</v>
      </c>
      <c r="AB1288">
        <f t="shared" si="1266"/>
        <v>1396.55</v>
      </c>
      <c r="AC1288">
        <f>ROUND(0,6)</f>
        <v>0</v>
      </c>
      <c r="AD1288">
        <f t="shared" si="1267"/>
        <v>433.43</v>
      </c>
      <c r="AE1288">
        <f t="shared" si="1268"/>
        <v>10.26</v>
      </c>
      <c r="AF1288">
        <f t="shared" si="1269"/>
        <v>963.12</v>
      </c>
      <c r="AG1288">
        <f t="shared" si="1270"/>
        <v>0</v>
      </c>
      <c r="AH1288">
        <f t="shared" si="1271"/>
        <v>102.46</v>
      </c>
      <c r="AI1288">
        <f t="shared" si="1272"/>
        <v>0.76</v>
      </c>
      <c r="AJ1288">
        <f t="shared" si="1273"/>
        <v>0</v>
      </c>
      <c r="AK1288">
        <v>6747.4</v>
      </c>
      <c r="AL1288">
        <v>5350.85</v>
      </c>
      <c r="AM1288">
        <v>433.43</v>
      </c>
      <c r="AN1288">
        <v>10.26</v>
      </c>
      <c r="AO1288">
        <v>963.12</v>
      </c>
      <c r="AP1288">
        <v>0</v>
      </c>
      <c r="AQ1288">
        <v>102.46</v>
      </c>
      <c r="AR1288">
        <v>0.76</v>
      </c>
      <c r="AS1288">
        <v>0</v>
      </c>
      <c r="AT1288">
        <v>95</v>
      </c>
      <c r="AU1288">
        <v>47</v>
      </c>
      <c r="AV1288">
        <v>1</v>
      </c>
      <c r="AW1288">
        <v>1</v>
      </c>
      <c r="AZ1288">
        <v>1</v>
      </c>
      <c r="BA1288">
        <v>31.7</v>
      </c>
      <c r="BB1288">
        <v>10.47</v>
      </c>
      <c r="BC1288">
        <v>4.9800000000000004</v>
      </c>
      <c r="BD1288" t="s">
        <v>3</v>
      </c>
      <c r="BE1288" t="s">
        <v>3</v>
      </c>
      <c r="BF1288" t="s">
        <v>3</v>
      </c>
      <c r="BG1288" t="s">
        <v>3</v>
      </c>
      <c r="BH1288">
        <v>0</v>
      </c>
      <c r="BI1288">
        <v>1</v>
      </c>
      <c r="BJ1288" t="s">
        <v>280</v>
      </c>
      <c r="BM1288">
        <v>15001</v>
      </c>
      <c r="BN1288">
        <v>0</v>
      </c>
      <c r="BO1288" t="s">
        <v>277</v>
      </c>
      <c r="BP1288">
        <v>1</v>
      </c>
      <c r="BQ1288">
        <v>2</v>
      </c>
      <c r="BR1288">
        <v>0</v>
      </c>
      <c r="BS1288">
        <v>31.7</v>
      </c>
      <c r="BT1288">
        <v>1</v>
      </c>
      <c r="BU1288">
        <v>1</v>
      </c>
      <c r="BV1288">
        <v>1</v>
      </c>
      <c r="BW1288">
        <v>1</v>
      </c>
      <c r="BX1288">
        <v>1</v>
      </c>
      <c r="BY1288" t="s">
        <v>3</v>
      </c>
      <c r="BZ1288">
        <v>105</v>
      </c>
      <c r="CA1288">
        <v>55</v>
      </c>
      <c r="CE1288">
        <v>0</v>
      </c>
      <c r="CF1288">
        <v>0</v>
      </c>
      <c r="CG1288">
        <v>0</v>
      </c>
      <c r="CM1288">
        <v>0</v>
      </c>
      <c r="CN1288" t="s">
        <v>3</v>
      </c>
      <c r="CO1288">
        <v>0</v>
      </c>
      <c r="CP1288">
        <f t="shared" si="1274"/>
        <v>4629.1000000000004</v>
      </c>
      <c r="CQ1288">
        <f t="shared" si="1275"/>
        <v>0</v>
      </c>
      <c r="CR1288">
        <f t="shared" si="1276"/>
        <v>4538.0120999999999</v>
      </c>
      <c r="CS1288">
        <f t="shared" si="1277"/>
        <v>325.24199999999996</v>
      </c>
      <c r="CT1288">
        <f t="shared" si="1278"/>
        <v>30530.903999999999</v>
      </c>
      <c r="CU1288">
        <f t="shared" si="1279"/>
        <v>0</v>
      </c>
      <c r="CV1288">
        <f t="shared" si="1280"/>
        <v>102.46</v>
      </c>
      <c r="CW1288">
        <f t="shared" si="1281"/>
        <v>0.76</v>
      </c>
      <c r="CX1288">
        <f t="shared" si="1282"/>
        <v>0</v>
      </c>
      <c r="CY1288">
        <f t="shared" si="1283"/>
        <v>3869.3594999999996</v>
      </c>
      <c r="CZ1288">
        <f t="shared" si="1284"/>
        <v>1914.3146999999999</v>
      </c>
      <c r="DC1288" t="s">
        <v>3</v>
      </c>
      <c r="DD1288" t="s">
        <v>214</v>
      </c>
      <c r="DE1288" t="s">
        <v>3</v>
      </c>
      <c r="DF1288" t="s">
        <v>3</v>
      </c>
      <c r="DG1288" t="s">
        <v>3</v>
      </c>
      <c r="DH1288" t="s">
        <v>3</v>
      </c>
      <c r="DI1288" t="s">
        <v>3</v>
      </c>
      <c r="DJ1288" t="s">
        <v>3</v>
      </c>
      <c r="DK1288" t="s">
        <v>3</v>
      </c>
      <c r="DL1288" t="s">
        <v>3</v>
      </c>
      <c r="DM1288" t="s">
        <v>3</v>
      </c>
      <c r="DN1288">
        <v>0</v>
      </c>
      <c r="DO1288">
        <v>0</v>
      </c>
      <c r="DP1288">
        <v>1</v>
      </c>
      <c r="DQ1288">
        <v>1</v>
      </c>
      <c r="DU1288">
        <v>1013</v>
      </c>
      <c r="DV1288" t="s">
        <v>279</v>
      </c>
      <c r="DW1288" t="s">
        <v>279</v>
      </c>
      <c r="DX1288">
        <v>1</v>
      </c>
      <c r="DZ1288" t="s">
        <v>3</v>
      </c>
      <c r="EA1288" t="s">
        <v>3</v>
      </c>
      <c r="EB1288" t="s">
        <v>3</v>
      </c>
      <c r="EC1288" t="s">
        <v>3</v>
      </c>
      <c r="EE1288">
        <v>36260452</v>
      </c>
      <c r="EF1288">
        <v>2</v>
      </c>
      <c r="EG1288" t="s">
        <v>55</v>
      </c>
      <c r="EH1288">
        <v>0</v>
      </c>
      <c r="EI1288" t="s">
        <v>3</v>
      </c>
      <c r="EJ1288">
        <v>1</v>
      </c>
      <c r="EK1288">
        <v>15001</v>
      </c>
      <c r="EL1288" t="s">
        <v>180</v>
      </c>
      <c r="EM1288" t="s">
        <v>181</v>
      </c>
      <c r="EO1288" t="s">
        <v>3</v>
      </c>
      <c r="EQ1288">
        <v>0</v>
      </c>
      <c r="ER1288">
        <v>6747.4</v>
      </c>
      <c r="ES1288">
        <v>5350.85</v>
      </c>
      <c r="ET1288">
        <v>433.43</v>
      </c>
      <c r="EU1288">
        <v>10.26</v>
      </c>
      <c r="EV1288">
        <v>963.12</v>
      </c>
      <c r="EW1288">
        <v>102.46</v>
      </c>
      <c r="EX1288">
        <v>0.76</v>
      </c>
      <c r="EY1288">
        <v>0</v>
      </c>
      <c r="FQ1288">
        <v>0</v>
      </c>
      <c r="FR1288">
        <f t="shared" si="1285"/>
        <v>0</v>
      </c>
      <c r="FS1288">
        <v>0</v>
      </c>
      <c r="FT1288" t="s">
        <v>58</v>
      </c>
      <c r="FU1288" t="s">
        <v>59</v>
      </c>
      <c r="FX1288">
        <v>94.5</v>
      </c>
      <c r="FY1288">
        <v>46.75</v>
      </c>
      <c r="GA1288" t="s">
        <v>3</v>
      </c>
      <c r="GD1288">
        <v>1</v>
      </c>
      <c r="GF1288">
        <v>-1218928354</v>
      </c>
      <c r="GG1288">
        <v>2</v>
      </c>
      <c r="GH1288">
        <v>1</v>
      </c>
      <c r="GI1288">
        <v>2</v>
      </c>
      <c r="GJ1288">
        <v>0</v>
      </c>
      <c r="GK1288">
        <v>0</v>
      </c>
      <c r="GL1288">
        <f t="shared" si="1286"/>
        <v>0</v>
      </c>
      <c r="GM1288">
        <f t="shared" si="1287"/>
        <v>10412.77</v>
      </c>
      <c r="GN1288">
        <f t="shared" si="1288"/>
        <v>10412.77</v>
      </c>
      <c r="GO1288">
        <f t="shared" si="1289"/>
        <v>0</v>
      </c>
      <c r="GP1288">
        <f t="shared" si="1290"/>
        <v>0</v>
      </c>
      <c r="GR1288">
        <v>0</v>
      </c>
      <c r="GS1288">
        <v>0</v>
      </c>
      <c r="GT1288">
        <v>0</v>
      </c>
      <c r="GU1288" t="s">
        <v>3</v>
      </c>
      <c r="GV1288">
        <f t="shared" si="1291"/>
        <v>0</v>
      </c>
      <c r="GW1288">
        <v>1</v>
      </c>
      <c r="GX1288">
        <f t="shared" si="1292"/>
        <v>0</v>
      </c>
      <c r="HA1288">
        <v>0</v>
      </c>
      <c r="HB1288">
        <v>0</v>
      </c>
      <c r="HC1288">
        <f t="shared" si="1293"/>
        <v>0</v>
      </c>
      <c r="HE1288" t="s">
        <v>3</v>
      </c>
      <c r="HF1288" t="s">
        <v>3</v>
      </c>
      <c r="IK1288">
        <v>0</v>
      </c>
    </row>
    <row r="1290" spans="1:245">
      <c r="A1290" s="2">
        <v>51</v>
      </c>
      <c r="B1290" s="2">
        <f>B1276</f>
        <v>0</v>
      </c>
      <c r="C1290" s="2">
        <f>A1276</f>
        <v>5</v>
      </c>
      <c r="D1290" s="2">
        <f>ROW(A1276)</f>
        <v>1276</v>
      </c>
      <c r="E1290" s="2"/>
      <c r="F1290" s="2" t="str">
        <f>IF(F1276&lt;&gt;"",F1276,"")</f>
        <v>Новый подраздел</v>
      </c>
      <c r="G1290" s="2" t="str">
        <f>IF(G1276&lt;&gt;"",G1276,"")</f>
        <v>тамбур 24</v>
      </c>
      <c r="H1290" s="2">
        <v>0</v>
      </c>
      <c r="I1290" s="2"/>
      <c r="J1290" s="2"/>
      <c r="K1290" s="2"/>
      <c r="L1290" s="2"/>
      <c r="M1290" s="2"/>
      <c r="N1290" s="2"/>
      <c r="O1290" s="2">
        <f t="shared" ref="O1290:T1290" si="1294">ROUND(AB1290,2)</f>
        <v>26878.66</v>
      </c>
      <c r="P1290" s="2">
        <f t="shared" si="1294"/>
        <v>8618.86</v>
      </c>
      <c r="Q1290" s="2">
        <f t="shared" si="1294"/>
        <v>2199.38</v>
      </c>
      <c r="R1290" s="2">
        <f t="shared" si="1294"/>
        <v>847.82</v>
      </c>
      <c r="S1290" s="2">
        <f t="shared" si="1294"/>
        <v>16060.42</v>
      </c>
      <c r="T1290" s="2">
        <f t="shared" si="1294"/>
        <v>0</v>
      </c>
      <c r="U1290" s="2">
        <f>AH1290</f>
        <v>55.420146000000003</v>
      </c>
      <c r="V1290" s="2">
        <f>AI1290</f>
        <v>2.5255740000000002</v>
      </c>
      <c r="W1290" s="2">
        <f>ROUND(AJ1290,2)</f>
        <v>0</v>
      </c>
      <c r="X1290" s="2">
        <f>ROUND(AK1290,2)</f>
        <v>17404.12</v>
      </c>
      <c r="Y1290" s="2">
        <f>ROUND(AL1290,2)</f>
        <v>9371.98</v>
      </c>
      <c r="Z1290" s="2"/>
      <c r="AA1290" s="2"/>
      <c r="AB1290" s="2">
        <f>ROUND(SUMIF(AA1280:AA1288,"=33525518",O1280:O1288),2)</f>
        <v>26878.66</v>
      </c>
      <c r="AC1290" s="2">
        <f>ROUND(SUMIF(AA1280:AA1288,"=33525518",P1280:P1288),2)</f>
        <v>8618.86</v>
      </c>
      <c r="AD1290" s="2">
        <f>ROUND(SUMIF(AA1280:AA1288,"=33525518",Q1280:Q1288),2)</f>
        <v>2199.38</v>
      </c>
      <c r="AE1290" s="2">
        <f>ROUND(SUMIF(AA1280:AA1288,"=33525518",R1280:R1288),2)</f>
        <v>847.82</v>
      </c>
      <c r="AF1290" s="2">
        <f>ROUND(SUMIF(AA1280:AA1288,"=33525518",S1280:S1288),2)</f>
        <v>16060.42</v>
      </c>
      <c r="AG1290" s="2">
        <f>ROUND(SUMIF(AA1280:AA1288,"=33525518",T1280:T1288),2)</f>
        <v>0</v>
      </c>
      <c r="AH1290" s="2">
        <f>SUMIF(AA1280:AA1288,"=33525518",U1280:U1288)</f>
        <v>55.420146000000003</v>
      </c>
      <c r="AI1290" s="2">
        <f>SUMIF(AA1280:AA1288,"=33525518",V1280:V1288)</f>
        <v>2.5255740000000002</v>
      </c>
      <c r="AJ1290" s="2">
        <f>ROUND(SUMIF(AA1280:AA1288,"=33525518",W1280:W1288),2)</f>
        <v>0</v>
      </c>
      <c r="AK1290" s="2">
        <f>ROUND(SUMIF(AA1280:AA1288,"=33525518",X1280:X1288),2)</f>
        <v>17404.12</v>
      </c>
      <c r="AL1290" s="2">
        <f>ROUND(SUMIF(AA1280:AA1288,"=33525518",Y1280:Y1288),2)</f>
        <v>9371.98</v>
      </c>
      <c r="AM1290" s="2"/>
      <c r="AN1290" s="2"/>
      <c r="AO1290" s="2">
        <f t="shared" ref="AO1290:BD1290" si="1295">ROUND(BX1290,2)</f>
        <v>0</v>
      </c>
      <c r="AP1290" s="2">
        <f t="shared" si="1295"/>
        <v>0</v>
      </c>
      <c r="AQ1290" s="2">
        <f t="shared" si="1295"/>
        <v>0</v>
      </c>
      <c r="AR1290" s="2">
        <f t="shared" si="1295"/>
        <v>53654.76</v>
      </c>
      <c r="AS1290" s="2">
        <f t="shared" si="1295"/>
        <v>53654.76</v>
      </c>
      <c r="AT1290" s="2">
        <f t="shared" si="1295"/>
        <v>0</v>
      </c>
      <c r="AU1290" s="2">
        <f t="shared" si="1295"/>
        <v>0</v>
      </c>
      <c r="AV1290" s="2">
        <f t="shared" si="1295"/>
        <v>8618.86</v>
      </c>
      <c r="AW1290" s="2">
        <f t="shared" si="1295"/>
        <v>8618.86</v>
      </c>
      <c r="AX1290" s="2">
        <f t="shared" si="1295"/>
        <v>0</v>
      </c>
      <c r="AY1290" s="2">
        <f t="shared" si="1295"/>
        <v>8618.86</v>
      </c>
      <c r="AZ1290" s="2">
        <f t="shared" si="1295"/>
        <v>0</v>
      </c>
      <c r="BA1290" s="2">
        <f t="shared" si="1295"/>
        <v>0</v>
      </c>
      <c r="BB1290" s="2">
        <f t="shared" si="1295"/>
        <v>0</v>
      </c>
      <c r="BC1290" s="2">
        <f t="shared" si="1295"/>
        <v>0</v>
      </c>
      <c r="BD1290" s="2">
        <f t="shared" si="1295"/>
        <v>0</v>
      </c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>
        <f>ROUND(SUMIF(AA1280:AA1288,"=33525518",FQ1280:FQ1288),2)</f>
        <v>0</v>
      </c>
      <c r="BY1290" s="2">
        <f>ROUND(SUMIF(AA1280:AA1288,"=33525518",FR1280:FR1288),2)</f>
        <v>0</v>
      </c>
      <c r="BZ1290" s="2">
        <f>ROUND(SUMIF(AA1280:AA1288,"=33525518",GL1280:GL1288),2)</f>
        <v>0</v>
      </c>
      <c r="CA1290" s="2">
        <f>ROUND(SUMIF(AA1280:AA1288,"=33525518",GM1280:GM1288),2)</f>
        <v>53654.76</v>
      </c>
      <c r="CB1290" s="2">
        <f>ROUND(SUMIF(AA1280:AA1288,"=33525518",GN1280:GN1288),2)</f>
        <v>53654.76</v>
      </c>
      <c r="CC1290" s="2">
        <f>ROUND(SUMIF(AA1280:AA1288,"=33525518",GO1280:GO1288),2)</f>
        <v>0</v>
      </c>
      <c r="CD1290" s="2">
        <f>ROUND(SUMIF(AA1280:AA1288,"=33525518",GP1280:GP1288),2)</f>
        <v>0</v>
      </c>
      <c r="CE1290" s="2">
        <f>AC1290-BX1290</f>
        <v>8618.86</v>
      </c>
      <c r="CF1290" s="2">
        <f>AC1290-BY1290</f>
        <v>8618.86</v>
      </c>
      <c r="CG1290" s="2">
        <f>BX1290-BZ1290</f>
        <v>0</v>
      </c>
      <c r="CH1290" s="2">
        <f>AC1290-BX1290-BY1290+BZ1290</f>
        <v>8618.86</v>
      </c>
      <c r="CI1290" s="2">
        <f>BY1290-BZ1290</f>
        <v>0</v>
      </c>
      <c r="CJ1290" s="2">
        <f>ROUND(SUMIF(AA1280:AA1288,"=33525518",GX1280:GX1288),2)</f>
        <v>0</v>
      </c>
      <c r="CK1290" s="2">
        <f>ROUND(SUMIF(AA1280:AA1288,"=33525518",GY1280:GY1288),2)</f>
        <v>0</v>
      </c>
      <c r="CL1290" s="2">
        <f>ROUND(SUMIF(AA1280:AA1288,"=33525518",GZ1280:GZ1288),2)</f>
        <v>0</v>
      </c>
      <c r="CM1290" s="2">
        <f>ROUND(SUMIF(AA1280:AA1288,"=33525518",HD1280:HD1288),2)</f>
        <v>0</v>
      </c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>
        <v>0</v>
      </c>
    </row>
    <row r="1292" spans="1:245">
      <c r="A1292" s="4">
        <v>50</v>
      </c>
      <c r="B1292" s="4">
        <v>0</v>
      </c>
      <c r="C1292" s="4">
        <v>0</v>
      </c>
      <c r="D1292" s="4">
        <v>1</v>
      </c>
      <c r="E1292" s="4">
        <v>201</v>
      </c>
      <c r="F1292" s="4">
        <f>ROUND(Source!O1290,O1292)</f>
        <v>26878.66</v>
      </c>
      <c r="G1292" s="4" t="s">
        <v>60</v>
      </c>
      <c r="H1292" s="4" t="s">
        <v>61</v>
      </c>
      <c r="I1292" s="4"/>
      <c r="J1292" s="4"/>
      <c r="K1292" s="4">
        <v>201</v>
      </c>
      <c r="L1292" s="4">
        <v>1</v>
      </c>
      <c r="M1292" s="4">
        <v>3</v>
      </c>
      <c r="N1292" s="4" t="s">
        <v>3</v>
      </c>
      <c r="O1292" s="4">
        <v>2</v>
      </c>
      <c r="P1292" s="4"/>
      <c r="Q1292" s="4"/>
      <c r="R1292" s="4"/>
      <c r="S1292" s="4"/>
      <c r="T1292" s="4"/>
      <c r="U1292" s="4"/>
      <c r="V1292" s="4"/>
      <c r="W1292" s="4"/>
    </row>
    <row r="1293" spans="1:245">
      <c r="A1293" s="4">
        <v>50</v>
      </c>
      <c r="B1293" s="4">
        <v>0</v>
      </c>
      <c r="C1293" s="4">
        <v>0</v>
      </c>
      <c r="D1293" s="4">
        <v>1</v>
      </c>
      <c r="E1293" s="4">
        <v>202</v>
      </c>
      <c r="F1293" s="4">
        <f>ROUND(Source!P1290,O1293)</f>
        <v>8618.86</v>
      </c>
      <c r="G1293" s="4" t="s">
        <v>62</v>
      </c>
      <c r="H1293" s="4" t="s">
        <v>63</v>
      </c>
      <c r="I1293" s="4"/>
      <c r="J1293" s="4"/>
      <c r="K1293" s="4">
        <v>202</v>
      </c>
      <c r="L1293" s="4">
        <v>2</v>
      </c>
      <c r="M1293" s="4">
        <v>3</v>
      </c>
      <c r="N1293" s="4" t="s">
        <v>3</v>
      </c>
      <c r="O1293" s="4">
        <v>2</v>
      </c>
      <c r="P1293" s="4"/>
      <c r="Q1293" s="4"/>
      <c r="R1293" s="4"/>
      <c r="S1293" s="4"/>
      <c r="T1293" s="4"/>
      <c r="U1293" s="4"/>
      <c r="V1293" s="4"/>
      <c r="W1293" s="4"/>
    </row>
    <row r="1294" spans="1:245">
      <c r="A1294" s="4">
        <v>50</v>
      </c>
      <c r="B1294" s="4">
        <v>0</v>
      </c>
      <c r="C1294" s="4">
        <v>0</v>
      </c>
      <c r="D1294" s="4">
        <v>1</v>
      </c>
      <c r="E1294" s="4">
        <v>222</v>
      </c>
      <c r="F1294" s="4">
        <f>ROUND(Source!AO1290,O1294)</f>
        <v>0</v>
      </c>
      <c r="G1294" s="4" t="s">
        <v>64</v>
      </c>
      <c r="H1294" s="4" t="s">
        <v>65</v>
      </c>
      <c r="I1294" s="4"/>
      <c r="J1294" s="4"/>
      <c r="K1294" s="4">
        <v>222</v>
      </c>
      <c r="L1294" s="4">
        <v>3</v>
      </c>
      <c r="M1294" s="4">
        <v>3</v>
      </c>
      <c r="N1294" s="4" t="s">
        <v>3</v>
      </c>
      <c r="O1294" s="4">
        <v>2</v>
      </c>
      <c r="P1294" s="4"/>
      <c r="Q1294" s="4"/>
      <c r="R1294" s="4"/>
      <c r="S1294" s="4"/>
      <c r="T1294" s="4"/>
      <c r="U1294" s="4"/>
      <c r="V1294" s="4"/>
      <c r="W1294" s="4"/>
    </row>
    <row r="1295" spans="1:245">
      <c r="A1295" s="4">
        <v>50</v>
      </c>
      <c r="B1295" s="4">
        <v>0</v>
      </c>
      <c r="C1295" s="4">
        <v>0</v>
      </c>
      <c r="D1295" s="4">
        <v>1</v>
      </c>
      <c r="E1295" s="4">
        <v>225</v>
      </c>
      <c r="F1295" s="4">
        <f>ROUND(Source!AV1290,O1295)</f>
        <v>8618.86</v>
      </c>
      <c r="G1295" s="4" t="s">
        <v>66</v>
      </c>
      <c r="H1295" s="4" t="s">
        <v>67</v>
      </c>
      <c r="I1295" s="4"/>
      <c r="J1295" s="4"/>
      <c r="K1295" s="4">
        <v>225</v>
      </c>
      <c r="L1295" s="4">
        <v>4</v>
      </c>
      <c r="M1295" s="4">
        <v>3</v>
      </c>
      <c r="N1295" s="4" t="s">
        <v>3</v>
      </c>
      <c r="O1295" s="4">
        <v>2</v>
      </c>
      <c r="P1295" s="4"/>
      <c r="Q1295" s="4"/>
      <c r="R1295" s="4"/>
      <c r="S1295" s="4"/>
      <c r="T1295" s="4"/>
      <c r="U1295" s="4"/>
      <c r="V1295" s="4"/>
      <c r="W1295" s="4"/>
    </row>
    <row r="1296" spans="1:245">
      <c r="A1296" s="4">
        <v>50</v>
      </c>
      <c r="B1296" s="4">
        <v>0</v>
      </c>
      <c r="C1296" s="4">
        <v>0</v>
      </c>
      <c r="D1296" s="4">
        <v>1</v>
      </c>
      <c r="E1296" s="4">
        <v>226</v>
      </c>
      <c r="F1296" s="4">
        <f>ROUND(Source!AW1290,O1296)</f>
        <v>8618.86</v>
      </c>
      <c r="G1296" s="4" t="s">
        <v>68</v>
      </c>
      <c r="H1296" s="4" t="s">
        <v>69</v>
      </c>
      <c r="I1296" s="4"/>
      <c r="J1296" s="4"/>
      <c r="K1296" s="4">
        <v>226</v>
      </c>
      <c r="L1296" s="4">
        <v>5</v>
      </c>
      <c r="M1296" s="4">
        <v>3</v>
      </c>
      <c r="N1296" s="4" t="s">
        <v>3</v>
      </c>
      <c r="O1296" s="4">
        <v>2</v>
      </c>
      <c r="P1296" s="4"/>
      <c r="Q1296" s="4"/>
      <c r="R1296" s="4"/>
      <c r="S1296" s="4"/>
      <c r="T1296" s="4"/>
      <c r="U1296" s="4"/>
      <c r="V1296" s="4"/>
      <c r="W1296" s="4"/>
    </row>
    <row r="1297" spans="1:23">
      <c r="A1297" s="4">
        <v>50</v>
      </c>
      <c r="B1297" s="4">
        <v>0</v>
      </c>
      <c r="C1297" s="4">
        <v>0</v>
      </c>
      <c r="D1297" s="4">
        <v>1</v>
      </c>
      <c r="E1297" s="4">
        <v>227</v>
      </c>
      <c r="F1297" s="4">
        <f>ROUND(Source!AX1290,O1297)</f>
        <v>0</v>
      </c>
      <c r="G1297" s="4" t="s">
        <v>70</v>
      </c>
      <c r="H1297" s="4" t="s">
        <v>71</v>
      </c>
      <c r="I1297" s="4"/>
      <c r="J1297" s="4"/>
      <c r="K1297" s="4">
        <v>227</v>
      </c>
      <c r="L1297" s="4">
        <v>6</v>
      </c>
      <c r="M1297" s="4">
        <v>3</v>
      </c>
      <c r="N1297" s="4" t="s">
        <v>3</v>
      </c>
      <c r="O1297" s="4">
        <v>2</v>
      </c>
      <c r="P1297" s="4"/>
      <c r="Q1297" s="4"/>
      <c r="R1297" s="4"/>
      <c r="S1297" s="4"/>
      <c r="T1297" s="4"/>
      <c r="U1297" s="4"/>
      <c r="V1297" s="4"/>
      <c r="W1297" s="4"/>
    </row>
    <row r="1298" spans="1:23">
      <c r="A1298" s="4">
        <v>50</v>
      </c>
      <c r="B1298" s="4">
        <v>0</v>
      </c>
      <c r="C1298" s="4">
        <v>0</v>
      </c>
      <c r="D1298" s="4">
        <v>1</v>
      </c>
      <c r="E1298" s="4">
        <v>228</v>
      </c>
      <c r="F1298" s="4">
        <f>ROUND(Source!AY1290,O1298)</f>
        <v>8618.86</v>
      </c>
      <c r="G1298" s="4" t="s">
        <v>72</v>
      </c>
      <c r="H1298" s="4" t="s">
        <v>73</v>
      </c>
      <c r="I1298" s="4"/>
      <c r="J1298" s="4"/>
      <c r="K1298" s="4">
        <v>228</v>
      </c>
      <c r="L1298" s="4">
        <v>7</v>
      </c>
      <c r="M1298" s="4">
        <v>3</v>
      </c>
      <c r="N1298" s="4" t="s">
        <v>3</v>
      </c>
      <c r="O1298" s="4">
        <v>2</v>
      </c>
      <c r="P1298" s="4"/>
      <c r="Q1298" s="4"/>
      <c r="R1298" s="4"/>
      <c r="S1298" s="4"/>
      <c r="T1298" s="4"/>
      <c r="U1298" s="4"/>
      <c r="V1298" s="4"/>
      <c r="W1298" s="4"/>
    </row>
    <row r="1299" spans="1:23">
      <c r="A1299" s="4">
        <v>50</v>
      </c>
      <c r="B1299" s="4">
        <v>0</v>
      </c>
      <c r="C1299" s="4">
        <v>0</v>
      </c>
      <c r="D1299" s="4">
        <v>1</v>
      </c>
      <c r="E1299" s="4">
        <v>216</v>
      </c>
      <c r="F1299" s="4">
        <f>ROUND(Source!AP1290,O1299)</f>
        <v>0</v>
      </c>
      <c r="G1299" s="4" t="s">
        <v>74</v>
      </c>
      <c r="H1299" s="4" t="s">
        <v>75</v>
      </c>
      <c r="I1299" s="4"/>
      <c r="J1299" s="4"/>
      <c r="K1299" s="4">
        <v>216</v>
      </c>
      <c r="L1299" s="4">
        <v>8</v>
      </c>
      <c r="M1299" s="4">
        <v>3</v>
      </c>
      <c r="N1299" s="4" t="s">
        <v>3</v>
      </c>
      <c r="O1299" s="4">
        <v>2</v>
      </c>
      <c r="P1299" s="4"/>
      <c r="Q1299" s="4"/>
      <c r="R1299" s="4"/>
      <c r="S1299" s="4"/>
      <c r="T1299" s="4"/>
      <c r="U1299" s="4"/>
      <c r="V1299" s="4"/>
      <c r="W1299" s="4"/>
    </row>
    <row r="1300" spans="1:23">
      <c r="A1300" s="4">
        <v>50</v>
      </c>
      <c r="B1300" s="4">
        <v>0</v>
      </c>
      <c r="C1300" s="4">
        <v>0</v>
      </c>
      <c r="D1300" s="4">
        <v>1</v>
      </c>
      <c r="E1300" s="4">
        <v>223</v>
      </c>
      <c r="F1300" s="4">
        <f>ROUND(Source!AQ1290,O1300)</f>
        <v>0</v>
      </c>
      <c r="G1300" s="4" t="s">
        <v>76</v>
      </c>
      <c r="H1300" s="4" t="s">
        <v>77</v>
      </c>
      <c r="I1300" s="4"/>
      <c r="J1300" s="4"/>
      <c r="K1300" s="4">
        <v>223</v>
      </c>
      <c r="L1300" s="4">
        <v>9</v>
      </c>
      <c r="M1300" s="4">
        <v>3</v>
      </c>
      <c r="N1300" s="4" t="s">
        <v>3</v>
      </c>
      <c r="O1300" s="4">
        <v>2</v>
      </c>
      <c r="P1300" s="4"/>
      <c r="Q1300" s="4"/>
      <c r="R1300" s="4"/>
      <c r="S1300" s="4"/>
      <c r="T1300" s="4"/>
      <c r="U1300" s="4"/>
      <c r="V1300" s="4"/>
      <c r="W1300" s="4"/>
    </row>
    <row r="1301" spans="1:23">
      <c r="A1301" s="4">
        <v>50</v>
      </c>
      <c r="B1301" s="4">
        <v>0</v>
      </c>
      <c r="C1301" s="4">
        <v>0</v>
      </c>
      <c r="D1301" s="4">
        <v>1</v>
      </c>
      <c r="E1301" s="4">
        <v>229</v>
      </c>
      <c r="F1301" s="4">
        <f>ROUND(Source!AZ1290,O1301)</f>
        <v>0</v>
      </c>
      <c r="G1301" s="4" t="s">
        <v>78</v>
      </c>
      <c r="H1301" s="4" t="s">
        <v>79</v>
      </c>
      <c r="I1301" s="4"/>
      <c r="J1301" s="4"/>
      <c r="K1301" s="4">
        <v>229</v>
      </c>
      <c r="L1301" s="4">
        <v>10</v>
      </c>
      <c r="M1301" s="4">
        <v>3</v>
      </c>
      <c r="N1301" s="4" t="s">
        <v>3</v>
      </c>
      <c r="O1301" s="4">
        <v>2</v>
      </c>
      <c r="P1301" s="4"/>
      <c r="Q1301" s="4"/>
      <c r="R1301" s="4"/>
      <c r="S1301" s="4"/>
      <c r="T1301" s="4"/>
      <c r="U1301" s="4"/>
      <c r="V1301" s="4"/>
      <c r="W1301" s="4"/>
    </row>
    <row r="1302" spans="1:23">
      <c r="A1302" s="4">
        <v>50</v>
      </c>
      <c r="B1302" s="4">
        <v>0</v>
      </c>
      <c r="C1302" s="4">
        <v>0</v>
      </c>
      <c r="D1302" s="4">
        <v>1</v>
      </c>
      <c r="E1302" s="4">
        <v>203</v>
      </c>
      <c r="F1302" s="4">
        <f>ROUND(Source!Q1290,O1302)</f>
        <v>2199.38</v>
      </c>
      <c r="G1302" s="4" t="s">
        <v>80</v>
      </c>
      <c r="H1302" s="4" t="s">
        <v>81</v>
      </c>
      <c r="I1302" s="4"/>
      <c r="J1302" s="4"/>
      <c r="K1302" s="4">
        <v>203</v>
      </c>
      <c r="L1302" s="4">
        <v>11</v>
      </c>
      <c r="M1302" s="4">
        <v>3</v>
      </c>
      <c r="N1302" s="4" t="s">
        <v>3</v>
      </c>
      <c r="O1302" s="4">
        <v>2</v>
      </c>
      <c r="P1302" s="4"/>
      <c r="Q1302" s="4"/>
      <c r="R1302" s="4"/>
      <c r="S1302" s="4"/>
      <c r="T1302" s="4"/>
      <c r="U1302" s="4"/>
      <c r="V1302" s="4"/>
      <c r="W1302" s="4"/>
    </row>
    <row r="1303" spans="1:23">
      <c r="A1303" s="4">
        <v>50</v>
      </c>
      <c r="B1303" s="4">
        <v>0</v>
      </c>
      <c r="C1303" s="4">
        <v>0</v>
      </c>
      <c r="D1303" s="4">
        <v>1</v>
      </c>
      <c r="E1303" s="4">
        <v>231</v>
      </c>
      <c r="F1303" s="4">
        <f>ROUND(Source!BB1290,O1303)</f>
        <v>0</v>
      </c>
      <c r="G1303" s="4" t="s">
        <v>82</v>
      </c>
      <c r="H1303" s="4" t="s">
        <v>83</v>
      </c>
      <c r="I1303" s="4"/>
      <c r="J1303" s="4"/>
      <c r="K1303" s="4">
        <v>231</v>
      </c>
      <c r="L1303" s="4">
        <v>12</v>
      </c>
      <c r="M1303" s="4">
        <v>3</v>
      </c>
      <c r="N1303" s="4" t="s">
        <v>3</v>
      </c>
      <c r="O1303" s="4">
        <v>2</v>
      </c>
      <c r="P1303" s="4"/>
      <c r="Q1303" s="4"/>
      <c r="R1303" s="4"/>
      <c r="S1303" s="4"/>
      <c r="T1303" s="4"/>
      <c r="U1303" s="4"/>
      <c r="V1303" s="4"/>
      <c r="W1303" s="4"/>
    </row>
    <row r="1304" spans="1:23">
      <c r="A1304" s="4">
        <v>50</v>
      </c>
      <c r="B1304" s="4">
        <v>0</v>
      </c>
      <c r="C1304" s="4">
        <v>0</v>
      </c>
      <c r="D1304" s="4">
        <v>1</v>
      </c>
      <c r="E1304" s="4">
        <v>204</v>
      </c>
      <c r="F1304" s="4">
        <f>ROUND(Source!R1290,O1304)</f>
        <v>847.82</v>
      </c>
      <c r="G1304" s="4" t="s">
        <v>84</v>
      </c>
      <c r="H1304" s="4" t="s">
        <v>85</v>
      </c>
      <c r="I1304" s="4"/>
      <c r="J1304" s="4"/>
      <c r="K1304" s="4">
        <v>204</v>
      </c>
      <c r="L1304" s="4">
        <v>13</v>
      </c>
      <c r="M1304" s="4">
        <v>3</v>
      </c>
      <c r="N1304" s="4" t="s">
        <v>3</v>
      </c>
      <c r="O1304" s="4">
        <v>2</v>
      </c>
      <c r="P1304" s="4"/>
      <c r="Q1304" s="4"/>
      <c r="R1304" s="4"/>
      <c r="S1304" s="4"/>
      <c r="T1304" s="4"/>
      <c r="U1304" s="4"/>
      <c r="V1304" s="4"/>
      <c r="W1304" s="4"/>
    </row>
    <row r="1305" spans="1:23">
      <c r="A1305" s="4">
        <v>50</v>
      </c>
      <c r="B1305" s="4">
        <v>0</v>
      </c>
      <c r="C1305" s="4">
        <v>0</v>
      </c>
      <c r="D1305" s="4">
        <v>1</v>
      </c>
      <c r="E1305" s="4">
        <v>205</v>
      </c>
      <c r="F1305" s="4">
        <f>ROUND(Source!S1290,O1305)</f>
        <v>16060.42</v>
      </c>
      <c r="G1305" s="4" t="s">
        <v>86</v>
      </c>
      <c r="H1305" s="4" t="s">
        <v>87</v>
      </c>
      <c r="I1305" s="4"/>
      <c r="J1305" s="4"/>
      <c r="K1305" s="4">
        <v>205</v>
      </c>
      <c r="L1305" s="4">
        <v>14</v>
      </c>
      <c r="M1305" s="4">
        <v>3</v>
      </c>
      <c r="N1305" s="4" t="s">
        <v>3</v>
      </c>
      <c r="O1305" s="4">
        <v>2</v>
      </c>
      <c r="P1305" s="4"/>
      <c r="Q1305" s="4"/>
      <c r="R1305" s="4"/>
      <c r="S1305" s="4"/>
      <c r="T1305" s="4"/>
      <c r="U1305" s="4"/>
      <c r="V1305" s="4"/>
      <c r="W1305" s="4"/>
    </row>
    <row r="1306" spans="1:23">
      <c r="A1306" s="4">
        <v>50</v>
      </c>
      <c r="B1306" s="4">
        <v>0</v>
      </c>
      <c r="C1306" s="4">
        <v>0</v>
      </c>
      <c r="D1306" s="4">
        <v>1</v>
      </c>
      <c r="E1306" s="4">
        <v>232</v>
      </c>
      <c r="F1306" s="4">
        <f>ROUND(Source!BC1290,O1306)</f>
        <v>0</v>
      </c>
      <c r="G1306" s="4" t="s">
        <v>88</v>
      </c>
      <c r="H1306" s="4" t="s">
        <v>89</v>
      </c>
      <c r="I1306" s="4"/>
      <c r="J1306" s="4"/>
      <c r="K1306" s="4">
        <v>232</v>
      </c>
      <c r="L1306" s="4">
        <v>15</v>
      </c>
      <c r="M1306" s="4">
        <v>3</v>
      </c>
      <c r="N1306" s="4" t="s">
        <v>3</v>
      </c>
      <c r="O1306" s="4">
        <v>2</v>
      </c>
      <c r="P1306" s="4"/>
      <c r="Q1306" s="4"/>
      <c r="R1306" s="4"/>
      <c r="S1306" s="4"/>
      <c r="T1306" s="4"/>
      <c r="U1306" s="4"/>
      <c r="V1306" s="4"/>
      <c r="W1306" s="4"/>
    </row>
    <row r="1307" spans="1:23">
      <c r="A1307" s="4">
        <v>50</v>
      </c>
      <c r="B1307" s="4">
        <v>0</v>
      </c>
      <c r="C1307" s="4">
        <v>0</v>
      </c>
      <c r="D1307" s="4">
        <v>1</v>
      </c>
      <c r="E1307" s="4">
        <v>214</v>
      </c>
      <c r="F1307" s="4">
        <f>ROUND(Source!AS1290,O1307)</f>
        <v>53654.76</v>
      </c>
      <c r="G1307" s="4" t="s">
        <v>90</v>
      </c>
      <c r="H1307" s="4" t="s">
        <v>91</v>
      </c>
      <c r="I1307" s="4"/>
      <c r="J1307" s="4"/>
      <c r="K1307" s="4">
        <v>214</v>
      </c>
      <c r="L1307" s="4">
        <v>16</v>
      </c>
      <c r="M1307" s="4">
        <v>3</v>
      </c>
      <c r="N1307" s="4" t="s">
        <v>3</v>
      </c>
      <c r="O1307" s="4">
        <v>2</v>
      </c>
      <c r="P1307" s="4"/>
      <c r="Q1307" s="4"/>
      <c r="R1307" s="4"/>
      <c r="S1307" s="4"/>
      <c r="T1307" s="4"/>
      <c r="U1307" s="4"/>
      <c r="V1307" s="4"/>
      <c r="W1307" s="4"/>
    </row>
    <row r="1308" spans="1:23">
      <c r="A1308" s="4">
        <v>50</v>
      </c>
      <c r="B1308" s="4">
        <v>0</v>
      </c>
      <c r="C1308" s="4">
        <v>0</v>
      </c>
      <c r="D1308" s="4">
        <v>1</v>
      </c>
      <c r="E1308" s="4">
        <v>215</v>
      </c>
      <c r="F1308" s="4">
        <f>ROUND(Source!AT1290,O1308)</f>
        <v>0</v>
      </c>
      <c r="G1308" s="4" t="s">
        <v>92</v>
      </c>
      <c r="H1308" s="4" t="s">
        <v>93</v>
      </c>
      <c r="I1308" s="4"/>
      <c r="J1308" s="4"/>
      <c r="K1308" s="4">
        <v>215</v>
      </c>
      <c r="L1308" s="4">
        <v>17</v>
      </c>
      <c r="M1308" s="4">
        <v>3</v>
      </c>
      <c r="N1308" s="4" t="s">
        <v>3</v>
      </c>
      <c r="O1308" s="4">
        <v>2</v>
      </c>
      <c r="P1308" s="4"/>
      <c r="Q1308" s="4"/>
      <c r="R1308" s="4"/>
      <c r="S1308" s="4"/>
      <c r="T1308" s="4"/>
      <c r="U1308" s="4"/>
      <c r="V1308" s="4"/>
      <c r="W1308" s="4"/>
    </row>
    <row r="1309" spans="1:23">
      <c r="A1309" s="4">
        <v>50</v>
      </c>
      <c r="B1309" s="4">
        <v>0</v>
      </c>
      <c r="C1309" s="4">
        <v>0</v>
      </c>
      <c r="D1309" s="4">
        <v>1</v>
      </c>
      <c r="E1309" s="4">
        <v>217</v>
      </c>
      <c r="F1309" s="4">
        <f>ROUND(Source!AU1290,O1309)</f>
        <v>0</v>
      </c>
      <c r="G1309" s="4" t="s">
        <v>94</v>
      </c>
      <c r="H1309" s="4" t="s">
        <v>95</v>
      </c>
      <c r="I1309" s="4"/>
      <c r="J1309" s="4"/>
      <c r="K1309" s="4">
        <v>217</v>
      </c>
      <c r="L1309" s="4">
        <v>18</v>
      </c>
      <c r="M1309" s="4">
        <v>3</v>
      </c>
      <c r="N1309" s="4" t="s">
        <v>3</v>
      </c>
      <c r="O1309" s="4">
        <v>2</v>
      </c>
      <c r="P1309" s="4"/>
      <c r="Q1309" s="4"/>
      <c r="R1309" s="4"/>
      <c r="S1309" s="4"/>
      <c r="T1309" s="4"/>
      <c r="U1309" s="4"/>
      <c r="V1309" s="4"/>
      <c r="W1309" s="4"/>
    </row>
    <row r="1310" spans="1:23">
      <c r="A1310" s="4">
        <v>50</v>
      </c>
      <c r="B1310" s="4">
        <v>0</v>
      </c>
      <c r="C1310" s="4">
        <v>0</v>
      </c>
      <c r="D1310" s="4">
        <v>1</v>
      </c>
      <c r="E1310" s="4">
        <v>230</v>
      </c>
      <c r="F1310" s="4">
        <f>ROUND(Source!BA1290,O1310)</f>
        <v>0</v>
      </c>
      <c r="G1310" s="4" t="s">
        <v>96</v>
      </c>
      <c r="H1310" s="4" t="s">
        <v>97</v>
      </c>
      <c r="I1310" s="4"/>
      <c r="J1310" s="4"/>
      <c r="K1310" s="4">
        <v>230</v>
      </c>
      <c r="L1310" s="4">
        <v>19</v>
      </c>
      <c r="M1310" s="4">
        <v>3</v>
      </c>
      <c r="N1310" s="4" t="s">
        <v>3</v>
      </c>
      <c r="O1310" s="4">
        <v>2</v>
      </c>
      <c r="P1310" s="4"/>
      <c r="Q1310" s="4"/>
      <c r="R1310" s="4"/>
      <c r="S1310" s="4"/>
      <c r="T1310" s="4"/>
      <c r="U1310" s="4"/>
      <c r="V1310" s="4"/>
      <c r="W1310" s="4"/>
    </row>
    <row r="1311" spans="1:23">
      <c r="A1311" s="4">
        <v>50</v>
      </c>
      <c r="B1311" s="4">
        <v>0</v>
      </c>
      <c r="C1311" s="4">
        <v>0</v>
      </c>
      <c r="D1311" s="4">
        <v>1</v>
      </c>
      <c r="E1311" s="4">
        <v>206</v>
      </c>
      <c r="F1311" s="4">
        <f>ROUND(Source!T1290,O1311)</f>
        <v>0</v>
      </c>
      <c r="G1311" s="4" t="s">
        <v>98</v>
      </c>
      <c r="H1311" s="4" t="s">
        <v>99</v>
      </c>
      <c r="I1311" s="4"/>
      <c r="J1311" s="4"/>
      <c r="K1311" s="4">
        <v>206</v>
      </c>
      <c r="L1311" s="4">
        <v>20</v>
      </c>
      <c r="M1311" s="4">
        <v>3</v>
      </c>
      <c r="N1311" s="4" t="s">
        <v>3</v>
      </c>
      <c r="O1311" s="4">
        <v>2</v>
      </c>
      <c r="P1311" s="4"/>
      <c r="Q1311" s="4"/>
      <c r="R1311" s="4"/>
      <c r="S1311" s="4"/>
      <c r="T1311" s="4"/>
      <c r="U1311" s="4"/>
      <c r="V1311" s="4"/>
      <c r="W1311" s="4"/>
    </row>
    <row r="1312" spans="1:23">
      <c r="A1312" s="4">
        <v>50</v>
      </c>
      <c r="B1312" s="4">
        <v>0</v>
      </c>
      <c r="C1312" s="4">
        <v>0</v>
      </c>
      <c r="D1312" s="4">
        <v>1</v>
      </c>
      <c r="E1312" s="4">
        <v>207</v>
      </c>
      <c r="F1312" s="4">
        <f>Source!U1290</f>
        <v>55.420146000000003</v>
      </c>
      <c r="G1312" s="4" t="s">
        <v>100</v>
      </c>
      <c r="H1312" s="4" t="s">
        <v>101</v>
      </c>
      <c r="I1312" s="4"/>
      <c r="J1312" s="4"/>
      <c r="K1312" s="4">
        <v>207</v>
      </c>
      <c r="L1312" s="4">
        <v>21</v>
      </c>
      <c r="M1312" s="4">
        <v>3</v>
      </c>
      <c r="N1312" s="4" t="s">
        <v>3</v>
      </c>
      <c r="O1312" s="4">
        <v>-1</v>
      </c>
      <c r="P1312" s="4"/>
      <c r="Q1312" s="4"/>
      <c r="R1312" s="4"/>
      <c r="S1312" s="4"/>
      <c r="T1312" s="4"/>
      <c r="U1312" s="4"/>
      <c r="V1312" s="4"/>
      <c r="W1312" s="4"/>
    </row>
    <row r="1313" spans="1:245">
      <c r="A1313" s="4">
        <v>50</v>
      </c>
      <c r="B1313" s="4">
        <v>0</v>
      </c>
      <c r="C1313" s="4">
        <v>0</v>
      </c>
      <c r="D1313" s="4">
        <v>1</v>
      </c>
      <c r="E1313" s="4">
        <v>208</v>
      </c>
      <c r="F1313" s="4">
        <f>Source!V1290</f>
        <v>2.5255740000000002</v>
      </c>
      <c r="G1313" s="4" t="s">
        <v>102</v>
      </c>
      <c r="H1313" s="4" t="s">
        <v>103</v>
      </c>
      <c r="I1313" s="4"/>
      <c r="J1313" s="4"/>
      <c r="K1313" s="4">
        <v>208</v>
      </c>
      <c r="L1313" s="4">
        <v>22</v>
      </c>
      <c r="M1313" s="4">
        <v>3</v>
      </c>
      <c r="N1313" s="4" t="s">
        <v>3</v>
      </c>
      <c r="O1313" s="4">
        <v>-1</v>
      </c>
      <c r="P1313" s="4"/>
      <c r="Q1313" s="4"/>
      <c r="R1313" s="4"/>
      <c r="S1313" s="4"/>
      <c r="T1313" s="4"/>
      <c r="U1313" s="4"/>
      <c r="V1313" s="4"/>
      <c r="W1313" s="4"/>
    </row>
    <row r="1314" spans="1:245">
      <c r="A1314" s="4">
        <v>50</v>
      </c>
      <c r="B1314" s="4">
        <v>0</v>
      </c>
      <c r="C1314" s="4">
        <v>0</v>
      </c>
      <c r="D1314" s="4">
        <v>1</v>
      </c>
      <c r="E1314" s="4">
        <v>209</v>
      </c>
      <c r="F1314" s="4">
        <f>ROUND(Source!W1290,O1314)</f>
        <v>0</v>
      </c>
      <c r="G1314" s="4" t="s">
        <v>104</v>
      </c>
      <c r="H1314" s="4" t="s">
        <v>105</v>
      </c>
      <c r="I1314" s="4"/>
      <c r="J1314" s="4"/>
      <c r="K1314" s="4">
        <v>209</v>
      </c>
      <c r="L1314" s="4">
        <v>23</v>
      </c>
      <c r="M1314" s="4">
        <v>3</v>
      </c>
      <c r="N1314" s="4" t="s">
        <v>3</v>
      </c>
      <c r="O1314" s="4">
        <v>2</v>
      </c>
      <c r="P1314" s="4"/>
      <c r="Q1314" s="4"/>
      <c r="R1314" s="4"/>
      <c r="S1314" s="4"/>
      <c r="T1314" s="4"/>
      <c r="U1314" s="4"/>
      <c r="V1314" s="4"/>
      <c r="W1314" s="4"/>
    </row>
    <row r="1315" spans="1:245">
      <c r="A1315" s="4">
        <v>50</v>
      </c>
      <c r="B1315" s="4">
        <v>0</v>
      </c>
      <c r="C1315" s="4">
        <v>0</v>
      </c>
      <c r="D1315" s="4">
        <v>1</v>
      </c>
      <c r="E1315" s="4">
        <v>233</v>
      </c>
      <c r="F1315" s="4">
        <f>ROUND(Source!BD1290,O1315)</f>
        <v>0</v>
      </c>
      <c r="G1315" s="4" t="s">
        <v>106</v>
      </c>
      <c r="H1315" s="4" t="s">
        <v>107</v>
      </c>
      <c r="I1315" s="4"/>
      <c r="J1315" s="4"/>
      <c r="K1315" s="4">
        <v>233</v>
      </c>
      <c r="L1315" s="4">
        <v>24</v>
      </c>
      <c r="M1315" s="4">
        <v>3</v>
      </c>
      <c r="N1315" s="4" t="s">
        <v>3</v>
      </c>
      <c r="O1315" s="4">
        <v>2</v>
      </c>
      <c r="P1315" s="4"/>
      <c r="Q1315" s="4"/>
      <c r="R1315" s="4"/>
      <c r="S1315" s="4"/>
      <c r="T1315" s="4"/>
      <c r="U1315" s="4"/>
      <c r="V1315" s="4"/>
      <c r="W1315" s="4"/>
    </row>
    <row r="1316" spans="1:245">
      <c r="A1316" s="4">
        <v>50</v>
      </c>
      <c r="B1316" s="4">
        <v>0</v>
      </c>
      <c r="C1316" s="4">
        <v>0</v>
      </c>
      <c r="D1316" s="4">
        <v>1</v>
      </c>
      <c r="E1316" s="4">
        <v>210</v>
      </c>
      <c r="F1316" s="4">
        <f>ROUND(Source!X1290,O1316)</f>
        <v>17404.12</v>
      </c>
      <c r="G1316" s="4" t="s">
        <v>108</v>
      </c>
      <c r="H1316" s="4" t="s">
        <v>109</v>
      </c>
      <c r="I1316" s="4"/>
      <c r="J1316" s="4"/>
      <c r="K1316" s="4">
        <v>210</v>
      </c>
      <c r="L1316" s="4">
        <v>25</v>
      </c>
      <c r="M1316" s="4">
        <v>3</v>
      </c>
      <c r="N1316" s="4" t="s">
        <v>3</v>
      </c>
      <c r="O1316" s="4">
        <v>2</v>
      </c>
      <c r="P1316" s="4"/>
      <c r="Q1316" s="4"/>
      <c r="R1316" s="4"/>
      <c r="S1316" s="4"/>
      <c r="T1316" s="4"/>
      <c r="U1316" s="4"/>
      <c r="V1316" s="4"/>
      <c r="W1316" s="4"/>
    </row>
    <row r="1317" spans="1:245">
      <c r="A1317" s="4">
        <v>50</v>
      </c>
      <c r="B1317" s="4">
        <v>0</v>
      </c>
      <c r="C1317" s="4">
        <v>0</v>
      </c>
      <c r="D1317" s="4">
        <v>1</v>
      </c>
      <c r="E1317" s="4">
        <v>211</v>
      </c>
      <c r="F1317" s="4">
        <f>ROUND(Source!Y1290,O1317)</f>
        <v>9371.98</v>
      </c>
      <c r="G1317" s="4" t="s">
        <v>110</v>
      </c>
      <c r="H1317" s="4" t="s">
        <v>111</v>
      </c>
      <c r="I1317" s="4"/>
      <c r="J1317" s="4"/>
      <c r="K1317" s="4">
        <v>211</v>
      </c>
      <c r="L1317" s="4">
        <v>26</v>
      </c>
      <c r="M1317" s="4">
        <v>3</v>
      </c>
      <c r="N1317" s="4" t="s">
        <v>3</v>
      </c>
      <c r="O1317" s="4">
        <v>2</v>
      </c>
      <c r="P1317" s="4"/>
      <c r="Q1317" s="4"/>
      <c r="R1317" s="4"/>
      <c r="S1317" s="4"/>
      <c r="T1317" s="4"/>
      <c r="U1317" s="4"/>
      <c r="V1317" s="4"/>
      <c r="W1317" s="4"/>
    </row>
    <row r="1318" spans="1:245">
      <c r="A1318" s="4">
        <v>50</v>
      </c>
      <c r="B1318" s="4">
        <v>0</v>
      </c>
      <c r="C1318" s="4">
        <v>0</v>
      </c>
      <c r="D1318" s="4">
        <v>1</v>
      </c>
      <c r="E1318" s="4">
        <v>224</v>
      </c>
      <c r="F1318" s="4">
        <f>ROUND(Source!AR1290,O1318)</f>
        <v>53654.76</v>
      </c>
      <c r="G1318" s="4" t="s">
        <v>112</v>
      </c>
      <c r="H1318" s="4" t="s">
        <v>113</v>
      </c>
      <c r="I1318" s="4"/>
      <c r="J1318" s="4"/>
      <c r="K1318" s="4">
        <v>224</v>
      </c>
      <c r="L1318" s="4">
        <v>27</v>
      </c>
      <c r="M1318" s="4">
        <v>3</v>
      </c>
      <c r="N1318" s="4" t="s">
        <v>3</v>
      </c>
      <c r="O1318" s="4">
        <v>2</v>
      </c>
      <c r="P1318" s="4"/>
      <c r="Q1318" s="4"/>
      <c r="R1318" s="4"/>
      <c r="S1318" s="4"/>
      <c r="T1318" s="4"/>
      <c r="U1318" s="4"/>
      <c r="V1318" s="4"/>
      <c r="W1318" s="4"/>
    </row>
    <row r="1320" spans="1:245">
      <c r="A1320" s="1">
        <v>5</v>
      </c>
      <c r="B1320" s="1">
        <v>0</v>
      </c>
      <c r="C1320" s="1"/>
      <c r="D1320" s="1">
        <f>ROW(A1345)</f>
        <v>1345</v>
      </c>
      <c r="E1320" s="1"/>
      <c r="F1320" s="1" t="s">
        <v>15</v>
      </c>
      <c r="G1320" s="1" t="s">
        <v>123</v>
      </c>
      <c r="H1320" s="1" t="s">
        <v>3</v>
      </c>
      <c r="I1320" s="1">
        <v>0</v>
      </c>
      <c r="J1320" s="1"/>
      <c r="K1320" s="1">
        <v>0</v>
      </c>
      <c r="L1320" s="1"/>
      <c r="M1320" s="1" t="s">
        <v>3</v>
      </c>
      <c r="N1320" s="1"/>
      <c r="O1320" s="1"/>
      <c r="P1320" s="1"/>
      <c r="Q1320" s="1"/>
      <c r="R1320" s="1"/>
      <c r="S1320" s="1">
        <v>0</v>
      </c>
      <c r="T1320" s="1"/>
      <c r="U1320" s="1" t="s">
        <v>3</v>
      </c>
      <c r="V1320" s="1">
        <v>0</v>
      </c>
      <c r="W1320" s="1"/>
      <c r="X1320" s="1"/>
      <c r="Y1320" s="1"/>
      <c r="Z1320" s="1"/>
      <c r="AA1320" s="1"/>
      <c r="AB1320" s="1" t="s">
        <v>3</v>
      </c>
      <c r="AC1320" s="1" t="s">
        <v>3</v>
      </c>
      <c r="AD1320" s="1" t="s">
        <v>3</v>
      </c>
      <c r="AE1320" s="1" t="s">
        <v>3</v>
      </c>
      <c r="AF1320" s="1" t="s">
        <v>3</v>
      </c>
      <c r="AG1320" s="1" t="s">
        <v>3</v>
      </c>
      <c r="AH1320" s="1"/>
      <c r="AI1320" s="1"/>
      <c r="AJ1320" s="1"/>
      <c r="AK1320" s="1"/>
      <c r="AL1320" s="1"/>
      <c r="AM1320" s="1"/>
      <c r="AN1320" s="1"/>
      <c r="AO1320" s="1"/>
      <c r="AP1320" s="1" t="s">
        <v>3</v>
      </c>
      <c r="AQ1320" s="1" t="s">
        <v>3</v>
      </c>
      <c r="AR1320" s="1" t="s">
        <v>3</v>
      </c>
      <c r="AS1320" s="1"/>
      <c r="AT1320" s="1"/>
      <c r="AU1320" s="1"/>
      <c r="AV1320" s="1"/>
      <c r="AW1320" s="1"/>
      <c r="AX1320" s="1"/>
      <c r="AY1320" s="1"/>
      <c r="AZ1320" s="1" t="s">
        <v>3</v>
      </c>
      <c r="BA1320" s="1"/>
      <c r="BB1320" s="1" t="s">
        <v>3</v>
      </c>
      <c r="BC1320" s="1" t="s">
        <v>3</v>
      </c>
      <c r="BD1320" s="1" t="s">
        <v>3</v>
      </c>
      <c r="BE1320" s="1" t="s">
        <v>3</v>
      </c>
      <c r="BF1320" s="1" t="s">
        <v>3</v>
      </c>
      <c r="BG1320" s="1" t="s">
        <v>3</v>
      </c>
      <c r="BH1320" s="1" t="s">
        <v>3</v>
      </c>
      <c r="BI1320" s="1" t="s">
        <v>3</v>
      </c>
      <c r="BJ1320" s="1" t="s">
        <v>3</v>
      </c>
      <c r="BK1320" s="1" t="s">
        <v>3</v>
      </c>
      <c r="BL1320" s="1" t="s">
        <v>3</v>
      </c>
      <c r="BM1320" s="1" t="s">
        <v>3</v>
      </c>
      <c r="BN1320" s="1" t="s">
        <v>3</v>
      </c>
      <c r="BO1320" s="1" t="s">
        <v>3</v>
      </c>
      <c r="BP1320" s="1" t="s">
        <v>3</v>
      </c>
      <c r="BQ1320" s="1"/>
      <c r="BR1320" s="1"/>
      <c r="BS1320" s="1"/>
      <c r="BT1320" s="1"/>
      <c r="BU1320" s="1"/>
      <c r="BV1320" s="1"/>
      <c r="BW1320" s="1"/>
      <c r="BX1320" s="1">
        <v>0</v>
      </c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>
        <v>0</v>
      </c>
    </row>
    <row r="1322" spans="1:245">
      <c r="A1322" s="2">
        <v>52</v>
      </c>
      <c r="B1322" s="2">
        <f t="shared" ref="B1322:G1322" si="1296">B1345</f>
        <v>0</v>
      </c>
      <c r="C1322" s="2">
        <f t="shared" si="1296"/>
        <v>5</v>
      </c>
      <c r="D1322" s="2">
        <f t="shared" si="1296"/>
        <v>1320</v>
      </c>
      <c r="E1322" s="2">
        <f t="shared" si="1296"/>
        <v>0</v>
      </c>
      <c r="F1322" s="2" t="str">
        <f t="shared" si="1296"/>
        <v>Новый подраздел</v>
      </c>
      <c r="G1322" s="2" t="str">
        <f t="shared" si="1296"/>
        <v>умывальня 25+26</v>
      </c>
      <c r="H1322" s="2"/>
      <c r="I1322" s="2"/>
      <c r="J1322" s="2"/>
      <c r="K1322" s="2"/>
      <c r="L1322" s="2"/>
      <c r="M1322" s="2"/>
      <c r="N1322" s="2"/>
      <c r="O1322" s="2">
        <f t="shared" ref="O1322:AT1322" si="1297">O1345</f>
        <v>52971.360000000001</v>
      </c>
      <c r="P1322" s="2">
        <f t="shared" si="1297"/>
        <v>12488.29</v>
      </c>
      <c r="Q1322" s="2">
        <f t="shared" si="1297"/>
        <v>1494.59</v>
      </c>
      <c r="R1322" s="2">
        <f t="shared" si="1297"/>
        <v>745.59</v>
      </c>
      <c r="S1322" s="2">
        <f t="shared" si="1297"/>
        <v>38988.480000000003</v>
      </c>
      <c r="T1322" s="2">
        <f t="shared" si="1297"/>
        <v>0</v>
      </c>
      <c r="U1322" s="2">
        <f t="shared" si="1297"/>
        <v>133.85050200000001</v>
      </c>
      <c r="V1322" s="2">
        <f t="shared" si="1297"/>
        <v>2.1429060000000004</v>
      </c>
      <c r="W1322" s="2">
        <f t="shared" si="1297"/>
        <v>0</v>
      </c>
      <c r="X1322" s="2">
        <f t="shared" si="1297"/>
        <v>38606.44</v>
      </c>
      <c r="Y1322" s="2">
        <f t="shared" si="1297"/>
        <v>19616.22</v>
      </c>
      <c r="Z1322" s="2">
        <f t="shared" si="1297"/>
        <v>0</v>
      </c>
      <c r="AA1322" s="2">
        <f t="shared" si="1297"/>
        <v>0</v>
      </c>
      <c r="AB1322" s="2">
        <f t="shared" si="1297"/>
        <v>52971.360000000001</v>
      </c>
      <c r="AC1322" s="2">
        <f t="shared" si="1297"/>
        <v>12488.29</v>
      </c>
      <c r="AD1322" s="2">
        <f t="shared" si="1297"/>
        <v>1494.59</v>
      </c>
      <c r="AE1322" s="2">
        <f t="shared" si="1297"/>
        <v>745.59</v>
      </c>
      <c r="AF1322" s="2">
        <f t="shared" si="1297"/>
        <v>38988.480000000003</v>
      </c>
      <c r="AG1322" s="2">
        <f t="shared" si="1297"/>
        <v>0</v>
      </c>
      <c r="AH1322" s="2">
        <f t="shared" si="1297"/>
        <v>133.85050200000001</v>
      </c>
      <c r="AI1322" s="2">
        <f t="shared" si="1297"/>
        <v>2.1429060000000004</v>
      </c>
      <c r="AJ1322" s="2">
        <f t="shared" si="1297"/>
        <v>0</v>
      </c>
      <c r="AK1322" s="2">
        <f t="shared" si="1297"/>
        <v>38606.44</v>
      </c>
      <c r="AL1322" s="2">
        <f t="shared" si="1297"/>
        <v>19616.22</v>
      </c>
      <c r="AM1322" s="2">
        <f t="shared" si="1297"/>
        <v>0</v>
      </c>
      <c r="AN1322" s="2">
        <f t="shared" si="1297"/>
        <v>0</v>
      </c>
      <c r="AO1322" s="2">
        <f t="shared" si="1297"/>
        <v>0</v>
      </c>
      <c r="AP1322" s="2">
        <f t="shared" si="1297"/>
        <v>0</v>
      </c>
      <c r="AQ1322" s="2">
        <f t="shared" si="1297"/>
        <v>0</v>
      </c>
      <c r="AR1322" s="2">
        <f t="shared" si="1297"/>
        <v>111194.02</v>
      </c>
      <c r="AS1322" s="2">
        <f t="shared" si="1297"/>
        <v>111194.02</v>
      </c>
      <c r="AT1322" s="2">
        <f t="shared" si="1297"/>
        <v>0</v>
      </c>
      <c r="AU1322" s="2">
        <f t="shared" ref="AU1322:BZ1322" si="1298">AU1345</f>
        <v>0</v>
      </c>
      <c r="AV1322" s="2">
        <f t="shared" si="1298"/>
        <v>12488.29</v>
      </c>
      <c r="AW1322" s="2">
        <f t="shared" si="1298"/>
        <v>12488.29</v>
      </c>
      <c r="AX1322" s="2">
        <f t="shared" si="1298"/>
        <v>0</v>
      </c>
      <c r="AY1322" s="2">
        <f t="shared" si="1298"/>
        <v>12488.29</v>
      </c>
      <c r="AZ1322" s="2">
        <f t="shared" si="1298"/>
        <v>0</v>
      </c>
      <c r="BA1322" s="2">
        <f t="shared" si="1298"/>
        <v>0</v>
      </c>
      <c r="BB1322" s="2">
        <f t="shared" si="1298"/>
        <v>0</v>
      </c>
      <c r="BC1322" s="2">
        <f t="shared" si="1298"/>
        <v>0</v>
      </c>
      <c r="BD1322" s="2">
        <f t="shared" si="1298"/>
        <v>0</v>
      </c>
      <c r="BE1322" s="2">
        <f t="shared" si="1298"/>
        <v>0</v>
      </c>
      <c r="BF1322" s="2">
        <f t="shared" si="1298"/>
        <v>0</v>
      </c>
      <c r="BG1322" s="2">
        <f t="shared" si="1298"/>
        <v>0</v>
      </c>
      <c r="BH1322" s="2">
        <f t="shared" si="1298"/>
        <v>0</v>
      </c>
      <c r="BI1322" s="2">
        <f t="shared" si="1298"/>
        <v>0</v>
      </c>
      <c r="BJ1322" s="2">
        <f t="shared" si="1298"/>
        <v>0</v>
      </c>
      <c r="BK1322" s="2">
        <f t="shared" si="1298"/>
        <v>0</v>
      </c>
      <c r="BL1322" s="2">
        <f t="shared" si="1298"/>
        <v>0</v>
      </c>
      <c r="BM1322" s="2">
        <f t="shared" si="1298"/>
        <v>0</v>
      </c>
      <c r="BN1322" s="2">
        <f t="shared" si="1298"/>
        <v>0</v>
      </c>
      <c r="BO1322" s="2">
        <f t="shared" si="1298"/>
        <v>0</v>
      </c>
      <c r="BP1322" s="2">
        <f t="shared" si="1298"/>
        <v>0</v>
      </c>
      <c r="BQ1322" s="2">
        <f t="shared" si="1298"/>
        <v>0</v>
      </c>
      <c r="BR1322" s="2">
        <f t="shared" si="1298"/>
        <v>0</v>
      </c>
      <c r="BS1322" s="2">
        <f t="shared" si="1298"/>
        <v>0</v>
      </c>
      <c r="BT1322" s="2">
        <f t="shared" si="1298"/>
        <v>0</v>
      </c>
      <c r="BU1322" s="2">
        <f t="shared" si="1298"/>
        <v>0</v>
      </c>
      <c r="BV1322" s="2">
        <f t="shared" si="1298"/>
        <v>0</v>
      </c>
      <c r="BW1322" s="2">
        <f t="shared" si="1298"/>
        <v>0</v>
      </c>
      <c r="BX1322" s="2">
        <f t="shared" si="1298"/>
        <v>0</v>
      </c>
      <c r="BY1322" s="2">
        <f t="shared" si="1298"/>
        <v>0</v>
      </c>
      <c r="BZ1322" s="2">
        <f t="shared" si="1298"/>
        <v>0</v>
      </c>
      <c r="CA1322" s="2">
        <f t="shared" ref="CA1322:DF1322" si="1299">CA1345</f>
        <v>111194.02</v>
      </c>
      <c r="CB1322" s="2">
        <f t="shared" si="1299"/>
        <v>111194.02</v>
      </c>
      <c r="CC1322" s="2">
        <f t="shared" si="1299"/>
        <v>0</v>
      </c>
      <c r="CD1322" s="2">
        <f t="shared" si="1299"/>
        <v>0</v>
      </c>
      <c r="CE1322" s="2">
        <f t="shared" si="1299"/>
        <v>12488.29</v>
      </c>
      <c r="CF1322" s="2">
        <f t="shared" si="1299"/>
        <v>12488.29</v>
      </c>
      <c r="CG1322" s="2">
        <f t="shared" si="1299"/>
        <v>0</v>
      </c>
      <c r="CH1322" s="2">
        <f t="shared" si="1299"/>
        <v>12488.29</v>
      </c>
      <c r="CI1322" s="2">
        <f t="shared" si="1299"/>
        <v>0</v>
      </c>
      <c r="CJ1322" s="2">
        <f t="shared" si="1299"/>
        <v>0</v>
      </c>
      <c r="CK1322" s="2">
        <f t="shared" si="1299"/>
        <v>0</v>
      </c>
      <c r="CL1322" s="2">
        <f t="shared" si="1299"/>
        <v>0</v>
      </c>
      <c r="CM1322" s="2">
        <f t="shared" si="1299"/>
        <v>0</v>
      </c>
      <c r="CN1322" s="2">
        <f t="shared" si="1299"/>
        <v>0</v>
      </c>
      <c r="CO1322" s="2">
        <f t="shared" si="1299"/>
        <v>0</v>
      </c>
      <c r="CP1322" s="2">
        <f t="shared" si="1299"/>
        <v>0</v>
      </c>
      <c r="CQ1322" s="2">
        <f t="shared" si="1299"/>
        <v>0</v>
      </c>
      <c r="CR1322" s="2">
        <f t="shared" si="1299"/>
        <v>0</v>
      </c>
      <c r="CS1322" s="2">
        <f t="shared" si="1299"/>
        <v>0</v>
      </c>
      <c r="CT1322" s="2">
        <f t="shared" si="1299"/>
        <v>0</v>
      </c>
      <c r="CU1322" s="2">
        <f t="shared" si="1299"/>
        <v>0</v>
      </c>
      <c r="CV1322" s="2">
        <f t="shared" si="1299"/>
        <v>0</v>
      </c>
      <c r="CW1322" s="2">
        <f t="shared" si="1299"/>
        <v>0</v>
      </c>
      <c r="CX1322" s="2">
        <f t="shared" si="1299"/>
        <v>0</v>
      </c>
      <c r="CY1322" s="2">
        <f t="shared" si="1299"/>
        <v>0</v>
      </c>
      <c r="CZ1322" s="2">
        <f t="shared" si="1299"/>
        <v>0</v>
      </c>
      <c r="DA1322" s="2">
        <f t="shared" si="1299"/>
        <v>0</v>
      </c>
      <c r="DB1322" s="2">
        <f t="shared" si="1299"/>
        <v>0</v>
      </c>
      <c r="DC1322" s="2">
        <f t="shared" si="1299"/>
        <v>0</v>
      </c>
      <c r="DD1322" s="2">
        <f t="shared" si="1299"/>
        <v>0</v>
      </c>
      <c r="DE1322" s="2">
        <f t="shared" si="1299"/>
        <v>0</v>
      </c>
      <c r="DF1322" s="2">
        <f t="shared" si="1299"/>
        <v>0</v>
      </c>
      <c r="DG1322" s="3">
        <f t="shared" ref="DG1322:EL1322" si="1300">DG1345</f>
        <v>0</v>
      </c>
      <c r="DH1322" s="3">
        <f t="shared" si="1300"/>
        <v>0</v>
      </c>
      <c r="DI1322" s="3">
        <f t="shared" si="1300"/>
        <v>0</v>
      </c>
      <c r="DJ1322" s="3">
        <f t="shared" si="1300"/>
        <v>0</v>
      </c>
      <c r="DK1322" s="3">
        <f t="shared" si="1300"/>
        <v>0</v>
      </c>
      <c r="DL1322" s="3">
        <f t="shared" si="1300"/>
        <v>0</v>
      </c>
      <c r="DM1322" s="3">
        <f t="shared" si="1300"/>
        <v>0</v>
      </c>
      <c r="DN1322" s="3">
        <f t="shared" si="1300"/>
        <v>0</v>
      </c>
      <c r="DO1322" s="3">
        <f t="shared" si="1300"/>
        <v>0</v>
      </c>
      <c r="DP1322" s="3">
        <f t="shared" si="1300"/>
        <v>0</v>
      </c>
      <c r="DQ1322" s="3">
        <f t="shared" si="1300"/>
        <v>0</v>
      </c>
      <c r="DR1322" s="3">
        <f t="shared" si="1300"/>
        <v>0</v>
      </c>
      <c r="DS1322" s="3">
        <f t="shared" si="1300"/>
        <v>0</v>
      </c>
      <c r="DT1322" s="3">
        <f t="shared" si="1300"/>
        <v>0</v>
      </c>
      <c r="DU1322" s="3">
        <f t="shared" si="1300"/>
        <v>0</v>
      </c>
      <c r="DV1322" s="3">
        <f t="shared" si="1300"/>
        <v>0</v>
      </c>
      <c r="DW1322" s="3">
        <f t="shared" si="1300"/>
        <v>0</v>
      </c>
      <c r="DX1322" s="3">
        <f t="shared" si="1300"/>
        <v>0</v>
      </c>
      <c r="DY1322" s="3">
        <f t="shared" si="1300"/>
        <v>0</v>
      </c>
      <c r="DZ1322" s="3">
        <f t="shared" si="1300"/>
        <v>0</v>
      </c>
      <c r="EA1322" s="3">
        <f t="shared" si="1300"/>
        <v>0</v>
      </c>
      <c r="EB1322" s="3">
        <f t="shared" si="1300"/>
        <v>0</v>
      </c>
      <c r="EC1322" s="3">
        <f t="shared" si="1300"/>
        <v>0</v>
      </c>
      <c r="ED1322" s="3">
        <f t="shared" si="1300"/>
        <v>0</v>
      </c>
      <c r="EE1322" s="3">
        <f t="shared" si="1300"/>
        <v>0</v>
      </c>
      <c r="EF1322" s="3">
        <f t="shared" si="1300"/>
        <v>0</v>
      </c>
      <c r="EG1322" s="3">
        <f t="shared" si="1300"/>
        <v>0</v>
      </c>
      <c r="EH1322" s="3">
        <f t="shared" si="1300"/>
        <v>0</v>
      </c>
      <c r="EI1322" s="3">
        <f t="shared" si="1300"/>
        <v>0</v>
      </c>
      <c r="EJ1322" s="3">
        <f t="shared" si="1300"/>
        <v>0</v>
      </c>
      <c r="EK1322" s="3">
        <f t="shared" si="1300"/>
        <v>0</v>
      </c>
      <c r="EL1322" s="3">
        <f t="shared" si="1300"/>
        <v>0</v>
      </c>
      <c r="EM1322" s="3">
        <f t="shared" ref="EM1322:FR1322" si="1301">EM1345</f>
        <v>0</v>
      </c>
      <c r="EN1322" s="3">
        <f t="shared" si="1301"/>
        <v>0</v>
      </c>
      <c r="EO1322" s="3">
        <f t="shared" si="1301"/>
        <v>0</v>
      </c>
      <c r="EP1322" s="3">
        <f t="shared" si="1301"/>
        <v>0</v>
      </c>
      <c r="EQ1322" s="3">
        <f t="shared" si="1301"/>
        <v>0</v>
      </c>
      <c r="ER1322" s="3">
        <f t="shared" si="1301"/>
        <v>0</v>
      </c>
      <c r="ES1322" s="3">
        <f t="shared" si="1301"/>
        <v>0</v>
      </c>
      <c r="ET1322" s="3">
        <f t="shared" si="1301"/>
        <v>0</v>
      </c>
      <c r="EU1322" s="3">
        <f t="shared" si="1301"/>
        <v>0</v>
      </c>
      <c r="EV1322" s="3">
        <f t="shared" si="1301"/>
        <v>0</v>
      </c>
      <c r="EW1322" s="3">
        <f t="shared" si="1301"/>
        <v>0</v>
      </c>
      <c r="EX1322" s="3">
        <f t="shared" si="1301"/>
        <v>0</v>
      </c>
      <c r="EY1322" s="3">
        <f t="shared" si="1301"/>
        <v>0</v>
      </c>
      <c r="EZ1322" s="3">
        <f t="shared" si="1301"/>
        <v>0</v>
      </c>
      <c r="FA1322" s="3">
        <f t="shared" si="1301"/>
        <v>0</v>
      </c>
      <c r="FB1322" s="3">
        <f t="shared" si="1301"/>
        <v>0</v>
      </c>
      <c r="FC1322" s="3">
        <f t="shared" si="1301"/>
        <v>0</v>
      </c>
      <c r="FD1322" s="3">
        <f t="shared" si="1301"/>
        <v>0</v>
      </c>
      <c r="FE1322" s="3">
        <f t="shared" si="1301"/>
        <v>0</v>
      </c>
      <c r="FF1322" s="3">
        <f t="shared" si="1301"/>
        <v>0</v>
      </c>
      <c r="FG1322" s="3">
        <f t="shared" si="1301"/>
        <v>0</v>
      </c>
      <c r="FH1322" s="3">
        <f t="shared" si="1301"/>
        <v>0</v>
      </c>
      <c r="FI1322" s="3">
        <f t="shared" si="1301"/>
        <v>0</v>
      </c>
      <c r="FJ1322" s="3">
        <f t="shared" si="1301"/>
        <v>0</v>
      </c>
      <c r="FK1322" s="3">
        <f t="shared" si="1301"/>
        <v>0</v>
      </c>
      <c r="FL1322" s="3">
        <f t="shared" si="1301"/>
        <v>0</v>
      </c>
      <c r="FM1322" s="3">
        <f t="shared" si="1301"/>
        <v>0</v>
      </c>
      <c r="FN1322" s="3">
        <f t="shared" si="1301"/>
        <v>0</v>
      </c>
      <c r="FO1322" s="3">
        <f t="shared" si="1301"/>
        <v>0</v>
      </c>
      <c r="FP1322" s="3">
        <f t="shared" si="1301"/>
        <v>0</v>
      </c>
      <c r="FQ1322" s="3">
        <f t="shared" si="1301"/>
        <v>0</v>
      </c>
      <c r="FR1322" s="3">
        <f t="shared" si="1301"/>
        <v>0</v>
      </c>
      <c r="FS1322" s="3">
        <f t="shared" ref="FS1322:GX1322" si="1302">FS1345</f>
        <v>0</v>
      </c>
      <c r="FT1322" s="3">
        <f t="shared" si="1302"/>
        <v>0</v>
      </c>
      <c r="FU1322" s="3">
        <f t="shared" si="1302"/>
        <v>0</v>
      </c>
      <c r="FV1322" s="3">
        <f t="shared" si="1302"/>
        <v>0</v>
      </c>
      <c r="FW1322" s="3">
        <f t="shared" si="1302"/>
        <v>0</v>
      </c>
      <c r="FX1322" s="3">
        <f t="shared" si="1302"/>
        <v>0</v>
      </c>
      <c r="FY1322" s="3">
        <f t="shared" si="1302"/>
        <v>0</v>
      </c>
      <c r="FZ1322" s="3">
        <f t="shared" si="1302"/>
        <v>0</v>
      </c>
      <c r="GA1322" s="3">
        <f t="shared" si="1302"/>
        <v>0</v>
      </c>
      <c r="GB1322" s="3">
        <f t="shared" si="1302"/>
        <v>0</v>
      </c>
      <c r="GC1322" s="3">
        <f t="shared" si="1302"/>
        <v>0</v>
      </c>
      <c r="GD1322" s="3">
        <f t="shared" si="1302"/>
        <v>0</v>
      </c>
      <c r="GE1322" s="3">
        <f t="shared" si="1302"/>
        <v>0</v>
      </c>
      <c r="GF1322" s="3">
        <f t="shared" si="1302"/>
        <v>0</v>
      </c>
      <c r="GG1322" s="3">
        <f t="shared" si="1302"/>
        <v>0</v>
      </c>
      <c r="GH1322" s="3">
        <f t="shared" si="1302"/>
        <v>0</v>
      </c>
      <c r="GI1322" s="3">
        <f t="shared" si="1302"/>
        <v>0</v>
      </c>
      <c r="GJ1322" s="3">
        <f t="shared" si="1302"/>
        <v>0</v>
      </c>
      <c r="GK1322" s="3">
        <f t="shared" si="1302"/>
        <v>0</v>
      </c>
      <c r="GL1322" s="3">
        <f t="shared" si="1302"/>
        <v>0</v>
      </c>
      <c r="GM1322" s="3">
        <f t="shared" si="1302"/>
        <v>0</v>
      </c>
      <c r="GN1322" s="3">
        <f t="shared" si="1302"/>
        <v>0</v>
      </c>
      <c r="GO1322" s="3">
        <f t="shared" si="1302"/>
        <v>0</v>
      </c>
      <c r="GP1322" s="3">
        <f t="shared" si="1302"/>
        <v>0</v>
      </c>
      <c r="GQ1322" s="3">
        <f t="shared" si="1302"/>
        <v>0</v>
      </c>
      <c r="GR1322" s="3">
        <f t="shared" si="1302"/>
        <v>0</v>
      </c>
      <c r="GS1322" s="3">
        <f t="shared" si="1302"/>
        <v>0</v>
      </c>
      <c r="GT1322" s="3">
        <f t="shared" si="1302"/>
        <v>0</v>
      </c>
      <c r="GU1322" s="3">
        <f t="shared" si="1302"/>
        <v>0</v>
      </c>
      <c r="GV1322" s="3">
        <f t="shared" si="1302"/>
        <v>0</v>
      </c>
      <c r="GW1322" s="3">
        <f t="shared" si="1302"/>
        <v>0</v>
      </c>
      <c r="GX1322" s="3">
        <f t="shared" si="1302"/>
        <v>0</v>
      </c>
    </row>
    <row r="1324" spans="1:245">
      <c r="A1324">
        <v>17</v>
      </c>
      <c r="B1324">
        <v>0</v>
      </c>
      <c r="C1324">
        <f>ROW(SmtRes!A1105)</f>
        <v>1105</v>
      </c>
      <c r="D1324">
        <f>ROW(EtalonRes!A1085)</f>
        <v>1085</v>
      </c>
      <c r="E1324" t="s">
        <v>17</v>
      </c>
      <c r="F1324" t="s">
        <v>376</v>
      </c>
      <c r="G1324" t="s">
        <v>377</v>
      </c>
      <c r="H1324" t="s">
        <v>378</v>
      </c>
      <c r="I1324">
        <f>ROUND(6.6/100,9)</f>
        <v>6.6000000000000003E-2</v>
      </c>
      <c r="J1324">
        <v>0</v>
      </c>
      <c r="O1324">
        <f t="shared" ref="O1324:O1343" si="1303">ROUND(CP1324,2)</f>
        <v>2171.21</v>
      </c>
      <c r="P1324">
        <f t="shared" ref="P1324:P1343" si="1304">ROUND(CQ1324*I1324,2)</f>
        <v>1487.54</v>
      </c>
      <c r="Q1324">
        <f t="shared" ref="Q1324:Q1343" si="1305">ROUND(CR1324*I1324,2)</f>
        <v>11.38</v>
      </c>
      <c r="R1324">
        <f t="shared" ref="R1324:R1343" si="1306">ROUND(CS1324*I1324,2)</f>
        <v>3.16</v>
      </c>
      <c r="S1324">
        <f t="shared" ref="S1324:S1343" si="1307">ROUND(CT1324*I1324,2)</f>
        <v>672.29</v>
      </c>
      <c r="T1324">
        <f t="shared" ref="T1324:T1343" si="1308">ROUND(CU1324*I1324,2)</f>
        <v>0</v>
      </c>
      <c r="U1324">
        <f t="shared" ref="U1324:U1343" si="1309">CV1324*I1324</f>
        <v>2.4862200000000003</v>
      </c>
      <c r="V1324">
        <f t="shared" ref="V1324:V1343" si="1310">CW1324*I1324</f>
        <v>8.5800000000000008E-3</v>
      </c>
      <c r="W1324">
        <f t="shared" ref="W1324:W1343" si="1311">ROUND(CX1324*I1324,2)</f>
        <v>0</v>
      </c>
      <c r="X1324">
        <f t="shared" ref="X1324:X1343" si="1312">ROUND(CY1324,2)</f>
        <v>749.75</v>
      </c>
      <c r="Y1324">
        <f t="shared" ref="Y1324:Y1343" si="1313">ROUND(CZ1324,2)</f>
        <v>432.29</v>
      </c>
      <c r="AA1324">
        <v>33525518</v>
      </c>
      <c r="AB1324">
        <f t="shared" ref="AB1324:AB1343" si="1314">ROUND((AC1324+AD1324+AF1324),6)</f>
        <v>11074.7</v>
      </c>
      <c r="AC1324">
        <f t="shared" ref="AC1324:AC1343" si="1315">ROUND((ES1324),6)</f>
        <v>10732.62</v>
      </c>
      <c r="AD1324">
        <f t="shared" ref="AD1324:AD1343" si="1316">ROUND((((ET1324)-(EU1324))+AE1324),6)</f>
        <v>20.75</v>
      </c>
      <c r="AE1324">
        <f t="shared" ref="AE1324:AE1343" si="1317">ROUND((EU1324),6)</f>
        <v>1.51</v>
      </c>
      <c r="AF1324">
        <f t="shared" ref="AF1324:AF1343" si="1318">ROUND((EV1324),6)</f>
        <v>321.33</v>
      </c>
      <c r="AG1324">
        <f t="shared" ref="AG1324:AG1343" si="1319">ROUND((AP1324),6)</f>
        <v>0</v>
      </c>
      <c r="AH1324">
        <f t="shared" ref="AH1324:AH1343" si="1320">(EW1324)</f>
        <v>37.67</v>
      </c>
      <c r="AI1324">
        <f t="shared" ref="AI1324:AI1343" si="1321">(EX1324)</f>
        <v>0.13</v>
      </c>
      <c r="AJ1324">
        <f t="shared" ref="AJ1324:AJ1343" si="1322">(AS1324)</f>
        <v>0</v>
      </c>
      <c r="AK1324">
        <v>11074.7</v>
      </c>
      <c r="AL1324">
        <v>10732.62</v>
      </c>
      <c r="AM1324">
        <v>20.75</v>
      </c>
      <c r="AN1324">
        <v>1.51</v>
      </c>
      <c r="AO1324">
        <v>321.33</v>
      </c>
      <c r="AP1324">
        <v>0</v>
      </c>
      <c r="AQ1324">
        <v>37.67</v>
      </c>
      <c r="AR1324">
        <v>0.13</v>
      </c>
      <c r="AS1324">
        <v>0</v>
      </c>
      <c r="AT1324">
        <v>111</v>
      </c>
      <c r="AU1324">
        <v>64</v>
      </c>
      <c r="AV1324">
        <v>1</v>
      </c>
      <c r="AW1324">
        <v>1</v>
      </c>
      <c r="AZ1324">
        <v>1</v>
      </c>
      <c r="BA1324">
        <v>31.7</v>
      </c>
      <c r="BB1324">
        <v>8.31</v>
      </c>
      <c r="BC1324">
        <v>2.1</v>
      </c>
      <c r="BD1324" t="s">
        <v>3</v>
      </c>
      <c r="BE1324" t="s">
        <v>3</v>
      </c>
      <c r="BF1324" t="s">
        <v>3</v>
      </c>
      <c r="BG1324" t="s">
        <v>3</v>
      </c>
      <c r="BH1324">
        <v>0</v>
      </c>
      <c r="BI1324">
        <v>1</v>
      </c>
      <c r="BJ1324" t="s">
        <v>379</v>
      </c>
      <c r="BM1324">
        <v>11001</v>
      </c>
      <c r="BN1324">
        <v>0</v>
      </c>
      <c r="BO1324" t="s">
        <v>376</v>
      </c>
      <c r="BP1324">
        <v>1</v>
      </c>
      <c r="BQ1324">
        <v>2</v>
      </c>
      <c r="BR1324">
        <v>0</v>
      </c>
      <c r="BS1324">
        <v>31.7</v>
      </c>
      <c r="BT1324">
        <v>1</v>
      </c>
      <c r="BU1324">
        <v>1</v>
      </c>
      <c r="BV1324">
        <v>1</v>
      </c>
      <c r="BW1324">
        <v>1</v>
      </c>
      <c r="BX1324">
        <v>1</v>
      </c>
      <c r="BY1324" t="s">
        <v>3</v>
      </c>
      <c r="BZ1324">
        <v>123</v>
      </c>
      <c r="CA1324">
        <v>75</v>
      </c>
      <c r="CE1324">
        <v>0</v>
      </c>
      <c r="CF1324">
        <v>0</v>
      </c>
      <c r="CG1324">
        <v>0</v>
      </c>
      <c r="CM1324">
        <v>0</v>
      </c>
      <c r="CN1324" t="s">
        <v>3</v>
      </c>
      <c r="CO1324">
        <v>0</v>
      </c>
      <c r="CP1324">
        <f t="shared" ref="CP1324:CP1343" si="1323">(P1324+Q1324+S1324)</f>
        <v>2171.21</v>
      </c>
      <c r="CQ1324">
        <f t="shared" ref="CQ1324:CQ1343" si="1324">AC1324*BC1324</f>
        <v>22538.502000000004</v>
      </c>
      <c r="CR1324">
        <f t="shared" ref="CR1324:CR1343" si="1325">AD1324*BB1324</f>
        <v>172.4325</v>
      </c>
      <c r="CS1324">
        <f t="shared" ref="CS1324:CS1343" si="1326">AE1324*BS1324</f>
        <v>47.866999999999997</v>
      </c>
      <c r="CT1324">
        <f t="shared" ref="CT1324:CT1343" si="1327">AF1324*BA1324</f>
        <v>10186.161</v>
      </c>
      <c r="CU1324">
        <f t="shared" ref="CU1324:CU1343" si="1328">AG1324</f>
        <v>0</v>
      </c>
      <c r="CV1324">
        <f t="shared" ref="CV1324:CV1343" si="1329">AH1324</f>
        <v>37.67</v>
      </c>
      <c r="CW1324">
        <f t="shared" ref="CW1324:CW1343" si="1330">AI1324</f>
        <v>0.13</v>
      </c>
      <c r="CX1324">
        <f t="shared" ref="CX1324:CX1343" si="1331">AJ1324</f>
        <v>0</v>
      </c>
      <c r="CY1324">
        <f t="shared" ref="CY1324:CY1343" si="1332">(((S1324+R1324)*AT1324)/100)</f>
        <v>749.74950000000001</v>
      </c>
      <c r="CZ1324">
        <f t="shared" ref="CZ1324:CZ1343" si="1333">(((S1324+R1324)*AU1324)/100)</f>
        <v>432.28799999999995</v>
      </c>
      <c r="DC1324" t="s">
        <v>3</v>
      </c>
      <c r="DD1324" t="s">
        <v>3</v>
      </c>
      <c r="DE1324" t="s">
        <v>3</v>
      </c>
      <c r="DF1324" t="s">
        <v>3</v>
      </c>
      <c r="DG1324" t="s">
        <v>3</v>
      </c>
      <c r="DH1324" t="s">
        <v>3</v>
      </c>
      <c r="DI1324" t="s">
        <v>3</v>
      </c>
      <c r="DJ1324" t="s">
        <v>3</v>
      </c>
      <c r="DK1324" t="s">
        <v>3</v>
      </c>
      <c r="DL1324" t="s">
        <v>3</v>
      </c>
      <c r="DM1324" t="s">
        <v>3</v>
      </c>
      <c r="DN1324">
        <v>0</v>
      </c>
      <c r="DO1324">
        <v>0</v>
      </c>
      <c r="DP1324">
        <v>1</v>
      </c>
      <c r="DQ1324">
        <v>1</v>
      </c>
      <c r="DU1324">
        <v>1013</v>
      </c>
      <c r="DV1324" t="s">
        <v>378</v>
      </c>
      <c r="DW1324" t="s">
        <v>378</v>
      </c>
      <c r="DX1324">
        <v>1</v>
      </c>
      <c r="DZ1324" t="s">
        <v>3</v>
      </c>
      <c r="EA1324" t="s">
        <v>3</v>
      </c>
      <c r="EB1324" t="s">
        <v>3</v>
      </c>
      <c r="EC1324" t="s">
        <v>3</v>
      </c>
      <c r="EE1324">
        <v>36260427</v>
      </c>
      <c r="EF1324">
        <v>2</v>
      </c>
      <c r="EG1324" t="s">
        <v>55</v>
      </c>
      <c r="EH1324">
        <v>0</v>
      </c>
      <c r="EI1324" t="s">
        <v>3</v>
      </c>
      <c r="EJ1324">
        <v>1</v>
      </c>
      <c r="EK1324">
        <v>11001</v>
      </c>
      <c r="EL1324" t="s">
        <v>23</v>
      </c>
      <c r="EM1324" t="s">
        <v>197</v>
      </c>
      <c r="EO1324" t="s">
        <v>3</v>
      </c>
      <c r="EQ1324">
        <v>0</v>
      </c>
      <c r="ER1324">
        <v>11074.7</v>
      </c>
      <c r="ES1324">
        <v>10732.62</v>
      </c>
      <c r="ET1324">
        <v>20.75</v>
      </c>
      <c r="EU1324">
        <v>1.51</v>
      </c>
      <c r="EV1324">
        <v>321.33</v>
      </c>
      <c r="EW1324">
        <v>37.67</v>
      </c>
      <c r="EX1324">
        <v>0.13</v>
      </c>
      <c r="EY1324">
        <v>0</v>
      </c>
      <c r="FQ1324">
        <v>0</v>
      </c>
      <c r="FR1324">
        <f t="shared" ref="FR1324:FR1343" si="1334">ROUND(IF(AND(BH1324=3,BI1324=3),P1324,0),2)</f>
        <v>0</v>
      </c>
      <c r="FS1324">
        <v>0</v>
      </c>
      <c r="FT1324" t="s">
        <v>58</v>
      </c>
      <c r="FU1324" t="s">
        <v>59</v>
      </c>
      <c r="FX1324">
        <v>110.7</v>
      </c>
      <c r="FY1324">
        <v>63.75</v>
      </c>
      <c r="GA1324" t="s">
        <v>3</v>
      </c>
      <c r="GD1324">
        <v>1</v>
      </c>
      <c r="GF1324">
        <v>-439027975</v>
      </c>
      <c r="GG1324">
        <v>2</v>
      </c>
      <c r="GH1324">
        <v>1</v>
      </c>
      <c r="GI1324">
        <v>2</v>
      </c>
      <c r="GJ1324">
        <v>0</v>
      </c>
      <c r="GK1324">
        <v>0</v>
      </c>
      <c r="GL1324">
        <f t="shared" ref="GL1324:GL1343" si="1335">ROUND(IF(AND(BH1324=3,BI1324=3,FS1324&lt;&gt;0),P1324,0),2)</f>
        <v>0</v>
      </c>
      <c r="GM1324">
        <f t="shared" ref="GM1324:GM1343" si="1336">ROUND(O1324+X1324+Y1324,2)+GX1324</f>
        <v>3353.25</v>
      </c>
      <c r="GN1324">
        <f t="shared" ref="GN1324:GN1343" si="1337">IF(OR(BI1324=0,BI1324=1),ROUND(O1324+X1324+Y1324,2),0)</f>
        <v>3353.25</v>
      </c>
      <c r="GO1324">
        <f t="shared" ref="GO1324:GO1343" si="1338">IF(BI1324=2,ROUND(O1324+X1324+Y1324,2),0)</f>
        <v>0</v>
      </c>
      <c r="GP1324">
        <f t="shared" ref="GP1324:GP1343" si="1339">IF(BI1324=4,ROUND(O1324+X1324+Y1324,2)+GX1324,0)</f>
        <v>0</v>
      </c>
      <c r="GR1324">
        <v>0</v>
      </c>
      <c r="GS1324">
        <v>3</v>
      </c>
      <c r="GT1324">
        <v>0</v>
      </c>
      <c r="GU1324" t="s">
        <v>3</v>
      </c>
      <c r="GV1324">
        <f t="shared" ref="GV1324:GV1343" si="1340">ROUND((GT1324),6)</f>
        <v>0</v>
      </c>
      <c r="GW1324">
        <v>1</v>
      </c>
      <c r="GX1324">
        <f t="shared" ref="GX1324:GX1343" si="1341">ROUND(HC1324*I1324,2)</f>
        <v>0</v>
      </c>
      <c r="HA1324">
        <v>0</v>
      </c>
      <c r="HB1324">
        <v>0</v>
      </c>
      <c r="HC1324">
        <f t="shared" ref="HC1324:HC1343" si="1342">GV1324*GW1324</f>
        <v>0</v>
      </c>
      <c r="HE1324" t="s">
        <v>3</v>
      </c>
      <c r="HF1324" t="s">
        <v>3</v>
      </c>
      <c r="IK1324">
        <v>0</v>
      </c>
    </row>
    <row r="1325" spans="1:245">
      <c r="A1325">
        <v>18</v>
      </c>
      <c r="B1325">
        <v>0</v>
      </c>
      <c r="C1325">
        <v>1104</v>
      </c>
      <c r="E1325" t="s">
        <v>25</v>
      </c>
      <c r="F1325" t="s">
        <v>387</v>
      </c>
      <c r="G1325" t="s">
        <v>388</v>
      </c>
      <c r="H1325" t="s">
        <v>28</v>
      </c>
      <c r="I1325">
        <f>I1324*J1325</f>
        <v>-5.9400000000000001E-2</v>
      </c>
      <c r="J1325">
        <v>-0.9</v>
      </c>
      <c r="O1325">
        <f t="shared" si="1303"/>
        <v>-1281.6300000000001</v>
      </c>
      <c r="P1325">
        <f t="shared" si="1304"/>
        <v>-1281.6300000000001</v>
      </c>
      <c r="Q1325">
        <f t="shared" si="1305"/>
        <v>0</v>
      </c>
      <c r="R1325">
        <f t="shared" si="1306"/>
        <v>0</v>
      </c>
      <c r="S1325">
        <f t="shared" si="1307"/>
        <v>0</v>
      </c>
      <c r="T1325">
        <f t="shared" si="1308"/>
        <v>0</v>
      </c>
      <c r="U1325">
        <f t="shared" si="1309"/>
        <v>0</v>
      </c>
      <c r="V1325">
        <f t="shared" si="1310"/>
        <v>0</v>
      </c>
      <c r="W1325">
        <f t="shared" si="1311"/>
        <v>0</v>
      </c>
      <c r="X1325">
        <f t="shared" si="1312"/>
        <v>0</v>
      </c>
      <c r="Y1325">
        <f t="shared" si="1313"/>
        <v>0</v>
      </c>
      <c r="AA1325">
        <v>33525518</v>
      </c>
      <c r="AB1325">
        <f t="shared" si="1314"/>
        <v>11416</v>
      </c>
      <c r="AC1325">
        <f t="shared" si="1315"/>
        <v>11416</v>
      </c>
      <c r="AD1325">
        <f t="shared" si="1316"/>
        <v>0</v>
      </c>
      <c r="AE1325">
        <f t="shared" si="1317"/>
        <v>0</v>
      </c>
      <c r="AF1325">
        <f t="shared" si="1318"/>
        <v>0</v>
      </c>
      <c r="AG1325">
        <f t="shared" si="1319"/>
        <v>0</v>
      </c>
      <c r="AH1325">
        <f t="shared" si="1320"/>
        <v>0</v>
      </c>
      <c r="AI1325">
        <f t="shared" si="1321"/>
        <v>0</v>
      </c>
      <c r="AJ1325">
        <f t="shared" si="1322"/>
        <v>0</v>
      </c>
      <c r="AK1325">
        <v>11416</v>
      </c>
      <c r="AL1325">
        <v>11416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111</v>
      </c>
      <c r="AU1325">
        <v>64</v>
      </c>
      <c r="AV1325">
        <v>1</v>
      </c>
      <c r="AW1325">
        <v>1</v>
      </c>
      <c r="AZ1325">
        <v>1</v>
      </c>
      <c r="BA1325">
        <v>1</v>
      </c>
      <c r="BB1325">
        <v>1</v>
      </c>
      <c r="BC1325">
        <v>1.89</v>
      </c>
      <c r="BD1325" t="s">
        <v>3</v>
      </c>
      <c r="BE1325" t="s">
        <v>3</v>
      </c>
      <c r="BF1325" t="s">
        <v>3</v>
      </c>
      <c r="BG1325" t="s">
        <v>3</v>
      </c>
      <c r="BH1325">
        <v>3</v>
      </c>
      <c r="BI1325">
        <v>1</v>
      </c>
      <c r="BJ1325" t="s">
        <v>389</v>
      </c>
      <c r="BM1325">
        <v>11001</v>
      </c>
      <c r="BN1325">
        <v>0</v>
      </c>
      <c r="BO1325" t="s">
        <v>387</v>
      </c>
      <c r="BP1325">
        <v>1</v>
      </c>
      <c r="BQ1325">
        <v>2</v>
      </c>
      <c r="BR1325">
        <v>1</v>
      </c>
      <c r="BS1325">
        <v>1</v>
      </c>
      <c r="BT1325">
        <v>1</v>
      </c>
      <c r="BU1325">
        <v>1</v>
      </c>
      <c r="BV1325">
        <v>1</v>
      </c>
      <c r="BW1325">
        <v>1</v>
      </c>
      <c r="BX1325">
        <v>1</v>
      </c>
      <c r="BY1325" t="s">
        <v>3</v>
      </c>
      <c r="BZ1325">
        <v>123</v>
      </c>
      <c r="CA1325">
        <v>75</v>
      </c>
      <c r="CE1325">
        <v>0</v>
      </c>
      <c r="CF1325">
        <v>0</v>
      </c>
      <c r="CG1325">
        <v>0</v>
      </c>
      <c r="CM1325">
        <v>0</v>
      </c>
      <c r="CN1325" t="s">
        <v>3</v>
      </c>
      <c r="CO1325">
        <v>0</v>
      </c>
      <c r="CP1325">
        <f t="shared" si="1323"/>
        <v>-1281.6300000000001</v>
      </c>
      <c r="CQ1325">
        <f t="shared" si="1324"/>
        <v>21576.239999999998</v>
      </c>
      <c r="CR1325">
        <f t="shared" si="1325"/>
        <v>0</v>
      </c>
      <c r="CS1325">
        <f t="shared" si="1326"/>
        <v>0</v>
      </c>
      <c r="CT1325">
        <f t="shared" si="1327"/>
        <v>0</v>
      </c>
      <c r="CU1325">
        <f t="shared" si="1328"/>
        <v>0</v>
      </c>
      <c r="CV1325">
        <f t="shared" si="1329"/>
        <v>0</v>
      </c>
      <c r="CW1325">
        <f t="shared" si="1330"/>
        <v>0</v>
      </c>
      <c r="CX1325">
        <f t="shared" si="1331"/>
        <v>0</v>
      </c>
      <c r="CY1325">
        <f t="shared" si="1332"/>
        <v>0</v>
      </c>
      <c r="CZ1325">
        <f t="shared" si="1333"/>
        <v>0</v>
      </c>
      <c r="DC1325" t="s">
        <v>3</v>
      </c>
      <c r="DD1325" t="s">
        <v>3</v>
      </c>
      <c r="DE1325" t="s">
        <v>3</v>
      </c>
      <c r="DF1325" t="s">
        <v>3</v>
      </c>
      <c r="DG1325" t="s">
        <v>3</v>
      </c>
      <c r="DH1325" t="s">
        <v>3</v>
      </c>
      <c r="DI1325" t="s">
        <v>3</v>
      </c>
      <c r="DJ1325" t="s">
        <v>3</v>
      </c>
      <c r="DK1325" t="s">
        <v>3</v>
      </c>
      <c r="DL1325" t="s">
        <v>3</v>
      </c>
      <c r="DM1325" t="s">
        <v>3</v>
      </c>
      <c r="DN1325">
        <v>0</v>
      </c>
      <c r="DO1325">
        <v>0</v>
      </c>
      <c r="DP1325">
        <v>1</v>
      </c>
      <c r="DQ1325">
        <v>1</v>
      </c>
      <c r="DU1325">
        <v>1009</v>
      </c>
      <c r="DV1325" t="s">
        <v>28</v>
      </c>
      <c r="DW1325" t="s">
        <v>28</v>
      </c>
      <c r="DX1325">
        <v>1000</v>
      </c>
      <c r="DZ1325" t="s">
        <v>3</v>
      </c>
      <c r="EA1325" t="s">
        <v>3</v>
      </c>
      <c r="EB1325" t="s">
        <v>3</v>
      </c>
      <c r="EC1325" t="s">
        <v>3</v>
      </c>
      <c r="EE1325">
        <v>36260427</v>
      </c>
      <c r="EF1325">
        <v>2</v>
      </c>
      <c r="EG1325" t="s">
        <v>55</v>
      </c>
      <c r="EH1325">
        <v>0</v>
      </c>
      <c r="EI1325" t="s">
        <v>3</v>
      </c>
      <c r="EJ1325">
        <v>1</v>
      </c>
      <c r="EK1325">
        <v>11001</v>
      </c>
      <c r="EL1325" t="s">
        <v>23</v>
      </c>
      <c r="EM1325" t="s">
        <v>197</v>
      </c>
      <c r="EO1325" t="s">
        <v>3</v>
      </c>
      <c r="EQ1325">
        <v>0</v>
      </c>
      <c r="ER1325">
        <v>11416</v>
      </c>
      <c r="ES1325">
        <v>11416</v>
      </c>
      <c r="ET1325">
        <v>0</v>
      </c>
      <c r="EU1325">
        <v>0</v>
      </c>
      <c r="EV1325">
        <v>0</v>
      </c>
      <c r="EW1325">
        <v>0</v>
      </c>
      <c r="EX1325">
        <v>0</v>
      </c>
      <c r="FQ1325">
        <v>0</v>
      </c>
      <c r="FR1325">
        <f t="shared" si="1334"/>
        <v>0</v>
      </c>
      <c r="FS1325">
        <v>0</v>
      </c>
      <c r="FT1325" t="s">
        <v>58</v>
      </c>
      <c r="FU1325" t="s">
        <v>59</v>
      </c>
      <c r="FX1325">
        <v>110.7</v>
      </c>
      <c r="FY1325">
        <v>63.75</v>
      </c>
      <c r="GA1325" t="s">
        <v>3</v>
      </c>
      <c r="GD1325">
        <v>1</v>
      </c>
      <c r="GF1325">
        <v>-406617202</v>
      </c>
      <c r="GG1325">
        <v>2</v>
      </c>
      <c r="GH1325">
        <v>1</v>
      </c>
      <c r="GI1325">
        <v>2</v>
      </c>
      <c r="GJ1325">
        <v>0</v>
      </c>
      <c r="GK1325">
        <v>0</v>
      </c>
      <c r="GL1325">
        <f t="shared" si="1335"/>
        <v>0</v>
      </c>
      <c r="GM1325">
        <f t="shared" si="1336"/>
        <v>-1281.6300000000001</v>
      </c>
      <c r="GN1325">
        <f t="shared" si="1337"/>
        <v>-1281.6300000000001</v>
      </c>
      <c r="GO1325">
        <f t="shared" si="1338"/>
        <v>0</v>
      </c>
      <c r="GP1325">
        <f t="shared" si="1339"/>
        <v>0</v>
      </c>
      <c r="GR1325">
        <v>0</v>
      </c>
      <c r="GS1325">
        <v>3</v>
      </c>
      <c r="GT1325">
        <v>0</v>
      </c>
      <c r="GU1325" t="s">
        <v>3</v>
      </c>
      <c r="GV1325">
        <f t="shared" si="1340"/>
        <v>0</v>
      </c>
      <c r="GW1325">
        <v>1</v>
      </c>
      <c r="GX1325">
        <f t="shared" si="1341"/>
        <v>0</v>
      </c>
      <c r="HA1325">
        <v>0</v>
      </c>
      <c r="HB1325">
        <v>0</v>
      </c>
      <c r="HC1325">
        <f t="shared" si="1342"/>
        <v>0</v>
      </c>
      <c r="HE1325" t="s">
        <v>3</v>
      </c>
      <c r="HF1325" t="s">
        <v>3</v>
      </c>
      <c r="IK1325">
        <v>0</v>
      </c>
    </row>
    <row r="1326" spans="1:245">
      <c r="A1326">
        <v>17</v>
      </c>
      <c r="B1326">
        <v>0</v>
      </c>
      <c r="C1326">
        <f>ROW(SmtRes!A1117)</f>
        <v>1117</v>
      </c>
      <c r="D1326">
        <f>ROW(EtalonRes!A1097)</f>
        <v>1097</v>
      </c>
      <c r="E1326" t="s">
        <v>30</v>
      </c>
      <c r="F1326" t="s">
        <v>380</v>
      </c>
      <c r="G1326" t="s">
        <v>381</v>
      </c>
      <c r="H1326" t="s">
        <v>382</v>
      </c>
      <c r="I1326">
        <f>ROUND(6.6/100,9)</f>
        <v>6.6000000000000003E-2</v>
      </c>
      <c r="J1326">
        <v>0</v>
      </c>
      <c r="O1326">
        <f t="shared" si="1303"/>
        <v>4138.1400000000003</v>
      </c>
      <c r="P1326">
        <f t="shared" si="1304"/>
        <v>1897.17</v>
      </c>
      <c r="Q1326">
        <f t="shared" si="1305"/>
        <v>634.64</v>
      </c>
      <c r="R1326">
        <f t="shared" si="1306"/>
        <v>297.95</v>
      </c>
      <c r="S1326">
        <f t="shared" si="1307"/>
        <v>1606.33</v>
      </c>
      <c r="T1326">
        <f t="shared" si="1308"/>
        <v>0</v>
      </c>
      <c r="U1326">
        <f t="shared" si="1309"/>
        <v>5.2674600000000007</v>
      </c>
      <c r="V1326">
        <f t="shared" si="1310"/>
        <v>0.91344000000000003</v>
      </c>
      <c r="W1326">
        <f t="shared" si="1311"/>
        <v>0</v>
      </c>
      <c r="X1326">
        <f t="shared" si="1312"/>
        <v>2113.75</v>
      </c>
      <c r="Y1326">
        <f t="shared" si="1313"/>
        <v>1218.74</v>
      </c>
      <c r="AA1326">
        <v>33525518</v>
      </c>
      <c r="AB1326">
        <f t="shared" si="1314"/>
        <v>4431.62</v>
      </c>
      <c r="AC1326">
        <f t="shared" si="1315"/>
        <v>2818.14</v>
      </c>
      <c r="AD1326">
        <f t="shared" si="1316"/>
        <v>845.71</v>
      </c>
      <c r="AE1326">
        <f t="shared" si="1317"/>
        <v>142.41</v>
      </c>
      <c r="AF1326">
        <f t="shared" si="1318"/>
        <v>767.77</v>
      </c>
      <c r="AG1326">
        <f t="shared" si="1319"/>
        <v>0</v>
      </c>
      <c r="AH1326">
        <f t="shared" si="1320"/>
        <v>79.81</v>
      </c>
      <c r="AI1326">
        <f t="shared" si="1321"/>
        <v>13.84</v>
      </c>
      <c r="AJ1326">
        <f t="shared" si="1322"/>
        <v>0</v>
      </c>
      <c r="AK1326">
        <v>4431.62</v>
      </c>
      <c r="AL1326">
        <v>2818.14</v>
      </c>
      <c r="AM1326">
        <v>845.71</v>
      </c>
      <c r="AN1326">
        <v>142.41</v>
      </c>
      <c r="AO1326">
        <v>767.77</v>
      </c>
      <c r="AP1326">
        <v>0</v>
      </c>
      <c r="AQ1326">
        <v>79.81</v>
      </c>
      <c r="AR1326">
        <v>13.84</v>
      </c>
      <c r="AS1326">
        <v>0</v>
      </c>
      <c r="AT1326">
        <v>111</v>
      </c>
      <c r="AU1326">
        <v>64</v>
      </c>
      <c r="AV1326">
        <v>1</v>
      </c>
      <c r="AW1326">
        <v>1</v>
      </c>
      <c r="AZ1326">
        <v>1</v>
      </c>
      <c r="BA1326">
        <v>31.7</v>
      </c>
      <c r="BB1326">
        <v>11.37</v>
      </c>
      <c r="BC1326">
        <v>10.199999999999999</v>
      </c>
      <c r="BD1326" t="s">
        <v>3</v>
      </c>
      <c r="BE1326" t="s">
        <v>3</v>
      </c>
      <c r="BF1326" t="s">
        <v>3</v>
      </c>
      <c r="BG1326" t="s">
        <v>3</v>
      </c>
      <c r="BH1326">
        <v>0</v>
      </c>
      <c r="BI1326">
        <v>1</v>
      </c>
      <c r="BJ1326" t="s">
        <v>383</v>
      </c>
      <c r="BM1326">
        <v>11001</v>
      </c>
      <c r="BN1326">
        <v>0</v>
      </c>
      <c r="BO1326" t="s">
        <v>380</v>
      </c>
      <c r="BP1326">
        <v>1</v>
      </c>
      <c r="BQ1326">
        <v>2</v>
      </c>
      <c r="BR1326">
        <v>0</v>
      </c>
      <c r="BS1326">
        <v>31.7</v>
      </c>
      <c r="BT1326">
        <v>1</v>
      </c>
      <c r="BU1326">
        <v>1</v>
      </c>
      <c r="BV1326">
        <v>1</v>
      </c>
      <c r="BW1326">
        <v>1</v>
      </c>
      <c r="BX1326">
        <v>1</v>
      </c>
      <c r="BY1326" t="s">
        <v>3</v>
      </c>
      <c r="BZ1326">
        <v>123</v>
      </c>
      <c r="CA1326">
        <v>75</v>
      </c>
      <c r="CE1326">
        <v>0</v>
      </c>
      <c r="CF1326">
        <v>0</v>
      </c>
      <c r="CG1326">
        <v>0</v>
      </c>
      <c r="CM1326">
        <v>0</v>
      </c>
      <c r="CN1326" t="s">
        <v>3</v>
      </c>
      <c r="CO1326">
        <v>0</v>
      </c>
      <c r="CP1326">
        <f t="shared" si="1323"/>
        <v>4138.1399999999994</v>
      </c>
      <c r="CQ1326">
        <f t="shared" si="1324"/>
        <v>28745.027999999998</v>
      </c>
      <c r="CR1326">
        <f t="shared" si="1325"/>
        <v>9615.7227000000003</v>
      </c>
      <c r="CS1326">
        <f t="shared" si="1326"/>
        <v>4514.3969999999999</v>
      </c>
      <c r="CT1326">
        <f t="shared" si="1327"/>
        <v>24338.308999999997</v>
      </c>
      <c r="CU1326">
        <f t="shared" si="1328"/>
        <v>0</v>
      </c>
      <c r="CV1326">
        <f t="shared" si="1329"/>
        <v>79.81</v>
      </c>
      <c r="CW1326">
        <f t="shared" si="1330"/>
        <v>13.84</v>
      </c>
      <c r="CX1326">
        <f t="shared" si="1331"/>
        <v>0</v>
      </c>
      <c r="CY1326">
        <f t="shared" si="1332"/>
        <v>2113.7507999999998</v>
      </c>
      <c r="CZ1326">
        <f t="shared" si="1333"/>
        <v>1218.7392</v>
      </c>
      <c r="DC1326" t="s">
        <v>3</v>
      </c>
      <c r="DD1326" t="s">
        <v>3</v>
      </c>
      <c r="DE1326" t="s">
        <v>3</v>
      </c>
      <c r="DF1326" t="s">
        <v>3</v>
      </c>
      <c r="DG1326" t="s">
        <v>3</v>
      </c>
      <c r="DH1326" t="s">
        <v>3</v>
      </c>
      <c r="DI1326" t="s">
        <v>3</v>
      </c>
      <c r="DJ1326" t="s">
        <v>3</v>
      </c>
      <c r="DK1326" t="s">
        <v>3</v>
      </c>
      <c r="DL1326" t="s">
        <v>3</v>
      </c>
      <c r="DM1326" t="s">
        <v>3</v>
      </c>
      <c r="DN1326">
        <v>0</v>
      </c>
      <c r="DO1326">
        <v>0</v>
      </c>
      <c r="DP1326">
        <v>1</v>
      </c>
      <c r="DQ1326">
        <v>1</v>
      </c>
      <c r="DU1326">
        <v>1013</v>
      </c>
      <c r="DV1326" t="s">
        <v>382</v>
      </c>
      <c r="DW1326" t="s">
        <v>382</v>
      </c>
      <c r="DX1326">
        <v>1</v>
      </c>
      <c r="DZ1326" t="s">
        <v>3</v>
      </c>
      <c r="EA1326" t="s">
        <v>3</v>
      </c>
      <c r="EB1326" t="s">
        <v>3</v>
      </c>
      <c r="EC1326" t="s">
        <v>3</v>
      </c>
      <c r="EE1326">
        <v>36260427</v>
      </c>
      <c r="EF1326">
        <v>2</v>
      </c>
      <c r="EG1326" t="s">
        <v>55</v>
      </c>
      <c r="EH1326">
        <v>0</v>
      </c>
      <c r="EI1326" t="s">
        <v>3</v>
      </c>
      <c r="EJ1326">
        <v>1</v>
      </c>
      <c r="EK1326">
        <v>11001</v>
      </c>
      <c r="EL1326" t="s">
        <v>23</v>
      </c>
      <c r="EM1326" t="s">
        <v>197</v>
      </c>
      <c r="EO1326" t="s">
        <v>3</v>
      </c>
      <c r="EQ1326">
        <v>0</v>
      </c>
      <c r="ER1326">
        <v>4431.62</v>
      </c>
      <c r="ES1326">
        <v>2818.14</v>
      </c>
      <c r="ET1326">
        <v>845.71</v>
      </c>
      <c r="EU1326">
        <v>142.41</v>
      </c>
      <c r="EV1326">
        <v>767.77</v>
      </c>
      <c r="EW1326">
        <v>79.81</v>
      </c>
      <c r="EX1326">
        <v>13.84</v>
      </c>
      <c r="EY1326">
        <v>0</v>
      </c>
      <c r="FQ1326">
        <v>0</v>
      </c>
      <c r="FR1326">
        <f t="shared" si="1334"/>
        <v>0</v>
      </c>
      <c r="FS1326">
        <v>0</v>
      </c>
      <c r="FT1326" t="s">
        <v>58</v>
      </c>
      <c r="FU1326" t="s">
        <v>59</v>
      </c>
      <c r="FX1326">
        <v>110.7</v>
      </c>
      <c r="FY1326">
        <v>63.75</v>
      </c>
      <c r="GA1326" t="s">
        <v>3</v>
      </c>
      <c r="GD1326">
        <v>1</v>
      </c>
      <c r="GF1326">
        <v>2119765829</v>
      </c>
      <c r="GG1326">
        <v>2</v>
      </c>
      <c r="GH1326">
        <v>1</v>
      </c>
      <c r="GI1326">
        <v>2</v>
      </c>
      <c r="GJ1326">
        <v>0</v>
      </c>
      <c r="GK1326">
        <v>0</v>
      </c>
      <c r="GL1326">
        <f t="shared" si="1335"/>
        <v>0</v>
      </c>
      <c r="GM1326">
        <f t="shared" si="1336"/>
        <v>7470.63</v>
      </c>
      <c r="GN1326">
        <f t="shared" si="1337"/>
        <v>7470.63</v>
      </c>
      <c r="GO1326">
        <f t="shared" si="1338"/>
        <v>0</v>
      </c>
      <c r="GP1326">
        <f t="shared" si="1339"/>
        <v>0</v>
      </c>
      <c r="GR1326">
        <v>0</v>
      </c>
      <c r="GS1326">
        <v>3</v>
      </c>
      <c r="GT1326">
        <v>0</v>
      </c>
      <c r="GU1326" t="s">
        <v>3</v>
      </c>
      <c r="GV1326">
        <f t="shared" si="1340"/>
        <v>0</v>
      </c>
      <c r="GW1326">
        <v>1</v>
      </c>
      <c r="GX1326">
        <f t="shared" si="1341"/>
        <v>0</v>
      </c>
      <c r="HA1326">
        <v>0</v>
      </c>
      <c r="HB1326">
        <v>0</v>
      </c>
      <c r="HC1326">
        <f t="shared" si="1342"/>
        <v>0</v>
      </c>
      <c r="HE1326" t="s">
        <v>3</v>
      </c>
      <c r="HF1326" t="s">
        <v>3</v>
      </c>
      <c r="IK1326">
        <v>0</v>
      </c>
    </row>
    <row r="1327" spans="1:245">
      <c r="A1327">
        <v>18</v>
      </c>
      <c r="B1327">
        <v>0</v>
      </c>
      <c r="C1327">
        <v>1114</v>
      </c>
      <c r="E1327" t="s">
        <v>35</v>
      </c>
      <c r="F1327" t="s">
        <v>390</v>
      </c>
      <c r="G1327" t="s">
        <v>391</v>
      </c>
      <c r="H1327" t="s">
        <v>28</v>
      </c>
      <c r="I1327">
        <f>I1326*J1327</f>
        <v>-0.11022</v>
      </c>
      <c r="J1327">
        <v>-1.67</v>
      </c>
      <c r="O1327">
        <f t="shared" si="1303"/>
        <v>-1211.54</v>
      </c>
      <c r="P1327">
        <f t="shared" si="1304"/>
        <v>-1211.54</v>
      </c>
      <c r="Q1327">
        <f t="shared" si="1305"/>
        <v>0</v>
      </c>
      <c r="R1327">
        <f t="shared" si="1306"/>
        <v>0</v>
      </c>
      <c r="S1327">
        <f t="shared" si="1307"/>
        <v>0</v>
      </c>
      <c r="T1327">
        <f t="shared" si="1308"/>
        <v>0</v>
      </c>
      <c r="U1327">
        <f t="shared" si="1309"/>
        <v>0</v>
      </c>
      <c r="V1327">
        <f t="shared" si="1310"/>
        <v>0</v>
      </c>
      <c r="W1327">
        <f t="shared" si="1311"/>
        <v>0</v>
      </c>
      <c r="X1327">
        <f t="shared" si="1312"/>
        <v>0</v>
      </c>
      <c r="Y1327">
        <f t="shared" si="1313"/>
        <v>0</v>
      </c>
      <c r="AA1327">
        <v>33525518</v>
      </c>
      <c r="AB1327">
        <f t="shared" si="1314"/>
        <v>600</v>
      </c>
      <c r="AC1327">
        <f t="shared" si="1315"/>
        <v>600</v>
      </c>
      <c r="AD1327">
        <f t="shared" si="1316"/>
        <v>0</v>
      </c>
      <c r="AE1327">
        <f t="shared" si="1317"/>
        <v>0</v>
      </c>
      <c r="AF1327">
        <f t="shared" si="1318"/>
        <v>0</v>
      </c>
      <c r="AG1327">
        <f t="shared" si="1319"/>
        <v>0</v>
      </c>
      <c r="AH1327">
        <f t="shared" si="1320"/>
        <v>0</v>
      </c>
      <c r="AI1327">
        <f t="shared" si="1321"/>
        <v>0</v>
      </c>
      <c r="AJ1327">
        <f t="shared" si="1322"/>
        <v>0</v>
      </c>
      <c r="AK1327">
        <v>600</v>
      </c>
      <c r="AL1327">
        <v>600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111</v>
      </c>
      <c r="AU1327">
        <v>64</v>
      </c>
      <c r="AV1327">
        <v>1</v>
      </c>
      <c r="AW1327">
        <v>1</v>
      </c>
      <c r="AZ1327">
        <v>1</v>
      </c>
      <c r="BA1327">
        <v>1</v>
      </c>
      <c r="BB1327">
        <v>1</v>
      </c>
      <c r="BC1327">
        <v>18.32</v>
      </c>
      <c r="BD1327" t="s">
        <v>3</v>
      </c>
      <c r="BE1327" t="s">
        <v>3</v>
      </c>
      <c r="BF1327" t="s">
        <v>3</v>
      </c>
      <c r="BG1327" t="s">
        <v>3</v>
      </c>
      <c r="BH1327">
        <v>3</v>
      </c>
      <c r="BI1327">
        <v>1</v>
      </c>
      <c r="BJ1327" t="s">
        <v>392</v>
      </c>
      <c r="BM1327">
        <v>11001</v>
      </c>
      <c r="BN1327">
        <v>0</v>
      </c>
      <c r="BO1327" t="s">
        <v>390</v>
      </c>
      <c r="BP1327">
        <v>1</v>
      </c>
      <c r="BQ1327">
        <v>2</v>
      </c>
      <c r="BR1327">
        <v>1</v>
      </c>
      <c r="BS1327">
        <v>1</v>
      </c>
      <c r="BT1327">
        <v>1</v>
      </c>
      <c r="BU1327">
        <v>1</v>
      </c>
      <c r="BV1327">
        <v>1</v>
      </c>
      <c r="BW1327">
        <v>1</v>
      </c>
      <c r="BX1327">
        <v>1</v>
      </c>
      <c r="BY1327" t="s">
        <v>3</v>
      </c>
      <c r="BZ1327">
        <v>123</v>
      </c>
      <c r="CA1327">
        <v>75</v>
      </c>
      <c r="CE1327">
        <v>0</v>
      </c>
      <c r="CF1327">
        <v>0</v>
      </c>
      <c r="CG1327">
        <v>0</v>
      </c>
      <c r="CM1327">
        <v>0</v>
      </c>
      <c r="CN1327" t="s">
        <v>3</v>
      </c>
      <c r="CO1327">
        <v>0</v>
      </c>
      <c r="CP1327">
        <f t="shared" si="1323"/>
        <v>-1211.54</v>
      </c>
      <c r="CQ1327">
        <f t="shared" si="1324"/>
        <v>10992</v>
      </c>
      <c r="CR1327">
        <f t="shared" si="1325"/>
        <v>0</v>
      </c>
      <c r="CS1327">
        <f t="shared" si="1326"/>
        <v>0</v>
      </c>
      <c r="CT1327">
        <f t="shared" si="1327"/>
        <v>0</v>
      </c>
      <c r="CU1327">
        <f t="shared" si="1328"/>
        <v>0</v>
      </c>
      <c r="CV1327">
        <f t="shared" si="1329"/>
        <v>0</v>
      </c>
      <c r="CW1327">
        <f t="shared" si="1330"/>
        <v>0</v>
      </c>
      <c r="CX1327">
        <f t="shared" si="1331"/>
        <v>0</v>
      </c>
      <c r="CY1327">
        <f t="shared" si="1332"/>
        <v>0</v>
      </c>
      <c r="CZ1327">
        <f t="shared" si="1333"/>
        <v>0</v>
      </c>
      <c r="DC1327" t="s">
        <v>3</v>
      </c>
      <c r="DD1327" t="s">
        <v>3</v>
      </c>
      <c r="DE1327" t="s">
        <v>3</v>
      </c>
      <c r="DF1327" t="s">
        <v>3</v>
      </c>
      <c r="DG1327" t="s">
        <v>3</v>
      </c>
      <c r="DH1327" t="s">
        <v>3</v>
      </c>
      <c r="DI1327" t="s">
        <v>3</v>
      </c>
      <c r="DJ1327" t="s">
        <v>3</v>
      </c>
      <c r="DK1327" t="s">
        <v>3</v>
      </c>
      <c r="DL1327" t="s">
        <v>3</v>
      </c>
      <c r="DM1327" t="s">
        <v>3</v>
      </c>
      <c r="DN1327">
        <v>0</v>
      </c>
      <c r="DO1327">
        <v>0</v>
      </c>
      <c r="DP1327">
        <v>1</v>
      </c>
      <c r="DQ1327">
        <v>1</v>
      </c>
      <c r="DU1327">
        <v>1009</v>
      </c>
      <c r="DV1327" t="s">
        <v>28</v>
      </c>
      <c r="DW1327" t="s">
        <v>28</v>
      </c>
      <c r="DX1327">
        <v>1000</v>
      </c>
      <c r="DZ1327" t="s">
        <v>3</v>
      </c>
      <c r="EA1327" t="s">
        <v>3</v>
      </c>
      <c r="EB1327" t="s">
        <v>3</v>
      </c>
      <c r="EC1327" t="s">
        <v>3</v>
      </c>
      <c r="EE1327">
        <v>36260427</v>
      </c>
      <c r="EF1327">
        <v>2</v>
      </c>
      <c r="EG1327" t="s">
        <v>55</v>
      </c>
      <c r="EH1327">
        <v>0</v>
      </c>
      <c r="EI1327" t="s">
        <v>3</v>
      </c>
      <c r="EJ1327">
        <v>1</v>
      </c>
      <c r="EK1327">
        <v>11001</v>
      </c>
      <c r="EL1327" t="s">
        <v>23</v>
      </c>
      <c r="EM1327" t="s">
        <v>197</v>
      </c>
      <c r="EO1327" t="s">
        <v>3</v>
      </c>
      <c r="EQ1327">
        <v>0</v>
      </c>
      <c r="ER1327">
        <v>600</v>
      </c>
      <c r="ES1327">
        <v>600</v>
      </c>
      <c r="ET1327">
        <v>0</v>
      </c>
      <c r="EU1327">
        <v>0</v>
      </c>
      <c r="EV1327">
        <v>0</v>
      </c>
      <c r="EW1327">
        <v>0</v>
      </c>
      <c r="EX1327">
        <v>0</v>
      </c>
      <c r="FQ1327">
        <v>0</v>
      </c>
      <c r="FR1327">
        <f t="shared" si="1334"/>
        <v>0</v>
      </c>
      <c r="FS1327">
        <v>0</v>
      </c>
      <c r="FT1327" t="s">
        <v>58</v>
      </c>
      <c r="FU1327" t="s">
        <v>59</v>
      </c>
      <c r="FX1327">
        <v>110.7</v>
      </c>
      <c r="FY1327">
        <v>63.75</v>
      </c>
      <c r="GA1327" t="s">
        <v>3</v>
      </c>
      <c r="GD1327">
        <v>1</v>
      </c>
      <c r="GF1327">
        <v>-84705230</v>
      </c>
      <c r="GG1327">
        <v>2</v>
      </c>
      <c r="GH1327">
        <v>1</v>
      </c>
      <c r="GI1327">
        <v>2</v>
      </c>
      <c r="GJ1327">
        <v>0</v>
      </c>
      <c r="GK1327">
        <v>0</v>
      </c>
      <c r="GL1327">
        <f t="shared" si="1335"/>
        <v>0</v>
      </c>
      <c r="GM1327">
        <f t="shared" si="1336"/>
        <v>-1211.54</v>
      </c>
      <c r="GN1327">
        <f t="shared" si="1337"/>
        <v>-1211.54</v>
      </c>
      <c r="GO1327">
        <f t="shared" si="1338"/>
        <v>0</v>
      </c>
      <c r="GP1327">
        <f t="shared" si="1339"/>
        <v>0</v>
      </c>
      <c r="GR1327">
        <v>0</v>
      </c>
      <c r="GS1327">
        <v>3</v>
      </c>
      <c r="GT1327">
        <v>0</v>
      </c>
      <c r="GU1327" t="s">
        <v>3</v>
      </c>
      <c r="GV1327">
        <f t="shared" si="1340"/>
        <v>0</v>
      </c>
      <c r="GW1327">
        <v>1</v>
      </c>
      <c r="GX1327">
        <f t="shared" si="1341"/>
        <v>0</v>
      </c>
      <c r="HA1327">
        <v>0</v>
      </c>
      <c r="HB1327">
        <v>0</v>
      </c>
      <c r="HC1327">
        <f t="shared" si="1342"/>
        <v>0</v>
      </c>
      <c r="HE1327" t="s">
        <v>3</v>
      </c>
      <c r="HF1327" t="s">
        <v>3</v>
      </c>
      <c r="IK1327">
        <v>0</v>
      </c>
    </row>
    <row r="1328" spans="1:245">
      <c r="A1328">
        <v>18</v>
      </c>
      <c r="B1328">
        <v>0</v>
      </c>
      <c r="C1328">
        <v>1115</v>
      </c>
      <c r="E1328" t="s">
        <v>292</v>
      </c>
      <c r="F1328" t="s">
        <v>393</v>
      </c>
      <c r="G1328" t="s">
        <v>394</v>
      </c>
      <c r="H1328" t="s">
        <v>28</v>
      </c>
      <c r="I1328">
        <f>I1326*J1328</f>
        <v>-2.1120000000000002E-3</v>
      </c>
      <c r="J1328">
        <v>-3.2000000000000001E-2</v>
      </c>
      <c r="O1328">
        <f t="shared" si="1303"/>
        <v>-171.53</v>
      </c>
      <c r="P1328">
        <f t="shared" si="1304"/>
        <v>-171.53</v>
      </c>
      <c r="Q1328">
        <f t="shared" si="1305"/>
        <v>0</v>
      </c>
      <c r="R1328">
        <f t="shared" si="1306"/>
        <v>0</v>
      </c>
      <c r="S1328">
        <f t="shared" si="1307"/>
        <v>0</v>
      </c>
      <c r="T1328">
        <f t="shared" si="1308"/>
        <v>0</v>
      </c>
      <c r="U1328">
        <f t="shared" si="1309"/>
        <v>0</v>
      </c>
      <c r="V1328">
        <f t="shared" si="1310"/>
        <v>0</v>
      </c>
      <c r="W1328">
        <f t="shared" si="1311"/>
        <v>0</v>
      </c>
      <c r="X1328">
        <f t="shared" si="1312"/>
        <v>0</v>
      </c>
      <c r="Y1328">
        <f t="shared" si="1313"/>
        <v>0</v>
      </c>
      <c r="AA1328">
        <v>33525518</v>
      </c>
      <c r="AB1328">
        <f t="shared" si="1314"/>
        <v>13673</v>
      </c>
      <c r="AC1328">
        <f t="shared" si="1315"/>
        <v>13673</v>
      </c>
      <c r="AD1328">
        <f t="shared" si="1316"/>
        <v>0</v>
      </c>
      <c r="AE1328">
        <f t="shared" si="1317"/>
        <v>0</v>
      </c>
      <c r="AF1328">
        <f t="shared" si="1318"/>
        <v>0</v>
      </c>
      <c r="AG1328">
        <f t="shared" si="1319"/>
        <v>0</v>
      </c>
      <c r="AH1328">
        <f t="shared" si="1320"/>
        <v>0</v>
      </c>
      <c r="AI1328">
        <f t="shared" si="1321"/>
        <v>0</v>
      </c>
      <c r="AJ1328">
        <f t="shared" si="1322"/>
        <v>0</v>
      </c>
      <c r="AK1328">
        <v>13673</v>
      </c>
      <c r="AL1328">
        <v>13673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111</v>
      </c>
      <c r="AU1328">
        <v>64</v>
      </c>
      <c r="AV1328">
        <v>1</v>
      </c>
      <c r="AW1328">
        <v>1</v>
      </c>
      <c r="AZ1328">
        <v>1</v>
      </c>
      <c r="BA1328">
        <v>1</v>
      </c>
      <c r="BB1328">
        <v>1</v>
      </c>
      <c r="BC1328">
        <v>5.94</v>
      </c>
      <c r="BD1328" t="s">
        <v>3</v>
      </c>
      <c r="BE1328" t="s">
        <v>3</v>
      </c>
      <c r="BF1328" t="s">
        <v>3</v>
      </c>
      <c r="BG1328" t="s">
        <v>3</v>
      </c>
      <c r="BH1328">
        <v>3</v>
      </c>
      <c r="BI1328">
        <v>1</v>
      </c>
      <c r="BJ1328" t="s">
        <v>395</v>
      </c>
      <c r="BM1328">
        <v>11001</v>
      </c>
      <c r="BN1328">
        <v>0</v>
      </c>
      <c r="BO1328" t="s">
        <v>393</v>
      </c>
      <c r="BP1328">
        <v>1</v>
      </c>
      <c r="BQ1328">
        <v>2</v>
      </c>
      <c r="BR1328">
        <v>1</v>
      </c>
      <c r="BS1328">
        <v>1</v>
      </c>
      <c r="BT1328">
        <v>1</v>
      </c>
      <c r="BU1328">
        <v>1</v>
      </c>
      <c r="BV1328">
        <v>1</v>
      </c>
      <c r="BW1328">
        <v>1</v>
      </c>
      <c r="BX1328">
        <v>1</v>
      </c>
      <c r="BY1328" t="s">
        <v>3</v>
      </c>
      <c r="BZ1328">
        <v>123</v>
      </c>
      <c r="CA1328">
        <v>75</v>
      </c>
      <c r="CE1328">
        <v>0</v>
      </c>
      <c r="CF1328">
        <v>0</v>
      </c>
      <c r="CG1328">
        <v>0</v>
      </c>
      <c r="CM1328">
        <v>0</v>
      </c>
      <c r="CN1328" t="s">
        <v>3</v>
      </c>
      <c r="CO1328">
        <v>0</v>
      </c>
      <c r="CP1328">
        <f t="shared" si="1323"/>
        <v>-171.53</v>
      </c>
      <c r="CQ1328">
        <f t="shared" si="1324"/>
        <v>81217.62000000001</v>
      </c>
      <c r="CR1328">
        <f t="shared" si="1325"/>
        <v>0</v>
      </c>
      <c r="CS1328">
        <f t="shared" si="1326"/>
        <v>0</v>
      </c>
      <c r="CT1328">
        <f t="shared" si="1327"/>
        <v>0</v>
      </c>
      <c r="CU1328">
        <f t="shared" si="1328"/>
        <v>0</v>
      </c>
      <c r="CV1328">
        <f t="shared" si="1329"/>
        <v>0</v>
      </c>
      <c r="CW1328">
        <f t="shared" si="1330"/>
        <v>0</v>
      </c>
      <c r="CX1328">
        <f t="shared" si="1331"/>
        <v>0</v>
      </c>
      <c r="CY1328">
        <f t="shared" si="1332"/>
        <v>0</v>
      </c>
      <c r="CZ1328">
        <f t="shared" si="1333"/>
        <v>0</v>
      </c>
      <c r="DC1328" t="s">
        <v>3</v>
      </c>
      <c r="DD1328" t="s">
        <v>3</v>
      </c>
      <c r="DE1328" t="s">
        <v>3</v>
      </c>
      <c r="DF1328" t="s">
        <v>3</v>
      </c>
      <c r="DG1328" t="s">
        <v>3</v>
      </c>
      <c r="DH1328" t="s">
        <v>3</v>
      </c>
      <c r="DI1328" t="s">
        <v>3</v>
      </c>
      <c r="DJ1328" t="s">
        <v>3</v>
      </c>
      <c r="DK1328" t="s">
        <v>3</v>
      </c>
      <c r="DL1328" t="s">
        <v>3</v>
      </c>
      <c r="DM1328" t="s">
        <v>3</v>
      </c>
      <c r="DN1328">
        <v>0</v>
      </c>
      <c r="DO1328">
        <v>0</v>
      </c>
      <c r="DP1328">
        <v>1</v>
      </c>
      <c r="DQ1328">
        <v>1</v>
      </c>
      <c r="DU1328">
        <v>1009</v>
      </c>
      <c r="DV1328" t="s">
        <v>28</v>
      </c>
      <c r="DW1328" t="s">
        <v>28</v>
      </c>
      <c r="DX1328">
        <v>1000</v>
      </c>
      <c r="DZ1328" t="s">
        <v>3</v>
      </c>
      <c r="EA1328" t="s">
        <v>3</v>
      </c>
      <c r="EB1328" t="s">
        <v>3</v>
      </c>
      <c r="EC1328" t="s">
        <v>3</v>
      </c>
      <c r="EE1328">
        <v>36260427</v>
      </c>
      <c r="EF1328">
        <v>2</v>
      </c>
      <c r="EG1328" t="s">
        <v>55</v>
      </c>
      <c r="EH1328">
        <v>0</v>
      </c>
      <c r="EI1328" t="s">
        <v>3</v>
      </c>
      <c r="EJ1328">
        <v>1</v>
      </c>
      <c r="EK1328">
        <v>11001</v>
      </c>
      <c r="EL1328" t="s">
        <v>23</v>
      </c>
      <c r="EM1328" t="s">
        <v>197</v>
      </c>
      <c r="EO1328" t="s">
        <v>3</v>
      </c>
      <c r="EQ1328">
        <v>0</v>
      </c>
      <c r="ER1328">
        <v>13673</v>
      </c>
      <c r="ES1328">
        <v>13673</v>
      </c>
      <c r="ET1328">
        <v>0</v>
      </c>
      <c r="EU1328">
        <v>0</v>
      </c>
      <c r="EV1328">
        <v>0</v>
      </c>
      <c r="EW1328">
        <v>0</v>
      </c>
      <c r="EX1328">
        <v>0</v>
      </c>
      <c r="FQ1328">
        <v>0</v>
      </c>
      <c r="FR1328">
        <f t="shared" si="1334"/>
        <v>0</v>
      </c>
      <c r="FS1328">
        <v>0</v>
      </c>
      <c r="FT1328" t="s">
        <v>58</v>
      </c>
      <c r="FU1328" t="s">
        <v>59</v>
      </c>
      <c r="FX1328">
        <v>110.7</v>
      </c>
      <c r="FY1328">
        <v>63.75</v>
      </c>
      <c r="GA1328" t="s">
        <v>3</v>
      </c>
      <c r="GD1328">
        <v>1</v>
      </c>
      <c r="GF1328">
        <v>2028656298</v>
      </c>
      <c r="GG1328">
        <v>2</v>
      </c>
      <c r="GH1328">
        <v>1</v>
      </c>
      <c r="GI1328">
        <v>2</v>
      </c>
      <c r="GJ1328">
        <v>0</v>
      </c>
      <c r="GK1328">
        <v>0</v>
      </c>
      <c r="GL1328">
        <f t="shared" si="1335"/>
        <v>0</v>
      </c>
      <c r="GM1328">
        <f t="shared" si="1336"/>
        <v>-171.53</v>
      </c>
      <c r="GN1328">
        <f t="shared" si="1337"/>
        <v>-171.53</v>
      </c>
      <c r="GO1328">
        <f t="shared" si="1338"/>
        <v>0</v>
      </c>
      <c r="GP1328">
        <f t="shared" si="1339"/>
        <v>0</v>
      </c>
      <c r="GR1328">
        <v>0</v>
      </c>
      <c r="GS1328">
        <v>3</v>
      </c>
      <c r="GT1328">
        <v>0</v>
      </c>
      <c r="GU1328" t="s">
        <v>3</v>
      </c>
      <c r="GV1328">
        <f t="shared" si="1340"/>
        <v>0</v>
      </c>
      <c r="GW1328">
        <v>1</v>
      </c>
      <c r="GX1328">
        <f t="shared" si="1341"/>
        <v>0</v>
      </c>
      <c r="HA1328">
        <v>0</v>
      </c>
      <c r="HB1328">
        <v>0</v>
      </c>
      <c r="HC1328">
        <f t="shared" si="1342"/>
        <v>0</v>
      </c>
      <c r="HE1328" t="s">
        <v>3</v>
      </c>
      <c r="HF1328" t="s">
        <v>3</v>
      </c>
      <c r="IK1328">
        <v>0</v>
      </c>
    </row>
    <row r="1329" spans="1:245">
      <c r="A1329">
        <v>17</v>
      </c>
      <c r="B1329">
        <v>0</v>
      </c>
      <c r="C1329">
        <f>ROW(SmtRes!A1129)</f>
        <v>1129</v>
      </c>
      <c r="D1329">
        <f>ROW(EtalonRes!A1109)</f>
        <v>1109</v>
      </c>
      <c r="E1329" t="s">
        <v>36</v>
      </c>
      <c r="F1329" t="s">
        <v>384</v>
      </c>
      <c r="G1329" t="s">
        <v>385</v>
      </c>
      <c r="H1329" t="s">
        <v>53</v>
      </c>
      <c r="I1329">
        <f>ROUND(6.6/100,9)</f>
        <v>6.6000000000000003E-2</v>
      </c>
      <c r="J1329">
        <v>0</v>
      </c>
      <c r="O1329">
        <f t="shared" si="1303"/>
        <v>4257.2700000000004</v>
      </c>
      <c r="P1329">
        <f t="shared" si="1304"/>
        <v>2719.3</v>
      </c>
      <c r="Q1329">
        <f t="shared" si="1305"/>
        <v>136.72</v>
      </c>
      <c r="R1329">
        <f t="shared" si="1306"/>
        <v>96.24</v>
      </c>
      <c r="S1329">
        <f t="shared" si="1307"/>
        <v>1401.25</v>
      </c>
      <c r="T1329">
        <f t="shared" si="1308"/>
        <v>0</v>
      </c>
      <c r="U1329">
        <f t="shared" si="1309"/>
        <v>5.0575799999999997</v>
      </c>
      <c r="V1329">
        <f t="shared" si="1310"/>
        <v>0.27851999999999999</v>
      </c>
      <c r="W1329">
        <f t="shared" si="1311"/>
        <v>0</v>
      </c>
      <c r="X1329">
        <f t="shared" si="1312"/>
        <v>1662.21</v>
      </c>
      <c r="Y1329">
        <f t="shared" si="1313"/>
        <v>958.39</v>
      </c>
      <c r="AA1329">
        <v>33525518</v>
      </c>
      <c r="AB1329">
        <f t="shared" si="1314"/>
        <v>9873.01</v>
      </c>
      <c r="AC1329">
        <f t="shared" si="1315"/>
        <v>9055.2900000000009</v>
      </c>
      <c r="AD1329">
        <f t="shared" si="1316"/>
        <v>147.97</v>
      </c>
      <c r="AE1329">
        <f t="shared" si="1317"/>
        <v>46</v>
      </c>
      <c r="AF1329">
        <f t="shared" si="1318"/>
        <v>669.75</v>
      </c>
      <c r="AG1329">
        <f t="shared" si="1319"/>
        <v>0</v>
      </c>
      <c r="AH1329">
        <f t="shared" si="1320"/>
        <v>76.63</v>
      </c>
      <c r="AI1329">
        <f t="shared" si="1321"/>
        <v>4.22</v>
      </c>
      <c r="AJ1329">
        <f t="shared" si="1322"/>
        <v>0</v>
      </c>
      <c r="AK1329">
        <v>9873.01</v>
      </c>
      <c r="AL1329">
        <v>9055.2900000000009</v>
      </c>
      <c r="AM1329">
        <v>147.97</v>
      </c>
      <c r="AN1329">
        <v>46</v>
      </c>
      <c r="AO1329">
        <v>669.75</v>
      </c>
      <c r="AP1329">
        <v>0</v>
      </c>
      <c r="AQ1329">
        <v>76.63</v>
      </c>
      <c r="AR1329">
        <v>4.22</v>
      </c>
      <c r="AS1329">
        <v>0</v>
      </c>
      <c r="AT1329">
        <v>111</v>
      </c>
      <c r="AU1329">
        <v>64</v>
      </c>
      <c r="AV1329">
        <v>1</v>
      </c>
      <c r="AW1329">
        <v>1</v>
      </c>
      <c r="AZ1329">
        <v>1</v>
      </c>
      <c r="BA1329">
        <v>31.7</v>
      </c>
      <c r="BB1329">
        <v>14</v>
      </c>
      <c r="BC1329">
        <v>4.55</v>
      </c>
      <c r="BD1329" t="s">
        <v>3</v>
      </c>
      <c r="BE1329" t="s">
        <v>3</v>
      </c>
      <c r="BF1329" t="s">
        <v>3</v>
      </c>
      <c r="BG1329" t="s">
        <v>3</v>
      </c>
      <c r="BH1329">
        <v>0</v>
      </c>
      <c r="BI1329">
        <v>1</v>
      </c>
      <c r="BJ1329" t="s">
        <v>386</v>
      </c>
      <c r="BM1329">
        <v>11001</v>
      </c>
      <c r="BN1329">
        <v>0</v>
      </c>
      <c r="BO1329" t="s">
        <v>384</v>
      </c>
      <c r="BP1329">
        <v>1</v>
      </c>
      <c r="BQ1329">
        <v>2</v>
      </c>
      <c r="BR1329">
        <v>0</v>
      </c>
      <c r="BS1329">
        <v>31.7</v>
      </c>
      <c r="BT1329">
        <v>1</v>
      </c>
      <c r="BU1329">
        <v>1</v>
      </c>
      <c r="BV1329">
        <v>1</v>
      </c>
      <c r="BW1329">
        <v>1</v>
      </c>
      <c r="BX1329">
        <v>1</v>
      </c>
      <c r="BY1329" t="s">
        <v>3</v>
      </c>
      <c r="BZ1329">
        <v>123</v>
      </c>
      <c r="CA1329">
        <v>75</v>
      </c>
      <c r="CE1329">
        <v>0</v>
      </c>
      <c r="CF1329">
        <v>0</v>
      </c>
      <c r="CG1329">
        <v>0</v>
      </c>
      <c r="CM1329">
        <v>0</v>
      </c>
      <c r="CN1329" t="s">
        <v>3</v>
      </c>
      <c r="CO1329">
        <v>0</v>
      </c>
      <c r="CP1329">
        <f t="shared" si="1323"/>
        <v>4257.2700000000004</v>
      </c>
      <c r="CQ1329">
        <f t="shared" si="1324"/>
        <v>41201.569500000005</v>
      </c>
      <c r="CR1329">
        <f t="shared" si="1325"/>
        <v>2071.58</v>
      </c>
      <c r="CS1329">
        <f t="shared" si="1326"/>
        <v>1458.2</v>
      </c>
      <c r="CT1329">
        <f t="shared" si="1327"/>
        <v>21231.075000000001</v>
      </c>
      <c r="CU1329">
        <f t="shared" si="1328"/>
        <v>0</v>
      </c>
      <c r="CV1329">
        <f t="shared" si="1329"/>
        <v>76.63</v>
      </c>
      <c r="CW1329">
        <f t="shared" si="1330"/>
        <v>4.22</v>
      </c>
      <c r="CX1329">
        <f t="shared" si="1331"/>
        <v>0</v>
      </c>
      <c r="CY1329">
        <f t="shared" si="1332"/>
        <v>1662.2139000000002</v>
      </c>
      <c r="CZ1329">
        <f t="shared" si="1333"/>
        <v>958.39359999999999</v>
      </c>
      <c r="DC1329" t="s">
        <v>3</v>
      </c>
      <c r="DD1329" t="s">
        <v>3</v>
      </c>
      <c r="DE1329" t="s">
        <v>3</v>
      </c>
      <c r="DF1329" t="s">
        <v>3</v>
      </c>
      <c r="DG1329" t="s">
        <v>3</v>
      </c>
      <c r="DH1329" t="s">
        <v>3</v>
      </c>
      <c r="DI1329" t="s">
        <v>3</v>
      </c>
      <c r="DJ1329" t="s">
        <v>3</v>
      </c>
      <c r="DK1329" t="s">
        <v>3</v>
      </c>
      <c r="DL1329" t="s">
        <v>3</v>
      </c>
      <c r="DM1329" t="s">
        <v>3</v>
      </c>
      <c r="DN1329">
        <v>0</v>
      </c>
      <c r="DO1329">
        <v>0</v>
      </c>
      <c r="DP1329">
        <v>1</v>
      </c>
      <c r="DQ1329">
        <v>1</v>
      </c>
      <c r="DU1329">
        <v>1005</v>
      </c>
      <c r="DV1329" t="s">
        <v>53</v>
      </c>
      <c r="DW1329" t="s">
        <v>53</v>
      </c>
      <c r="DX1329">
        <v>100</v>
      </c>
      <c r="DZ1329" t="s">
        <v>3</v>
      </c>
      <c r="EA1329" t="s">
        <v>3</v>
      </c>
      <c r="EB1329" t="s">
        <v>3</v>
      </c>
      <c r="EC1329" t="s">
        <v>3</v>
      </c>
      <c r="EE1329">
        <v>36260427</v>
      </c>
      <c r="EF1329">
        <v>2</v>
      </c>
      <c r="EG1329" t="s">
        <v>55</v>
      </c>
      <c r="EH1329">
        <v>0</v>
      </c>
      <c r="EI1329" t="s">
        <v>3</v>
      </c>
      <c r="EJ1329">
        <v>1</v>
      </c>
      <c r="EK1329">
        <v>11001</v>
      </c>
      <c r="EL1329" t="s">
        <v>23</v>
      </c>
      <c r="EM1329" t="s">
        <v>197</v>
      </c>
      <c r="EO1329" t="s">
        <v>3</v>
      </c>
      <c r="EQ1329">
        <v>0</v>
      </c>
      <c r="ER1329">
        <v>9873.01</v>
      </c>
      <c r="ES1329">
        <v>9055.2900000000009</v>
      </c>
      <c r="ET1329">
        <v>147.97</v>
      </c>
      <c r="EU1329">
        <v>46</v>
      </c>
      <c r="EV1329">
        <v>669.75</v>
      </c>
      <c r="EW1329">
        <v>76.63</v>
      </c>
      <c r="EX1329">
        <v>4.22</v>
      </c>
      <c r="EY1329">
        <v>0</v>
      </c>
      <c r="FQ1329">
        <v>0</v>
      </c>
      <c r="FR1329">
        <f t="shared" si="1334"/>
        <v>0</v>
      </c>
      <c r="FS1329">
        <v>0</v>
      </c>
      <c r="FT1329" t="s">
        <v>58</v>
      </c>
      <c r="FU1329" t="s">
        <v>59</v>
      </c>
      <c r="FX1329">
        <v>110.7</v>
      </c>
      <c r="FY1329">
        <v>63.75</v>
      </c>
      <c r="GA1329" t="s">
        <v>3</v>
      </c>
      <c r="GD1329">
        <v>1</v>
      </c>
      <c r="GF1329">
        <v>1032030498</v>
      </c>
      <c r="GG1329">
        <v>2</v>
      </c>
      <c r="GH1329">
        <v>1</v>
      </c>
      <c r="GI1329">
        <v>2</v>
      </c>
      <c r="GJ1329">
        <v>0</v>
      </c>
      <c r="GK1329">
        <v>0</v>
      </c>
      <c r="GL1329">
        <f t="shared" si="1335"/>
        <v>0</v>
      </c>
      <c r="GM1329">
        <f t="shared" si="1336"/>
        <v>6877.87</v>
      </c>
      <c r="GN1329">
        <f t="shared" si="1337"/>
        <v>6877.87</v>
      </c>
      <c r="GO1329">
        <f t="shared" si="1338"/>
        <v>0</v>
      </c>
      <c r="GP1329">
        <f t="shared" si="1339"/>
        <v>0</v>
      </c>
      <c r="GR1329">
        <v>0</v>
      </c>
      <c r="GS1329">
        <v>3</v>
      </c>
      <c r="GT1329">
        <v>0</v>
      </c>
      <c r="GU1329" t="s">
        <v>3</v>
      </c>
      <c r="GV1329">
        <f t="shared" si="1340"/>
        <v>0</v>
      </c>
      <c r="GW1329">
        <v>1</v>
      </c>
      <c r="GX1329">
        <f t="shared" si="1341"/>
        <v>0</v>
      </c>
      <c r="HA1329">
        <v>0</v>
      </c>
      <c r="HB1329">
        <v>0</v>
      </c>
      <c r="HC1329">
        <f t="shared" si="1342"/>
        <v>0</v>
      </c>
      <c r="HE1329" t="s">
        <v>3</v>
      </c>
      <c r="HF1329" t="s">
        <v>3</v>
      </c>
      <c r="IK1329">
        <v>0</v>
      </c>
    </row>
    <row r="1330" spans="1:245">
      <c r="A1330">
        <v>18</v>
      </c>
      <c r="B1330">
        <v>0</v>
      </c>
      <c r="C1330">
        <v>1126</v>
      </c>
      <c r="E1330" t="s">
        <v>41</v>
      </c>
      <c r="F1330" t="s">
        <v>396</v>
      </c>
      <c r="G1330" t="s">
        <v>397</v>
      </c>
      <c r="H1330" t="s">
        <v>28</v>
      </c>
      <c r="I1330">
        <f>I1329*J1330</f>
        <v>-3.3E-3</v>
      </c>
      <c r="J1330">
        <v>-4.9999999999999996E-2</v>
      </c>
      <c r="O1330">
        <f t="shared" si="1303"/>
        <v>-127.84</v>
      </c>
      <c r="P1330">
        <f t="shared" si="1304"/>
        <v>-127.84</v>
      </c>
      <c r="Q1330">
        <f t="shared" si="1305"/>
        <v>0</v>
      </c>
      <c r="R1330">
        <f t="shared" si="1306"/>
        <v>0</v>
      </c>
      <c r="S1330">
        <f t="shared" si="1307"/>
        <v>0</v>
      </c>
      <c r="T1330">
        <f t="shared" si="1308"/>
        <v>0</v>
      </c>
      <c r="U1330">
        <f t="shared" si="1309"/>
        <v>0</v>
      </c>
      <c r="V1330">
        <f t="shared" si="1310"/>
        <v>0</v>
      </c>
      <c r="W1330">
        <f t="shared" si="1311"/>
        <v>0</v>
      </c>
      <c r="X1330">
        <f t="shared" si="1312"/>
        <v>0</v>
      </c>
      <c r="Y1330">
        <f t="shared" si="1313"/>
        <v>0</v>
      </c>
      <c r="AA1330">
        <v>33525518</v>
      </c>
      <c r="AB1330">
        <f t="shared" si="1314"/>
        <v>6532.53</v>
      </c>
      <c r="AC1330">
        <f t="shared" si="1315"/>
        <v>6532.53</v>
      </c>
      <c r="AD1330">
        <f t="shared" si="1316"/>
        <v>0</v>
      </c>
      <c r="AE1330">
        <f t="shared" si="1317"/>
        <v>0</v>
      </c>
      <c r="AF1330">
        <f t="shared" si="1318"/>
        <v>0</v>
      </c>
      <c r="AG1330">
        <f t="shared" si="1319"/>
        <v>0</v>
      </c>
      <c r="AH1330">
        <f t="shared" si="1320"/>
        <v>0</v>
      </c>
      <c r="AI1330">
        <f t="shared" si="1321"/>
        <v>0</v>
      </c>
      <c r="AJ1330">
        <f t="shared" si="1322"/>
        <v>0</v>
      </c>
      <c r="AK1330">
        <v>6532.53</v>
      </c>
      <c r="AL1330">
        <v>6532.53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111</v>
      </c>
      <c r="AU1330">
        <v>64</v>
      </c>
      <c r="AV1330">
        <v>1</v>
      </c>
      <c r="AW1330">
        <v>1</v>
      </c>
      <c r="AZ1330">
        <v>1</v>
      </c>
      <c r="BA1330">
        <v>1</v>
      </c>
      <c r="BB1330">
        <v>1</v>
      </c>
      <c r="BC1330">
        <v>5.93</v>
      </c>
      <c r="BD1330" t="s">
        <v>3</v>
      </c>
      <c r="BE1330" t="s">
        <v>3</v>
      </c>
      <c r="BF1330" t="s">
        <v>3</v>
      </c>
      <c r="BG1330" t="s">
        <v>3</v>
      </c>
      <c r="BH1330">
        <v>3</v>
      </c>
      <c r="BI1330">
        <v>1</v>
      </c>
      <c r="BJ1330" t="s">
        <v>398</v>
      </c>
      <c r="BM1330">
        <v>11001</v>
      </c>
      <c r="BN1330">
        <v>0</v>
      </c>
      <c r="BO1330" t="s">
        <v>396</v>
      </c>
      <c r="BP1330">
        <v>1</v>
      </c>
      <c r="BQ1330">
        <v>2</v>
      </c>
      <c r="BR1330">
        <v>1</v>
      </c>
      <c r="BS1330">
        <v>1</v>
      </c>
      <c r="BT1330">
        <v>1</v>
      </c>
      <c r="BU1330">
        <v>1</v>
      </c>
      <c r="BV1330">
        <v>1</v>
      </c>
      <c r="BW1330">
        <v>1</v>
      </c>
      <c r="BX1330">
        <v>1</v>
      </c>
      <c r="BY1330" t="s">
        <v>3</v>
      </c>
      <c r="BZ1330">
        <v>123</v>
      </c>
      <c r="CA1330">
        <v>75</v>
      </c>
      <c r="CE1330">
        <v>0</v>
      </c>
      <c r="CF1330">
        <v>0</v>
      </c>
      <c r="CG1330">
        <v>0</v>
      </c>
      <c r="CM1330">
        <v>0</v>
      </c>
      <c r="CN1330" t="s">
        <v>3</v>
      </c>
      <c r="CO1330">
        <v>0</v>
      </c>
      <c r="CP1330">
        <f t="shared" si="1323"/>
        <v>-127.84</v>
      </c>
      <c r="CQ1330">
        <f t="shared" si="1324"/>
        <v>38737.902899999994</v>
      </c>
      <c r="CR1330">
        <f t="shared" si="1325"/>
        <v>0</v>
      </c>
      <c r="CS1330">
        <f t="shared" si="1326"/>
        <v>0</v>
      </c>
      <c r="CT1330">
        <f t="shared" si="1327"/>
        <v>0</v>
      </c>
      <c r="CU1330">
        <f t="shared" si="1328"/>
        <v>0</v>
      </c>
      <c r="CV1330">
        <f t="shared" si="1329"/>
        <v>0</v>
      </c>
      <c r="CW1330">
        <f t="shared" si="1330"/>
        <v>0</v>
      </c>
      <c r="CX1330">
        <f t="shared" si="1331"/>
        <v>0</v>
      </c>
      <c r="CY1330">
        <f t="shared" si="1332"/>
        <v>0</v>
      </c>
      <c r="CZ1330">
        <f t="shared" si="1333"/>
        <v>0</v>
      </c>
      <c r="DC1330" t="s">
        <v>3</v>
      </c>
      <c r="DD1330" t="s">
        <v>3</v>
      </c>
      <c r="DE1330" t="s">
        <v>3</v>
      </c>
      <c r="DF1330" t="s">
        <v>3</v>
      </c>
      <c r="DG1330" t="s">
        <v>3</v>
      </c>
      <c r="DH1330" t="s">
        <v>3</v>
      </c>
      <c r="DI1330" t="s">
        <v>3</v>
      </c>
      <c r="DJ1330" t="s">
        <v>3</v>
      </c>
      <c r="DK1330" t="s">
        <v>3</v>
      </c>
      <c r="DL1330" t="s">
        <v>3</v>
      </c>
      <c r="DM1330" t="s">
        <v>3</v>
      </c>
      <c r="DN1330">
        <v>0</v>
      </c>
      <c r="DO1330">
        <v>0</v>
      </c>
      <c r="DP1330">
        <v>1</v>
      </c>
      <c r="DQ1330">
        <v>1</v>
      </c>
      <c r="DU1330">
        <v>1009</v>
      </c>
      <c r="DV1330" t="s">
        <v>28</v>
      </c>
      <c r="DW1330" t="s">
        <v>28</v>
      </c>
      <c r="DX1330">
        <v>1000</v>
      </c>
      <c r="DZ1330" t="s">
        <v>3</v>
      </c>
      <c r="EA1330" t="s">
        <v>3</v>
      </c>
      <c r="EB1330" t="s">
        <v>3</v>
      </c>
      <c r="EC1330" t="s">
        <v>3</v>
      </c>
      <c r="EE1330">
        <v>36260427</v>
      </c>
      <c r="EF1330">
        <v>2</v>
      </c>
      <c r="EG1330" t="s">
        <v>55</v>
      </c>
      <c r="EH1330">
        <v>0</v>
      </c>
      <c r="EI1330" t="s">
        <v>3</v>
      </c>
      <c r="EJ1330">
        <v>1</v>
      </c>
      <c r="EK1330">
        <v>11001</v>
      </c>
      <c r="EL1330" t="s">
        <v>23</v>
      </c>
      <c r="EM1330" t="s">
        <v>197</v>
      </c>
      <c r="EO1330" t="s">
        <v>3</v>
      </c>
      <c r="EQ1330">
        <v>0</v>
      </c>
      <c r="ER1330">
        <v>6532.53</v>
      </c>
      <c r="ES1330">
        <v>6532.53</v>
      </c>
      <c r="ET1330">
        <v>0</v>
      </c>
      <c r="EU1330">
        <v>0</v>
      </c>
      <c r="EV1330">
        <v>0</v>
      </c>
      <c r="EW1330">
        <v>0</v>
      </c>
      <c r="EX1330">
        <v>0</v>
      </c>
      <c r="FQ1330">
        <v>0</v>
      </c>
      <c r="FR1330">
        <f t="shared" si="1334"/>
        <v>0</v>
      </c>
      <c r="FS1330">
        <v>0</v>
      </c>
      <c r="FT1330" t="s">
        <v>58</v>
      </c>
      <c r="FU1330" t="s">
        <v>59</v>
      </c>
      <c r="FX1330">
        <v>110.7</v>
      </c>
      <c r="FY1330">
        <v>63.75</v>
      </c>
      <c r="GA1330" t="s">
        <v>3</v>
      </c>
      <c r="GD1330">
        <v>1</v>
      </c>
      <c r="GF1330">
        <v>1220443644</v>
      </c>
      <c r="GG1330">
        <v>2</v>
      </c>
      <c r="GH1330">
        <v>1</v>
      </c>
      <c r="GI1330">
        <v>2</v>
      </c>
      <c r="GJ1330">
        <v>0</v>
      </c>
      <c r="GK1330">
        <v>0</v>
      </c>
      <c r="GL1330">
        <f t="shared" si="1335"/>
        <v>0</v>
      </c>
      <c r="GM1330">
        <f t="shared" si="1336"/>
        <v>-127.84</v>
      </c>
      <c r="GN1330">
        <f t="shared" si="1337"/>
        <v>-127.84</v>
      </c>
      <c r="GO1330">
        <f t="shared" si="1338"/>
        <v>0</v>
      </c>
      <c r="GP1330">
        <f t="shared" si="1339"/>
        <v>0</v>
      </c>
      <c r="GR1330">
        <v>0</v>
      </c>
      <c r="GS1330">
        <v>3</v>
      </c>
      <c r="GT1330">
        <v>0</v>
      </c>
      <c r="GU1330" t="s">
        <v>3</v>
      </c>
      <c r="GV1330">
        <f t="shared" si="1340"/>
        <v>0</v>
      </c>
      <c r="GW1330">
        <v>1</v>
      </c>
      <c r="GX1330">
        <f t="shared" si="1341"/>
        <v>0</v>
      </c>
      <c r="HA1330">
        <v>0</v>
      </c>
      <c r="HB1330">
        <v>0</v>
      </c>
      <c r="HC1330">
        <f t="shared" si="1342"/>
        <v>0</v>
      </c>
      <c r="HE1330" t="s">
        <v>3</v>
      </c>
      <c r="HF1330" t="s">
        <v>3</v>
      </c>
      <c r="IK1330">
        <v>0</v>
      </c>
    </row>
    <row r="1331" spans="1:245">
      <c r="A1331">
        <v>18</v>
      </c>
      <c r="B1331">
        <v>0</v>
      </c>
      <c r="C1331">
        <v>1127</v>
      </c>
      <c r="E1331" t="s">
        <v>399</v>
      </c>
      <c r="F1331" t="s">
        <v>400</v>
      </c>
      <c r="G1331" t="s">
        <v>401</v>
      </c>
      <c r="H1331" t="s">
        <v>191</v>
      </c>
      <c r="I1331">
        <f>I1329*J1331</f>
        <v>-28.38</v>
      </c>
      <c r="J1331">
        <v>-429.99999999999994</v>
      </c>
      <c r="O1331">
        <f t="shared" si="1303"/>
        <v>-420.66</v>
      </c>
      <c r="P1331">
        <f t="shared" si="1304"/>
        <v>-420.66</v>
      </c>
      <c r="Q1331">
        <f t="shared" si="1305"/>
        <v>0</v>
      </c>
      <c r="R1331">
        <f t="shared" si="1306"/>
        <v>0</v>
      </c>
      <c r="S1331">
        <f t="shared" si="1307"/>
        <v>0</v>
      </c>
      <c r="T1331">
        <f t="shared" si="1308"/>
        <v>0</v>
      </c>
      <c r="U1331">
        <f t="shared" si="1309"/>
        <v>0</v>
      </c>
      <c r="V1331">
        <f t="shared" si="1310"/>
        <v>0</v>
      </c>
      <c r="W1331">
        <f t="shared" si="1311"/>
        <v>0</v>
      </c>
      <c r="X1331">
        <f t="shared" si="1312"/>
        <v>0</v>
      </c>
      <c r="Y1331">
        <f t="shared" si="1313"/>
        <v>0</v>
      </c>
      <c r="AA1331">
        <v>33525518</v>
      </c>
      <c r="AB1331">
        <f t="shared" si="1314"/>
        <v>3.86</v>
      </c>
      <c r="AC1331">
        <f t="shared" si="1315"/>
        <v>3.86</v>
      </c>
      <c r="AD1331">
        <f t="shared" si="1316"/>
        <v>0</v>
      </c>
      <c r="AE1331">
        <f t="shared" si="1317"/>
        <v>0</v>
      </c>
      <c r="AF1331">
        <f t="shared" si="1318"/>
        <v>0</v>
      </c>
      <c r="AG1331">
        <f t="shared" si="1319"/>
        <v>0</v>
      </c>
      <c r="AH1331">
        <f t="shared" si="1320"/>
        <v>0</v>
      </c>
      <c r="AI1331">
        <f t="shared" si="1321"/>
        <v>0</v>
      </c>
      <c r="AJ1331">
        <f t="shared" si="1322"/>
        <v>0</v>
      </c>
      <c r="AK1331">
        <v>3.86</v>
      </c>
      <c r="AL1331">
        <v>3.86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111</v>
      </c>
      <c r="AU1331">
        <v>64</v>
      </c>
      <c r="AV1331">
        <v>1</v>
      </c>
      <c r="AW1331">
        <v>1</v>
      </c>
      <c r="AZ1331">
        <v>1</v>
      </c>
      <c r="BA1331">
        <v>1</v>
      </c>
      <c r="BB1331">
        <v>1</v>
      </c>
      <c r="BC1331">
        <v>3.84</v>
      </c>
      <c r="BD1331" t="s">
        <v>3</v>
      </c>
      <c r="BE1331" t="s">
        <v>3</v>
      </c>
      <c r="BF1331" t="s">
        <v>3</v>
      </c>
      <c r="BG1331" t="s">
        <v>3</v>
      </c>
      <c r="BH1331">
        <v>3</v>
      </c>
      <c r="BI1331">
        <v>1</v>
      </c>
      <c r="BJ1331" t="s">
        <v>402</v>
      </c>
      <c r="BM1331">
        <v>11001</v>
      </c>
      <c r="BN1331">
        <v>0</v>
      </c>
      <c r="BO1331" t="s">
        <v>400</v>
      </c>
      <c r="BP1331">
        <v>1</v>
      </c>
      <c r="BQ1331">
        <v>2</v>
      </c>
      <c r="BR1331">
        <v>1</v>
      </c>
      <c r="BS1331">
        <v>1</v>
      </c>
      <c r="BT1331">
        <v>1</v>
      </c>
      <c r="BU1331">
        <v>1</v>
      </c>
      <c r="BV1331">
        <v>1</v>
      </c>
      <c r="BW1331">
        <v>1</v>
      </c>
      <c r="BX1331">
        <v>1</v>
      </c>
      <c r="BY1331" t="s">
        <v>3</v>
      </c>
      <c r="BZ1331">
        <v>123</v>
      </c>
      <c r="CA1331">
        <v>75</v>
      </c>
      <c r="CE1331">
        <v>0</v>
      </c>
      <c r="CF1331">
        <v>0</v>
      </c>
      <c r="CG1331">
        <v>0</v>
      </c>
      <c r="CM1331">
        <v>0</v>
      </c>
      <c r="CN1331" t="s">
        <v>3</v>
      </c>
      <c r="CO1331">
        <v>0</v>
      </c>
      <c r="CP1331">
        <f t="shared" si="1323"/>
        <v>-420.66</v>
      </c>
      <c r="CQ1331">
        <f t="shared" si="1324"/>
        <v>14.822399999999998</v>
      </c>
      <c r="CR1331">
        <f t="shared" si="1325"/>
        <v>0</v>
      </c>
      <c r="CS1331">
        <f t="shared" si="1326"/>
        <v>0</v>
      </c>
      <c r="CT1331">
        <f t="shared" si="1327"/>
        <v>0</v>
      </c>
      <c r="CU1331">
        <f t="shared" si="1328"/>
        <v>0</v>
      </c>
      <c r="CV1331">
        <f t="shared" si="1329"/>
        <v>0</v>
      </c>
      <c r="CW1331">
        <f t="shared" si="1330"/>
        <v>0</v>
      </c>
      <c r="CX1331">
        <f t="shared" si="1331"/>
        <v>0</v>
      </c>
      <c r="CY1331">
        <f t="shared" si="1332"/>
        <v>0</v>
      </c>
      <c r="CZ1331">
        <f t="shared" si="1333"/>
        <v>0</v>
      </c>
      <c r="DC1331" t="s">
        <v>3</v>
      </c>
      <c r="DD1331" t="s">
        <v>3</v>
      </c>
      <c r="DE1331" t="s">
        <v>3</v>
      </c>
      <c r="DF1331" t="s">
        <v>3</v>
      </c>
      <c r="DG1331" t="s">
        <v>3</v>
      </c>
      <c r="DH1331" t="s">
        <v>3</v>
      </c>
      <c r="DI1331" t="s">
        <v>3</v>
      </c>
      <c r="DJ1331" t="s">
        <v>3</v>
      </c>
      <c r="DK1331" t="s">
        <v>3</v>
      </c>
      <c r="DL1331" t="s">
        <v>3</v>
      </c>
      <c r="DM1331" t="s">
        <v>3</v>
      </c>
      <c r="DN1331">
        <v>0</v>
      </c>
      <c r="DO1331">
        <v>0</v>
      </c>
      <c r="DP1331">
        <v>1</v>
      </c>
      <c r="DQ1331">
        <v>1</v>
      </c>
      <c r="DU1331">
        <v>1009</v>
      </c>
      <c r="DV1331" t="s">
        <v>191</v>
      </c>
      <c r="DW1331" t="s">
        <v>191</v>
      </c>
      <c r="DX1331">
        <v>1</v>
      </c>
      <c r="DZ1331" t="s">
        <v>3</v>
      </c>
      <c r="EA1331" t="s">
        <v>3</v>
      </c>
      <c r="EB1331" t="s">
        <v>3</v>
      </c>
      <c r="EC1331" t="s">
        <v>3</v>
      </c>
      <c r="EE1331">
        <v>36260427</v>
      </c>
      <c r="EF1331">
        <v>2</v>
      </c>
      <c r="EG1331" t="s">
        <v>55</v>
      </c>
      <c r="EH1331">
        <v>0</v>
      </c>
      <c r="EI1331" t="s">
        <v>3</v>
      </c>
      <c r="EJ1331">
        <v>1</v>
      </c>
      <c r="EK1331">
        <v>11001</v>
      </c>
      <c r="EL1331" t="s">
        <v>23</v>
      </c>
      <c r="EM1331" t="s">
        <v>197</v>
      </c>
      <c r="EO1331" t="s">
        <v>3</v>
      </c>
      <c r="EQ1331">
        <v>0</v>
      </c>
      <c r="ER1331">
        <v>3.86</v>
      </c>
      <c r="ES1331">
        <v>3.86</v>
      </c>
      <c r="ET1331">
        <v>0</v>
      </c>
      <c r="EU1331">
        <v>0</v>
      </c>
      <c r="EV1331">
        <v>0</v>
      </c>
      <c r="EW1331">
        <v>0</v>
      </c>
      <c r="EX1331">
        <v>0</v>
      </c>
      <c r="FQ1331">
        <v>0</v>
      </c>
      <c r="FR1331">
        <f t="shared" si="1334"/>
        <v>0</v>
      </c>
      <c r="FS1331">
        <v>0</v>
      </c>
      <c r="FT1331" t="s">
        <v>58</v>
      </c>
      <c r="FU1331" t="s">
        <v>59</v>
      </c>
      <c r="FX1331">
        <v>110.7</v>
      </c>
      <c r="FY1331">
        <v>63.75</v>
      </c>
      <c r="GA1331" t="s">
        <v>3</v>
      </c>
      <c r="GD1331">
        <v>1</v>
      </c>
      <c r="GF1331">
        <v>-2042073130</v>
      </c>
      <c r="GG1331">
        <v>2</v>
      </c>
      <c r="GH1331">
        <v>1</v>
      </c>
      <c r="GI1331">
        <v>2</v>
      </c>
      <c r="GJ1331">
        <v>0</v>
      </c>
      <c r="GK1331">
        <v>0</v>
      </c>
      <c r="GL1331">
        <f t="shared" si="1335"/>
        <v>0</v>
      </c>
      <c r="GM1331">
        <f t="shared" si="1336"/>
        <v>-420.66</v>
      </c>
      <c r="GN1331">
        <f t="shared" si="1337"/>
        <v>-420.66</v>
      </c>
      <c r="GO1331">
        <f t="shared" si="1338"/>
        <v>0</v>
      </c>
      <c r="GP1331">
        <f t="shared" si="1339"/>
        <v>0</v>
      </c>
      <c r="GR1331">
        <v>0</v>
      </c>
      <c r="GS1331">
        <v>3</v>
      </c>
      <c r="GT1331">
        <v>0</v>
      </c>
      <c r="GU1331" t="s">
        <v>3</v>
      </c>
      <c r="GV1331">
        <f t="shared" si="1340"/>
        <v>0</v>
      </c>
      <c r="GW1331">
        <v>1</v>
      </c>
      <c r="GX1331">
        <f t="shared" si="1341"/>
        <v>0</v>
      </c>
      <c r="HA1331">
        <v>0</v>
      </c>
      <c r="HB1331">
        <v>0</v>
      </c>
      <c r="HC1331">
        <f t="shared" si="1342"/>
        <v>0</v>
      </c>
      <c r="HE1331" t="s">
        <v>3</v>
      </c>
      <c r="HF1331" t="s">
        <v>3</v>
      </c>
      <c r="IK1331">
        <v>0</v>
      </c>
    </row>
    <row r="1332" spans="1:245">
      <c r="A1332">
        <v>18</v>
      </c>
      <c r="B1332">
        <v>0</v>
      </c>
      <c r="C1332">
        <v>1128</v>
      </c>
      <c r="E1332" t="s">
        <v>403</v>
      </c>
      <c r="F1332" t="s">
        <v>404</v>
      </c>
      <c r="G1332" t="s">
        <v>405</v>
      </c>
      <c r="H1332" t="s">
        <v>184</v>
      </c>
      <c r="I1332">
        <f>I1329*J1332</f>
        <v>-6.7320000000000002</v>
      </c>
      <c r="J1332">
        <v>-102</v>
      </c>
      <c r="O1332">
        <f t="shared" si="1303"/>
        <v>-2166.54</v>
      </c>
      <c r="P1332">
        <f t="shared" si="1304"/>
        <v>-2166.54</v>
      </c>
      <c r="Q1332">
        <f t="shared" si="1305"/>
        <v>0</v>
      </c>
      <c r="R1332">
        <f t="shared" si="1306"/>
        <v>0</v>
      </c>
      <c r="S1332">
        <f t="shared" si="1307"/>
        <v>0</v>
      </c>
      <c r="T1332">
        <f t="shared" si="1308"/>
        <v>0</v>
      </c>
      <c r="U1332">
        <f t="shared" si="1309"/>
        <v>0</v>
      </c>
      <c r="V1332">
        <f t="shared" si="1310"/>
        <v>0</v>
      </c>
      <c r="W1332">
        <f t="shared" si="1311"/>
        <v>0</v>
      </c>
      <c r="X1332">
        <f t="shared" si="1312"/>
        <v>0</v>
      </c>
      <c r="Y1332">
        <f t="shared" si="1313"/>
        <v>0</v>
      </c>
      <c r="AA1332">
        <v>33525518</v>
      </c>
      <c r="AB1332">
        <f t="shared" si="1314"/>
        <v>69.209999999999994</v>
      </c>
      <c r="AC1332">
        <f t="shared" si="1315"/>
        <v>69.209999999999994</v>
      </c>
      <c r="AD1332">
        <f t="shared" si="1316"/>
        <v>0</v>
      </c>
      <c r="AE1332">
        <f t="shared" si="1317"/>
        <v>0</v>
      </c>
      <c r="AF1332">
        <f t="shared" si="1318"/>
        <v>0</v>
      </c>
      <c r="AG1332">
        <f t="shared" si="1319"/>
        <v>0</v>
      </c>
      <c r="AH1332">
        <f t="shared" si="1320"/>
        <v>0</v>
      </c>
      <c r="AI1332">
        <f t="shared" si="1321"/>
        <v>0</v>
      </c>
      <c r="AJ1332">
        <f t="shared" si="1322"/>
        <v>0</v>
      </c>
      <c r="AK1332">
        <v>69.209999999999994</v>
      </c>
      <c r="AL1332">
        <v>69.209999999999994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111</v>
      </c>
      <c r="AU1332">
        <v>64</v>
      </c>
      <c r="AV1332">
        <v>1</v>
      </c>
      <c r="AW1332">
        <v>1</v>
      </c>
      <c r="AZ1332">
        <v>1</v>
      </c>
      <c r="BA1332">
        <v>1</v>
      </c>
      <c r="BB1332">
        <v>1</v>
      </c>
      <c r="BC1332">
        <v>4.6500000000000004</v>
      </c>
      <c r="BD1332" t="s">
        <v>3</v>
      </c>
      <c r="BE1332" t="s">
        <v>3</v>
      </c>
      <c r="BF1332" t="s">
        <v>3</v>
      </c>
      <c r="BG1332" t="s">
        <v>3</v>
      </c>
      <c r="BH1332">
        <v>3</v>
      </c>
      <c r="BI1332">
        <v>1</v>
      </c>
      <c r="BJ1332" t="s">
        <v>406</v>
      </c>
      <c r="BM1332">
        <v>11001</v>
      </c>
      <c r="BN1332">
        <v>0</v>
      </c>
      <c r="BO1332" t="s">
        <v>404</v>
      </c>
      <c r="BP1332">
        <v>1</v>
      </c>
      <c r="BQ1332">
        <v>2</v>
      </c>
      <c r="BR1332">
        <v>1</v>
      </c>
      <c r="BS1332">
        <v>1</v>
      </c>
      <c r="BT1332">
        <v>1</v>
      </c>
      <c r="BU1332">
        <v>1</v>
      </c>
      <c r="BV1332">
        <v>1</v>
      </c>
      <c r="BW1332">
        <v>1</v>
      </c>
      <c r="BX1332">
        <v>1</v>
      </c>
      <c r="BY1332" t="s">
        <v>3</v>
      </c>
      <c r="BZ1332">
        <v>123</v>
      </c>
      <c r="CA1332">
        <v>75</v>
      </c>
      <c r="CE1332">
        <v>0</v>
      </c>
      <c r="CF1332">
        <v>0</v>
      </c>
      <c r="CG1332">
        <v>0</v>
      </c>
      <c r="CM1332">
        <v>0</v>
      </c>
      <c r="CN1332" t="s">
        <v>3</v>
      </c>
      <c r="CO1332">
        <v>0</v>
      </c>
      <c r="CP1332">
        <f t="shared" si="1323"/>
        <v>-2166.54</v>
      </c>
      <c r="CQ1332">
        <f t="shared" si="1324"/>
        <v>321.82650000000001</v>
      </c>
      <c r="CR1332">
        <f t="shared" si="1325"/>
        <v>0</v>
      </c>
      <c r="CS1332">
        <f t="shared" si="1326"/>
        <v>0</v>
      </c>
      <c r="CT1332">
        <f t="shared" si="1327"/>
        <v>0</v>
      </c>
      <c r="CU1332">
        <f t="shared" si="1328"/>
        <v>0</v>
      </c>
      <c r="CV1332">
        <f t="shared" si="1329"/>
        <v>0</v>
      </c>
      <c r="CW1332">
        <f t="shared" si="1330"/>
        <v>0</v>
      </c>
      <c r="CX1332">
        <f t="shared" si="1331"/>
        <v>0</v>
      </c>
      <c r="CY1332">
        <f t="shared" si="1332"/>
        <v>0</v>
      </c>
      <c r="CZ1332">
        <f t="shared" si="1333"/>
        <v>0</v>
      </c>
      <c r="DC1332" t="s">
        <v>3</v>
      </c>
      <c r="DD1332" t="s">
        <v>3</v>
      </c>
      <c r="DE1332" t="s">
        <v>3</v>
      </c>
      <c r="DF1332" t="s">
        <v>3</v>
      </c>
      <c r="DG1332" t="s">
        <v>3</v>
      </c>
      <c r="DH1332" t="s">
        <v>3</v>
      </c>
      <c r="DI1332" t="s">
        <v>3</v>
      </c>
      <c r="DJ1332" t="s">
        <v>3</v>
      </c>
      <c r="DK1332" t="s">
        <v>3</v>
      </c>
      <c r="DL1332" t="s">
        <v>3</v>
      </c>
      <c r="DM1332" t="s">
        <v>3</v>
      </c>
      <c r="DN1332">
        <v>0</v>
      </c>
      <c r="DO1332">
        <v>0</v>
      </c>
      <c r="DP1332">
        <v>1</v>
      </c>
      <c r="DQ1332">
        <v>1</v>
      </c>
      <c r="DU1332">
        <v>1005</v>
      </c>
      <c r="DV1332" t="s">
        <v>184</v>
      </c>
      <c r="DW1332" t="s">
        <v>184</v>
      </c>
      <c r="DX1332">
        <v>1</v>
      </c>
      <c r="DZ1332" t="s">
        <v>3</v>
      </c>
      <c r="EA1332" t="s">
        <v>3</v>
      </c>
      <c r="EB1332" t="s">
        <v>3</v>
      </c>
      <c r="EC1332" t="s">
        <v>3</v>
      </c>
      <c r="EE1332">
        <v>36260427</v>
      </c>
      <c r="EF1332">
        <v>2</v>
      </c>
      <c r="EG1332" t="s">
        <v>55</v>
      </c>
      <c r="EH1332">
        <v>0</v>
      </c>
      <c r="EI1332" t="s">
        <v>3</v>
      </c>
      <c r="EJ1332">
        <v>1</v>
      </c>
      <c r="EK1332">
        <v>11001</v>
      </c>
      <c r="EL1332" t="s">
        <v>23</v>
      </c>
      <c r="EM1332" t="s">
        <v>197</v>
      </c>
      <c r="EO1332" t="s">
        <v>3</v>
      </c>
      <c r="EQ1332">
        <v>0</v>
      </c>
      <c r="ER1332">
        <v>69.209999999999994</v>
      </c>
      <c r="ES1332">
        <v>69.209999999999994</v>
      </c>
      <c r="ET1332">
        <v>0</v>
      </c>
      <c r="EU1332">
        <v>0</v>
      </c>
      <c r="EV1332">
        <v>0</v>
      </c>
      <c r="EW1332">
        <v>0</v>
      </c>
      <c r="EX1332">
        <v>0</v>
      </c>
      <c r="FQ1332">
        <v>0</v>
      </c>
      <c r="FR1332">
        <f t="shared" si="1334"/>
        <v>0</v>
      </c>
      <c r="FS1332">
        <v>0</v>
      </c>
      <c r="FT1332" t="s">
        <v>58</v>
      </c>
      <c r="FU1332" t="s">
        <v>59</v>
      </c>
      <c r="FX1332">
        <v>110.7</v>
      </c>
      <c r="FY1332">
        <v>63.75</v>
      </c>
      <c r="GA1332" t="s">
        <v>3</v>
      </c>
      <c r="GD1332">
        <v>1</v>
      </c>
      <c r="GF1332">
        <v>-405607654</v>
      </c>
      <c r="GG1332">
        <v>2</v>
      </c>
      <c r="GH1332">
        <v>1</v>
      </c>
      <c r="GI1332">
        <v>2</v>
      </c>
      <c r="GJ1332">
        <v>0</v>
      </c>
      <c r="GK1332">
        <v>0</v>
      </c>
      <c r="GL1332">
        <f t="shared" si="1335"/>
        <v>0</v>
      </c>
      <c r="GM1332">
        <f t="shared" si="1336"/>
        <v>-2166.54</v>
      </c>
      <c r="GN1332">
        <f t="shared" si="1337"/>
        <v>-2166.54</v>
      </c>
      <c r="GO1332">
        <f t="shared" si="1338"/>
        <v>0</v>
      </c>
      <c r="GP1332">
        <f t="shared" si="1339"/>
        <v>0</v>
      </c>
      <c r="GR1332">
        <v>0</v>
      </c>
      <c r="GS1332">
        <v>3</v>
      </c>
      <c r="GT1332">
        <v>0</v>
      </c>
      <c r="GU1332" t="s">
        <v>3</v>
      </c>
      <c r="GV1332">
        <f t="shared" si="1340"/>
        <v>0</v>
      </c>
      <c r="GW1332">
        <v>1</v>
      </c>
      <c r="GX1332">
        <f t="shared" si="1341"/>
        <v>0</v>
      </c>
      <c r="HA1332">
        <v>0</v>
      </c>
      <c r="HB1332">
        <v>0</v>
      </c>
      <c r="HC1332">
        <f t="shared" si="1342"/>
        <v>0</v>
      </c>
      <c r="HE1332" t="s">
        <v>3</v>
      </c>
      <c r="HF1332" t="s">
        <v>3</v>
      </c>
      <c r="IK1332">
        <v>0</v>
      </c>
    </row>
    <row r="1333" spans="1:245">
      <c r="A1333">
        <v>17</v>
      </c>
      <c r="B1333">
        <v>0</v>
      </c>
      <c r="C1333">
        <f>ROW(SmtRes!A1137)</f>
        <v>1137</v>
      </c>
      <c r="D1333">
        <f>ROW(EtalonRes!A1117)</f>
        <v>1117</v>
      </c>
      <c r="E1333" t="s">
        <v>42</v>
      </c>
      <c r="F1333" t="s">
        <v>407</v>
      </c>
      <c r="G1333" t="s">
        <v>408</v>
      </c>
      <c r="H1333" t="s">
        <v>409</v>
      </c>
      <c r="I1333">
        <f>ROUND(28.38/100,9)</f>
        <v>0.2838</v>
      </c>
      <c r="J1333">
        <v>0</v>
      </c>
      <c r="O1333">
        <f t="shared" si="1303"/>
        <v>4484.37</v>
      </c>
      <c r="P1333">
        <f t="shared" si="1304"/>
        <v>3.97</v>
      </c>
      <c r="Q1333">
        <f t="shared" si="1305"/>
        <v>194.94</v>
      </c>
      <c r="R1333">
        <f t="shared" si="1306"/>
        <v>174.08</v>
      </c>
      <c r="S1333">
        <f t="shared" si="1307"/>
        <v>4285.46</v>
      </c>
      <c r="T1333">
        <f t="shared" si="1308"/>
        <v>0</v>
      </c>
      <c r="U1333">
        <f t="shared" si="1309"/>
        <v>14.726381999999999</v>
      </c>
      <c r="V1333">
        <f t="shared" si="1310"/>
        <v>0.53070600000000001</v>
      </c>
      <c r="W1333">
        <f t="shared" si="1311"/>
        <v>0</v>
      </c>
      <c r="X1333">
        <f t="shared" si="1312"/>
        <v>4236.5600000000004</v>
      </c>
      <c r="Y1333">
        <f t="shared" si="1313"/>
        <v>2095.98</v>
      </c>
      <c r="AA1333">
        <v>33525518</v>
      </c>
      <c r="AB1333">
        <f t="shared" si="1314"/>
        <v>507.6</v>
      </c>
      <c r="AC1333">
        <f t="shared" si="1315"/>
        <v>1.54</v>
      </c>
      <c r="AD1333">
        <f t="shared" si="1316"/>
        <v>29.71</v>
      </c>
      <c r="AE1333">
        <f t="shared" si="1317"/>
        <v>19.350000000000001</v>
      </c>
      <c r="AF1333">
        <f t="shared" si="1318"/>
        <v>476.35</v>
      </c>
      <c r="AG1333">
        <f t="shared" si="1319"/>
        <v>0</v>
      </c>
      <c r="AH1333">
        <f t="shared" si="1320"/>
        <v>51.89</v>
      </c>
      <c r="AI1333">
        <f t="shared" si="1321"/>
        <v>1.87</v>
      </c>
      <c r="AJ1333">
        <f t="shared" si="1322"/>
        <v>0</v>
      </c>
      <c r="AK1333">
        <v>507.6</v>
      </c>
      <c r="AL1333">
        <v>1.54</v>
      </c>
      <c r="AM1333">
        <v>29.71</v>
      </c>
      <c r="AN1333">
        <v>19.350000000000001</v>
      </c>
      <c r="AO1333">
        <v>476.35</v>
      </c>
      <c r="AP1333">
        <v>0</v>
      </c>
      <c r="AQ1333">
        <v>51.89</v>
      </c>
      <c r="AR1333">
        <v>1.87</v>
      </c>
      <c r="AS1333">
        <v>0</v>
      </c>
      <c r="AT1333">
        <v>95</v>
      </c>
      <c r="AU1333">
        <v>47</v>
      </c>
      <c r="AV1333">
        <v>1</v>
      </c>
      <c r="AW1333">
        <v>1</v>
      </c>
      <c r="AZ1333">
        <v>1</v>
      </c>
      <c r="BA1333">
        <v>31.7</v>
      </c>
      <c r="BB1333">
        <v>23.12</v>
      </c>
      <c r="BC1333">
        <v>9.08</v>
      </c>
      <c r="BD1333" t="s">
        <v>3</v>
      </c>
      <c r="BE1333" t="s">
        <v>3</v>
      </c>
      <c r="BF1333" t="s">
        <v>3</v>
      </c>
      <c r="BG1333" t="s">
        <v>3</v>
      </c>
      <c r="BH1333">
        <v>0</v>
      </c>
      <c r="BI1333">
        <v>1</v>
      </c>
      <c r="BJ1333" t="s">
        <v>410</v>
      </c>
      <c r="BM1333">
        <v>15001</v>
      </c>
      <c r="BN1333">
        <v>0</v>
      </c>
      <c r="BO1333" t="s">
        <v>407</v>
      </c>
      <c r="BP1333">
        <v>1</v>
      </c>
      <c r="BQ1333">
        <v>2</v>
      </c>
      <c r="BR1333">
        <v>0</v>
      </c>
      <c r="BS1333">
        <v>31.7</v>
      </c>
      <c r="BT1333">
        <v>1</v>
      </c>
      <c r="BU1333">
        <v>1</v>
      </c>
      <c r="BV1333">
        <v>1</v>
      </c>
      <c r="BW1333">
        <v>1</v>
      </c>
      <c r="BX1333">
        <v>1</v>
      </c>
      <c r="BY1333" t="s">
        <v>3</v>
      </c>
      <c r="BZ1333">
        <v>105</v>
      </c>
      <c r="CA1333">
        <v>55</v>
      </c>
      <c r="CE1333">
        <v>0</v>
      </c>
      <c r="CF1333">
        <v>0</v>
      </c>
      <c r="CG1333">
        <v>0</v>
      </c>
      <c r="CM1333">
        <v>0</v>
      </c>
      <c r="CN1333" t="s">
        <v>3</v>
      </c>
      <c r="CO1333">
        <v>0</v>
      </c>
      <c r="CP1333">
        <f t="shared" si="1323"/>
        <v>4484.37</v>
      </c>
      <c r="CQ1333">
        <f t="shared" si="1324"/>
        <v>13.9832</v>
      </c>
      <c r="CR1333">
        <f t="shared" si="1325"/>
        <v>686.89520000000005</v>
      </c>
      <c r="CS1333">
        <f t="shared" si="1326"/>
        <v>613.39499999999998</v>
      </c>
      <c r="CT1333">
        <f t="shared" si="1327"/>
        <v>15100.295</v>
      </c>
      <c r="CU1333">
        <f t="shared" si="1328"/>
        <v>0</v>
      </c>
      <c r="CV1333">
        <f t="shared" si="1329"/>
        <v>51.89</v>
      </c>
      <c r="CW1333">
        <f t="shared" si="1330"/>
        <v>1.87</v>
      </c>
      <c r="CX1333">
        <f t="shared" si="1331"/>
        <v>0</v>
      </c>
      <c r="CY1333">
        <f t="shared" si="1332"/>
        <v>4236.5630000000001</v>
      </c>
      <c r="CZ1333">
        <f t="shared" si="1333"/>
        <v>2095.9838</v>
      </c>
      <c r="DC1333" t="s">
        <v>3</v>
      </c>
      <c r="DD1333" t="s">
        <v>3</v>
      </c>
      <c r="DE1333" t="s">
        <v>3</v>
      </c>
      <c r="DF1333" t="s">
        <v>3</v>
      </c>
      <c r="DG1333" t="s">
        <v>3</v>
      </c>
      <c r="DH1333" t="s">
        <v>3</v>
      </c>
      <c r="DI1333" t="s">
        <v>3</v>
      </c>
      <c r="DJ1333" t="s">
        <v>3</v>
      </c>
      <c r="DK1333" t="s">
        <v>3</v>
      </c>
      <c r="DL1333" t="s">
        <v>3</v>
      </c>
      <c r="DM1333" t="s">
        <v>3</v>
      </c>
      <c r="DN1333">
        <v>0</v>
      </c>
      <c r="DO1333">
        <v>0</v>
      </c>
      <c r="DP1333">
        <v>1</v>
      </c>
      <c r="DQ1333">
        <v>1</v>
      </c>
      <c r="DU1333">
        <v>1013</v>
      </c>
      <c r="DV1333" t="s">
        <v>409</v>
      </c>
      <c r="DW1333" t="s">
        <v>409</v>
      </c>
      <c r="DX1333">
        <v>1</v>
      </c>
      <c r="DZ1333" t="s">
        <v>3</v>
      </c>
      <c r="EA1333" t="s">
        <v>3</v>
      </c>
      <c r="EB1333" t="s">
        <v>3</v>
      </c>
      <c r="EC1333" t="s">
        <v>3</v>
      </c>
      <c r="EE1333">
        <v>36260452</v>
      </c>
      <c r="EF1333">
        <v>2</v>
      </c>
      <c r="EG1333" t="s">
        <v>55</v>
      </c>
      <c r="EH1333">
        <v>0</v>
      </c>
      <c r="EI1333" t="s">
        <v>3</v>
      </c>
      <c r="EJ1333">
        <v>1</v>
      </c>
      <c r="EK1333">
        <v>15001</v>
      </c>
      <c r="EL1333" t="s">
        <v>180</v>
      </c>
      <c r="EM1333" t="s">
        <v>181</v>
      </c>
      <c r="EO1333" t="s">
        <v>3</v>
      </c>
      <c r="EQ1333">
        <v>0</v>
      </c>
      <c r="ER1333">
        <v>507.6</v>
      </c>
      <c r="ES1333">
        <v>1.54</v>
      </c>
      <c r="ET1333">
        <v>29.71</v>
      </c>
      <c r="EU1333">
        <v>19.350000000000001</v>
      </c>
      <c r="EV1333">
        <v>476.35</v>
      </c>
      <c r="EW1333">
        <v>51.89</v>
      </c>
      <c r="EX1333">
        <v>1.87</v>
      </c>
      <c r="EY1333">
        <v>0</v>
      </c>
      <c r="FQ1333">
        <v>0</v>
      </c>
      <c r="FR1333">
        <f t="shared" si="1334"/>
        <v>0</v>
      </c>
      <c r="FS1333">
        <v>0</v>
      </c>
      <c r="FT1333" t="s">
        <v>58</v>
      </c>
      <c r="FU1333" t="s">
        <v>59</v>
      </c>
      <c r="FX1333">
        <v>94.5</v>
      </c>
      <c r="FY1333">
        <v>46.75</v>
      </c>
      <c r="GA1333" t="s">
        <v>3</v>
      </c>
      <c r="GD1333">
        <v>1</v>
      </c>
      <c r="GF1333">
        <v>1421105192</v>
      </c>
      <c r="GG1333">
        <v>2</v>
      </c>
      <c r="GH1333">
        <v>1</v>
      </c>
      <c r="GI1333">
        <v>2</v>
      </c>
      <c r="GJ1333">
        <v>0</v>
      </c>
      <c r="GK1333">
        <v>0</v>
      </c>
      <c r="GL1333">
        <f t="shared" si="1335"/>
        <v>0</v>
      </c>
      <c r="GM1333">
        <f t="shared" si="1336"/>
        <v>10816.91</v>
      </c>
      <c r="GN1333">
        <f t="shared" si="1337"/>
        <v>10816.91</v>
      </c>
      <c r="GO1333">
        <f t="shared" si="1338"/>
        <v>0</v>
      </c>
      <c r="GP1333">
        <f t="shared" si="1339"/>
        <v>0</v>
      </c>
      <c r="GR1333">
        <v>0</v>
      </c>
      <c r="GS1333">
        <v>3</v>
      </c>
      <c r="GT1333">
        <v>0</v>
      </c>
      <c r="GU1333" t="s">
        <v>3</v>
      </c>
      <c r="GV1333">
        <f t="shared" si="1340"/>
        <v>0</v>
      </c>
      <c r="GW1333">
        <v>1</v>
      </c>
      <c r="GX1333">
        <f t="shared" si="1341"/>
        <v>0</v>
      </c>
      <c r="HA1333">
        <v>0</v>
      </c>
      <c r="HB1333">
        <v>0</v>
      </c>
      <c r="HC1333">
        <f t="shared" si="1342"/>
        <v>0</v>
      </c>
      <c r="HE1333" t="s">
        <v>3</v>
      </c>
      <c r="HF1333" t="s">
        <v>3</v>
      </c>
      <c r="IK1333">
        <v>0</v>
      </c>
    </row>
    <row r="1334" spans="1:245">
      <c r="A1334">
        <v>18</v>
      </c>
      <c r="B1334">
        <v>0</v>
      </c>
      <c r="C1334">
        <v>1135</v>
      </c>
      <c r="E1334" t="s">
        <v>49</v>
      </c>
      <c r="F1334" t="s">
        <v>369</v>
      </c>
      <c r="G1334" t="s">
        <v>370</v>
      </c>
      <c r="H1334" t="s">
        <v>28</v>
      </c>
      <c r="I1334">
        <f>I1333*J1334</f>
        <v>0</v>
      </c>
      <c r="J1334">
        <v>0</v>
      </c>
      <c r="O1334">
        <f t="shared" si="1303"/>
        <v>0</v>
      </c>
      <c r="P1334">
        <f t="shared" si="1304"/>
        <v>0</v>
      </c>
      <c r="Q1334">
        <f t="shared" si="1305"/>
        <v>0</v>
      </c>
      <c r="R1334">
        <f t="shared" si="1306"/>
        <v>0</v>
      </c>
      <c r="S1334">
        <f t="shared" si="1307"/>
        <v>0</v>
      </c>
      <c r="T1334">
        <f t="shared" si="1308"/>
        <v>0</v>
      </c>
      <c r="U1334">
        <f t="shared" si="1309"/>
        <v>0</v>
      </c>
      <c r="V1334">
        <f t="shared" si="1310"/>
        <v>0</v>
      </c>
      <c r="W1334">
        <f t="shared" si="1311"/>
        <v>0</v>
      </c>
      <c r="X1334">
        <f t="shared" si="1312"/>
        <v>0</v>
      </c>
      <c r="Y1334">
        <f t="shared" si="1313"/>
        <v>0</v>
      </c>
      <c r="AA1334">
        <v>33525518</v>
      </c>
      <c r="AB1334">
        <f t="shared" si="1314"/>
        <v>0</v>
      </c>
      <c r="AC1334">
        <f t="shared" si="1315"/>
        <v>0</v>
      </c>
      <c r="AD1334">
        <f t="shared" si="1316"/>
        <v>0</v>
      </c>
      <c r="AE1334">
        <f t="shared" si="1317"/>
        <v>0</v>
      </c>
      <c r="AF1334">
        <f t="shared" si="1318"/>
        <v>0</v>
      </c>
      <c r="AG1334">
        <f t="shared" si="1319"/>
        <v>0</v>
      </c>
      <c r="AH1334">
        <f t="shared" si="1320"/>
        <v>0</v>
      </c>
      <c r="AI1334">
        <f t="shared" si="1321"/>
        <v>0</v>
      </c>
      <c r="AJ1334">
        <f t="shared" si="1322"/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95</v>
      </c>
      <c r="AU1334">
        <v>47</v>
      </c>
      <c r="AV1334">
        <v>1</v>
      </c>
      <c r="AW1334">
        <v>1</v>
      </c>
      <c r="AZ1334">
        <v>1</v>
      </c>
      <c r="BA1334">
        <v>1</v>
      </c>
      <c r="BB1334">
        <v>1</v>
      </c>
      <c r="BC1334">
        <v>1</v>
      </c>
      <c r="BD1334" t="s">
        <v>3</v>
      </c>
      <c r="BE1334" t="s">
        <v>3</v>
      </c>
      <c r="BF1334" t="s">
        <v>3</v>
      </c>
      <c r="BG1334" t="s">
        <v>3</v>
      </c>
      <c r="BH1334">
        <v>3</v>
      </c>
      <c r="BI1334">
        <v>1</v>
      </c>
      <c r="BJ1334" t="s">
        <v>371</v>
      </c>
      <c r="BM1334">
        <v>15001</v>
      </c>
      <c r="BN1334">
        <v>0</v>
      </c>
      <c r="BO1334" t="s">
        <v>3</v>
      </c>
      <c r="BP1334">
        <v>0</v>
      </c>
      <c r="BQ1334">
        <v>2</v>
      </c>
      <c r="BR1334">
        <v>0</v>
      </c>
      <c r="BS1334">
        <v>1</v>
      </c>
      <c r="BT1334">
        <v>1</v>
      </c>
      <c r="BU1334">
        <v>1</v>
      </c>
      <c r="BV1334">
        <v>1</v>
      </c>
      <c r="BW1334">
        <v>1</v>
      </c>
      <c r="BX1334">
        <v>1</v>
      </c>
      <c r="BY1334" t="s">
        <v>3</v>
      </c>
      <c r="BZ1334">
        <v>105</v>
      </c>
      <c r="CA1334">
        <v>55</v>
      </c>
      <c r="CE1334">
        <v>0</v>
      </c>
      <c r="CF1334">
        <v>0</v>
      </c>
      <c r="CG1334">
        <v>0</v>
      </c>
      <c r="CM1334">
        <v>0</v>
      </c>
      <c r="CN1334" t="s">
        <v>3</v>
      </c>
      <c r="CO1334">
        <v>0</v>
      </c>
      <c r="CP1334">
        <f t="shared" si="1323"/>
        <v>0</v>
      </c>
      <c r="CQ1334">
        <f t="shared" si="1324"/>
        <v>0</v>
      </c>
      <c r="CR1334">
        <f t="shared" si="1325"/>
        <v>0</v>
      </c>
      <c r="CS1334">
        <f t="shared" si="1326"/>
        <v>0</v>
      </c>
      <c r="CT1334">
        <f t="shared" si="1327"/>
        <v>0</v>
      </c>
      <c r="CU1334">
        <f t="shared" si="1328"/>
        <v>0</v>
      </c>
      <c r="CV1334">
        <f t="shared" si="1329"/>
        <v>0</v>
      </c>
      <c r="CW1334">
        <f t="shared" si="1330"/>
        <v>0</v>
      </c>
      <c r="CX1334">
        <f t="shared" si="1331"/>
        <v>0</v>
      </c>
      <c r="CY1334">
        <f t="shared" si="1332"/>
        <v>0</v>
      </c>
      <c r="CZ1334">
        <f t="shared" si="1333"/>
        <v>0</v>
      </c>
      <c r="DC1334" t="s">
        <v>3</v>
      </c>
      <c r="DD1334" t="s">
        <v>3</v>
      </c>
      <c r="DE1334" t="s">
        <v>3</v>
      </c>
      <c r="DF1334" t="s">
        <v>3</v>
      </c>
      <c r="DG1334" t="s">
        <v>3</v>
      </c>
      <c r="DH1334" t="s">
        <v>3</v>
      </c>
      <c r="DI1334" t="s">
        <v>3</v>
      </c>
      <c r="DJ1334" t="s">
        <v>3</v>
      </c>
      <c r="DK1334" t="s">
        <v>3</v>
      </c>
      <c r="DL1334" t="s">
        <v>3</v>
      </c>
      <c r="DM1334" t="s">
        <v>3</v>
      </c>
      <c r="DN1334">
        <v>0</v>
      </c>
      <c r="DO1334">
        <v>0</v>
      </c>
      <c r="DP1334">
        <v>1</v>
      </c>
      <c r="DQ1334">
        <v>1</v>
      </c>
      <c r="DU1334">
        <v>1009</v>
      </c>
      <c r="DV1334" t="s">
        <v>28</v>
      </c>
      <c r="DW1334" t="s">
        <v>28</v>
      </c>
      <c r="DX1334">
        <v>1000</v>
      </c>
      <c r="DZ1334" t="s">
        <v>3</v>
      </c>
      <c r="EA1334" t="s">
        <v>3</v>
      </c>
      <c r="EB1334" t="s">
        <v>3</v>
      </c>
      <c r="EC1334" t="s">
        <v>3</v>
      </c>
      <c r="EE1334">
        <v>36260452</v>
      </c>
      <c r="EF1334">
        <v>2</v>
      </c>
      <c r="EG1334" t="s">
        <v>55</v>
      </c>
      <c r="EH1334">
        <v>0</v>
      </c>
      <c r="EI1334" t="s">
        <v>3</v>
      </c>
      <c r="EJ1334">
        <v>1</v>
      </c>
      <c r="EK1334">
        <v>15001</v>
      </c>
      <c r="EL1334" t="s">
        <v>180</v>
      </c>
      <c r="EM1334" t="s">
        <v>181</v>
      </c>
      <c r="EO1334" t="s">
        <v>3</v>
      </c>
      <c r="EQ1334">
        <v>0</v>
      </c>
      <c r="ER1334">
        <v>0</v>
      </c>
      <c r="ES1334">
        <v>0</v>
      </c>
      <c r="ET1334">
        <v>0</v>
      </c>
      <c r="EU1334">
        <v>0</v>
      </c>
      <c r="EV1334">
        <v>0</v>
      </c>
      <c r="EW1334">
        <v>0</v>
      </c>
      <c r="EX1334">
        <v>0</v>
      </c>
      <c r="FQ1334">
        <v>0</v>
      </c>
      <c r="FR1334">
        <f t="shared" si="1334"/>
        <v>0</v>
      </c>
      <c r="FS1334">
        <v>0</v>
      </c>
      <c r="FT1334" t="s">
        <v>58</v>
      </c>
      <c r="FU1334" t="s">
        <v>59</v>
      </c>
      <c r="FX1334">
        <v>94.5</v>
      </c>
      <c r="FY1334">
        <v>46.75</v>
      </c>
      <c r="GA1334" t="s">
        <v>3</v>
      </c>
      <c r="GD1334">
        <v>1</v>
      </c>
      <c r="GF1334">
        <v>-192135928</v>
      </c>
      <c r="GG1334">
        <v>2</v>
      </c>
      <c r="GH1334">
        <v>1</v>
      </c>
      <c r="GI1334">
        <v>-2</v>
      </c>
      <c r="GJ1334">
        <v>0</v>
      </c>
      <c r="GK1334">
        <v>0</v>
      </c>
      <c r="GL1334">
        <f t="shared" si="1335"/>
        <v>0</v>
      </c>
      <c r="GM1334">
        <f t="shared" si="1336"/>
        <v>0</v>
      </c>
      <c r="GN1334">
        <f t="shared" si="1337"/>
        <v>0</v>
      </c>
      <c r="GO1334">
        <f t="shared" si="1338"/>
        <v>0</v>
      </c>
      <c r="GP1334">
        <f t="shared" si="1339"/>
        <v>0</v>
      </c>
      <c r="GR1334">
        <v>0</v>
      </c>
      <c r="GS1334">
        <v>3</v>
      </c>
      <c r="GT1334">
        <v>0</v>
      </c>
      <c r="GU1334" t="s">
        <v>3</v>
      </c>
      <c r="GV1334">
        <f t="shared" si="1340"/>
        <v>0</v>
      </c>
      <c r="GW1334">
        <v>1</v>
      </c>
      <c r="GX1334">
        <f t="shared" si="1341"/>
        <v>0</v>
      </c>
      <c r="HA1334">
        <v>0</v>
      </c>
      <c r="HB1334">
        <v>0</v>
      </c>
      <c r="HC1334">
        <f t="shared" si="1342"/>
        <v>0</v>
      </c>
      <c r="HE1334" t="s">
        <v>3</v>
      </c>
      <c r="HF1334" t="s">
        <v>3</v>
      </c>
      <c r="IK1334">
        <v>0</v>
      </c>
    </row>
    <row r="1335" spans="1:245">
      <c r="A1335">
        <v>18</v>
      </c>
      <c r="B1335">
        <v>0</v>
      </c>
      <c r="C1335">
        <v>1136</v>
      </c>
      <c r="E1335" t="s">
        <v>411</v>
      </c>
      <c r="F1335" t="s">
        <v>412</v>
      </c>
      <c r="G1335" t="s">
        <v>413</v>
      </c>
      <c r="H1335" t="s">
        <v>28</v>
      </c>
      <c r="I1335">
        <f>I1333*J1335</f>
        <v>0.27528599999999998</v>
      </c>
      <c r="J1335">
        <v>0.97</v>
      </c>
      <c r="O1335">
        <f t="shared" si="1303"/>
        <v>0</v>
      </c>
      <c r="P1335">
        <f t="shared" si="1304"/>
        <v>0</v>
      </c>
      <c r="Q1335">
        <f t="shared" si="1305"/>
        <v>0</v>
      </c>
      <c r="R1335">
        <f t="shared" si="1306"/>
        <v>0</v>
      </c>
      <c r="S1335">
        <f t="shared" si="1307"/>
        <v>0</v>
      </c>
      <c r="T1335">
        <f t="shared" si="1308"/>
        <v>0</v>
      </c>
      <c r="U1335">
        <f t="shared" si="1309"/>
        <v>0</v>
      </c>
      <c r="V1335">
        <f t="shared" si="1310"/>
        <v>0</v>
      </c>
      <c r="W1335">
        <f t="shared" si="1311"/>
        <v>0</v>
      </c>
      <c r="X1335">
        <f t="shared" si="1312"/>
        <v>0</v>
      </c>
      <c r="Y1335">
        <f t="shared" si="1313"/>
        <v>0</v>
      </c>
      <c r="AA1335">
        <v>33525518</v>
      </c>
      <c r="AB1335">
        <f t="shared" si="1314"/>
        <v>0</v>
      </c>
      <c r="AC1335">
        <f t="shared" si="1315"/>
        <v>0</v>
      </c>
      <c r="AD1335">
        <f t="shared" si="1316"/>
        <v>0</v>
      </c>
      <c r="AE1335">
        <f t="shared" si="1317"/>
        <v>0</v>
      </c>
      <c r="AF1335">
        <f t="shared" si="1318"/>
        <v>0</v>
      </c>
      <c r="AG1335">
        <f t="shared" si="1319"/>
        <v>0</v>
      </c>
      <c r="AH1335">
        <f t="shared" si="1320"/>
        <v>0</v>
      </c>
      <c r="AI1335">
        <f t="shared" si="1321"/>
        <v>0</v>
      </c>
      <c r="AJ1335">
        <f t="shared" si="1322"/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95</v>
      </c>
      <c r="AU1335">
        <v>47</v>
      </c>
      <c r="AV1335">
        <v>1</v>
      </c>
      <c r="AW1335">
        <v>1</v>
      </c>
      <c r="AZ1335">
        <v>1</v>
      </c>
      <c r="BA1335">
        <v>1</v>
      </c>
      <c r="BB1335">
        <v>1</v>
      </c>
      <c r="BC1335">
        <v>1</v>
      </c>
      <c r="BD1335" t="s">
        <v>3</v>
      </c>
      <c r="BE1335" t="s">
        <v>3</v>
      </c>
      <c r="BF1335" t="s">
        <v>3</v>
      </c>
      <c r="BG1335" t="s">
        <v>3</v>
      </c>
      <c r="BH1335">
        <v>3</v>
      </c>
      <c r="BI1335">
        <v>1</v>
      </c>
      <c r="BJ1335" t="s">
        <v>414</v>
      </c>
      <c r="BM1335">
        <v>15001</v>
      </c>
      <c r="BN1335">
        <v>0</v>
      </c>
      <c r="BO1335" t="s">
        <v>3</v>
      </c>
      <c r="BP1335">
        <v>0</v>
      </c>
      <c r="BQ1335">
        <v>2</v>
      </c>
      <c r="BR1335">
        <v>1</v>
      </c>
      <c r="BS1335">
        <v>1</v>
      </c>
      <c r="BT1335">
        <v>1</v>
      </c>
      <c r="BU1335">
        <v>1</v>
      </c>
      <c r="BV1335">
        <v>1</v>
      </c>
      <c r="BW1335">
        <v>1</v>
      </c>
      <c r="BX1335">
        <v>1</v>
      </c>
      <c r="BY1335" t="s">
        <v>3</v>
      </c>
      <c r="BZ1335">
        <v>105</v>
      </c>
      <c r="CA1335">
        <v>55</v>
      </c>
      <c r="CE1335">
        <v>0</v>
      </c>
      <c r="CF1335">
        <v>0</v>
      </c>
      <c r="CG1335">
        <v>0</v>
      </c>
      <c r="CM1335">
        <v>0</v>
      </c>
      <c r="CN1335" t="s">
        <v>3</v>
      </c>
      <c r="CO1335">
        <v>0</v>
      </c>
      <c r="CP1335">
        <f t="shared" si="1323"/>
        <v>0</v>
      </c>
      <c r="CQ1335">
        <f t="shared" si="1324"/>
        <v>0</v>
      </c>
      <c r="CR1335">
        <f t="shared" si="1325"/>
        <v>0</v>
      </c>
      <c r="CS1335">
        <f t="shared" si="1326"/>
        <v>0</v>
      </c>
      <c r="CT1335">
        <f t="shared" si="1327"/>
        <v>0</v>
      </c>
      <c r="CU1335">
        <f t="shared" si="1328"/>
        <v>0</v>
      </c>
      <c r="CV1335">
        <f t="shared" si="1329"/>
        <v>0</v>
      </c>
      <c r="CW1335">
        <f t="shared" si="1330"/>
        <v>0</v>
      </c>
      <c r="CX1335">
        <f t="shared" si="1331"/>
        <v>0</v>
      </c>
      <c r="CY1335">
        <f t="shared" si="1332"/>
        <v>0</v>
      </c>
      <c r="CZ1335">
        <f t="shared" si="1333"/>
        <v>0</v>
      </c>
      <c r="DC1335" t="s">
        <v>3</v>
      </c>
      <c r="DD1335" t="s">
        <v>3</v>
      </c>
      <c r="DE1335" t="s">
        <v>3</v>
      </c>
      <c r="DF1335" t="s">
        <v>3</v>
      </c>
      <c r="DG1335" t="s">
        <v>3</v>
      </c>
      <c r="DH1335" t="s">
        <v>3</v>
      </c>
      <c r="DI1335" t="s">
        <v>3</v>
      </c>
      <c r="DJ1335" t="s">
        <v>3</v>
      </c>
      <c r="DK1335" t="s">
        <v>3</v>
      </c>
      <c r="DL1335" t="s">
        <v>3</v>
      </c>
      <c r="DM1335" t="s">
        <v>3</v>
      </c>
      <c r="DN1335">
        <v>0</v>
      </c>
      <c r="DO1335">
        <v>0</v>
      </c>
      <c r="DP1335">
        <v>1</v>
      </c>
      <c r="DQ1335">
        <v>1</v>
      </c>
      <c r="DU1335">
        <v>1009</v>
      </c>
      <c r="DV1335" t="s">
        <v>28</v>
      </c>
      <c r="DW1335" t="s">
        <v>28</v>
      </c>
      <c r="DX1335">
        <v>1000</v>
      </c>
      <c r="DZ1335" t="s">
        <v>3</v>
      </c>
      <c r="EA1335" t="s">
        <v>3</v>
      </c>
      <c r="EB1335" t="s">
        <v>3</v>
      </c>
      <c r="EC1335" t="s">
        <v>3</v>
      </c>
      <c r="EE1335">
        <v>36260452</v>
      </c>
      <c r="EF1335">
        <v>2</v>
      </c>
      <c r="EG1335" t="s">
        <v>55</v>
      </c>
      <c r="EH1335">
        <v>0</v>
      </c>
      <c r="EI1335" t="s">
        <v>3</v>
      </c>
      <c r="EJ1335">
        <v>1</v>
      </c>
      <c r="EK1335">
        <v>15001</v>
      </c>
      <c r="EL1335" t="s">
        <v>180</v>
      </c>
      <c r="EM1335" t="s">
        <v>181</v>
      </c>
      <c r="EO1335" t="s">
        <v>3</v>
      </c>
      <c r="EQ1335">
        <v>0</v>
      </c>
      <c r="ER1335">
        <v>0</v>
      </c>
      <c r="ES1335">
        <v>0</v>
      </c>
      <c r="ET1335">
        <v>0</v>
      </c>
      <c r="EU1335">
        <v>0</v>
      </c>
      <c r="EV1335">
        <v>0</v>
      </c>
      <c r="EW1335">
        <v>0</v>
      </c>
      <c r="EX1335">
        <v>0</v>
      </c>
      <c r="FQ1335">
        <v>0</v>
      </c>
      <c r="FR1335">
        <f t="shared" si="1334"/>
        <v>0</v>
      </c>
      <c r="FS1335">
        <v>0</v>
      </c>
      <c r="FT1335" t="s">
        <v>58</v>
      </c>
      <c r="FU1335" t="s">
        <v>59</v>
      </c>
      <c r="FX1335">
        <v>94.5</v>
      </c>
      <c r="FY1335">
        <v>46.75</v>
      </c>
      <c r="GA1335" t="s">
        <v>3</v>
      </c>
      <c r="GD1335">
        <v>1</v>
      </c>
      <c r="GF1335">
        <v>-463734101</v>
      </c>
      <c r="GG1335">
        <v>2</v>
      </c>
      <c r="GH1335">
        <v>1</v>
      </c>
      <c r="GI1335">
        <v>-2</v>
      </c>
      <c r="GJ1335">
        <v>0</v>
      </c>
      <c r="GK1335">
        <v>0</v>
      </c>
      <c r="GL1335">
        <f t="shared" si="1335"/>
        <v>0</v>
      </c>
      <c r="GM1335">
        <f t="shared" si="1336"/>
        <v>0</v>
      </c>
      <c r="GN1335">
        <f t="shared" si="1337"/>
        <v>0</v>
      </c>
      <c r="GO1335">
        <f t="shared" si="1338"/>
        <v>0</v>
      </c>
      <c r="GP1335">
        <f t="shared" si="1339"/>
        <v>0</v>
      </c>
      <c r="GR1335">
        <v>0</v>
      </c>
      <c r="GS1335">
        <v>3</v>
      </c>
      <c r="GT1335">
        <v>0</v>
      </c>
      <c r="GU1335" t="s">
        <v>3</v>
      </c>
      <c r="GV1335">
        <f t="shared" si="1340"/>
        <v>0</v>
      </c>
      <c r="GW1335">
        <v>1</v>
      </c>
      <c r="GX1335">
        <f t="shared" si="1341"/>
        <v>0</v>
      </c>
      <c r="HA1335">
        <v>0</v>
      </c>
      <c r="HB1335">
        <v>0</v>
      </c>
      <c r="HC1335">
        <f t="shared" si="1342"/>
        <v>0</v>
      </c>
      <c r="HE1335" t="s">
        <v>3</v>
      </c>
      <c r="HF1335" t="s">
        <v>3</v>
      </c>
      <c r="IK1335">
        <v>0</v>
      </c>
    </row>
    <row r="1336" spans="1:245">
      <c r="A1336">
        <v>17</v>
      </c>
      <c r="B1336">
        <v>0</v>
      </c>
      <c r="C1336">
        <f>ROW(SmtRes!A1150)</f>
        <v>1150</v>
      </c>
      <c r="D1336">
        <f>ROW(EtalonRes!A1130)</f>
        <v>1130</v>
      </c>
      <c r="E1336" t="s">
        <v>50</v>
      </c>
      <c r="F1336" t="s">
        <v>415</v>
      </c>
      <c r="G1336" t="s">
        <v>416</v>
      </c>
      <c r="H1336" t="s">
        <v>279</v>
      </c>
      <c r="I1336">
        <f>ROUND(37.5/100,9)</f>
        <v>0.375</v>
      </c>
      <c r="J1336">
        <v>0</v>
      </c>
      <c r="O1336">
        <f t="shared" si="1303"/>
        <v>51687.78</v>
      </c>
      <c r="P1336">
        <f t="shared" si="1304"/>
        <v>23545.08</v>
      </c>
      <c r="Q1336">
        <f t="shared" si="1305"/>
        <v>151.56</v>
      </c>
      <c r="R1336">
        <f t="shared" si="1306"/>
        <v>135.99</v>
      </c>
      <c r="S1336">
        <f t="shared" si="1307"/>
        <v>27991.14</v>
      </c>
      <c r="T1336">
        <f t="shared" si="1308"/>
        <v>0</v>
      </c>
      <c r="U1336">
        <f t="shared" si="1309"/>
        <v>96.1875</v>
      </c>
      <c r="V1336">
        <f t="shared" si="1310"/>
        <v>0.32250000000000001</v>
      </c>
      <c r="W1336">
        <f t="shared" si="1311"/>
        <v>0</v>
      </c>
      <c r="X1336">
        <f t="shared" si="1312"/>
        <v>26720.77</v>
      </c>
      <c r="Y1336">
        <f t="shared" si="1313"/>
        <v>13219.75</v>
      </c>
      <c r="AA1336">
        <v>33525518</v>
      </c>
      <c r="AB1336">
        <f t="shared" si="1314"/>
        <v>13136.17</v>
      </c>
      <c r="AC1336">
        <f t="shared" si="1315"/>
        <v>10751.18</v>
      </c>
      <c r="AD1336">
        <f t="shared" si="1316"/>
        <v>30.32</v>
      </c>
      <c r="AE1336">
        <f t="shared" si="1317"/>
        <v>11.44</v>
      </c>
      <c r="AF1336">
        <f t="shared" si="1318"/>
        <v>2354.67</v>
      </c>
      <c r="AG1336">
        <f t="shared" si="1319"/>
        <v>0</v>
      </c>
      <c r="AH1336">
        <f t="shared" si="1320"/>
        <v>256.5</v>
      </c>
      <c r="AI1336">
        <f t="shared" si="1321"/>
        <v>0.86</v>
      </c>
      <c r="AJ1336">
        <f t="shared" si="1322"/>
        <v>0</v>
      </c>
      <c r="AK1336">
        <v>13136.17</v>
      </c>
      <c r="AL1336">
        <v>10751.18</v>
      </c>
      <c r="AM1336">
        <v>30.32</v>
      </c>
      <c r="AN1336">
        <v>11.44</v>
      </c>
      <c r="AO1336">
        <v>2354.67</v>
      </c>
      <c r="AP1336">
        <v>0</v>
      </c>
      <c r="AQ1336">
        <v>256.5</v>
      </c>
      <c r="AR1336">
        <v>0.86</v>
      </c>
      <c r="AS1336">
        <v>0</v>
      </c>
      <c r="AT1336">
        <v>95</v>
      </c>
      <c r="AU1336">
        <v>47</v>
      </c>
      <c r="AV1336">
        <v>1</v>
      </c>
      <c r="AW1336">
        <v>1</v>
      </c>
      <c r="AZ1336">
        <v>1</v>
      </c>
      <c r="BA1336">
        <v>31.7</v>
      </c>
      <c r="BB1336">
        <v>13.33</v>
      </c>
      <c r="BC1336">
        <v>5.84</v>
      </c>
      <c r="BD1336" t="s">
        <v>3</v>
      </c>
      <c r="BE1336" t="s">
        <v>3</v>
      </c>
      <c r="BF1336" t="s">
        <v>3</v>
      </c>
      <c r="BG1336" t="s">
        <v>3</v>
      </c>
      <c r="BH1336">
        <v>0</v>
      </c>
      <c r="BI1336">
        <v>1</v>
      </c>
      <c r="BJ1336" t="s">
        <v>417</v>
      </c>
      <c r="BM1336">
        <v>15001</v>
      </c>
      <c r="BN1336">
        <v>0</v>
      </c>
      <c r="BO1336" t="s">
        <v>415</v>
      </c>
      <c r="BP1336">
        <v>1</v>
      </c>
      <c r="BQ1336">
        <v>2</v>
      </c>
      <c r="BR1336">
        <v>0</v>
      </c>
      <c r="BS1336">
        <v>31.7</v>
      </c>
      <c r="BT1336">
        <v>1</v>
      </c>
      <c r="BU1336">
        <v>1</v>
      </c>
      <c r="BV1336">
        <v>1</v>
      </c>
      <c r="BW1336">
        <v>1</v>
      </c>
      <c r="BX1336">
        <v>1</v>
      </c>
      <c r="BY1336" t="s">
        <v>3</v>
      </c>
      <c r="BZ1336">
        <v>105</v>
      </c>
      <c r="CA1336">
        <v>55</v>
      </c>
      <c r="CE1336">
        <v>0</v>
      </c>
      <c r="CF1336">
        <v>0</v>
      </c>
      <c r="CG1336">
        <v>0</v>
      </c>
      <c r="CM1336">
        <v>0</v>
      </c>
      <c r="CN1336" t="s">
        <v>3</v>
      </c>
      <c r="CO1336">
        <v>0</v>
      </c>
      <c r="CP1336">
        <f t="shared" si="1323"/>
        <v>51687.78</v>
      </c>
      <c r="CQ1336">
        <f t="shared" si="1324"/>
        <v>62786.891199999998</v>
      </c>
      <c r="CR1336">
        <f t="shared" si="1325"/>
        <v>404.16559999999998</v>
      </c>
      <c r="CS1336">
        <f t="shared" si="1326"/>
        <v>362.64799999999997</v>
      </c>
      <c r="CT1336">
        <f t="shared" si="1327"/>
        <v>74643.039000000004</v>
      </c>
      <c r="CU1336">
        <f t="shared" si="1328"/>
        <v>0</v>
      </c>
      <c r="CV1336">
        <f t="shared" si="1329"/>
        <v>256.5</v>
      </c>
      <c r="CW1336">
        <f t="shared" si="1330"/>
        <v>0.86</v>
      </c>
      <c r="CX1336">
        <f t="shared" si="1331"/>
        <v>0</v>
      </c>
      <c r="CY1336">
        <f t="shared" si="1332"/>
        <v>26720.773499999999</v>
      </c>
      <c r="CZ1336">
        <f t="shared" si="1333"/>
        <v>13219.751100000001</v>
      </c>
      <c r="DC1336" t="s">
        <v>3</v>
      </c>
      <c r="DD1336" t="s">
        <v>3</v>
      </c>
      <c r="DE1336" t="s">
        <v>3</v>
      </c>
      <c r="DF1336" t="s">
        <v>3</v>
      </c>
      <c r="DG1336" t="s">
        <v>3</v>
      </c>
      <c r="DH1336" t="s">
        <v>3</v>
      </c>
      <c r="DI1336" t="s">
        <v>3</v>
      </c>
      <c r="DJ1336" t="s">
        <v>3</v>
      </c>
      <c r="DK1336" t="s">
        <v>3</v>
      </c>
      <c r="DL1336" t="s">
        <v>3</v>
      </c>
      <c r="DM1336" t="s">
        <v>3</v>
      </c>
      <c r="DN1336">
        <v>0</v>
      </c>
      <c r="DO1336">
        <v>0</v>
      </c>
      <c r="DP1336">
        <v>1</v>
      </c>
      <c r="DQ1336">
        <v>1</v>
      </c>
      <c r="DU1336">
        <v>1013</v>
      </c>
      <c r="DV1336" t="s">
        <v>279</v>
      </c>
      <c r="DW1336" t="s">
        <v>279</v>
      </c>
      <c r="DX1336">
        <v>1</v>
      </c>
      <c r="DZ1336" t="s">
        <v>3</v>
      </c>
      <c r="EA1336" t="s">
        <v>3</v>
      </c>
      <c r="EB1336" t="s">
        <v>3</v>
      </c>
      <c r="EC1336" t="s">
        <v>3</v>
      </c>
      <c r="EE1336">
        <v>36260452</v>
      </c>
      <c r="EF1336">
        <v>2</v>
      </c>
      <c r="EG1336" t="s">
        <v>55</v>
      </c>
      <c r="EH1336">
        <v>0</v>
      </c>
      <c r="EI1336" t="s">
        <v>3</v>
      </c>
      <c r="EJ1336">
        <v>1</v>
      </c>
      <c r="EK1336">
        <v>15001</v>
      </c>
      <c r="EL1336" t="s">
        <v>180</v>
      </c>
      <c r="EM1336" t="s">
        <v>181</v>
      </c>
      <c r="EO1336" t="s">
        <v>3</v>
      </c>
      <c r="EQ1336">
        <v>0</v>
      </c>
      <c r="ER1336">
        <v>13136.17</v>
      </c>
      <c r="ES1336">
        <v>10751.18</v>
      </c>
      <c r="ET1336">
        <v>30.32</v>
      </c>
      <c r="EU1336">
        <v>11.44</v>
      </c>
      <c r="EV1336">
        <v>2354.67</v>
      </c>
      <c r="EW1336">
        <v>256.5</v>
      </c>
      <c r="EX1336">
        <v>0.86</v>
      </c>
      <c r="EY1336">
        <v>0</v>
      </c>
      <c r="FQ1336">
        <v>0</v>
      </c>
      <c r="FR1336">
        <f t="shared" si="1334"/>
        <v>0</v>
      </c>
      <c r="FS1336">
        <v>0</v>
      </c>
      <c r="FT1336" t="s">
        <v>58</v>
      </c>
      <c r="FU1336" t="s">
        <v>59</v>
      </c>
      <c r="FX1336">
        <v>94.5</v>
      </c>
      <c r="FY1336">
        <v>46.75</v>
      </c>
      <c r="GA1336" t="s">
        <v>3</v>
      </c>
      <c r="GD1336">
        <v>1</v>
      </c>
      <c r="GF1336">
        <v>-1214435643</v>
      </c>
      <c r="GG1336">
        <v>2</v>
      </c>
      <c r="GH1336">
        <v>1</v>
      </c>
      <c r="GI1336">
        <v>2</v>
      </c>
      <c r="GJ1336">
        <v>0</v>
      </c>
      <c r="GK1336">
        <v>0</v>
      </c>
      <c r="GL1336">
        <f t="shared" si="1335"/>
        <v>0</v>
      </c>
      <c r="GM1336">
        <f t="shared" si="1336"/>
        <v>91628.3</v>
      </c>
      <c r="GN1336">
        <f t="shared" si="1337"/>
        <v>91628.3</v>
      </c>
      <c r="GO1336">
        <f t="shared" si="1338"/>
        <v>0</v>
      </c>
      <c r="GP1336">
        <f t="shared" si="1339"/>
        <v>0</v>
      </c>
      <c r="GR1336">
        <v>0</v>
      </c>
      <c r="GS1336">
        <v>3</v>
      </c>
      <c r="GT1336">
        <v>0</v>
      </c>
      <c r="GU1336" t="s">
        <v>3</v>
      </c>
      <c r="GV1336">
        <f t="shared" si="1340"/>
        <v>0</v>
      </c>
      <c r="GW1336">
        <v>1</v>
      </c>
      <c r="GX1336">
        <f t="shared" si="1341"/>
        <v>0</v>
      </c>
      <c r="HA1336">
        <v>0</v>
      </c>
      <c r="HB1336">
        <v>0</v>
      </c>
      <c r="HC1336">
        <f t="shared" si="1342"/>
        <v>0</v>
      </c>
      <c r="HE1336" t="s">
        <v>3</v>
      </c>
      <c r="HF1336" t="s">
        <v>3</v>
      </c>
      <c r="IK1336">
        <v>0</v>
      </c>
    </row>
    <row r="1337" spans="1:245">
      <c r="A1337">
        <v>18</v>
      </c>
      <c r="B1337">
        <v>0</v>
      </c>
      <c r="C1337">
        <v>1142</v>
      </c>
      <c r="E1337" t="s">
        <v>140</v>
      </c>
      <c r="F1337" t="s">
        <v>418</v>
      </c>
      <c r="G1337" t="s">
        <v>419</v>
      </c>
      <c r="H1337" t="s">
        <v>184</v>
      </c>
      <c r="I1337">
        <f>I1336*J1337</f>
        <v>-34.3125</v>
      </c>
      <c r="J1337">
        <v>-91.5</v>
      </c>
      <c r="O1337">
        <f t="shared" si="1303"/>
        <v>-11967.58</v>
      </c>
      <c r="P1337">
        <f t="shared" si="1304"/>
        <v>-11967.58</v>
      </c>
      <c r="Q1337">
        <f t="shared" si="1305"/>
        <v>0</v>
      </c>
      <c r="R1337">
        <f t="shared" si="1306"/>
        <v>0</v>
      </c>
      <c r="S1337">
        <f t="shared" si="1307"/>
        <v>0</v>
      </c>
      <c r="T1337">
        <f t="shared" si="1308"/>
        <v>0</v>
      </c>
      <c r="U1337">
        <f t="shared" si="1309"/>
        <v>0</v>
      </c>
      <c r="V1337">
        <f t="shared" si="1310"/>
        <v>0</v>
      </c>
      <c r="W1337">
        <f t="shared" si="1311"/>
        <v>0</v>
      </c>
      <c r="X1337">
        <f t="shared" si="1312"/>
        <v>0</v>
      </c>
      <c r="Y1337">
        <f t="shared" si="1313"/>
        <v>0</v>
      </c>
      <c r="AA1337">
        <v>33525518</v>
      </c>
      <c r="AB1337">
        <f t="shared" si="1314"/>
        <v>71.180000000000007</v>
      </c>
      <c r="AC1337">
        <f t="shared" si="1315"/>
        <v>71.180000000000007</v>
      </c>
      <c r="AD1337">
        <f t="shared" si="1316"/>
        <v>0</v>
      </c>
      <c r="AE1337">
        <f t="shared" si="1317"/>
        <v>0</v>
      </c>
      <c r="AF1337">
        <f t="shared" si="1318"/>
        <v>0</v>
      </c>
      <c r="AG1337">
        <f t="shared" si="1319"/>
        <v>0</v>
      </c>
      <c r="AH1337">
        <f t="shared" si="1320"/>
        <v>0</v>
      </c>
      <c r="AI1337">
        <f t="shared" si="1321"/>
        <v>0</v>
      </c>
      <c r="AJ1337">
        <f t="shared" si="1322"/>
        <v>0</v>
      </c>
      <c r="AK1337">
        <v>71.180000000000007</v>
      </c>
      <c r="AL1337">
        <v>71.180000000000007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95</v>
      </c>
      <c r="AU1337">
        <v>47</v>
      </c>
      <c r="AV1337">
        <v>1</v>
      </c>
      <c r="AW1337">
        <v>1</v>
      </c>
      <c r="AZ1337">
        <v>1</v>
      </c>
      <c r="BA1337">
        <v>1</v>
      </c>
      <c r="BB1337">
        <v>1</v>
      </c>
      <c r="BC1337">
        <v>4.9000000000000004</v>
      </c>
      <c r="BD1337" t="s">
        <v>3</v>
      </c>
      <c r="BE1337" t="s">
        <v>3</v>
      </c>
      <c r="BF1337" t="s">
        <v>3</v>
      </c>
      <c r="BG1337" t="s">
        <v>3</v>
      </c>
      <c r="BH1337">
        <v>3</v>
      </c>
      <c r="BI1337">
        <v>1</v>
      </c>
      <c r="BJ1337" t="s">
        <v>420</v>
      </c>
      <c r="BM1337">
        <v>15001</v>
      </c>
      <c r="BN1337">
        <v>0</v>
      </c>
      <c r="BO1337" t="s">
        <v>418</v>
      </c>
      <c r="BP1337">
        <v>1</v>
      </c>
      <c r="BQ1337">
        <v>2</v>
      </c>
      <c r="BR1337">
        <v>1</v>
      </c>
      <c r="BS1337">
        <v>1</v>
      </c>
      <c r="BT1337">
        <v>1</v>
      </c>
      <c r="BU1337">
        <v>1</v>
      </c>
      <c r="BV1337">
        <v>1</v>
      </c>
      <c r="BW1337">
        <v>1</v>
      </c>
      <c r="BX1337">
        <v>1</v>
      </c>
      <c r="BY1337" t="s">
        <v>3</v>
      </c>
      <c r="BZ1337">
        <v>105</v>
      </c>
      <c r="CA1337">
        <v>55</v>
      </c>
      <c r="CE1337">
        <v>0</v>
      </c>
      <c r="CF1337">
        <v>0</v>
      </c>
      <c r="CG1337">
        <v>0</v>
      </c>
      <c r="CM1337">
        <v>0</v>
      </c>
      <c r="CN1337" t="s">
        <v>3</v>
      </c>
      <c r="CO1337">
        <v>0</v>
      </c>
      <c r="CP1337">
        <f t="shared" si="1323"/>
        <v>-11967.58</v>
      </c>
      <c r="CQ1337">
        <f t="shared" si="1324"/>
        <v>348.78200000000004</v>
      </c>
      <c r="CR1337">
        <f t="shared" si="1325"/>
        <v>0</v>
      </c>
      <c r="CS1337">
        <f t="shared" si="1326"/>
        <v>0</v>
      </c>
      <c r="CT1337">
        <f t="shared" si="1327"/>
        <v>0</v>
      </c>
      <c r="CU1337">
        <f t="shared" si="1328"/>
        <v>0</v>
      </c>
      <c r="CV1337">
        <f t="shared" si="1329"/>
        <v>0</v>
      </c>
      <c r="CW1337">
        <f t="shared" si="1330"/>
        <v>0</v>
      </c>
      <c r="CX1337">
        <f t="shared" si="1331"/>
        <v>0</v>
      </c>
      <c r="CY1337">
        <f t="shared" si="1332"/>
        <v>0</v>
      </c>
      <c r="CZ1337">
        <f t="shared" si="1333"/>
        <v>0</v>
      </c>
      <c r="DC1337" t="s">
        <v>3</v>
      </c>
      <c r="DD1337" t="s">
        <v>3</v>
      </c>
      <c r="DE1337" t="s">
        <v>3</v>
      </c>
      <c r="DF1337" t="s">
        <v>3</v>
      </c>
      <c r="DG1337" t="s">
        <v>3</v>
      </c>
      <c r="DH1337" t="s">
        <v>3</v>
      </c>
      <c r="DI1337" t="s">
        <v>3</v>
      </c>
      <c r="DJ1337" t="s">
        <v>3</v>
      </c>
      <c r="DK1337" t="s">
        <v>3</v>
      </c>
      <c r="DL1337" t="s">
        <v>3</v>
      </c>
      <c r="DM1337" t="s">
        <v>3</v>
      </c>
      <c r="DN1337">
        <v>0</v>
      </c>
      <c r="DO1337">
        <v>0</v>
      </c>
      <c r="DP1337">
        <v>1</v>
      </c>
      <c r="DQ1337">
        <v>1</v>
      </c>
      <c r="DU1337">
        <v>1005</v>
      </c>
      <c r="DV1337" t="s">
        <v>184</v>
      </c>
      <c r="DW1337" t="s">
        <v>184</v>
      </c>
      <c r="DX1337">
        <v>1</v>
      </c>
      <c r="DZ1337" t="s">
        <v>3</v>
      </c>
      <c r="EA1337" t="s">
        <v>3</v>
      </c>
      <c r="EB1337" t="s">
        <v>3</v>
      </c>
      <c r="EC1337" t="s">
        <v>3</v>
      </c>
      <c r="EE1337">
        <v>36260452</v>
      </c>
      <c r="EF1337">
        <v>2</v>
      </c>
      <c r="EG1337" t="s">
        <v>55</v>
      </c>
      <c r="EH1337">
        <v>0</v>
      </c>
      <c r="EI1337" t="s">
        <v>3</v>
      </c>
      <c r="EJ1337">
        <v>1</v>
      </c>
      <c r="EK1337">
        <v>15001</v>
      </c>
      <c r="EL1337" t="s">
        <v>180</v>
      </c>
      <c r="EM1337" t="s">
        <v>181</v>
      </c>
      <c r="EO1337" t="s">
        <v>3</v>
      </c>
      <c r="EQ1337">
        <v>0</v>
      </c>
      <c r="ER1337">
        <v>71.180000000000007</v>
      </c>
      <c r="ES1337">
        <v>71.180000000000007</v>
      </c>
      <c r="ET1337">
        <v>0</v>
      </c>
      <c r="EU1337">
        <v>0</v>
      </c>
      <c r="EV1337">
        <v>0</v>
      </c>
      <c r="EW1337">
        <v>0</v>
      </c>
      <c r="EX1337">
        <v>0</v>
      </c>
      <c r="FQ1337">
        <v>0</v>
      </c>
      <c r="FR1337">
        <f t="shared" si="1334"/>
        <v>0</v>
      </c>
      <c r="FS1337">
        <v>0</v>
      </c>
      <c r="FT1337" t="s">
        <v>58</v>
      </c>
      <c r="FU1337" t="s">
        <v>59</v>
      </c>
      <c r="FX1337">
        <v>94.5</v>
      </c>
      <c r="FY1337">
        <v>46.75</v>
      </c>
      <c r="GA1337" t="s">
        <v>3</v>
      </c>
      <c r="GD1337">
        <v>1</v>
      </c>
      <c r="GF1337">
        <v>-2017624534</v>
      </c>
      <c r="GG1337">
        <v>2</v>
      </c>
      <c r="GH1337">
        <v>1</v>
      </c>
      <c r="GI1337">
        <v>2</v>
      </c>
      <c r="GJ1337">
        <v>0</v>
      </c>
      <c r="GK1337">
        <v>0</v>
      </c>
      <c r="GL1337">
        <f t="shared" si="1335"/>
        <v>0</v>
      </c>
      <c r="GM1337">
        <f t="shared" si="1336"/>
        <v>-11967.58</v>
      </c>
      <c r="GN1337">
        <f t="shared" si="1337"/>
        <v>-11967.58</v>
      </c>
      <c r="GO1337">
        <f t="shared" si="1338"/>
        <v>0</v>
      </c>
      <c r="GP1337">
        <f t="shared" si="1339"/>
        <v>0</v>
      </c>
      <c r="GR1337">
        <v>0</v>
      </c>
      <c r="GS1337">
        <v>3</v>
      </c>
      <c r="GT1337">
        <v>0</v>
      </c>
      <c r="GU1337" t="s">
        <v>3</v>
      </c>
      <c r="GV1337">
        <f t="shared" si="1340"/>
        <v>0</v>
      </c>
      <c r="GW1337">
        <v>1</v>
      </c>
      <c r="GX1337">
        <f t="shared" si="1341"/>
        <v>0</v>
      </c>
      <c r="HA1337">
        <v>0</v>
      </c>
      <c r="HB1337">
        <v>0</v>
      </c>
      <c r="HC1337">
        <f t="shared" si="1342"/>
        <v>0</v>
      </c>
      <c r="HE1337" t="s">
        <v>3</v>
      </c>
      <c r="HF1337" t="s">
        <v>3</v>
      </c>
      <c r="IK1337">
        <v>0</v>
      </c>
    </row>
    <row r="1338" spans="1:245">
      <c r="A1338">
        <v>17</v>
      </c>
      <c r="B1338">
        <v>0</v>
      </c>
      <c r="C1338">
        <f>ROW(SmtRes!A1166)</f>
        <v>1166</v>
      </c>
      <c r="D1338">
        <f>ROW(EtalonRes!A1146)</f>
        <v>1146</v>
      </c>
      <c r="E1338" t="s">
        <v>152</v>
      </c>
      <c r="F1338" t="s">
        <v>421</v>
      </c>
      <c r="G1338" t="s">
        <v>422</v>
      </c>
      <c r="H1338" t="s">
        <v>423</v>
      </c>
      <c r="I1338">
        <f>ROUND(1/10,9)</f>
        <v>0.1</v>
      </c>
      <c r="J1338">
        <v>0</v>
      </c>
      <c r="O1338">
        <f t="shared" si="1303"/>
        <v>4307.6899999999996</v>
      </c>
      <c r="P1338">
        <f t="shared" si="1304"/>
        <v>3515.01</v>
      </c>
      <c r="Q1338">
        <f t="shared" si="1305"/>
        <v>49.85</v>
      </c>
      <c r="R1338">
        <f t="shared" si="1306"/>
        <v>13.69</v>
      </c>
      <c r="S1338">
        <f t="shared" si="1307"/>
        <v>742.83</v>
      </c>
      <c r="T1338">
        <f t="shared" si="1308"/>
        <v>0</v>
      </c>
      <c r="U1338">
        <f t="shared" si="1309"/>
        <v>2.4640000000000004</v>
      </c>
      <c r="V1338">
        <f t="shared" si="1310"/>
        <v>3.2000000000000001E-2</v>
      </c>
      <c r="W1338">
        <f t="shared" si="1311"/>
        <v>0</v>
      </c>
      <c r="X1338">
        <f t="shared" si="1312"/>
        <v>870</v>
      </c>
      <c r="Y1338">
        <f t="shared" si="1313"/>
        <v>537.13</v>
      </c>
      <c r="AA1338">
        <v>33525518</v>
      </c>
      <c r="AB1338">
        <f t="shared" si="1314"/>
        <v>3708</v>
      </c>
      <c r="AC1338">
        <f t="shared" si="1315"/>
        <v>3429.28</v>
      </c>
      <c r="AD1338">
        <f t="shared" si="1316"/>
        <v>44.39</v>
      </c>
      <c r="AE1338">
        <f t="shared" si="1317"/>
        <v>4.32</v>
      </c>
      <c r="AF1338">
        <f t="shared" si="1318"/>
        <v>234.33</v>
      </c>
      <c r="AG1338">
        <f t="shared" si="1319"/>
        <v>0</v>
      </c>
      <c r="AH1338">
        <f t="shared" si="1320"/>
        <v>24.64</v>
      </c>
      <c r="AI1338">
        <f t="shared" si="1321"/>
        <v>0.32</v>
      </c>
      <c r="AJ1338">
        <f t="shared" si="1322"/>
        <v>0</v>
      </c>
      <c r="AK1338">
        <v>3708</v>
      </c>
      <c r="AL1338">
        <v>3429.28</v>
      </c>
      <c r="AM1338">
        <v>44.39</v>
      </c>
      <c r="AN1338">
        <v>4.32</v>
      </c>
      <c r="AO1338">
        <v>234.33</v>
      </c>
      <c r="AP1338">
        <v>0</v>
      </c>
      <c r="AQ1338">
        <v>24.64</v>
      </c>
      <c r="AR1338">
        <v>0.32</v>
      </c>
      <c r="AS1338">
        <v>0</v>
      </c>
      <c r="AT1338">
        <v>115</v>
      </c>
      <c r="AU1338">
        <v>71</v>
      </c>
      <c r="AV1338">
        <v>1</v>
      </c>
      <c r="AW1338">
        <v>1</v>
      </c>
      <c r="AZ1338">
        <v>1</v>
      </c>
      <c r="BA1338">
        <v>31.7</v>
      </c>
      <c r="BB1338">
        <v>11.23</v>
      </c>
      <c r="BC1338">
        <v>10.25</v>
      </c>
      <c r="BD1338" t="s">
        <v>3</v>
      </c>
      <c r="BE1338" t="s">
        <v>3</v>
      </c>
      <c r="BF1338" t="s">
        <v>3</v>
      </c>
      <c r="BG1338" t="s">
        <v>3</v>
      </c>
      <c r="BH1338">
        <v>0</v>
      </c>
      <c r="BI1338">
        <v>1</v>
      </c>
      <c r="BJ1338" t="s">
        <v>424</v>
      </c>
      <c r="BM1338">
        <v>17001</v>
      </c>
      <c r="BN1338">
        <v>0</v>
      </c>
      <c r="BO1338" t="s">
        <v>421</v>
      </c>
      <c r="BP1338">
        <v>1</v>
      </c>
      <c r="BQ1338">
        <v>2</v>
      </c>
      <c r="BR1338">
        <v>0</v>
      </c>
      <c r="BS1338">
        <v>31.7</v>
      </c>
      <c r="BT1338">
        <v>1</v>
      </c>
      <c r="BU1338">
        <v>1</v>
      </c>
      <c r="BV1338">
        <v>1</v>
      </c>
      <c r="BW1338">
        <v>1</v>
      </c>
      <c r="BX1338">
        <v>1</v>
      </c>
      <c r="BY1338" t="s">
        <v>3</v>
      </c>
      <c r="BZ1338">
        <v>128</v>
      </c>
      <c r="CA1338">
        <v>83</v>
      </c>
      <c r="CE1338">
        <v>0</v>
      </c>
      <c r="CF1338">
        <v>0</v>
      </c>
      <c r="CG1338">
        <v>0</v>
      </c>
      <c r="CM1338">
        <v>0</v>
      </c>
      <c r="CN1338" t="s">
        <v>3</v>
      </c>
      <c r="CO1338">
        <v>0</v>
      </c>
      <c r="CP1338">
        <f t="shared" si="1323"/>
        <v>4307.6900000000005</v>
      </c>
      <c r="CQ1338">
        <f t="shared" si="1324"/>
        <v>35150.120000000003</v>
      </c>
      <c r="CR1338">
        <f t="shared" si="1325"/>
        <v>498.49970000000002</v>
      </c>
      <c r="CS1338">
        <f t="shared" si="1326"/>
        <v>136.94400000000002</v>
      </c>
      <c r="CT1338">
        <f t="shared" si="1327"/>
        <v>7428.2610000000004</v>
      </c>
      <c r="CU1338">
        <f t="shared" si="1328"/>
        <v>0</v>
      </c>
      <c r="CV1338">
        <f t="shared" si="1329"/>
        <v>24.64</v>
      </c>
      <c r="CW1338">
        <f t="shared" si="1330"/>
        <v>0.32</v>
      </c>
      <c r="CX1338">
        <f t="shared" si="1331"/>
        <v>0</v>
      </c>
      <c r="CY1338">
        <f t="shared" si="1332"/>
        <v>869.99800000000016</v>
      </c>
      <c r="CZ1338">
        <f t="shared" si="1333"/>
        <v>537.12920000000008</v>
      </c>
      <c r="DC1338" t="s">
        <v>3</v>
      </c>
      <c r="DD1338" t="s">
        <v>3</v>
      </c>
      <c r="DE1338" t="s">
        <v>3</v>
      </c>
      <c r="DF1338" t="s">
        <v>3</v>
      </c>
      <c r="DG1338" t="s">
        <v>3</v>
      </c>
      <c r="DH1338" t="s">
        <v>3</v>
      </c>
      <c r="DI1338" t="s">
        <v>3</v>
      </c>
      <c r="DJ1338" t="s">
        <v>3</v>
      </c>
      <c r="DK1338" t="s">
        <v>3</v>
      </c>
      <c r="DL1338" t="s">
        <v>3</v>
      </c>
      <c r="DM1338" t="s">
        <v>3</v>
      </c>
      <c r="DN1338">
        <v>0</v>
      </c>
      <c r="DO1338">
        <v>0</v>
      </c>
      <c r="DP1338">
        <v>1</v>
      </c>
      <c r="DQ1338">
        <v>1</v>
      </c>
      <c r="DU1338">
        <v>1013</v>
      </c>
      <c r="DV1338" t="s">
        <v>423</v>
      </c>
      <c r="DW1338" t="s">
        <v>423</v>
      </c>
      <c r="DX1338">
        <v>1</v>
      </c>
      <c r="DZ1338" t="s">
        <v>3</v>
      </c>
      <c r="EA1338" t="s">
        <v>3</v>
      </c>
      <c r="EB1338" t="s">
        <v>3</v>
      </c>
      <c r="EC1338" t="s">
        <v>3</v>
      </c>
      <c r="EE1338">
        <v>36260454</v>
      </c>
      <c r="EF1338">
        <v>2</v>
      </c>
      <c r="EG1338" t="s">
        <v>55</v>
      </c>
      <c r="EH1338">
        <v>0</v>
      </c>
      <c r="EI1338" t="s">
        <v>3</v>
      </c>
      <c r="EJ1338">
        <v>1</v>
      </c>
      <c r="EK1338">
        <v>17001</v>
      </c>
      <c r="EL1338" t="s">
        <v>425</v>
      </c>
      <c r="EM1338" t="s">
        <v>426</v>
      </c>
      <c r="EO1338" t="s">
        <v>3</v>
      </c>
      <c r="EQ1338">
        <v>0</v>
      </c>
      <c r="ER1338">
        <v>3708</v>
      </c>
      <c r="ES1338">
        <v>3429.28</v>
      </c>
      <c r="ET1338">
        <v>44.39</v>
      </c>
      <c r="EU1338">
        <v>4.32</v>
      </c>
      <c r="EV1338">
        <v>234.33</v>
      </c>
      <c r="EW1338">
        <v>24.64</v>
      </c>
      <c r="EX1338">
        <v>0.32</v>
      </c>
      <c r="EY1338">
        <v>0</v>
      </c>
      <c r="FQ1338">
        <v>0</v>
      </c>
      <c r="FR1338">
        <f t="shared" si="1334"/>
        <v>0</v>
      </c>
      <c r="FS1338">
        <v>0</v>
      </c>
      <c r="FT1338" t="s">
        <v>58</v>
      </c>
      <c r="FU1338" t="s">
        <v>59</v>
      </c>
      <c r="FX1338">
        <v>115.2</v>
      </c>
      <c r="FY1338">
        <v>70.55</v>
      </c>
      <c r="GA1338" t="s">
        <v>3</v>
      </c>
      <c r="GD1338">
        <v>1</v>
      </c>
      <c r="GF1338">
        <v>488301813</v>
      </c>
      <c r="GG1338">
        <v>2</v>
      </c>
      <c r="GH1338">
        <v>1</v>
      </c>
      <c r="GI1338">
        <v>2</v>
      </c>
      <c r="GJ1338">
        <v>0</v>
      </c>
      <c r="GK1338">
        <v>0</v>
      </c>
      <c r="GL1338">
        <f t="shared" si="1335"/>
        <v>0</v>
      </c>
      <c r="GM1338">
        <f t="shared" si="1336"/>
        <v>5714.82</v>
      </c>
      <c r="GN1338">
        <f t="shared" si="1337"/>
        <v>5714.82</v>
      </c>
      <c r="GO1338">
        <f t="shared" si="1338"/>
        <v>0</v>
      </c>
      <c r="GP1338">
        <f t="shared" si="1339"/>
        <v>0</v>
      </c>
      <c r="GR1338">
        <v>0</v>
      </c>
      <c r="GS1338">
        <v>3</v>
      </c>
      <c r="GT1338">
        <v>0</v>
      </c>
      <c r="GU1338" t="s">
        <v>3</v>
      </c>
      <c r="GV1338">
        <f t="shared" si="1340"/>
        <v>0</v>
      </c>
      <c r="GW1338">
        <v>1</v>
      </c>
      <c r="GX1338">
        <f t="shared" si="1341"/>
        <v>0</v>
      </c>
      <c r="HA1338">
        <v>0</v>
      </c>
      <c r="HB1338">
        <v>0</v>
      </c>
      <c r="HC1338">
        <f t="shared" si="1342"/>
        <v>0</v>
      </c>
      <c r="HE1338" t="s">
        <v>3</v>
      </c>
      <c r="HF1338" t="s">
        <v>3</v>
      </c>
      <c r="IK1338">
        <v>0</v>
      </c>
    </row>
    <row r="1339" spans="1:245">
      <c r="A1339">
        <v>18</v>
      </c>
      <c r="B1339">
        <v>0</v>
      </c>
      <c r="C1339">
        <v>1165</v>
      </c>
      <c r="E1339" t="s">
        <v>207</v>
      </c>
      <c r="F1339" t="s">
        <v>427</v>
      </c>
      <c r="G1339" t="s">
        <v>428</v>
      </c>
      <c r="H1339" t="s">
        <v>257</v>
      </c>
      <c r="I1339">
        <f>I1338*J1339</f>
        <v>-1</v>
      </c>
      <c r="J1339">
        <v>-10</v>
      </c>
      <c r="O1339">
        <f t="shared" si="1303"/>
        <v>-3377.16</v>
      </c>
      <c r="P1339">
        <f t="shared" si="1304"/>
        <v>-3377.16</v>
      </c>
      <c r="Q1339">
        <f t="shared" si="1305"/>
        <v>0</v>
      </c>
      <c r="R1339">
        <f t="shared" si="1306"/>
        <v>0</v>
      </c>
      <c r="S1339">
        <f t="shared" si="1307"/>
        <v>0</v>
      </c>
      <c r="T1339">
        <f t="shared" si="1308"/>
        <v>0</v>
      </c>
      <c r="U1339">
        <f t="shared" si="1309"/>
        <v>0</v>
      </c>
      <c r="V1339">
        <f t="shared" si="1310"/>
        <v>0</v>
      </c>
      <c r="W1339">
        <f t="shared" si="1311"/>
        <v>0</v>
      </c>
      <c r="X1339">
        <f t="shared" si="1312"/>
        <v>0</v>
      </c>
      <c r="Y1339">
        <f t="shared" si="1313"/>
        <v>0</v>
      </c>
      <c r="AA1339">
        <v>33525518</v>
      </c>
      <c r="AB1339">
        <f t="shared" si="1314"/>
        <v>318</v>
      </c>
      <c r="AC1339">
        <f t="shared" si="1315"/>
        <v>318</v>
      </c>
      <c r="AD1339">
        <f t="shared" si="1316"/>
        <v>0</v>
      </c>
      <c r="AE1339">
        <f t="shared" si="1317"/>
        <v>0</v>
      </c>
      <c r="AF1339">
        <f t="shared" si="1318"/>
        <v>0</v>
      </c>
      <c r="AG1339">
        <f t="shared" si="1319"/>
        <v>0</v>
      </c>
      <c r="AH1339">
        <f t="shared" si="1320"/>
        <v>0</v>
      </c>
      <c r="AI1339">
        <f t="shared" si="1321"/>
        <v>0</v>
      </c>
      <c r="AJ1339">
        <f t="shared" si="1322"/>
        <v>0</v>
      </c>
      <c r="AK1339">
        <v>318</v>
      </c>
      <c r="AL1339">
        <v>318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115</v>
      </c>
      <c r="AU1339">
        <v>71</v>
      </c>
      <c r="AV1339">
        <v>1</v>
      </c>
      <c r="AW1339">
        <v>1</v>
      </c>
      <c r="AZ1339">
        <v>1</v>
      </c>
      <c r="BA1339">
        <v>1</v>
      </c>
      <c r="BB1339">
        <v>1</v>
      </c>
      <c r="BC1339">
        <v>10.62</v>
      </c>
      <c r="BD1339" t="s">
        <v>3</v>
      </c>
      <c r="BE1339" t="s">
        <v>3</v>
      </c>
      <c r="BF1339" t="s">
        <v>3</v>
      </c>
      <c r="BG1339" t="s">
        <v>3</v>
      </c>
      <c r="BH1339">
        <v>3</v>
      </c>
      <c r="BI1339">
        <v>1</v>
      </c>
      <c r="BJ1339" t="s">
        <v>429</v>
      </c>
      <c r="BM1339">
        <v>17001</v>
      </c>
      <c r="BN1339">
        <v>0</v>
      </c>
      <c r="BO1339" t="s">
        <v>427</v>
      </c>
      <c r="BP1339">
        <v>1</v>
      </c>
      <c r="BQ1339">
        <v>2</v>
      </c>
      <c r="BR1339">
        <v>1</v>
      </c>
      <c r="BS1339">
        <v>1</v>
      </c>
      <c r="BT1339">
        <v>1</v>
      </c>
      <c r="BU1339">
        <v>1</v>
      </c>
      <c r="BV1339">
        <v>1</v>
      </c>
      <c r="BW1339">
        <v>1</v>
      </c>
      <c r="BX1339">
        <v>1</v>
      </c>
      <c r="BY1339" t="s">
        <v>3</v>
      </c>
      <c r="BZ1339">
        <v>128</v>
      </c>
      <c r="CA1339">
        <v>83</v>
      </c>
      <c r="CE1339">
        <v>0</v>
      </c>
      <c r="CF1339">
        <v>0</v>
      </c>
      <c r="CG1339">
        <v>0</v>
      </c>
      <c r="CM1339">
        <v>0</v>
      </c>
      <c r="CN1339" t="s">
        <v>3</v>
      </c>
      <c r="CO1339">
        <v>0</v>
      </c>
      <c r="CP1339">
        <f t="shared" si="1323"/>
        <v>-3377.16</v>
      </c>
      <c r="CQ1339">
        <f t="shared" si="1324"/>
        <v>3377.16</v>
      </c>
      <c r="CR1339">
        <f t="shared" si="1325"/>
        <v>0</v>
      </c>
      <c r="CS1339">
        <f t="shared" si="1326"/>
        <v>0</v>
      </c>
      <c r="CT1339">
        <f t="shared" si="1327"/>
        <v>0</v>
      </c>
      <c r="CU1339">
        <f t="shared" si="1328"/>
        <v>0</v>
      </c>
      <c r="CV1339">
        <f t="shared" si="1329"/>
        <v>0</v>
      </c>
      <c r="CW1339">
        <f t="shared" si="1330"/>
        <v>0</v>
      </c>
      <c r="CX1339">
        <f t="shared" si="1331"/>
        <v>0</v>
      </c>
      <c r="CY1339">
        <f t="shared" si="1332"/>
        <v>0</v>
      </c>
      <c r="CZ1339">
        <f t="shared" si="1333"/>
        <v>0</v>
      </c>
      <c r="DC1339" t="s">
        <v>3</v>
      </c>
      <c r="DD1339" t="s">
        <v>3</v>
      </c>
      <c r="DE1339" t="s">
        <v>3</v>
      </c>
      <c r="DF1339" t="s">
        <v>3</v>
      </c>
      <c r="DG1339" t="s">
        <v>3</v>
      </c>
      <c r="DH1339" t="s">
        <v>3</v>
      </c>
      <c r="DI1339" t="s">
        <v>3</v>
      </c>
      <c r="DJ1339" t="s">
        <v>3</v>
      </c>
      <c r="DK1339" t="s">
        <v>3</v>
      </c>
      <c r="DL1339" t="s">
        <v>3</v>
      </c>
      <c r="DM1339" t="s">
        <v>3</v>
      </c>
      <c r="DN1339">
        <v>0</v>
      </c>
      <c r="DO1339">
        <v>0</v>
      </c>
      <c r="DP1339">
        <v>1</v>
      </c>
      <c r="DQ1339">
        <v>1</v>
      </c>
      <c r="DU1339">
        <v>1013</v>
      </c>
      <c r="DV1339" t="s">
        <v>257</v>
      </c>
      <c r="DW1339" t="s">
        <v>257</v>
      </c>
      <c r="DX1339">
        <v>1</v>
      </c>
      <c r="DZ1339" t="s">
        <v>3</v>
      </c>
      <c r="EA1339" t="s">
        <v>3</v>
      </c>
      <c r="EB1339" t="s">
        <v>3</v>
      </c>
      <c r="EC1339" t="s">
        <v>3</v>
      </c>
      <c r="EE1339">
        <v>36260454</v>
      </c>
      <c r="EF1339">
        <v>2</v>
      </c>
      <c r="EG1339" t="s">
        <v>55</v>
      </c>
      <c r="EH1339">
        <v>0</v>
      </c>
      <c r="EI1339" t="s">
        <v>3</v>
      </c>
      <c r="EJ1339">
        <v>1</v>
      </c>
      <c r="EK1339">
        <v>17001</v>
      </c>
      <c r="EL1339" t="s">
        <v>425</v>
      </c>
      <c r="EM1339" t="s">
        <v>426</v>
      </c>
      <c r="EO1339" t="s">
        <v>3</v>
      </c>
      <c r="EQ1339">
        <v>0</v>
      </c>
      <c r="ER1339">
        <v>318</v>
      </c>
      <c r="ES1339">
        <v>318</v>
      </c>
      <c r="ET1339">
        <v>0</v>
      </c>
      <c r="EU1339">
        <v>0</v>
      </c>
      <c r="EV1339">
        <v>0</v>
      </c>
      <c r="EW1339">
        <v>0</v>
      </c>
      <c r="EX1339">
        <v>0</v>
      </c>
      <c r="FQ1339">
        <v>0</v>
      </c>
      <c r="FR1339">
        <f t="shared" si="1334"/>
        <v>0</v>
      </c>
      <c r="FS1339">
        <v>0</v>
      </c>
      <c r="FT1339" t="s">
        <v>58</v>
      </c>
      <c r="FU1339" t="s">
        <v>59</v>
      </c>
      <c r="FX1339">
        <v>115.2</v>
      </c>
      <c r="FY1339">
        <v>70.55</v>
      </c>
      <c r="GA1339" t="s">
        <v>3</v>
      </c>
      <c r="GD1339">
        <v>1</v>
      </c>
      <c r="GF1339">
        <v>1628522888</v>
      </c>
      <c r="GG1339">
        <v>2</v>
      </c>
      <c r="GH1339">
        <v>1</v>
      </c>
      <c r="GI1339">
        <v>2</v>
      </c>
      <c r="GJ1339">
        <v>0</v>
      </c>
      <c r="GK1339">
        <v>0</v>
      </c>
      <c r="GL1339">
        <f t="shared" si="1335"/>
        <v>0</v>
      </c>
      <c r="GM1339">
        <f t="shared" si="1336"/>
        <v>-3377.16</v>
      </c>
      <c r="GN1339">
        <f t="shared" si="1337"/>
        <v>-3377.16</v>
      </c>
      <c r="GO1339">
        <f t="shared" si="1338"/>
        <v>0</v>
      </c>
      <c r="GP1339">
        <f t="shared" si="1339"/>
        <v>0</v>
      </c>
      <c r="GR1339">
        <v>0</v>
      </c>
      <c r="GS1339">
        <v>3</v>
      </c>
      <c r="GT1339">
        <v>0</v>
      </c>
      <c r="GU1339" t="s">
        <v>3</v>
      </c>
      <c r="GV1339">
        <f t="shared" si="1340"/>
        <v>0</v>
      </c>
      <c r="GW1339">
        <v>1</v>
      </c>
      <c r="GX1339">
        <f t="shared" si="1341"/>
        <v>0</v>
      </c>
      <c r="HA1339">
        <v>0</v>
      </c>
      <c r="HB1339">
        <v>0</v>
      </c>
      <c r="HC1339">
        <f t="shared" si="1342"/>
        <v>0</v>
      </c>
      <c r="HE1339" t="s">
        <v>3</v>
      </c>
      <c r="HF1339" t="s">
        <v>3</v>
      </c>
      <c r="IK1339">
        <v>0</v>
      </c>
    </row>
    <row r="1340" spans="1:245">
      <c r="A1340">
        <v>17</v>
      </c>
      <c r="B1340">
        <v>0</v>
      </c>
      <c r="C1340">
        <f>ROW(SmtRes!A1180)</f>
        <v>1180</v>
      </c>
      <c r="D1340">
        <f>ROW(EtalonRes!A1160)</f>
        <v>1160</v>
      </c>
      <c r="E1340" t="s">
        <v>290</v>
      </c>
      <c r="F1340" t="s">
        <v>430</v>
      </c>
      <c r="G1340" t="s">
        <v>431</v>
      </c>
      <c r="H1340" t="s">
        <v>423</v>
      </c>
      <c r="I1340">
        <f>ROUND(1/10,9)</f>
        <v>0.1</v>
      </c>
      <c r="J1340">
        <v>0</v>
      </c>
      <c r="O1340">
        <f t="shared" si="1303"/>
        <v>920.62</v>
      </c>
      <c r="P1340">
        <f t="shared" si="1304"/>
        <v>630.49</v>
      </c>
      <c r="Q1340">
        <f t="shared" si="1305"/>
        <v>15.99</v>
      </c>
      <c r="R1340">
        <f t="shared" si="1306"/>
        <v>3.01</v>
      </c>
      <c r="S1340">
        <f t="shared" si="1307"/>
        <v>274.14</v>
      </c>
      <c r="T1340">
        <f t="shared" si="1308"/>
        <v>0</v>
      </c>
      <c r="U1340">
        <f t="shared" si="1309"/>
        <v>0.89900000000000002</v>
      </c>
      <c r="V1340">
        <f t="shared" si="1310"/>
        <v>7.000000000000001E-3</v>
      </c>
      <c r="W1340">
        <f t="shared" si="1311"/>
        <v>0</v>
      </c>
      <c r="X1340">
        <f t="shared" si="1312"/>
        <v>318.72000000000003</v>
      </c>
      <c r="Y1340">
        <f t="shared" si="1313"/>
        <v>196.78</v>
      </c>
      <c r="AA1340">
        <v>33525518</v>
      </c>
      <c r="AB1340">
        <f t="shared" si="1314"/>
        <v>1209.32</v>
      </c>
      <c r="AC1340">
        <f t="shared" si="1315"/>
        <v>1108.06</v>
      </c>
      <c r="AD1340">
        <f t="shared" si="1316"/>
        <v>14.78</v>
      </c>
      <c r="AE1340">
        <f t="shared" si="1317"/>
        <v>0.95</v>
      </c>
      <c r="AF1340">
        <f t="shared" si="1318"/>
        <v>86.48</v>
      </c>
      <c r="AG1340">
        <f t="shared" si="1319"/>
        <v>0</v>
      </c>
      <c r="AH1340">
        <f t="shared" si="1320"/>
        <v>8.99</v>
      </c>
      <c r="AI1340">
        <f t="shared" si="1321"/>
        <v>7.0000000000000007E-2</v>
      </c>
      <c r="AJ1340">
        <f t="shared" si="1322"/>
        <v>0</v>
      </c>
      <c r="AK1340">
        <v>1209.32</v>
      </c>
      <c r="AL1340">
        <v>1108.06</v>
      </c>
      <c r="AM1340">
        <v>14.78</v>
      </c>
      <c r="AN1340">
        <v>0.95</v>
      </c>
      <c r="AO1340">
        <v>86.48</v>
      </c>
      <c r="AP1340">
        <v>0</v>
      </c>
      <c r="AQ1340">
        <v>8.99</v>
      </c>
      <c r="AR1340">
        <v>7.0000000000000007E-2</v>
      </c>
      <c r="AS1340">
        <v>0</v>
      </c>
      <c r="AT1340">
        <v>115</v>
      </c>
      <c r="AU1340">
        <v>71</v>
      </c>
      <c r="AV1340">
        <v>1</v>
      </c>
      <c r="AW1340">
        <v>1</v>
      </c>
      <c r="AZ1340">
        <v>1</v>
      </c>
      <c r="BA1340">
        <v>31.7</v>
      </c>
      <c r="BB1340">
        <v>10.82</v>
      </c>
      <c r="BC1340">
        <v>5.69</v>
      </c>
      <c r="BD1340" t="s">
        <v>3</v>
      </c>
      <c r="BE1340" t="s">
        <v>3</v>
      </c>
      <c r="BF1340" t="s">
        <v>3</v>
      </c>
      <c r="BG1340" t="s">
        <v>3</v>
      </c>
      <c r="BH1340">
        <v>0</v>
      </c>
      <c r="BI1340">
        <v>1</v>
      </c>
      <c r="BJ1340" t="s">
        <v>432</v>
      </c>
      <c r="BM1340">
        <v>17001</v>
      </c>
      <c r="BN1340">
        <v>0</v>
      </c>
      <c r="BO1340" t="s">
        <v>430</v>
      </c>
      <c r="BP1340">
        <v>1</v>
      </c>
      <c r="BQ1340">
        <v>2</v>
      </c>
      <c r="BR1340">
        <v>0</v>
      </c>
      <c r="BS1340">
        <v>31.7</v>
      </c>
      <c r="BT1340">
        <v>1</v>
      </c>
      <c r="BU1340">
        <v>1</v>
      </c>
      <c r="BV1340">
        <v>1</v>
      </c>
      <c r="BW1340">
        <v>1</v>
      </c>
      <c r="BX1340">
        <v>1</v>
      </c>
      <c r="BY1340" t="s">
        <v>3</v>
      </c>
      <c r="BZ1340">
        <v>128</v>
      </c>
      <c r="CA1340">
        <v>83</v>
      </c>
      <c r="CE1340">
        <v>0</v>
      </c>
      <c r="CF1340">
        <v>0</v>
      </c>
      <c r="CG1340">
        <v>0</v>
      </c>
      <c r="CM1340">
        <v>0</v>
      </c>
      <c r="CN1340" t="s">
        <v>3</v>
      </c>
      <c r="CO1340">
        <v>0</v>
      </c>
      <c r="CP1340">
        <f t="shared" si="1323"/>
        <v>920.62</v>
      </c>
      <c r="CQ1340">
        <f t="shared" si="1324"/>
        <v>6304.8613999999998</v>
      </c>
      <c r="CR1340">
        <f t="shared" si="1325"/>
        <v>159.9196</v>
      </c>
      <c r="CS1340">
        <f t="shared" si="1326"/>
        <v>30.114999999999998</v>
      </c>
      <c r="CT1340">
        <f t="shared" si="1327"/>
        <v>2741.4160000000002</v>
      </c>
      <c r="CU1340">
        <f t="shared" si="1328"/>
        <v>0</v>
      </c>
      <c r="CV1340">
        <f t="shared" si="1329"/>
        <v>8.99</v>
      </c>
      <c r="CW1340">
        <f t="shared" si="1330"/>
        <v>7.0000000000000007E-2</v>
      </c>
      <c r="CX1340">
        <f t="shared" si="1331"/>
        <v>0</v>
      </c>
      <c r="CY1340">
        <f t="shared" si="1332"/>
        <v>318.72249999999997</v>
      </c>
      <c r="CZ1340">
        <f t="shared" si="1333"/>
        <v>196.77649999999997</v>
      </c>
      <c r="DC1340" t="s">
        <v>3</v>
      </c>
      <c r="DD1340" t="s">
        <v>3</v>
      </c>
      <c r="DE1340" t="s">
        <v>3</v>
      </c>
      <c r="DF1340" t="s">
        <v>3</v>
      </c>
      <c r="DG1340" t="s">
        <v>3</v>
      </c>
      <c r="DH1340" t="s">
        <v>3</v>
      </c>
      <c r="DI1340" t="s">
        <v>3</v>
      </c>
      <c r="DJ1340" t="s">
        <v>3</v>
      </c>
      <c r="DK1340" t="s">
        <v>3</v>
      </c>
      <c r="DL1340" t="s">
        <v>3</v>
      </c>
      <c r="DM1340" t="s">
        <v>3</v>
      </c>
      <c r="DN1340">
        <v>0</v>
      </c>
      <c r="DO1340">
        <v>0</v>
      </c>
      <c r="DP1340">
        <v>1</v>
      </c>
      <c r="DQ1340">
        <v>1</v>
      </c>
      <c r="DU1340">
        <v>1013</v>
      </c>
      <c r="DV1340" t="s">
        <v>423</v>
      </c>
      <c r="DW1340" t="s">
        <v>423</v>
      </c>
      <c r="DX1340">
        <v>1</v>
      </c>
      <c r="DZ1340" t="s">
        <v>3</v>
      </c>
      <c r="EA1340" t="s">
        <v>3</v>
      </c>
      <c r="EB1340" t="s">
        <v>3</v>
      </c>
      <c r="EC1340" t="s">
        <v>3</v>
      </c>
      <c r="EE1340">
        <v>36260454</v>
      </c>
      <c r="EF1340">
        <v>2</v>
      </c>
      <c r="EG1340" t="s">
        <v>55</v>
      </c>
      <c r="EH1340">
        <v>0</v>
      </c>
      <c r="EI1340" t="s">
        <v>3</v>
      </c>
      <c r="EJ1340">
        <v>1</v>
      </c>
      <c r="EK1340">
        <v>17001</v>
      </c>
      <c r="EL1340" t="s">
        <v>425</v>
      </c>
      <c r="EM1340" t="s">
        <v>426</v>
      </c>
      <c r="EO1340" t="s">
        <v>3</v>
      </c>
      <c r="EQ1340">
        <v>0</v>
      </c>
      <c r="ER1340">
        <v>1209.32</v>
      </c>
      <c r="ES1340">
        <v>1108.06</v>
      </c>
      <c r="ET1340">
        <v>14.78</v>
      </c>
      <c r="EU1340">
        <v>0.95</v>
      </c>
      <c r="EV1340">
        <v>86.48</v>
      </c>
      <c r="EW1340">
        <v>8.99</v>
      </c>
      <c r="EX1340">
        <v>7.0000000000000007E-2</v>
      </c>
      <c r="EY1340">
        <v>0</v>
      </c>
      <c r="FQ1340">
        <v>0</v>
      </c>
      <c r="FR1340">
        <f t="shared" si="1334"/>
        <v>0</v>
      </c>
      <c r="FS1340">
        <v>0</v>
      </c>
      <c r="FT1340" t="s">
        <v>58</v>
      </c>
      <c r="FU1340" t="s">
        <v>59</v>
      </c>
      <c r="FX1340">
        <v>115.2</v>
      </c>
      <c r="FY1340">
        <v>70.55</v>
      </c>
      <c r="GA1340" t="s">
        <v>3</v>
      </c>
      <c r="GD1340">
        <v>1</v>
      </c>
      <c r="GF1340">
        <v>965452452</v>
      </c>
      <c r="GG1340">
        <v>2</v>
      </c>
      <c r="GH1340">
        <v>1</v>
      </c>
      <c r="GI1340">
        <v>2</v>
      </c>
      <c r="GJ1340">
        <v>0</v>
      </c>
      <c r="GK1340">
        <v>0</v>
      </c>
      <c r="GL1340">
        <f t="shared" si="1335"/>
        <v>0</v>
      </c>
      <c r="GM1340">
        <f t="shared" si="1336"/>
        <v>1436.12</v>
      </c>
      <c r="GN1340">
        <f t="shared" si="1337"/>
        <v>1436.12</v>
      </c>
      <c r="GO1340">
        <f t="shared" si="1338"/>
        <v>0</v>
      </c>
      <c r="GP1340">
        <f t="shared" si="1339"/>
        <v>0</v>
      </c>
      <c r="GR1340">
        <v>0</v>
      </c>
      <c r="GS1340">
        <v>3</v>
      </c>
      <c r="GT1340">
        <v>0</v>
      </c>
      <c r="GU1340" t="s">
        <v>3</v>
      </c>
      <c r="GV1340">
        <f t="shared" si="1340"/>
        <v>0</v>
      </c>
      <c r="GW1340">
        <v>1</v>
      </c>
      <c r="GX1340">
        <f t="shared" si="1341"/>
        <v>0</v>
      </c>
      <c r="HA1340">
        <v>0</v>
      </c>
      <c r="HB1340">
        <v>0</v>
      </c>
      <c r="HC1340">
        <f t="shared" si="1342"/>
        <v>0</v>
      </c>
      <c r="HE1340" t="s">
        <v>3</v>
      </c>
      <c r="HF1340" t="s">
        <v>3</v>
      </c>
      <c r="IK1340">
        <v>0</v>
      </c>
    </row>
    <row r="1341" spans="1:245">
      <c r="A1341">
        <v>18</v>
      </c>
      <c r="B1341">
        <v>0</v>
      </c>
      <c r="C1341">
        <v>1180</v>
      </c>
      <c r="E1341" t="s">
        <v>291</v>
      </c>
      <c r="F1341" t="s">
        <v>433</v>
      </c>
      <c r="G1341" t="s">
        <v>434</v>
      </c>
      <c r="H1341" t="s">
        <v>257</v>
      </c>
      <c r="I1341">
        <f>I1340*J1341</f>
        <v>-1</v>
      </c>
      <c r="J1341">
        <v>-10</v>
      </c>
      <c r="O1341">
        <f t="shared" si="1303"/>
        <v>-585.79</v>
      </c>
      <c r="P1341">
        <f t="shared" si="1304"/>
        <v>-585.79</v>
      </c>
      <c r="Q1341">
        <f t="shared" si="1305"/>
        <v>0</v>
      </c>
      <c r="R1341">
        <f t="shared" si="1306"/>
        <v>0</v>
      </c>
      <c r="S1341">
        <f t="shared" si="1307"/>
        <v>0</v>
      </c>
      <c r="T1341">
        <f t="shared" si="1308"/>
        <v>0</v>
      </c>
      <c r="U1341">
        <f t="shared" si="1309"/>
        <v>0</v>
      </c>
      <c r="V1341">
        <f t="shared" si="1310"/>
        <v>0</v>
      </c>
      <c r="W1341">
        <f t="shared" si="1311"/>
        <v>0</v>
      </c>
      <c r="X1341">
        <f t="shared" si="1312"/>
        <v>0</v>
      </c>
      <c r="Y1341">
        <f t="shared" si="1313"/>
        <v>0</v>
      </c>
      <c r="AA1341">
        <v>33525518</v>
      </c>
      <c r="AB1341">
        <f t="shared" si="1314"/>
        <v>101.7</v>
      </c>
      <c r="AC1341">
        <f t="shared" si="1315"/>
        <v>101.7</v>
      </c>
      <c r="AD1341">
        <f t="shared" si="1316"/>
        <v>0</v>
      </c>
      <c r="AE1341">
        <f t="shared" si="1317"/>
        <v>0</v>
      </c>
      <c r="AF1341">
        <f t="shared" si="1318"/>
        <v>0</v>
      </c>
      <c r="AG1341">
        <f t="shared" si="1319"/>
        <v>0</v>
      </c>
      <c r="AH1341">
        <f t="shared" si="1320"/>
        <v>0</v>
      </c>
      <c r="AI1341">
        <f t="shared" si="1321"/>
        <v>0</v>
      </c>
      <c r="AJ1341">
        <f t="shared" si="1322"/>
        <v>0</v>
      </c>
      <c r="AK1341">
        <v>101.7</v>
      </c>
      <c r="AL1341">
        <v>101.7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115</v>
      </c>
      <c r="AU1341">
        <v>71</v>
      </c>
      <c r="AV1341">
        <v>1</v>
      </c>
      <c r="AW1341">
        <v>1</v>
      </c>
      <c r="AZ1341">
        <v>1</v>
      </c>
      <c r="BA1341">
        <v>1</v>
      </c>
      <c r="BB1341">
        <v>1</v>
      </c>
      <c r="BC1341">
        <v>5.76</v>
      </c>
      <c r="BD1341" t="s">
        <v>3</v>
      </c>
      <c r="BE1341" t="s">
        <v>3</v>
      </c>
      <c r="BF1341" t="s">
        <v>3</v>
      </c>
      <c r="BG1341" t="s">
        <v>3</v>
      </c>
      <c r="BH1341">
        <v>3</v>
      </c>
      <c r="BI1341">
        <v>1</v>
      </c>
      <c r="BJ1341" t="s">
        <v>435</v>
      </c>
      <c r="BM1341">
        <v>17001</v>
      </c>
      <c r="BN1341">
        <v>0</v>
      </c>
      <c r="BO1341" t="s">
        <v>433</v>
      </c>
      <c r="BP1341">
        <v>1</v>
      </c>
      <c r="BQ1341">
        <v>2</v>
      </c>
      <c r="BR1341">
        <v>1</v>
      </c>
      <c r="BS1341">
        <v>1</v>
      </c>
      <c r="BT1341">
        <v>1</v>
      </c>
      <c r="BU1341">
        <v>1</v>
      </c>
      <c r="BV1341">
        <v>1</v>
      </c>
      <c r="BW1341">
        <v>1</v>
      </c>
      <c r="BX1341">
        <v>1</v>
      </c>
      <c r="BY1341" t="s">
        <v>3</v>
      </c>
      <c r="BZ1341">
        <v>128</v>
      </c>
      <c r="CA1341">
        <v>83</v>
      </c>
      <c r="CE1341">
        <v>0</v>
      </c>
      <c r="CF1341">
        <v>0</v>
      </c>
      <c r="CG1341">
        <v>0</v>
      </c>
      <c r="CM1341">
        <v>0</v>
      </c>
      <c r="CN1341" t="s">
        <v>3</v>
      </c>
      <c r="CO1341">
        <v>0</v>
      </c>
      <c r="CP1341">
        <f t="shared" si="1323"/>
        <v>-585.79</v>
      </c>
      <c r="CQ1341">
        <f t="shared" si="1324"/>
        <v>585.79200000000003</v>
      </c>
      <c r="CR1341">
        <f t="shared" si="1325"/>
        <v>0</v>
      </c>
      <c r="CS1341">
        <f t="shared" si="1326"/>
        <v>0</v>
      </c>
      <c r="CT1341">
        <f t="shared" si="1327"/>
        <v>0</v>
      </c>
      <c r="CU1341">
        <f t="shared" si="1328"/>
        <v>0</v>
      </c>
      <c r="CV1341">
        <f t="shared" si="1329"/>
        <v>0</v>
      </c>
      <c r="CW1341">
        <f t="shared" si="1330"/>
        <v>0</v>
      </c>
      <c r="CX1341">
        <f t="shared" si="1331"/>
        <v>0</v>
      </c>
      <c r="CY1341">
        <f t="shared" si="1332"/>
        <v>0</v>
      </c>
      <c r="CZ1341">
        <f t="shared" si="1333"/>
        <v>0</v>
      </c>
      <c r="DC1341" t="s">
        <v>3</v>
      </c>
      <c r="DD1341" t="s">
        <v>3</v>
      </c>
      <c r="DE1341" t="s">
        <v>3</v>
      </c>
      <c r="DF1341" t="s">
        <v>3</v>
      </c>
      <c r="DG1341" t="s">
        <v>3</v>
      </c>
      <c r="DH1341" t="s">
        <v>3</v>
      </c>
      <c r="DI1341" t="s">
        <v>3</v>
      </c>
      <c r="DJ1341" t="s">
        <v>3</v>
      </c>
      <c r="DK1341" t="s">
        <v>3</v>
      </c>
      <c r="DL1341" t="s">
        <v>3</v>
      </c>
      <c r="DM1341" t="s">
        <v>3</v>
      </c>
      <c r="DN1341">
        <v>0</v>
      </c>
      <c r="DO1341">
        <v>0</v>
      </c>
      <c r="DP1341">
        <v>1</v>
      </c>
      <c r="DQ1341">
        <v>1</v>
      </c>
      <c r="DU1341">
        <v>1013</v>
      </c>
      <c r="DV1341" t="s">
        <v>257</v>
      </c>
      <c r="DW1341" t="s">
        <v>257</v>
      </c>
      <c r="DX1341">
        <v>1</v>
      </c>
      <c r="DZ1341" t="s">
        <v>3</v>
      </c>
      <c r="EA1341" t="s">
        <v>3</v>
      </c>
      <c r="EB1341" t="s">
        <v>3</v>
      </c>
      <c r="EC1341" t="s">
        <v>3</v>
      </c>
      <c r="EE1341">
        <v>36260454</v>
      </c>
      <c r="EF1341">
        <v>2</v>
      </c>
      <c r="EG1341" t="s">
        <v>55</v>
      </c>
      <c r="EH1341">
        <v>0</v>
      </c>
      <c r="EI1341" t="s">
        <v>3</v>
      </c>
      <c r="EJ1341">
        <v>1</v>
      </c>
      <c r="EK1341">
        <v>17001</v>
      </c>
      <c r="EL1341" t="s">
        <v>425</v>
      </c>
      <c r="EM1341" t="s">
        <v>426</v>
      </c>
      <c r="EO1341" t="s">
        <v>3</v>
      </c>
      <c r="EQ1341">
        <v>0</v>
      </c>
      <c r="ER1341">
        <v>101.7</v>
      </c>
      <c r="ES1341">
        <v>101.7</v>
      </c>
      <c r="ET1341">
        <v>0</v>
      </c>
      <c r="EU1341">
        <v>0</v>
      </c>
      <c r="EV1341">
        <v>0</v>
      </c>
      <c r="EW1341">
        <v>0</v>
      </c>
      <c r="EX1341">
        <v>0</v>
      </c>
      <c r="FQ1341">
        <v>0</v>
      </c>
      <c r="FR1341">
        <f t="shared" si="1334"/>
        <v>0</v>
      </c>
      <c r="FS1341">
        <v>0</v>
      </c>
      <c r="FT1341" t="s">
        <v>58</v>
      </c>
      <c r="FU1341" t="s">
        <v>59</v>
      </c>
      <c r="FX1341">
        <v>115.2</v>
      </c>
      <c r="FY1341">
        <v>70.55</v>
      </c>
      <c r="GA1341" t="s">
        <v>3</v>
      </c>
      <c r="GD1341">
        <v>1</v>
      </c>
      <c r="GF1341">
        <v>-1250524407</v>
      </c>
      <c r="GG1341">
        <v>2</v>
      </c>
      <c r="GH1341">
        <v>1</v>
      </c>
      <c r="GI1341">
        <v>2</v>
      </c>
      <c r="GJ1341">
        <v>0</v>
      </c>
      <c r="GK1341">
        <v>0</v>
      </c>
      <c r="GL1341">
        <f t="shared" si="1335"/>
        <v>0</v>
      </c>
      <c r="GM1341">
        <f t="shared" si="1336"/>
        <v>-585.79</v>
      </c>
      <c r="GN1341">
        <f t="shared" si="1337"/>
        <v>-585.79</v>
      </c>
      <c r="GO1341">
        <f t="shared" si="1338"/>
        <v>0</v>
      </c>
      <c r="GP1341">
        <f t="shared" si="1339"/>
        <v>0</v>
      </c>
      <c r="GR1341">
        <v>0</v>
      </c>
      <c r="GS1341">
        <v>3</v>
      </c>
      <c r="GT1341">
        <v>0</v>
      </c>
      <c r="GU1341" t="s">
        <v>3</v>
      </c>
      <c r="GV1341">
        <f t="shared" si="1340"/>
        <v>0</v>
      </c>
      <c r="GW1341">
        <v>1</v>
      </c>
      <c r="GX1341">
        <f t="shared" si="1341"/>
        <v>0</v>
      </c>
      <c r="HA1341">
        <v>0</v>
      </c>
      <c r="HB1341">
        <v>0</v>
      </c>
      <c r="HC1341">
        <f t="shared" si="1342"/>
        <v>0</v>
      </c>
      <c r="HE1341" t="s">
        <v>3</v>
      </c>
      <c r="HF1341" t="s">
        <v>3</v>
      </c>
      <c r="IK1341">
        <v>0</v>
      </c>
    </row>
    <row r="1342" spans="1:245">
      <c r="A1342">
        <v>17</v>
      </c>
      <c r="B1342">
        <v>0</v>
      </c>
      <c r="C1342">
        <f>ROW(SmtRes!A1186)</f>
        <v>1186</v>
      </c>
      <c r="D1342">
        <f>ROW(EtalonRes!A1166)</f>
        <v>1166</v>
      </c>
      <c r="E1342" t="s">
        <v>157</v>
      </c>
      <c r="F1342" t="s">
        <v>277</v>
      </c>
      <c r="G1342" t="s">
        <v>278</v>
      </c>
      <c r="H1342" t="s">
        <v>279</v>
      </c>
      <c r="I1342">
        <f>ROUND(6.6/100,9)</f>
        <v>6.6000000000000003E-2</v>
      </c>
      <c r="J1342">
        <v>0</v>
      </c>
      <c r="O1342">
        <f t="shared" si="1303"/>
        <v>4073.27</v>
      </c>
      <c r="P1342">
        <f t="shared" si="1304"/>
        <v>1758.72</v>
      </c>
      <c r="Q1342">
        <f t="shared" si="1305"/>
        <v>299.51</v>
      </c>
      <c r="R1342">
        <f t="shared" si="1306"/>
        <v>21.47</v>
      </c>
      <c r="S1342">
        <f t="shared" si="1307"/>
        <v>2015.04</v>
      </c>
      <c r="T1342">
        <f t="shared" si="1308"/>
        <v>0</v>
      </c>
      <c r="U1342">
        <f t="shared" si="1309"/>
        <v>6.7623600000000001</v>
      </c>
      <c r="V1342">
        <f t="shared" si="1310"/>
        <v>5.0160000000000003E-2</v>
      </c>
      <c r="W1342">
        <f t="shared" si="1311"/>
        <v>0</v>
      </c>
      <c r="X1342">
        <f t="shared" si="1312"/>
        <v>1934.68</v>
      </c>
      <c r="Y1342">
        <f t="shared" si="1313"/>
        <v>957.16</v>
      </c>
      <c r="AA1342">
        <v>33525518</v>
      </c>
      <c r="AB1342">
        <f t="shared" si="1314"/>
        <v>6747.4</v>
      </c>
      <c r="AC1342">
        <f t="shared" si="1315"/>
        <v>5350.85</v>
      </c>
      <c r="AD1342">
        <f t="shared" si="1316"/>
        <v>433.43</v>
      </c>
      <c r="AE1342">
        <f t="shared" si="1317"/>
        <v>10.26</v>
      </c>
      <c r="AF1342">
        <f t="shared" si="1318"/>
        <v>963.12</v>
      </c>
      <c r="AG1342">
        <f t="shared" si="1319"/>
        <v>0</v>
      </c>
      <c r="AH1342">
        <f t="shared" si="1320"/>
        <v>102.46</v>
      </c>
      <c r="AI1342">
        <f t="shared" si="1321"/>
        <v>0.76</v>
      </c>
      <c r="AJ1342">
        <f t="shared" si="1322"/>
        <v>0</v>
      </c>
      <c r="AK1342">
        <v>6747.4</v>
      </c>
      <c r="AL1342">
        <v>5350.85</v>
      </c>
      <c r="AM1342">
        <v>433.43</v>
      </c>
      <c r="AN1342">
        <v>10.26</v>
      </c>
      <c r="AO1342">
        <v>963.12</v>
      </c>
      <c r="AP1342">
        <v>0</v>
      </c>
      <c r="AQ1342">
        <v>102.46</v>
      </c>
      <c r="AR1342">
        <v>0.76</v>
      </c>
      <c r="AS1342">
        <v>0</v>
      </c>
      <c r="AT1342">
        <v>95</v>
      </c>
      <c r="AU1342">
        <v>47</v>
      </c>
      <c r="AV1342">
        <v>1</v>
      </c>
      <c r="AW1342">
        <v>1</v>
      </c>
      <c r="AZ1342">
        <v>1</v>
      </c>
      <c r="BA1342">
        <v>31.7</v>
      </c>
      <c r="BB1342">
        <v>10.47</v>
      </c>
      <c r="BC1342">
        <v>4.9800000000000004</v>
      </c>
      <c r="BD1342" t="s">
        <v>3</v>
      </c>
      <c r="BE1342" t="s">
        <v>3</v>
      </c>
      <c r="BF1342" t="s">
        <v>3</v>
      </c>
      <c r="BG1342" t="s">
        <v>3</v>
      </c>
      <c r="BH1342">
        <v>0</v>
      </c>
      <c r="BI1342">
        <v>1</v>
      </c>
      <c r="BJ1342" t="s">
        <v>280</v>
      </c>
      <c r="BM1342">
        <v>15001</v>
      </c>
      <c r="BN1342">
        <v>0</v>
      </c>
      <c r="BO1342" t="s">
        <v>277</v>
      </c>
      <c r="BP1342">
        <v>1</v>
      </c>
      <c r="BQ1342">
        <v>2</v>
      </c>
      <c r="BR1342">
        <v>0</v>
      </c>
      <c r="BS1342">
        <v>31.7</v>
      </c>
      <c r="BT1342">
        <v>1</v>
      </c>
      <c r="BU1342">
        <v>1</v>
      </c>
      <c r="BV1342">
        <v>1</v>
      </c>
      <c r="BW1342">
        <v>1</v>
      </c>
      <c r="BX1342">
        <v>1</v>
      </c>
      <c r="BY1342" t="s">
        <v>3</v>
      </c>
      <c r="BZ1342">
        <v>105</v>
      </c>
      <c r="CA1342">
        <v>55</v>
      </c>
      <c r="CE1342">
        <v>0</v>
      </c>
      <c r="CF1342">
        <v>0</v>
      </c>
      <c r="CG1342">
        <v>0</v>
      </c>
      <c r="CM1342">
        <v>0</v>
      </c>
      <c r="CN1342" t="s">
        <v>3</v>
      </c>
      <c r="CO1342">
        <v>0</v>
      </c>
      <c r="CP1342">
        <f t="shared" si="1323"/>
        <v>4073.27</v>
      </c>
      <c r="CQ1342">
        <f t="shared" si="1324"/>
        <v>26647.233000000004</v>
      </c>
      <c r="CR1342">
        <f t="shared" si="1325"/>
        <v>4538.0120999999999</v>
      </c>
      <c r="CS1342">
        <f t="shared" si="1326"/>
        <v>325.24199999999996</v>
      </c>
      <c r="CT1342">
        <f t="shared" si="1327"/>
        <v>30530.903999999999</v>
      </c>
      <c r="CU1342">
        <f t="shared" si="1328"/>
        <v>0</v>
      </c>
      <c r="CV1342">
        <f t="shared" si="1329"/>
        <v>102.46</v>
      </c>
      <c r="CW1342">
        <f t="shared" si="1330"/>
        <v>0.76</v>
      </c>
      <c r="CX1342">
        <f t="shared" si="1331"/>
        <v>0</v>
      </c>
      <c r="CY1342">
        <f t="shared" si="1332"/>
        <v>1934.6845000000001</v>
      </c>
      <c r="CZ1342">
        <f t="shared" si="1333"/>
        <v>957.15970000000004</v>
      </c>
      <c r="DC1342" t="s">
        <v>3</v>
      </c>
      <c r="DD1342" t="s">
        <v>3</v>
      </c>
      <c r="DE1342" t="s">
        <v>3</v>
      </c>
      <c r="DF1342" t="s">
        <v>3</v>
      </c>
      <c r="DG1342" t="s">
        <v>3</v>
      </c>
      <c r="DH1342" t="s">
        <v>3</v>
      </c>
      <c r="DI1342" t="s">
        <v>3</v>
      </c>
      <c r="DJ1342" t="s">
        <v>3</v>
      </c>
      <c r="DK1342" t="s">
        <v>3</v>
      </c>
      <c r="DL1342" t="s">
        <v>3</v>
      </c>
      <c r="DM1342" t="s">
        <v>3</v>
      </c>
      <c r="DN1342">
        <v>0</v>
      </c>
      <c r="DO1342">
        <v>0</v>
      </c>
      <c r="DP1342">
        <v>1</v>
      </c>
      <c r="DQ1342">
        <v>1</v>
      </c>
      <c r="DU1342">
        <v>1013</v>
      </c>
      <c r="DV1342" t="s">
        <v>279</v>
      </c>
      <c r="DW1342" t="s">
        <v>279</v>
      </c>
      <c r="DX1342">
        <v>1</v>
      </c>
      <c r="DZ1342" t="s">
        <v>3</v>
      </c>
      <c r="EA1342" t="s">
        <v>3</v>
      </c>
      <c r="EB1342" t="s">
        <v>3</v>
      </c>
      <c r="EC1342" t="s">
        <v>3</v>
      </c>
      <c r="EE1342">
        <v>36260452</v>
      </c>
      <c r="EF1342">
        <v>2</v>
      </c>
      <c r="EG1342" t="s">
        <v>55</v>
      </c>
      <c r="EH1342">
        <v>0</v>
      </c>
      <c r="EI1342" t="s">
        <v>3</v>
      </c>
      <c r="EJ1342">
        <v>1</v>
      </c>
      <c r="EK1342">
        <v>15001</v>
      </c>
      <c r="EL1342" t="s">
        <v>180</v>
      </c>
      <c r="EM1342" t="s">
        <v>181</v>
      </c>
      <c r="EO1342" t="s">
        <v>3</v>
      </c>
      <c r="EQ1342">
        <v>0</v>
      </c>
      <c r="ER1342">
        <v>6747.4</v>
      </c>
      <c r="ES1342">
        <v>5350.85</v>
      </c>
      <c r="ET1342">
        <v>433.43</v>
      </c>
      <c r="EU1342">
        <v>10.26</v>
      </c>
      <c r="EV1342">
        <v>963.12</v>
      </c>
      <c r="EW1342">
        <v>102.46</v>
      </c>
      <c r="EX1342">
        <v>0.76</v>
      </c>
      <c r="EY1342">
        <v>0</v>
      </c>
      <c r="FQ1342">
        <v>0</v>
      </c>
      <c r="FR1342">
        <f t="shared" si="1334"/>
        <v>0</v>
      </c>
      <c r="FS1342">
        <v>0</v>
      </c>
      <c r="FT1342" t="s">
        <v>58</v>
      </c>
      <c r="FU1342" t="s">
        <v>59</v>
      </c>
      <c r="FX1342">
        <v>94.5</v>
      </c>
      <c r="FY1342">
        <v>46.75</v>
      </c>
      <c r="GA1342" t="s">
        <v>3</v>
      </c>
      <c r="GD1342">
        <v>1</v>
      </c>
      <c r="GF1342">
        <v>-1218928354</v>
      </c>
      <c r="GG1342">
        <v>2</v>
      </c>
      <c r="GH1342">
        <v>1</v>
      </c>
      <c r="GI1342">
        <v>2</v>
      </c>
      <c r="GJ1342">
        <v>0</v>
      </c>
      <c r="GK1342">
        <v>0</v>
      </c>
      <c r="GL1342">
        <f t="shared" si="1335"/>
        <v>0</v>
      </c>
      <c r="GM1342">
        <f t="shared" si="1336"/>
        <v>6965.11</v>
      </c>
      <c r="GN1342">
        <f t="shared" si="1337"/>
        <v>6965.11</v>
      </c>
      <c r="GO1342">
        <f t="shared" si="1338"/>
        <v>0</v>
      </c>
      <c r="GP1342">
        <f t="shared" si="1339"/>
        <v>0</v>
      </c>
      <c r="GR1342">
        <v>0</v>
      </c>
      <c r="GS1342">
        <v>3</v>
      </c>
      <c r="GT1342">
        <v>0</v>
      </c>
      <c r="GU1342" t="s">
        <v>3</v>
      </c>
      <c r="GV1342">
        <f t="shared" si="1340"/>
        <v>0</v>
      </c>
      <c r="GW1342">
        <v>1</v>
      </c>
      <c r="GX1342">
        <f t="shared" si="1341"/>
        <v>0</v>
      </c>
      <c r="HA1342">
        <v>0</v>
      </c>
      <c r="HB1342">
        <v>0</v>
      </c>
      <c r="HC1342">
        <f t="shared" si="1342"/>
        <v>0</v>
      </c>
      <c r="HE1342" t="s">
        <v>3</v>
      </c>
      <c r="HF1342" t="s">
        <v>3</v>
      </c>
      <c r="IK1342">
        <v>0</v>
      </c>
    </row>
    <row r="1343" spans="1:245">
      <c r="A1343">
        <v>18</v>
      </c>
      <c r="B1343">
        <v>0</v>
      </c>
      <c r="C1343">
        <v>1186</v>
      </c>
      <c r="E1343" t="s">
        <v>161</v>
      </c>
      <c r="F1343" t="s">
        <v>436</v>
      </c>
      <c r="G1343" t="s">
        <v>437</v>
      </c>
      <c r="H1343" t="s">
        <v>184</v>
      </c>
      <c r="I1343">
        <f>I1342*J1343</f>
        <v>-6.798</v>
      </c>
      <c r="J1343">
        <v>-103</v>
      </c>
      <c r="O1343">
        <f t="shared" si="1303"/>
        <v>-1758.72</v>
      </c>
      <c r="P1343">
        <f t="shared" si="1304"/>
        <v>-1758.72</v>
      </c>
      <c r="Q1343">
        <f t="shared" si="1305"/>
        <v>0</v>
      </c>
      <c r="R1343">
        <f t="shared" si="1306"/>
        <v>0</v>
      </c>
      <c r="S1343">
        <f t="shared" si="1307"/>
        <v>0</v>
      </c>
      <c r="T1343">
        <f t="shared" si="1308"/>
        <v>0</v>
      </c>
      <c r="U1343">
        <f t="shared" si="1309"/>
        <v>0</v>
      </c>
      <c r="V1343">
        <f t="shared" si="1310"/>
        <v>0</v>
      </c>
      <c r="W1343">
        <f t="shared" si="1311"/>
        <v>0</v>
      </c>
      <c r="X1343">
        <f t="shared" si="1312"/>
        <v>0</v>
      </c>
      <c r="Y1343">
        <f t="shared" si="1313"/>
        <v>0</v>
      </c>
      <c r="AA1343">
        <v>33525518</v>
      </c>
      <c r="AB1343">
        <f t="shared" si="1314"/>
        <v>51.95</v>
      </c>
      <c r="AC1343">
        <f t="shared" si="1315"/>
        <v>51.95</v>
      </c>
      <c r="AD1343">
        <f t="shared" si="1316"/>
        <v>0</v>
      </c>
      <c r="AE1343">
        <f t="shared" si="1317"/>
        <v>0</v>
      </c>
      <c r="AF1343">
        <f t="shared" si="1318"/>
        <v>0</v>
      </c>
      <c r="AG1343">
        <f t="shared" si="1319"/>
        <v>0</v>
      </c>
      <c r="AH1343">
        <f t="shared" si="1320"/>
        <v>0</v>
      </c>
      <c r="AI1343">
        <f t="shared" si="1321"/>
        <v>0</v>
      </c>
      <c r="AJ1343">
        <f t="shared" si="1322"/>
        <v>0</v>
      </c>
      <c r="AK1343">
        <v>51.95</v>
      </c>
      <c r="AL1343">
        <v>51.95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95</v>
      </c>
      <c r="AU1343">
        <v>47</v>
      </c>
      <c r="AV1343">
        <v>1</v>
      </c>
      <c r="AW1343">
        <v>1</v>
      </c>
      <c r="AZ1343">
        <v>1</v>
      </c>
      <c r="BA1343">
        <v>1</v>
      </c>
      <c r="BB1343">
        <v>1</v>
      </c>
      <c r="BC1343">
        <v>4.9800000000000004</v>
      </c>
      <c r="BD1343" t="s">
        <v>3</v>
      </c>
      <c r="BE1343" t="s">
        <v>3</v>
      </c>
      <c r="BF1343" t="s">
        <v>3</v>
      </c>
      <c r="BG1343" t="s">
        <v>3</v>
      </c>
      <c r="BH1343">
        <v>3</v>
      </c>
      <c r="BI1343">
        <v>1</v>
      </c>
      <c r="BJ1343" t="s">
        <v>438</v>
      </c>
      <c r="BM1343">
        <v>15001</v>
      </c>
      <c r="BN1343">
        <v>0</v>
      </c>
      <c r="BO1343" t="s">
        <v>436</v>
      </c>
      <c r="BP1343">
        <v>1</v>
      </c>
      <c r="BQ1343">
        <v>2</v>
      </c>
      <c r="BR1343">
        <v>1</v>
      </c>
      <c r="BS1343">
        <v>1</v>
      </c>
      <c r="BT1343">
        <v>1</v>
      </c>
      <c r="BU1343">
        <v>1</v>
      </c>
      <c r="BV1343">
        <v>1</v>
      </c>
      <c r="BW1343">
        <v>1</v>
      </c>
      <c r="BX1343">
        <v>1</v>
      </c>
      <c r="BY1343" t="s">
        <v>3</v>
      </c>
      <c r="BZ1343">
        <v>105</v>
      </c>
      <c r="CA1343">
        <v>55</v>
      </c>
      <c r="CE1343">
        <v>0</v>
      </c>
      <c r="CF1343">
        <v>0</v>
      </c>
      <c r="CG1343">
        <v>0</v>
      </c>
      <c r="CM1343">
        <v>0</v>
      </c>
      <c r="CN1343" t="s">
        <v>3</v>
      </c>
      <c r="CO1343">
        <v>0</v>
      </c>
      <c r="CP1343">
        <f t="shared" si="1323"/>
        <v>-1758.72</v>
      </c>
      <c r="CQ1343">
        <f t="shared" si="1324"/>
        <v>258.71100000000001</v>
      </c>
      <c r="CR1343">
        <f t="shared" si="1325"/>
        <v>0</v>
      </c>
      <c r="CS1343">
        <f t="shared" si="1326"/>
        <v>0</v>
      </c>
      <c r="CT1343">
        <f t="shared" si="1327"/>
        <v>0</v>
      </c>
      <c r="CU1343">
        <f t="shared" si="1328"/>
        <v>0</v>
      </c>
      <c r="CV1343">
        <f t="shared" si="1329"/>
        <v>0</v>
      </c>
      <c r="CW1343">
        <f t="shared" si="1330"/>
        <v>0</v>
      </c>
      <c r="CX1343">
        <f t="shared" si="1331"/>
        <v>0</v>
      </c>
      <c r="CY1343">
        <f t="shared" si="1332"/>
        <v>0</v>
      </c>
      <c r="CZ1343">
        <f t="shared" si="1333"/>
        <v>0</v>
      </c>
      <c r="DC1343" t="s">
        <v>3</v>
      </c>
      <c r="DD1343" t="s">
        <v>3</v>
      </c>
      <c r="DE1343" t="s">
        <v>3</v>
      </c>
      <c r="DF1343" t="s">
        <v>3</v>
      </c>
      <c r="DG1343" t="s">
        <v>3</v>
      </c>
      <c r="DH1343" t="s">
        <v>3</v>
      </c>
      <c r="DI1343" t="s">
        <v>3</v>
      </c>
      <c r="DJ1343" t="s">
        <v>3</v>
      </c>
      <c r="DK1343" t="s">
        <v>3</v>
      </c>
      <c r="DL1343" t="s">
        <v>3</v>
      </c>
      <c r="DM1343" t="s">
        <v>3</v>
      </c>
      <c r="DN1343">
        <v>0</v>
      </c>
      <c r="DO1343">
        <v>0</v>
      </c>
      <c r="DP1343">
        <v>1</v>
      </c>
      <c r="DQ1343">
        <v>1</v>
      </c>
      <c r="DU1343">
        <v>1005</v>
      </c>
      <c r="DV1343" t="s">
        <v>184</v>
      </c>
      <c r="DW1343" t="s">
        <v>184</v>
      </c>
      <c r="DX1343">
        <v>1</v>
      </c>
      <c r="DZ1343" t="s">
        <v>3</v>
      </c>
      <c r="EA1343" t="s">
        <v>3</v>
      </c>
      <c r="EB1343" t="s">
        <v>3</v>
      </c>
      <c r="EC1343" t="s">
        <v>3</v>
      </c>
      <c r="EE1343">
        <v>36260452</v>
      </c>
      <c r="EF1343">
        <v>2</v>
      </c>
      <c r="EG1343" t="s">
        <v>55</v>
      </c>
      <c r="EH1343">
        <v>0</v>
      </c>
      <c r="EI1343" t="s">
        <v>3</v>
      </c>
      <c r="EJ1343">
        <v>1</v>
      </c>
      <c r="EK1343">
        <v>15001</v>
      </c>
      <c r="EL1343" t="s">
        <v>180</v>
      </c>
      <c r="EM1343" t="s">
        <v>181</v>
      </c>
      <c r="EO1343" t="s">
        <v>3</v>
      </c>
      <c r="EQ1343">
        <v>0</v>
      </c>
      <c r="ER1343">
        <v>51.95</v>
      </c>
      <c r="ES1343">
        <v>51.95</v>
      </c>
      <c r="ET1343">
        <v>0</v>
      </c>
      <c r="EU1343">
        <v>0</v>
      </c>
      <c r="EV1343">
        <v>0</v>
      </c>
      <c r="EW1343">
        <v>0</v>
      </c>
      <c r="EX1343">
        <v>0</v>
      </c>
      <c r="FQ1343">
        <v>0</v>
      </c>
      <c r="FR1343">
        <f t="shared" si="1334"/>
        <v>0</v>
      </c>
      <c r="FS1343">
        <v>0</v>
      </c>
      <c r="FT1343" t="s">
        <v>58</v>
      </c>
      <c r="FU1343" t="s">
        <v>59</v>
      </c>
      <c r="FX1343">
        <v>94.5</v>
      </c>
      <c r="FY1343">
        <v>46.75</v>
      </c>
      <c r="GA1343" t="s">
        <v>3</v>
      </c>
      <c r="GD1343">
        <v>1</v>
      </c>
      <c r="GF1343">
        <v>1862876160</v>
      </c>
      <c r="GG1343">
        <v>2</v>
      </c>
      <c r="GH1343">
        <v>1</v>
      </c>
      <c r="GI1343">
        <v>2</v>
      </c>
      <c r="GJ1343">
        <v>0</v>
      </c>
      <c r="GK1343">
        <v>0</v>
      </c>
      <c r="GL1343">
        <f t="shared" si="1335"/>
        <v>0</v>
      </c>
      <c r="GM1343">
        <f t="shared" si="1336"/>
        <v>-1758.72</v>
      </c>
      <c r="GN1343">
        <f t="shared" si="1337"/>
        <v>-1758.72</v>
      </c>
      <c r="GO1343">
        <f t="shared" si="1338"/>
        <v>0</v>
      </c>
      <c r="GP1343">
        <f t="shared" si="1339"/>
        <v>0</v>
      </c>
      <c r="GR1343">
        <v>0</v>
      </c>
      <c r="GS1343">
        <v>3</v>
      </c>
      <c r="GT1343">
        <v>0</v>
      </c>
      <c r="GU1343" t="s">
        <v>3</v>
      </c>
      <c r="GV1343">
        <f t="shared" si="1340"/>
        <v>0</v>
      </c>
      <c r="GW1343">
        <v>1</v>
      </c>
      <c r="GX1343">
        <f t="shared" si="1341"/>
        <v>0</v>
      </c>
      <c r="HA1343">
        <v>0</v>
      </c>
      <c r="HB1343">
        <v>0</v>
      </c>
      <c r="HC1343">
        <f t="shared" si="1342"/>
        <v>0</v>
      </c>
      <c r="HE1343" t="s">
        <v>3</v>
      </c>
      <c r="HF1343" t="s">
        <v>3</v>
      </c>
      <c r="IK1343">
        <v>0</v>
      </c>
    </row>
    <row r="1345" spans="1:206">
      <c r="A1345" s="2">
        <v>51</v>
      </c>
      <c r="B1345" s="2">
        <f>B1320</f>
        <v>0</v>
      </c>
      <c r="C1345" s="2">
        <f>A1320</f>
        <v>5</v>
      </c>
      <c r="D1345" s="2">
        <f>ROW(A1320)</f>
        <v>1320</v>
      </c>
      <c r="E1345" s="2"/>
      <c r="F1345" s="2" t="str">
        <f>IF(F1320&lt;&gt;"",F1320,"")</f>
        <v>Новый подраздел</v>
      </c>
      <c r="G1345" s="2" t="str">
        <f>IF(G1320&lt;&gt;"",G1320,"")</f>
        <v>умывальня 25+26</v>
      </c>
      <c r="H1345" s="2">
        <v>0</v>
      </c>
      <c r="I1345" s="2"/>
      <c r="J1345" s="2"/>
      <c r="K1345" s="2"/>
      <c r="L1345" s="2"/>
      <c r="M1345" s="2"/>
      <c r="N1345" s="2"/>
      <c r="O1345" s="2">
        <f t="shared" ref="O1345:T1345" si="1343">ROUND(AB1345,2)</f>
        <v>52971.360000000001</v>
      </c>
      <c r="P1345" s="2">
        <f t="shared" si="1343"/>
        <v>12488.29</v>
      </c>
      <c r="Q1345" s="2">
        <f t="shared" si="1343"/>
        <v>1494.59</v>
      </c>
      <c r="R1345" s="2">
        <f t="shared" si="1343"/>
        <v>745.59</v>
      </c>
      <c r="S1345" s="2">
        <f t="shared" si="1343"/>
        <v>38988.480000000003</v>
      </c>
      <c r="T1345" s="2">
        <f t="shared" si="1343"/>
        <v>0</v>
      </c>
      <c r="U1345" s="2">
        <f>AH1345</f>
        <v>133.85050200000001</v>
      </c>
      <c r="V1345" s="2">
        <f>AI1345</f>
        <v>2.1429060000000004</v>
      </c>
      <c r="W1345" s="2">
        <f>ROUND(AJ1345,2)</f>
        <v>0</v>
      </c>
      <c r="X1345" s="2">
        <f>ROUND(AK1345,2)</f>
        <v>38606.44</v>
      </c>
      <c r="Y1345" s="2">
        <f>ROUND(AL1345,2)</f>
        <v>19616.22</v>
      </c>
      <c r="Z1345" s="2"/>
      <c r="AA1345" s="2"/>
      <c r="AB1345" s="2">
        <f>ROUND(SUMIF(AA1324:AA1343,"=33525518",O1324:O1343),2)</f>
        <v>52971.360000000001</v>
      </c>
      <c r="AC1345" s="2">
        <f>ROUND(SUMIF(AA1324:AA1343,"=33525518",P1324:P1343),2)</f>
        <v>12488.29</v>
      </c>
      <c r="AD1345" s="2">
        <f>ROUND(SUMIF(AA1324:AA1343,"=33525518",Q1324:Q1343),2)</f>
        <v>1494.59</v>
      </c>
      <c r="AE1345" s="2">
        <f>ROUND(SUMIF(AA1324:AA1343,"=33525518",R1324:R1343),2)</f>
        <v>745.59</v>
      </c>
      <c r="AF1345" s="2">
        <f>ROUND(SUMIF(AA1324:AA1343,"=33525518",S1324:S1343),2)</f>
        <v>38988.480000000003</v>
      </c>
      <c r="AG1345" s="2">
        <f>ROUND(SUMIF(AA1324:AA1343,"=33525518",T1324:T1343),2)</f>
        <v>0</v>
      </c>
      <c r="AH1345" s="2">
        <f>SUMIF(AA1324:AA1343,"=33525518",U1324:U1343)</f>
        <v>133.85050200000001</v>
      </c>
      <c r="AI1345" s="2">
        <f>SUMIF(AA1324:AA1343,"=33525518",V1324:V1343)</f>
        <v>2.1429060000000004</v>
      </c>
      <c r="AJ1345" s="2">
        <f>ROUND(SUMIF(AA1324:AA1343,"=33525518",W1324:W1343),2)</f>
        <v>0</v>
      </c>
      <c r="AK1345" s="2">
        <f>ROUND(SUMIF(AA1324:AA1343,"=33525518",X1324:X1343),2)</f>
        <v>38606.44</v>
      </c>
      <c r="AL1345" s="2">
        <f>ROUND(SUMIF(AA1324:AA1343,"=33525518",Y1324:Y1343),2)</f>
        <v>19616.22</v>
      </c>
      <c r="AM1345" s="2"/>
      <c r="AN1345" s="2"/>
      <c r="AO1345" s="2">
        <f t="shared" ref="AO1345:BD1345" si="1344">ROUND(BX1345,2)</f>
        <v>0</v>
      </c>
      <c r="AP1345" s="2">
        <f t="shared" si="1344"/>
        <v>0</v>
      </c>
      <c r="AQ1345" s="2">
        <f t="shared" si="1344"/>
        <v>0</v>
      </c>
      <c r="AR1345" s="2">
        <f t="shared" si="1344"/>
        <v>111194.02</v>
      </c>
      <c r="AS1345" s="2">
        <f t="shared" si="1344"/>
        <v>111194.02</v>
      </c>
      <c r="AT1345" s="2">
        <f t="shared" si="1344"/>
        <v>0</v>
      </c>
      <c r="AU1345" s="2">
        <f t="shared" si="1344"/>
        <v>0</v>
      </c>
      <c r="AV1345" s="2">
        <f t="shared" si="1344"/>
        <v>12488.29</v>
      </c>
      <c r="AW1345" s="2">
        <f t="shared" si="1344"/>
        <v>12488.29</v>
      </c>
      <c r="AX1345" s="2">
        <f t="shared" si="1344"/>
        <v>0</v>
      </c>
      <c r="AY1345" s="2">
        <f t="shared" si="1344"/>
        <v>12488.29</v>
      </c>
      <c r="AZ1345" s="2">
        <f t="shared" si="1344"/>
        <v>0</v>
      </c>
      <c r="BA1345" s="2">
        <f t="shared" si="1344"/>
        <v>0</v>
      </c>
      <c r="BB1345" s="2">
        <f t="shared" si="1344"/>
        <v>0</v>
      </c>
      <c r="BC1345" s="2">
        <f t="shared" si="1344"/>
        <v>0</v>
      </c>
      <c r="BD1345" s="2">
        <f t="shared" si="1344"/>
        <v>0</v>
      </c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>
        <f>ROUND(SUMIF(AA1324:AA1343,"=33525518",FQ1324:FQ1343),2)</f>
        <v>0</v>
      </c>
      <c r="BY1345" s="2">
        <f>ROUND(SUMIF(AA1324:AA1343,"=33525518",FR1324:FR1343),2)</f>
        <v>0</v>
      </c>
      <c r="BZ1345" s="2">
        <f>ROUND(SUMIF(AA1324:AA1343,"=33525518",GL1324:GL1343),2)</f>
        <v>0</v>
      </c>
      <c r="CA1345" s="2">
        <f>ROUND(SUMIF(AA1324:AA1343,"=33525518",GM1324:GM1343),2)</f>
        <v>111194.02</v>
      </c>
      <c r="CB1345" s="2">
        <f>ROUND(SUMIF(AA1324:AA1343,"=33525518",GN1324:GN1343),2)</f>
        <v>111194.02</v>
      </c>
      <c r="CC1345" s="2">
        <f>ROUND(SUMIF(AA1324:AA1343,"=33525518",GO1324:GO1343),2)</f>
        <v>0</v>
      </c>
      <c r="CD1345" s="2">
        <f>ROUND(SUMIF(AA1324:AA1343,"=33525518",GP1324:GP1343),2)</f>
        <v>0</v>
      </c>
      <c r="CE1345" s="2">
        <f>AC1345-BX1345</f>
        <v>12488.29</v>
      </c>
      <c r="CF1345" s="2">
        <f>AC1345-BY1345</f>
        <v>12488.29</v>
      </c>
      <c r="CG1345" s="2">
        <f>BX1345-BZ1345</f>
        <v>0</v>
      </c>
      <c r="CH1345" s="2">
        <f>AC1345-BX1345-BY1345+BZ1345</f>
        <v>12488.29</v>
      </c>
      <c r="CI1345" s="2">
        <f>BY1345-BZ1345</f>
        <v>0</v>
      </c>
      <c r="CJ1345" s="2">
        <f>ROUND(SUMIF(AA1324:AA1343,"=33525518",GX1324:GX1343),2)</f>
        <v>0</v>
      </c>
      <c r="CK1345" s="2">
        <f>ROUND(SUMIF(AA1324:AA1343,"=33525518",GY1324:GY1343),2)</f>
        <v>0</v>
      </c>
      <c r="CL1345" s="2">
        <f>ROUND(SUMIF(AA1324:AA1343,"=33525518",GZ1324:GZ1343),2)</f>
        <v>0</v>
      </c>
      <c r="CM1345" s="2">
        <f>ROUND(SUMIF(AA1324:AA1343,"=33525518",HD1324:HD1343),2)</f>
        <v>0</v>
      </c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>
        <v>0</v>
      </c>
    </row>
    <row r="1347" spans="1:206">
      <c r="A1347" s="4">
        <v>50</v>
      </c>
      <c r="B1347" s="4">
        <v>0</v>
      </c>
      <c r="C1347" s="4">
        <v>0</v>
      </c>
      <c r="D1347" s="4">
        <v>1</v>
      </c>
      <c r="E1347" s="4">
        <v>201</v>
      </c>
      <c r="F1347" s="4">
        <f>ROUND(Source!O1345,O1347)</f>
        <v>52971.360000000001</v>
      </c>
      <c r="G1347" s="4" t="s">
        <v>60</v>
      </c>
      <c r="H1347" s="4" t="s">
        <v>61</v>
      </c>
      <c r="I1347" s="4"/>
      <c r="J1347" s="4"/>
      <c r="K1347" s="4">
        <v>201</v>
      </c>
      <c r="L1347" s="4">
        <v>1</v>
      </c>
      <c r="M1347" s="4">
        <v>3</v>
      </c>
      <c r="N1347" s="4" t="s">
        <v>3</v>
      </c>
      <c r="O1347" s="4">
        <v>2</v>
      </c>
      <c r="P1347" s="4"/>
      <c r="Q1347" s="4"/>
      <c r="R1347" s="4"/>
      <c r="S1347" s="4"/>
      <c r="T1347" s="4"/>
      <c r="U1347" s="4"/>
      <c r="V1347" s="4"/>
      <c r="W1347" s="4"/>
    </row>
    <row r="1348" spans="1:206">
      <c r="A1348" s="4">
        <v>50</v>
      </c>
      <c r="B1348" s="4">
        <v>0</v>
      </c>
      <c r="C1348" s="4">
        <v>0</v>
      </c>
      <c r="D1348" s="4">
        <v>1</v>
      </c>
      <c r="E1348" s="4">
        <v>202</v>
      </c>
      <c r="F1348" s="4">
        <f>ROUND(Source!P1345,O1348)</f>
        <v>12488.29</v>
      </c>
      <c r="G1348" s="4" t="s">
        <v>62</v>
      </c>
      <c r="H1348" s="4" t="s">
        <v>63</v>
      </c>
      <c r="I1348" s="4"/>
      <c r="J1348" s="4"/>
      <c r="K1348" s="4">
        <v>202</v>
      </c>
      <c r="L1348" s="4">
        <v>2</v>
      </c>
      <c r="M1348" s="4">
        <v>3</v>
      </c>
      <c r="N1348" s="4" t="s">
        <v>3</v>
      </c>
      <c r="O1348" s="4">
        <v>2</v>
      </c>
      <c r="P1348" s="4"/>
      <c r="Q1348" s="4"/>
      <c r="R1348" s="4"/>
      <c r="S1348" s="4"/>
      <c r="T1348" s="4"/>
      <c r="U1348" s="4"/>
      <c r="V1348" s="4"/>
      <c r="W1348" s="4"/>
    </row>
    <row r="1349" spans="1:206">
      <c r="A1349" s="4">
        <v>50</v>
      </c>
      <c r="B1349" s="4">
        <v>0</v>
      </c>
      <c r="C1349" s="4">
        <v>0</v>
      </c>
      <c r="D1349" s="4">
        <v>1</v>
      </c>
      <c r="E1349" s="4">
        <v>222</v>
      </c>
      <c r="F1349" s="4">
        <f>ROUND(Source!AO1345,O1349)</f>
        <v>0</v>
      </c>
      <c r="G1349" s="4" t="s">
        <v>64</v>
      </c>
      <c r="H1349" s="4" t="s">
        <v>65</v>
      </c>
      <c r="I1349" s="4"/>
      <c r="J1349" s="4"/>
      <c r="K1349" s="4">
        <v>222</v>
      </c>
      <c r="L1349" s="4">
        <v>3</v>
      </c>
      <c r="M1349" s="4">
        <v>3</v>
      </c>
      <c r="N1349" s="4" t="s">
        <v>3</v>
      </c>
      <c r="O1349" s="4">
        <v>2</v>
      </c>
      <c r="P1349" s="4"/>
      <c r="Q1349" s="4"/>
      <c r="R1349" s="4"/>
      <c r="S1349" s="4"/>
      <c r="T1349" s="4"/>
      <c r="U1349" s="4"/>
      <c r="V1349" s="4"/>
      <c r="W1349" s="4"/>
    </row>
    <row r="1350" spans="1:206">
      <c r="A1350" s="4">
        <v>50</v>
      </c>
      <c r="B1350" s="4">
        <v>0</v>
      </c>
      <c r="C1350" s="4">
        <v>0</v>
      </c>
      <c r="D1350" s="4">
        <v>1</v>
      </c>
      <c r="E1350" s="4">
        <v>225</v>
      </c>
      <c r="F1350" s="4">
        <f>ROUND(Source!AV1345,O1350)</f>
        <v>12488.29</v>
      </c>
      <c r="G1350" s="4" t="s">
        <v>66</v>
      </c>
      <c r="H1350" s="4" t="s">
        <v>67</v>
      </c>
      <c r="I1350" s="4"/>
      <c r="J1350" s="4"/>
      <c r="K1350" s="4">
        <v>225</v>
      </c>
      <c r="L1350" s="4">
        <v>4</v>
      </c>
      <c r="M1350" s="4">
        <v>3</v>
      </c>
      <c r="N1350" s="4" t="s">
        <v>3</v>
      </c>
      <c r="O1350" s="4">
        <v>2</v>
      </c>
      <c r="P1350" s="4"/>
      <c r="Q1350" s="4"/>
      <c r="R1350" s="4"/>
      <c r="S1350" s="4"/>
      <c r="T1350" s="4"/>
      <c r="U1350" s="4"/>
      <c r="V1350" s="4"/>
      <c r="W1350" s="4"/>
    </row>
    <row r="1351" spans="1:206">
      <c r="A1351" s="4">
        <v>50</v>
      </c>
      <c r="B1351" s="4">
        <v>0</v>
      </c>
      <c r="C1351" s="4">
        <v>0</v>
      </c>
      <c r="D1351" s="4">
        <v>1</v>
      </c>
      <c r="E1351" s="4">
        <v>226</v>
      </c>
      <c r="F1351" s="4">
        <f>ROUND(Source!AW1345,O1351)</f>
        <v>12488.29</v>
      </c>
      <c r="G1351" s="4" t="s">
        <v>68</v>
      </c>
      <c r="H1351" s="4" t="s">
        <v>69</v>
      </c>
      <c r="I1351" s="4"/>
      <c r="J1351" s="4"/>
      <c r="K1351" s="4">
        <v>226</v>
      </c>
      <c r="L1351" s="4">
        <v>5</v>
      </c>
      <c r="M1351" s="4">
        <v>3</v>
      </c>
      <c r="N1351" s="4" t="s">
        <v>3</v>
      </c>
      <c r="O1351" s="4">
        <v>2</v>
      </c>
      <c r="P1351" s="4"/>
      <c r="Q1351" s="4"/>
      <c r="R1351" s="4"/>
      <c r="S1351" s="4"/>
      <c r="T1351" s="4"/>
      <c r="U1351" s="4"/>
      <c r="V1351" s="4"/>
      <c r="W1351" s="4"/>
    </row>
    <row r="1352" spans="1:206">
      <c r="A1352" s="4">
        <v>50</v>
      </c>
      <c r="B1352" s="4">
        <v>0</v>
      </c>
      <c r="C1352" s="4">
        <v>0</v>
      </c>
      <c r="D1352" s="4">
        <v>1</v>
      </c>
      <c r="E1352" s="4">
        <v>227</v>
      </c>
      <c r="F1352" s="4">
        <f>ROUND(Source!AX1345,O1352)</f>
        <v>0</v>
      </c>
      <c r="G1352" s="4" t="s">
        <v>70</v>
      </c>
      <c r="H1352" s="4" t="s">
        <v>71</v>
      </c>
      <c r="I1352" s="4"/>
      <c r="J1352" s="4"/>
      <c r="K1352" s="4">
        <v>227</v>
      </c>
      <c r="L1352" s="4">
        <v>6</v>
      </c>
      <c r="M1352" s="4">
        <v>3</v>
      </c>
      <c r="N1352" s="4" t="s">
        <v>3</v>
      </c>
      <c r="O1352" s="4">
        <v>2</v>
      </c>
      <c r="P1352" s="4"/>
      <c r="Q1352" s="4"/>
      <c r="R1352" s="4"/>
      <c r="S1352" s="4"/>
      <c r="T1352" s="4"/>
      <c r="U1352" s="4"/>
      <c r="V1352" s="4"/>
      <c r="W1352" s="4"/>
    </row>
    <row r="1353" spans="1:206">
      <c r="A1353" s="4">
        <v>50</v>
      </c>
      <c r="B1353" s="4">
        <v>0</v>
      </c>
      <c r="C1353" s="4">
        <v>0</v>
      </c>
      <c r="D1353" s="4">
        <v>1</v>
      </c>
      <c r="E1353" s="4">
        <v>228</v>
      </c>
      <c r="F1353" s="4">
        <f>ROUND(Source!AY1345,O1353)</f>
        <v>12488.29</v>
      </c>
      <c r="G1353" s="4" t="s">
        <v>72</v>
      </c>
      <c r="H1353" s="4" t="s">
        <v>73</v>
      </c>
      <c r="I1353" s="4"/>
      <c r="J1353" s="4"/>
      <c r="K1353" s="4">
        <v>228</v>
      </c>
      <c r="L1353" s="4">
        <v>7</v>
      </c>
      <c r="M1353" s="4">
        <v>3</v>
      </c>
      <c r="N1353" s="4" t="s">
        <v>3</v>
      </c>
      <c r="O1353" s="4">
        <v>2</v>
      </c>
      <c r="P1353" s="4"/>
      <c r="Q1353" s="4"/>
      <c r="R1353" s="4"/>
      <c r="S1353" s="4"/>
      <c r="T1353" s="4"/>
      <c r="U1353" s="4"/>
      <c r="V1353" s="4"/>
      <c r="W1353" s="4"/>
    </row>
    <row r="1354" spans="1:206">
      <c r="A1354" s="4">
        <v>50</v>
      </c>
      <c r="B1354" s="4">
        <v>0</v>
      </c>
      <c r="C1354" s="4">
        <v>0</v>
      </c>
      <c r="D1354" s="4">
        <v>1</v>
      </c>
      <c r="E1354" s="4">
        <v>216</v>
      </c>
      <c r="F1354" s="4">
        <f>ROUND(Source!AP1345,O1354)</f>
        <v>0</v>
      </c>
      <c r="G1354" s="4" t="s">
        <v>74</v>
      </c>
      <c r="H1354" s="4" t="s">
        <v>75</v>
      </c>
      <c r="I1354" s="4"/>
      <c r="J1354" s="4"/>
      <c r="K1354" s="4">
        <v>216</v>
      </c>
      <c r="L1354" s="4">
        <v>8</v>
      </c>
      <c r="M1354" s="4">
        <v>3</v>
      </c>
      <c r="N1354" s="4" t="s">
        <v>3</v>
      </c>
      <c r="O1354" s="4">
        <v>2</v>
      </c>
      <c r="P1354" s="4"/>
      <c r="Q1354" s="4"/>
      <c r="R1354" s="4"/>
      <c r="S1354" s="4"/>
      <c r="T1354" s="4"/>
      <c r="U1354" s="4"/>
      <c r="V1354" s="4"/>
      <c r="W1354" s="4"/>
    </row>
    <row r="1355" spans="1:206">
      <c r="A1355" s="4">
        <v>50</v>
      </c>
      <c r="B1355" s="4">
        <v>0</v>
      </c>
      <c r="C1355" s="4">
        <v>0</v>
      </c>
      <c r="D1355" s="4">
        <v>1</v>
      </c>
      <c r="E1355" s="4">
        <v>223</v>
      </c>
      <c r="F1355" s="4">
        <f>ROUND(Source!AQ1345,O1355)</f>
        <v>0</v>
      </c>
      <c r="G1355" s="4" t="s">
        <v>76</v>
      </c>
      <c r="H1355" s="4" t="s">
        <v>77</v>
      </c>
      <c r="I1355" s="4"/>
      <c r="J1355" s="4"/>
      <c r="K1355" s="4">
        <v>223</v>
      </c>
      <c r="L1355" s="4">
        <v>9</v>
      </c>
      <c r="M1355" s="4">
        <v>3</v>
      </c>
      <c r="N1355" s="4" t="s">
        <v>3</v>
      </c>
      <c r="O1355" s="4">
        <v>2</v>
      </c>
      <c r="P1355" s="4"/>
      <c r="Q1355" s="4"/>
      <c r="R1355" s="4"/>
      <c r="S1355" s="4"/>
      <c r="T1355" s="4"/>
      <c r="U1355" s="4"/>
      <c r="V1355" s="4"/>
      <c r="W1355" s="4"/>
    </row>
    <row r="1356" spans="1:206">
      <c r="A1356" s="4">
        <v>50</v>
      </c>
      <c r="B1356" s="4">
        <v>0</v>
      </c>
      <c r="C1356" s="4">
        <v>0</v>
      </c>
      <c r="D1356" s="4">
        <v>1</v>
      </c>
      <c r="E1356" s="4">
        <v>229</v>
      </c>
      <c r="F1356" s="4">
        <f>ROUND(Source!AZ1345,O1356)</f>
        <v>0</v>
      </c>
      <c r="G1356" s="4" t="s">
        <v>78</v>
      </c>
      <c r="H1356" s="4" t="s">
        <v>79</v>
      </c>
      <c r="I1356" s="4"/>
      <c r="J1356" s="4"/>
      <c r="K1356" s="4">
        <v>229</v>
      </c>
      <c r="L1356" s="4">
        <v>10</v>
      </c>
      <c r="M1356" s="4">
        <v>3</v>
      </c>
      <c r="N1356" s="4" t="s">
        <v>3</v>
      </c>
      <c r="O1356" s="4">
        <v>2</v>
      </c>
      <c r="P1356" s="4"/>
      <c r="Q1356" s="4"/>
      <c r="R1356" s="4"/>
      <c r="S1356" s="4"/>
      <c r="T1356" s="4"/>
      <c r="U1356" s="4"/>
      <c r="V1356" s="4"/>
      <c r="W1356" s="4"/>
    </row>
    <row r="1357" spans="1:206">
      <c r="A1357" s="4">
        <v>50</v>
      </c>
      <c r="B1357" s="4">
        <v>0</v>
      </c>
      <c r="C1357" s="4">
        <v>0</v>
      </c>
      <c r="D1357" s="4">
        <v>1</v>
      </c>
      <c r="E1357" s="4">
        <v>203</v>
      </c>
      <c r="F1357" s="4">
        <f>ROUND(Source!Q1345,O1357)</f>
        <v>1494.59</v>
      </c>
      <c r="G1357" s="4" t="s">
        <v>80</v>
      </c>
      <c r="H1357" s="4" t="s">
        <v>81</v>
      </c>
      <c r="I1357" s="4"/>
      <c r="J1357" s="4"/>
      <c r="K1357" s="4">
        <v>203</v>
      </c>
      <c r="L1357" s="4">
        <v>11</v>
      </c>
      <c r="M1357" s="4">
        <v>3</v>
      </c>
      <c r="N1357" s="4" t="s">
        <v>3</v>
      </c>
      <c r="O1357" s="4">
        <v>2</v>
      </c>
      <c r="P1357" s="4"/>
      <c r="Q1357" s="4"/>
      <c r="R1357" s="4"/>
      <c r="S1357" s="4"/>
      <c r="T1357" s="4"/>
      <c r="U1357" s="4"/>
      <c r="V1357" s="4"/>
      <c r="W1357" s="4"/>
    </row>
    <row r="1358" spans="1:206">
      <c r="A1358" s="4">
        <v>50</v>
      </c>
      <c r="B1358" s="4">
        <v>0</v>
      </c>
      <c r="C1358" s="4">
        <v>0</v>
      </c>
      <c r="D1358" s="4">
        <v>1</v>
      </c>
      <c r="E1358" s="4">
        <v>231</v>
      </c>
      <c r="F1358" s="4">
        <f>ROUND(Source!BB1345,O1358)</f>
        <v>0</v>
      </c>
      <c r="G1358" s="4" t="s">
        <v>82</v>
      </c>
      <c r="H1358" s="4" t="s">
        <v>83</v>
      </c>
      <c r="I1358" s="4"/>
      <c r="J1358" s="4"/>
      <c r="K1358" s="4">
        <v>231</v>
      </c>
      <c r="L1358" s="4">
        <v>12</v>
      </c>
      <c r="M1358" s="4">
        <v>3</v>
      </c>
      <c r="N1358" s="4" t="s">
        <v>3</v>
      </c>
      <c r="O1358" s="4">
        <v>2</v>
      </c>
      <c r="P1358" s="4"/>
      <c r="Q1358" s="4"/>
      <c r="R1358" s="4"/>
      <c r="S1358" s="4"/>
      <c r="T1358" s="4"/>
      <c r="U1358" s="4"/>
      <c r="V1358" s="4"/>
      <c r="W1358" s="4"/>
    </row>
    <row r="1359" spans="1:206">
      <c r="A1359" s="4">
        <v>50</v>
      </c>
      <c r="B1359" s="4">
        <v>0</v>
      </c>
      <c r="C1359" s="4">
        <v>0</v>
      </c>
      <c r="D1359" s="4">
        <v>1</v>
      </c>
      <c r="E1359" s="4">
        <v>204</v>
      </c>
      <c r="F1359" s="4">
        <f>ROUND(Source!R1345,O1359)</f>
        <v>745.59</v>
      </c>
      <c r="G1359" s="4" t="s">
        <v>84</v>
      </c>
      <c r="H1359" s="4" t="s">
        <v>85</v>
      </c>
      <c r="I1359" s="4"/>
      <c r="J1359" s="4"/>
      <c r="K1359" s="4">
        <v>204</v>
      </c>
      <c r="L1359" s="4">
        <v>13</v>
      </c>
      <c r="M1359" s="4">
        <v>3</v>
      </c>
      <c r="N1359" s="4" t="s">
        <v>3</v>
      </c>
      <c r="O1359" s="4">
        <v>2</v>
      </c>
      <c r="P1359" s="4"/>
      <c r="Q1359" s="4"/>
      <c r="R1359" s="4"/>
      <c r="S1359" s="4"/>
      <c r="T1359" s="4"/>
      <c r="U1359" s="4"/>
      <c r="V1359" s="4"/>
      <c r="W1359" s="4"/>
    </row>
    <row r="1360" spans="1:206">
      <c r="A1360" s="4">
        <v>50</v>
      </c>
      <c r="B1360" s="4">
        <v>0</v>
      </c>
      <c r="C1360" s="4">
        <v>0</v>
      </c>
      <c r="D1360" s="4">
        <v>1</v>
      </c>
      <c r="E1360" s="4">
        <v>205</v>
      </c>
      <c r="F1360" s="4">
        <f>ROUND(Source!S1345,O1360)</f>
        <v>38988.480000000003</v>
      </c>
      <c r="G1360" s="4" t="s">
        <v>86</v>
      </c>
      <c r="H1360" s="4" t="s">
        <v>87</v>
      </c>
      <c r="I1360" s="4"/>
      <c r="J1360" s="4"/>
      <c r="K1360" s="4">
        <v>205</v>
      </c>
      <c r="L1360" s="4">
        <v>14</v>
      </c>
      <c r="M1360" s="4">
        <v>3</v>
      </c>
      <c r="N1360" s="4" t="s">
        <v>3</v>
      </c>
      <c r="O1360" s="4">
        <v>2</v>
      </c>
      <c r="P1360" s="4"/>
      <c r="Q1360" s="4"/>
      <c r="R1360" s="4"/>
      <c r="S1360" s="4"/>
      <c r="T1360" s="4"/>
      <c r="U1360" s="4"/>
      <c r="V1360" s="4"/>
      <c r="W1360" s="4"/>
    </row>
    <row r="1361" spans="1:88">
      <c r="A1361" s="4">
        <v>50</v>
      </c>
      <c r="B1361" s="4">
        <v>0</v>
      </c>
      <c r="C1361" s="4">
        <v>0</v>
      </c>
      <c r="D1361" s="4">
        <v>1</v>
      </c>
      <c r="E1361" s="4">
        <v>232</v>
      </c>
      <c r="F1361" s="4">
        <f>ROUND(Source!BC1345,O1361)</f>
        <v>0</v>
      </c>
      <c r="G1361" s="4" t="s">
        <v>88</v>
      </c>
      <c r="H1361" s="4" t="s">
        <v>89</v>
      </c>
      <c r="I1361" s="4"/>
      <c r="J1361" s="4"/>
      <c r="K1361" s="4">
        <v>232</v>
      </c>
      <c r="L1361" s="4">
        <v>15</v>
      </c>
      <c r="M1361" s="4">
        <v>3</v>
      </c>
      <c r="N1361" s="4" t="s">
        <v>3</v>
      </c>
      <c r="O1361" s="4">
        <v>2</v>
      </c>
      <c r="P1361" s="4"/>
      <c r="Q1361" s="4"/>
      <c r="R1361" s="4"/>
      <c r="S1361" s="4"/>
      <c r="T1361" s="4"/>
      <c r="U1361" s="4"/>
      <c r="V1361" s="4"/>
      <c r="W1361" s="4"/>
    </row>
    <row r="1362" spans="1:88">
      <c r="A1362" s="4">
        <v>50</v>
      </c>
      <c r="B1362" s="4">
        <v>0</v>
      </c>
      <c r="C1362" s="4">
        <v>0</v>
      </c>
      <c r="D1362" s="4">
        <v>1</v>
      </c>
      <c r="E1362" s="4">
        <v>214</v>
      </c>
      <c r="F1362" s="4">
        <f>ROUND(Source!AS1345,O1362)</f>
        <v>111194.02</v>
      </c>
      <c r="G1362" s="4" t="s">
        <v>90</v>
      </c>
      <c r="H1362" s="4" t="s">
        <v>91</v>
      </c>
      <c r="I1362" s="4"/>
      <c r="J1362" s="4"/>
      <c r="K1362" s="4">
        <v>214</v>
      </c>
      <c r="L1362" s="4">
        <v>16</v>
      </c>
      <c r="M1362" s="4">
        <v>3</v>
      </c>
      <c r="N1362" s="4" t="s">
        <v>3</v>
      </c>
      <c r="O1362" s="4">
        <v>2</v>
      </c>
      <c r="P1362" s="4"/>
      <c r="Q1362" s="4"/>
      <c r="R1362" s="4"/>
      <c r="S1362" s="4"/>
      <c r="T1362" s="4"/>
      <c r="U1362" s="4"/>
      <c r="V1362" s="4"/>
      <c r="W1362" s="4"/>
    </row>
    <row r="1363" spans="1:88">
      <c r="A1363" s="4">
        <v>50</v>
      </c>
      <c r="B1363" s="4">
        <v>0</v>
      </c>
      <c r="C1363" s="4">
        <v>0</v>
      </c>
      <c r="D1363" s="4">
        <v>1</v>
      </c>
      <c r="E1363" s="4">
        <v>215</v>
      </c>
      <c r="F1363" s="4">
        <f>ROUND(Source!AT1345,O1363)</f>
        <v>0</v>
      </c>
      <c r="G1363" s="4" t="s">
        <v>92</v>
      </c>
      <c r="H1363" s="4" t="s">
        <v>93</v>
      </c>
      <c r="I1363" s="4"/>
      <c r="J1363" s="4"/>
      <c r="K1363" s="4">
        <v>215</v>
      </c>
      <c r="L1363" s="4">
        <v>17</v>
      </c>
      <c r="M1363" s="4">
        <v>3</v>
      </c>
      <c r="N1363" s="4" t="s">
        <v>3</v>
      </c>
      <c r="O1363" s="4">
        <v>2</v>
      </c>
      <c r="P1363" s="4"/>
      <c r="Q1363" s="4"/>
      <c r="R1363" s="4"/>
      <c r="S1363" s="4"/>
      <c r="T1363" s="4"/>
      <c r="U1363" s="4"/>
      <c r="V1363" s="4"/>
      <c r="W1363" s="4"/>
    </row>
    <row r="1364" spans="1:88">
      <c r="A1364" s="4">
        <v>50</v>
      </c>
      <c r="B1364" s="4">
        <v>0</v>
      </c>
      <c r="C1364" s="4">
        <v>0</v>
      </c>
      <c r="D1364" s="4">
        <v>1</v>
      </c>
      <c r="E1364" s="4">
        <v>217</v>
      </c>
      <c r="F1364" s="4">
        <f>ROUND(Source!AU1345,O1364)</f>
        <v>0</v>
      </c>
      <c r="G1364" s="4" t="s">
        <v>94</v>
      </c>
      <c r="H1364" s="4" t="s">
        <v>95</v>
      </c>
      <c r="I1364" s="4"/>
      <c r="J1364" s="4"/>
      <c r="K1364" s="4">
        <v>217</v>
      </c>
      <c r="L1364" s="4">
        <v>18</v>
      </c>
      <c r="M1364" s="4">
        <v>3</v>
      </c>
      <c r="N1364" s="4" t="s">
        <v>3</v>
      </c>
      <c r="O1364" s="4">
        <v>2</v>
      </c>
      <c r="P1364" s="4"/>
      <c r="Q1364" s="4"/>
      <c r="R1364" s="4"/>
      <c r="S1364" s="4"/>
      <c r="T1364" s="4"/>
      <c r="U1364" s="4"/>
      <c r="V1364" s="4"/>
      <c r="W1364" s="4"/>
    </row>
    <row r="1365" spans="1:88">
      <c r="A1365" s="4">
        <v>50</v>
      </c>
      <c r="B1365" s="4">
        <v>0</v>
      </c>
      <c r="C1365" s="4">
        <v>0</v>
      </c>
      <c r="D1365" s="4">
        <v>1</v>
      </c>
      <c r="E1365" s="4">
        <v>230</v>
      </c>
      <c r="F1365" s="4">
        <f>ROUND(Source!BA1345,O1365)</f>
        <v>0</v>
      </c>
      <c r="G1365" s="4" t="s">
        <v>96</v>
      </c>
      <c r="H1365" s="4" t="s">
        <v>97</v>
      </c>
      <c r="I1365" s="4"/>
      <c r="J1365" s="4"/>
      <c r="K1365" s="4">
        <v>230</v>
      </c>
      <c r="L1365" s="4">
        <v>19</v>
      </c>
      <c r="M1365" s="4">
        <v>3</v>
      </c>
      <c r="N1365" s="4" t="s">
        <v>3</v>
      </c>
      <c r="O1365" s="4">
        <v>2</v>
      </c>
      <c r="P1365" s="4"/>
      <c r="Q1365" s="4"/>
      <c r="R1365" s="4"/>
      <c r="S1365" s="4"/>
      <c r="T1365" s="4"/>
      <c r="U1365" s="4"/>
      <c r="V1365" s="4"/>
      <c r="W1365" s="4"/>
    </row>
    <row r="1366" spans="1:88">
      <c r="A1366" s="4">
        <v>50</v>
      </c>
      <c r="B1366" s="4">
        <v>0</v>
      </c>
      <c r="C1366" s="4">
        <v>0</v>
      </c>
      <c r="D1366" s="4">
        <v>1</v>
      </c>
      <c r="E1366" s="4">
        <v>206</v>
      </c>
      <c r="F1366" s="4">
        <f>ROUND(Source!T1345,O1366)</f>
        <v>0</v>
      </c>
      <c r="G1366" s="4" t="s">
        <v>98</v>
      </c>
      <c r="H1366" s="4" t="s">
        <v>99</v>
      </c>
      <c r="I1366" s="4"/>
      <c r="J1366" s="4"/>
      <c r="K1366" s="4">
        <v>206</v>
      </c>
      <c r="L1366" s="4">
        <v>20</v>
      </c>
      <c r="M1366" s="4">
        <v>3</v>
      </c>
      <c r="N1366" s="4" t="s">
        <v>3</v>
      </c>
      <c r="O1366" s="4">
        <v>2</v>
      </c>
      <c r="P1366" s="4"/>
      <c r="Q1366" s="4"/>
      <c r="R1366" s="4"/>
      <c r="S1366" s="4"/>
      <c r="T1366" s="4"/>
      <c r="U1366" s="4"/>
      <c r="V1366" s="4"/>
      <c r="W1366" s="4"/>
    </row>
    <row r="1367" spans="1:88">
      <c r="A1367" s="4">
        <v>50</v>
      </c>
      <c r="B1367" s="4">
        <v>0</v>
      </c>
      <c r="C1367" s="4">
        <v>0</v>
      </c>
      <c r="D1367" s="4">
        <v>1</v>
      </c>
      <c r="E1367" s="4">
        <v>207</v>
      </c>
      <c r="F1367" s="4">
        <f>Source!U1345</f>
        <v>133.85050200000001</v>
      </c>
      <c r="G1367" s="4" t="s">
        <v>100</v>
      </c>
      <c r="H1367" s="4" t="s">
        <v>101</v>
      </c>
      <c r="I1367" s="4"/>
      <c r="J1367" s="4"/>
      <c r="K1367" s="4">
        <v>207</v>
      </c>
      <c r="L1367" s="4">
        <v>21</v>
      </c>
      <c r="M1367" s="4">
        <v>3</v>
      </c>
      <c r="N1367" s="4" t="s">
        <v>3</v>
      </c>
      <c r="O1367" s="4">
        <v>-1</v>
      </c>
      <c r="P1367" s="4"/>
      <c r="Q1367" s="4"/>
      <c r="R1367" s="4"/>
      <c r="S1367" s="4"/>
      <c r="T1367" s="4"/>
      <c r="U1367" s="4"/>
      <c r="V1367" s="4"/>
      <c r="W1367" s="4"/>
    </row>
    <row r="1368" spans="1:88">
      <c r="A1368" s="4">
        <v>50</v>
      </c>
      <c r="B1368" s="4">
        <v>0</v>
      </c>
      <c r="C1368" s="4">
        <v>0</v>
      </c>
      <c r="D1368" s="4">
        <v>1</v>
      </c>
      <c r="E1368" s="4">
        <v>208</v>
      </c>
      <c r="F1368" s="4">
        <f>Source!V1345</f>
        <v>2.1429060000000004</v>
      </c>
      <c r="G1368" s="4" t="s">
        <v>102</v>
      </c>
      <c r="H1368" s="4" t="s">
        <v>103</v>
      </c>
      <c r="I1368" s="4"/>
      <c r="J1368" s="4"/>
      <c r="K1368" s="4">
        <v>208</v>
      </c>
      <c r="L1368" s="4">
        <v>22</v>
      </c>
      <c r="M1368" s="4">
        <v>3</v>
      </c>
      <c r="N1368" s="4" t="s">
        <v>3</v>
      </c>
      <c r="O1368" s="4">
        <v>-1</v>
      </c>
      <c r="P1368" s="4"/>
      <c r="Q1368" s="4"/>
      <c r="R1368" s="4"/>
      <c r="S1368" s="4"/>
      <c r="T1368" s="4"/>
      <c r="U1368" s="4"/>
      <c r="V1368" s="4"/>
      <c r="W1368" s="4"/>
    </row>
    <row r="1369" spans="1:88">
      <c r="A1369" s="4">
        <v>50</v>
      </c>
      <c r="B1369" s="4">
        <v>0</v>
      </c>
      <c r="C1369" s="4">
        <v>0</v>
      </c>
      <c r="D1369" s="4">
        <v>1</v>
      </c>
      <c r="E1369" s="4">
        <v>209</v>
      </c>
      <c r="F1369" s="4">
        <f>ROUND(Source!W1345,O1369)</f>
        <v>0</v>
      </c>
      <c r="G1369" s="4" t="s">
        <v>104</v>
      </c>
      <c r="H1369" s="4" t="s">
        <v>105</v>
      </c>
      <c r="I1369" s="4"/>
      <c r="J1369" s="4"/>
      <c r="K1369" s="4">
        <v>209</v>
      </c>
      <c r="L1369" s="4">
        <v>23</v>
      </c>
      <c r="M1369" s="4">
        <v>3</v>
      </c>
      <c r="N1369" s="4" t="s">
        <v>3</v>
      </c>
      <c r="O1369" s="4">
        <v>2</v>
      </c>
      <c r="P1369" s="4"/>
      <c r="Q1369" s="4"/>
      <c r="R1369" s="4"/>
      <c r="S1369" s="4"/>
      <c r="T1369" s="4"/>
      <c r="U1369" s="4"/>
      <c r="V1369" s="4"/>
      <c r="W1369" s="4"/>
    </row>
    <row r="1370" spans="1:88">
      <c r="A1370" s="4">
        <v>50</v>
      </c>
      <c r="B1370" s="4">
        <v>0</v>
      </c>
      <c r="C1370" s="4">
        <v>0</v>
      </c>
      <c r="D1370" s="4">
        <v>1</v>
      </c>
      <c r="E1370" s="4">
        <v>233</v>
      </c>
      <c r="F1370" s="4">
        <f>ROUND(Source!BD1345,O1370)</f>
        <v>0</v>
      </c>
      <c r="G1370" s="4" t="s">
        <v>106</v>
      </c>
      <c r="H1370" s="4" t="s">
        <v>107</v>
      </c>
      <c r="I1370" s="4"/>
      <c r="J1370" s="4"/>
      <c r="K1370" s="4">
        <v>233</v>
      </c>
      <c r="L1370" s="4">
        <v>24</v>
      </c>
      <c r="M1370" s="4">
        <v>3</v>
      </c>
      <c r="N1370" s="4" t="s">
        <v>3</v>
      </c>
      <c r="O1370" s="4">
        <v>2</v>
      </c>
      <c r="P1370" s="4"/>
      <c r="Q1370" s="4"/>
      <c r="R1370" s="4"/>
      <c r="S1370" s="4"/>
      <c r="T1370" s="4"/>
      <c r="U1370" s="4"/>
      <c r="V1370" s="4"/>
      <c r="W1370" s="4"/>
    </row>
    <row r="1371" spans="1:88">
      <c r="A1371" s="4">
        <v>50</v>
      </c>
      <c r="B1371" s="4">
        <v>0</v>
      </c>
      <c r="C1371" s="4">
        <v>0</v>
      </c>
      <c r="D1371" s="4">
        <v>1</v>
      </c>
      <c r="E1371" s="4">
        <v>210</v>
      </c>
      <c r="F1371" s="4">
        <f>ROUND(Source!X1345,O1371)</f>
        <v>38606.44</v>
      </c>
      <c r="G1371" s="4" t="s">
        <v>108</v>
      </c>
      <c r="H1371" s="4" t="s">
        <v>109</v>
      </c>
      <c r="I1371" s="4"/>
      <c r="J1371" s="4"/>
      <c r="K1371" s="4">
        <v>210</v>
      </c>
      <c r="L1371" s="4">
        <v>25</v>
      </c>
      <c r="M1371" s="4">
        <v>3</v>
      </c>
      <c r="N1371" s="4" t="s">
        <v>3</v>
      </c>
      <c r="O1371" s="4">
        <v>2</v>
      </c>
      <c r="P1371" s="4"/>
      <c r="Q1371" s="4"/>
      <c r="R1371" s="4"/>
      <c r="S1371" s="4"/>
      <c r="T1371" s="4"/>
      <c r="U1371" s="4"/>
      <c r="V1371" s="4"/>
      <c r="W1371" s="4"/>
    </row>
    <row r="1372" spans="1:88">
      <c r="A1372" s="4">
        <v>50</v>
      </c>
      <c r="B1372" s="4">
        <v>0</v>
      </c>
      <c r="C1372" s="4">
        <v>0</v>
      </c>
      <c r="D1372" s="4">
        <v>1</v>
      </c>
      <c r="E1372" s="4">
        <v>211</v>
      </c>
      <c r="F1372" s="4">
        <f>ROUND(Source!Y1345,O1372)</f>
        <v>19616.22</v>
      </c>
      <c r="G1372" s="4" t="s">
        <v>110</v>
      </c>
      <c r="H1372" s="4" t="s">
        <v>111</v>
      </c>
      <c r="I1372" s="4"/>
      <c r="J1372" s="4"/>
      <c r="K1372" s="4">
        <v>211</v>
      </c>
      <c r="L1372" s="4">
        <v>26</v>
      </c>
      <c r="M1372" s="4">
        <v>3</v>
      </c>
      <c r="N1372" s="4" t="s">
        <v>3</v>
      </c>
      <c r="O1372" s="4">
        <v>2</v>
      </c>
      <c r="P1372" s="4"/>
      <c r="Q1372" s="4"/>
      <c r="R1372" s="4"/>
      <c r="S1372" s="4"/>
      <c r="T1372" s="4"/>
      <c r="U1372" s="4"/>
      <c r="V1372" s="4"/>
      <c r="W1372" s="4"/>
    </row>
    <row r="1373" spans="1:88">
      <c r="A1373" s="4">
        <v>50</v>
      </c>
      <c r="B1373" s="4">
        <v>0</v>
      </c>
      <c r="C1373" s="4">
        <v>0</v>
      </c>
      <c r="D1373" s="4">
        <v>1</v>
      </c>
      <c r="E1373" s="4">
        <v>224</v>
      </c>
      <c r="F1373" s="4">
        <f>ROUND(Source!AR1345,O1373)</f>
        <v>111194.02</v>
      </c>
      <c r="G1373" s="4" t="s">
        <v>112</v>
      </c>
      <c r="H1373" s="4" t="s">
        <v>113</v>
      </c>
      <c r="I1373" s="4"/>
      <c r="J1373" s="4"/>
      <c r="K1373" s="4">
        <v>224</v>
      </c>
      <c r="L1373" s="4">
        <v>27</v>
      </c>
      <c r="M1373" s="4">
        <v>3</v>
      </c>
      <c r="N1373" s="4" t="s">
        <v>3</v>
      </c>
      <c r="O1373" s="4">
        <v>2</v>
      </c>
      <c r="P1373" s="4"/>
      <c r="Q1373" s="4"/>
      <c r="R1373" s="4"/>
      <c r="S1373" s="4"/>
      <c r="T1373" s="4"/>
      <c r="U1373" s="4"/>
      <c r="V1373" s="4"/>
      <c r="W1373" s="4"/>
    </row>
    <row r="1375" spans="1:88">
      <c r="A1375" s="1">
        <v>5</v>
      </c>
      <c r="B1375" s="1">
        <v>0</v>
      </c>
      <c r="C1375" s="1"/>
      <c r="D1375" s="1">
        <f>ROW(A1409)</f>
        <v>1409</v>
      </c>
      <c r="E1375" s="1"/>
      <c r="F1375" s="1" t="s">
        <v>15</v>
      </c>
      <c r="G1375" s="1" t="s">
        <v>124</v>
      </c>
      <c r="H1375" s="1" t="s">
        <v>3</v>
      </c>
      <c r="I1375" s="1">
        <v>0</v>
      </c>
      <c r="J1375" s="1"/>
      <c r="K1375" s="1">
        <v>0</v>
      </c>
      <c r="L1375" s="1"/>
      <c r="M1375" s="1" t="s">
        <v>3</v>
      </c>
      <c r="N1375" s="1"/>
      <c r="O1375" s="1"/>
      <c r="P1375" s="1"/>
      <c r="Q1375" s="1"/>
      <c r="R1375" s="1"/>
      <c r="S1375" s="1">
        <v>0</v>
      </c>
      <c r="T1375" s="1"/>
      <c r="U1375" s="1" t="s">
        <v>3</v>
      </c>
      <c r="V1375" s="1">
        <v>0</v>
      </c>
      <c r="W1375" s="1"/>
      <c r="X1375" s="1"/>
      <c r="Y1375" s="1"/>
      <c r="Z1375" s="1"/>
      <c r="AA1375" s="1"/>
      <c r="AB1375" s="1" t="s">
        <v>3</v>
      </c>
      <c r="AC1375" s="1" t="s">
        <v>3</v>
      </c>
      <c r="AD1375" s="1" t="s">
        <v>3</v>
      </c>
      <c r="AE1375" s="1" t="s">
        <v>3</v>
      </c>
      <c r="AF1375" s="1" t="s">
        <v>3</v>
      </c>
      <c r="AG1375" s="1" t="s">
        <v>3</v>
      </c>
      <c r="AH1375" s="1"/>
      <c r="AI1375" s="1"/>
      <c r="AJ1375" s="1"/>
      <c r="AK1375" s="1"/>
      <c r="AL1375" s="1"/>
      <c r="AM1375" s="1"/>
      <c r="AN1375" s="1"/>
      <c r="AO1375" s="1"/>
      <c r="AP1375" s="1" t="s">
        <v>3</v>
      </c>
      <c r="AQ1375" s="1" t="s">
        <v>3</v>
      </c>
      <c r="AR1375" s="1" t="s">
        <v>3</v>
      </c>
      <c r="AS1375" s="1"/>
      <c r="AT1375" s="1"/>
      <c r="AU1375" s="1"/>
      <c r="AV1375" s="1"/>
      <c r="AW1375" s="1"/>
      <c r="AX1375" s="1"/>
      <c r="AY1375" s="1"/>
      <c r="AZ1375" s="1" t="s">
        <v>3</v>
      </c>
      <c r="BA1375" s="1"/>
      <c r="BB1375" s="1" t="s">
        <v>3</v>
      </c>
      <c r="BC1375" s="1" t="s">
        <v>3</v>
      </c>
      <c r="BD1375" s="1" t="s">
        <v>3</v>
      </c>
      <c r="BE1375" s="1" t="s">
        <v>3</v>
      </c>
      <c r="BF1375" s="1" t="s">
        <v>3</v>
      </c>
      <c r="BG1375" s="1" t="s">
        <v>3</v>
      </c>
      <c r="BH1375" s="1" t="s">
        <v>3</v>
      </c>
      <c r="BI1375" s="1" t="s">
        <v>3</v>
      </c>
      <c r="BJ1375" s="1" t="s">
        <v>3</v>
      </c>
      <c r="BK1375" s="1" t="s">
        <v>3</v>
      </c>
      <c r="BL1375" s="1" t="s">
        <v>3</v>
      </c>
      <c r="BM1375" s="1" t="s">
        <v>3</v>
      </c>
      <c r="BN1375" s="1" t="s">
        <v>3</v>
      </c>
      <c r="BO1375" s="1" t="s">
        <v>3</v>
      </c>
      <c r="BP1375" s="1" t="s">
        <v>3</v>
      </c>
      <c r="BQ1375" s="1"/>
      <c r="BR1375" s="1"/>
      <c r="BS1375" s="1"/>
      <c r="BT1375" s="1"/>
      <c r="BU1375" s="1"/>
      <c r="BV1375" s="1"/>
      <c r="BW1375" s="1"/>
      <c r="BX1375" s="1">
        <v>0</v>
      </c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>
        <v>0</v>
      </c>
    </row>
    <row r="1377" spans="1:245">
      <c r="A1377" s="2">
        <v>52</v>
      </c>
      <c r="B1377" s="2">
        <f t="shared" ref="B1377:G1377" si="1345">B1409</f>
        <v>0</v>
      </c>
      <c r="C1377" s="2">
        <f t="shared" si="1345"/>
        <v>5</v>
      </c>
      <c r="D1377" s="2">
        <f t="shared" si="1345"/>
        <v>1375</v>
      </c>
      <c r="E1377" s="2">
        <f t="shared" si="1345"/>
        <v>0</v>
      </c>
      <c r="F1377" s="2" t="str">
        <f t="shared" si="1345"/>
        <v>Новый подраздел</v>
      </c>
      <c r="G1377" s="2" t="str">
        <f t="shared" si="1345"/>
        <v>туалет 27</v>
      </c>
      <c r="H1377" s="2"/>
      <c r="I1377" s="2"/>
      <c r="J1377" s="2"/>
      <c r="K1377" s="2"/>
      <c r="L1377" s="2"/>
      <c r="M1377" s="2"/>
      <c r="N1377" s="2"/>
      <c r="O1377" s="2">
        <f t="shared" ref="O1377:AT1377" si="1346">O1409</f>
        <v>29016.73</v>
      </c>
      <c r="P1377" s="2">
        <f t="shared" si="1346"/>
        <v>5335.11</v>
      </c>
      <c r="Q1377" s="2">
        <f t="shared" si="1346"/>
        <v>1456.39</v>
      </c>
      <c r="R1377" s="2">
        <f t="shared" si="1346"/>
        <v>535.38</v>
      </c>
      <c r="S1377" s="2">
        <f t="shared" si="1346"/>
        <v>22225.23</v>
      </c>
      <c r="T1377" s="2">
        <f t="shared" si="1346"/>
        <v>0</v>
      </c>
      <c r="U1377" s="2">
        <f t="shared" si="1346"/>
        <v>77.512776000000002</v>
      </c>
      <c r="V1377" s="2">
        <f t="shared" si="1346"/>
        <v>1.5982320000000003</v>
      </c>
      <c r="W1377" s="2">
        <f t="shared" si="1346"/>
        <v>0</v>
      </c>
      <c r="X1377" s="2">
        <f t="shared" si="1346"/>
        <v>23673.4</v>
      </c>
      <c r="Y1377" s="2">
        <f t="shared" si="1346"/>
        <v>12356.36</v>
      </c>
      <c r="Z1377" s="2">
        <f t="shared" si="1346"/>
        <v>0</v>
      </c>
      <c r="AA1377" s="2">
        <f t="shared" si="1346"/>
        <v>0</v>
      </c>
      <c r="AB1377" s="2">
        <f t="shared" si="1346"/>
        <v>29016.73</v>
      </c>
      <c r="AC1377" s="2">
        <f t="shared" si="1346"/>
        <v>5335.11</v>
      </c>
      <c r="AD1377" s="2">
        <f t="shared" si="1346"/>
        <v>1456.39</v>
      </c>
      <c r="AE1377" s="2">
        <f t="shared" si="1346"/>
        <v>535.38</v>
      </c>
      <c r="AF1377" s="2">
        <f t="shared" si="1346"/>
        <v>22225.23</v>
      </c>
      <c r="AG1377" s="2">
        <f t="shared" si="1346"/>
        <v>0</v>
      </c>
      <c r="AH1377" s="2">
        <f t="shared" si="1346"/>
        <v>77.512776000000002</v>
      </c>
      <c r="AI1377" s="2">
        <f t="shared" si="1346"/>
        <v>1.5982320000000003</v>
      </c>
      <c r="AJ1377" s="2">
        <f t="shared" si="1346"/>
        <v>0</v>
      </c>
      <c r="AK1377" s="2">
        <f t="shared" si="1346"/>
        <v>23673.4</v>
      </c>
      <c r="AL1377" s="2">
        <f t="shared" si="1346"/>
        <v>12356.36</v>
      </c>
      <c r="AM1377" s="2">
        <f t="shared" si="1346"/>
        <v>0</v>
      </c>
      <c r="AN1377" s="2">
        <f t="shared" si="1346"/>
        <v>0</v>
      </c>
      <c r="AO1377" s="2">
        <f t="shared" si="1346"/>
        <v>0</v>
      </c>
      <c r="AP1377" s="2">
        <f t="shared" si="1346"/>
        <v>0</v>
      </c>
      <c r="AQ1377" s="2">
        <f t="shared" si="1346"/>
        <v>0</v>
      </c>
      <c r="AR1377" s="2">
        <f t="shared" si="1346"/>
        <v>65046.49</v>
      </c>
      <c r="AS1377" s="2">
        <f t="shared" si="1346"/>
        <v>65046.49</v>
      </c>
      <c r="AT1377" s="2">
        <f t="shared" si="1346"/>
        <v>0</v>
      </c>
      <c r="AU1377" s="2">
        <f t="shared" ref="AU1377:BZ1377" si="1347">AU1409</f>
        <v>0</v>
      </c>
      <c r="AV1377" s="2">
        <f t="shared" si="1347"/>
        <v>5335.11</v>
      </c>
      <c r="AW1377" s="2">
        <f t="shared" si="1347"/>
        <v>5335.11</v>
      </c>
      <c r="AX1377" s="2">
        <f t="shared" si="1347"/>
        <v>0</v>
      </c>
      <c r="AY1377" s="2">
        <f t="shared" si="1347"/>
        <v>5335.11</v>
      </c>
      <c r="AZ1377" s="2">
        <f t="shared" si="1347"/>
        <v>0</v>
      </c>
      <c r="BA1377" s="2">
        <f t="shared" si="1347"/>
        <v>0</v>
      </c>
      <c r="BB1377" s="2">
        <f t="shared" si="1347"/>
        <v>0</v>
      </c>
      <c r="BC1377" s="2">
        <f t="shared" si="1347"/>
        <v>0</v>
      </c>
      <c r="BD1377" s="2">
        <f t="shared" si="1347"/>
        <v>0</v>
      </c>
      <c r="BE1377" s="2">
        <f t="shared" si="1347"/>
        <v>0</v>
      </c>
      <c r="BF1377" s="2">
        <f t="shared" si="1347"/>
        <v>0</v>
      </c>
      <c r="BG1377" s="2">
        <f t="shared" si="1347"/>
        <v>0</v>
      </c>
      <c r="BH1377" s="2">
        <f t="shared" si="1347"/>
        <v>0</v>
      </c>
      <c r="BI1377" s="2">
        <f t="shared" si="1347"/>
        <v>0</v>
      </c>
      <c r="BJ1377" s="2">
        <f t="shared" si="1347"/>
        <v>0</v>
      </c>
      <c r="BK1377" s="2">
        <f t="shared" si="1347"/>
        <v>0</v>
      </c>
      <c r="BL1377" s="2">
        <f t="shared" si="1347"/>
        <v>0</v>
      </c>
      <c r="BM1377" s="2">
        <f t="shared" si="1347"/>
        <v>0</v>
      </c>
      <c r="BN1377" s="2">
        <f t="shared" si="1347"/>
        <v>0</v>
      </c>
      <c r="BO1377" s="2">
        <f t="shared" si="1347"/>
        <v>0</v>
      </c>
      <c r="BP1377" s="2">
        <f t="shared" si="1347"/>
        <v>0</v>
      </c>
      <c r="BQ1377" s="2">
        <f t="shared" si="1347"/>
        <v>0</v>
      </c>
      <c r="BR1377" s="2">
        <f t="shared" si="1347"/>
        <v>0</v>
      </c>
      <c r="BS1377" s="2">
        <f t="shared" si="1347"/>
        <v>0</v>
      </c>
      <c r="BT1377" s="2">
        <f t="shared" si="1347"/>
        <v>0</v>
      </c>
      <c r="BU1377" s="2">
        <f t="shared" si="1347"/>
        <v>0</v>
      </c>
      <c r="BV1377" s="2">
        <f t="shared" si="1347"/>
        <v>0</v>
      </c>
      <c r="BW1377" s="2">
        <f t="shared" si="1347"/>
        <v>0</v>
      </c>
      <c r="BX1377" s="2">
        <f t="shared" si="1347"/>
        <v>0</v>
      </c>
      <c r="BY1377" s="2">
        <f t="shared" si="1347"/>
        <v>0</v>
      </c>
      <c r="BZ1377" s="2">
        <f t="shared" si="1347"/>
        <v>0</v>
      </c>
      <c r="CA1377" s="2">
        <f t="shared" ref="CA1377:DF1377" si="1348">CA1409</f>
        <v>65046.49</v>
      </c>
      <c r="CB1377" s="2">
        <f t="shared" si="1348"/>
        <v>65046.49</v>
      </c>
      <c r="CC1377" s="2">
        <f t="shared" si="1348"/>
        <v>0</v>
      </c>
      <c r="CD1377" s="2">
        <f t="shared" si="1348"/>
        <v>0</v>
      </c>
      <c r="CE1377" s="2">
        <f t="shared" si="1348"/>
        <v>5335.11</v>
      </c>
      <c r="CF1377" s="2">
        <f t="shared" si="1348"/>
        <v>5335.11</v>
      </c>
      <c r="CG1377" s="2">
        <f t="shared" si="1348"/>
        <v>0</v>
      </c>
      <c r="CH1377" s="2">
        <f t="shared" si="1348"/>
        <v>5335.11</v>
      </c>
      <c r="CI1377" s="2">
        <f t="shared" si="1348"/>
        <v>0</v>
      </c>
      <c r="CJ1377" s="2">
        <f t="shared" si="1348"/>
        <v>0</v>
      </c>
      <c r="CK1377" s="2">
        <f t="shared" si="1348"/>
        <v>0</v>
      </c>
      <c r="CL1377" s="2">
        <f t="shared" si="1348"/>
        <v>0</v>
      </c>
      <c r="CM1377" s="2">
        <f t="shared" si="1348"/>
        <v>0</v>
      </c>
      <c r="CN1377" s="2">
        <f t="shared" si="1348"/>
        <v>0</v>
      </c>
      <c r="CO1377" s="2">
        <f t="shared" si="1348"/>
        <v>0</v>
      </c>
      <c r="CP1377" s="2">
        <f t="shared" si="1348"/>
        <v>0</v>
      </c>
      <c r="CQ1377" s="2">
        <f t="shared" si="1348"/>
        <v>0</v>
      </c>
      <c r="CR1377" s="2">
        <f t="shared" si="1348"/>
        <v>0</v>
      </c>
      <c r="CS1377" s="2">
        <f t="shared" si="1348"/>
        <v>0</v>
      </c>
      <c r="CT1377" s="2">
        <f t="shared" si="1348"/>
        <v>0</v>
      </c>
      <c r="CU1377" s="2">
        <f t="shared" si="1348"/>
        <v>0</v>
      </c>
      <c r="CV1377" s="2">
        <f t="shared" si="1348"/>
        <v>0</v>
      </c>
      <c r="CW1377" s="2">
        <f t="shared" si="1348"/>
        <v>0</v>
      </c>
      <c r="CX1377" s="2">
        <f t="shared" si="1348"/>
        <v>0</v>
      </c>
      <c r="CY1377" s="2">
        <f t="shared" si="1348"/>
        <v>0</v>
      </c>
      <c r="CZ1377" s="2">
        <f t="shared" si="1348"/>
        <v>0</v>
      </c>
      <c r="DA1377" s="2">
        <f t="shared" si="1348"/>
        <v>0</v>
      </c>
      <c r="DB1377" s="2">
        <f t="shared" si="1348"/>
        <v>0</v>
      </c>
      <c r="DC1377" s="2">
        <f t="shared" si="1348"/>
        <v>0</v>
      </c>
      <c r="DD1377" s="2">
        <f t="shared" si="1348"/>
        <v>0</v>
      </c>
      <c r="DE1377" s="2">
        <f t="shared" si="1348"/>
        <v>0</v>
      </c>
      <c r="DF1377" s="2">
        <f t="shared" si="1348"/>
        <v>0</v>
      </c>
      <c r="DG1377" s="3">
        <f t="shared" ref="DG1377:EL1377" si="1349">DG1409</f>
        <v>0</v>
      </c>
      <c r="DH1377" s="3">
        <f t="shared" si="1349"/>
        <v>0</v>
      </c>
      <c r="DI1377" s="3">
        <f t="shared" si="1349"/>
        <v>0</v>
      </c>
      <c r="DJ1377" s="3">
        <f t="shared" si="1349"/>
        <v>0</v>
      </c>
      <c r="DK1377" s="3">
        <f t="shared" si="1349"/>
        <v>0</v>
      </c>
      <c r="DL1377" s="3">
        <f t="shared" si="1349"/>
        <v>0</v>
      </c>
      <c r="DM1377" s="3">
        <f t="shared" si="1349"/>
        <v>0</v>
      </c>
      <c r="DN1377" s="3">
        <f t="shared" si="1349"/>
        <v>0</v>
      </c>
      <c r="DO1377" s="3">
        <f t="shared" si="1349"/>
        <v>0</v>
      </c>
      <c r="DP1377" s="3">
        <f t="shared" si="1349"/>
        <v>0</v>
      </c>
      <c r="DQ1377" s="3">
        <f t="shared" si="1349"/>
        <v>0</v>
      </c>
      <c r="DR1377" s="3">
        <f t="shared" si="1349"/>
        <v>0</v>
      </c>
      <c r="DS1377" s="3">
        <f t="shared" si="1349"/>
        <v>0</v>
      </c>
      <c r="DT1377" s="3">
        <f t="shared" si="1349"/>
        <v>0</v>
      </c>
      <c r="DU1377" s="3">
        <f t="shared" si="1349"/>
        <v>0</v>
      </c>
      <c r="DV1377" s="3">
        <f t="shared" si="1349"/>
        <v>0</v>
      </c>
      <c r="DW1377" s="3">
        <f t="shared" si="1349"/>
        <v>0</v>
      </c>
      <c r="DX1377" s="3">
        <f t="shared" si="1349"/>
        <v>0</v>
      </c>
      <c r="DY1377" s="3">
        <f t="shared" si="1349"/>
        <v>0</v>
      </c>
      <c r="DZ1377" s="3">
        <f t="shared" si="1349"/>
        <v>0</v>
      </c>
      <c r="EA1377" s="3">
        <f t="shared" si="1349"/>
        <v>0</v>
      </c>
      <c r="EB1377" s="3">
        <f t="shared" si="1349"/>
        <v>0</v>
      </c>
      <c r="EC1377" s="3">
        <f t="shared" si="1349"/>
        <v>0</v>
      </c>
      <c r="ED1377" s="3">
        <f t="shared" si="1349"/>
        <v>0</v>
      </c>
      <c r="EE1377" s="3">
        <f t="shared" si="1349"/>
        <v>0</v>
      </c>
      <c r="EF1377" s="3">
        <f t="shared" si="1349"/>
        <v>0</v>
      </c>
      <c r="EG1377" s="3">
        <f t="shared" si="1349"/>
        <v>0</v>
      </c>
      <c r="EH1377" s="3">
        <f t="shared" si="1349"/>
        <v>0</v>
      </c>
      <c r="EI1377" s="3">
        <f t="shared" si="1349"/>
        <v>0</v>
      </c>
      <c r="EJ1377" s="3">
        <f t="shared" si="1349"/>
        <v>0</v>
      </c>
      <c r="EK1377" s="3">
        <f t="shared" si="1349"/>
        <v>0</v>
      </c>
      <c r="EL1377" s="3">
        <f t="shared" si="1349"/>
        <v>0</v>
      </c>
      <c r="EM1377" s="3">
        <f t="shared" ref="EM1377:FR1377" si="1350">EM1409</f>
        <v>0</v>
      </c>
      <c r="EN1377" s="3">
        <f t="shared" si="1350"/>
        <v>0</v>
      </c>
      <c r="EO1377" s="3">
        <f t="shared" si="1350"/>
        <v>0</v>
      </c>
      <c r="EP1377" s="3">
        <f t="shared" si="1350"/>
        <v>0</v>
      </c>
      <c r="EQ1377" s="3">
        <f t="shared" si="1350"/>
        <v>0</v>
      </c>
      <c r="ER1377" s="3">
        <f t="shared" si="1350"/>
        <v>0</v>
      </c>
      <c r="ES1377" s="3">
        <f t="shared" si="1350"/>
        <v>0</v>
      </c>
      <c r="ET1377" s="3">
        <f t="shared" si="1350"/>
        <v>0</v>
      </c>
      <c r="EU1377" s="3">
        <f t="shared" si="1350"/>
        <v>0</v>
      </c>
      <c r="EV1377" s="3">
        <f t="shared" si="1350"/>
        <v>0</v>
      </c>
      <c r="EW1377" s="3">
        <f t="shared" si="1350"/>
        <v>0</v>
      </c>
      <c r="EX1377" s="3">
        <f t="shared" si="1350"/>
        <v>0</v>
      </c>
      <c r="EY1377" s="3">
        <f t="shared" si="1350"/>
        <v>0</v>
      </c>
      <c r="EZ1377" s="3">
        <f t="shared" si="1350"/>
        <v>0</v>
      </c>
      <c r="FA1377" s="3">
        <f t="shared" si="1350"/>
        <v>0</v>
      </c>
      <c r="FB1377" s="3">
        <f t="shared" si="1350"/>
        <v>0</v>
      </c>
      <c r="FC1377" s="3">
        <f t="shared" si="1350"/>
        <v>0</v>
      </c>
      <c r="FD1377" s="3">
        <f t="shared" si="1350"/>
        <v>0</v>
      </c>
      <c r="FE1377" s="3">
        <f t="shared" si="1350"/>
        <v>0</v>
      </c>
      <c r="FF1377" s="3">
        <f t="shared" si="1350"/>
        <v>0</v>
      </c>
      <c r="FG1377" s="3">
        <f t="shared" si="1350"/>
        <v>0</v>
      </c>
      <c r="FH1377" s="3">
        <f t="shared" si="1350"/>
        <v>0</v>
      </c>
      <c r="FI1377" s="3">
        <f t="shared" si="1350"/>
        <v>0</v>
      </c>
      <c r="FJ1377" s="3">
        <f t="shared" si="1350"/>
        <v>0</v>
      </c>
      <c r="FK1377" s="3">
        <f t="shared" si="1350"/>
        <v>0</v>
      </c>
      <c r="FL1377" s="3">
        <f t="shared" si="1350"/>
        <v>0</v>
      </c>
      <c r="FM1377" s="3">
        <f t="shared" si="1350"/>
        <v>0</v>
      </c>
      <c r="FN1377" s="3">
        <f t="shared" si="1350"/>
        <v>0</v>
      </c>
      <c r="FO1377" s="3">
        <f t="shared" si="1350"/>
        <v>0</v>
      </c>
      <c r="FP1377" s="3">
        <f t="shared" si="1350"/>
        <v>0</v>
      </c>
      <c r="FQ1377" s="3">
        <f t="shared" si="1350"/>
        <v>0</v>
      </c>
      <c r="FR1377" s="3">
        <f t="shared" si="1350"/>
        <v>0</v>
      </c>
      <c r="FS1377" s="3">
        <f t="shared" ref="FS1377:GX1377" si="1351">FS1409</f>
        <v>0</v>
      </c>
      <c r="FT1377" s="3">
        <f t="shared" si="1351"/>
        <v>0</v>
      </c>
      <c r="FU1377" s="3">
        <f t="shared" si="1351"/>
        <v>0</v>
      </c>
      <c r="FV1377" s="3">
        <f t="shared" si="1351"/>
        <v>0</v>
      </c>
      <c r="FW1377" s="3">
        <f t="shared" si="1351"/>
        <v>0</v>
      </c>
      <c r="FX1377" s="3">
        <f t="shared" si="1351"/>
        <v>0</v>
      </c>
      <c r="FY1377" s="3">
        <f t="shared" si="1351"/>
        <v>0</v>
      </c>
      <c r="FZ1377" s="3">
        <f t="shared" si="1351"/>
        <v>0</v>
      </c>
      <c r="GA1377" s="3">
        <f t="shared" si="1351"/>
        <v>0</v>
      </c>
      <c r="GB1377" s="3">
        <f t="shared" si="1351"/>
        <v>0</v>
      </c>
      <c r="GC1377" s="3">
        <f t="shared" si="1351"/>
        <v>0</v>
      </c>
      <c r="GD1377" s="3">
        <f t="shared" si="1351"/>
        <v>0</v>
      </c>
      <c r="GE1377" s="3">
        <f t="shared" si="1351"/>
        <v>0</v>
      </c>
      <c r="GF1377" s="3">
        <f t="shared" si="1351"/>
        <v>0</v>
      </c>
      <c r="GG1377" s="3">
        <f t="shared" si="1351"/>
        <v>0</v>
      </c>
      <c r="GH1377" s="3">
        <f t="shared" si="1351"/>
        <v>0</v>
      </c>
      <c r="GI1377" s="3">
        <f t="shared" si="1351"/>
        <v>0</v>
      </c>
      <c r="GJ1377" s="3">
        <f t="shared" si="1351"/>
        <v>0</v>
      </c>
      <c r="GK1377" s="3">
        <f t="shared" si="1351"/>
        <v>0</v>
      </c>
      <c r="GL1377" s="3">
        <f t="shared" si="1351"/>
        <v>0</v>
      </c>
      <c r="GM1377" s="3">
        <f t="shared" si="1351"/>
        <v>0</v>
      </c>
      <c r="GN1377" s="3">
        <f t="shared" si="1351"/>
        <v>0</v>
      </c>
      <c r="GO1377" s="3">
        <f t="shared" si="1351"/>
        <v>0</v>
      </c>
      <c r="GP1377" s="3">
        <f t="shared" si="1351"/>
        <v>0</v>
      </c>
      <c r="GQ1377" s="3">
        <f t="shared" si="1351"/>
        <v>0</v>
      </c>
      <c r="GR1377" s="3">
        <f t="shared" si="1351"/>
        <v>0</v>
      </c>
      <c r="GS1377" s="3">
        <f t="shared" si="1351"/>
        <v>0</v>
      </c>
      <c r="GT1377" s="3">
        <f t="shared" si="1351"/>
        <v>0</v>
      </c>
      <c r="GU1377" s="3">
        <f t="shared" si="1351"/>
        <v>0</v>
      </c>
      <c r="GV1377" s="3">
        <f t="shared" si="1351"/>
        <v>0</v>
      </c>
      <c r="GW1377" s="3">
        <f t="shared" si="1351"/>
        <v>0</v>
      </c>
      <c r="GX1377" s="3">
        <f t="shared" si="1351"/>
        <v>0</v>
      </c>
    </row>
    <row r="1379" spans="1:245">
      <c r="A1379">
        <v>17</v>
      </c>
      <c r="B1379">
        <v>0</v>
      </c>
      <c r="C1379">
        <f>ROW(SmtRes!A1195)</f>
        <v>1195</v>
      </c>
      <c r="D1379">
        <f>ROW(EtalonRes!A1175)</f>
        <v>1175</v>
      </c>
      <c r="E1379" t="s">
        <v>17</v>
      </c>
      <c r="F1379" t="s">
        <v>376</v>
      </c>
      <c r="G1379" t="s">
        <v>377</v>
      </c>
      <c r="H1379" t="s">
        <v>378</v>
      </c>
      <c r="I1379">
        <f>ROUND(8.4/100,9)</f>
        <v>8.4000000000000005E-2</v>
      </c>
      <c r="J1379">
        <v>0</v>
      </c>
      <c r="O1379">
        <f t="shared" ref="O1379:O1407" si="1352">ROUND(CP1379,2)</f>
        <v>2763.35</v>
      </c>
      <c r="P1379">
        <f t="shared" ref="P1379:P1407" si="1353">ROUND(CQ1379*I1379,2)</f>
        <v>1893.23</v>
      </c>
      <c r="Q1379">
        <f t="shared" ref="Q1379:Q1407" si="1354">ROUND(CR1379*I1379,2)</f>
        <v>14.48</v>
      </c>
      <c r="R1379">
        <f t="shared" ref="R1379:R1407" si="1355">ROUND(CS1379*I1379,2)</f>
        <v>4.0199999999999996</v>
      </c>
      <c r="S1379">
        <f t="shared" ref="S1379:S1407" si="1356">ROUND(CT1379*I1379,2)</f>
        <v>855.64</v>
      </c>
      <c r="T1379">
        <f t="shared" ref="T1379:T1407" si="1357">ROUND(CU1379*I1379,2)</f>
        <v>0</v>
      </c>
      <c r="U1379">
        <f t="shared" ref="U1379:U1407" si="1358">CV1379*I1379</f>
        <v>3.1642800000000002</v>
      </c>
      <c r="V1379">
        <f t="shared" ref="V1379:V1407" si="1359">CW1379*I1379</f>
        <v>1.0920000000000001E-2</v>
      </c>
      <c r="W1379">
        <f t="shared" ref="W1379:W1407" si="1360">ROUND(CX1379*I1379,2)</f>
        <v>0</v>
      </c>
      <c r="X1379">
        <f t="shared" ref="X1379:X1407" si="1361">ROUND(CY1379,2)</f>
        <v>954.22</v>
      </c>
      <c r="Y1379">
        <f t="shared" ref="Y1379:Y1407" si="1362">ROUND(CZ1379,2)</f>
        <v>550.17999999999995</v>
      </c>
      <c r="AA1379">
        <v>33525518</v>
      </c>
      <c r="AB1379">
        <f t="shared" ref="AB1379:AB1407" si="1363">ROUND((AC1379+AD1379+AF1379),6)</f>
        <v>11074.7</v>
      </c>
      <c r="AC1379">
        <f t="shared" ref="AC1379:AC1407" si="1364">ROUND((ES1379),6)</f>
        <v>10732.62</v>
      </c>
      <c r="AD1379">
        <f t="shared" ref="AD1379:AD1407" si="1365">ROUND((((ET1379)-(EU1379))+AE1379),6)</f>
        <v>20.75</v>
      </c>
      <c r="AE1379">
        <f t="shared" ref="AE1379:AE1407" si="1366">ROUND((EU1379),6)</f>
        <v>1.51</v>
      </c>
      <c r="AF1379">
        <f t="shared" ref="AF1379:AF1407" si="1367">ROUND((EV1379),6)</f>
        <v>321.33</v>
      </c>
      <c r="AG1379">
        <f t="shared" ref="AG1379:AG1407" si="1368">ROUND((AP1379),6)</f>
        <v>0</v>
      </c>
      <c r="AH1379">
        <f t="shared" ref="AH1379:AH1407" si="1369">(EW1379)</f>
        <v>37.67</v>
      </c>
      <c r="AI1379">
        <f t="shared" ref="AI1379:AI1407" si="1370">(EX1379)</f>
        <v>0.13</v>
      </c>
      <c r="AJ1379">
        <f t="shared" ref="AJ1379:AJ1407" si="1371">(AS1379)</f>
        <v>0</v>
      </c>
      <c r="AK1379">
        <v>11074.7</v>
      </c>
      <c r="AL1379">
        <v>10732.62</v>
      </c>
      <c r="AM1379">
        <v>20.75</v>
      </c>
      <c r="AN1379">
        <v>1.51</v>
      </c>
      <c r="AO1379">
        <v>321.33</v>
      </c>
      <c r="AP1379">
        <v>0</v>
      </c>
      <c r="AQ1379">
        <v>37.67</v>
      </c>
      <c r="AR1379">
        <v>0.13</v>
      </c>
      <c r="AS1379">
        <v>0</v>
      </c>
      <c r="AT1379">
        <v>111</v>
      </c>
      <c r="AU1379">
        <v>64</v>
      </c>
      <c r="AV1379">
        <v>1</v>
      </c>
      <c r="AW1379">
        <v>1</v>
      </c>
      <c r="AZ1379">
        <v>1</v>
      </c>
      <c r="BA1379">
        <v>31.7</v>
      </c>
      <c r="BB1379">
        <v>8.31</v>
      </c>
      <c r="BC1379">
        <v>2.1</v>
      </c>
      <c r="BD1379" t="s">
        <v>3</v>
      </c>
      <c r="BE1379" t="s">
        <v>3</v>
      </c>
      <c r="BF1379" t="s">
        <v>3</v>
      </c>
      <c r="BG1379" t="s">
        <v>3</v>
      </c>
      <c r="BH1379">
        <v>0</v>
      </c>
      <c r="BI1379">
        <v>1</v>
      </c>
      <c r="BJ1379" t="s">
        <v>379</v>
      </c>
      <c r="BM1379">
        <v>11001</v>
      </c>
      <c r="BN1379">
        <v>0</v>
      </c>
      <c r="BO1379" t="s">
        <v>376</v>
      </c>
      <c r="BP1379">
        <v>1</v>
      </c>
      <c r="BQ1379">
        <v>2</v>
      </c>
      <c r="BR1379">
        <v>0</v>
      </c>
      <c r="BS1379">
        <v>31.7</v>
      </c>
      <c r="BT1379">
        <v>1</v>
      </c>
      <c r="BU1379">
        <v>1</v>
      </c>
      <c r="BV1379">
        <v>1</v>
      </c>
      <c r="BW1379">
        <v>1</v>
      </c>
      <c r="BX1379">
        <v>1</v>
      </c>
      <c r="BY1379" t="s">
        <v>3</v>
      </c>
      <c r="BZ1379">
        <v>123</v>
      </c>
      <c r="CA1379">
        <v>75</v>
      </c>
      <c r="CE1379">
        <v>0</v>
      </c>
      <c r="CF1379">
        <v>0</v>
      </c>
      <c r="CG1379">
        <v>0</v>
      </c>
      <c r="CM1379">
        <v>0</v>
      </c>
      <c r="CN1379" t="s">
        <v>3</v>
      </c>
      <c r="CO1379">
        <v>0</v>
      </c>
      <c r="CP1379">
        <f t="shared" ref="CP1379:CP1407" si="1372">(P1379+Q1379+S1379)</f>
        <v>2763.35</v>
      </c>
      <c r="CQ1379">
        <f t="shared" ref="CQ1379:CQ1407" si="1373">AC1379*BC1379</f>
        <v>22538.502000000004</v>
      </c>
      <c r="CR1379">
        <f t="shared" ref="CR1379:CR1407" si="1374">AD1379*BB1379</f>
        <v>172.4325</v>
      </c>
      <c r="CS1379">
        <f t="shared" ref="CS1379:CS1407" si="1375">AE1379*BS1379</f>
        <v>47.866999999999997</v>
      </c>
      <c r="CT1379">
        <f t="shared" ref="CT1379:CT1407" si="1376">AF1379*BA1379</f>
        <v>10186.161</v>
      </c>
      <c r="CU1379">
        <f t="shared" ref="CU1379:CU1407" si="1377">AG1379</f>
        <v>0</v>
      </c>
      <c r="CV1379">
        <f t="shared" ref="CV1379:CV1407" si="1378">AH1379</f>
        <v>37.67</v>
      </c>
      <c r="CW1379">
        <f t="shared" ref="CW1379:CW1407" si="1379">AI1379</f>
        <v>0.13</v>
      </c>
      <c r="CX1379">
        <f t="shared" ref="CX1379:CX1407" si="1380">AJ1379</f>
        <v>0</v>
      </c>
      <c r="CY1379">
        <f t="shared" ref="CY1379:CY1407" si="1381">(((S1379+R1379)*AT1379)/100)</f>
        <v>954.22259999999994</v>
      </c>
      <c r="CZ1379">
        <f t="shared" ref="CZ1379:CZ1407" si="1382">(((S1379+R1379)*AU1379)/100)</f>
        <v>550.18240000000003</v>
      </c>
      <c r="DC1379" t="s">
        <v>3</v>
      </c>
      <c r="DD1379" t="s">
        <v>3</v>
      </c>
      <c r="DE1379" t="s">
        <v>3</v>
      </c>
      <c r="DF1379" t="s">
        <v>3</v>
      </c>
      <c r="DG1379" t="s">
        <v>3</v>
      </c>
      <c r="DH1379" t="s">
        <v>3</v>
      </c>
      <c r="DI1379" t="s">
        <v>3</v>
      </c>
      <c r="DJ1379" t="s">
        <v>3</v>
      </c>
      <c r="DK1379" t="s">
        <v>3</v>
      </c>
      <c r="DL1379" t="s">
        <v>3</v>
      </c>
      <c r="DM1379" t="s">
        <v>3</v>
      </c>
      <c r="DN1379">
        <v>0</v>
      </c>
      <c r="DO1379">
        <v>0</v>
      </c>
      <c r="DP1379">
        <v>1</v>
      </c>
      <c r="DQ1379">
        <v>1</v>
      </c>
      <c r="DU1379">
        <v>1013</v>
      </c>
      <c r="DV1379" t="s">
        <v>378</v>
      </c>
      <c r="DW1379" t="s">
        <v>378</v>
      </c>
      <c r="DX1379">
        <v>1</v>
      </c>
      <c r="DZ1379" t="s">
        <v>3</v>
      </c>
      <c r="EA1379" t="s">
        <v>3</v>
      </c>
      <c r="EB1379" t="s">
        <v>3</v>
      </c>
      <c r="EC1379" t="s">
        <v>3</v>
      </c>
      <c r="EE1379">
        <v>36260427</v>
      </c>
      <c r="EF1379">
        <v>2</v>
      </c>
      <c r="EG1379" t="s">
        <v>55</v>
      </c>
      <c r="EH1379">
        <v>0</v>
      </c>
      <c r="EI1379" t="s">
        <v>3</v>
      </c>
      <c r="EJ1379">
        <v>1</v>
      </c>
      <c r="EK1379">
        <v>11001</v>
      </c>
      <c r="EL1379" t="s">
        <v>23</v>
      </c>
      <c r="EM1379" t="s">
        <v>197</v>
      </c>
      <c r="EO1379" t="s">
        <v>3</v>
      </c>
      <c r="EQ1379">
        <v>0</v>
      </c>
      <c r="ER1379">
        <v>11074.7</v>
      </c>
      <c r="ES1379">
        <v>10732.62</v>
      </c>
      <c r="ET1379">
        <v>20.75</v>
      </c>
      <c r="EU1379">
        <v>1.51</v>
      </c>
      <c r="EV1379">
        <v>321.33</v>
      </c>
      <c r="EW1379">
        <v>37.67</v>
      </c>
      <c r="EX1379">
        <v>0.13</v>
      </c>
      <c r="EY1379">
        <v>0</v>
      </c>
      <c r="FQ1379">
        <v>0</v>
      </c>
      <c r="FR1379">
        <f t="shared" ref="FR1379:FR1407" si="1383">ROUND(IF(AND(BH1379=3,BI1379=3),P1379,0),2)</f>
        <v>0</v>
      </c>
      <c r="FS1379">
        <v>0</v>
      </c>
      <c r="FT1379" t="s">
        <v>58</v>
      </c>
      <c r="FU1379" t="s">
        <v>59</v>
      </c>
      <c r="FX1379">
        <v>110.7</v>
      </c>
      <c r="FY1379">
        <v>63.75</v>
      </c>
      <c r="GA1379" t="s">
        <v>3</v>
      </c>
      <c r="GD1379">
        <v>1</v>
      </c>
      <c r="GF1379">
        <v>-439027975</v>
      </c>
      <c r="GG1379">
        <v>2</v>
      </c>
      <c r="GH1379">
        <v>1</v>
      </c>
      <c r="GI1379">
        <v>2</v>
      </c>
      <c r="GJ1379">
        <v>0</v>
      </c>
      <c r="GK1379">
        <v>0</v>
      </c>
      <c r="GL1379">
        <f t="shared" ref="GL1379:GL1407" si="1384">ROUND(IF(AND(BH1379=3,BI1379=3,FS1379&lt;&gt;0),P1379,0),2)</f>
        <v>0</v>
      </c>
      <c r="GM1379">
        <f t="shared" ref="GM1379:GM1407" si="1385">ROUND(O1379+X1379+Y1379,2)+GX1379</f>
        <v>4267.75</v>
      </c>
      <c r="GN1379">
        <f t="shared" ref="GN1379:GN1407" si="1386">IF(OR(BI1379=0,BI1379=1),ROUND(O1379+X1379+Y1379,2),0)</f>
        <v>4267.75</v>
      </c>
      <c r="GO1379">
        <f t="shared" ref="GO1379:GO1407" si="1387">IF(BI1379=2,ROUND(O1379+X1379+Y1379,2),0)</f>
        <v>0</v>
      </c>
      <c r="GP1379">
        <f t="shared" ref="GP1379:GP1407" si="1388">IF(BI1379=4,ROUND(O1379+X1379+Y1379,2)+GX1379,0)</f>
        <v>0</v>
      </c>
      <c r="GR1379">
        <v>0</v>
      </c>
      <c r="GS1379">
        <v>3</v>
      </c>
      <c r="GT1379">
        <v>0</v>
      </c>
      <c r="GU1379" t="s">
        <v>3</v>
      </c>
      <c r="GV1379">
        <f t="shared" ref="GV1379:GV1407" si="1389">ROUND((GT1379),6)</f>
        <v>0</v>
      </c>
      <c r="GW1379">
        <v>1</v>
      </c>
      <c r="GX1379">
        <f t="shared" ref="GX1379:GX1407" si="1390">ROUND(HC1379*I1379,2)</f>
        <v>0</v>
      </c>
      <c r="HA1379">
        <v>0</v>
      </c>
      <c r="HB1379">
        <v>0</v>
      </c>
      <c r="HC1379">
        <f t="shared" ref="HC1379:HC1407" si="1391">GV1379*GW1379</f>
        <v>0</v>
      </c>
      <c r="HE1379" t="s">
        <v>3</v>
      </c>
      <c r="HF1379" t="s">
        <v>3</v>
      </c>
      <c r="IK1379">
        <v>0</v>
      </c>
    </row>
    <row r="1380" spans="1:245">
      <c r="A1380">
        <v>18</v>
      </c>
      <c r="B1380">
        <v>0</v>
      </c>
      <c r="C1380">
        <v>1194</v>
      </c>
      <c r="E1380" t="s">
        <v>25</v>
      </c>
      <c r="F1380" t="s">
        <v>387</v>
      </c>
      <c r="G1380" t="s">
        <v>388</v>
      </c>
      <c r="H1380" t="s">
        <v>28</v>
      </c>
      <c r="I1380">
        <f>I1379*J1380</f>
        <v>-7.5600000000000001E-2</v>
      </c>
      <c r="J1380">
        <v>-0.89999999999999991</v>
      </c>
      <c r="O1380">
        <f t="shared" si="1352"/>
        <v>-1631.16</v>
      </c>
      <c r="P1380">
        <f t="shared" si="1353"/>
        <v>-1631.16</v>
      </c>
      <c r="Q1380">
        <f t="shared" si="1354"/>
        <v>0</v>
      </c>
      <c r="R1380">
        <f t="shared" si="1355"/>
        <v>0</v>
      </c>
      <c r="S1380">
        <f t="shared" si="1356"/>
        <v>0</v>
      </c>
      <c r="T1380">
        <f t="shared" si="1357"/>
        <v>0</v>
      </c>
      <c r="U1380">
        <f t="shared" si="1358"/>
        <v>0</v>
      </c>
      <c r="V1380">
        <f t="shared" si="1359"/>
        <v>0</v>
      </c>
      <c r="W1380">
        <f t="shared" si="1360"/>
        <v>0</v>
      </c>
      <c r="X1380">
        <f t="shared" si="1361"/>
        <v>0</v>
      </c>
      <c r="Y1380">
        <f t="shared" si="1362"/>
        <v>0</v>
      </c>
      <c r="AA1380">
        <v>33525518</v>
      </c>
      <c r="AB1380">
        <f t="shared" si="1363"/>
        <v>11416</v>
      </c>
      <c r="AC1380">
        <f t="shared" si="1364"/>
        <v>11416</v>
      </c>
      <c r="AD1380">
        <f t="shared" si="1365"/>
        <v>0</v>
      </c>
      <c r="AE1380">
        <f t="shared" si="1366"/>
        <v>0</v>
      </c>
      <c r="AF1380">
        <f t="shared" si="1367"/>
        <v>0</v>
      </c>
      <c r="AG1380">
        <f t="shared" si="1368"/>
        <v>0</v>
      </c>
      <c r="AH1380">
        <f t="shared" si="1369"/>
        <v>0</v>
      </c>
      <c r="AI1380">
        <f t="shared" si="1370"/>
        <v>0</v>
      </c>
      <c r="AJ1380">
        <f t="shared" si="1371"/>
        <v>0</v>
      </c>
      <c r="AK1380">
        <v>11416</v>
      </c>
      <c r="AL1380">
        <v>11416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111</v>
      </c>
      <c r="AU1380">
        <v>64</v>
      </c>
      <c r="AV1380">
        <v>1</v>
      </c>
      <c r="AW1380">
        <v>1</v>
      </c>
      <c r="AZ1380">
        <v>1</v>
      </c>
      <c r="BA1380">
        <v>1</v>
      </c>
      <c r="BB1380">
        <v>1</v>
      </c>
      <c r="BC1380">
        <v>1.89</v>
      </c>
      <c r="BD1380" t="s">
        <v>3</v>
      </c>
      <c r="BE1380" t="s">
        <v>3</v>
      </c>
      <c r="BF1380" t="s">
        <v>3</v>
      </c>
      <c r="BG1380" t="s">
        <v>3</v>
      </c>
      <c r="BH1380">
        <v>3</v>
      </c>
      <c r="BI1380">
        <v>1</v>
      </c>
      <c r="BJ1380" t="s">
        <v>389</v>
      </c>
      <c r="BM1380">
        <v>11001</v>
      </c>
      <c r="BN1380">
        <v>0</v>
      </c>
      <c r="BO1380" t="s">
        <v>387</v>
      </c>
      <c r="BP1380">
        <v>1</v>
      </c>
      <c r="BQ1380">
        <v>2</v>
      </c>
      <c r="BR1380">
        <v>1</v>
      </c>
      <c r="BS1380">
        <v>1</v>
      </c>
      <c r="BT1380">
        <v>1</v>
      </c>
      <c r="BU1380">
        <v>1</v>
      </c>
      <c r="BV1380">
        <v>1</v>
      </c>
      <c r="BW1380">
        <v>1</v>
      </c>
      <c r="BX1380">
        <v>1</v>
      </c>
      <c r="BY1380" t="s">
        <v>3</v>
      </c>
      <c r="BZ1380">
        <v>123</v>
      </c>
      <c r="CA1380">
        <v>75</v>
      </c>
      <c r="CE1380">
        <v>0</v>
      </c>
      <c r="CF1380">
        <v>0</v>
      </c>
      <c r="CG1380">
        <v>0</v>
      </c>
      <c r="CM1380">
        <v>0</v>
      </c>
      <c r="CN1380" t="s">
        <v>3</v>
      </c>
      <c r="CO1380">
        <v>0</v>
      </c>
      <c r="CP1380">
        <f t="shared" si="1372"/>
        <v>-1631.16</v>
      </c>
      <c r="CQ1380">
        <f t="shared" si="1373"/>
        <v>21576.239999999998</v>
      </c>
      <c r="CR1380">
        <f t="shared" si="1374"/>
        <v>0</v>
      </c>
      <c r="CS1380">
        <f t="shared" si="1375"/>
        <v>0</v>
      </c>
      <c r="CT1380">
        <f t="shared" si="1376"/>
        <v>0</v>
      </c>
      <c r="CU1380">
        <f t="shared" si="1377"/>
        <v>0</v>
      </c>
      <c r="CV1380">
        <f t="shared" si="1378"/>
        <v>0</v>
      </c>
      <c r="CW1380">
        <f t="shared" si="1379"/>
        <v>0</v>
      </c>
      <c r="CX1380">
        <f t="shared" si="1380"/>
        <v>0</v>
      </c>
      <c r="CY1380">
        <f t="shared" si="1381"/>
        <v>0</v>
      </c>
      <c r="CZ1380">
        <f t="shared" si="1382"/>
        <v>0</v>
      </c>
      <c r="DC1380" t="s">
        <v>3</v>
      </c>
      <c r="DD1380" t="s">
        <v>3</v>
      </c>
      <c r="DE1380" t="s">
        <v>3</v>
      </c>
      <c r="DF1380" t="s">
        <v>3</v>
      </c>
      <c r="DG1380" t="s">
        <v>3</v>
      </c>
      <c r="DH1380" t="s">
        <v>3</v>
      </c>
      <c r="DI1380" t="s">
        <v>3</v>
      </c>
      <c r="DJ1380" t="s">
        <v>3</v>
      </c>
      <c r="DK1380" t="s">
        <v>3</v>
      </c>
      <c r="DL1380" t="s">
        <v>3</v>
      </c>
      <c r="DM1380" t="s">
        <v>3</v>
      </c>
      <c r="DN1380">
        <v>0</v>
      </c>
      <c r="DO1380">
        <v>0</v>
      </c>
      <c r="DP1380">
        <v>1</v>
      </c>
      <c r="DQ1380">
        <v>1</v>
      </c>
      <c r="DU1380">
        <v>1009</v>
      </c>
      <c r="DV1380" t="s">
        <v>28</v>
      </c>
      <c r="DW1380" t="s">
        <v>28</v>
      </c>
      <c r="DX1380">
        <v>1000</v>
      </c>
      <c r="DZ1380" t="s">
        <v>3</v>
      </c>
      <c r="EA1380" t="s">
        <v>3</v>
      </c>
      <c r="EB1380" t="s">
        <v>3</v>
      </c>
      <c r="EC1380" t="s">
        <v>3</v>
      </c>
      <c r="EE1380">
        <v>36260427</v>
      </c>
      <c r="EF1380">
        <v>2</v>
      </c>
      <c r="EG1380" t="s">
        <v>55</v>
      </c>
      <c r="EH1380">
        <v>0</v>
      </c>
      <c r="EI1380" t="s">
        <v>3</v>
      </c>
      <c r="EJ1380">
        <v>1</v>
      </c>
      <c r="EK1380">
        <v>11001</v>
      </c>
      <c r="EL1380" t="s">
        <v>23</v>
      </c>
      <c r="EM1380" t="s">
        <v>197</v>
      </c>
      <c r="EO1380" t="s">
        <v>3</v>
      </c>
      <c r="EQ1380">
        <v>0</v>
      </c>
      <c r="ER1380">
        <v>11416</v>
      </c>
      <c r="ES1380">
        <v>11416</v>
      </c>
      <c r="ET1380">
        <v>0</v>
      </c>
      <c r="EU1380">
        <v>0</v>
      </c>
      <c r="EV1380">
        <v>0</v>
      </c>
      <c r="EW1380">
        <v>0</v>
      </c>
      <c r="EX1380">
        <v>0</v>
      </c>
      <c r="FQ1380">
        <v>0</v>
      </c>
      <c r="FR1380">
        <f t="shared" si="1383"/>
        <v>0</v>
      </c>
      <c r="FS1380">
        <v>0</v>
      </c>
      <c r="FT1380" t="s">
        <v>58</v>
      </c>
      <c r="FU1380" t="s">
        <v>59</v>
      </c>
      <c r="FX1380">
        <v>110.7</v>
      </c>
      <c r="FY1380">
        <v>63.75</v>
      </c>
      <c r="GA1380" t="s">
        <v>3</v>
      </c>
      <c r="GD1380">
        <v>1</v>
      </c>
      <c r="GF1380">
        <v>-406617202</v>
      </c>
      <c r="GG1380">
        <v>2</v>
      </c>
      <c r="GH1380">
        <v>1</v>
      </c>
      <c r="GI1380">
        <v>2</v>
      </c>
      <c r="GJ1380">
        <v>0</v>
      </c>
      <c r="GK1380">
        <v>0</v>
      </c>
      <c r="GL1380">
        <f t="shared" si="1384"/>
        <v>0</v>
      </c>
      <c r="GM1380">
        <f t="shared" si="1385"/>
        <v>-1631.16</v>
      </c>
      <c r="GN1380">
        <f t="shared" si="1386"/>
        <v>-1631.16</v>
      </c>
      <c r="GO1380">
        <f t="shared" si="1387"/>
        <v>0</v>
      </c>
      <c r="GP1380">
        <f t="shared" si="1388"/>
        <v>0</v>
      </c>
      <c r="GR1380">
        <v>0</v>
      </c>
      <c r="GS1380">
        <v>3</v>
      </c>
      <c r="GT1380">
        <v>0</v>
      </c>
      <c r="GU1380" t="s">
        <v>3</v>
      </c>
      <c r="GV1380">
        <f t="shared" si="1389"/>
        <v>0</v>
      </c>
      <c r="GW1380">
        <v>1</v>
      </c>
      <c r="GX1380">
        <f t="shared" si="1390"/>
        <v>0</v>
      </c>
      <c r="HA1380">
        <v>0</v>
      </c>
      <c r="HB1380">
        <v>0</v>
      </c>
      <c r="HC1380">
        <f t="shared" si="1391"/>
        <v>0</v>
      </c>
      <c r="HE1380" t="s">
        <v>3</v>
      </c>
      <c r="HF1380" t="s">
        <v>3</v>
      </c>
      <c r="IK1380">
        <v>0</v>
      </c>
    </row>
    <row r="1381" spans="1:245">
      <c r="A1381">
        <v>17</v>
      </c>
      <c r="B1381">
        <v>0</v>
      </c>
      <c r="C1381">
        <f>ROW(SmtRes!A1207)</f>
        <v>1207</v>
      </c>
      <c r="D1381">
        <f>ROW(EtalonRes!A1187)</f>
        <v>1187</v>
      </c>
      <c r="E1381" t="s">
        <v>30</v>
      </c>
      <c r="F1381" t="s">
        <v>380</v>
      </c>
      <c r="G1381" t="s">
        <v>381</v>
      </c>
      <c r="H1381" t="s">
        <v>382</v>
      </c>
      <c r="I1381">
        <f>ROUND(8.4/100,9)</f>
        <v>8.4000000000000005E-2</v>
      </c>
      <c r="J1381">
        <v>0</v>
      </c>
      <c r="O1381">
        <f t="shared" si="1352"/>
        <v>5266.72</v>
      </c>
      <c r="P1381">
        <f t="shared" si="1353"/>
        <v>2414.58</v>
      </c>
      <c r="Q1381">
        <f t="shared" si="1354"/>
        <v>807.72</v>
      </c>
      <c r="R1381">
        <f t="shared" si="1355"/>
        <v>379.21</v>
      </c>
      <c r="S1381">
        <f t="shared" si="1356"/>
        <v>2044.42</v>
      </c>
      <c r="T1381">
        <f t="shared" si="1357"/>
        <v>0</v>
      </c>
      <c r="U1381">
        <f t="shared" si="1358"/>
        <v>6.7040400000000009</v>
      </c>
      <c r="V1381">
        <f t="shared" si="1359"/>
        <v>1.16256</v>
      </c>
      <c r="W1381">
        <f t="shared" si="1360"/>
        <v>0</v>
      </c>
      <c r="X1381">
        <f t="shared" si="1361"/>
        <v>2690.23</v>
      </c>
      <c r="Y1381">
        <f t="shared" si="1362"/>
        <v>1551.12</v>
      </c>
      <c r="AA1381">
        <v>33525518</v>
      </c>
      <c r="AB1381">
        <f t="shared" si="1363"/>
        <v>4431.62</v>
      </c>
      <c r="AC1381">
        <f t="shared" si="1364"/>
        <v>2818.14</v>
      </c>
      <c r="AD1381">
        <f t="shared" si="1365"/>
        <v>845.71</v>
      </c>
      <c r="AE1381">
        <f t="shared" si="1366"/>
        <v>142.41</v>
      </c>
      <c r="AF1381">
        <f t="shared" si="1367"/>
        <v>767.77</v>
      </c>
      <c r="AG1381">
        <f t="shared" si="1368"/>
        <v>0</v>
      </c>
      <c r="AH1381">
        <f t="shared" si="1369"/>
        <v>79.81</v>
      </c>
      <c r="AI1381">
        <f t="shared" si="1370"/>
        <v>13.84</v>
      </c>
      <c r="AJ1381">
        <f t="shared" si="1371"/>
        <v>0</v>
      </c>
      <c r="AK1381">
        <v>4431.62</v>
      </c>
      <c r="AL1381">
        <v>2818.14</v>
      </c>
      <c r="AM1381">
        <v>845.71</v>
      </c>
      <c r="AN1381">
        <v>142.41</v>
      </c>
      <c r="AO1381">
        <v>767.77</v>
      </c>
      <c r="AP1381">
        <v>0</v>
      </c>
      <c r="AQ1381">
        <v>79.81</v>
      </c>
      <c r="AR1381">
        <v>13.84</v>
      </c>
      <c r="AS1381">
        <v>0</v>
      </c>
      <c r="AT1381">
        <v>111</v>
      </c>
      <c r="AU1381">
        <v>64</v>
      </c>
      <c r="AV1381">
        <v>1</v>
      </c>
      <c r="AW1381">
        <v>1</v>
      </c>
      <c r="AZ1381">
        <v>1</v>
      </c>
      <c r="BA1381">
        <v>31.7</v>
      </c>
      <c r="BB1381">
        <v>11.37</v>
      </c>
      <c r="BC1381">
        <v>10.199999999999999</v>
      </c>
      <c r="BD1381" t="s">
        <v>3</v>
      </c>
      <c r="BE1381" t="s">
        <v>3</v>
      </c>
      <c r="BF1381" t="s">
        <v>3</v>
      </c>
      <c r="BG1381" t="s">
        <v>3</v>
      </c>
      <c r="BH1381">
        <v>0</v>
      </c>
      <c r="BI1381">
        <v>1</v>
      </c>
      <c r="BJ1381" t="s">
        <v>383</v>
      </c>
      <c r="BM1381">
        <v>11001</v>
      </c>
      <c r="BN1381">
        <v>0</v>
      </c>
      <c r="BO1381" t="s">
        <v>380</v>
      </c>
      <c r="BP1381">
        <v>1</v>
      </c>
      <c r="BQ1381">
        <v>2</v>
      </c>
      <c r="BR1381">
        <v>0</v>
      </c>
      <c r="BS1381">
        <v>31.7</v>
      </c>
      <c r="BT1381">
        <v>1</v>
      </c>
      <c r="BU1381">
        <v>1</v>
      </c>
      <c r="BV1381">
        <v>1</v>
      </c>
      <c r="BW1381">
        <v>1</v>
      </c>
      <c r="BX1381">
        <v>1</v>
      </c>
      <c r="BY1381" t="s">
        <v>3</v>
      </c>
      <c r="BZ1381">
        <v>123</v>
      </c>
      <c r="CA1381">
        <v>75</v>
      </c>
      <c r="CE1381">
        <v>0</v>
      </c>
      <c r="CF1381">
        <v>0</v>
      </c>
      <c r="CG1381">
        <v>0</v>
      </c>
      <c r="CM1381">
        <v>0</v>
      </c>
      <c r="CN1381" t="s">
        <v>3</v>
      </c>
      <c r="CO1381">
        <v>0</v>
      </c>
      <c r="CP1381">
        <f t="shared" si="1372"/>
        <v>5266.72</v>
      </c>
      <c r="CQ1381">
        <f t="shared" si="1373"/>
        <v>28745.027999999998</v>
      </c>
      <c r="CR1381">
        <f t="shared" si="1374"/>
        <v>9615.7227000000003</v>
      </c>
      <c r="CS1381">
        <f t="shared" si="1375"/>
        <v>4514.3969999999999</v>
      </c>
      <c r="CT1381">
        <f t="shared" si="1376"/>
        <v>24338.308999999997</v>
      </c>
      <c r="CU1381">
        <f t="shared" si="1377"/>
        <v>0</v>
      </c>
      <c r="CV1381">
        <f t="shared" si="1378"/>
        <v>79.81</v>
      </c>
      <c r="CW1381">
        <f t="shared" si="1379"/>
        <v>13.84</v>
      </c>
      <c r="CX1381">
        <f t="shared" si="1380"/>
        <v>0</v>
      </c>
      <c r="CY1381">
        <f t="shared" si="1381"/>
        <v>2690.2293</v>
      </c>
      <c r="CZ1381">
        <f t="shared" si="1382"/>
        <v>1551.1232</v>
      </c>
      <c r="DC1381" t="s">
        <v>3</v>
      </c>
      <c r="DD1381" t="s">
        <v>3</v>
      </c>
      <c r="DE1381" t="s">
        <v>3</v>
      </c>
      <c r="DF1381" t="s">
        <v>3</v>
      </c>
      <c r="DG1381" t="s">
        <v>3</v>
      </c>
      <c r="DH1381" t="s">
        <v>3</v>
      </c>
      <c r="DI1381" t="s">
        <v>3</v>
      </c>
      <c r="DJ1381" t="s">
        <v>3</v>
      </c>
      <c r="DK1381" t="s">
        <v>3</v>
      </c>
      <c r="DL1381" t="s">
        <v>3</v>
      </c>
      <c r="DM1381" t="s">
        <v>3</v>
      </c>
      <c r="DN1381">
        <v>0</v>
      </c>
      <c r="DO1381">
        <v>0</v>
      </c>
      <c r="DP1381">
        <v>1</v>
      </c>
      <c r="DQ1381">
        <v>1</v>
      </c>
      <c r="DU1381">
        <v>1013</v>
      </c>
      <c r="DV1381" t="s">
        <v>382</v>
      </c>
      <c r="DW1381" t="s">
        <v>382</v>
      </c>
      <c r="DX1381">
        <v>1</v>
      </c>
      <c r="DZ1381" t="s">
        <v>3</v>
      </c>
      <c r="EA1381" t="s">
        <v>3</v>
      </c>
      <c r="EB1381" t="s">
        <v>3</v>
      </c>
      <c r="EC1381" t="s">
        <v>3</v>
      </c>
      <c r="EE1381">
        <v>36260427</v>
      </c>
      <c r="EF1381">
        <v>2</v>
      </c>
      <c r="EG1381" t="s">
        <v>55</v>
      </c>
      <c r="EH1381">
        <v>0</v>
      </c>
      <c r="EI1381" t="s">
        <v>3</v>
      </c>
      <c r="EJ1381">
        <v>1</v>
      </c>
      <c r="EK1381">
        <v>11001</v>
      </c>
      <c r="EL1381" t="s">
        <v>23</v>
      </c>
      <c r="EM1381" t="s">
        <v>197</v>
      </c>
      <c r="EO1381" t="s">
        <v>3</v>
      </c>
      <c r="EQ1381">
        <v>0</v>
      </c>
      <c r="ER1381">
        <v>4431.62</v>
      </c>
      <c r="ES1381">
        <v>2818.14</v>
      </c>
      <c r="ET1381">
        <v>845.71</v>
      </c>
      <c r="EU1381">
        <v>142.41</v>
      </c>
      <c r="EV1381">
        <v>767.77</v>
      </c>
      <c r="EW1381">
        <v>79.81</v>
      </c>
      <c r="EX1381">
        <v>13.84</v>
      </c>
      <c r="EY1381">
        <v>0</v>
      </c>
      <c r="FQ1381">
        <v>0</v>
      </c>
      <c r="FR1381">
        <f t="shared" si="1383"/>
        <v>0</v>
      </c>
      <c r="FS1381">
        <v>0</v>
      </c>
      <c r="FT1381" t="s">
        <v>58</v>
      </c>
      <c r="FU1381" t="s">
        <v>59</v>
      </c>
      <c r="FX1381">
        <v>110.7</v>
      </c>
      <c r="FY1381">
        <v>63.75</v>
      </c>
      <c r="GA1381" t="s">
        <v>3</v>
      </c>
      <c r="GD1381">
        <v>1</v>
      </c>
      <c r="GF1381">
        <v>2119765829</v>
      </c>
      <c r="GG1381">
        <v>2</v>
      </c>
      <c r="GH1381">
        <v>1</v>
      </c>
      <c r="GI1381">
        <v>2</v>
      </c>
      <c r="GJ1381">
        <v>0</v>
      </c>
      <c r="GK1381">
        <v>0</v>
      </c>
      <c r="GL1381">
        <f t="shared" si="1384"/>
        <v>0</v>
      </c>
      <c r="GM1381">
        <f t="shared" si="1385"/>
        <v>9508.07</v>
      </c>
      <c r="GN1381">
        <f t="shared" si="1386"/>
        <v>9508.07</v>
      </c>
      <c r="GO1381">
        <f t="shared" si="1387"/>
        <v>0</v>
      </c>
      <c r="GP1381">
        <f t="shared" si="1388"/>
        <v>0</v>
      </c>
      <c r="GR1381">
        <v>0</v>
      </c>
      <c r="GS1381">
        <v>3</v>
      </c>
      <c r="GT1381">
        <v>0</v>
      </c>
      <c r="GU1381" t="s">
        <v>3</v>
      </c>
      <c r="GV1381">
        <f t="shared" si="1389"/>
        <v>0</v>
      </c>
      <c r="GW1381">
        <v>1</v>
      </c>
      <c r="GX1381">
        <f t="shared" si="1390"/>
        <v>0</v>
      </c>
      <c r="HA1381">
        <v>0</v>
      </c>
      <c r="HB1381">
        <v>0</v>
      </c>
      <c r="HC1381">
        <f t="shared" si="1391"/>
        <v>0</v>
      </c>
      <c r="HE1381" t="s">
        <v>3</v>
      </c>
      <c r="HF1381" t="s">
        <v>3</v>
      </c>
      <c r="IK1381">
        <v>0</v>
      </c>
    </row>
    <row r="1382" spans="1:245">
      <c r="A1382">
        <v>18</v>
      </c>
      <c r="B1382">
        <v>0</v>
      </c>
      <c r="C1382">
        <v>1204</v>
      </c>
      <c r="E1382" t="s">
        <v>35</v>
      </c>
      <c r="F1382" t="s">
        <v>390</v>
      </c>
      <c r="G1382" t="s">
        <v>391</v>
      </c>
      <c r="H1382" t="s">
        <v>28</v>
      </c>
      <c r="I1382">
        <f>I1381*J1382</f>
        <v>-0.14027999999999999</v>
      </c>
      <c r="J1382">
        <v>-1.6699999999999997</v>
      </c>
      <c r="O1382">
        <f t="shared" si="1352"/>
        <v>-1541.96</v>
      </c>
      <c r="P1382">
        <f t="shared" si="1353"/>
        <v>-1541.96</v>
      </c>
      <c r="Q1382">
        <f t="shared" si="1354"/>
        <v>0</v>
      </c>
      <c r="R1382">
        <f t="shared" si="1355"/>
        <v>0</v>
      </c>
      <c r="S1382">
        <f t="shared" si="1356"/>
        <v>0</v>
      </c>
      <c r="T1382">
        <f t="shared" si="1357"/>
        <v>0</v>
      </c>
      <c r="U1382">
        <f t="shared" si="1358"/>
        <v>0</v>
      </c>
      <c r="V1382">
        <f t="shared" si="1359"/>
        <v>0</v>
      </c>
      <c r="W1382">
        <f t="shared" si="1360"/>
        <v>0</v>
      </c>
      <c r="X1382">
        <f t="shared" si="1361"/>
        <v>0</v>
      </c>
      <c r="Y1382">
        <f t="shared" si="1362"/>
        <v>0</v>
      </c>
      <c r="AA1382">
        <v>33525518</v>
      </c>
      <c r="AB1382">
        <f t="shared" si="1363"/>
        <v>600</v>
      </c>
      <c r="AC1382">
        <f t="shared" si="1364"/>
        <v>600</v>
      </c>
      <c r="AD1382">
        <f t="shared" si="1365"/>
        <v>0</v>
      </c>
      <c r="AE1382">
        <f t="shared" si="1366"/>
        <v>0</v>
      </c>
      <c r="AF1382">
        <f t="shared" si="1367"/>
        <v>0</v>
      </c>
      <c r="AG1382">
        <f t="shared" si="1368"/>
        <v>0</v>
      </c>
      <c r="AH1382">
        <f t="shared" si="1369"/>
        <v>0</v>
      </c>
      <c r="AI1382">
        <f t="shared" si="1370"/>
        <v>0</v>
      </c>
      <c r="AJ1382">
        <f t="shared" si="1371"/>
        <v>0</v>
      </c>
      <c r="AK1382">
        <v>600</v>
      </c>
      <c r="AL1382">
        <v>600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111</v>
      </c>
      <c r="AU1382">
        <v>64</v>
      </c>
      <c r="AV1382">
        <v>1</v>
      </c>
      <c r="AW1382">
        <v>1</v>
      </c>
      <c r="AZ1382">
        <v>1</v>
      </c>
      <c r="BA1382">
        <v>1</v>
      </c>
      <c r="BB1382">
        <v>1</v>
      </c>
      <c r="BC1382">
        <v>18.32</v>
      </c>
      <c r="BD1382" t="s">
        <v>3</v>
      </c>
      <c r="BE1382" t="s">
        <v>3</v>
      </c>
      <c r="BF1382" t="s">
        <v>3</v>
      </c>
      <c r="BG1382" t="s">
        <v>3</v>
      </c>
      <c r="BH1382">
        <v>3</v>
      </c>
      <c r="BI1382">
        <v>1</v>
      </c>
      <c r="BJ1382" t="s">
        <v>392</v>
      </c>
      <c r="BM1382">
        <v>11001</v>
      </c>
      <c r="BN1382">
        <v>0</v>
      </c>
      <c r="BO1382" t="s">
        <v>390</v>
      </c>
      <c r="BP1382">
        <v>1</v>
      </c>
      <c r="BQ1382">
        <v>2</v>
      </c>
      <c r="BR1382">
        <v>1</v>
      </c>
      <c r="BS1382">
        <v>1</v>
      </c>
      <c r="BT1382">
        <v>1</v>
      </c>
      <c r="BU1382">
        <v>1</v>
      </c>
      <c r="BV1382">
        <v>1</v>
      </c>
      <c r="BW1382">
        <v>1</v>
      </c>
      <c r="BX1382">
        <v>1</v>
      </c>
      <c r="BY1382" t="s">
        <v>3</v>
      </c>
      <c r="BZ1382">
        <v>123</v>
      </c>
      <c r="CA1382">
        <v>75</v>
      </c>
      <c r="CE1382">
        <v>0</v>
      </c>
      <c r="CF1382">
        <v>0</v>
      </c>
      <c r="CG1382">
        <v>0</v>
      </c>
      <c r="CM1382">
        <v>0</v>
      </c>
      <c r="CN1382" t="s">
        <v>3</v>
      </c>
      <c r="CO1382">
        <v>0</v>
      </c>
      <c r="CP1382">
        <f t="shared" si="1372"/>
        <v>-1541.96</v>
      </c>
      <c r="CQ1382">
        <f t="shared" si="1373"/>
        <v>10992</v>
      </c>
      <c r="CR1382">
        <f t="shared" si="1374"/>
        <v>0</v>
      </c>
      <c r="CS1382">
        <f t="shared" si="1375"/>
        <v>0</v>
      </c>
      <c r="CT1382">
        <f t="shared" si="1376"/>
        <v>0</v>
      </c>
      <c r="CU1382">
        <f t="shared" si="1377"/>
        <v>0</v>
      </c>
      <c r="CV1382">
        <f t="shared" si="1378"/>
        <v>0</v>
      </c>
      <c r="CW1382">
        <f t="shared" si="1379"/>
        <v>0</v>
      </c>
      <c r="CX1382">
        <f t="shared" si="1380"/>
        <v>0</v>
      </c>
      <c r="CY1382">
        <f t="shared" si="1381"/>
        <v>0</v>
      </c>
      <c r="CZ1382">
        <f t="shared" si="1382"/>
        <v>0</v>
      </c>
      <c r="DC1382" t="s">
        <v>3</v>
      </c>
      <c r="DD1382" t="s">
        <v>3</v>
      </c>
      <c r="DE1382" t="s">
        <v>3</v>
      </c>
      <c r="DF1382" t="s">
        <v>3</v>
      </c>
      <c r="DG1382" t="s">
        <v>3</v>
      </c>
      <c r="DH1382" t="s">
        <v>3</v>
      </c>
      <c r="DI1382" t="s">
        <v>3</v>
      </c>
      <c r="DJ1382" t="s">
        <v>3</v>
      </c>
      <c r="DK1382" t="s">
        <v>3</v>
      </c>
      <c r="DL1382" t="s">
        <v>3</v>
      </c>
      <c r="DM1382" t="s">
        <v>3</v>
      </c>
      <c r="DN1382">
        <v>0</v>
      </c>
      <c r="DO1382">
        <v>0</v>
      </c>
      <c r="DP1382">
        <v>1</v>
      </c>
      <c r="DQ1382">
        <v>1</v>
      </c>
      <c r="DU1382">
        <v>1009</v>
      </c>
      <c r="DV1382" t="s">
        <v>28</v>
      </c>
      <c r="DW1382" t="s">
        <v>28</v>
      </c>
      <c r="DX1382">
        <v>1000</v>
      </c>
      <c r="DZ1382" t="s">
        <v>3</v>
      </c>
      <c r="EA1382" t="s">
        <v>3</v>
      </c>
      <c r="EB1382" t="s">
        <v>3</v>
      </c>
      <c r="EC1382" t="s">
        <v>3</v>
      </c>
      <c r="EE1382">
        <v>36260427</v>
      </c>
      <c r="EF1382">
        <v>2</v>
      </c>
      <c r="EG1382" t="s">
        <v>55</v>
      </c>
      <c r="EH1382">
        <v>0</v>
      </c>
      <c r="EI1382" t="s">
        <v>3</v>
      </c>
      <c r="EJ1382">
        <v>1</v>
      </c>
      <c r="EK1382">
        <v>11001</v>
      </c>
      <c r="EL1382" t="s">
        <v>23</v>
      </c>
      <c r="EM1382" t="s">
        <v>197</v>
      </c>
      <c r="EO1382" t="s">
        <v>3</v>
      </c>
      <c r="EQ1382">
        <v>0</v>
      </c>
      <c r="ER1382">
        <v>600</v>
      </c>
      <c r="ES1382">
        <v>600</v>
      </c>
      <c r="ET1382">
        <v>0</v>
      </c>
      <c r="EU1382">
        <v>0</v>
      </c>
      <c r="EV1382">
        <v>0</v>
      </c>
      <c r="EW1382">
        <v>0</v>
      </c>
      <c r="EX1382">
        <v>0</v>
      </c>
      <c r="FQ1382">
        <v>0</v>
      </c>
      <c r="FR1382">
        <f t="shared" si="1383"/>
        <v>0</v>
      </c>
      <c r="FS1382">
        <v>0</v>
      </c>
      <c r="FT1382" t="s">
        <v>58</v>
      </c>
      <c r="FU1382" t="s">
        <v>59</v>
      </c>
      <c r="FX1382">
        <v>110.7</v>
      </c>
      <c r="FY1382">
        <v>63.75</v>
      </c>
      <c r="GA1382" t="s">
        <v>3</v>
      </c>
      <c r="GD1382">
        <v>1</v>
      </c>
      <c r="GF1382">
        <v>-84705230</v>
      </c>
      <c r="GG1382">
        <v>2</v>
      </c>
      <c r="GH1382">
        <v>1</v>
      </c>
      <c r="GI1382">
        <v>2</v>
      </c>
      <c r="GJ1382">
        <v>0</v>
      </c>
      <c r="GK1382">
        <v>0</v>
      </c>
      <c r="GL1382">
        <f t="shared" si="1384"/>
        <v>0</v>
      </c>
      <c r="GM1382">
        <f t="shared" si="1385"/>
        <v>-1541.96</v>
      </c>
      <c r="GN1382">
        <f t="shared" si="1386"/>
        <v>-1541.96</v>
      </c>
      <c r="GO1382">
        <f t="shared" si="1387"/>
        <v>0</v>
      </c>
      <c r="GP1382">
        <f t="shared" si="1388"/>
        <v>0</v>
      </c>
      <c r="GR1382">
        <v>0</v>
      </c>
      <c r="GS1382">
        <v>3</v>
      </c>
      <c r="GT1382">
        <v>0</v>
      </c>
      <c r="GU1382" t="s">
        <v>3</v>
      </c>
      <c r="GV1382">
        <f t="shared" si="1389"/>
        <v>0</v>
      </c>
      <c r="GW1382">
        <v>1</v>
      </c>
      <c r="GX1382">
        <f t="shared" si="1390"/>
        <v>0</v>
      </c>
      <c r="HA1382">
        <v>0</v>
      </c>
      <c r="HB1382">
        <v>0</v>
      </c>
      <c r="HC1382">
        <f t="shared" si="1391"/>
        <v>0</v>
      </c>
      <c r="HE1382" t="s">
        <v>3</v>
      </c>
      <c r="HF1382" t="s">
        <v>3</v>
      </c>
      <c r="IK1382">
        <v>0</v>
      </c>
    </row>
    <row r="1383" spans="1:245">
      <c r="A1383">
        <v>18</v>
      </c>
      <c r="B1383">
        <v>0</v>
      </c>
      <c r="C1383">
        <v>1205</v>
      </c>
      <c r="E1383" t="s">
        <v>292</v>
      </c>
      <c r="F1383" t="s">
        <v>393</v>
      </c>
      <c r="G1383" t="s">
        <v>394</v>
      </c>
      <c r="H1383" t="s">
        <v>28</v>
      </c>
      <c r="I1383">
        <f>I1381*J1383</f>
        <v>-2.6879999999999999E-3</v>
      </c>
      <c r="J1383">
        <v>-3.1999999999999994E-2</v>
      </c>
      <c r="O1383">
        <f t="shared" si="1352"/>
        <v>-218.31</v>
      </c>
      <c r="P1383">
        <f t="shared" si="1353"/>
        <v>-218.31</v>
      </c>
      <c r="Q1383">
        <f t="shared" si="1354"/>
        <v>0</v>
      </c>
      <c r="R1383">
        <f t="shared" si="1355"/>
        <v>0</v>
      </c>
      <c r="S1383">
        <f t="shared" si="1356"/>
        <v>0</v>
      </c>
      <c r="T1383">
        <f t="shared" si="1357"/>
        <v>0</v>
      </c>
      <c r="U1383">
        <f t="shared" si="1358"/>
        <v>0</v>
      </c>
      <c r="V1383">
        <f t="shared" si="1359"/>
        <v>0</v>
      </c>
      <c r="W1383">
        <f t="shared" si="1360"/>
        <v>0</v>
      </c>
      <c r="X1383">
        <f t="shared" si="1361"/>
        <v>0</v>
      </c>
      <c r="Y1383">
        <f t="shared" si="1362"/>
        <v>0</v>
      </c>
      <c r="AA1383">
        <v>33525518</v>
      </c>
      <c r="AB1383">
        <f t="shared" si="1363"/>
        <v>13673</v>
      </c>
      <c r="AC1383">
        <f t="shared" si="1364"/>
        <v>13673</v>
      </c>
      <c r="AD1383">
        <f t="shared" si="1365"/>
        <v>0</v>
      </c>
      <c r="AE1383">
        <f t="shared" si="1366"/>
        <v>0</v>
      </c>
      <c r="AF1383">
        <f t="shared" si="1367"/>
        <v>0</v>
      </c>
      <c r="AG1383">
        <f t="shared" si="1368"/>
        <v>0</v>
      </c>
      <c r="AH1383">
        <f t="shared" si="1369"/>
        <v>0</v>
      </c>
      <c r="AI1383">
        <f t="shared" si="1370"/>
        <v>0</v>
      </c>
      <c r="AJ1383">
        <f t="shared" si="1371"/>
        <v>0</v>
      </c>
      <c r="AK1383">
        <v>13673</v>
      </c>
      <c r="AL1383">
        <v>13673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111</v>
      </c>
      <c r="AU1383">
        <v>64</v>
      </c>
      <c r="AV1383">
        <v>1</v>
      </c>
      <c r="AW1383">
        <v>1</v>
      </c>
      <c r="AZ1383">
        <v>1</v>
      </c>
      <c r="BA1383">
        <v>1</v>
      </c>
      <c r="BB1383">
        <v>1</v>
      </c>
      <c r="BC1383">
        <v>5.94</v>
      </c>
      <c r="BD1383" t="s">
        <v>3</v>
      </c>
      <c r="BE1383" t="s">
        <v>3</v>
      </c>
      <c r="BF1383" t="s">
        <v>3</v>
      </c>
      <c r="BG1383" t="s">
        <v>3</v>
      </c>
      <c r="BH1383">
        <v>3</v>
      </c>
      <c r="BI1383">
        <v>1</v>
      </c>
      <c r="BJ1383" t="s">
        <v>395</v>
      </c>
      <c r="BM1383">
        <v>11001</v>
      </c>
      <c r="BN1383">
        <v>0</v>
      </c>
      <c r="BO1383" t="s">
        <v>393</v>
      </c>
      <c r="BP1383">
        <v>1</v>
      </c>
      <c r="BQ1383">
        <v>2</v>
      </c>
      <c r="BR1383">
        <v>1</v>
      </c>
      <c r="BS1383">
        <v>1</v>
      </c>
      <c r="BT1383">
        <v>1</v>
      </c>
      <c r="BU1383">
        <v>1</v>
      </c>
      <c r="BV1383">
        <v>1</v>
      </c>
      <c r="BW1383">
        <v>1</v>
      </c>
      <c r="BX1383">
        <v>1</v>
      </c>
      <c r="BY1383" t="s">
        <v>3</v>
      </c>
      <c r="BZ1383">
        <v>123</v>
      </c>
      <c r="CA1383">
        <v>75</v>
      </c>
      <c r="CE1383">
        <v>0</v>
      </c>
      <c r="CF1383">
        <v>0</v>
      </c>
      <c r="CG1383">
        <v>0</v>
      </c>
      <c r="CM1383">
        <v>0</v>
      </c>
      <c r="CN1383" t="s">
        <v>3</v>
      </c>
      <c r="CO1383">
        <v>0</v>
      </c>
      <c r="CP1383">
        <f t="shared" si="1372"/>
        <v>-218.31</v>
      </c>
      <c r="CQ1383">
        <f t="shared" si="1373"/>
        <v>81217.62000000001</v>
      </c>
      <c r="CR1383">
        <f t="shared" si="1374"/>
        <v>0</v>
      </c>
      <c r="CS1383">
        <f t="shared" si="1375"/>
        <v>0</v>
      </c>
      <c r="CT1383">
        <f t="shared" si="1376"/>
        <v>0</v>
      </c>
      <c r="CU1383">
        <f t="shared" si="1377"/>
        <v>0</v>
      </c>
      <c r="CV1383">
        <f t="shared" si="1378"/>
        <v>0</v>
      </c>
      <c r="CW1383">
        <f t="shared" si="1379"/>
        <v>0</v>
      </c>
      <c r="CX1383">
        <f t="shared" si="1380"/>
        <v>0</v>
      </c>
      <c r="CY1383">
        <f t="shared" si="1381"/>
        <v>0</v>
      </c>
      <c r="CZ1383">
        <f t="shared" si="1382"/>
        <v>0</v>
      </c>
      <c r="DC1383" t="s">
        <v>3</v>
      </c>
      <c r="DD1383" t="s">
        <v>3</v>
      </c>
      <c r="DE1383" t="s">
        <v>3</v>
      </c>
      <c r="DF1383" t="s">
        <v>3</v>
      </c>
      <c r="DG1383" t="s">
        <v>3</v>
      </c>
      <c r="DH1383" t="s">
        <v>3</v>
      </c>
      <c r="DI1383" t="s">
        <v>3</v>
      </c>
      <c r="DJ1383" t="s">
        <v>3</v>
      </c>
      <c r="DK1383" t="s">
        <v>3</v>
      </c>
      <c r="DL1383" t="s">
        <v>3</v>
      </c>
      <c r="DM1383" t="s">
        <v>3</v>
      </c>
      <c r="DN1383">
        <v>0</v>
      </c>
      <c r="DO1383">
        <v>0</v>
      </c>
      <c r="DP1383">
        <v>1</v>
      </c>
      <c r="DQ1383">
        <v>1</v>
      </c>
      <c r="DU1383">
        <v>1009</v>
      </c>
      <c r="DV1383" t="s">
        <v>28</v>
      </c>
      <c r="DW1383" t="s">
        <v>28</v>
      </c>
      <c r="DX1383">
        <v>1000</v>
      </c>
      <c r="DZ1383" t="s">
        <v>3</v>
      </c>
      <c r="EA1383" t="s">
        <v>3</v>
      </c>
      <c r="EB1383" t="s">
        <v>3</v>
      </c>
      <c r="EC1383" t="s">
        <v>3</v>
      </c>
      <c r="EE1383">
        <v>36260427</v>
      </c>
      <c r="EF1383">
        <v>2</v>
      </c>
      <c r="EG1383" t="s">
        <v>55</v>
      </c>
      <c r="EH1383">
        <v>0</v>
      </c>
      <c r="EI1383" t="s">
        <v>3</v>
      </c>
      <c r="EJ1383">
        <v>1</v>
      </c>
      <c r="EK1383">
        <v>11001</v>
      </c>
      <c r="EL1383" t="s">
        <v>23</v>
      </c>
      <c r="EM1383" t="s">
        <v>197</v>
      </c>
      <c r="EO1383" t="s">
        <v>3</v>
      </c>
      <c r="EQ1383">
        <v>0</v>
      </c>
      <c r="ER1383">
        <v>13673</v>
      </c>
      <c r="ES1383">
        <v>13673</v>
      </c>
      <c r="ET1383">
        <v>0</v>
      </c>
      <c r="EU1383">
        <v>0</v>
      </c>
      <c r="EV1383">
        <v>0</v>
      </c>
      <c r="EW1383">
        <v>0</v>
      </c>
      <c r="EX1383">
        <v>0</v>
      </c>
      <c r="FQ1383">
        <v>0</v>
      </c>
      <c r="FR1383">
        <f t="shared" si="1383"/>
        <v>0</v>
      </c>
      <c r="FS1383">
        <v>0</v>
      </c>
      <c r="FT1383" t="s">
        <v>58</v>
      </c>
      <c r="FU1383" t="s">
        <v>59</v>
      </c>
      <c r="FX1383">
        <v>110.7</v>
      </c>
      <c r="FY1383">
        <v>63.75</v>
      </c>
      <c r="GA1383" t="s">
        <v>3</v>
      </c>
      <c r="GD1383">
        <v>1</v>
      </c>
      <c r="GF1383">
        <v>2028656298</v>
      </c>
      <c r="GG1383">
        <v>2</v>
      </c>
      <c r="GH1383">
        <v>1</v>
      </c>
      <c r="GI1383">
        <v>2</v>
      </c>
      <c r="GJ1383">
        <v>0</v>
      </c>
      <c r="GK1383">
        <v>0</v>
      </c>
      <c r="GL1383">
        <f t="shared" si="1384"/>
        <v>0</v>
      </c>
      <c r="GM1383">
        <f t="shared" si="1385"/>
        <v>-218.31</v>
      </c>
      <c r="GN1383">
        <f t="shared" si="1386"/>
        <v>-218.31</v>
      </c>
      <c r="GO1383">
        <f t="shared" si="1387"/>
        <v>0</v>
      </c>
      <c r="GP1383">
        <f t="shared" si="1388"/>
        <v>0</v>
      </c>
      <c r="GR1383">
        <v>0</v>
      </c>
      <c r="GS1383">
        <v>3</v>
      </c>
      <c r="GT1383">
        <v>0</v>
      </c>
      <c r="GU1383" t="s">
        <v>3</v>
      </c>
      <c r="GV1383">
        <f t="shared" si="1389"/>
        <v>0</v>
      </c>
      <c r="GW1383">
        <v>1</v>
      </c>
      <c r="GX1383">
        <f t="shared" si="1390"/>
        <v>0</v>
      </c>
      <c r="HA1383">
        <v>0</v>
      </c>
      <c r="HB1383">
        <v>0</v>
      </c>
      <c r="HC1383">
        <f t="shared" si="1391"/>
        <v>0</v>
      </c>
      <c r="HE1383" t="s">
        <v>3</v>
      </c>
      <c r="HF1383" t="s">
        <v>3</v>
      </c>
      <c r="IK1383">
        <v>0</v>
      </c>
    </row>
    <row r="1384" spans="1:245">
      <c r="A1384">
        <v>17</v>
      </c>
      <c r="B1384">
        <v>0</v>
      </c>
      <c r="C1384">
        <f>ROW(SmtRes!A1219)</f>
        <v>1219</v>
      </c>
      <c r="D1384">
        <f>ROW(EtalonRes!A1199)</f>
        <v>1199</v>
      </c>
      <c r="E1384" t="s">
        <v>36</v>
      </c>
      <c r="F1384" t="s">
        <v>384</v>
      </c>
      <c r="G1384" t="s">
        <v>385</v>
      </c>
      <c r="H1384" t="s">
        <v>53</v>
      </c>
      <c r="I1384">
        <f>ROUND(8.4/100,9)</f>
        <v>8.4000000000000005E-2</v>
      </c>
      <c r="J1384">
        <v>0</v>
      </c>
      <c r="O1384">
        <f t="shared" si="1352"/>
        <v>5418.35</v>
      </c>
      <c r="P1384">
        <f t="shared" si="1353"/>
        <v>3460.93</v>
      </c>
      <c r="Q1384">
        <f t="shared" si="1354"/>
        <v>174.01</v>
      </c>
      <c r="R1384">
        <f t="shared" si="1355"/>
        <v>122.49</v>
      </c>
      <c r="S1384">
        <f t="shared" si="1356"/>
        <v>1783.41</v>
      </c>
      <c r="T1384">
        <f t="shared" si="1357"/>
        <v>0</v>
      </c>
      <c r="U1384">
        <f t="shared" si="1358"/>
        <v>6.4369199999999998</v>
      </c>
      <c r="V1384">
        <f t="shared" si="1359"/>
        <v>0.35448000000000002</v>
      </c>
      <c r="W1384">
        <f t="shared" si="1360"/>
        <v>0</v>
      </c>
      <c r="X1384">
        <f t="shared" si="1361"/>
        <v>2115.5500000000002</v>
      </c>
      <c r="Y1384">
        <f t="shared" si="1362"/>
        <v>1219.78</v>
      </c>
      <c r="AA1384">
        <v>33525518</v>
      </c>
      <c r="AB1384">
        <f t="shared" si="1363"/>
        <v>9873.01</v>
      </c>
      <c r="AC1384">
        <f t="shared" si="1364"/>
        <v>9055.2900000000009</v>
      </c>
      <c r="AD1384">
        <f t="shared" si="1365"/>
        <v>147.97</v>
      </c>
      <c r="AE1384">
        <f t="shared" si="1366"/>
        <v>46</v>
      </c>
      <c r="AF1384">
        <f t="shared" si="1367"/>
        <v>669.75</v>
      </c>
      <c r="AG1384">
        <f t="shared" si="1368"/>
        <v>0</v>
      </c>
      <c r="AH1384">
        <f t="shared" si="1369"/>
        <v>76.63</v>
      </c>
      <c r="AI1384">
        <f t="shared" si="1370"/>
        <v>4.22</v>
      </c>
      <c r="AJ1384">
        <f t="shared" si="1371"/>
        <v>0</v>
      </c>
      <c r="AK1384">
        <v>9873.01</v>
      </c>
      <c r="AL1384">
        <v>9055.2900000000009</v>
      </c>
      <c r="AM1384">
        <v>147.97</v>
      </c>
      <c r="AN1384">
        <v>46</v>
      </c>
      <c r="AO1384">
        <v>669.75</v>
      </c>
      <c r="AP1384">
        <v>0</v>
      </c>
      <c r="AQ1384">
        <v>76.63</v>
      </c>
      <c r="AR1384">
        <v>4.22</v>
      </c>
      <c r="AS1384">
        <v>0</v>
      </c>
      <c r="AT1384">
        <v>111</v>
      </c>
      <c r="AU1384">
        <v>64</v>
      </c>
      <c r="AV1384">
        <v>1</v>
      </c>
      <c r="AW1384">
        <v>1</v>
      </c>
      <c r="AZ1384">
        <v>1</v>
      </c>
      <c r="BA1384">
        <v>31.7</v>
      </c>
      <c r="BB1384">
        <v>14</v>
      </c>
      <c r="BC1384">
        <v>4.55</v>
      </c>
      <c r="BD1384" t="s">
        <v>3</v>
      </c>
      <c r="BE1384" t="s">
        <v>3</v>
      </c>
      <c r="BF1384" t="s">
        <v>3</v>
      </c>
      <c r="BG1384" t="s">
        <v>3</v>
      </c>
      <c r="BH1384">
        <v>0</v>
      </c>
      <c r="BI1384">
        <v>1</v>
      </c>
      <c r="BJ1384" t="s">
        <v>386</v>
      </c>
      <c r="BM1384">
        <v>11001</v>
      </c>
      <c r="BN1384">
        <v>0</v>
      </c>
      <c r="BO1384" t="s">
        <v>384</v>
      </c>
      <c r="BP1384">
        <v>1</v>
      </c>
      <c r="BQ1384">
        <v>2</v>
      </c>
      <c r="BR1384">
        <v>0</v>
      </c>
      <c r="BS1384">
        <v>31.7</v>
      </c>
      <c r="BT1384">
        <v>1</v>
      </c>
      <c r="BU1384">
        <v>1</v>
      </c>
      <c r="BV1384">
        <v>1</v>
      </c>
      <c r="BW1384">
        <v>1</v>
      </c>
      <c r="BX1384">
        <v>1</v>
      </c>
      <c r="BY1384" t="s">
        <v>3</v>
      </c>
      <c r="BZ1384">
        <v>123</v>
      </c>
      <c r="CA1384">
        <v>75</v>
      </c>
      <c r="CE1384">
        <v>0</v>
      </c>
      <c r="CF1384">
        <v>0</v>
      </c>
      <c r="CG1384">
        <v>0</v>
      </c>
      <c r="CM1384">
        <v>0</v>
      </c>
      <c r="CN1384" t="s">
        <v>3</v>
      </c>
      <c r="CO1384">
        <v>0</v>
      </c>
      <c r="CP1384">
        <f t="shared" si="1372"/>
        <v>5418.3499999999995</v>
      </c>
      <c r="CQ1384">
        <f t="shared" si="1373"/>
        <v>41201.569500000005</v>
      </c>
      <c r="CR1384">
        <f t="shared" si="1374"/>
        <v>2071.58</v>
      </c>
      <c r="CS1384">
        <f t="shared" si="1375"/>
        <v>1458.2</v>
      </c>
      <c r="CT1384">
        <f t="shared" si="1376"/>
        <v>21231.075000000001</v>
      </c>
      <c r="CU1384">
        <f t="shared" si="1377"/>
        <v>0</v>
      </c>
      <c r="CV1384">
        <f t="shared" si="1378"/>
        <v>76.63</v>
      </c>
      <c r="CW1384">
        <f t="shared" si="1379"/>
        <v>4.22</v>
      </c>
      <c r="CX1384">
        <f t="shared" si="1380"/>
        <v>0</v>
      </c>
      <c r="CY1384">
        <f t="shared" si="1381"/>
        <v>2115.5490000000004</v>
      </c>
      <c r="CZ1384">
        <f t="shared" si="1382"/>
        <v>1219.7760000000001</v>
      </c>
      <c r="DC1384" t="s">
        <v>3</v>
      </c>
      <c r="DD1384" t="s">
        <v>3</v>
      </c>
      <c r="DE1384" t="s">
        <v>3</v>
      </c>
      <c r="DF1384" t="s">
        <v>3</v>
      </c>
      <c r="DG1384" t="s">
        <v>3</v>
      </c>
      <c r="DH1384" t="s">
        <v>3</v>
      </c>
      <c r="DI1384" t="s">
        <v>3</v>
      </c>
      <c r="DJ1384" t="s">
        <v>3</v>
      </c>
      <c r="DK1384" t="s">
        <v>3</v>
      </c>
      <c r="DL1384" t="s">
        <v>3</v>
      </c>
      <c r="DM1384" t="s">
        <v>3</v>
      </c>
      <c r="DN1384">
        <v>0</v>
      </c>
      <c r="DO1384">
        <v>0</v>
      </c>
      <c r="DP1384">
        <v>1</v>
      </c>
      <c r="DQ1384">
        <v>1</v>
      </c>
      <c r="DU1384">
        <v>1005</v>
      </c>
      <c r="DV1384" t="s">
        <v>53</v>
      </c>
      <c r="DW1384" t="s">
        <v>53</v>
      </c>
      <c r="DX1384">
        <v>100</v>
      </c>
      <c r="DZ1384" t="s">
        <v>3</v>
      </c>
      <c r="EA1384" t="s">
        <v>3</v>
      </c>
      <c r="EB1384" t="s">
        <v>3</v>
      </c>
      <c r="EC1384" t="s">
        <v>3</v>
      </c>
      <c r="EE1384">
        <v>36260427</v>
      </c>
      <c r="EF1384">
        <v>2</v>
      </c>
      <c r="EG1384" t="s">
        <v>55</v>
      </c>
      <c r="EH1384">
        <v>0</v>
      </c>
      <c r="EI1384" t="s">
        <v>3</v>
      </c>
      <c r="EJ1384">
        <v>1</v>
      </c>
      <c r="EK1384">
        <v>11001</v>
      </c>
      <c r="EL1384" t="s">
        <v>23</v>
      </c>
      <c r="EM1384" t="s">
        <v>197</v>
      </c>
      <c r="EO1384" t="s">
        <v>3</v>
      </c>
      <c r="EQ1384">
        <v>0</v>
      </c>
      <c r="ER1384">
        <v>9873.01</v>
      </c>
      <c r="ES1384">
        <v>9055.2900000000009</v>
      </c>
      <c r="ET1384">
        <v>147.97</v>
      </c>
      <c r="EU1384">
        <v>46</v>
      </c>
      <c r="EV1384">
        <v>669.75</v>
      </c>
      <c r="EW1384">
        <v>76.63</v>
      </c>
      <c r="EX1384">
        <v>4.22</v>
      </c>
      <c r="EY1384">
        <v>0</v>
      </c>
      <c r="FQ1384">
        <v>0</v>
      </c>
      <c r="FR1384">
        <f t="shared" si="1383"/>
        <v>0</v>
      </c>
      <c r="FS1384">
        <v>0</v>
      </c>
      <c r="FT1384" t="s">
        <v>58</v>
      </c>
      <c r="FU1384" t="s">
        <v>59</v>
      </c>
      <c r="FX1384">
        <v>110.7</v>
      </c>
      <c r="FY1384">
        <v>63.75</v>
      </c>
      <c r="GA1384" t="s">
        <v>3</v>
      </c>
      <c r="GD1384">
        <v>1</v>
      </c>
      <c r="GF1384">
        <v>1032030498</v>
      </c>
      <c r="GG1384">
        <v>2</v>
      </c>
      <c r="GH1384">
        <v>1</v>
      </c>
      <c r="GI1384">
        <v>2</v>
      </c>
      <c r="GJ1384">
        <v>0</v>
      </c>
      <c r="GK1384">
        <v>0</v>
      </c>
      <c r="GL1384">
        <f t="shared" si="1384"/>
        <v>0</v>
      </c>
      <c r="GM1384">
        <f t="shared" si="1385"/>
        <v>8753.68</v>
      </c>
      <c r="GN1384">
        <f t="shared" si="1386"/>
        <v>8753.68</v>
      </c>
      <c r="GO1384">
        <f t="shared" si="1387"/>
        <v>0</v>
      </c>
      <c r="GP1384">
        <f t="shared" si="1388"/>
        <v>0</v>
      </c>
      <c r="GR1384">
        <v>0</v>
      </c>
      <c r="GS1384">
        <v>3</v>
      </c>
      <c r="GT1384">
        <v>0</v>
      </c>
      <c r="GU1384" t="s">
        <v>3</v>
      </c>
      <c r="GV1384">
        <f t="shared" si="1389"/>
        <v>0</v>
      </c>
      <c r="GW1384">
        <v>1</v>
      </c>
      <c r="GX1384">
        <f t="shared" si="1390"/>
        <v>0</v>
      </c>
      <c r="HA1384">
        <v>0</v>
      </c>
      <c r="HB1384">
        <v>0</v>
      </c>
      <c r="HC1384">
        <f t="shared" si="1391"/>
        <v>0</v>
      </c>
      <c r="HE1384" t="s">
        <v>3</v>
      </c>
      <c r="HF1384" t="s">
        <v>3</v>
      </c>
      <c r="IK1384">
        <v>0</v>
      </c>
    </row>
    <row r="1385" spans="1:245">
      <c r="A1385">
        <v>18</v>
      </c>
      <c r="B1385">
        <v>0</v>
      </c>
      <c r="C1385">
        <v>1216</v>
      </c>
      <c r="E1385" t="s">
        <v>41</v>
      </c>
      <c r="F1385" t="s">
        <v>396</v>
      </c>
      <c r="G1385" t="s">
        <v>397</v>
      </c>
      <c r="H1385" t="s">
        <v>28</v>
      </c>
      <c r="I1385">
        <f>I1384*J1385</f>
        <v>-4.1999999999999997E-3</v>
      </c>
      <c r="J1385">
        <v>-4.9999999999999996E-2</v>
      </c>
      <c r="O1385">
        <f t="shared" si="1352"/>
        <v>-162.69999999999999</v>
      </c>
      <c r="P1385">
        <f t="shared" si="1353"/>
        <v>-162.69999999999999</v>
      </c>
      <c r="Q1385">
        <f t="shared" si="1354"/>
        <v>0</v>
      </c>
      <c r="R1385">
        <f t="shared" si="1355"/>
        <v>0</v>
      </c>
      <c r="S1385">
        <f t="shared" si="1356"/>
        <v>0</v>
      </c>
      <c r="T1385">
        <f t="shared" si="1357"/>
        <v>0</v>
      </c>
      <c r="U1385">
        <f t="shared" si="1358"/>
        <v>0</v>
      </c>
      <c r="V1385">
        <f t="shared" si="1359"/>
        <v>0</v>
      </c>
      <c r="W1385">
        <f t="shared" si="1360"/>
        <v>0</v>
      </c>
      <c r="X1385">
        <f t="shared" si="1361"/>
        <v>0</v>
      </c>
      <c r="Y1385">
        <f t="shared" si="1362"/>
        <v>0</v>
      </c>
      <c r="AA1385">
        <v>33525518</v>
      </c>
      <c r="AB1385">
        <f t="shared" si="1363"/>
        <v>6532.53</v>
      </c>
      <c r="AC1385">
        <f t="shared" si="1364"/>
        <v>6532.53</v>
      </c>
      <c r="AD1385">
        <f t="shared" si="1365"/>
        <v>0</v>
      </c>
      <c r="AE1385">
        <f t="shared" si="1366"/>
        <v>0</v>
      </c>
      <c r="AF1385">
        <f t="shared" si="1367"/>
        <v>0</v>
      </c>
      <c r="AG1385">
        <f t="shared" si="1368"/>
        <v>0</v>
      </c>
      <c r="AH1385">
        <f t="shared" si="1369"/>
        <v>0</v>
      </c>
      <c r="AI1385">
        <f t="shared" si="1370"/>
        <v>0</v>
      </c>
      <c r="AJ1385">
        <f t="shared" si="1371"/>
        <v>0</v>
      </c>
      <c r="AK1385">
        <v>6532.53</v>
      </c>
      <c r="AL1385">
        <v>6532.53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111</v>
      </c>
      <c r="AU1385">
        <v>64</v>
      </c>
      <c r="AV1385">
        <v>1</v>
      </c>
      <c r="AW1385">
        <v>1</v>
      </c>
      <c r="AZ1385">
        <v>1</v>
      </c>
      <c r="BA1385">
        <v>1</v>
      </c>
      <c r="BB1385">
        <v>1</v>
      </c>
      <c r="BC1385">
        <v>5.93</v>
      </c>
      <c r="BD1385" t="s">
        <v>3</v>
      </c>
      <c r="BE1385" t="s">
        <v>3</v>
      </c>
      <c r="BF1385" t="s">
        <v>3</v>
      </c>
      <c r="BG1385" t="s">
        <v>3</v>
      </c>
      <c r="BH1385">
        <v>3</v>
      </c>
      <c r="BI1385">
        <v>1</v>
      </c>
      <c r="BJ1385" t="s">
        <v>398</v>
      </c>
      <c r="BM1385">
        <v>11001</v>
      </c>
      <c r="BN1385">
        <v>0</v>
      </c>
      <c r="BO1385" t="s">
        <v>396</v>
      </c>
      <c r="BP1385">
        <v>1</v>
      </c>
      <c r="BQ1385">
        <v>2</v>
      </c>
      <c r="BR1385">
        <v>1</v>
      </c>
      <c r="BS1385">
        <v>1</v>
      </c>
      <c r="BT1385">
        <v>1</v>
      </c>
      <c r="BU1385">
        <v>1</v>
      </c>
      <c r="BV1385">
        <v>1</v>
      </c>
      <c r="BW1385">
        <v>1</v>
      </c>
      <c r="BX1385">
        <v>1</v>
      </c>
      <c r="BY1385" t="s">
        <v>3</v>
      </c>
      <c r="BZ1385">
        <v>123</v>
      </c>
      <c r="CA1385">
        <v>75</v>
      </c>
      <c r="CE1385">
        <v>0</v>
      </c>
      <c r="CF1385">
        <v>0</v>
      </c>
      <c r="CG1385">
        <v>0</v>
      </c>
      <c r="CM1385">
        <v>0</v>
      </c>
      <c r="CN1385" t="s">
        <v>3</v>
      </c>
      <c r="CO1385">
        <v>0</v>
      </c>
      <c r="CP1385">
        <f t="shared" si="1372"/>
        <v>-162.69999999999999</v>
      </c>
      <c r="CQ1385">
        <f t="shared" si="1373"/>
        <v>38737.902899999994</v>
      </c>
      <c r="CR1385">
        <f t="shared" si="1374"/>
        <v>0</v>
      </c>
      <c r="CS1385">
        <f t="shared" si="1375"/>
        <v>0</v>
      </c>
      <c r="CT1385">
        <f t="shared" si="1376"/>
        <v>0</v>
      </c>
      <c r="CU1385">
        <f t="shared" si="1377"/>
        <v>0</v>
      </c>
      <c r="CV1385">
        <f t="shared" si="1378"/>
        <v>0</v>
      </c>
      <c r="CW1385">
        <f t="shared" si="1379"/>
        <v>0</v>
      </c>
      <c r="CX1385">
        <f t="shared" si="1380"/>
        <v>0</v>
      </c>
      <c r="CY1385">
        <f t="shared" si="1381"/>
        <v>0</v>
      </c>
      <c r="CZ1385">
        <f t="shared" si="1382"/>
        <v>0</v>
      </c>
      <c r="DC1385" t="s">
        <v>3</v>
      </c>
      <c r="DD1385" t="s">
        <v>3</v>
      </c>
      <c r="DE1385" t="s">
        <v>3</v>
      </c>
      <c r="DF1385" t="s">
        <v>3</v>
      </c>
      <c r="DG1385" t="s">
        <v>3</v>
      </c>
      <c r="DH1385" t="s">
        <v>3</v>
      </c>
      <c r="DI1385" t="s">
        <v>3</v>
      </c>
      <c r="DJ1385" t="s">
        <v>3</v>
      </c>
      <c r="DK1385" t="s">
        <v>3</v>
      </c>
      <c r="DL1385" t="s">
        <v>3</v>
      </c>
      <c r="DM1385" t="s">
        <v>3</v>
      </c>
      <c r="DN1385">
        <v>0</v>
      </c>
      <c r="DO1385">
        <v>0</v>
      </c>
      <c r="DP1385">
        <v>1</v>
      </c>
      <c r="DQ1385">
        <v>1</v>
      </c>
      <c r="DU1385">
        <v>1009</v>
      </c>
      <c r="DV1385" t="s">
        <v>28</v>
      </c>
      <c r="DW1385" t="s">
        <v>28</v>
      </c>
      <c r="DX1385">
        <v>1000</v>
      </c>
      <c r="DZ1385" t="s">
        <v>3</v>
      </c>
      <c r="EA1385" t="s">
        <v>3</v>
      </c>
      <c r="EB1385" t="s">
        <v>3</v>
      </c>
      <c r="EC1385" t="s">
        <v>3</v>
      </c>
      <c r="EE1385">
        <v>36260427</v>
      </c>
      <c r="EF1385">
        <v>2</v>
      </c>
      <c r="EG1385" t="s">
        <v>55</v>
      </c>
      <c r="EH1385">
        <v>0</v>
      </c>
      <c r="EI1385" t="s">
        <v>3</v>
      </c>
      <c r="EJ1385">
        <v>1</v>
      </c>
      <c r="EK1385">
        <v>11001</v>
      </c>
      <c r="EL1385" t="s">
        <v>23</v>
      </c>
      <c r="EM1385" t="s">
        <v>197</v>
      </c>
      <c r="EO1385" t="s">
        <v>3</v>
      </c>
      <c r="EQ1385">
        <v>0</v>
      </c>
      <c r="ER1385">
        <v>6532.53</v>
      </c>
      <c r="ES1385">
        <v>6532.53</v>
      </c>
      <c r="ET1385">
        <v>0</v>
      </c>
      <c r="EU1385">
        <v>0</v>
      </c>
      <c r="EV1385">
        <v>0</v>
      </c>
      <c r="EW1385">
        <v>0</v>
      </c>
      <c r="EX1385">
        <v>0</v>
      </c>
      <c r="FQ1385">
        <v>0</v>
      </c>
      <c r="FR1385">
        <f t="shared" si="1383"/>
        <v>0</v>
      </c>
      <c r="FS1385">
        <v>0</v>
      </c>
      <c r="FT1385" t="s">
        <v>58</v>
      </c>
      <c r="FU1385" t="s">
        <v>59</v>
      </c>
      <c r="FX1385">
        <v>110.7</v>
      </c>
      <c r="FY1385">
        <v>63.75</v>
      </c>
      <c r="GA1385" t="s">
        <v>3</v>
      </c>
      <c r="GD1385">
        <v>1</v>
      </c>
      <c r="GF1385">
        <v>1220443644</v>
      </c>
      <c r="GG1385">
        <v>2</v>
      </c>
      <c r="GH1385">
        <v>1</v>
      </c>
      <c r="GI1385">
        <v>2</v>
      </c>
      <c r="GJ1385">
        <v>0</v>
      </c>
      <c r="GK1385">
        <v>0</v>
      </c>
      <c r="GL1385">
        <f t="shared" si="1384"/>
        <v>0</v>
      </c>
      <c r="GM1385">
        <f t="shared" si="1385"/>
        <v>-162.69999999999999</v>
      </c>
      <c r="GN1385">
        <f t="shared" si="1386"/>
        <v>-162.69999999999999</v>
      </c>
      <c r="GO1385">
        <f t="shared" si="1387"/>
        <v>0</v>
      </c>
      <c r="GP1385">
        <f t="shared" si="1388"/>
        <v>0</v>
      </c>
      <c r="GR1385">
        <v>0</v>
      </c>
      <c r="GS1385">
        <v>3</v>
      </c>
      <c r="GT1385">
        <v>0</v>
      </c>
      <c r="GU1385" t="s">
        <v>3</v>
      </c>
      <c r="GV1385">
        <f t="shared" si="1389"/>
        <v>0</v>
      </c>
      <c r="GW1385">
        <v>1</v>
      </c>
      <c r="GX1385">
        <f t="shared" si="1390"/>
        <v>0</v>
      </c>
      <c r="HA1385">
        <v>0</v>
      </c>
      <c r="HB1385">
        <v>0</v>
      </c>
      <c r="HC1385">
        <f t="shared" si="1391"/>
        <v>0</v>
      </c>
      <c r="HE1385" t="s">
        <v>3</v>
      </c>
      <c r="HF1385" t="s">
        <v>3</v>
      </c>
      <c r="IK1385">
        <v>0</v>
      </c>
    </row>
    <row r="1386" spans="1:245">
      <c r="A1386">
        <v>18</v>
      </c>
      <c r="B1386">
        <v>0</v>
      </c>
      <c r="C1386">
        <v>1217</v>
      </c>
      <c r="E1386" t="s">
        <v>399</v>
      </c>
      <c r="F1386" t="s">
        <v>400</v>
      </c>
      <c r="G1386" t="s">
        <v>401</v>
      </c>
      <c r="H1386" t="s">
        <v>191</v>
      </c>
      <c r="I1386">
        <f>I1384*J1386</f>
        <v>-36.119999999999997</v>
      </c>
      <c r="J1386">
        <v>-429.99999999999994</v>
      </c>
      <c r="O1386">
        <f t="shared" si="1352"/>
        <v>-535.39</v>
      </c>
      <c r="P1386">
        <f t="shared" si="1353"/>
        <v>-535.39</v>
      </c>
      <c r="Q1386">
        <f t="shared" si="1354"/>
        <v>0</v>
      </c>
      <c r="R1386">
        <f t="shared" si="1355"/>
        <v>0</v>
      </c>
      <c r="S1386">
        <f t="shared" si="1356"/>
        <v>0</v>
      </c>
      <c r="T1386">
        <f t="shared" si="1357"/>
        <v>0</v>
      </c>
      <c r="U1386">
        <f t="shared" si="1358"/>
        <v>0</v>
      </c>
      <c r="V1386">
        <f t="shared" si="1359"/>
        <v>0</v>
      </c>
      <c r="W1386">
        <f t="shared" si="1360"/>
        <v>0</v>
      </c>
      <c r="X1386">
        <f t="shared" si="1361"/>
        <v>0</v>
      </c>
      <c r="Y1386">
        <f t="shared" si="1362"/>
        <v>0</v>
      </c>
      <c r="AA1386">
        <v>33525518</v>
      </c>
      <c r="AB1386">
        <f t="shared" si="1363"/>
        <v>3.86</v>
      </c>
      <c r="AC1386">
        <f t="shared" si="1364"/>
        <v>3.86</v>
      </c>
      <c r="AD1386">
        <f t="shared" si="1365"/>
        <v>0</v>
      </c>
      <c r="AE1386">
        <f t="shared" si="1366"/>
        <v>0</v>
      </c>
      <c r="AF1386">
        <f t="shared" si="1367"/>
        <v>0</v>
      </c>
      <c r="AG1386">
        <f t="shared" si="1368"/>
        <v>0</v>
      </c>
      <c r="AH1386">
        <f t="shared" si="1369"/>
        <v>0</v>
      </c>
      <c r="AI1386">
        <f t="shared" si="1370"/>
        <v>0</v>
      </c>
      <c r="AJ1386">
        <f t="shared" si="1371"/>
        <v>0</v>
      </c>
      <c r="AK1386">
        <v>3.86</v>
      </c>
      <c r="AL1386">
        <v>3.86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111</v>
      </c>
      <c r="AU1386">
        <v>64</v>
      </c>
      <c r="AV1386">
        <v>1</v>
      </c>
      <c r="AW1386">
        <v>1</v>
      </c>
      <c r="AZ1386">
        <v>1</v>
      </c>
      <c r="BA1386">
        <v>1</v>
      </c>
      <c r="BB1386">
        <v>1</v>
      </c>
      <c r="BC1386">
        <v>3.84</v>
      </c>
      <c r="BD1386" t="s">
        <v>3</v>
      </c>
      <c r="BE1386" t="s">
        <v>3</v>
      </c>
      <c r="BF1386" t="s">
        <v>3</v>
      </c>
      <c r="BG1386" t="s">
        <v>3</v>
      </c>
      <c r="BH1386">
        <v>3</v>
      </c>
      <c r="BI1386">
        <v>1</v>
      </c>
      <c r="BJ1386" t="s">
        <v>402</v>
      </c>
      <c r="BM1386">
        <v>11001</v>
      </c>
      <c r="BN1386">
        <v>0</v>
      </c>
      <c r="BO1386" t="s">
        <v>400</v>
      </c>
      <c r="BP1386">
        <v>1</v>
      </c>
      <c r="BQ1386">
        <v>2</v>
      </c>
      <c r="BR1386">
        <v>1</v>
      </c>
      <c r="BS1386">
        <v>1</v>
      </c>
      <c r="BT1386">
        <v>1</v>
      </c>
      <c r="BU1386">
        <v>1</v>
      </c>
      <c r="BV1386">
        <v>1</v>
      </c>
      <c r="BW1386">
        <v>1</v>
      </c>
      <c r="BX1386">
        <v>1</v>
      </c>
      <c r="BY1386" t="s">
        <v>3</v>
      </c>
      <c r="BZ1386">
        <v>123</v>
      </c>
      <c r="CA1386">
        <v>75</v>
      </c>
      <c r="CE1386">
        <v>0</v>
      </c>
      <c r="CF1386">
        <v>0</v>
      </c>
      <c r="CG1386">
        <v>0</v>
      </c>
      <c r="CM1386">
        <v>0</v>
      </c>
      <c r="CN1386" t="s">
        <v>3</v>
      </c>
      <c r="CO1386">
        <v>0</v>
      </c>
      <c r="CP1386">
        <f t="shared" si="1372"/>
        <v>-535.39</v>
      </c>
      <c r="CQ1386">
        <f t="shared" si="1373"/>
        <v>14.822399999999998</v>
      </c>
      <c r="CR1386">
        <f t="shared" si="1374"/>
        <v>0</v>
      </c>
      <c r="CS1386">
        <f t="shared" si="1375"/>
        <v>0</v>
      </c>
      <c r="CT1386">
        <f t="shared" si="1376"/>
        <v>0</v>
      </c>
      <c r="CU1386">
        <f t="shared" si="1377"/>
        <v>0</v>
      </c>
      <c r="CV1386">
        <f t="shared" si="1378"/>
        <v>0</v>
      </c>
      <c r="CW1386">
        <f t="shared" si="1379"/>
        <v>0</v>
      </c>
      <c r="CX1386">
        <f t="shared" si="1380"/>
        <v>0</v>
      </c>
      <c r="CY1386">
        <f t="shared" si="1381"/>
        <v>0</v>
      </c>
      <c r="CZ1386">
        <f t="shared" si="1382"/>
        <v>0</v>
      </c>
      <c r="DC1386" t="s">
        <v>3</v>
      </c>
      <c r="DD1386" t="s">
        <v>3</v>
      </c>
      <c r="DE1386" t="s">
        <v>3</v>
      </c>
      <c r="DF1386" t="s">
        <v>3</v>
      </c>
      <c r="DG1386" t="s">
        <v>3</v>
      </c>
      <c r="DH1386" t="s">
        <v>3</v>
      </c>
      <c r="DI1386" t="s">
        <v>3</v>
      </c>
      <c r="DJ1386" t="s">
        <v>3</v>
      </c>
      <c r="DK1386" t="s">
        <v>3</v>
      </c>
      <c r="DL1386" t="s">
        <v>3</v>
      </c>
      <c r="DM1386" t="s">
        <v>3</v>
      </c>
      <c r="DN1386">
        <v>0</v>
      </c>
      <c r="DO1386">
        <v>0</v>
      </c>
      <c r="DP1386">
        <v>1</v>
      </c>
      <c r="DQ1386">
        <v>1</v>
      </c>
      <c r="DU1386">
        <v>1009</v>
      </c>
      <c r="DV1386" t="s">
        <v>191</v>
      </c>
      <c r="DW1386" t="s">
        <v>191</v>
      </c>
      <c r="DX1386">
        <v>1</v>
      </c>
      <c r="DZ1386" t="s">
        <v>3</v>
      </c>
      <c r="EA1386" t="s">
        <v>3</v>
      </c>
      <c r="EB1386" t="s">
        <v>3</v>
      </c>
      <c r="EC1386" t="s">
        <v>3</v>
      </c>
      <c r="EE1386">
        <v>36260427</v>
      </c>
      <c r="EF1386">
        <v>2</v>
      </c>
      <c r="EG1386" t="s">
        <v>55</v>
      </c>
      <c r="EH1386">
        <v>0</v>
      </c>
      <c r="EI1386" t="s">
        <v>3</v>
      </c>
      <c r="EJ1386">
        <v>1</v>
      </c>
      <c r="EK1386">
        <v>11001</v>
      </c>
      <c r="EL1386" t="s">
        <v>23</v>
      </c>
      <c r="EM1386" t="s">
        <v>197</v>
      </c>
      <c r="EO1386" t="s">
        <v>3</v>
      </c>
      <c r="EQ1386">
        <v>0</v>
      </c>
      <c r="ER1386">
        <v>3.86</v>
      </c>
      <c r="ES1386">
        <v>3.86</v>
      </c>
      <c r="ET1386">
        <v>0</v>
      </c>
      <c r="EU1386">
        <v>0</v>
      </c>
      <c r="EV1386">
        <v>0</v>
      </c>
      <c r="EW1386">
        <v>0</v>
      </c>
      <c r="EX1386">
        <v>0</v>
      </c>
      <c r="FQ1386">
        <v>0</v>
      </c>
      <c r="FR1386">
        <f t="shared" si="1383"/>
        <v>0</v>
      </c>
      <c r="FS1386">
        <v>0</v>
      </c>
      <c r="FT1386" t="s">
        <v>58</v>
      </c>
      <c r="FU1386" t="s">
        <v>59</v>
      </c>
      <c r="FX1386">
        <v>110.7</v>
      </c>
      <c r="FY1386">
        <v>63.75</v>
      </c>
      <c r="GA1386" t="s">
        <v>3</v>
      </c>
      <c r="GD1386">
        <v>1</v>
      </c>
      <c r="GF1386">
        <v>-2042073130</v>
      </c>
      <c r="GG1386">
        <v>2</v>
      </c>
      <c r="GH1386">
        <v>1</v>
      </c>
      <c r="GI1386">
        <v>2</v>
      </c>
      <c r="GJ1386">
        <v>0</v>
      </c>
      <c r="GK1386">
        <v>0</v>
      </c>
      <c r="GL1386">
        <f t="shared" si="1384"/>
        <v>0</v>
      </c>
      <c r="GM1386">
        <f t="shared" si="1385"/>
        <v>-535.39</v>
      </c>
      <c r="GN1386">
        <f t="shared" si="1386"/>
        <v>-535.39</v>
      </c>
      <c r="GO1386">
        <f t="shared" si="1387"/>
        <v>0</v>
      </c>
      <c r="GP1386">
        <f t="shared" si="1388"/>
        <v>0</v>
      </c>
      <c r="GR1386">
        <v>0</v>
      </c>
      <c r="GS1386">
        <v>3</v>
      </c>
      <c r="GT1386">
        <v>0</v>
      </c>
      <c r="GU1386" t="s">
        <v>3</v>
      </c>
      <c r="GV1386">
        <f t="shared" si="1389"/>
        <v>0</v>
      </c>
      <c r="GW1386">
        <v>1</v>
      </c>
      <c r="GX1386">
        <f t="shared" si="1390"/>
        <v>0</v>
      </c>
      <c r="HA1386">
        <v>0</v>
      </c>
      <c r="HB1386">
        <v>0</v>
      </c>
      <c r="HC1386">
        <f t="shared" si="1391"/>
        <v>0</v>
      </c>
      <c r="HE1386" t="s">
        <v>3</v>
      </c>
      <c r="HF1386" t="s">
        <v>3</v>
      </c>
      <c r="IK1386">
        <v>0</v>
      </c>
    </row>
    <row r="1387" spans="1:245">
      <c r="A1387">
        <v>18</v>
      </c>
      <c r="B1387">
        <v>0</v>
      </c>
      <c r="C1387">
        <v>1218</v>
      </c>
      <c r="E1387" t="s">
        <v>403</v>
      </c>
      <c r="F1387" t="s">
        <v>404</v>
      </c>
      <c r="G1387" t="s">
        <v>405</v>
      </c>
      <c r="H1387" t="s">
        <v>184</v>
      </c>
      <c r="I1387">
        <f>I1384*J1387</f>
        <v>-8.5679999999999996</v>
      </c>
      <c r="J1387">
        <v>-101.99999999999999</v>
      </c>
      <c r="O1387">
        <f t="shared" si="1352"/>
        <v>-2757.41</v>
      </c>
      <c r="P1387">
        <f t="shared" si="1353"/>
        <v>-2757.41</v>
      </c>
      <c r="Q1387">
        <f t="shared" si="1354"/>
        <v>0</v>
      </c>
      <c r="R1387">
        <f t="shared" si="1355"/>
        <v>0</v>
      </c>
      <c r="S1387">
        <f t="shared" si="1356"/>
        <v>0</v>
      </c>
      <c r="T1387">
        <f t="shared" si="1357"/>
        <v>0</v>
      </c>
      <c r="U1387">
        <f t="shared" si="1358"/>
        <v>0</v>
      </c>
      <c r="V1387">
        <f t="shared" si="1359"/>
        <v>0</v>
      </c>
      <c r="W1387">
        <f t="shared" si="1360"/>
        <v>0</v>
      </c>
      <c r="X1387">
        <f t="shared" si="1361"/>
        <v>0</v>
      </c>
      <c r="Y1387">
        <f t="shared" si="1362"/>
        <v>0</v>
      </c>
      <c r="AA1387">
        <v>33525518</v>
      </c>
      <c r="AB1387">
        <f t="shared" si="1363"/>
        <v>69.209999999999994</v>
      </c>
      <c r="AC1387">
        <f t="shared" si="1364"/>
        <v>69.209999999999994</v>
      </c>
      <c r="AD1387">
        <f t="shared" si="1365"/>
        <v>0</v>
      </c>
      <c r="AE1387">
        <f t="shared" si="1366"/>
        <v>0</v>
      </c>
      <c r="AF1387">
        <f t="shared" si="1367"/>
        <v>0</v>
      </c>
      <c r="AG1387">
        <f t="shared" si="1368"/>
        <v>0</v>
      </c>
      <c r="AH1387">
        <f t="shared" si="1369"/>
        <v>0</v>
      </c>
      <c r="AI1387">
        <f t="shared" si="1370"/>
        <v>0</v>
      </c>
      <c r="AJ1387">
        <f t="shared" si="1371"/>
        <v>0</v>
      </c>
      <c r="AK1387">
        <v>69.209999999999994</v>
      </c>
      <c r="AL1387">
        <v>69.209999999999994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111</v>
      </c>
      <c r="AU1387">
        <v>64</v>
      </c>
      <c r="AV1387">
        <v>1</v>
      </c>
      <c r="AW1387">
        <v>1</v>
      </c>
      <c r="AZ1387">
        <v>1</v>
      </c>
      <c r="BA1387">
        <v>1</v>
      </c>
      <c r="BB1387">
        <v>1</v>
      </c>
      <c r="BC1387">
        <v>4.6500000000000004</v>
      </c>
      <c r="BD1387" t="s">
        <v>3</v>
      </c>
      <c r="BE1387" t="s">
        <v>3</v>
      </c>
      <c r="BF1387" t="s">
        <v>3</v>
      </c>
      <c r="BG1387" t="s">
        <v>3</v>
      </c>
      <c r="BH1387">
        <v>3</v>
      </c>
      <c r="BI1387">
        <v>1</v>
      </c>
      <c r="BJ1387" t="s">
        <v>406</v>
      </c>
      <c r="BM1387">
        <v>11001</v>
      </c>
      <c r="BN1387">
        <v>0</v>
      </c>
      <c r="BO1387" t="s">
        <v>404</v>
      </c>
      <c r="BP1387">
        <v>1</v>
      </c>
      <c r="BQ1387">
        <v>2</v>
      </c>
      <c r="BR1387">
        <v>1</v>
      </c>
      <c r="BS1387">
        <v>1</v>
      </c>
      <c r="BT1387">
        <v>1</v>
      </c>
      <c r="BU1387">
        <v>1</v>
      </c>
      <c r="BV1387">
        <v>1</v>
      </c>
      <c r="BW1387">
        <v>1</v>
      </c>
      <c r="BX1387">
        <v>1</v>
      </c>
      <c r="BY1387" t="s">
        <v>3</v>
      </c>
      <c r="BZ1387">
        <v>123</v>
      </c>
      <c r="CA1387">
        <v>75</v>
      </c>
      <c r="CE1387">
        <v>0</v>
      </c>
      <c r="CF1387">
        <v>0</v>
      </c>
      <c r="CG1387">
        <v>0</v>
      </c>
      <c r="CM1387">
        <v>0</v>
      </c>
      <c r="CN1387" t="s">
        <v>3</v>
      </c>
      <c r="CO1387">
        <v>0</v>
      </c>
      <c r="CP1387">
        <f t="shared" si="1372"/>
        <v>-2757.41</v>
      </c>
      <c r="CQ1387">
        <f t="shared" si="1373"/>
        <v>321.82650000000001</v>
      </c>
      <c r="CR1387">
        <f t="shared" si="1374"/>
        <v>0</v>
      </c>
      <c r="CS1387">
        <f t="shared" si="1375"/>
        <v>0</v>
      </c>
      <c r="CT1387">
        <f t="shared" si="1376"/>
        <v>0</v>
      </c>
      <c r="CU1387">
        <f t="shared" si="1377"/>
        <v>0</v>
      </c>
      <c r="CV1387">
        <f t="shared" si="1378"/>
        <v>0</v>
      </c>
      <c r="CW1387">
        <f t="shared" si="1379"/>
        <v>0</v>
      </c>
      <c r="CX1387">
        <f t="shared" si="1380"/>
        <v>0</v>
      </c>
      <c r="CY1387">
        <f t="shared" si="1381"/>
        <v>0</v>
      </c>
      <c r="CZ1387">
        <f t="shared" si="1382"/>
        <v>0</v>
      </c>
      <c r="DC1387" t="s">
        <v>3</v>
      </c>
      <c r="DD1387" t="s">
        <v>3</v>
      </c>
      <c r="DE1387" t="s">
        <v>3</v>
      </c>
      <c r="DF1387" t="s">
        <v>3</v>
      </c>
      <c r="DG1387" t="s">
        <v>3</v>
      </c>
      <c r="DH1387" t="s">
        <v>3</v>
      </c>
      <c r="DI1387" t="s">
        <v>3</v>
      </c>
      <c r="DJ1387" t="s">
        <v>3</v>
      </c>
      <c r="DK1387" t="s">
        <v>3</v>
      </c>
      <c r="DL1387" t="s">
        <v>3</v>
      </c>
      <c r="DM1387" t="s">
        <v>3</v>
      </c>
      <c r="DN1387">
        <v>0</v>
      </c>
      <c r="DO1387">
        <v>0</v>
      </c>
      <c r="DP1387">
        <v>1</v>
      </c>
      <c r="DQ1387">
        <v>1</v>
      </c>
      <c r="DU1387">
        <v>1005</v>
      </c>
      <c r="DV1387" t="s">
        <v>184</v>
      </c>
      <c r="DW1387" t="s">
        <v>184</v>
      </c>
      <c r="DX1387">
        <v>1</v>
      </c>
      <c r="DZ1387" t="s">
        <v>3</v>
      </c>
      <c r="EA1387" t="s">
        <v>3</v>
      </c>
      <c r="EB1387" t="s">
        <v>3</v>
      </c>
      <c r="EC1387" t="s">
        <v>3</v>
      </c>
      <c r="EE1387">
        <v>36260427</v>
      </c>
      <c r="EF1387">
        <v>2</v>
      </c>
      <c r="EG1387" t="s">
        <v>55</v>
      </c>
      <c r="EH1387">
        <v>0</v>
      </c>
      <c r="EI1387" t="s">
        <v>3</v>
      </c>
      <c r="EJ1387">
        <v>1</v>
      </c>
      <c r="EK1387">
        <v>11001</v>
      </c>
      <c r="EL1387" t="s">
        <v>23</v>
      </c>
      <c r="EM1387" t="s">
        <v>197</v>
      </c>
      <c r="EO1387" t="s">
        <v>3</v>
      </c>
      <c r="EQ1387">
        <v>0</v>
      </c>
      <c r="ER1387">
        <v>69.209999999999994</v>
      </c>
      <c r="ES1387">
        <v>69.209999999999994</v>
      </c>
      <c r="ET1387">
        <v>0</v>
      </c>
      <c r="EU1387">
        <v>0</v>
      </c>
      <c r="EV1387">
        <v>0</v>
      </c>
      <c r="EW1387">
        <v>0</v>
      </c>
      <c r="EX1387">
        <v>0</v>
      </c>
      <c r="FQ1387">
        <v>0</v>
      </c>
      <c r="FR1387">
        <f t="shared" si="1383"/>
        <v>0</v>
      </c>
      <c r="FS1387">
        <v>0</v>
      </c>
      <c r="FT1387" t="s">
        <v>58</v>
      </c>
      <c r="FU1387" t="s">
        <v>59</v>
      </c>
      <c r="FX1387">
        <v>110.7</v>
      </c>
      <c r="FY1387">
        <v>63.75</v>
      </c>
      <c r="GA1387" t="s">
        <v>3</v>
      </c>
      <c r="GD1387">
        <v>1</v>
      </c>
      <c r="GF1387">
        <v>-405607654</v>
      </c>
      <c r="GG1387">
        <v>2</v>
      </c>
      <c r="GH1387">
        <v>1</v>
      </c>
      <c r="GI1387">
        <v>2</v>
      </c>
      <c r="GJ1387">
        <v>0</v>
      </c>
      <c r="GK1387">
        <v>0</v>
      </c>
      <c r="GL1387">
        <f t="shared" si="1384"/>
        <v>0</v>
      </c>
      <c r="GM1387">
        <f t="shared" si="1385"/>
        <v>-2757.41</v>
      </c>
      <c r="GN1387">
        <f t="shared" si="1386"/>
        <v>-2757.41</v>
      </c>
      <c r="GO1387">
        <f t="shared" si="1387"/>
        <v>0</v>
      </c>
      <c r="GP1387">
        <f t="shared" si="1388"/>
        <v>0</v>
      </c>
      <c r="GR1387">
        <v>0</v>
      </c>
      <c r="GS1387">
        <v>3</v>
      </c>
      <c r="GT1387">
        <v>0</v>
      </c>
      <c r="GU1387" t="s">
        <v>3</v>
      </c>
      <c r="GV1387">
        <f t="shared" si="1389"/>
        <v>0</v>
      </c>
      <c r="GW1387">
        <v>1</v>
      </c>
      <c r="GX1387">
        <f t="shared" si="1390"/>
        <v>0</v>
      </c>
      <c r="HA1387">
        <v>0</v>
      </c>
      <c r="HB1387">
        <v>0</v>
      </c>
      <c r="HC1387">
        <f t="shared" si="1391"/>
        <v>0</v>
      </c>
      <c r="HE1387" t="s">
        <v>3</v>
      </c>
      <c r="HF1387" t="s">
        <v>3</v>
      </c>
      <c r="IK1387">
        <v>0</v>
      </c>
    </row>
    <row r="1388" spans="1:245">
      <c r="A1388">
        <v>17</v>
      </c>
      <c r="B1388">
        <v>0</v>
      </c>
      <c r="C1388">
        <f>ROW(SmtRes!A1239)</f>
        <v>1239</v>
      </c>
      <c r="D1388">
        <f>ROW(EtalonRes!A1219)</f>
        <v>1219</v>
      </c>
      <c r="E1388" t="s">
        <v>42</v>
      </c>
      <c r="F1388" t="s">
        <v>439</v>
      </c>
      <c r="G1388" t="s">
        <v>440</v>
      </c>
      <c r="H1388" t="s">
        <v>218</v>
      </c>
      <c r="I1388">
        <f>ROUND(32.16/100,9)</f>
        <v>0.3216</v>
      </c>
      <c r="J1388">
        <v>0</v>
      </c>
      <c r="O1388">
        <f t="shared" si="1352"/>
        <v>28756.34</v>
      </c>
      <c r="P1388">
        <f t="shared" si="1353"/>
        <v>17627.88</v>
      </c>
      <c r="Q1388">
        <f t="shared" si="1354"/>
        <v>32.53</v>
      </c>
      <c r="R1388">
        <f t="shared" si="1355"/>
        <v>0</v>
      </c>
      <c r="S1388">
        <f t="shared" si="1356"/>
        <v>11095.93</v>
      </c>
      <c r="T1388">
        <f t="shared" si="1357"/>
        <v>0</v>
      </c>
      <c r="U1388">
        <f t="shared" si="1358"/>
        <v>38.591999999999999</v>
      </c>
      <c r="V1388">
        <f t="shared" si="1359"/>
        <v>0</v>
      </c>
      <c r="W1388">
        <f t="shared" si="1360"/>
        <v>0</v>
      </c>
      <c r="X1388">
        <f t="shared" si="1361"/>
        <v>11761.69</v>
      </c>
      <c r="Y1388">
        <f t="shared" si="1362"/>
        <v>5991.8</v>
      </c>
      <c r="AA1388">
        <v>33525518</v>
      </c>
      <c r="AB1388">
        <f t="shared" si="1363"/>
        <v>9550.15</v>
      </c>
      <c r="AC1388">
        <f t="shared" si="1364"/>
        <v>8445.77</v>
      </c>
      <c r="AD1388">
        <f t="shared" si="1365"/>
        <v>15.98</v>
      </c>
      <c r="AE1388">
        <f t="shared" si="1366"/>
        <v>0</v>
      </c>
      <c r="AF1388">
        <f t="shared" si="1367"/>
        <v>1088.4000000000001</v>
      </c>
      <c r="AG1388">
        <f t="shared" si="1368"/>
        <v>0</v>
      </c>
      <c r="AH1388">
        <f t="shared" si="1369"/>
        <v>120</v>
      </c>
      <c r="AI1388">
        <f t="shared" si="1370"/>
        <v>0</v>
      </c>
      <c r="AJ1388">
        <f t="shared" si="1371"/>
        <v>0</v>
      </c>
      <c r="AK1388">
        <v>9550.15</v>
      </c>
      <c r="AL1388">
        <v>8445.77</v>
      </c>
      <c r="AM1388">
        <v>15.98</v>
      </c>
      <c r="AN1388">
        <v>0</v>
      </c>
      <c r="AO1388">
        <v>1088.4000000000001</v>
      </c>
      <c r="AP1388">
        <v>0</v>
      </c>
      <c r="AQ1388">
        <v>120</v>
      </c>
      <c r="AR1388">
        <v>0</v>
      </c>
      <c r="AS1388">
        <v>0</v>
      </c>
      <c r="AT1388">
        <v>106</v>
      </c>
      <c r="AU1388">
        <v>54</v>
      </c>
      <c r="AV1388">
        <v>1</v>
      </c>
      <c r="AW1388">
        <v>1</v>
      </c>
      <c r="AZ1388">
        <v>1</v>
      </c>
      <c r="BA1388">
        <v>31.7</v>
      </c>
      <c r="BB1388">
        <v>6.33</v>
      </c>
      <c r="BC1388">
        <v>6.49</v>
      </c>
      <c r="BD1388" t="s">
        <v>3</v>
      </c>
      <c r="BE1388" t="s">
        <v>3</v>
      </c>
      <c r="BF1388" t="s">
        <v>3</v>
      </c>
      <c r="BG1388" t="s">
        <v>3</v>
      </c>
      <c r="BH1388">
        <v>0</v>
      </c>
      <c r="BI1388">
        <v>1</v>
      </c>
      <c r="BJ1388" t="s">
        <v>441</v>
      </c>
      <c r="BM1388">
        <v>10001</v>
      </c>
      <c r="BN1388">
        <v>0</v>
      </c>
      <c r="BO1388" t="s">
        <v>439</v>
      </c>
      <c r="BP1388">
        <v>1</v>
      </c>
      <c r="BQ1388">
        <v>2</v>
      </c>
      <c r="BR1388">
        <v>0</v>
      </c>
      <c r="BS1388">
        <v>31.7</v>
      </c>
      <c r="BT1388">
        <v>1</v>
      </c>
      <c r="BU1388">
        <v>1</v>
      </c>
      <c r="BV1388">
        <v>1</v>
      </c>
      <c r="BW1388">
        <v>1</v>
      </c>
      <c r="BX1388">
        <v>1</v>
      </c>
      <c r="BY1388" t="s">
        <v>3</v>
      </c>
      <c r="BZ1388">
        <v>118</v>
      </c>
      <c r="CA1388">
        <v>63</v>
      </c>
      <c r="CE1388">
        <v>0</v>
      </c>
      <c r="CF1388">
        <v>0</v>
      </c>
      <c r="CG1388">
        <v>0</v>
      </c>
      <c r="CM1388">
        <v>0</v>
      </c>
      <c r="CN1388" t="s">
        <v>3</v>
      </c>
      <c r="CO1388">
        <v>0</v>
      </c>
      <c r="CP1388">
        <f t="shared" si="1372"/>
        <v>28756.34</v>
      </c>
      <c r="CQ1388">
        <f t="shared" si="1373"/>
        <v>54813.047300000006</v>
      </c>
      <c r="CR1388">
        <f t="shared" si="1374"/>
        <v>101.1534</v>
      </c>
      <c r="CS1388">
        <f t="shared" si="1375"/>
        <v>0</v>
      </c>
      <c r="CT1388">
        <f t="shared" si="1376"/>
        <v>34502.28</v>
      </c>
      <c r="CU1388">
        <f t="shared" si="1377"/>
        <v>0</v>
      </c>
      <c r="CV1388">
        <f t="shared" si="1378"/>
        <v>120</v>
      </c>
      <c r="CW1388">
        <f t="shared" si="1379"/>
        <v>0</v>
      </c>
      <c r="CX1388">
        <f t="shared" si="1380"/>
        <v>0</v>
      </c>
      <c r="CY1388">
        <f t="shared" si="1381"/>
        <v>11761.685800000001</v>
      </c>
      <c r="CZ1388">
        <f t="shared" si="1382"/>
        <v>5991.8022000000001</v>
      </c>
      <c r="DC1388" t="s">
        <v>3</v>
      </c>
      <c r="DD1388" t="s">
        <v>3</v>
      </c>
      <c r="DE1388" t="s">
        <v>3</v>
      </c>
      <c r="DF1388" t="s">
        <v>3</v>
      </c>
      <c r="DG1388" t="s">
        <v>3</v>
      </c>
      <c r="DH1388" t="s">
        <v>3</v>
      </c>
      <c r="DI1388" t="s">
        <v>3</v>
      </c>
      <c r="DJ1388" t="s">
        <v>3</v>
      </c>
      <c r="DK1388" t="s">
        <v>3</v>
      </c>
      <c r="DL1388" t="s">
        <v>3</v>
      </c>
      <c r="DM1388" t="s">
        <v>3</v>
      </c>
      <c r="DN1388">
        <v>0</v>
      </c>
      <c r="DO1388">
        <v>0</v>
      </c>
      <c r="DP1388">
        <v>1</v>
      </c>
      <c r="DQ1388">
        <v>1</v>
      </c>
      <c r="DU1388">
        <v>1005</v>
      </c>
      <c r="DV1388" t="s">
        <v>218</v>
      </c>
      <c r="DW1388" t="s">
        <v>218</v>
      </c>
      <c r="DX1388">
        <v>100</v>
      </c>
      <c r="DZ1388" t="s">
        <v>3</v>
      </c>
      <c r="EA1388" t="s">
        <v>3</v>
      </c>
      <c r="EB1388" t="s">
        <v>3</v>
      </c>
      <c r="EC1388" t="s">
        <v>3</v>
      </c>
      <c r="EE1388">
        <v>36260426</v>
      </c>
      <c r="EF1388">
        <v>2</v>
      </c>
      <c r="EG1388" t="s">
        <v>55</v>
      </c>
      <c r="EH1388">
        <v>0</v>
      </c>
      <c r="EI1388" t="s">
        <v>3</v>
      </c>
      <c r="EJ1388">
        <v>1</v>
      </c>
      <c r="EK1388">
        <v>10001</v>
      </c>
      <c r="EL1388" t="s">
        <v>169</v>
      </c>
      <c r="EM1388" t="s">
        <v>170</v>
      </c>
      <c r="EO1388" t="s">
        <v>3</v>
      </c>
      <c r="EQ1388">
        <v>0</v>
      </c>
      <c r="ER1388">
        <v>9550.15</v>
      </c>
      <c r="ES1388">
        <v>8445.77</v>
      </c>
      <c r="ET1388">
        <v>15.98</v>
      </c>
      <c r="EU1388">
        <v>0</v>
      </c>
      <c r="EV1388">
        <v>1088.4000000000001</v>
      </c>
      <c r="EW1388">
        <v>120</v>
      </c>
      <c r="EX1388">
        <v>0</v>
      </c>
      <c r="EY1388">
        <v>0</v>
      </c>
      <c r="FQ1388">
        <v>0</v>
      </c>
      <c r="FR1388">
        <f t="shared" si="1383"/>
        <v>0</v>
      </c>
      <c r="FS1388">
        <v>0</v>
      </c>
      <c r="FT1388" t="s">
        <v>58</v>
      </c>
      <c r="FU1388" t="s">
        <v>59</v>
      </c>
      <c r="FX1388">
        <v>106.2</v>
      </c>
      <c r="FY1388">
        <v>53.55</v>
      </c>
      <c r="GA1388" t="s">
        <v>3</v>
      </c>
      <c r="GD1388">
        <v>1</v>
      </c>
      <c r="GF1388">
        <v>571273844</v>
      </c>
      <c r="GG1388">
        <v>2</v>
      </c>
      <c r="GH1388">
        <v>1</v>
      </c>
      <c r="GI1388">
        <v>2</v>
      </c>
      <c r="GJ1388">
        <v>0</v>
      </c>
      <c r="GK1388">
        <v>0</v>
      </c>
      <c r="GL1388">
        <f t="shared" si="1384"/>
        <v>0</v>
      </c>
      <c r="GM1388">
        <f t="shared" si="1385"/>
        <v>46509.83</v>
      </c>
      <c r="GN1388">
        <f t="shared" si="1386"/>
        <v>46509.83</v>
      </c>
      <c r="GO1388">
        <f t="shared" si="1387"/>
        <v>0</v>
      </c>
      <c r="GP1388">
        <f t="shared" si="1388"/>
        <v>0</v>
      </c>
      <c r="GR1388">
        <v>0</v>
      </c>
      <c r="GS1388">
        <v>3</v>
      </c>
      <c r="GT1388">
        <v>0</v>
      </c>
      <c r="GU1388" t="s">
        <v>3</v>
      </c>
      <c r="GV1388">
        <f t="shared" si="1389"/>
        <v>0</v>
      </c>
      <c r="GW1388">
        <v>1</v>
      </c>
      <c r="GX1388">
        <f t="shared" si="1390"/>
        <v>0</v>
      </c>
      <c r="HA1388">
        <v>0</v>
      </c>
      <c r="HB1388">
        <v>0</v>
      </c>
      <c r="HC1388">
        <f t="shared" si="1391"/>
        <v>0</v>
      </c>
      <c r="HE1388" t="s">
        <v>3</v>
      </c>
      <c r="HF1388" t="s">
        <v>3</v>
      </c>
      <c r="IK1388">
        <v>0</v>
      </c>
    </row>
    <row r="1389" spans="1:245">
      <c r="A1389">
        <v>18</v>
      </c>
      <c r="B1389">
        <v>0</v>
      </c>
      <c r="C1389">
        <v>1239</v>
      </c>
      <c r="E1389" t="s">
        <v>49</v>
      </c>
      <c r="F1389" t="s">
        <v>442</v>
      </c>
      <c r="G1389" t="s">
        <v>443</v>
      </c>
      <c r="H1389" t="s">
        <v>238</v>
      </c>
      <c r="I1389">
        <f>I1388*J1389</f>
        <v>-77.183999999999997</v>
      </c>
      <c r="J1389">
        <v>-240</v>
      </c>
      <c r="O1389">
        <f t="shared" si="1352"/>
        <v>-454.3</v>
      </c>
      <c r="P1389">
        <f t="shared" si="1353"/>
        <v>-454.3</v>
      </c>
      <c r="Q1389">
        <f t="shared" si="1354"/>
        <v>0</v>
      </c>
      <c r="R1389">
        <f t="shared" si="1355"/>
        <v>0</v>
      </c>
      <c r="S1389">
        <f t="shared" si="1356"/>
        <v>0</v>
      </c>
      <c r="T1389">
        <f t="shared" si="1357"/>
        <v>0</v>
      </c>
      <c r="U1389">
        <f t="shared" si="1358"/>
        <v>0</v>
      </c>
      <c r="V1389">
        <f t="shared" si="1359"/>
        <v>0</v>
      </c>
      <c r="W1389">
        <f t="shared" si="1360"/>
        <v>0</v>
      </c>
      <c r="X1389">
        <f t="shared" si="1361"/>
        <v>0</v>
      </c>
      <c r="Y1389">
        <f t="shared" si="1362"/>
        <v>0</v>
      </c>
      <c r="AA1389">
        <v>33525518</v>
      </c>
      <c r="AB1389">
        <f t="shared" si="1363"/>
        <v>0.71</v>
      </c>
      <c r="AC1389">
        <f t="shared" si="1364"/>
        <v>0.71</v>
      </c>
      <c r="AD1389">
        <f t="shared" si="1365"/>
        <v>0</v>
      </c>
      <c r="AE1389">
        <f t="shared" si="1366"/>
        <v>0</v>
      </c>
      <c r="AF1389">
        <f t="shared" si="1367"/>
        <v>0</v>
      </c>
      <c r="AG1389">
        <f t="shared" si="1368"/>
        <v>0</v>
      </c>
      <c r="AH1389">
        <f t="shared" si="1369"/>
        <v>0</v>
      </c>
      <c r="AI1389">
        <f t="shared" si="1370"/>
        <v>0</v>
      </c>
      <c r="AJ1389">
        <f t="shared" si="1371"/>
        <v>0</v>
      </c>
      <c r="AK1389">
        <v>0.71</v>
      </c>
      <c r="AL1389">
        <v>0.71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106</v>
      </c>
      <c r="AU1389">
        <v>54</v>
      </c>
      <c r="AV1389">
        <v>1</v>
      </c>
      <c r="AW1389">
        <v>1</v>
      </c>
      <c r="AZ1389">
        <v>1</v>
      </c>
      <c r="BA1389">
        <v>1</v>
      </c>
      <c r="BB1389">
        <v>1</v>
      </c>
      <c r="BC1389">
        <v>8.2899999999999991</v>
      </c>
      <c r="BD1389" t="s">
        <v>3</v>
      </c>
      <c r="BE1389" t="s">
        <v>3</v>
      </c>
      <c r="BF1389" t="s">
        <v>3</v>
      </c>
      <c r="BG1389" t="s">
        <v>3</v>
      </c>
      <c r="BH1389">
        <v>3</v>
      </c>
      <c r="BI1389">
        <v>1</v>
      </c>
      <c r="BJ1389" t="s">
        <v>444</v>
      </c>
      <c r="BM1389">
        <v>10001</v>
      </c>
      <c r="BN1389">
        <v>0</v>
      </c>
      <c r="BO1389" t="s">
        <v>442</v>
      </c>
      <c r="BP1389">
        <v>1</v>
      </c>
      <c r="BQ1389">
        <v>2</v>
      </c>
      <c r="BR1389">
        <v>1</v>
      </c>
      <c r="BS1389">
        <v>1</v>
      </c>
      <c r="BT1389">
        <v>1</v>
      </c>
      <c r="BU1389">
        <v>1</v>
      </c>
      <c r="BV1389">
        <v>1</v>
      </c>
      <c r="BW1389">
        <v>1</v>
      </c>
      <c r="BX1389">
        <v>1</v>
      </c>
      <c r="BY1389" t="s">
        <v>3</v>
      </c>
      <c r="BZ1389">
        <v>118</v>
      </c>
      <c r="CA1389">
        <v>63</v>
      </c>
      <c r="CE1389">
        <v>0</v>
      </c>
      <c r="CF1389">
        <v>0</v>
      </c>
      <c r="CG1389">
        <v>0</v>
      </c>
      <c r="CM1389">
        <v>0</v>
      </c>
      <c r="CN1389" t="s">
        <v>3</v>
      </c>
      <c r="CO1389">
        <v>0</v>
      </c>
      <c r="CP1389">
        <f t="shared" si="1372"/>
        <v>-454.3</v>
      </c>
      <c r="CQ1389">
        <f t="shared" si="1373"/>
        <v>5.8858999999999995</v>
      </c>
      <c r="CR1389">
        <f t="shared" si="1374"/>
        <v>0</v>
      </c>
      <c r="CS1389">
        <f t="shared" si="1375"/>
        <v>0</v>
      </c>
      <c r="CT1389">
        <f t="shared" si="1376"/>
        <v>0</v>
      </c>
      <c r="CU1389">
        <f t="shared" si="1377"/>
        <v>0</v>
      </c>
      <c r="CV1389">
        <f t="shared" si="1378"/>
        <v>0</v>
      </c>
      <c r="CW1389">
        <f t="shared" si="1379"/>
        <v>0</v>
      </c>
      <c r="CX1389">
        <f t="shared" si="1380"/>
        <v>0</v>
      </c>
      <c r="CY1389">
        <f t="shared" si="1381"/>
        <v>0</v>
      </c>
      <c r="CZ1389">
        <f t="shared" si="1382"/>
        <v>0</v>
      </c>
      <c r="DC1389" t="s">
        <v>3</v>
      </c>
      <c r="DD1389" t="s">
        <v>3</v>
      </c>
      <c r="DE1389" t="s">
        <v>3</v>
      </c>
      <c r="DF1389" t="s">
        <v>3</v>
      </c>
      <c r="DG1389" t="s">
        <v>3</v>
      </c>
      <c r="DH1389" t="s">
        <v>3</v>
      </c>
      <c r="DI1389" t="s">
        <v>3</v>
      </c>
      <c r="DJ1389" t="s">
        <v>3</v>
      </c>
      <c r="DK1389" t="s">
        <v>3</v>
      </c>
      <c r="DL1389" t="s">
        <v>3</v>
      </c>
      <c r="DM1389" t="s">
        <v>3</v>
      </c>
      <c r="DN1389">
        <v>0</v>
      </c>
      <c r="DO1389">
        <v>0</v>
      </c>
      <c r="DP1389">
        <v>1</v>
      </c>
      <c r="DQ1389">
        <v>1</v>
      </c>
      <c r="DU1389">
        <v>1010</v>
      </c>
      <c r="DV1389" t="s">
        <v>238</v>
      </c>
      <c r="DW1389" t="s">
        <v>238</v>
      </c>
      <c r="DX1389">
        <v>1</v>
      </c>
      <c r="DZ1389" t="s">
        <v>3</v>
      </c>
      <c r="EA1389" t="s">
        <v>3</v>
      </c>
      <c r="EB1389" t="s">
        <v>3</v>
      </c>
      <c r="EC1389" t="s">
        <v>3</v>
      </c>
      <c r="EE1389">
        <v>36260426</v>
      </c>
      <c r="EF1389">
        <v>2</v>
      </c>
      <c r="EG1389" t="s">
        <v>55</v>
      </c>
      <c r="EH1389">
        <v>0</v>
      </c>
      <c r="EI1389" t="s">
        <v>3</v>
      </c>
      <c r="EJ1389">
        <v>1</v>
      </c>
      <c r="EK1389">
        <v>10001</v>
      </c>
      <c r="EL1389" t="s">
        <v>169</v>
      </c>
      <c r="EM1389" t="s">
        <v>170</v>
      </c>
      <c r="EO1389" t="s">
        <v>3</v>
      </c>
      <c r="EQ1389">
        <v>0</v>
      </c>
      <c r="ER1389">
        <v>0.71</v>
      </c>
      <c r="ES1389">
        <v>0.71</v>
      </c>
      <c r="ET1389">
        <v>0</v>
      </c>
      <c r="EU1389">
        <v>0</v>
      </c>
      <c r="EV1389">
        <v>0</v>
      </c>
      <c r="EW1389">
        <v>0</v>
      </c>
      <c r="EX1389">
        <v>0</v>
      </c>
      <c r="FQ1389">
        <v>0</v>
      </c>
      <c r="FR1389">
        <f t="shared" si="1383"/>
        <v>0</v>
      </c>
      <c r="FS1389">
        <v>0</v>
      </c>
      <c r="FT1389" t="s">
        <v>58</v>
      </c>
      <c r="FU1389" t="s">
        <v>59</v>
      </c>
      <c r="FX1389">
        <v>106.2</v>
      </c>
      <c r="FY1389">
        <v>53.55</v>
      </c>
      <c r="GA1389" t="s">
        <v>3</v>
      </c>
      <c r="GD1389">
        <v>1</v>
      </c>
      <c r="GF1389">
        <v>1800452198</v>
      </c>
      <c r="GG1389">
        <v>2</v>
      </c>
      <c r="GH1389">
        <v>1</v>
      </c>
      <c r="GI1389">
        <v>2</v>
      </c>
      <c r="GJ1389">
        <v>0</v>
      </c>
      <c r="GK1389">
        <v>0</v>
      </c>
      <c r="GL1389">
        <f t="shared" si="1384"/>
        <v>0</v>
      </c>
      <c r="GM1389">
        <f t="shared" si="1385"/>
        <v>-454.3</v>
      </c>
      <c r="GN1389">
        <f t="shared" si="1386"/>
        <v>-454.3</v>
      </c>
      <c r="GO1389">
        <f t="shared" si="1387"/>
        <v>0</v>
      </c>
      <c r="GP1389">
        <f t="shared" si="1388"/>
        <v>0</v>
      </c>
      <c r="GR1389">
        <v>0</v>
      </c>
      <c r="GS1389">
        <v>3</v>
      </c>
      <c r="GT1389">
        <v>0</v>
      </c>
      <c r="GU1389" t="s">
        <v>3</v>
      </c>
      <c r="GV1389">
        <f t="shared" si="1389"/>
        <v>0</v>
      </c>
      <c r="GW1389">
        <v>1</v>
      </c>
      <c r="GX1389">
        <f t="shared" si="1390"/>
        <v>0</v>
      </c>
      <c r="HA1389">
        <v>0</v>
      </c>
      <c r="HB1389">
        <v>0</v>
      </c>
      <c r="HC1389">
        <f t="shared" si="1391"/>
        <v>0</v>
      </c>
      <c r="HE1389" t="s">
        <v>3</v>
      </c>
      <c r="HF1389" t="s">
        <v>3</v>
      </c>
      <c r="IK1389">
        <v>0</v>
      </c>
    </row>
    <row r="1390" spans="1:245">
      <c r="A1390">
        <v>18</v>
      </c>
      <c r="B1390">
        <v>0</v>
      </c>
      <c r="C1390">
        <v>1238</v>
      </c>
      <c r="E1390" t="s">
        <v>411</v>
      </c>
      <c r="F1390" t="s">
        <v>445</v>
      </c>
      <c r="G1390" t="s">
        <v>446</v>
      </c>
      <c r="H1390" t="s">
        <v>174</v>
      </c>
      <c r="I1390">
        <f>I1388*J1390</f>
        <v>-14.7936</v>
      </c>
      <c r="J1390">
        <v>-46</v>
      </c>
      <c r="O1390">
        <f t="shared" si="1352"/>
        <v>-547.63</v>
      </c>
      <c r="P1390">
        <f t="shared" si="1353"/>
        <v>-547.63</v>
      </c>
      <c r="Q1390">
        <f t="shared" si="1354"/>
        <v>0</v>
      </c>
      <c r="R1390">
        <f t="shared" si="1355"/>
        <v>0</v>
      </c>
      <c r="S1390">
        <f t="shared" si="1356"/>
        <v>0</v>
      </c>
      <c r="T1390">
        <f t="shared" si="1357"/>
        <v>0</v>
      </c>
      <c r="U1390">
        <f t="shared" si="1358"/>
        <v>0</v>
      </c>
      <c r="V1390">
        <f t="shared" si="1359"/>
        <v>0</v>
      </c>
      <c r="W1390">
        <f t="shared" si="1360"/>
        <v>0</v>
      </c>
      <c r="X1390">
        <f t="shared" si="1361"/>
        <v>0</v>
      </c>
      <c r="Y1390">
        <f t="shared" si="1362"/>
        <v>0</v>
      </c>
      <c r="AA1390">
        <v>33525518</v>
      </c>
      <c r="AB1390">
        <f t="shared" si="1363"/>
        <v>3.32</v>
      </c>
      <c r="AC1390">
        <f t="shared" si="1364"/>
        <v>3.32</v>
      </c>
      <c r="AD1390">
        <f t="shared" si="1365"/>
        <v>0</v>
      </c>
      <c r="AE1390">
        <f t="shared" si="1366"/>
        <v>0</v>
      </c>
      <c r="AF1390">
        <f t="shared" si="1367"/>
        <v>0</v>
      </c>
      <c r="AG1390">
        <f t="shared" si="1368"/>
        <v>0</v>
      </c>
      <c r="AH1390">
        <f t="shared" si="1369"/>
        <v>0</v>
      </c>
      <c r="AI1390">
        <f t="shared" si="1370"/>
        <v>0</v>
      </c>
      <c r="AJ1390">
        <f t="shared" si="1371"/>
        <v>0</v>
      </c>
      <c r="AK1390">
        <v>3.32</v>
      </c>
      <c r="AL1390">
        <v>3.32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106</v>
      </c>
      <c r="AU1390">
        <v>54</v>
      </c>
      <c r="AV1390">
        <v>1</v>
      </c>
      <c r="AW1390">
        <v>1</v>
      </c>
      <c r="AZ1390">
        <v>1</v>
      </c>
      <c r="BA1390">
        <v>1</v>
      </c>
      <c r="BB1390">
        <v>1</v>
      </c>
      <c r="BC1390">
        <v>11.15</v>
      </c>
      <c r="BD1390" t="s">
        <v>3</v>
      </c>
      <c r="BE1390" t="s">
        <v>3</v>
      </c>
      <c r="BF1390" t="s">
        <v>3</v>
      </c>
      <c r="BG1390" t="s">
        <v>3</v>
      </c>
      <c r="BH1390">
        <v>3</v>
      </c>
      <c r="BI1390">
        <v>1</v>
      </c>
      <c r="BJ1390" t="s">
        <v>447</v>
      </c>
      <c r="BM1390">
        <v>10001</v>
      </c>
      <c r="BN1390">
        <v>0</v>
      </c>
      <c r="BO1390" t="s">
        <v>445</v>
      </c>
      <c r="BP1390">
        <v>1</v>
      </c>
      <c r="BQ1390">
        <v>2</v>
      </c>
      <c r="BR1390">
        <v>1</v>
      </c>
      <c r="BS1390">
        <v>1</v>
      </c>
      <c r="BT1390">
        <v>1</v>
      </c>
      <c r="BU1390">
        <v>1</v>
      </c>
      <c r="BV1390">
        <v>1</v>
      </c>
      <c r="BW1390">
        <v>1</v>
      </c>
      <c r="BX1390">
        <v>1</v>
      </c>
      <c r="BY1390" t="s">
        <v>3</v>
      </c>
      <c r="BZ1390">
        <v>118</v>
      </c>
      <c r="CA1390">
        <v>63</v>
      </c>
      <c r="CE1390">
        <v>0</v>
      </c>
      <c r="CF1390">
        <v>0</v>
      </c>
      <c r="CG1390">
        <v>0</v>
      </c>
      <c r="CM1390">
        <v>0</v>
      </c>
      <c r="CN1390" t="s">
        <v>3</v>
      </c>
      <c r="CO1390">
        <v>0</v>
      </c>
      <c r="CP1390">
        <f t="shared" si="1372"/>
        <v>-547.63</v>
      </c>
      <c r="CQ1390">
        <f t="shared" si="1373"/>
        <v>37.018000000000001</v>
      </c>
      <c r="CR1390">
        <f t="shared" si="1374"/>
        <v>0</v>
      </c>
      <c r="CS1390">
        <f t="shared" si="1375"/>
        <v>0</v>
      </c>
      <c r="CT1390">
        <f t="shared" si="1376"/>
        <v>0</v>
      </c>
      <c r="CU1390">
        <f t="shared" si="1377"/>
        <v>0</v>
      </c>
      <c r="CV1390">
        <f t="shared" si="1378"/>
        <v>0</v>
      </c>
      <c r="CW1390">
        <f t="shared" si="1379"/>
        <v>0</v>
      </c>
      <c r="CX1390">
        <f t="shared" si="1380"/>
        <v>0</v>
      </c>
      <c r="CY1390">
        <f t="shared" si="1381"/>
        <v>0</v>
      </c>
      <c r="CZ1390">
        <f t="shared" si="1382"/>
        <v>0</v>
      </c>
      <c r="DC1390" t="s">
        <v>3</v>
      </c>
      <c r="DD1390" t="s">
        <v>3</v>
      </c>
      <c r="DE1390" t="s">
        <v>3</v>
      </c>
      <c r="DF1390" t="s">
        <v>3</v>
      </c>
      <c r="DG1390" t="s">
        <v>3</v>
      </c>
      <c r="DH1390" t="s">
        <v>3</v>
      </c>
      <c r="DI1390" t="s">
        <v>3</v>
      </c>
      <c r="DJ1390" t="s">
        <v>3</v>
      </c>
      <c r="DK1390" t="s">
        <v>3</v>
      </c>
      <c r="DL1390" t="s">
        <v>3</v>
      </c>
      <c r="DM1390" t="s">
        <v>3</v>
      </c>
      <c r="DN1390">
        <v>0</v>
      </c>
      <c r="DO1390">
        <v>0</v>
      </c>
      <c r="DP1390">
        <v>1</v>
      </c>
      <c r="DQ1390">
        <v>1</v>
      </c>
      <c r="DU1390">
        <v>1003</v>
      </c>
      <c r="DV1390" t="s">
        <v>174</v>
      </c>
      <c r="DW1390" t="s">
        <v>174</v>
      </c>
      <c r="DX1390">
        <v>1</v>
      </c>
      <c r="DZ1390" t="s">
        <v>3</v>
      </c>
      <c r="EA1390" t="s">
        <v>3</v>
      </c>
      <c r="EB1390" t="s">
        <v>3</v>
      </c>
      <c r="EC1390" t="s">
        <v>3</v>
      </c>
      <c r="EE1390">
        <v>36260426</v>
      </c>
      <c r="EF1390">
        <v>2</v>
      </c>
      <c r="EG1390" t="s">
        <v>55</v>
      </c>
      <c r="EH1390">
        <v>0</v>
      </c>
      <c r="EI1390" t="s">
        <v>3</v>
      </c>
      <c r="EJ1390">
        <v>1</v>
      </c>
      <c r="EK1390">
        <v>10001</v>
      </c>
      <c r="EL1390" t="s">
        <v>169</v>
      </c>
      <c r="EM1390" t="s">
        <v>170</v>
      </c>
      <c r="EO1390" t="s">
        <v>3</v>
      </c>
      <c r="EQ1390">
        <v>0</v>
      </c>
      <c r="ER1390">
        <v>3.32</v>
      </c>
      <c r="ES1390">
        <v>3.32</v>
      </c>
      <c r="ET1390">
        <v>0</v>
      </c>
      <c r="EU1390">
        <v>0</v>
      </c>
      <c r="EV1390">
        <v>0</v>
      </c>
      <c r="EW1390">
        <v>0</v>
      </c>
      <c r="EX1390">
        <v>0</v>
      </c>
      <c r="FQ1390">
        <v>0</v>
      </c>
      <c r="FR1390">
        <f t="shared" si="1383"/>
        <v>0</v>
      </c>
      <c r="FS1390">
        <v>0</v>
      </c>
      <c r="FT1390" t="s">
        <v>58</v>
      </c>
      <c r="FU1390" t="s">
        <v>59</v>
      </c>
      <c r="FX1390">
        <v>106.2</v>
      </c>
      <c r="FY1390">
        <v>53.55</v>
      </c>
      <c r="GA1390" t="s">
        <v>3</v>
      </c>
      <c r="GD1390">
        <v>1</v>
      </c>
      <c r="GF1390">
        <v>-234707112</v>
      </c>
      <c r="GG1390">
        <v>2</v>
      </c>
      <c r="GH1390">
        <v>1</v>
      </c>
      <c r="GI1390">
        <v>2</v>
      </c>
      <c r="GJ1390">
        <v>0</v>
      </c>
      <c r="GK1390">
        <v>0</v>
      </c>
      <c r="GL1390">
        <f t="shared" si="1384"/>
        <v>0</v>
      </c>
      <c r="GM1390">
        <f t="shared" si="1385"/>
        <v>-547.63</v>
      </c>
      <c r="GN1390">
        <f t="shared" si="1386"/>
        <v>-547.63</v>
      </c>
      <c r="GO1390">
        <f t="shared" si="1387"/>
        <v>0</v>
      </c>
      <c r="GP1390">
        <f t="shared" si="1388"/>
        <v>0</v>
      </c>
      <c r="GR1390">
        <v>0</v>
      </c>
      <c r="GS1390">
        <v>3</v>
      </c>
      <c r="GT1390">
        <v>0</v>
      </c>
      <c r="GU1390" t="s">
        <v>3</v>
      </c>
      <c r="GV1390">
        <f t="shared" si="1389"/>
        <v>0</v>
      </c>
      <c r="GW1390">
        <v>1</v>
      </c>
      <c r="GX1390">
        <f t="shared" si="1390"/>
        <v>0</v>
      </c>
      <c r="HA1390">
        <v>0</v>
      </c>
      <c r="HB1390">
        <v>0</v>
      </c>
      <c r="HC1390">
        <f t="shared" si="1391"/>
        <v>0</v>
      </c>
      <c r="HE1390" t="s">
        <v>3</v>
      </c>
      <c r="HF1390" t="s">
        <v>3</v>
      </c>
      <c r="IK1390">
        <v>0</v>
      </c>
    </row>
    <row r="1391" spans="1:245">
      <c r="A1391">
        <v>18</v>
      </c>
      <c r="B1391">
        <v>0</v>
      </c>
      <c r="C1391">
        <v>1236</v>
      </c>
      <c r="E1391" t="s">
        <v>448</v>
      </c>
      <c r="F1391" t="s">
        <v>449</v>
      </c>
      <c r="G1391" t="s">
        <v>450</v>
      </c>
      <c r="H1391" t="s">
        <v>174</v>
      </c>
      <c r="I1391">
        <f>I1388*J1391</f>
        <v>-24.763200000000001</v>
      </c>
      <c r="J1391">
        <v>-77</v>
      </c>
      <c r="O1391">
        <f t="shared" si="1352"/>
        <v>-915.03</v>
      </c>
      <c r="P1391">
        <f t="shared" si="1353"/>
        <v>-915.03</v>
      </c>
      <c r="Q1391">
        <f t="shared" si="1354"/>
        <v>0</v>
      </c>
      <c r="R1391">
        <f t="shared" si="1355"/>
        <v>0</v>
      </c>
      <c r="S1391">
        <f t="shared" si="1356"/>
        <v>0</v>
      </c>
      <c r="T1391">
        <f t="shared" si="1357"/>
        <v>0</v>
      </c>
      <c r="U1391">
        <f t="shared" si="1358"/>
        <v>0</v>
      </c>
      <c r="V1391">
        <f t="shared" si="1359"/>
        <v>0</v>
      </c>
      <c r="W1391">
        <f t="shared" si="1360"/>
        <v>0</v>
      </c>
      <c r="X1391">
        <f t="shared" si="1361"/>
        <v>0</v>
      </c>
      <c r="Y1391">
        <f t="shared" si="1362"/>
        <v>0</v>
      </c>
      <c r="AA1391">
        <v>33525518</v>
      </c>
      <c r="AB1391">
        <f t="shared" si="1363"/>
        <v>4.18</v>
      </c>
      <c r="AC1391">
        <f t="shared" si="1364"/>
        <v>4.18</v>
      </c>
      <c r="AD1391">
        <f t="shared" si="1365"/>
        <v>0</v>
      </c>
      <c r="AE1391">
        <f t="shared" si="1366"/>
        <v>0</v>
      </c>
      <c r="AF1391">
        <f t="shared" si="1367"/>
        <v>0</v>
      </c>
      <c r="AG1391">
        <f t="shared" si="1368"/>
        <v>0</v>
      </c>
      <c r="AH1391">
        <f t="shared" si="1369"/>
        <v>0</v>
      </c>
      <c r="AI1391">
        <f t="shared" si="1370"/>
        <v>0</v>
      </c>
      <c r="AJ1391">
        <f t="shared" si="1371"/>
        <v>0</v>
      </c>
      <c r="AK1391">
        <v>4.18</v>
      </c>
      <c r="AL1391">
        <v>4.18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106</v>
      </c>
      <c r="AU1391">
        <v>54</v>
      </c>
      <c r="AV1391">
        <v>1</v>
      </c>
      <c r="AW1391">
        <v>1</v>
      </c>
      <c r="AZ1391">
        <v>1</v>
      </c>
      <c r="BA1391">
        <v>1</v>
      </c>
      <c r="BB1391">
        <v>1</v>
      </c>
      <c r="BC1391">
        <v>8.84</v>
      </c>
      <c r="BD1391" t="s">
        <v>3</v>
      </c>
      <c r="BE1391" t="s">
        <v>3</v>
      </c>
      <c r="BF1391" t="s">
        <v>3</v>
      </c>
      <c r="BG1391" t="s">
        <v>3</v>
      </c>
      <c r="BH1391">
        <v>3</v>
      </c>
      <c r="BI1391">
        <v>1</v>
      </c>
      <c r="BJ1391" t="s">
        <v>451</v>
      </c>
      <c r="BM1391">
        <v>10001</v>
      </c>
      <c r="BN1391">
        <v>0</v>
      </c>
      <c r="BO1391" t="s">
        <v>449</v>
      </c>
      <c r="BP1391">
        <v>1</v>
      </c>
      <c r="BQ1391">
        <v>2</v>
      </c>
      <c r="BR1391">
        <v>1</v>
      </c>
      <c r="BS1391">
        <v>1</v>
      </c>
      <c r="BT1391">
        <v>1</v>
      </c>
      <c r="BU1391">
        <v>1</v>
      </c>
      <c r="BV1391">
        <v>1</v>
      </c>
      <c r="BW1391">
        <v>1</v>
      </c>
      <c r="BX1391">
        <v>1</v>
      </c>
      <c r="BY1391" t="s">
        <v>3</v>
      </c>
      <c r="BZ1391">
        <v>118</v>
      </c>
      <c r="CA1391">
        <v>63</v>
      </c>
      <c r="CE1391">
        <v>0</v>
      </c>
      <c r="CF1391">
        <v>0</v>
      </c>
      <c r="CG1391">
        <v>0</v>
      </c>
      <c r="CM1391">
        <v>0</v>
      </c>
      <c r="CN1391" t="s">
        <v>3</v>
      </c>
      <c r="CO1391">
        <v>0</v>
      </c>
      <c r="CP1391">
        <f t="shared" si="1372"/>
        <v>-915.03</v>
      </c>
      <c r="CQ1391">
        <f t="shared" si="1373"/>
        <v>36.9512</v>
      </c>
      <c r="CR1391">
        <f t="shared" si="1374"/>
        <v>0</v>
      </c>
      <c r="CS1391">
        <f t="shared" si="1375"/>
        <v>0</v>
      </c>
      <c r="CT1391">
        <f t="shared" si="1376"/>
        <v>0</v>
      </c>
      <c r="CU1391">
        <f t="shared" si="1377"/>
        <v>0</v>
      </c>
      <c r="CV1391">
        <f t="shared" si="1378"/>
        <v>0</v>
      </c>
      <c r="CW1391">
        <f t="shared" si="1379"/>
        <v>0</v>
      </c>
      <c r="CX1391">
        <f t="shared" si="1380"/>
        <v>0</v>
      </c>
      <c r="CY1391">
        <f t="shared" si="1381"/>
        <v>0</v>
      </c>
      <c r="CZ1391">
        <f t="shared" si="1382"/>
        <v>0</v>
      </c>
      <c r="DC1391" t="s">
        <v>3</v>
      </c>
      <c r="DD1391" t="s">
        <v>3</v>
      </c>
      <c r="DE1391" t="s">
        <v>3</v>
      </c>
      <c r="DF1391" t="s">
        <v>3</v>
      </c>
      <c r="DG1391" t="s">
        <v>3</v>
      </c>
      <c r="DH1391" t="s">
        <v>3</v>
      </c>
      <c r="DI1391" t="s">
        <v>3</v>
      </c>
      <c r="DJ1391" t="s">
        <v>3</v>
      </c>
      <c r="DK1391" t="s">
        <v>3</v>
      </c>
      <c r="DL1391" t="s">
        <v>3</v>
      </c>
      <c r="DM1391" t="s">
        <v>3</v>
      </c>
      <c r="DN1391">
        <v>0</v>
      </c>
      <c r="DO1391">
        <v>0</v>
      </c>
      <c r="DP1391">
        <v>1</v>
      </c>
      <c r="DQ1391">
        <v>1</v>
      </c>
      <c r="DU1391">
        <v>1003</v>
      </c>
      <c r="DV1391" t="s">
        <v>174</v>
      </c>
      <c r="DW1391" t="s">
        <v>174</v>
      </c>
      <c r="DX1391">
        <v>1</v>
      </c>
      <c r="DZ1391" t="s">
        <v>3</v>
      </c>
      <c r="EA1391" t="s">
        <v>3</v>
      </c>
      <c r="EB1391" t="s">
        <v>3</v>
      </c>
      <c r="EC1391" t="s">
        <v>3</v>
      </c>
      <c r="EE1391">
        <v>36260426</v>
      </c>
      <c r="EF1391">
        <v>2</v>
      </c>
      <c r="EG1391" t="s">
        <v>55</v>
      </c>
      <c r="EH1391">
        <v>0</v>
      </c>
      <c r="EI1391" t="s">
        <v>3</v>
      </c>
      <c r="EJ1391">
        <v>1</v>
      </c>
      <c r="EK1391">
        <v>10001</v>
      </c>
      <c r="EL1391" t="s">
        <v>169</v>
      </c>
      <c r="EM1391" t="s">
        <v>170</v>
      </c>
      <c r="EO1391" t="s">
        <v>3</v>
      </c>
      <c r="EQ1391">
        <v>0</v>
      </c>
      <c r="ER1391">
        <v>4.18</v>
      </c>
      <c r="ES1391">
        <v>4.18</v>
      </c>
      <c r="ET1391">
        <v>0</v>
      </c>
      <c r="EU1391">
        <v>0</v>
      </c>
      <c r="EV1391">
        <v>0</v>
      </c>
      <c r="EW1391">
        <v>0</v>
      </c>
      <c r="EX1391">
        <v>0</v>
      </c>
      <c r="FQ1391">
        <v>0</v>
      </c>
      <c r="FR1391">
        <f t="shared" si="1383"/>
        <v>0</v>
      </c>
      <c r="FS1391">
        <v>0</v>
      </c>
      <c r="FT1391" t="s">
        <v>58</v>
      </c>
      <c r="FU1391" t="s">
        <v>59</v>
      </c>
      <c r="FX1391">
        <v>106.2</v>
      </c>
      <c r="FY1391">
        <v>53.55</v>
      </c>
      <c r="GA1391" t="s">
        <v>3</v>
      </c>
      <c r="GD1391">
        <v>1</v>
      </c>
      <c r="GF1391">
        <v>-1491213163</v>
      </c>
      <c r="GG1391">
        <v>2</v>
      </c>
      <c r="GH1391">
        <v>1</v>
      </c>
      <c r="GI1391">
        <v>2</v>
      </c>
      <c r="GJ1391">
        <v>0</v>
      </c>
      <c r="GK1391">
        <v>0</v>
      </c>
      <c r="GL1391">
        <f t="shared" si="1384"/>
        <v>0</v>
      </c>
      <c r="GM1391">
        <f t="shared" si="1385"/>
        <v>-915.03</v>
      </c>
      <c r="GN1391">
        <f t="shared" si="1386"/>
        <v>-915.03</v>
      </c>
      <c r="GO1391">
        <f t="shared" si="1387"/>
        <v>0</v>
      </c>
      <c r="GP1391">
        <f t="shared" si="1388"/>
        <v>0</v>
      </c>
      <c r="GR1391">
        <v>0</v>
      </c>
      <c r="GS1391">
        <v>3</v>
      </c>
      <c r="GT1391">
        <v>0</v>
      </c>
      <c r="GU1391" t="s">
        <v>3</v>
      </c>
      <c r="GV1391">
        <f t="shared" si="1389"/>
        <v>0</v>
      </c>
      <c r="GW1391">
        <v>1</v>
      </c>
      <c r="GX1391">
        <f t="shared" si="1390"/>
        <v>0</v>
      </c>
      <c r="HA1391">
        <v>0</v>
      </c>
      <c r="HB1391">
        <v>0</v>
      </c>
      <c r="HC1391">
        <f t="shared" si="1391"/>
        <v>0</v>
      </c>
      <c r="HE1391" t="s">
        <v>3</v>
      </c>
      <c r="HF1391" t="s">
        <v>3</v>
      </c>
      <c r="IK1391">
        <v>0</v>
      </c>
    </row>
    <row r="1392" spans="1:245">
      <c r="A1392">
        <v>18</v>
      </c>
      <c r="B1392">
        <v>0</v>
      </c>
      <c r="C1392">
        <v>1235</v>
      </c>
      <c r="E1392" t="s">
        <v>452</v>
      </c>
      <c r="F1392" t="s">
        <v>453</v>
      </c>
      <c r="G1392" t="s">
        <v>454</v>
      </c>
      <c r="H1392" t="s">
        <v>238</v>
      </c>
      <c r="I1392">
        <f>I1388*J1392</f>
        <v>-107.736</v>
      </c>
      <c r="J1392">
        <v>-335</v>
      </c>
      <c r="O1392">
        <f t="shared" si="1352"/>
        <v>-34.619999999999997</v>
      </c>
      <c r="P1392">
        <f t="shared" si="1353"/>
        <v>-34.619999999999997</v>
      </c>
      <c r="Q1392">
        <f t="shared" si="1354"/>
        <v>0</v>
      </c>
      <c r="R1392">
        <f t="shared" si="1355"/>
        <v>0</v>
      </c>
      <c r="S1392">
        <f t="shared" si="1356"/>
        <v>0</v>
      </c>
      <c r="T1392">
        <f t="shared" si="1357"/>
        <v>0</v>
      </c>
      <c r="U1392">
        <f t="shared" si="1358"/>
        <v>0</v>
      </c>
      <c r="V1392">
        <f t="shared" si="1359"/>
        <v>0</v>
      </c>
      <c r="W1392">
        <f t="shared" si="1360"/>
        <v>0</v>
      </c>
      <c r="X1392">
        <f t="shared" si="1361"/>
        <v>0</v>
      </c>
      <c r="Y1392">
        <f t="shared" si="1362"/>
        <v>0</v>
      </c>
      <c r="AA1392">
        <v>33525518</v>
      </c>
      <c r="AB1392">
        <f t="shared" si="1363"/>
        <v>7.0000000000000007E-2</v>
      </c>
      <c r="AC1392">
        <f t="shared" si="1364"/>
        <v>7.0000000000000007E-2</v>
      </c>
      <c r="AD1392">
        <f t="shared" si="1365"/>
        <v>0</v>
      </c>
      <c r="AE1392">
        <f t="shared" si="1366"/>
        <v>0</v>
      </c>
      <c r="AF1392">
        <f t="shared" si="1367"/>
        <v>0</v>
      </c>
      <c r="AG1392">
        <f t="shared" si="1368"/>
        <v>0</v>
      </c>
      <c r="AH1392">
        <f t="shared" si="1369"/>
        <v>0</v>
      </c>
      <c r="AI1392">
        <f t="shared" si="1370"/>
        <v>0</v>
      </c>
      <c r="AJ1392">
        <f t="shared" si="1371"/>
        <v>0</v>
      </c>
      <c r="AK1392">
        <v>7.0000000000000007E-2</v>
      </c>
      <c r="AL1392">
        <v>7.0000000000000007E-2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106</v>
      </c>
      <c r="AU1392">
        <v>54</v>
      </c>
      <c r="AV1392">
        <v>1</v>
      </c>
      <c r="AW1392">
        <v>1</v>
      </c>
      <c r="AZ1392">
        <v>1</v>
      </c>
      <c r="BA1392">
        <v>1</v>
      </c>
      <c r="BB1392">
        <v>1</v>
      </c>
      <c r="BC1392">
        <v>4.59</v>
      </c>
      <c r="BD1392" t="s">
        <v>3</v>
      </c>
      <c r="BE1392" t="s">
        <v>3</v>
      </c>
      <c r="BF1392" t="s">
        <v>3</v>
      </c>
      <c r="BG1392" t="s">
        <v>3</v>
      </c>
      <c r="BH1392">
        <v>3</v>
      </c>
      <c r="BI1392">
        <v>1</v>
      </c>
      <c r="BJ1392" t="s">
        <v>455</v>
      </c>
      <c r="BM1392">
        <v>10001</v>
      </c>
      <c r="BN1392">
        <v>0</v>
      </c>
      <c r="BO1392" t="s">
        <v>453</v>
      </c>
      <c r="BP1392">
        <v>1</v>
      </c>
      <c r="BQ1392">
        <v>2</v>
      </c>
      <c r="BR1392">
        <v>1</v>
      </c>
      <c r="BS1392">
        <v>1</v>
      </c>
      <c r="BT1392">
        <v>1</v>
      </c>
      <c r="BU1392">
        <v>1</v>
      </c>
      <c r="BV1392">
        <v>1</v>
      </c>
      <c r="BW1392">
        <v>1</v>
      </c>
      <c r="BX1392">
        <v>1</v>
      </c>
      <c r="BY1392" t="s">
        <v>3</v>
      </c>
      <c r="BZ1392">
        <v>118</v>
      </c>
      <c r="CA1392">
        <v>63</v>
      </c>
      <c r="CE1392">
        <v>0</v>
      </c>
      <c r="CF1392">
        <v>0</v>
      </c>
      <c r="CG1392">
        <v>0</v>
      </c>
      <c r="CM1392">
        <v>0</v>
      </c>
      <c r="CN1392" t="s">
        <v>3</v>
      </c>
      <c r="CO1392">
        <v>0</v>
      </c>
      <c r="CP1392">
        <f t="shared" si="1372"/>
        <v>-34.619999999999997</v>
      </c>
      <c r="CQ1392">
        <f t="shared" si="1373"/>
        <v>0.32130000000000003</v>
      </c>
      <c r="CR1392">
        <f t="shared" si="1374"/>
        <v>0</v>
      </c>
      <c r="CS1392">
        <f t="shared" si="1375"/>
        <v>0</v>
      </c>
      <c r="CT1392">
        <f t="shared" si="1376"/>
        <v>0</v>
      </c>
      <c r="CU1392">
        <f t="shared" si="1377"/>
        <v>0</v>
      </c>
      <c r="CV1392">
        <f t="shared" si="1378"/>
        <v>0</v>
      </c>
      <c r="CW1392">
        <f t="shared" si="1379"/>
        <v>0</v>
      </c>
      <c r="CX1392">
        <f t="shared" si="1380"/>
        <v>0</v>
      </c>
      <c r="CY1392">
        <f t="shared" si="1381"/>
        <v>0</v>
      </c>
      <c r="CZ1392">
        <f t="shared" si="1382"/>
        <v>0</v>
      </c>
      <c r="DC1392" t="s">
        <v>3</v>
      </c>
      <c r="DD1392" t="s">
        <v>3</v>
      </c>
      <c r="DE1392" t="s">
        <v>3</v>
      </c>
      <c r="DF1392" t="s">
        <v>3</v>
      </c>
      <c r="DG1392" t="s">
        <v>3</v>
      </c>
      <c r="DH1392" t="s">
        <v>3</v>
      </c>
      <c r="DI1392" t="s">
        <v>3</v>
      </c>
      <c r="DJ1392" t="s">
        <v>3</v>
      </c>
      <c r="DK1392" t="s">
        <v>3</v>
      </c>
      <c r="DL1392" t="s">
        <v>3</v>
      </c>
      <c r="DM1392" t="s">
        <v>3</v>
      </c>
      <c r="DN1392">
        <v>0</v>
      </c>
      <c r="DO1392">
        <v>0</v>
      </c>
      <c r="DP1392">
        <v>1</v>
      </c>
      <c r="DQ1392">
        <v>1</v>
      </c>
      <c r="DU1392">
        <v>1010</v>
      </c>
      <c r="DV1392" t="s">
        <v>238</v>
      </c>
      <c r="DW1392" t="s">
        <v>238</v>
      </c>
      <c r="DX1392">
        <v>1</v>
      </c>
      <c r="DZ1392" t="s">
        <v>3</v>
      </c>
      <c r="EA1392" t="s">
        <v>3</v>
      </c>
      <c r="EB1392" t="s">
        <v>3</v>
      </c>
      <c r="EC1392" t="s">
        <v>3</v>
      </c>
      <c r="EE1392">
        <v>36260426</v>
      </c>
      <c r="EF1392">
        <v>2</v>
      </c>
      <c r="EG1392" t="s">
        <v>55</v>
      </c>
      <c r="EH1392">
        <v>0</v>
      </c>
      <c r="EI1392" t="s">
        <v>3</v>
      </c>
      <c r="EJ1392">
        <v>1</v>
      </c>
      <c r="EK1392">
        <v>10001</v>
      </c>
      <c r="EL1392" t="s">
        <v>169</v>
      </c>
      <c r="EM1392" t="s">
        <v>170</v>
      </c>
      <c r="EO1392" t="s">
        <v>3</v>
      </c>
      <c r="EQ1392">
        <v>0</v>
      </c>
      <c r="ER1392">
        <v>7.0000000000000007E-2</v>
      </c>
      <c r="ES1392">
        <v>7.0000000000000007E-2</v>
      </c>
      <c r="ET1392">
        <v>0</v>
      </c>
      <c r="EU1392">
        <v>0</v>
      </c>
      <c r="EV1392">
        <v>0</v>
      </c>
      <c r="EW1392">
        <v>0</v>
      </c>
      <c r="EX1392">
        <v>0</v>
      </c>
      <c r="FQ1392">
        <v>0</v>
      </c>
      <c r="FR1392">
        <f t="shared" si="1383"/>
        <v>0</v>
      </c>
      <c r="FS1392">
        <v>0</v>
      </c>
      <c r="FT1392" t="s">
        <v>58</v>
      </c>
      <c r="FU1392" t="s">
        <v>59</v>
      </c>
      <c r="FX1392">
        <v>106.2</v>
      </c>
      <c r="FY1392">
        <v>53.55</v>
      </c>
      <c r="GA1392" t="s">
        <v>3</v>
      </c>
      <c r="GD1392">
        <v>1</v>
      </c>
      <c r="GF1392">
        <v>-520920930</v>
      </c>
      <c r="GG1392">
        <v>2</v>
      </c>
      <c r="GH1392">
        <v>1</v>
      </c>
      <c r="GI1392">
        <v>2</v>
      </c>
      <c r="GJ1392">
        <v>0</v>
      </c>
      <c r="GK1392">
        <v>0</v>
      </c>
      <c r="GL1392">
        <f t="shared" si="1384"/>
        <v>0</v>
      </c>
      <c r="GM1392">
        <f t="shared" si="1385"/>
        <v>-34.619999999999997</v>
      </c>
      <c r="GN1392">
        <f t="shared" si="1386"/>
        <v>-34.619999999999997</v>
      </c>
      <c r="GO1392">
        <f t="shared" si="1387"/>
        <v>0</v>
      </c>
      <c r="GP1392">
        <f t="shared" si="1388"/>
        <v>0</v>
      </c>
      <c r="GR1392">
        <v>0</v>
      </c>
      <c r="GS1392">
        <v>3</v>
      </c>
      <c r="GT1392">
        <v>0</v>
      </c>
      <c r="GU1392" t="s">
        <v>3</v>
      </c>
      <c r="GV1392">
        <f t="shared" si="1389"/>
        <v>0</v>
      </c>
      <c r="GW1392">
        <v>1</v>
      </c>
      <c r="GX1392">
        <f t="shared" si="1390"/>
        <v>0</v>
      </c>
      <c r="HA1392">
        <v>0</v>
      </c>
      <c r="HB1392">
        <v>0</v>
      </c>
      <c r="HC1392">
        <f t="shared" si="1391"/>
        <v>0</v>
      </c>
      <c r="HE1392" t="s">
        <v>3</v>
      </c>
      <c r="HF1392" t="s">
        <v>3</v>
      </c>
      <c r="IK1392">
        <v>0</v>
      </c>
    </row>
    <row r="1393" spans="1:245">
      <c r="A1393">
        <v>18</v>
      </c>
      <c r="B1393">
        <v>0</v>
      </c>
      <c r="C1393">
        <v>1234</v>
      </c>
      <c r="E1393" t="s">
        <v>456</v>
      </c>
      <c r="F1393" t="s">
        <v>457</v>
      </c>
      <c r="G1393" t="s">
        <v>458</v>
      </c>
      <c r="H1393" t="s">
        <v>238</v>
      </c>
      <c r="I1393">
        <f>I1388*J1393</f>
        <v>-596.56799999999998</v>
      </c>
      <c r="J1393">
        <v>-1855</v>
      </c>
      <c r="O1393">
        <f t="shared" si="1352"/>
        <v>-272.04000000000002</v>
      </c>
      <c r="P1393">
        <f t="shared" si="1353"/>
        <v>-272.04000000000002</v>
      </c>
      <c r="Q1393">
        <f t="shared" si="1354"/>
        <v>0</v>
      </c>
      <c r="R1393">
        <f t="shared" si="1355"/>
        <v>0</v>
      </c>
      <c r="S1393">
        <f t="shared" si="1356"/>
        <v>0</v>
      </c>
      <c r="T1393">
        <f t="shared" si="1357"/>
        <v>0</v>
      </c>
      <c r="U1393">
        <f t="shared" si="1358"/>
        <v>0</v>
      </c>
      <c r="V1393">
        <f t="shared" si="1359"/>
        <v>0</v>
      </c>
      <c r="W1393">
        <f t="shared" si="1360"/>
        <v>0</v>
      </c>
      <c r="X1393">
        <f t="shared" si="1361"/>
        <v>0</v>
      </c>
      <c r="Y1393">
        <f t="shared" si="1362"/>
        <v>0</v>
      </c>
      <c r="AA1393">
        <v>33525518</v>
      </c>
      <c r="AB1393">
        <f t="shared" si="1363"/>
        <v>0.05</v>
      </c>
      <c r="AC1393">
        <f t="shared" si="1364"/>
        <v>0.05</v>
      </c>
      <c r="AD1393">
        <f t="shared" si="1365"/>
        <v>0</v>
      </c>
      <c r="AE1393">
        <f t="shared" si="1366"/>
        <v>0</v>
      </c>
      <c r="AF1393">
        <f t="shared" si="1367"/>
        <v>0</v>
      </c>
      <c r="AG1393">
        <f t="shared" si="1368"/>
        <v>0</v>
      </c>
      <c r="AH1393">
        <f t="shared" si="1369"/>
        <v>0</v>
      </c>
      <c r="AI1393">
        <f t="shared" si="1370"/>
        <v>0</v>
      </c>
      <c r="AJ1393">
        <f t="shared" si="1371"/>
        <v>0</v>
      </c>
      <c r="AK1393">
        <v>0.05</v>
      </c>
      <c r="AL1393">
        <v>0.05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106</v>
      </c>
      <c r="AU1393">
        <v>54</v>
      </c>
      <c r="AV1393">
        <v>1</v>
      </c>
      <c r="AW1393">
        <v>1</v>
      </c>
      <c r="AZ1393">
        <v>1</v>
      </c>
      <c r="BA1393">
        <v>1</v>
      </c>
      <c r="BB1393">
        <v>1</v>
      </c>
      <c r="BC1393">
        <v>9.1199999999999992</v>
      </c>
      <c r="BD1393" t="s">
        <v>3</v>
      </c>
      <c r="BE1393" t="s">
        <v>3</v>
      </c>
      <c r="BF1393" t="s">
        <v>3</v>
      </c>
      <c r="BG1393" t="s">
        <v>3</v>
      </c>
      <c r="BH1393">
        <v>3</v>
      </c>
      <c r="BI1393">
        <v>1</v>
      </c>
      <c r="BJ1393" t="s">
        <v>459</v>
      </c>
      <c r="BM1393">
        <v>10001</v>
      </c>
      <c r="BN1393">
        <v>0</v>
      </c>
      <c r="BO1393" t="s">
        <v>457</v>
      </c>
      <c r="BP1393">
        <v>1</v>
      </c>
      <c r="BQ1393">
        <v>2</v>
      </c>
      <c r="BR1393">
        <v>1</v>
      </c>
      <c r="BS1393">
        <v>1</v>
      </c>
      <c r="BT1393">
        <v>1</v>
      </c>
      <c r="BU1393">
        <v>1</v>
      </c>
      <c r="BV1393">
        <v>1</v>
      </c>
      <c r="BW1393">
        <v>1</v>
      </c>
      <c r="BX1393">
        <v>1</v>
      </c>
      <c r="BY1393" t="s">
        <v>3</v>
      </c>
      <c r="BZ1393">
        <v>118</v>
      </c>
      <c r="CA1393">
        <v>63</v>
      </c>
      <c r="CE1393">
        <v>0</v>
      </c>
      <c r="CF1393">
        <v>0</v>
      </c>
      <c r="CG1393">
        <v>0</v>
      </c>
      <c r="CM1393">
        <v>0</v>
      </c>
      <c r="CN1393" t="s">
        <v>3</v>
      </c>
      <c r="CO1393">
        <v>0</v>
      </c>
      <c r="CP1393">
        <f t="shared" si="1372"/>
        <v>-272.04000000000002</v>
      </c>
      <c r="CQ1393">
        <f t="shared" si="1373"/>
        <v>0.45599999999999996</v>
      </c>
      <c r="CR1393">
        <f t="shared" si="1374"/>
        <v>0</v>
      </c>
      <c r="CS1393">
        <f t="shared" si="1375"/>
        <v>0</v>
      </c>
      <c r="CT1393">
        <f t="shared" si="1376"/>
        <v>0</v>
      </c>
      <c r="CU1393">
        <f t="shared" si="1377"/>
        <v>0</v>
      </c>
      <c r="CV1393">
        <f t="shared" si="1378"/>
        <v>0</v>
      </c>
      <c r="CW1393">
        <f t="shared" si="1379"/>
        <v>0</v>
      </c>
      <c r="CX1393">
        <f t="shared" si="1380"/>
        <v>0</v>
      </c>
      <c r="CY1393">
        <f t="shared" si="1381"/>
        <v>0</v>
      </c>
      <c r="CZ1393">
        <f t="shared" si="1382"/>
        <v>0</v>
      </c>
      <c r="DC1393" t="s">
        <v>3</v>
      </c>
      <c r="DD1393" t="s">
        <v>3</v>
      </c>
      <c r="DE1393" t="s">
        <v>3</v>
      </c>
      <c r="DF1393" t="s">
        <v>3</v>
      </c>
      <c r="DG1393" t="s">
        <v>3</v>
      </c>
      <c r="DH1393" t="s">
        <v>3</v>
      </c>
      <c r="DI1393" t="s">
        <v>3</v>
      </c>
      <c r="DJ1393" t="s">
        <v>3</v>
      </c>
      <c r="DK1393" t="s">
        <v>3</v>
      </c>
      <c r="DL1393" t="s">
        <v>3</v>
      </c>
      <c r="DM1393" t="s">
        <v>3</v>
      </c>
      <c r="DN1393">
        <v>0</v>
      </c>
      <c r="DO1393">
        <v>0</v>
      </c>
      <c r="DP1393">
        <v>1</v>
      </c>
      <c r="DQ1393">
        <v>1</v>
      </c>
      <c r="DU1393">
        <v>1010</v>
      </c>
      <c r="DV1393" t="s">
        <v>238</v>
      </c>
      <c r="DW1393" t="s">
        <v>238</v>
      </c>
      <c r="DX1393">
        <v>1</v>
      </c>
      <c r="DZ1393" t="s">
        <v>3</v>
      </c>
      <c r="EA1393" t="s">
        <v>3</v>
      </c>
      <c r="EB1393" t="s">
        <v>3</v>
      </c>
      <c r="EC1393" t="s">
        <v>3</v>
      </c>
      <c r="EE1393">
        <v>36260426</v>
      </c>
      <c r="EF1393">
        <v>2</v>
      </c>
      <c r="EG1393" t="s">
        <v>55</v>
      </c>
      <c r="EH1393">
        <v>0</v>
      </c>
      <c r="EI1393" t="s">
        <v>3</v>
      </c>
      <c r="EJ1393">
        <v>1</v>
      </c>
      <c r="EK1393">
        <v>10001</v>
      </c>
      <c r="EL1393" t="s">
        <v>169</v>
      </c>
      <c r="EM1393" t="s">
        <v>170</v>
      </c>
      <c r="EO1393" t="s">
        <v>3</v>
      </c>
      <c r="EQ1393">
        <v>0</v>
      </c>
      <c r="ER1393">
        <v>0.05</v>
      </c>
      <c r="ES1393">
        <v>0.05</v>
      </c>
      <c r="ET1393">
        <v>0</v>
      </c>
      <c r="EU1393">
        <v>0</v>
      </c>
      <c r="EV1393">
        <v>0</v>
      </c>
      <c r="EW1393">
        <v>0</v>
      </c>
      <c r="EX1393">
        <v>0</v>
      </c>
      <c r="FQ1393">
        <v>0</v>
      </c>
      <c r="FR1393">
        <f t="shared" si="1383"/>
        <v>0</v>
      </c>
      <c r="FS1393">
        <v>0</v>
      </c>
      <c r="FT1393" t="s">
        <v>58</v>
      </c>
      <c r="FU1393" t="s">
        <v>59</v>
      </c>
      <c r="FX1393">
        <v>106.2</v>
      </c>
      <c r="FY1393">
        <v>53.55</v>
      </c>
      <c r="GA1393" t="s">
        <v>3</v>
      </c>
      <c r="GD1393">
        <v>1</v>
      </c>
      <c r="GF1393">
        <v>-1563417887</v>
      </c>
      <c r="GG1393">
        <v>2</v>
      </c>
      <c r="GH1393">
        <v>1</v>
      </c>
      <c r="GI1393">
        <v>2</v>
      </c>
      <c r="GJ1393">
        <v>0</v>
      </c>
      <c r="GK1393">
        <v>0</v>
      </c>
      <c r="GL1393">
        <f t="shared" si="1384"/>
        <v>0</v>
      </c>
      <c r="GM1393">
        <f t="shared" si="1385"/>
        <v>-272.04000000000002</v>
      </c>
      <c r="GN1393">
        <f t="shared" si="1386"/>
        <v>-272.04000000000002</v>
      </c>
      <c r="GO1393">
        <f t="shared" si="1387"/>
        <v>0</v>
      </c>
      <c r="GP1393">
        <f t="shared" si="1388"/>
        <v>0</v>
      </c>
      <c r="GR1393">
        <v>0</v>
      </c>
      <c r="GS1393">
        <v>3</v>
      </c>
      <c r="GT1393">
        <v>0</v>
      </c>
      <c r="GU1393" t="s">
        <v>3</v>
      </c>
      <c r="GV1393">
        <f t="shared" si="1389"/>
        <v>0</v>
      </c>
      <c r="GW1393">
        <v>1</v>
      </c>
      <c r="GX1393">
        <f t="shared" si="1390"/>
        <v>0</v>
      </c>
      <c r="HA1393">
        <v>0</v>
      </c>
      <c r="HB1393">
        <v>0</v>
      </c>
      <c r="HC1393">
        <f t="shared" si="1391"/>
        <v>0</v>
      </c>
      <c r="HE1393" t="s">
        <v>3</v>
      </c>
      <c r="HF1393" t="s">
        <v>3</v>
      </c>
      <c r="IK1393">
        <v>0</v>
      </c>
    </row>
    <row r="1394" spans="1:245">
      <c r="A1394">
        <v>18</v>
      </c>
      <c r="B1394">
        <v>0</v>
      </c>
      <c r="C1394">
        <v>1233</v>
      </c>
      <c r="E1394" t="s">
        <v>460</v>
      </c>
      <c r="F1394" t="s">
        <v>461</v>
      </c>
      <c r="G1394" t="s">
        <v>462</v>
      </c>
      <c r="H1394" t="s">
        <v>238</v>
      </c>
      <c r="I1394">
        <f>I1388*J1394</f>
        <v>-236.376</v>
      </c>
      <c r="J1394">
        <v>-735</v>
      </c>
      <c r="O1394">
        <f t="shared" si="1352"/>
        <v>-80.56</v>
      </c>
      <c r="P1394">
        <f t="shared" si="1353"/>
        <v>-80.56</v>
      </c>
      <c r="Q1394">
        <f t="shared" si="1354"/>
        <v>0</v>
      </c>
      <c r="R1394">
        <f t="shared" si="1355"/>
        <v>0</v>
      </c>
      <c r="S1394">
        <f t="shared" si="1356"/>
        <v>0</v>
      </c>
      <c r="T1394">
        <f t="shared" si="1357"/>
        <v>0</v>
      </c>
      <c r="U1394">
        <f t="shared" si="1358"/>
        <v>0</v>
      </c>
      <c r="V1394">
        <f t="shared" si="1359"/>
        <v>0</v>
      </c>
      <c r="W1394">
        <f t="shared" si="1360"/>
        <v>0</v>
      </c>
      <c r="X1394">
        <f t="shared" si="1361"/>
        <v>0</v>
      </c>
      <c r="Y1394">
        <f t="shared" si="1362"/>
        <v>0</v>
      </c>
      <c r="AA1394">
        <v>33525518</v>
      </c>
      <c r="AB1394">
        <f t="shared" si="1363"/>
        <v>0.04</v>
      </c>
      <c r="AC1394">
        <f t="shared" si="1364"/>
        <v>0.04</v>
      </c>
      <c r="AD1394">
        <f t="shared" si="1365"/>
        <v>0</v>
      </c>
      <c r="AE1394">
        <f t="shared" si="1366"/>
        <v>0</v>
      </c>
      <c r="AF1394">
        <f t="shared" si="1367"/>
        <v>0</v>
      </c>
      <c r="AG1394">
        <f t="shared" si="1368"/>
        <v>0</v>
      </c>
      <c r="AH1394">
        <f t="shared" si="1369"/>
        <v>0</v>
      </c>
      <c r="AI1394">
        <f t="shared" si="1370"/>
        <v>0</v>
      </c>
      <c r="AJ1394">
        <f t="shared" si="1371"/>
        <v>0</v>
      </c>
      <c r="AK1394">
        <v>0.04</v>
      </c>
      <c r="AL1394">
        <v>0.04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106</v>
      </c>
      <c r="AU1394">
        <v>54</v>
      </c>
      <c r="AV1394">
        <v>1</v>
      </c>
      <c r="AW1394">
        <v>1</v>
      </c>
      <c r="AZ1394">
        <v>1</v>
      </c>
      <c r="BA1394">
        <v>1</v>
      </c>
      <c r="BB1394">
        <v>1</v>
      </c>
      <c r="BC1394">
        <v>8.52</v>
      </c>
      <c r="BD1394" t="s">
        <v>3</v>
      </c>
      <c r="BE1394" t="s">
        <v>3</v>
      </c>
      <c r="BF1394" t="s">
        <v>3</v>
      </c>
      <c r="BG1394" t="s">
        <v>3</v>
      </c>
      <c r="BH1394">
        <v>3</v>
      </c>
      <c r="BI1394">
        <v>1</v>
      </c>
      <c r="BJ1394" t="s">
        <v>463</v>
      </c>
      <c r="BM1394">
        <v>10001</v>
      </c>
      <c r="BN1394">
        <v>0</v>
      </c>
      <c r="BO1394" t="s">
        <v>461</v>
      </c>
      <c r="BP1394">
        <v>1</v>
      </c>
      <c r="BQ1394">
        <v>2</v>
      </c>
      <c r="BR1394">
        <v>1</v>
      </c>
      <c r="BS1394">
        <v>1</v>
      </c>
      <c r="BT1394">
        <v>1</v>
      </c>
      <c r="BU1394">
        <v>1</v>
      </c>
      <c r="BV1394">
        <v>1</v>
      </c>
      <c r="BW1394">
        <v>1</v>
      </c>
      <c r="BX1394">
        <v>1</v>
      </c>
      <c r="BY1394" t="s">
        <v>3</v>
      </c>
      <c r="BZ1394">
        <v>118</v>
      </c>
      <c r="CA1394">
        <v>63</v>
      </c>
      <c r="CE1394">
        <v>0</v>
      </c>
      <c r="CF1394">
        <v>0</v>
      </c>
      <c r="CG1394">
        <v>0</v>
      </c>
      <c r="CM1394">
        <v>0</v>
      </c>
      <c r="CN1394" t="s">
        <v>3</v>
      </c>
      <c r="CO1394">
        <v>0</v>
      </c>
      <c r="CP1394">
        <f t="shared" si="1372"/>
        <v>-80.56</v>
      </c>
      <c r="CQ1394">
        <f t="shared" si="1373"/>
        <v>0.34079999999999999</v>
      </c>
      <c r="CR1394">
        <f t="shared" si="1374"/>
        <v>0</v>
      </c>
      <c r="CS1394">
        <f t="shared" si="1375"/>
        <v>0</v>
      </c>
      <c r="CT1394">
        <f t="shared" si="1376"/>
        <v>0</v>
      </c>
      <c r="CU1394">
        <f t="shared" si="1377"/>
        <v>0</v>
      </c>
      <c r="CV1394">
        <f t="shared" si="1378"/>
        <v>0</v>
      </c>
      <c r="CW1394">
        <f t="shared" si="1379"/>
        <v>0</v>
      </c>
      <c r="CX1394">
        <f t="shared" si="1380"/>
        <v>0</v>
      </c>
      <c r="CY1394">
        <f t="shared" si="1381"/>
        <v>0</v>
      </c>
      <c r="CZ1394">
        <f t="shared" si="1382"/>
        <v>0</v>
      </c>
      <c r="DC1394" t="s">
        <v>3</v>
      </c>
      <c r="DD1394" t="s">
        <v>3</v>
      </c>
      <c r="DE1394" t="s">
        <v>3</v>
      </c>
      <c r="DF1394" t="s">
        <v>3</v>
      </c>
      <c r="DG1394" t="s">
        <v>3</v>
      </c>
      <c r="DH1394" t="s">
        <v>3</v>
      </c>
      <c r="DI1394" t="s">
        <v>3</v>
      </c>
      <c r="DJ1394" t="s">
        <v>3</v>
      </c>
      <c r="DK1394" t="s">
        <v>3</v>
      </c>
      <c r="DL1394" t="s">
        <v>3</v>
      </c>
      <c r="DM1394" t="s">
        <v>3</v>
      </c>
      <c r="DN1394">
        <v>0</v>
      </c>
      <c r="DO1394">
        <v>0</v>
      </c>
      <c r="DP1394">
        <v>1</v>
      </c>
      <c r="DQ1394">
        <v>1</v>
      </c>
      <c r="DU1394">
        <v>1010</v>
      </c>
      <c r="DV1394" t="s">
        <v>238</v>
      </c>
      <c r="DW1394" t="s">
        <v>238</v>
      </c>
      <c r="DX1394">
        <v>1</v>
      </c>
      <c r="DZ1394" t="s">
        <v>3</v>
      </c>
      <c r="EA1394" t="s">
        <v>3</v>
      </c>
      <c r="EB1394" t="s">
        <v>3</v>
      </c>
      <c r="EC1394" t="s">
        <v>3</v>
      </c>
      <c r="EE1394">
        <v>36260426</v>
      </c>
      <c r="EF1394">
        <v>2</v>
      </c>
      <c r="EG1394" t="s">
        <v>55</v>
      </c>
      <c r="EH1394">
        <v>0</v>
      </c>
      <c r="EI1394" t="s">
        <v>3</v>
      </c>
      <c r="EJ1394">
        <v>1</v>
      </c>
      <c r="EK1394">
        <v>10001</v>
      </c>
      <c r="EL1394" t="s">
        <v>169</v>
      </c>
      <c r="EM1394" t="s">
        <v>170</v>
      </c>
      <c r="EO1394" t="s">
        <v>3</v>
      </c>
      <c r="EQ1394">
        <v>0</v>
      </c>
      <c r="ER1394">
        <v>0.04</v>
      </c>
      <c r="ES1394">
        <v>0.04</v>
      </c>
      <c r="ET1394">
        <v>0</v>
      </c>
      <c r="EU1394">
        <v>0</v>
      </c>
      <c r="EV1394">
        <v>0</v>
      </c>
      <c r="EW1394">
        <v>0</v>
      </c>
      <c r="EX1394">
        <v>0</v>
      </c>
      <c r="FQ1394">
        <v>0</v>
      </c>
      <c r="FR1394">
        <f t="shared" si="1383"/>
        <v>0</v>
      </c>
      <c r="FS1394">
        <v>0</v>
      </c>
      <c r="FT1394" t="s">
        <v>58</v>
      </c>
      <c r="FU1394" t="s">
        <v>59</v>
      </c>
      <c r="FX1394">
        <v>106.2</v>
      </c>
      <c r="FY1394">
        <v>53.55</v>
      </c>
      <c r="GA1394" t="s">
        <v>3</v>
      </c>
      <c r="GD1394">
        <v>1</v>
      </c>
      <c r="GF1394">
        <v>1899026822</v>
      </c>
      <c r="GG1394">
        <v>2</v>
      </c>
      <c r="GH1394">
        <v>1</v>
      </c>
      <c r="GI1394">
        <v>2</v>
      </c>
      <c r="GJ1394">
        <v>0</v>
      </c>
      <c r="GK1394">
        <v>0</v>
      </c>
      <c r="GL1394">
        <f t="shared" si="1384"/>
        <v>0</v>
      </c>
      <c r="GM1394">
        <f t="shared" si="1385"/>
        <v>-80.56</v>
      </c>
      <c r="GN1394">
        <f t="shared" si="1386"/>
        <v>-80.56</v>
      </c>
      <c r="GO1394">
        <f t="shared" si="1387"/>
        <v>0</v>
      </c>
      <c r="GP1394">
        <f t="shared" si="1388"/>
        <v>0</v>
      </c>
      <c r="GR1394">
        <v>0</v>
      </c>
      <c r="GS1394">
        <v>3</v>
      </c>
      <c r="GT1394">
        <v>0</v>
      </c>
      <c r="GU1394" t="s">
        <v>3</v>
      </c>
      <c r="GV1394">
        <f t="shared" si="1389"/>
        <v>0</v>
      </c>
      <c r="GW1394">
        <v>1</v>
      </c>
      <c r="GX1394">
        <f t="shared" si="1390"/>
        <v>0</v>
      </c>
      <c r="HA1394">
        <v>0</v>
      </c>
      <c r="HB1394">
        <v>0</v>
      </c>
      <c r="HC1394">
        <f t="shared" si="1391"/>
        <v>0</v>
      </c>
      <c r="HE1394" t="s">
        <v>3</v>
      </c>
      <c r="HF1394" t="s">
        <v>3</v>
      </c>
      <c r="IK1394">
        <v>0</v>
      </c>
    </row>
    <row r="1395" spans="1:245">
      <c r="A1395">
        <v>18</v>
      </c>
      <c r="B1395">
        <v>0</v>
      </c>
      <c r="C1395">
        <v>1232</v>
      </c>
      <c r="E1395" t="s">
        <v>464</v>
      </c>
      <c r="F1395" t="s">
        <v>465</v>
      </c>
      <c r="G1395" t="s">
        <v>466</v>
      </c>
      <c r="H1395" t="s">
        <v>238</v>
      </c>
      <c r="I1395">
        <f>I1388*J1395</f>
        <v>-154.36799999999999</v>
      </c>
      <c r="J1395">
        <v>-480</v>
      </c>
      <c r="O1395">
        <f t="shared" si="1352"/>
        <v>-33.03</v>
      </c>
      <c r="P1395">
        <f t="shared" si="1353"/>
        <v>-33.03</v>
      </c>
      <c r="Q1395">
        <f t="shared" si="1354"/>
        <v>0</v>
      </c>
      <c r="R1395">
        <f t="shared" si="1355"/>
        <v>0</v>
      </c>
      <c r="S1395">
        <f t="shared" si="1356"/>
        <v>0</v>
      </c>
      <c r="T1395">
        <f t="shared" si="1357"/>
        <v>0</v>
      </c>
      <c r="U1395">
        <f t="shared" si="1358"/>
        <v>0</v>
      </c>
      <c r="V1395">
        <f t="shared" si="1359"/>
        <v>0</v>
      </c>
      <c r="W1395">
        <f t="shared" si="1360"/>
        <v>0</v>
      </c>
      <c r="X1395">
        <f t="shared" si="1361"/>
        <v>0</v>
      </c>
      <c r="Y1395">
        <f t="shared" si="1362"/>
        <v>0</v>
      </c>
      <c r="AA1395">
        <v>33525518</v>
      </c>
      <c r="AB1395">
        <f t="shared" si="1363"/>
        <v>0.02</v>
      </c>
      <c r="AC1395">
        <f t="shared" si="1364"/>
        <v>0.02</v>
      </c>
      <c r="AD1395">
        <f t="shared" si="1365"/>
        <v>0</v>
      </c>
      <c r="AE1395">
        <f t="shared" si="1366"/>
        <v>0</v>
      </c>
      <c r="AF1395">
        <f t="shared" si="1367"/>
        <v>0</v>
      </c>
      <c r="AG1395">
        <f t="shared" si="1368"/>
        <v>0</v>
      </c>
      <c r="AH1395">
        <f t="shared" si="1369"/>
        <v>0</v>
      </c>
      <c r="AI1395">
        <f t="shared" si="1370"/>
        <v>0</v>
      </c>
      <c r="AJ1395">
        <f t="shared" si="1371"/>
        <v>0</v>
      </c>
      <c r="AK1395">
        <v>0.02</v>
      </c>
      <c r="AL1395">
        <v>0.02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106</v>
      </c>
      <c r="AU1395">
        <v>54</v>
      </c>
      <c r="AV1395">
        <v>1</v>
      </c>
      <c r="AW1395">
        <v>1</v>
      </c>
      <c r="AZ1395">
        <v>1</v>
      </c>
      <c r="BA1395">
        <v>1</v>
      </c>
      <c r="BB1395">
        <v>1</v>
      </c>
      <c r="BC1395">
        <v>10.7</v>
      </c>
      <c r="BD1395" t="s">
        <v>3</v>
      </c>
      <c r="BE1395" t="s">
        <v>3</v>
      </c>
      <c r="BF1395" t="s">
        <v>3</v>
      </c>
      <c r="BG1395" t="s">
        <v>3</v>
      </c>
      <c r="BH1395">
        <v>3</v>
      </c>
      <c r="BI1395">
        <v>1</v>
      </c>
      <c r="BJ1395" t="s">
        <v>467</v>
      </c>
      <c r="BM1395">
        <v>10001</v>
      </c>
      <c r="BN1395">
        <v>0</v>
      </c>
      <c r="BO1395" t="s">
        <v>465</v>
      </c>
      <c r="BP1395">
        <v>1</v>
      </c>
      <c r="BQ1395">
        <v>2</v>
      </c>
      <c r="BR1395">
        <v>1</v>
      </c>
      <c r="BS1395">
        <v>1</v>
      </c>
      <c r="BT1395">
        <v>1</v>
      </c>
      <c r="BU1395">
        <v>1</v>
      </c>
      <c r="BV1395">
        <v>1</v>
      </c>
      <c r="BW1395">
        <v>1</v>
      </c>
      <c r="BX1395">
        <v>1</v>
      </c>
      <c r="BY1395" t="s">
        <v>3</v>
      </c>
      <c r="BZ1395">
        <v>118</v>
      </c>
      <c r="CA1395">
        <v>63</v>
      </c>
      <c r="CE1395">
        <v>0</v>
      </c>
      <c r="CF1395">
        <v>0</v>
      </c>
      <c r="CG1395">
        <v>0</v>
      </c>
      <c r="CM1395">
        <v>0</v>
      </c>
      <c r="CN1395" t="s">
        <v>3</v>
      </c>
      <c r="CO1395">
        <v>0</v>
      </c>
      <c r="CP1395">
        <f t="shared" si="1372"/>
        <v>-33.03</v>
      </c>
      <c r="CQ1395">
        <f t="shared" si="1373"/>
        <v>0.214</v>
      </c>
      <c r="CR1395">
        <f t="shared" si="1374"/>
        <v>0</v>
      </c>
      <c r="CS1395">
        <f t="shared" si="1375"/>
        <v>0</v>
      </c>
      <c r="CT1395">
        <f t="shared" si="1376"/>
        <v>0</v>
      </c>
      <c r="CU1395">
        <f t="shared" si="1377"/>
        <v>0</v>
      </c>
      <c r="CV1395">
        <f t="shared" si="1378"/>
        <v>0</v>
      </c>
      <c r="CW1395">
        <f t="shared" si="1379"/>
        <v>0</v>
      </c>
      <c r="CX1395">
        <f t="shared" si="1380"/>
        <v>0</v>
      </c>
      <c r="CY1395">
        <f t="shared" si="1381"/>
        <v>0</v>
      </c>
      <c r="CZ1395">
        <f t="shared" si="1382"/>
        <v>0</v>
      </c>
      <c r="DC1395" t="s">
        <v>3</v>
      </c>
      <c r="DD1395" t="s">
        <v>3</v>
      </c>
      <c r="DE1395" t="s">
        <v>3</v>
      </c>
      <c r="DF1395" t="s">
        <v>3</v>
      </c>
      <c r="DG1395" t="s">
        <v>3</v>
      </c>
      <c r="DH1395" t="s">
        <v>3</v>
      </c>
      <c r="DI1395" t="s">
        <v>3</v>
      </c>
      <c r="DJ1395" t="s">
        <v>3</v>
      </c>
      <c r="DK1395" t="s">
        <v>3</v>
      </c>
      <c r="DL1395" t="s">
        <v>3</v>
      </c>
      <c r="DM1395" t="s">
        <v>3</v>
      </c>
      <c r="DN1395">
        <v>0</v>
      </c>
      <c r="DO1395">
        <v>0</v>
      </c>
      <c r="DP1395">
        <v>1</v>
      </c>
      <c r="DQ1395">
        <v>1</v>
      </c>
      <c r="DU1395">
        <v>1010</v>
      </c>
      <c r="DV1395" t="s">
        <v>238</v>
      </c>
      <c r="DW1395" t="s">
        <v>238</v>
      </c>
      <c r="DX1395">
        <v>1</v>
      </c>
      <c r="DZ1395" t="s">
        <v>3</v>
      </c>
      <c r="EA1395" t="s">
        <v>3</v>
      </c>
      <c r="EB1395" t="s">
        <v>3</v>
      </c>
      <c r="EC1395" t="s">
        <v>3</v>
      </c>
      <c r="EE1395">
        <v>36260426</v>
      </c>
      <c r="EF1395">
        <v>2</v>
      </c>
      <c r="EG1395" t="s">
        <v>55</v>
      </c>
      <c r="EH1395">
        <v>0</v>
      </c>
      <c r="EI1395" t="s">
        <v>3</v>
      </c>
      <c r="EJ1395">
        <v>1</v>
      </c>
      <c r="EK1395">
        <v>10001</v>
      </c>
      <c r="EL1395" t="s">
        <v>169</v>
      </c>
      <c r="EM1395" t="s">
        <v>170</v>
      </c>
      <c r="EO1395" t="s">
        <v>3</v>
      </c>
      <c r="EQ1395">
        <v>0</v>
      </c>
      <c r="ER1395">
        <v>0.02</v>
      </c>
      <c r="ES1395">
        <v>0.02</v>
      </c>
      <c r="ET1395">
        <v>0</v>
      </c>
      <c r="EU1395">
        <v>0</v>
      </c>
      <c r="EV1395">
        <v>0</v>
      </c>
      <c r="EW1395">
        <v>0</v>
      </c>
      <c r="EX1395">
        <v>0</v>
      </c>
      <c r="FQ1395">
        <v>0</v>
      </c>
      <c r="FR1395">
        <f t="shared" si="1383"/>
        <v>0</v>
      </c>
      <c r="FS1395">
        <v>0</v>
      </c>
      <c r="FT1395" t="s">
        <v>58</v>
      </c>
      <c r="FU1395" t="s">
        <v>59</v>
      </c>
      <c r="FX1395">
        <v>106.2</v>
      </c>
      <c r="FY1395">
        <v>53.55</v>
      </c>
      <c r="GA1395" t="s">
        <v>3</v>
      </c>
      <c r="GD1395">
        <v>1</v>
      </c>
      <c r="GF1395">
        <v>-1463139681</v>
      </c>
      <c r="GG1395">
        <v>2</v>
      </c>
      <c r="GH1395">
        <v>1</v>
      </c>
      <c r="GI1395">
        <v>2</v>
      </c>
      <c r="GJ1395">
        <v>0</v>
      </c>
      <c r="GK1395">
        <v>0</v>
      </c>
      <c r="GL1395">
        <f t="shared" si="1384"/>
        <v>0</v>
      </c>
      <c r="GM1395">
        <f t="shared" si="1385"/>
        <v>-33.03</v>
      </c>
      <c r="GN1395">
        <f t="shared" si="1386"/>
        <v>-33.03</v>
      </c>
      <c r="GO1395">
        <f t="shared" si="1387"/>
        <v>0</v>
      </c>
      <c r="GP1395">
        <f t="shared" si="1388"/>
        <v>0</v>
      </c>
      <c r="GR1395">
        <v>0</v>
      </c>
      <c r="GS1395">
        <v>3</v>
      </c>
      <c r="GT1395">
        <v>0</v>
      </c>
      <c r="GU1395" t="s">
        <v>3</v>
      </c>
      <c r="GV1395">
        <f t="shared" si="1389"/>
        <v>0</v>
      </c>
      <c r="GW1395">
        <v>1</v>
      </c>
      <c r="GX1395">
        <f t="shared" si="1390"/>
        <v>0</v>
      </c>
      <c r="HA1395">
        <v>0</v>
      </c>
      <c r="HB1395">
        <v>0</v>
      </c>
      <c r="HC1395">
        <f t="shared" si="1391"/>
        <v>0</v>
      </c>
      <c r="HE1395" t="s">
        <v>3</v>
      </c>
      <c r="HF1395" t="s">
        <v>3</v>
      </c>
      <c r="IK1395">
        <v>0</v>
      </c>
    </row>
    <row r="1396" spans="1:245">
      <c r="A1396">
        <v>18</v>
      </c>
      <c r="B1396">
        <v>0</v>
      </c>
      <c r="C1396">
        <v>1231</v>
      </c>
      <c r="E1396" t="s">
        <v>468</v>
      </c>
      <c r="F1396" t="s">
        <v>469</v>
      </c>
      <c r="G1396" t="s">
        <v>470</v>
      </c>
      <c r="H1396" t="s">
        <v>184</v>
      </c>
      <c r="I1396">
        <f>I1388*J1396</f>
        <v>-68.179199999999994</v>
      </c>
      <c r="J1396">
        <v>-211.99999999999997</v>
      </c>
      <c r="O1396">
        <f t="shared" si="1352"/>
        <v>-10422.09</v>
      </c>
      <c r="P1396">
        <f t="shared" si="1353"/>
        <v>-10422.09</v>
      </c>
      <c r="Q1396">
        <f t="shared" si="1354"/>
        <v>0</v>
      </c>
      <c r="R1396">
        <f t="shared" si="1355"/>
        <v>0</v>
      </c>
      <c r="S1396">
        <f t="shared" si="1356"/>
        <v>0</v>
      </c>
      <c r="T1396">
        <f t="shared" si="1357"/>
        <v>0</v>
      </c>
      <c r="U1396">
        <f t="shared" si="1358"/>
        <v>0</v>
      </c>
      <c r="V1396">
        <f t="shared" si="1359"/>
        <v>0</v>
      </c>
      <c r="W1396">
        <f t="shared" si="1360"/>
        <v>0</v>
      </c>
      <c r="X1396">
        <f t="shared" si="1361"/>
        <v>0</v>
      </c>
      <c r="Y1396">
        <f t="shared" si="1362"/>
        <v>0</v>
      </c>
      <c r="AA1396">
        <v>33525518</v>
      </c>
      <c r="AB1396">
        <f t="shared" si="1363"/>
        <v>23.59</v>
      </c>
      <c r="AC1396">
        <f t="shared" si="1364"/>
        <v>23.59</v>
      </c>
      <c r="AD1396">
        <f t="shared" si="1365"/>
        <v>0</v>
      </c>
      <c r="AE1396">
        <f t="shared" si="1366"/>
        <v>0</v>
      </c>
      <c r="AF1396">
        <f t="shared" si="1367"/>
        <v>0</v>
      </c>
      <c r="AG1396">
        <f t="shared" si="1368"/>
        <v>0</v>
      </c>
      <c r="AH1396">
        <f t="shared" si="1369"/>
        <v>0</v>
      </c>
      <c r="AI1396">
        <f t="shared" si="1370"/>
        <v>0</v>
      </c>
      <c r="AJ1396">
        <f t="shared" si="1371"/>
        <v>0</v>
      </c>
      <c r="AK1396">
        <v>23.59</v>
      </c>
      <c r="AL1396">
        <v>23.59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106</v>
      </c>
      <c r="AU1396">
        <v>54</v>
      </c>
      <c r="AV1396">
        <v>1</v>
      </c>
      <c r="AW1396">
        <v>1</v>
      </c>
      <c r="AZ1396">
        <v>1</v>
      </c>
      <c r="BA1396">
        <v>1</v>
      </c>
      <c r="BB1396">
        <v>1</v>
      </c>
      <c r="BC1396">
        <v>6.48</v>
      </c>
      <c r="BD1396" t="s">
        <v>3</v>
      </c>
      <c r="BE1396" t="s">
        <v>3</v>
      </c>
      <c r="BF1396" t="s">
        <v>3</v>
      </c>
      <c r="BG1396" t="s">
        <v>3</v>
      </c>
      <c r="BH1396">
        <v>3</v>
      </c>
      <c r="BI1396">
        <v>1</v>
      </c>
      <c r="BJ1396" t="s">
        <v>471</v>
      </c>
      <c r="BM1396">
        <v>10001</v>
      </c>
      <c r="BN1396">
        <v>0</v>
      </c>
      <c r="BO1396" t="s">
        <v>469</v>
      </c>
      <c r="BP1396">
        <v>1</v>
      </c>
      <c r="BQ1396">
        <v>2</v>
      </c>
      <c r="BR1396">
        <v>1</v>
      </c>
      <c r="BS1396">
        <v>1</v>
      </c>
      <c r="BT1396">
        <v>1</v>
      </c>
      <c r="BU1396">
        <v>1</v>
      </c>
      <c r="BV1396">
        <v>1</v>
      </c>
      <c r="BW1396">
        <v>1</v>
      </c>
      <c r="BX1396">
        <v>1</v>
      </c>
      <c r="BY1396" t="s">
        <v>3</v>
      </c>
      <c r="BZ1396">
        <v>118</v>
      </c>
      <c r="CA1396">
        <v>63</v>
      </c>
      <c r="CE1396">
        <v>0</v>
      </c>
      <c r="CF1396">
        <v>0</v>
      </c>
      <c r="CG1396">
        <v>0</v>
      </c>
      <c r="CM1396">
        <v>0</v>
      </c>
      <c r="CN1396" t="s">
        <v>3</v>
      </c>
      <c r="CO1396">
        <v>0</v>
      </c>
      <c r="CP1396">
        <f t="shared" si="1372"/>
        <v>-10422.09</v>
      </c>
      <c r="CQ1396">
        <f t="shared" si="1373"/>
        <v>152.86320000000001</v>
      </c>
      <c r="CR1396">
        <f t="shared" si="1374"/>
        <v>0</v>
      </c>
      <c r="CS1396">
        <f t="shared" si="1375"/>
        <v>0</v>
      </c>
      <c r="CT1396">
        <f t="shared" si="1376"/>
        <v>0</v>
      </c>
      <c r="CU1396">
        <f t="shared" si="1377"/>
        <v>0</v>
      </c>
      <c r="CV1396">
        <f t="shared" si="1378"/>
        <v>0</v>
      </c>
      <c r="CW1396">
        <f t="shared" si="1379"/>
        <v>0</v>
      </c>
      <c r="CX1396">
        <f t="shared" si="1380"/>
        <v>0</v>
      </c>
      <c r="CY1396">
        <f t="shared" si="1381"/>
        <v>0</v>
      </c>
      <c r="CZ1396">
        <f t="shared" si="1382"/>
        <v>0</v>
      </c>
      <c r="DC1396" t="s">
        <v>3</v>
      </c>
      <c r="DD1396" t="s">
        <v>3</v>
      </c>
      <c r="DE1396" t="s">
        <v>3</v>
      </c>
      <c r="DF1396" t="s">
        <v>3</v>
      </c>
      <c r="DG1396" t="s">
        <v>3</v>
      </c>
      <c r="DH1396" t="s">
        <v>3</v>
      </c>
      <c r="DI1396" t="s">
        <v>3</v>
      </c>
      <c r="DJ1396" t="s">
        <v>3</v>
      </c>
      <c r="DK1396" t="s">
        <v>3</v>
      </c>
      <c r="DL1396" t="s">
        <v>3</v>
      </c>
      <c r="DM1396" t="s">
        <v>3</v>
      </c>
      <c r="DN1396">
        <v>0</v>
      </c>
      <c r="DO1396">
        <v>0</v>
      </c>
      <c r="DP1396">
        <v>1</v>
      </c>
      <c r="DQ1396">
        <v>1</v>
      </c>
      <c r="DU1396">
        <v>1005</v>
      </c>
      <c r="DV1396" t="s">
        <v>184</v>
      </c>
      <c r="DW1396" t="s">
        <v>184</v>
      </c>
      <c r="DX1396">
        <v>1</v>
      </c>
      <c r="DZ1396" t="s">
        <v>3</v>
      </c>
      <c r="EA1396" t="s">
        <v>3</v>
      </c>
      <c r="EB1396" t="s">
        <v>3</v>
      </c>
      <c r="EC1396" t="s">
        <v>3</v>
      </c>
      <c r="EE1396">
        <v>36260426</v>
      </c>
      <c r="EF1396">
        <v>2</v>
      </c>
      <c r="EG1396" t="s">
        <v>55</v>
      </c>
      <c r="EH1396">
        <v>0</v>
      </c>
      <c r="EI1396" t="s">
        <v>3</v>
      </c>
      <c r="EJ1396">
        <v>1</v>
      </c>
      <c r="EK1396">
        <v>10001</v>
      </c>
      <c r="EL1396" t="s">
        <v>169</v>
      </c>
      <c r="EM1396" t="s">
        <v>170</v>
      </c>
      <c r="EO1396" t="s">
        <v>3</v>
      </c>
      <c r="EQ1396">
        <v>0</v>
      </c>
      <c r="ER1396">
        <v>23.59</v>
      </c>
      <c r="ES1396">
        <v>23.59</v>
      </c>
      <c r="ET1396">
        <v>0</v>
      </c>
      <c r="EU1396">
        <v>0</v>
      </c>
      <c r="EV1396">
        <v>0</v>
      </c>
      <c r="EW1396">
        <v>0</v>
      </c>
      <c r="EX1396">
        <v>0</v>
      </c>
      <c r="FQ1396">
        <v>0</v>
      </c>
      <c r="FR1396">
        <f t="shared" si="1383"/>
        <v>0</v>
      </c>
      <c r="FS1396">
        <v>0</v>
      </c>
      <c r="FT1396" t="s">
        <v>58</v>
      </c>
      <c r="FU1396" t="s">
        <v>59</v>
      </c>
      <c r="FX1396">
        <v>106.2</v>
      </c>
      <c r="FY1396">
        <v>53.55</v>
      </c>
      <c r="GA1396" t="s">
        <v>3</v>
      </c>
      <c r="GD1396">
        <v>1</v>
      </c>
      <c r="GF1396">
        <v>2108940755</v>
      </c>
      <c r="GG1396">
        <v>2</v>
      </c>
      <c r="GH1396">
        <v>1</v>
      </c>
      <c r="GI1396">
        <v>2</v>
      </c>
      <c r="GJ1396">
        <v>0</v>
      </c>
      <c r="GK1396">
        <v>0</v>
      </c>
      <c r="GL1396">
        <f t="shared" si="1384"/>
        <v>0</v>
      </c>
      <c r="GM1396">
        <f t="shared" si="1385"/>
        <v>-10422.09</v>
      </c>
      <c r="GN1396">
        <f t="shared" si="1386"/>
        <v>-10422.09</v>
      </c>
      <c r="GO1396">
        <f t="shared" si="1387"/>
        <v>0</v>
      </c>
      <c r="GP1396">
        <f t="shared" si="1388"/>
        <v>0</v>
      </c>
      <c r="GR1396">
        <v>0</v>
      </c>
      <c r="GS1396">
        <v>3</v>
      </c>
      <c r="GT1396">
        <v>0</v>
      </c>
      <c r="GU1396" t="s">
        <v>3</v>
      </c>
      <c r="GV1396">
        <f t="shared" si="1389"/>
        <v>0</v>
      </c>
      <c r="GW1396">
        <v>1</v>
      </c>
      <c r="GX1396">
        <f t="shared" si="1390"/>
        <v>0</v>
      </c>
      <c r="HA1396">
        <v>0</v>
      </c>
      <c r="HB1396">
        <v>0</v>
      </c>
      <c r="HC1396">
        <f t="shared" si="1391"/>
        <v>0</v>
      </c>
      <c r="HE1396" t="s">
        <v>3</v>
      </c>
      <c r="HF1396" t="s">
        <v>3</v>
      </c>
      <c r="IK1396">
        <v>0</v>
      </c>
    </row>
    <row r="1397" spans="1:245">
      <c r="A1397">
        <v>18</v>
      </c>
      <c r="B1397">
        <v>0</v>
      </c>
      <c r="C1397">
        <v>1230</v>
      </c>
      <c r="E1397" t="s">
        <v>472</v>
      </c>
      <c r="F1397" t="s">
        <v>473</v>
      </c>
      <c r="G1397" t="s">
        <v>474</v>
      </c>
      <c r="H1397" t="s">
        <v>174</v>
      </c>
      <c r="I1397">
        <f>I1388*J1397</f>
        <v>-29.908799999999999</v>
      </c>
      <c r="J1397">
        <v>-93</v>
      </c>
      <c r="O1397">
        <f t="shared" si="1352"/>
        <v>-89.47</v>
      </c>
      <c r="P1397">
        <f t="shared" si="1353"/>
        <v>-89.47</v>
      </c>
      <c r="Q1397">
        <f t="shared" si="1354"/>
        <v>0</v>
      </c>
      <c r="R1397">
        <f t="shared" si="1355"/>
        <v>0</v>
      </c>
      <c r="S1397">
        <f t="shared" si="1356"/>
        <v>0</v>
      </c>
      <c r="T1397">
        <f t="shared" si="1357"/>
        <v>0</v>
      </c>
      <c r="U1397">
        <f t="shared" si="1358"/>
        <v>0</v>
      </c>
      <c r="V1397">
        <f t="shared" si="1359"/>
        <v>0</v>
      </c>
      <c r="W1397">
        <f t="shared" si="1360"/>
        <v>0</v>
      </c>
      <c r="X1397">
        <f t="shared" si="1361"/>
        <v>0</v>
      </c>
      <c r="Y1397">
        <f t="shared" si="1362"/>
        <v>0</v>
      </c>
      <c r="AA1397">
        <v>33525518</v>
      </c>
      <c r="AB1397">
        <f t="shared" si="1363"/>
        <v>0.39</v>
      </c>
      <c r="AC1397">
        <f t="shared" si="1364"/>
        <v>0.39</v>
      </c>
      <c r="AD1397">
        <f t="shared" si="1365"/>
        <v>0</v>
      </c>
      <c r="AE1397">
        <f t="shared" si="1366"/>
        <v>0</v>
      </c>
      <c r="AF1397">
        <f t="shared" si="1367"/>
        <v>0</v>
      </c>
      <c r="AG1397">
        <f t="shared" si="1368"/>
        <v>0</v>
      </c>
      <c r="AH1397">
        <f t="shared" si="1369"/>
        <v>0</v>
      </c>
      <c r="AI1397">
        <f t="shared" si="1370"/>
        <v>0</v>
      </c>
      <c r="AJ1397">
        <f t="shared" si="1371"/>
        <v>0</v>
      </c>
      <c r="AK1397">
        <v>0.39</v>
      </c>
      <c r="AL1397">
        <v>0.39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106</v>
      </c>
      <c r="AU1397">
        <v>54</v>
      </c>
      <c r="AV1397">
        <v>1</v>
      </c>
      <c r="AW1397">
        <v>1</v>
      </c>
      <c r="AZ1397">
        <v>1</v>
      </c>
      <c r="BA1397">
        <v>1</v>
      </c>
      <c r="BB1397">
        <v>1</v>
      </c>
      <c r="BC1397">
        <v>7.67</v>
      </c>
      <c r="BD1397" t="s">
        <v>3</v>
      </c>
      <c r="BE1397" t="s">
        <v>3</v>
      </c>
      <c r="BF1397" t="s">
        <v>3</v>
      </c>
      <c r="BG1397" t="s">
        <v>3</v>
      </c>
      <c r="BH1397">
        <v>3</v>
      </c>
      <c r="BI1397">
        <v>1</v>
      </c>
      <c r="BJ1397" t="s">
        <v>475</v>
      </c>
      <c r="BM1397">
        <v>10001</v>
      </c>
      <c r="BN1397">
        <v>0</v>
      </c>
      <c r="BO1397" t="s">
        <v>473</v>
      </c>
      <c r="BP1397">
        <v>1</v>
      </c>
      <c r="BQ1397">
        <v>2</v>
      </c>
      <c r="BR1397">
        <v>1</v>
      </c>
      <c r="BS1397">
        <v>1</v>
      </c>
      <c r="BT1397">
        <v>1</v>
      </c>
      <c r="BU1397">
        <v>1</v>
      </c>
      <c r="BV1397">
        <v>1</v>
      </c>
      <c r="BW1397">
        <v>1</v>
      </c>
      <c r="BX1397">
        <v>1</v>
      </c>
      <c r="BY1397" t="s">
        <v>3</v>
      </c>
      <c r="BZ1397">
        <v>118</v>
      </c>
      <c r="CA1397">
        <v>63</v>
      </c>
      <c r="CE1397">
        <v>0</v>
      </c>
      <c r="CF1397">
        <v>0</v>
      </c>
      <c r="CG1397">
        <v>0</v>
      </c>
      <c r="CM1397">
        <v>0</v>
      </c>
      <c r="CN1397" t="s">
        <v>3</v>
      </c>
      <c r="CO1397">
        <v>0</v>
      </c>
      <c r="CP1397">
        <f t="shared" si="1372"/>
        <v>-89.47</v>
      </c>
      <c r="CQ1397">
        <f t="shared" si="1373"/>
        <v>2.9913000000000003</v>
      </c>
      <c r="CR1397">
        <f t="shared" si="1374"/>
        <v>0</v>
      </c>
      <c r="CS1397">
        <f t="shared" si="1375"/>
        <v>0</v>
      </c>
      <c r="CT1397">
        <f t="shared" si="1376"/>
        <v>0</v>
      </c>
      <c r="CU1397">
        <f t="shared" si="1377"/>
        <v>0</v>
      </c>
      <c r="CV1397">
        <f t="shared" si="1378"/>
        <v>0</v>
      </c>
      <c r="CW1397">
        <f t="shared" si="1379"/>
        <v>0</v>
      </c>
      <c r="CX1397">
        <f t="shared" si="1380"/>
        <v>0</v>
      </c>
      <c r="CY1397">
        <f t="shared" si="1381"/>
        <v>0</v>
      </c>
      <c r="CZ1397">
        <f t="shared" si="1382"/>
        <v>0</v>
      </c>
      <c r="DC1397" t="s">
        <v>3</v>
      </c>
      <c r="DD1397" t="s">
        <v>3</v>
      </c>
      <c r="DE1397" t="s">
        <v>3</v>
      </c>
      <c r="DF1397" t="s">
        <v>3</v>
      </c>
      <c r="DG1397" t="s">
        <v>3</v>
      </c>
      <c r="DH1397" t="s">
        <v>3</v>
      </c>
      <c r="DI1397" t="s">
        <v>3</v>
      </c>
      <c r="DJ1397" t="s">
        <v>3</v>
      </c>
      <c r="DK1397" t="s">
        <v>3</v>
      </c>
      <c r="DL1397" t="s">
        <v>3</v>
      </c>
      <c r="DM1397" t="s">
        <v>3</v>
      </c>
      <c r="DN1397">
        <v>0</v>
      </c>
      <c r="DO1397">
        <v>0</v>
      </c>
      <c r="DP1397">
        <v>1</v>
      </c>
      <c r="DQ1397">
        <v>1</v>
      </c>
      <c r="DU1397">
        <v>1003</v>
      </c>
      <c r="DV1397" t="s">
        <v>174</v>
      </c>
      <c r="DW1397" t="s">
        <v>174</v>
      </c>
      <c r="DX1397">
        <v>1</v>
      </c>
      <c r="DZ1397" t="s">
        <v>3</v>
      </c>
      <c r="EA1397" t="s">
        <v>3</v>
      </c>
      <c r="EB1397" t="s">
        <v>3</v>
      </c>
      <c r="EC1397" t="s">
        <v>3</v>
      </c>
      <c r="EE1397">
        <v>36260426</v>
      </c>
      <c r="EF1397">
        <v>2</v>
      </c>
      <c r="EG1397" t="s">
        <v>55</v>
      </c>
      <c r="EH1397">
        <v>0</v>
      </c>
      <c r="EI1397" t="s">
        <v>3</v>
      </c>
      <c r="EJ1397">
        <v>1</v>
      </c>
      <c r="EK1397">
        <v>10001</v>
      </c>
      <c r="EL1397" t="s">
        <v>169</v>
      </c>
      <c r="EM1397" t="s">
        <v>170</v>
      </c>
      <c r="EO1397" t="s">
        <v>3</v>
      </c>
      <c r="EQ1397">
        <v>0</v>
      </c>
      <c r="ER1397">
        <v>0.39</v>
      </c>
      <c r="ES1397">
        <v>0.39</v>
      </c>
      <c r="ET1397">
        <v>0</v>
      </c>
      <c r="EU1397">
        <v>0</v>
      </c>
      <c r="EV1397">
        <v>0</v>
      </c>
      <c r="EW1397">
        <v>0</v>
      </c>
      <c r="EX1397">
        <v>0</v>
      </c>
      <c r="FQ1397">
        <v>0</v>
      </c>
      <c r="FR1397">
        <f t="shared" si="1383"/>
        <v>0</v>
      </c>
      <c r="FS1397">
        <v>0</v>
      </c>
      <c r="FT1397" t="s">
        <v>58</v>
      </c>
      <c r="FU1397" t="s">
        <v>59</v>
      </c>
      <c r="FX1397">
        <v>106.2</v>
      </c>
      <c r="FY1397">
        <v>53.55</v>
      </c>
      <c r="GA1397" t="s">
        <v>3</v>
      </c>
      <c r="GD1397">
        <v>1</v>
      </c>
      <c r="GF1397">
        <v>-32754974</v>
      </c>
      <c r="GG1397">
        <v>2</v>
      </c>
      <c r="GH1397">
        <v>1</v>
      </c>
      <c r="GI1397">
        <v>2</v>
      </c>
      <c r="GJ1397">
        <v>0</v>
      </c>
      <c r="GK1397">
        <v>0</v>
      </c>
      <c r="GL1397">
        <f t="shared" si="1384"/>
        <v>0</v>
      </c>
      <c r="GM1397">
        <f t="shared" si="1385"/>
        <v>-89.47</v>
      </c>
      <c r="GN1397">
        <f t="shared" si="1386"/>
        <v>-89.47</v>
      </c>
      <c r="GO1397">
        <f t="shared" si="1387"/>
        <v>0</v>
      </c>
      <c r="GP1397">
        <f t="shared" si="1388"/>
        <v>0</v>
      </c>
      <c r="GR1397">
        <v>0</v>
      </c>
      <c r="GS1397">
        <v>3</v>
      </c>
      <c r="GT1397">
        <v>0</v>
      </c>
      <c r="GU1397" t="s">
        <v>3</v>
      </c>
      <c r="GV1397">
        <f t="shared" si="1389"/>
        <v>0</v>
      </c>
      <c r="GW1397">
        <v>1</v>
      </c>
      <c r="GX1397">
        <f t="shared" si="1390"/>
        <v>0</v>
      </c>
      <c r="HA1397">
        <v>0</v>
      </c>
      <c r="HB1397">
        <v>0</v>
      </c>
      <c r="HC1397">
        <f t="shared" si="1391"/>
        <v>0</v>
      </c>
      <c r="HE1397" t="s">
        <v>3</v>
      </c>
      <c r="HF1397" t="s">
        <v>3</v>
      </c>
      <c r="IK1397">
        <v>0</v>
      </c>
    </row>
    <row r="1398" spans="1:245">
      <c r="A1398">
        <v>18</v>
      </c>
      <c r="B1398">
        <v>0</v>
      </c>
      <c r="C1398">
        <v>1229</v>
      </c>
      <c r="E1398" t="s">
        <v>476</v>
      </c>
      <c r="F1398" t="s">
        <v>477</v>
      </c>
      <c r="G1398" t="s">
        <v>478</v>
      </c>
      <c r="H1398" t="s">
        <v>174</v>
      </c>
      <c r="I1398">
        <f>I1388*J1398</f>
        <v>-14.150399999999999</v>
      </c>
      <c r="J1398">
        <v>-44</v>
      </c>
      <c r="O1398">
        <f t="shared" si="1352"/>
        <v>-219.38</v>
      </c>
      <c r="P1398">
        <f t="shared" si="1353"/>
        <v>-219.38</v>
      </c>
      <c r="Q1398">
        <f t="shared" si="1354"/>
        <v>0</v>
      </c>
      <c r="R1398">
        <f t="shared" si="1355"/>
        <v>0</v>
      </c>
      <c r="S1398">
        <f t="shared" si="1356"/>
        <v>0</v>
      </c>
      <c r="T1398">
        <f t="shared" si="1357"/>
        <v>0</v>
      </c>
      <c r="U1398">
        <f t="shared" si="1358"/>
        <v>0</v>
      </c>
      <c r="V1398">
        <f t="shared" si="1359"/>
        <v>0</v>
      </c>
      <c r="W1398">
        <f t="shared" si="1360"/>
        <v>0</v>
      </c>
      <c r="X1398">
        <f t="shared" si="1361"/>
        <v>0</v>
      </c>
      <c r="Y1398">
        <f t="shared" si="1362"/>
        <v>0</v>
      </c>
      <c r="AA1398">
        <v>33525518</v>
      </c>
      <c r="AB1398">
        <f t="shared" si="1363"/>
        <v>1.74</v>
      </c>
      <c r="AC1398">
        <f t="shared" si="1364"/>
        <v>1.74</v>
      </c>
      <c r="AD1398">
        <f t="shared" si="1365"/>
        <v>0</v>
      </c>
      <c r="AE1398">
        <f t="shared" si="1366"/>
        <v>0</v>
      </c>
      <c r="AF1398">
        <f t="shared" si="1367"/>
        <v>0</v>
      </c>
      <c r="AG1398">
        <f t="shared" si="1368"/>
        <v>0</v>
      </c>
      <c r="AH1398">
        <f t="shared" si="1369"/>
        <v>0</v>
      </c>
      <c r="AI1398">
        <f t="shared" si="1370"/>
        <v>0</v>
      </c>
      <c r="AJ1398">
        <f t="shared" si="1371"/>
        <v>0</v>
      </c>
      <c r="AK1398">
        <v>1.74</v>
      </c>
      <c r="AL1398">
        <v>1.74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106</v>
      </c>
      <c r="AU1398">
        <v>54</v>
      </c>
      <c r="AV1398">
        <v>1</v>
      </c>
      <c r="AW1398">
        <v>1</v>
      </c>
      <c r="AZ1398">
        <v>1</v>
      </c>
      <c r="BA1398">
        <v>1</v>
      </c>
      <c r="BB1398">
        <v>1</v>
      </c>
      <c r="BC1398">
        <v>8.91</v>
      </c>
      <c r="BD1398" t="s">
        <v>3</v>
      </c>
      <c r="BE1398" t="s">
        <v>3</v>
      </c>
      <c r="BF1398" t="s">
        <v>3</v>
      </c>
      <c r="BG1398" t="s">
        <v>3</v>
      </c>
      <c r="BH1398">
        <v>3</v>
      </c>
      <c r="BI1398">
        <v>1</v>
      </c>
      <c r="BJ1398" t="s">
        <v>479</v>
      </c>
      <c r="BM1398">
        <v>10001</v>
      </c>
      <c r="BN1398">
        <v>0</v>
      </c>
      <c r="BO1398" t="s">
        <v>477</v>
      </c>
      <c r="BP1398">
        <v>1</v>
      </c>
      <c r="BQ1398">
        <v>2</v>
      </c>
      <c r="BR1398">
        <v>1</v>
      </c>
      <c r="BS1398">
        <v>1</v>
      </c>
      <c r="BT1398">
        <v>1</v>
      </c>
      <c r="BU1398">
        <v>1</v>
      </c>
      <c r="BV1398">
        <v>1</v>
      </c>
      <c r="BW1398">
        <v>1</v>
      </c>
      <c r="BX1398">
        <v>1</v>
      </c>
      <c r="BY1398" t="s">
        <v>3</v>
      </c>
      <c r="BZ1398">
        <v>118</v>
      </c>
      <c r="CA1398">
        <v>63</v>
      </c>
      <c r="CE1398">
        <v>0</v>
      </c>
      <c r="CF1398">
        <v>0</v>
      </c>
      <c r="CG1398">
        <v>0</v>
      </c>
      <c r="CM1398">
        <v>0</v>
      </c>
      <c r="CN1398" t="s">
        <v>3</v>
      </c>
      <c r="CO1398">
        <v>0</v>
      </c>
      <c r="CP1398">
        <f t="shared" si="1372"/>
        <v>-219.38</v>
      </c>
      <c r="CQ1398">
        <f t="shared" si="1373"/>
        <v>15.503400000000001</v>
      </c>
      <c r="CR1398">
        <f t="shared" si="1374"/>
        <v>0</v>
      </c>
      <c r="CS1398">
        <f t="shared" si="1375"/>
        <v>0</v>
      </c>
      <c r="CT1398">
        <f t="shared" si="1376"/>
        <v>0</v>
      </c>
      <c r="CU1398">
        <f t="shared" si="1377"/>
        <v>0</v>
      </c>
      <c r="CV1398">
        <f t="shared" si="1378"/>
        <v>0</v>
      </c>
      <c r="CW1398">
        <f t="shared" si="1379"/>
        <v>0</v>
      </c>
      <c r="CX1398">
        <f t="shared" si="1380"/>
        <v>0</v>
      </c>
      <c r="CY1398">
        <f t="shared" si="1381"/>
        <v>0</v>
      </c>
      <c r="CZ1398">
        <f t="shared" si="1382"/>
        <v>0</v>
      </c>
      <c r="DC1398" t="s">
        <v>3</v>
      </c>
      <c r="DD1398" t="s">
        <v>3</v>
      </c>
      <c r="DE1398" t="s">
        <v>3</v>
      </c>
      <c r="DF1398" t="s">
        <v>3</v>
      </c>
      <c r="DG1398" t="s">
        <v>3</v>
      </c>
      <c r="DH1398" t="s">
        <v>3</v>
      </c>
      <c r="DI1398" t="s">
        <v>3</v>
      </c>
      <c r="DJ1398" t="s">
        <v>3</v>
      </c>
      <c r="DK1398" t="s">
        <v>3</v>
      </c>
      <c r="DL1398" t="s">
        <v>3</v>
      </c>
      <c r="DM1398" t="s">
        <v>3</v>
      </c>
      <c r="DN1398">
        <v>0</v>
      </c>
      <c r="DO1398">
        <v>0</v>
      </c>
      <c r="DP1398">
        <v>1</v>
      </c>
      <c r="DQ1398">
        <v>1</v>
      </c>
      <c r="DU1398">
        <v>1003</v>
      </c>
      <c r="DV1398" t="s">
        <v>174</v>
      </c>
      <c r="DW1398" t="s">
        <v>174</v>
      </c>
      <c r="DX1398">
        <v>1</v>
      </c>
      <c r="DZ1398" t="s">
        <v>3</v>
      </c>
      <c r="EA1398" t="s">
        <v>3</v>
      </c>
      <c r="EB1398" t="s">
        <v>3</v>
      </c>
      <c r="EC1398" t="s">
        <v>3</v>
      </c>
      <c r="EE1398">
        <v>36260426</v>
      </c>
      <c r="EF1398">
        <v>2</v>
      </c>
      <c r="EG1398" t="s">
        <v>55</v>
      </c>
      <c r="EH1398">
        <v>0</v>
      </c>
      <c r="EI1398" t="s">
        <v>3</v>
      </c>
      <c r="EJ1398">
        <v>1</v>
      </c>
      <c r="EK1398">
        <v>10001</v>
      </c>
      <c r="EL1398" t="s">
        <v>169</v>
      </c>
      <c r="EM1398" t="s">
        <v>170</v>
      </c>
      <c r="EO1398" t="s">
        <v>3</v>
      </c>
      <c r="EQ1398">
        <v>0</v>
      </c>
      <c r="ER1398">
        <v>1.74</v>
      </c>
      <c r="ES1398">
        <v>1.74</v>
      </c>
      <c r="ET1398">
        <v>0</v>
      </c>
      <c r="EU1398">
        <v>0</v>
      </c>
      <c r="EV1398">
        <v>0</v>
      </c>
      <c r="EW1398">
        <v>0</v>
      </c>
      <c r="EX1398">
        <v>0</v>
      </c>
      <c r="FQ1398">
        <v>0</v>
      </c>
      <c r="FR1398">
        <f t="shared" si="1383"/>
        <v>0</v>
      </c>
      <c r="FS1398">
        <v>0</v>
      </c>
      <c r="FT1398" t="s">
        <v>58</v>
      </c>
      <c r="FU1398" t="s">
        <v>59</v>
      </c>
      <c r="FX1398">
        <v>106.2</v>
      </c>
      <c r="FY1398">
        <v>53.55</v>
      </c>
      <c r="GA1398" t="s">
        <v>3</v>
      </c>
      <c r="GD1398">
        <v>1</v>
      </c>
      <c r="GF1398">
        <v>1919953005</v>
      </c>
      <c r="GG1398">
        <v>2</v>
      </c>
      <c r="GH1398">
        <v>1</v>
      </c>
      <c r="GI1398">
        <v>2</v>
      </c>
      <c r="GJ1398">
        <v>0</v>
      </c>
      <c r="GK1398">
        <v>0</v>
      </c>
      <c r="GL1398">
        <f t="shared" si="1384"/>
        <v>0</v>
      </c>
      <c r="GM1398">
        <f t="shared" si="1385"/>
        <v>-219.38</v>
      </c>
      <c r="GN1398">
        <f t="shared" si="1386"/>
        <v>-219.38</v>
      </c>
      <c r="GO1398">
        <f t="shared" si="1387"/>
        <v>0</v>
      </c>
      <c r="GP1398">
        <f t="shared" si="1388"/>
        <v>0</v>
      </c>
      <c r="GR1398">
        <v>0</v>
      </c>
      <c r="GS1398">
        <v>3</v>
      </c>
      <c r="GT1398">
        <v>0</v>
      </c>
      <c r="GU1398" t="s">
        <v>3</v>
      </c>
      <c r="GV1398">
        <f t="shared" si="1389"/>
        <v>0</v>
      </c>
      <c r="GW1398">
        <v>1</v>
      </c>
      <c r="GX1398">
        <f t="shared" si="1390"/>
        <v>0</v>
      </c>
      <c r="HA1398">
        <v>0</v>
      </c>
      <c r="HB1398">
        <v>0</v>
      </c>
      <c r="HC1398">
        <f t="shared" si="1391"/>
        <v>0</v>
      </c>
      <c r="HE1398" t="s">
        <v>3</v>
      </c>
      <c r="HF1398" t="s">
        <v>3</v>
      </c>
      <c r="IK1398">
        <v>0</v>
      </c>
    </row>
    <row r="1399" spans="1:245">
      <c r="A1399">
        <v>18</v>
      </c>
      <c r="B1399">
        <v>0</v>
      </c>
      <c r="C1399">
        <v>1228</v>
      </c>
      <c r="E1399" t="s">
        <v>480</v>
      </c>
      <c r="F1399" t="s">
        <v>481</v>
      </c>
      <c r="G1399" t="s">
        <v>482</v>
      </c>
      <c r="H1399" t="s">
        <v>174</v>
      </c>
      <c r="I1399">
        <f>I1388*J1399</f>
        <v>-49.204799999999999</v>
      </c>
      <c r="J1399">
        <v>-153</v>
      </c>
      <c r="O1399">
        <f t="shared" si="1352"/>
        <v>-60.56</v>
      </c>
      <c r="P1399">
        <f t="shared" si="1353"/>
        <v>-60.56</v>
      </c>
      <c r="Q1399">
        <f t="shared" si="1354"/>
        <v>0</v>
      </c>
      <c r="R1399">
        <f t="shared" si="1355"/>
        <v>0</v>
      </c>
      <c r="S1399">
        <f t="shared" si="1356"/>
        <v>0</v>
      </c>
      <c r="T1399">
        <f t="shared" si="1357"/>
        <v>0</v>
      </c>
      <c r="U1399">
        <f t="shared" si="1358"/>
        <v>0</v>
      </c>
      <c r="V1399">
        <f t="shared" si="1359"/>
        <v>0</v>
      </c>
      <c r="W1399">
        <f t="shared" si="1360"/>
        <v>0</v>
      </c>
      <c r="X1399">
        <f t="shared" si="1361"/>
        <v>0</v>
      </c>
      <c r="Y1399">
        <f t="shared" si="1362"/>
        <v>0</v>
      </c>
      <c r="AA1399">
        <v>33525518</v>
      </c>
      <c r="AB1399">
        <f t="shared" si="1363"/>
        <v>0.17</v>
      </c>
      <c r="AC1399">
        <f t="shared" si="1364"/>
        <v>0.17</v>
      </c>
      <c r="AD1399">
        <f t="shared" si="1365"/>
        <v>0</v>
      </c>
      <c r="AE1399">
        <f t="shared" si="1366"/>
        <v>0</v>
      </c>
      <c r="AF1399">
        <f t="shared" si="1367"/>
        <v>0</v>
      </c>
      <c r="AG1399">
        <f t="shared" si="1368"/>
        <v>0</v>
      </c>
      <c r="AH1399">
        <f t="shared" si="1369"/>
        <v>0</v>
      </c>
      <c r="AI1399">
        <f t="shared" si="1370"/>
        <v>0</v>
      </c>
      <c r="AJ1399">
        <f t="shared" si="1371"/>
        <v>0</v>
      </c>
      <c r="AK1399">
        <v>0.17</v>
      </c>
      <c r="AL1399">
        <v>0.17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106</v>
      </c>
      <c r="AU1399">
        <v>54</v>
      </c>
      <c r="AV1399">
        <v>1</v>
      </c>
      <c r="AW1399">
        <v>1</v>
      </c>
      <c r="AZ1399">
        <v>1</v>
      </c>
      <c r="BA1399">
        <v>1</v>
      </c>
      <c r="BB1399">
        <v>1</v>
      </c>
      <c r="BC1399">
        <v>7.24</v>
      </c>
      <c r="BD1399" t="s">
        <v>3</v>
      </c>
      <c r="BE1399" t="s">
        <v>3</v>
      </c>
      <c r="BF1399" t="s">
        <v>3</v>
      </c>
      <c r="BG1399" t="s">
        <v>3</v>
      </c>
      <c r="BH1399">
        <v>3</v>
      </c>
      <c r="BI1399">
        <v>1</v>
      </c>
      <c r="BJ1399" t="s">
        <v>483</v>
      </c>
      <c r="BM1399">
        <v>10001</v>
      </c>
      <c r="BN1399">
        <v>0</v>
      </c>
      <c r="BO1399" t="s">
        <v>481</v>
      </c>
      <c r="BP1399">
        <v>1</v>
      </c>
      <c r="BQ1399">
        <v>2</v>
      </c>
      <c r="BR1399">
        <v>1</v>
      </c>
      <c r="BS1399">
        <v>1</v>
      </c>
      <c r="BT1399">
        <v>1</v>
      </c>
      <c r="BU1399">
        <v>1</v>
      </c>
      <c r="BV1399">
        <v>1</v>
      </c>
      <c r="BW1399">
        <v>1</v>
      </c>
      <c r="BX1399">
        <v>1</v>
      </c>
      <c r="BY1399" t="s">
        <v>3</v>
      </c>
      <c r="BZ1399">
        <v>118</v>
      </c>
      <c r="CA1399">
        <v>63</v>
      </c>
      <c r="CE1399">
        <v>0</v>
      </c>
      <c r="CF1399">
        <v>0</v>
      </c>
      <c r="CG1399">
        <v>0</v>
      </c>
      <c r="CM1399">
        <v>0</v>
      </c>
      <c r="CN1399" t="s">
        <v>3</v>
      </c>
      <c r="CO1399">
        <v>0</v>
      </c>
      <c r="CP1399">
        <f t="shared" si="1372"/>
        <v>-60.56</v>
      </c>
      <c r="CQ1399">
        <f t="shared" si="1373"/>
        <v>1.2308000000000001</v>
      </c>
      <c r="CR1399">
        <f t="shared" si="1374"/>
        <v>0</v>
      </c>
      <c r="CS1399">
        <f t="shared" si="1375"/>
        <v>0</v>
      </c>
      <c r="CT1399">
        <f t="shared" si="1376"/>
        <v>0</v>
      </c>
      <c r="CU1399">
        <f t="shared" si="1377"/>
        <v>0</v>
      </c>
      <c r="CV1399">
        <f t="shared" si="1378"/>
        <v>0</v>
      </c>
      <c r="CW1399">
        <f t="shared" si="1379"/>
        <v>0</v>
      </c>
      <c r="CX1399">
        <f t="shared" si="1380"/>
        <v>0</v>
      </c>
      <c r="CY1399">
        <f t="shared" si="1381"/>
        <v>0</v>
      </c>
      <c r="CZ1399">
        <f t="shared" si="1382"/>
        <v>0</v>
      </c>
      <c r="DC1399" t="s">
        <v>3</v>
      </c>
      <c r="DD1399" t="s">
        <v>3</v>
      </c>
      <c r="DE1399" t="s">
        <v>3</v>
      </c>
      <c r="DF1399" t="s">
        <v>3</v>
      </c>
      <c r="DG1399" t="s">
        <v>3</v>
      </c>
      <c r="DH1399" t="s">
        <v>3</v>
      </c>
      <c r="DI1399" t="s">
        <v>3</v>
      </c>
      <c r="DJ1399" t="s">
        <v>3</v>
      </c>
      <c r="DK1399" t="s">
        <v>3</v>
      </c>
      <c r="DL1399" t="s">
        <v>3</v>
      </c>
      <c r="DM1399" t="s">
        <v>3</v>
      </c>
      <c r="DN1399">
        <v>0</v>
      </c>
      <c r="DO1399">
        <v>0</v>
      </c>
      <c r="DP1399">
        <v>1</v>
      </c>
      <c r="DQ1399">
        <v>1</v>
      </c>
      <c r="DU1399">
        <v>1003</v>
      </c>
      <c r="DV1399" t="s">
        <v>174</v>
      </c>
      <c r="DW1399" t="s">
        <v>174</v>
      </c>
      <c r="DX1399">
        <v>1</v>
      </c>
      <c r="DZ1399" t="s">
        <v>3</v>
      </c>
      <c r="EA1399" t="s">
        <v>3</v>
      </c>
      <c r="EB1399" t="s">
        <v>3</v>
      </c>
      <c r="EC1399" t="s">
        <v>3</v>
      </c>
      <c r="EE1399">
        <v>36260426</v>
      </c>
      <c r="EF1399">
        <v>2</v>
      </c>
      <c r="EG1399" t="s">
        <v>55</v>
      </c>
      <c r="EH1399">
        <v>0</v>
      </c>
      <c r="EI1399" t="s">
        <v>3</v>
      </c>
      <c r="EJ1399">
        <v>1</v>
      </c>
      <c r="EK1399">
        <v>10001</v>
      </c>
      <c r="EL1399" t="s">
        <v>169</v>
      </c>
      <c r="EM1399" t="s">
        <v>170</v>
      </c>
      <c r="EO1399" t="s">
        <v>3</v>
      </c>
      <c r="EQ1399">
        <v>0</v>
      </c>
      <c r="ER1399">
        <v>0.17</v>
      </c>
      <c r="ES1399">
        <v>0.17</v>
      </c>
      <c r="ET1399">
        <v>0</v>
      </c>
      <c r="EU1399">
        <v>0</v>
      </c>
      <c r="EV1399">
        <v>0</v>
      </c>
      <c r="EW1399">
        <v>0</v>
      </c>
      <c r="EX1399">
        <v>0</v>
      </c>
      <c r="FQ1399">
        <v>0</v>
      </c>
      <c r="FR1399">
        <f t="shared" si="1383"/>
        <v>0</v>
      </c>
      <c r="FS1399">
        <v>0</v>
      </c>
      <c r="FT1399" t="s">
        <v>58</v>
      </c>
      <c r="FU1399" t="s">
        <v>59</v>
      </c>
      <c r="FX1399">
        <v>106.2</v>
      </c>
      <c r="FY1399">
        <v>53.55</v>
      </c>
      <c r="GA1399" t="s">
        <v>3</v>
      </c>
      <c r="GD1399">
        <v>1</v>
      </c>
      <c r="GF1399">
        <v>1063889258</v>
      </c>
      <c r="GG1399">
        <v>2</v>
      </c>
      <c r="GH1399">
        <v>1</v>
      </c>
      <c r="GI1399">
        <v>2</v>
      </c>
      <c r="GJ1399">
        <v>0</v>
      </c>
      <c r="GK1399">
        <v>0</v>
      </c>
      <c r="GL1399">
        <f t="shared" si="1384"/>
        <v>0</v>
      </c>
      <c r="GM1399">
        <f t="shared" si="1385"/>
        <v>-60.56</v>
      </c>
      <c r="GN1399">
        <f t="shared" si="1386"/>
        <v>-60.56</v>
      </c>
      <c r="GO1399">
        <f t="shared" si="1387"/>
        <v>0</v>
      </c>
      <c r="GP1399">
        <f t="shared" si="1388"/>
        <v>0</v>
      </c>
      <c r="GR1399">
        <v>0</v>
      </c>
      <c r="GS1399">
        <v>3</v>
      </c>
      <c r="GT1399">
        <v>0</v>
      </c>
      <c r="GU1399" t="s">
        <v>3</v>
      </c>
      <c r="GV1399">
        <f t="shared" si="1389"/>
        <v>0</v>
      </c>
      <c r="GW1399">
        <v>1</v>
      </c>
      <c r="GX1399">
        <f t="shared" si="1390"/>
        <v>0</v>
      </c>
      <c r="HA1399">
        <v>0</v>
      </c>
      <c r="HB1399">
        <v>0</v>
      </c>
      <c r="HC1399">
        <f t="shared" si="1391"/>
        <v>0</v>
      </c>
      <c r="HE1399" t="s">
        <v>3</v>
      </c>
      <c r="HF1399" t="s">
        <v>3</v>
      </c>
      <c r="IK1399">
        <v>0</v>
      </c>
    </row>
    <row r="1400" spans="1:245">
      <c r="A1400">
        <v>18</v>
      </c>
      <c r="B1400">
        <v>0</v>
      </c>
      <c r="C1400">
        <v>1227</v>
      </c>
      <c r="E1400" t="s">
        <v>484</v>
      </c>
      <c r="F1400" t="s">
        <v>485</v>
      </c>
      <c r="G1400" t="s">
        <v>486</v>
      </c>
      <c r="H1400" t="s">
        <v>191</v>
      </c>
      <c r="I1400">
        <f>I1388*J1400</f>
        <v>-30.8736</v>
      </c>
      <c r="J1400">
        <v>-96</v>
      </c>
      <c r="O1400">
        <f t="shared" si="1352"/>
        <v>-499.73</v>
      </c>
      <c r="P1400">
        <f t="shared" si="1353"/>
        <v>-499.73</v>
      </c>
      <c r="Q1400">
        <f t="shared" si="1354"/>
        <v>0</v>
      </c>
      <c r="R1400">
        <f t="shared" si="1355"/>
        <v>0</v>
      </c>
      <c r="S1400">
        <f t="shared" si="1356"/>
        <v>0</v>
      </c>
      <c r="T1400">
        <f t="shared" si="1357"/>
        <v>0</v>
      </c>
      <c r="U1400">
        <f t="shared" si="1358"/>
        <v>0</v>
      </c>
      <c r="V1400">
        <f t="shared" si="1359"/>
        <v>0</v>
      </c>
      <c r="W1400">
        <f t="shared" si="1360"/>
        <v>0</v>
      </c>
      <c r="X1400">
        <f t="shared" si="1361"/>
        <v>0</v>
      </c>
      <c r="Y1400">
        <f t="shared" si="1362"/>
        <v>0</v>
      </c>
      <c r="AA1400">
        <v>33525518</v>
      </c>
      <c r="AB1400">
        <f t="shared" si="1363"/>
        <v>3.18</v>
      </c>
      <c r="AC1400">
        <f t="shared" si="1364"/>
        <v>3.18</v>
      </c>
      <c r="AD1400">
        <f t="shared" si="1365"/>
        <v>0</v>
      </c>
      <c r="AE1400">
        <f t="shared" si="1366"/>
        <v>0</v>
      </c>
      <c r="AF1400">
        <f t="shared" si="1367"/>
        <v>0</v>
      </c>
      <c r="AG1400">
        <f t="shared" si="1368"/>
        <v>0</v>
      </c>
      <c r="AH1400">
        <f t="shared" si="1369"/>
        <v>0</v>
      </c>
      <c r="AI1400">
        <f t="shared" si="1370"/>
        <v>0</v>
      </c>
      <c r="AJ1400">
        <f t="shared" si="1371"/>
        <v>0</v>
      </c>
      <c r="AK1400">
        <v>3.18</v>
      </c>
      <c r="AL1400">
        <v>3.18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106</v>
      </c>
      <c r="AU1400">
        <v>54</v>
      </c>
      <c r="AV1400">
        <v>1</v>
      </c>
      <c r="AW1400">
        <v>1</v>
      </c>
      <c r="AZ1400">
        <v>1</v>
      </c>
      <c r="BA1400">
        <v>1</v>
      </c>
      <c r="BB1400">
        <v>1</v>
      </c>
      <c r="BC1400">
        <v>5.09</v>
      </c>
      <c r="BD1400" t="s">
        <v>3</v>
      </c>
      <c r="BE1400" t="s">
        <v>3</v>
      </c>
      <c r="BF1400" t="s">
        <v>3</v>
      </c>
      <c r="BG1400" t="s">
        <v>3</v>
      </c>
      <c r="BH1400">
        <v>3</v>
      </c>
      <c r="BI1400">
        <v>1</v>
      </c>
      <c r="BJ1400" t="s">
        <v>487</v>
      </c>
      <c r="BM1400">
        <v>10001</v>
      </c>
      <c r="BN1400">
        <v>0</v>
      </c>
      <c r="BO1400" t="s">
        <v>485</v>
      </c>
      <c r="BP1400">
        <v>1</v>
      </c>
      <c r="BQ1400">
        <v>2</v>
      </c>
      <c r="BR1400">
        <v>1</v>
      </c>
      <c r="BS1400">
        <v>1</v>
      </c>
      <c r="BT1400">
        <v>1</v>
      </c>
      <c r="BU1400">
        <v>1</v>
      </c>
      <c r="BV1400">
        <v>1</v>
      </c>
      <c r="BW1400">
        <v>1</v>
      </c>
      <c r="BX1400">
        <v>1</v>
      </c>
      <c r="BY1400" t="s">
        <v>3</v>
      </c>
      <c r="BZ1400">
        <v>118</v>
      </c>
      <c r="CA1400">
        <v>63</v>
      </c>
      <c r="CE1400">
        <v>0</v>
      </c>
      <c r="CF1400">
        <v>0</v>
      </c>
      <c r="CG1400">
        <v>0</v>
      </c>
      <c r="CM1400">
        <v>0</v>
      </c>
      <c r="CN1400" t="s">
        <v>3</v>
      </c>
      <c r="CO1400">
        <v>0</v>
      </c>
      <c r="CP1400">
        <f t="shared" si="1372"/>
        <v>-499.73</v>
      </c>
      <c r="CQ1400">
        <f t="shared" si="1373"/>
        <v>16.186199999999999</v>
      </c>
      <c r="CR1400">
        <f t="shared" si="1374"/>
        <v>0</v>
      </c>
      <c r="CS1400">
        <f t="shared" si="1375"/>
        <v>0</v>
      </c>
      <c r="CT1400">
        <f t="shared" si="1376"/>
        <v>0</v>
      </c>
      <c r="CU1400">
        <f t="shared" si="1377"/>
        <v>0</v>
      </c>
      <c r="CV1400">
        <f t="shared" si="1378"/>
        <v>0</v>
      </c>
      <c r="CW1400">
        <f t="shared" si="1379"/>
        <v>0</v>
      </c>
      <c r="CX1400">
        <f t="shared" si="1380"/>
        <v>0</v>
      </c>
      <c r="CY1400">
        <f t="shared" si="1381"/>
        <v>0</v>
      </c>
      <c r="CZ1400">
        <f t="shared" si="1382"/>
        <v>0</v>
      </c>
      <c r="DC1400" t="s">
        <v>3</v>
      </c>
      <c r="DD1400" t="s">
        <v>3</v>
      </c>
      <c r="DE1400" t="s">
        <v>3</v>
      </c>
      <c r="DF1400" t="s">
        <v>3</v>
      </c>
      <c r="DG1400" t="s">
        <v>3</v>
      </c>
      <c r="DH1400" t="s">
        <v>3</v>
      </c>
      <c r="DI1400" t="s">
        <v>3</v>
      </c>
      <c r="DJ1400" t="s">
        <v>3</v>
      </c>
      <c r="DK1400" t="s">
        <v>3</v>
      </c>
      <c r="DL1400" t="s">
        <v>3</v>
      </c>
      <c r="DM1400" t="s">
        <v>3</v>
      </c>
      <c r="DN1400">
        <v>0</v>
      </c>
      <c r="DO1400">
        <v>0</v>
      </c>
      <c r="DP1400">
        <v>1</v>
      </c>
      <c r="DQ1400">
        <v>1</v>
      </c>
      <c r="DU1400">
        <v>1009</v>
      </c>
      <c r="DV1400" t="s">
        <v>191</v>
      </c>
      <c r="DW1400" t="s">
        <v>191</v>
      </c>
      <c r="DX1400">
        <v>1</v>
      </c>
      <c r="DZ1400" t="s">
        <v>3</v>
      </c>
      <c r="EA1400" t="s">
        <v>3</v>
      </c>
      <c r="EB1400" t="s">
        <v>3</v>
      </c>
      <c r="EC1400" t="s">
        <v>3</v>
      </c>
      <c r="EE1400">
        <v>36260426</v>
      </c>
      <c r="EF1400">
        <v>2</v>
      </c>
      <c r="EG1400" t="s">
        <v>55</v>
      </c>
      <c r="EH1400">
        <v>0</v>
      </c>
      <c r="EI1400" t="s">
        <v>3</v>
      </c>
      <c r="EJ1400">
        <v>1</v>
      </c>
      <c r="EK1400">
        <v>10001</v>
      </c>
      <c r="EL1400" t="s">
        <v>169</v>
      </c>
      <c r="EM1400" t="s">
        <v>170</v>
      </c>
      <c r="EO1400" t="s">
        <v>3</v>
      </c>
      <c r="EQ1400">
        <v>0</v>
      </c>
      <c r="ER1400">
        <v>3.18</v>
      </c>
      <c r="ES1400">
        <v>3.18</v>
      </c>
      <c r="ET1400">
        <v>0</v>
      </c>
      <c r="EU1400">
        <v>0</v>
      </c>
      <c r="EV1400">
        <v>0</v>
      </c>
      <c r="EW1400">
        <v>0</v>
      </c>
      <c r="EX1400">
        <v>0</v>
      </c>
      <c r="FQ1400">
        <v>0</v>
      </c>
      <c r="FR1400">
        <f t="shared" si="1383"/>
        <v>0</v>
      </c>
      <c r="FS1400">
        <v>0</v>
      </c>
      <c r="FT1400" t="s">
        <v>58</v>
      </c>
      <c r="FU1400" t="s">
        <v>59</v>
      </c>
      <c r="FX1400">
        <v>106.2</v>
      </c>
      <c r="FY1400">
        <v>53.55</v>
      </c>
      <c r="GA1400" t="s">
        <v>3</v>
      </c>
      <c r="GD1400">
        <v>1</v>
      </c>
      <c r="GF1400">
        <v>-1593666717</v>
      </c>
      <c r="GG1400">
        <v>2</v>
      </c>
      <c r="GH1400">
        <v>1</v>
      </c>
      <c r="GI1400">
        <v>2</v>
      </c>
      <c r="GJ1400">
        <v>0</v>
      </c>
      <c r="GK1400">
        <v>0</v>
      </c>
      <c r="GL1400">
        <f t="shared" si="1384"/>
        <v>0</v>
      </c>
      <c r="GM1400">
        <f t="shared" si="1385"/>
        <v>-499.73</v>
      </c>
      <c r="GN1400">
        <f t="shared" si="1386"/>
        <v>-499.73</v>
      </c>
      <c r="GO1400">
        <f t="shared" si="1387"/>
        <v>0</v>
      </c>
      <c r="GP1400">
        <f t="shared" si="1388"/>
        <v>0</v>
      </c>
      <c r="GR1400">
        <v>0</v>
      </c>
      <c r="GS1400">
        <v>3</v>
      </c>
      <c r="GT1400">
        <v>0</v>
      </c>
      <c r="GU1400" t="s">
        <v>3</v>
      </c>
      <c r="GV1400">
        <f t="shared" si="1389"/>
        <v>0</v>
      </c>
      <c r="GW1400">
        <v>1</v>
      </c>
      <c r="GX1400">
        <f t="shared" si="1390"/>
        <v>0</v>
      </c>
      <c r="HA1400">
        <v>0</v>
      </c>
      <c r="HB1400">
        <v>0</v>
      </c>
      <c r="HC1400">
        <f t="shared" si="1391"/>
        <v>0</v>
      </c>
      <c r="HE1400" t="s">
        <v>3</v>
      </c>
      <c r="HF1400" t="s">
        <v>3</v>
      </c>
      <c r="IK1400">
        <v>0</v>
      </c>
    </row>
    <row r="1401" spans="1:245">
      <c r="A1401">
        <v>18</v>
      </c>
      <c r="B1401">
        <v>0</v>
      </c>
      <c r="C1401">
        <v>1226</v>
      </c>
      <c r="E1401" t="s">
        <v>488</v>
      </c>
      <c r="F1401" t="s">
        <v>489</v>
      </c>
      <c r="G1401" t="s">
        <v>490</v>
      </c>
      <c r="H1401" t="s">
        <v>191</v>
      </c>
      <c r="I1401">
        <f>I1388*J1401</f>
        <v>-38.270400000000002</v>
      </c>
      <c r="J1401">
        <v>-119.00000000000001</v>
      </c>
      <c r="O1401">
        <f t="shared" si="1352"/>
        <v>-377.92</v>
      </c>
      <c r="P1401">
        <f t="shared" si="1353"/>
        <v>-377.92</v>
      </c>
      <c r="Q1401">
        <f t="shared" si="1354"/>
        <v>0</v>
      </c>
      <c r="R1401">
        <f t="shared" si="1355"/>
        <v>0</v>
      </c>
      <c r="S1401">
        <f t="shared" si="1356"/>
        <v>0</v>
      </c>
      <c r="T1401">
        <f t="shared" si="1357"/>
        <v>0</v>
      </c>
      <c r="U1401">
        <f t="shared" si="1358"/>
        <v>0</v>
      </c>
      <c r="V1401">
        <f t="shared" si="1359"/>
        <v>0</v>
      </c>
      <c r="W1401">
        <f t="shared" si="1360"/>
        <v>0</v>
      </c>
      <c r="X1401">
        <f t="shared" si="1361"/>
        <v>0</v>
      </c>
      <c r="Y1401">
        <f t="shared" si="1362"/>
        <v>0</v>
      </c>
      <c r="AA1401">
        <v>33525518</v>
      </c>
      <c r="AB1401">
        <f t="shared" si="1363"/>
        <v>1.58</v>
      </c>
      <c r="AC1401">
        <f t="shared" si="1364"/>
        <v>1.58</v>
      </c>
      <c r="AD1401">
        <f t="shared" si="1365"/>
        <v>0</v>
      </c>
      <c r="AE1401">
        <f t="shared" si="1366"/>
        <v>0</v>
      </c>
      <c r="AF1401">
        <f t="shared" si="1367"/>
        <v>0</v>
      </c>
      <c r="AG1401">
        <f t="shared" si="1368"/>
        <v>0</v>
      </c>
      <c r="AH1401">
        <f t="shared" si="1369"/>
        <v>0</v>
      </c>
      <c r="AI1401">
        <f t="shared" si="1370"/>
        <v>0</v>
      </c>
      <c r="AJ1401">
        <f t="shared" si="1371"/>
        <v>0</v>
      </c>
      <c r="AK1401">
        <v>1.58</v>
      </c>
      <c r="AL1401">
        <v>1.58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106</v>
      </c>
      <c r="AU1401">
        <v>54</v>
      </c>
      <c r="AV1401">
        <v>1</v>
      </c>
      <c r="AW1401">
        <v>1</v>
      </c>
      <c r="AZ1401">
        <v>1</v>
      </c>
      <c r="BA1401">
        <v>1</v>
      </c>
      <c r="BB1401">
        <v>1</v>
      </c>
      <c r="BC1401">
        <v>6.25</v>
      </c>
      <c r="BD1401" t="s">
        <v>3</v>
      </c>
      <c r="BE1401" t="s">
        <v>3</v>
      </c>
      <c r="BF1401" t="s">
        <v>3</v>
      </c>
      <c r="BG1401" t="s">
        <v>3</v>
      </c>
      <c r="BH1401">
        <v>3</v>
      </c>
      <c r="BI1401">
        <v>1</v>
      </c>
      <c r="BJ1401" t="s">
        <v>491</v>
      </c>
      <c r="BM1401">
        <v>10001</v>
      </c>
      <c r="BN1401">
        <v>0</v>
      </c>
      <c r="BO1401" t="s">
        <v>489</v>
      </c>
      <c r="BP1401">
        <v>1</v>
      </c>
      <c r="BQ1401">
        <v>2</v>
      </c>
      <c r="BR1401">
        <v>1</v>
      </c>
      <c r="BS1401">
        <v>1</v>
      </c>
      <c r="BT1401">
        <v>1</v>
      </c>
      <c r="BU1401">
        <v>1</v>
      </c>
      <c r="BV1401">
        <v>1</v>
      </c>
      <c r="BW1401">
        <v>1</v>
      </c>
      <c r="BX1401">
        <v>1</v>
      </c>
      <c r="BY1401" t="s">
        <v>3</v>
      </c>
      <c r="BZ1401">
        <v>118</v>
      </c>
      <c r="CA1401">
        <v>63</v>
      </c>
      <c r="CE1401">
        <v>0</v>
      </c>
      <c r="CF1401">
        <v>0</v>
      </c>
      <c r="CG1401">
        <v>0</v>
      </c>
      <c r="CM1401">
        <v>0</v>
      </c>
      <c r="CN1401" t="s">
        <v>3</v>
      </c>
      <c r="CO1401">
        <v>0</v>
      </c>
      <c r="CP1401">
        <f t="shared" si="1372"/>
        <v>-377.92</v>
      </c>
      <c r="CQ1401">
        <f t="shared" si="1373"/>
        <v>9.875</v>
      </c>
      <c r="CR1401">
        <f t="shared" si="1374"/>
        <v>0</v>
      </c>
      <c r="CS1401">
        <f t="shared" si="1375"/>
        <v>0</v>
      </c>
      <c r="CT1401">
        <f t="shared" si="1376"/>
        <v>0</v>
      </c>
      <c r="CU1401">
        <f t="shared" si="1377"/>
        <v>0</v>
      </c>
      <c r="CV1401">
        <f t="shared" si="1378"/>
        <v>0</v>
      </c>
      <c r="CW1401">
        <f t="shared" si="1379"/>
        <v>0</v>
      </c>
      <c r="CX1401">
        <f t="shared" si="1380"/>
        <v>0</v>
      </c>
      <c r="CY1401">
        <f t="shared" si="1381"/>
        <v>0</v>
      </c>
      <c r="CZ1401">
        <f t="shared" si="1382"/>
        <v>0</v>
      </c>
      <c r="DC1401" t="s">
        <v>3</v>
      </c>
      <c r="DD1401" t="s">
        <v>3</v>
      </c>
      <c r="DE1401" t="s">
        <v>3</v>
      </c>
      <c r="DF1401" t="s">
        <v>3</v>
      </c>
      <c r="DG1401" t="s">
        <v>3</v>
      </c>
      <c r="DH1401" t="s">
        <v>3</v>
      </c>
      <c r="DI1401" t="s">
        <v>3</v>
      </c>
      <c r="DJ1401" t="s">
        <v>3</v>
      </c>
      <c r="DK1401" t="s">
        <v>3</v>
      </c>
      <c r="DL1401" t="s">
        <v>3</v>
      </c>
      <c r="DM1401" t="s">
        <v>3</v>
      </c>
      <c r="DN1401">
        <v>0</v>
      </c>
      <c r="DO1401">
        <v>0</v>
      </c>
      <c r="DP1401">
        <v>1</v>
      </c>
      <c r="DQ1401">
        <v>1</v>
      </c>
      <c r="DU1401">
        <v>1009</v>
      </c>
      <c r="DV1401" t="s">
        <v>191</v>
      </c>
      <c r="DW1401" t="s">
        <v>191</v>
      </c>
      <c r="DX1401">
        <v>1</v>
      </c>
      <c r="DZ1401" t="s">
        <v>3</v>
      </c>
      <c r="EA1401" t="s">
        <v>3</v>
      </c>
      <c r="EB1401" t="s">
        <v>3</v>
      </c>
      <c r="EC1401" t="s">
        <v>3</v>
      </c>
      <c r="EE1401">
        <v>36260426</v>
      </c>
      <c r="EF1401">
        <v>2</v>
      </c>
      <c r="EG1401" t="s">
        <v>55</v>
      </c>
      <c r="EH1401">
        <v>0</v>
      </c>
      <c r="EI1401" t="s">
        <v>3</v>
      </c>
      <c r="EJ1401">
        <v>1</v>
      </c>
      <c r="EK1401">
        <v>10001</v>
      </c>
      <c r="EL1401" t="s">
        <v>169</v>
      </c>
      <c r="EM1401" t="s">
        <v>170</v>
      </c>
      <c r="EO1401" t="s">
        <v>3</v>
      </c>
      <c r="EQ1401">
        <v>0</v>
      </c>
      <c r="ER1401">
        <v>1.58</v>
      </c>
      <c r="ES1401">
        <v>1.58</v>
      </c>
      <c r="ET1401">
        <v>0</v>
      </c>
      <c r="EU1401">
        <v>0</v>
      </c>
      <c r="EV1401">
        <v>0</v>
      </c>
      <c r="EW1401">
        <v>0</v>
      </c>
      <c r="EX1401">
        <v>0</v>
      </c>
      <c r="FQ1401">
        <v>0</v>
      </c>
      <c r="FR1401">
        <f t="shared" si="1383"/>
        <v>0</v>
      </c>
      <c r="FS1401">
        <v>0</v>
      </c>
      <c r="FT1401" t="s">
        <v>58</v>
      </c>
      <c r="FU1401" t="s">
        <v>59</v>
      </c>
      <c r="FX1401">
        <v>106.2</v>
      </c>
      <c r="FY1401">
        <v>53.55</v>
      </c>
      <c r="GA1401" t="s">
        <v>3</v>
      </c>
      <c r="GD1401">
        <v>1</v>
      </c>
      <c r="GF1401">
        <v>1092262719</v>
      </c>
      <c r="GG1401">
        <v>2</v>
      </c>
      <c r="GH1401">
        <v>1</v>
      </c>
      <c r="GI1401">
        <v>2</v>
      </c>
      <c r="GJ1401">
        <v>0</v>
      </c>
      <c r="GK1401">
        <v>0</v>
      </c>
      <c r="GL1401">
        <f t="shared" si="1384"/>
        <v>0</v>
      </c>
      <c r="GM1401">
        <f t="shared" si="1385"/>
        <v>-377.92</v>
      </c>
      <c r="GN1401">
        <f t="shared" si="1386"/>
        <v>-377.92</v>
      </c>
      <c r="GO1401">
        <f t="shared" si="1387"/>
        <v>0</v>
      </c>
      <c r="GP1401">
        <f t="shared" si="1388"/>
        <v>0</v>
      </c>
      <c r="GR1401">
        <v>0</v>
      </c>
      <c r="GS1401">
        <v>3</v>
      </c>
      <c r="GT1401">
        <v>0</v>
      </c>
      <c r="GU1401" t="s">
        <v>3</v>
      </c>
      <c r="GV1401">
        <f t="shared" si="1389"/>
        <v>0</v>
      </c>
      <c r="GW1401">
        <v>1</v>
      </c>
      <c r="GX1401">
        <f t="shared" si="1390"/>
        <v>0</v>
      </c>
      <c r="HA1401">
        <v>0</v>
      </c>
      <c r="HB1401">
        <v>0</v>
      </c>
      <c r="HC1401">
        <f t="shared" si="1391"/>
        <v>0</v>
      </c>
      <c r="HE1401" t="s">
        <v>3</v>
      </c>
      <c r="HF1401" t="s">
        <v>3</v>
      </c>
      <c r="IK1401">
        <v>0</v>
      </c>
    </row>
    <row r="1402" spans="1:245">
      <c r="A1402">
        <v>18</v>
      </c>
      <c r="B1402">
        <v>0</v>
      </c>
      <c r="C1402">
        <v>1225</v>
      </c>
      <c r="E1402" t="s">
        <v>492</v>
      </c>
      <c r="F1402" t="s">
        <v>493</v>
      </c>
      <c r="G1402" t="s">
        <v>494</v>
      </c>
      <c r="H1402" t="s">
        <v>191</v>
      </c>
      <c r="I1402">
        <f>I1388*J1402</f>
        <v>-3.8592</v>
      </c>
      <c r="J1402">
        <v>-12</v>
      </c>
      <c r="O1402">
        <f t="shared" si="1352"/>
        <v>-234.39</v>
      </c>
      <c r="P1402">
        <f t="shared" si="1353"/>
        <v>-234.39</v>
      </c>
      <c r="Q1402">
        <f t="shared" si="1354"/>
        <v>0</v>
      </c>
      <c r="R1402">
        <f t="shared" si="1355"/>
        <v>0</v>
      </c>
      <c r="S1402">
        <f t="shared" si="1356"/>
        <v>0</v>
      </c>
      <c r="T1402">
        <f t="shared" si="1357"/>
        <v>0</v>
      </c>
      <c r="U1402">
        <f t="shared" si="1358"/>
        <v>0</v>
      </c>
      <c r="V1402">
        <f t="shared" si="1359"/>
        <v>0</v>
      </c>
      <c r="W1402">
        <f t="shared" si="1360"/>
        <v>0</v>
      </c>
      <c r="X1402">
        <f t="shared" si="1361"/>
        <v>0</v>
      </c>
      <c r="Y1402">
        <f t="shared" si="1362"/>
        <v>0</v>
      </c>
      <c r="AA1402">
        <v>33525518</v>
      </c>
      <c r="AB1402">
        <f t="shared" si="1363"/>
        <v>46.72</v>
      </c>
      <c r="AC1402">
        <f t="shared" si="1364"/>
        <v>46.72</v>
      </c>
      <c r="AD1402">
        <f t="shared" si="1365"/>
        <v>0</v>
      </c>
      <c r="AE1402">
        <f t="shared" si="1366"/>
        <v>0</v>
      </c>
      <c r="AF1402">
        <f t="shared" si="1367"/>
        <v>0</v>
      </c>
      <c r="AG1402">
        <f t="shared" si="1368"/>
        <v>0</v>
      </c>
      <c r="AH1402">
        <f t="shared" si="1369"/>
        <v>0</v>
      </c>
      <c r="AI1402">
        <f t="shared" si="1370"/>
        <v>0</v>
      </c>
      <c r="AJ1402">
        <f t="shared" si="1371"/>
        <v>0</v>
      </c>
      <c r="AK1402">
        <v>46.72</v>
      </c>
      <c r="AL1402">
        <v>46.72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106</v>
      </c>
      <c r="AU1402">
        <v>54</v>
      </c>
      <c r="AV1402">
        <v>1</v>
      </c>
      <c r="AW1402">
        <v>1</v>
      </c>
      <c r="AZ1402">
        <v>1</v>
      </c>
      <c r="BA1402">
        <v>1</v>
      </c>
      <c r="BB1402">
        <v>1</v>
      </c>
      <c r="BC1402">
        <v>1.3</v>
      </c>
      <c r="BD1402" t="s">
        <v>3</v>
      </c>
      <c r="BE1402" t="s">
        <v>3</v>
      </c>
      <c r="BF1402" t="s">
        <v>3</v>
      </c>
      <c r="BG1402" t="s">
        <v>3</v>
      </c>
      <c r="BH1402">
        <v>3</v>
      </c>
      <c r="BI1402">
        <v>1</v>
      </c>
      <c r="BJ1402" t="s">
        <v>495</v>
      </c>
      <c r="BM1402">
        <v>10001</v>
      </c>
      <c r="BN1402">
        <v>0</v>
      </c>
      <c r="BO1402" t="s">
        <v>493</v>
      </c>
      <c r="BP1402">
        <v>1</v>
      </c>
      <c r="BQ1402">
        <v>2</v>
      </c>
      <c r="BR1402">
        <v>1</v>
      </c>
      <c r="BS1402">
        <v>1</v>
      </c>
      <c r="BT1402">
        <v>1</v>
      </c>
      <c r="BU1402">
        <v>1</v>
      </c>
      <c r="BV1402">
        <v>1</v>
      </c>
      <c r="BW1402">
        <v>1</v>
      </c>
      <c r="BX1402">
        <v>1</v>
      </c>
      <c r="BY1402" t="s">
        <v>3</v>
      </c>
      <c r="BZ1402">
        <v>118</v>
      </c>
      <c r="CA1402">
        <v>63</v>
      </c>
      <c r="CE1402">
        <v>0</v>
      </c>
      <c r="CF1402">
        <v>0</v>
      </c>
      <c r="CG1402">
        <v>0</v>
      </c>
      <c r="CM1402">
        <v>0</v>
      </c>
      <c r="CN1402" t="s">
        <v>3</v>
      </c>
      <c r="CO1402">
        <v>0</v>
      </c>
      <c r="CP1402">
        <f t="shared" si="1372"/>
        <v>-234.39</v>
      </c>
      <c r="CQ1402">
        <f t="shared" si="1373"/>
        <v>60.735999999999997</v>
      </c>
      <c r="CR1402">
        <f t="shared" si="1374"/>
        <v>0</v>
      </c>
      <c r="CS1402">
        <f t="shared" si="1375"/>
        <v>0</v>
      </c>
      <c r="CT1402">
        <f t="shared" si="1376"/>
        <v>0</v>
      </c>
      <c r="CU1402">
        <f t="shared" si="1377"/>
        <v>0</v>
      </c>
      <c r="CV1402">
        <f t="shared" si="1378"/>
        <v>0</v>
      </c>
      <c r="CW1402">
        <f t="shared" si="1379"/>
        <v>0</v>
      </c>
      <c r="CX1402">
        <f t="shared" si="1380"/>
        <v>0</v>
      </c>
      <c r="CY1402">
        <f t="shared" si="1381"/>
        <v>0</v>
      </c>
      <c r="CZ1402">
        <f t="shared" si="1382"/>
        <v>0</v>
      </c>
      <c r="DC1402" t="s">
        <v>3</v>
      </c>
      <c r="DD1402" t="s">
        <v>3</v>
      </c>
      <c r="DE1402" t="s">
        <v>3</v>
      </c>
      <c r="DF1402" t="s">
        <v>3</v>
      </c>
      <c r="DG1402" t="s">
        <v>3</v>
      </c>
      <c r="DH1402" t="s">
        <v>3</v>
      </c>
      <c r="DI1402" t="s">
        <v>3</v>
      </c>
      <c r="DJ1402" t="s">
        <v>3</v>
      </c>
      <c r="DK1402" t="s">
        <v>3</v>
      </c>
      <c r="DL1402" t="s">
        <v>3</v>
      </c>
      <c r="DM1402" t="s">
        <v>3</v>
      </c>
      <c r="DN1402">
        <v>0</v>
      </c>
      <c r="DO1402">
        <v>0</v>
      </c>
      <c r="DP1402">
        <v>1</v>
      </c>
      <c r="DQ1402">
        <v>1</v>
      </c>
      <c r="DU1402">
        <v>1009</v>
      </c>
      <c r="DV1402" t="s">
        <v>191</v>
      </c>
      <c r="DW1402" t="s">
        <v>191</v>
      </c>
      <c r="DX1402">
        <v>1</v>
      </c>
      <c r="DZ1402" t="s">
        <v>3</v>
      </c>
      <c r="EA1402" t="s">
        <v>3</v>
      </c>
      <c r="EB1402" t="s">
        <v>3</v>
      </c>
      <c r="EC1402" t="s">
        <v>3</v>
      </c>
      <c r="EE1402">
        <v>36260426</v>
      </c>
      <c r="EF1402">
        <v>2</v>
      </c>
      <c r="EG1402" t="s">
        <v>55</v>
      </c>
      <c r="EH1402">
        <v>0</v>
      </c>
      <c r="EI1402" t="s">
        <v>3</v>
      </c>
      <c r="EJ1402">
        <v>1</v>
      </c>
      <c r="EK1402">
        <v>10001</v>
      </c>
      <c r="EL1402" t="s">
        <v>169</v>
      </c>
      <c r="EM1402" t="s">
        <v>170</v>
      </c>
      <c r="EO1402" t="s">
        <v>3</v>
      </c>
      <c r="EQ1402">
        <v>0</v>
      </c>
      <c r="ER1402">
        <v>46.72</v>
      </c>
      <c r="ES1402">
        <v>46.72</v>
      </c>
      <c r="ET1402">
        <v>0</v>
      </c>
      <c r="EU1402">
        <v>0</v>
      </c>
      <c r="EV1402">
        <v>0</v>
      </c>
      <c r="EW1402">
        <v>0</v>
      </c>
      <c r="EX1402">
        <v>0</v>
      </c>
      <c r="FQ1402">
        <v>0</v>
      </c>
      <c r="FR1402">
        <f t="shared" si="1383"/>
        <v>0</v>
      </c>
      <c r="FS1402">
        <v>0</v>
      </c>
      <c r="FT1402" t="s">
        <v>58</v>
      </c>
      <c r="FU1402" t="s">
        <v>59</v>
      </c>
      <c r="FX1402">
        <v>106.2</v>
      </c>
      <c r="FY1402">
        <v>53.55</v>
      </c>
      <c r="GA1402" t="s">
        <v>3</v>
      </c>
      <c r="GD1402">
        <v>1</v>
      </c>
      <c r="GF1402">
        <v>-882693383</v>
      </c>
      <c r="GG1402">
        <v>2</v>
      </c>
      <c r="GH1402">
        <v>1</v>
      </c>
      <c r="GI1402">
        <v>2</v>
      </c>
      <c r="GJ1402">
        <v>0</v>
      </c>
      <c r="GK1402">
        <v>0</v>
      </c>
      <c r="GL1402">
        <f t="shared" si="1384"/>
        <v>0</v>
      </c>
      <c r="GM1402">
        <f t="shared" si="1385"/>
        <v>-234.39</v>
      </c>
      <c r="GN1402">
        <f t="shared" si="1386"/>
        <v>-234.39</v>
      </c>
      <c r="GO1402">
        <f t="shared" si="1387"/>
        <v>0</v>
      </c>
      <c r="GP1402">
        <f t="shared" si="1388"/>
        <v>0</v>
      </c>
      <c r="GR1402">
        <v>0</v>
      </c>
      <c r="GS1402">
        <v>3</v>
      </c>
      <c r="GT1402">
        <v>0</v>
      </c>
      <c r="GU1402" t="s">
        <v>3</v>
      </c>
      <c r="GV1402">
        <f t="shared" si="1389"/>
        <v>0</v>
      </c>
      <c r="GW1402">
        <v>1</v>
      </c>
      <c r="GX1402">
        <f t="shared" si="1390"/>
        <v>0</v>
      </c>
      <c r="HA1402">
        <v>0</v>
      </c>
      <c r="HB1402">
        <v>0</v>
      </c>
      <c r="HC1402">
        <f t="shared" si="1391"/>
        <v>0</v>
      </c>
      <c r="HE1402" t="s">
        <v>3</v>
      </c>
      <c r="HF1402" t="s">
        <v>3</v>
      </c>
      <c r="IK1402">
        <v>0</v>
      </c>
    </row>
    <row r="1403" spans="1:245">
      <c r="A1403">
        <v>18</v>
      </c>
      <c r="B1403">
        <v>0</v>
      </c>
      <c r="C1403">
        <v>1224</v>
      </c>
      <c r="E1403" t="s">
        <v>496</v>
      </c>
      <c r="F1403" t="s">
        <v>497</v>
      </c>
      <c r="G1403" t="s">
        <v>498</v>
      </c>
      <c r="H1403" t="s">
        <v>238</v>
      </c>
      <c r="I1403">
        <f>I1388*J1403</f>
        <v>-2.2511999999999999</v>
      </c>
      <c r="J1403">
        <v>-7</v>
      </c>
      <c r="O1403">
        <f t="shared" si="1352"/>
        <v>-233.24</v>
      </c>
      <c r="P1403">
        <f t="shared" si="1353"/>
        <v>-233.24</v>
      </c>
      <c r="Q1403">
        <f t="shared" si="1354"/>
        <v>0</v>
      </c>
      <c r="R1403">
        <f t="shared" si="1355"/>
        <v>0</v>
      </c>
      <c r="S1403">
        <f t="shared" si="1356"/>
        <v>0</v>
      </c>
      <c r="T1403">
        <f t="shared" si="1357"/>
        <v>0</v>
      </c>
      <c r="U1403">
        <f t="shared" si="1358"/>
        <v>0</v>
      </c>
      <c r="V1403">
        <f t="shared" si="1359"/>
        <v>0</v>
      </c>
      <c r="W1403">
        <f t="shared" si="1360"/>
        <v>0</v>
      </c>
      <c r="X1403">
        <f t="shared" si="1361"/>
        <v>0</v>
      </c>
      <c r="Y1403">
        <f t="shared" si="1362"/>
        <v>0</v>
      </c>
      <c r="AA1403">
        <v>33525518</v>
      </c>
      <c r="AB1403">
        <f t="shared" si="1363"/>
        <v>13.87</v>
      </c>
      <c r="AC1403">
        <f t="shared" si="1364"/>
        <v>13.87</v>
      </c>
      <c r="AD1403">
        <f t="shared" si="1365"/>
        <v>0</v>
      </c>
      <c r="AE1403">
        <f t="shared" si="1366"/>
        <v>0</v>
      </c>
      <c r="AF1403">
        <f t="shared" si="1367"/>
        <v>0</v>
      </c>
      <c r="AG1403">
        <f t="shared" si="1368"/>
        <v>0</v>
      </c>
      <c r="AH1403">
        <f t="shared" si="1369"/>
        <v>0</v>
      </c>
      <c r="AI1403">
        <f t="shared" si="1370"/>
        <v>0</v>
      </c>
      <c r="AJ1403">
        <f t="shared" si="1371"/>
        <v>0</v>
      </c>
      <c r="AK1403">
        <v>13.87</v>
      </c>
      <c r="AL1403">
        <v>13.87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106</v>
      </c>
      <c r="AU1403">
        <v>54</v>
      </c>
      <c r="AV1403">
        <v>1</v>
      </c>
      <c r="AW1403">
        <v>1</v>
      </c>
      <c r="AZ1403">
        <v>1</v>
      </c>
      <c r="BA1403">
        <v>1</v>
      </c>
      <c r="BB1403">
        <v>1</v>
      </c>
      <c r="BC1403">
        <v>7.47</v>
      </c>
      <c r="BD1403" t="s">
        <v>3</v>
      </c>
      <c r="BE1403" t="s">
        <v>3</v>
      </c>
      <c r="BF1403" t="s">
        <v>3</v>
      </c>
      <c r="BG1403" t="s">
        <v>3</v>
      </c>
      <c r="BH1403">
        <v>3</v>
      </c>
      <c r="BI1403">
        <v>1</v>
      </c>
      <c r="BJ1403" t="s">
        <v>499</v>
      </c>
      <c r="BM1403">
        <v>10001</v>
      </c>
      <c r="BN1403">
        <v>0</v>
      </c>
      <c r="BO1403" t="s">
        <v>497</v>
      </c>
      <c r="BP1403">
        <v>1</v>
      </c>
      <c r="BQ1403">
        <v>2</v>
      </c>
      <c r="BR1403">
        <v>1</v>
      </c>
      <c r="BS1403">
        <v>1</v>
      </c>
      <c r="BT1403">
        <v>1</v>
      </c>
      <c r="BU1403">
        <v>1</v>
      </c>
      <c r="BV1403">
        <v>1</v>
      </c>
      <c r="BW1403">
        <v>1</v>
      </c>
      <c r="BX1403">
        <v>1</v>
      </c>
      <c r="BY1403" t="s">
        <v>3</v>
      </c>
      <c r="BZ1403">
        <v>118</v>
      </c>
      <c r="CA1403">
        <v>63</v>
      </c>
      <c r="CE1403">
        <v>0</v>
      </c>
      <c r="CF1403">
        <v>0</v>
      </c>
      <c r="CG1403">
        <v>0</v>
      </c>
      <c r="CM1403">
        <v>0</v>
      </c>
      <c r="CN1403" t="s">
        <v>3</v>
      </c>
      <c r="CO1403">
        <v>0</v>
      </c>
      <c r="CP1403">
        <f t="shared" si="1372"/>
        <v>-233.24</v>
      </c>
      <c r="CQ1403">
        <f t="shared" si="1373"/>
        <v>103.60889999999999</v>
      </c>
      <c r="CR1403">
        <f t="shared" si="1374"/>
        <v>0</v>
      </c>
      <c r="CS1403">
        <f t="shared" si="1375"/>
        <v>0</v>
      </c>
      <c r="CT1403">
        <f t="shared" si="1376"/>
        <v>0</v>
      </c>
      <c r="CU1403">
        <f t="shared" si="1377"/>
        <v>0</v>
      </c>
      <c r="CV1403">
        <f t="shared" si="1378"/>
        <v>0</v>
      </c>
      <c r="CW1403">
        <f t="shared" si="1379"/>
        <v>0</v>
      </c>
      <c r="CX1403">
        <f t="shared" si="1380"/>
        <v>0</v>
      </c>
      <c r="CY1403">
        <f t="shared" si="1381"/>
        <v>0</v>
      </c>
      <c r="CZ1403">
        <f t="shared" si="1382"/>
        <v>0</v>
      </c>
      <c r="DC1403" t="s">
        <v>3</v>
      </c>
      <c r="DD1403" t="s">
        <v>3</v>
      </c>
      <c r="DE1403" t="s">
        <v>3</v>
      </c>
      <c r="DF1403" t="s">
        <v>3</v>
      </c>
      <c r="DG1403" t="s">
        <v>3</v>
      </c>
      <c r="DH1403" t="s">
        <v>3</v>
      </c>
      <c r="DI1403" t="s">
        <v>3</v>
      </c>
      <c r="DJ1403" t="s">
        <v>3</v>
      </c>
      <c r="DK1403" t="s">
        <v>3</v>
      </c>
      <c r="DL1403" t="s">
        <v>3</v>
      </c>
      <c r="DM1403" t="s">
        <v>3</v>
      </c>
      <c r="DN1403">
        <v>0</v>
      </c>
      <c r="DO1403">
        <v>0</v>
      </c>
      <c r="DP1403">
        <v>1</v>
      </c>
      <c r="DQ1403">
        <v>1</v>
      </c>
      <c r="DU1403">
        <v>1010</v>
      </c>
      <c r="DV1403" t="s">
        <v>238</v>
      </c>
      <c r="DW1403" t="s">
        <v>238</v>
      </c>
      <c r="DX1403">
        <v>1</v>
      </c>
      <c r="DZ1403" t="s">
        <v>3</v>
      </c>
      <c r="EA1403" t="s">
        <v>3</v>
      </c>
      <c r="EB1403" t="s">
        <v>3</v>
      </c>
      <c r="EC1403" t="s">
        <v>3</v>
      </c>
      <c r="EE1403">
        <v>36260426</v>
      </c>
      <c r="EF1403">
        <v>2</v>
      </c>
      <c r="EG1403" t="s">
        <v>55</v>
      </c>
      <c r="EH1403">
        <v>0</v>
      </c>
      <c r="EI1403" t="s">
        <v>3</v>
      </c>
      <c r="EJ1403">
        <v>1</v>
      </c>
      <c r="EK1403">
        <v>10001</v>
      </c>
      <c r="EL1403" t="s">
        <v>169</v>
      </c>
      <c r="EM1403" t="s">
        <v>170</v>
      </c>
      <c r="EO1403" t="s">
        <v>3</v>
      </c>
      <c r="EQ1403">
        <v>0</v>
      </c>
      <c r="ER1403">
        <v>13.87</v>
      </c>
      <c r="ES1403">
        <v>13.87</v>
      </c>
      <c r="ET1403">
        <v>0</v>
      </c>
      <c r="EU1403">
        <v>0</v>
      </c>
      <c r="EV1403">
        <v>0</v>
      </c>
      <c r="EW1403">
        <v>0</v>
      </c>
      <c r="EX1403">
        <v>0</v>
      </c>
      <c r="FQ1403">
        <v>0</v>
      </c>
      <c r="FR1403">
        <f t="shared" si="1383"/>
        <v>0</v>
      </c>
      <c r="FS1403">
        <v>0</v>
      </c>
      <c r="FT1403" t="s">
        <v>58</v>
      </c>
      <c r="FU1403" t="s">
        <v>59</v>
      </c>
      <c r="FX1403">
        <v>106.2</v>
      </c>
      <c r="FY1403">
        <v>53.55</v>
      </c>
      <c r="GA1403" t="s">
        <v>3</v>
      </c>
      <c r="GD1403">
        <v>1</v>
      </c>
      <c r="GF1403">
        <v>1057373551</v>
      </c>
      <c r="GG1403">
        <v>2</v>
      </c>
      <c r="GH1403">
        <v>1</v>
      </c>
      <c r="GI1403">
        <v>2</v>
      </c>
      <c r="GJ1403">
        <v>0</v>
      </c>
      <c r="GK1403">
        <v>0</v>
      </c>
      <c r="GL1403">
        <f t="shared" si="1384"/>
        <v>0</v>
      </c>
      <c r="GM1403">
        <f t="shared" si="1385"/>
        <v>-233.24</v>
      </c>
      <c r="GN1403">
        <f t="shared" si="1386"/>
        <v>-233.24</v>
      </c>
      <c r="GO1403">
        <f t="shared" si="1387"/>
        <v>0</v>
      </c>
      <c r="GP1403">
        <f t="shared" si="1388"/>
        <v>0</v>
      </c>
      <c r="GR1403">
        <v>0</v>
      </c>
      <c r="GS1403">
        <v>3</v>
      </c>
      <c r="GT1403">
        <v>0</v>
      </c>
      <c r="GU1403" t="s">
        <v>3</v>
      </c>
      <c r="GV1403">
        <f t="shared" si="1389"/>
        <v>0</v>
      </c>
      <c r="GW1403">
        <v>1</v>
      </c>
      <c r="GX1403">
        <f t="shared" si="1390"/>
        <v>0</v>
      </c>
      <c r="HA1403">
        <v>0</v>
      </c>
      <c r="HB1403">
        <v>0</v>
      </c>
      <c r="HC1403">
        <f t="shared" si="1391"/>
        <v>0</v>
      </c>
      <c r="HE1403" t="s">
        <v>3</v>
      </c>
      <c r="HF1403" t="s">
        <v>3</v>
      </c>
      <c r="IK1403">
        <v>0</v>
      </c>
    </row>
    <row r="1404" spans="1:245">
      <c r="A1404">
        <v>17</v>
      </c>
      <c r="B1404">
        <v>0</v>
      </c>
      <c r="C1404">
        <f>ROW(SmtRes!A1248)</f>
        <v>1248</v>
      </c>
      <c r="D1404">
        <f>ROW(EtalonRes!A1228)</f>
        <v>1228</v>
      </c>
      <c r="E1404" t="s">
        <v>157</v>
      </c>
      <c r="F1404" t="s">
        <v>343</v>
      </c>
      <c r="G1404" t="s">
        <v>344</v>
      </c>
      <c r="H1404" t="s">
        <v>270</v>
      </c>
      <c r="I1404">
        <f>ROUND(32.16/100,9)</f>
        <v>0.3216</v>
      </c>
      <c r="J1404">
        <v>0</v>
      </c>
      <c r="O1404">
        <f t="shared" si="1352"/>
        <v>5857.48</v>
      </c>
      <c r="P1404">
        <f t="shared" si="1353"/>
        <v>1929.79</v>
      </c>
      <c r="Q1404">
        <f t="shared" si="1354"/>
        <v>46.46</v>
      </c>
      <c r="R1404">
        <f t="shared" si="1355"/>
        <v>2.34</v>
      </c>
      <c r="S1404">
        <f t="shared" si="1356"/>
        <v>3881.23</v>
      </c>
      <c r="T1404">
        <f t="shared" si="1357"/>
        <v>0</v>
      </c>
      <c r="U1404">
        <f t="shared" si="1358"/>
        <v>14.008896</v>
      </c>
      <c r="V1404">
        <f t="shared" si="1359"/>
        <v>6.4320000000000002E-3</v>
      </c>
      <c r="W1404">
        <f t="shared" si="1360"/>
        <v>0</v>
      </c>
      <c r="X1404">
        <f t="shared" si="1361"/>
        <v>3689.39</v>
      </c>
      <c r="Y1404">
        <f t="shared" si="1362"/>
        <v>1825.28</v>
      </c>
      <c r="AA1404">
        <v>33525518</v>
      </c>
      <c r="AB1404">
        <f t="shared" si="1363"/>
        <v>1507.62</v>
      </c>
      <c r="AC1404">
        <f t="shared" si="1364"/>
        <v>1113.28</v>
      </c>
      <c r="AD1404">
        <f t="shared" si="1365"/>
        <v>13.63</v>
      </c>
      <c r="AE1404">
        <f t="shared" si="1366"/>
        <v>0.23</v>
      </c>
      <c r="AF1404">
        <f t="shared" si="1367"/>
        <v>380.71</v>
      </c>
      <c r="AG1404">
        <f t="shared" si="1368"/>
        <v>0</v>
      </c>
      <c r="AH1404">
        <f t="shared" si="1369"/>
        <v>43.56</v>
      </c>
      <c r="AI1404">
        <f t="shared" si="1370"/>
        <v>0.02</v>
      </c>
      <c r="AJ1404">
        <f t="shared" si="1371"/>
        <v>0</v>
      </c>
      <c r="AK1404">
        <v>1507.62</v>
      </c>
      <c r="AL1404">
        <v>1113.28</v>
      </c>
      <c r="AM1404">
        <v>13.63</v>
      </c>
      <c r="AN1404">
        <v>0.23</v>
      </c>
      <c r="AO1404">
        <v>380.71</v>
      </c>
      <c r="AP1404">
        <v>0</v>
      </c>
      <c r="AQ1404">
        <v>43.56</v>
      </c>
      <c r="AR1404">
        <v>0.02</v>
      </c>
      <c r="AS1404">
        <v>0</v>
      </c>
      <c r="AT1404">
        <v>95</v>
      </c>
      <c r="AU1404">
        <v>47</v>
      </c>
      <c r="AV1404">
        <v>1</v>
      </c>
      <c r="AW1404">
        <v>1</v>
      </c>
      <c r="AZ1404">
        <v>1</v>
      </c>
      <c r="BA1404">
        <v>31.7</v>
      </c>
      <c r="BB1404">
        <v>10.6</v>
      </c>
      <c r="BC1404">
        <v>5.39</v>
      </c>
      <c r="BD1404" t="s">
        <v>3</v>
      </c>
      <c r="BE1404" t="s">
        <v>3</v>
      </c>
      <c r="BF1404" t="s">
        <v>3</v>
      </c>
      <c r="BG1404" t="s">
        <v>3</v>
      </c>
      <c r="BH1404">
        <v>0</v>
      </c>
      <c r="BI1404">
        <v>1</v>
      </c>
      <c r="BJ1404" t="s">
        <v>345</v>
      </c>
      <c r="BM1404">
        <v>15001</v>
      </c>
      <c r="BN1404">
        <v>0</v>
      </c>
      <c r="BO1404" t="s">
        <v>343</v>
      </c>
      <c r="BP1404">
        <v>1</v>
      </c>
      <c r="BQ1404">
        <v>2</v>
      </c>
      <c r="BR1404">
        <v>0</v>
      </c>
      <c r="BS1404">
        <v>31.7</v>
      </c>
      <c r="BT1404">
        <v>1</v>
      </c>
      <c r="BU1404">
        <v>1</v>
      </c>
      <c r="BV1404">
        <v>1</v>
      </c>
      <c r="BW1404">
        <v>1</v>
      </c>
      <c r="BX1404">
        <v>1</v>
      </c>
      <c r="BY1404" t="s">
        <v>3</v>
      </c>
      <c r="BZ1404">
        <v>105</v>
      </c>
      <c r="CA1404">
        <v>55</v>
      </c>
      <c r="CE1404">
        <v>0</v>
      </c>
      <c r="CF1404">
        <v>0</v>
      </c>
      <c r="CG1404">
        <v>0</v>
      </c>
      <c r="CM1404">
        <v>0</v>
      </c>
      <c r="CN1404" t="s">
        <v>3</v>
      </c>
      <c r="CO1404">
        <v>0</v>
      </c>
      <c r="CP1404">
        <f t="shared" si="1372"/>
        <v>5857.48</v>
      </c>
      <c r="CQ1404">
        <f t="shared" si="1373"/>
        <v>6000.5791999999992</v>
      </c>
      <c r="CR1404">
        <f t="shared" si="1374"/>
        <v>144.47800000000001</v>
      </c>
      <c r="CS1404">
        <f t="shared" si="1375"/>
        <v>7.2910000000000004</v>
      </c>
      <c r="CT1404">
        <f t="shared" si="1376"/>
        <v>12068.507</v>
      </c>
      <c r="CU1404">
        <f t="shared" si="1377"/>
        <v>0</v>
      </c>
      <c r="CV1404">
        <f t="shared" si="1378"/>
        <v>43.56</v>
      </c>
      <c r="CW1404">
        <f t="shared" si="1379"/>
        <v>0.02</v>
      </c>
      <c r="CX1404">
        <f t="shared" si="1380"/>
        <v>0</v>
      </c>
      <c r="CY1404">
        <f t="shared" si="1381"/>
        <v>3689.3915000000002</v>
      </c>
      <c r="CZ1404">
        <f t="shared" si="1382"/>
        <v>1825.2779</v>
      </c>
      <c r="DC1404" t="s">
        <v>3</v>
      </c>
      <c r="DD1404" t="s">
        <v>3</v>
      </c>
      <c r="DE1404" t="s">
        <v>3</v>
      </c>
      <c r="DF1404" t="s">
        <v>3</v>
      </c>
      <c r="DG1404" t="s">
        <v>3</v>
      </c>
      <c r="DH1404" t="s">
        <v>3</v>
      </c>
      <c r="DI1404" t="s">
        <v>3</v>
      </c>
      <c r="DJ1404" t="s">
        <v>3</v>
      </c>
      <c r="DK1404" t="s">
        <v>3</v>
      </c>
      <c r="DL1404" t="s">
        <v>3</v>
      </c>
      <c r="DM1404" t="s">
        <v>3</v>
      </c>
      <c r="DN1404">
        <v>0</v>
      </c>
      <c r="DO1404">
        <v>0</v>
      </c>
      <c r="DP1404">
        <v>1</v>
      </c>
      <c r="DQ1404">
        <v>1</v>
      </c>
      <c r="DU1404">
        <v>1005</v>
      </c>
      <c r="DV1404" t="s">
        <v>270</v>
      </c>
      <c r="DW1404" t="s">
        <v>270</v>
      </c>
      <c r="DX1404">
        <v>100</v>
      </c>
      <c r="DZ1404" t="s">
        <v>3</v>
      </c>
      <c r="EA1404" t="s">
        <v>3</v>
      </c>
      <c r="EB1404" t="s">
        <v>3</v>
      </c>
      <c r="EC1404" t="s">
        <v>3</v>
      </c>
      <c r="EE1404">
        <v>36260452</v>
      </c>
      <c r="EF1404">
        <v>2</v>
      </c>
      <c r="EG1404" t="s">
        <v>55</v>
      </c>
      <c r="EH1404">
        <v>0</v>
      </c>
      <c r="EI1404" t="s">
        <v>3</v>
      </c>
      <c r="EJ1404">
        <v>1</v>
      </c>
      <c r="EK1404">
        <v>15001</v>
      </c>
      <c r="EL1404" t="s">
        <v>180</v>
      </c>
      <c r="EM1404" t="s">
        <v>181</v>
      </c>
      <c r="EO1404" t="s">
        <v>3</v>
      </c>
      <c r="EQ1404">
        <v>0</v>
      </c>
      <c r="ER1404">
        <v>1507.62</v>
      </c>
      <c r="ES1404">
        <v>1113.28</v>
      </c>
      <c r="ET1404">
        <v>13.63</v>
      </c>
      <c r="EU1404">
        <v>0.23</v>
      </c>
      <c r="EV1404">
        <v>380.71</v>
      </c>
      <c r="EW1404">
        <v>43.56</v>
      </c>
      <c r="EX1404">
        <v>0.02</v>
      </c>
      <c r="EY1404">
        <v>0</v>
      </c>
      <c r="FQ1404">
        <v>0</v>
      </c>
      <c r="FR1404">
        <f t="shared" si="1383"/>
        <v>0</v>
      </c>
      <c r="FS1404">
        <v>0</v>
      </c>
      <c r="FT1404" t="s">
        <v>58</v>
      </c>
      <c r="FU1404" t="s">
        <v>59</v>
      </c>
      <c r="FX1404">
        <v>94.5</v>
      </c>
      <c r="FY1404">
        <v>46.75</v>
      </c>
      <c r="GA1404" t="s">
        <v>3</v>
      </c>
      <c r="GD1404">
        <v>1</v>
      </c>
      <c r="GF1404">
        <v>1725986332</v>
      </c>
      <c r="GG1404">
        <v>2</v>
      </c>
      <c r="GH1404">
        <v>1</v>
      </c>
      <c r="GI1404">
        <v>2</v>
      </c>
      <c r="GJ1404">
        <v>0</v>
      </c>
      <c r="GK1404">
        <v>0</v>
      </c>
      <c r="GL1404">
        <f t="shared" si="1384"/>
        <v>0</v>
      </c>
      <c r="GM1404">
        <f t="shared" si="1385"/>
        <v>11372.15</v>
      </c>
      <c r="GN1404">
        <f t="shared" si="1386"/>
        <v>11372.15</v>
      </c>
      <c r="GO1404">
        <f t="shared" si="1387"/>
        <v>0</v>
      </c>
      <c r="GP1404">
        <f t="shared" si="1388"/>
        <v>0</v>
      </c>
      <c r="GR1404">
        <v>0</v>
      </c>
      <c r="GS1404">
        <v>3</v>
      </c>
      <c r="GT1404">
        <v>0</v>
      </c>
      <c r="GU1404" t="s">
        <v>3</v>
      </c>
      <c r="GV1404">
        <f t="shared" si="1389"/>
        <v>0</v>
      </c>
      <c r="GW1404">
        <v>1</v>
      </c>
      <c r="GX1404">
        <f t="shared" si="1390"/>
        <v>0</v>
      </c>
      <c r="HA1404">
        <v>0</v>
      </c>
      <c r="HB1404">
        <v>0</v>
      </c>
      <c r="HC1404">
        <f t="shared" si="1391"/>
        <v>0</v>
      </c>
      <c r="HE1404" t="s">
        <v>3</v>
      </c>
      <c r="HF1404" t="s">
        <v>3</v>
      </c>
      <c r="IK1404">
        <v>0</v>
      </c>
    </row>
    <row r="1405" spans="1:245">
      <c r="A1405">
        <v>18</v>
      </c>
      <c r="B1405">
        <v>0</v>
      </c>
      <c r="C1405">
        <v>1248</v>
      </c>
      <c r="E1405" t="s">
        <v>161</v>
      </c>
      <c r="F1405" t="s">
        <v>500</v>
      </c>
      <c r="G1405" t="s">
        <v>501</v>
      </c>
      <c r="H1405" t="s">
        <v>191</v>
      </c>
      <c r="I1405">
        <f>I1404*J1405</f>
        <v>-6.4320000000000004</v>
      </c>
      <c r="J1405">
        <v>-20</v>
      </c>
      <c r="O1405">
        <f t="shared" si="1352"/>
        <v>-670.38</v>
      </c>
      <c r="P1405">
        <f t="shared" si="1353"/>
        <v>-670.38</v>
      </c>
      <c r="Q1405">
        <f t="shared" si="1354"/>
        <v>0</v>
      </c>
      <c r="R1405">
        <f t="shared" si="1355"/>
        <v>0</v>
      </c>
      <c r="S1405">
        <f t="shared" si="1356"/>
        <v>0</v>
      </c>
      <c r="T1405">
        <f t="shared" si="1357"/>
        <v>0</v>
      </c>
      <c r="U1405">
        <f t="shared" si="1358"/>
        <v>0</v>
      </c>
      <c r="V1405">
        <f t="shared" si="1359"/>
        <v>0</v>
      </c>
      <c r="W1405">
        <f t="shared" si="1360"/>
        <v>0</v>
      </c>
      <c r="X1405">
        <f t="shared" si="1361"/>
        <v>0</v>
      </c>
      <c r="Y1405">
        <f t="shared" si="1362"/>
        <v>0</v>
      </c>
      <c r="AA1405">
        <v>33525518</v>
      </c>
      <c r="AB1405">
        <f t="shared" si="1363"/>
        <v>15.26</v>
      </c>
      <c r="AC1405">
        <f t="shared" si="1364"/>
        <v>15.26</v>
      </c>
      <c r="AD1405">
        <f t="shared" si="1365"/>
        <v>0</v>
      </c>
      <c r="AE1405">
        <f t="shared" si="1366"/>
        <v>0</v>
      </c>
      <c r="AF1405">
        <f t="shared" si="1367"/>
        <v>0</v>
      </c>
      <c r="AG1405">
        <f t="shared" si="1368"/>
        <v>0</v>
      </c>
      <c r="AH1405">
        <f t="shared" si="1369"/>
        <v>0</v>
      </c>
      <c r="AI1405">
        <f t="shared" si="1370"/>
        <v>0</v>
      </c>
      <c r="AJ1405">
        <f t="shared" si="1371"/>
        <v>0</v>
      </c>
      <c r="AK1405">
        <v>15.26</v>
      </c>
      <c r="AL1405">
        <v>15.26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95</v>
      </c>
      <c r="AU1405">
        <v>47</v>
      </c>
      <c r="AV1405">
        <v>1</v>
      </c>
      <c r="AW1405">
        <v>1</v>
      </c>
      <c r="AZ1405">
        <v>1</v>
      </c>
      <c r="BA1405">
        <v>1</v>
      </c>
      <c r="BB1405">
        <v>1</v>
      </c>
      <c r="BC1405">
        <v>6.83</v>
      </c>
      <c r="BD1405" t="s">
        <v>3</v>
      </c>
      <c r="BE1405" t="s">
        <v>3</v>
      </c>
      <c r="BF1405" t="s">
        <v>3</v>
      </c>
      <c r="BG1405" t="s">
        <v>3</v>
      </c>
      <c r="BH1405">
        <v>3</v>
      </c>
      <c r="BI1405">
        <v>1</v>
      </c>
      <c r="BJ1405" t="s">
        <v>502</v>
      </c>
      <c r="BM1405">
        <v>15001</v>
      </c>
      <c r="BN1405">
        <v>0</v>
      </c>
      <c r="BO1405" t="s">
        <v>500</v>
      </c>
      <c r="BP1405">
        <v>1</v>
      </c>
      <c r="BQ1405">
        <v>2</v>
      </c>
      <c r="BR1405">
        <v>1</v>
      </c>
      <c r="BS1405">
        <v>1</v>
      </c>
      <c r="BT1405">
        <v>1</v>
      </c>
      <c r="BU1405">
        <v>1</v>
      </c>
      <c r="BV1405">
        <v>1</v>
      </c>
      <c r="BW1405">
        <v>1</v>
      </c>
      <c r="BX1405">
        <v>1</v>
      </c>
      <c r="BY1405" t="s">
        <v>3</v>
      </c>
      <c r="BZ1405">
        <v>105</v>
      </c>
      <c r="CA1405">
        <v>55</v>
      </c>
      <c r="CE1405">
        <v>0</v>
      </c>
      <c r="CF1405">
        <v>0</v>
      </c>
      <c r="CG1405">
        <v>0</v>
      </c>
      <c r="CM1405">
        <v>0</v>
      </c>
      <c r="CN1405" t="s">
        <v>3</v>
      </c>
      <c r="CO1405">
        <v>0</v>
      </c>
      <c r="CP1405">
        <f t="shared" si="1372"/>
        <v>-670.38</v>
      </c>
      <c r="CQ1405">
        <f t="shared" si="1373"/>
        <v>104.22580000000001</v>
      </c>
      <c r="CR1405">
        <f t="shared" si="1374"/>
        <v>0</v>
      </c>
      <c r="CS1405">
        <f t="shared" si="1375"/>
        <v>0</v>
      </c>
      <c r="CT1405">
        <f t="shared" si="1376"/>
        <v>0</v>
      </c>
      <c r="CU1405">
        <f t="shared" si="1377"/>
        <v>0</v>
      </c>
      <c r="CV1405">
        <f t="shared" si="1378"/>
        <v>0</v>
      </c>
      <c r="CW1405">
        <f t="shared" si="1379"/>
        <v>0</v>
      </c>
      <c r="CX1405">
        <f t="shared" si="1380"/>
        <v>0</v>
      </c>
      <c r="CY1405">
        <f t="shared" si="1381"/>
        <v>0</v>
      </c>
      <c r="CZ1405">
        <f t="shared" si="1382"/>
        <v>0</v>
      </c>
      <c r="DC1405" t="s">
        <v>3</v>
      </c>
      <c r="DD1405" t="s">
        <v>3</v>
      </c>
      <c r="DE1405" t="s">
        <v>3</v>
      </c>
      <c r="DF1405" t="s">
        <v>3</v>
      </c>
      <c r="DG1405" t="s">
        <v>3</v>
      </c>
      <c r="DH1405" t="s">
        <v>3</v>
      </c>
      <c r="DI1405" t="s">
        <v>3</v>
      </c>
      <c r="DJ1405" t="s">
        <v>3</v>
      </c>
      <c r="DK1405" t="s">
        <v>3</v>
      </c>
      <c r="DL1405" t="s">
        <v>3</v>
      </c>
      <c r="DM1405" t="s">
        <v>3</v>
      </c>
      <c r="DN1405">
        <v>0</v>
      </c>
      <c r="DO1405">
        <v>0</v>
      </c>
      <c r="DP1405">
        <v>1</v>
      </c>
      <c r="DQ1405">
        <v>1</v>
      </c>
      <c r="DU1405">
        <v>1009</v>
      </c>
      <c r="DV1405" t="s">
        <v>191</v>
      </c>
      <c r="DW1405" t="s">
        <v>191</v>
      </c>
      <c r="DX1405">
        <v>1</v>
      </c>
      <c r="DZ1405" t="s">
        <v>3</v>
      </c>
      <c r="EA1405" t="s">
        <v>3</v>
      </c>
      <c r="EB1405" t="s">
        <v>3</v>
      </c>
      <c r="EC1405" t="s">
        <v>3</v>
      </c>
      <c r="EE1405">
        <v>36260452</v>
      </c>
      <c r="EF1405">
        <v>2</v>
      </c>
      <c r="EG1405" t="s">
        <v>55</v>
      </c>
      <c r="EH1405">
        <v>0</v>
      </c>
      <c r="EI1405" t="s">
        <v>3</v>
      </c>
      <c r="EJ1405">
        <v>1</v>
      </c>
      <c r="EK1405">
        <v>15001</v>
      </c>
      <c r="EL1405" t="s">
        <v>180</v>
      </c>
      <c r="EM1405" t="s">
        <v>181</v>
      </c>
      <c r="EO1405" t="s">
        <v>3</v>
      </c>
      <c r="EQ1405">
        <v>0</v>
      </c>
      <c r="ER1405">
        <v>15.26</v>
      </c>
      <c r="ES1405">
        <v>15.26</v>
      </c>
      <c r="ET1405">
        <v>0</v>
      </c>
      <c r="EU1405">
        <v>0</v>
      </c>
      <c r="EV1405">
        <v>0</v>
      </c>
      <c r="EW1405">
        <v>0</v>
      </c>
      <c r="EX1405">
        <v>0</v>
      </c>
      <c r="FQ1405">
        <v>0</v>
      </c>
      <c r="FR1405">
        <f t="shared" si="1383"/>
        <v>0</v>
      </c>
      <c r="FS1405">
        <v>0</v>
      </c>
      <c r="FT1405" t="s">
        <v>58</v>
      </c>
      <c r="FU1405" t="s">
        <v>59</v>
      </c>
      <c r="FX1405">
        <v>94.5</v>
      </c>
      <c r="FY1405">
        <v>46.75</v>
      </c>
      <c r="GA1405" t="s">
        <v>3</v>
      </c>
      <c r="GD1405">
        <v>1</v>
      </c>
      <c r="GF1405">
        <v>228780730</v>
      </c>
      <c r="GG1405">
        <v>2</v>
      </c>
      <c r="GH1405">
        <v>1</v>
      </c>
      <c r="GI1405">
        <v>2</v>
      </c>
      <c r="GJ1405">
        <v>0</v>
      </c>
      <c r="GK1405">
        <v>0</v>
      </c>
      <c r="GL1405">
        <f t="shared" si="1384"/>
        <v>0</v>
      </c>
      <c r="GM1405">
        <f t="shared" si="1385"/>
        <v>-670.38</v>
      </c>
      <c r="GN1405">
        <f t="shared" si="1386"/>
        <v>-670.38</v>
      </c>
      <c r="GO1405">
        <f t="shared" si="1387"/>
        <v>0</v>
      </c>
      <c r="GP1405">
        <f t="shared" si="1388"/>
        <v>0</v>
      </c>
      <c r="GR1405">
        <v>0</v>
      </c>
      <c r="GS1405">
        <v>3</v>
      </c>
      <c r="GT1405">
        <v>0</v>
      </c>
      <c r="GU1405" t="s">
        <v>3</v>
      </c>
      <c r="GV1405">
        <f t="shared" si="1389"/>
        <v>0</v>
      </c>
      <c r="GW1405">
        <v>1</v>
      </c>
      <c r="GX1405">
        <f t="shared" si="1390"/>
        <v>0</v>
      </c>
      <c r="HA1405">
        <v>0</v>
      </c>
      <c r="HB1405">
        <v>0</v>
      </c>
      <c r="HC1405">
        <f t="shared" si="1391"/>
        <v>0</v>
      </c>
      <c r="HE1405" t="s">
        <v>3</v>
      </c>
      <c r="HF1405" t="s">
        <v>3</v>
      </c>
      <c r="IK1405">
        <v>0</v>
      </c>
    </row>
    <row r="1406" spans="1:245">
      <c r="A1406">
        <v>17</v>
      </c>
      <c r="B1406">
        <v>0</v>
      </c>
      <c r="C1406">
        <f>ROW(SmtRes!A1254)</f>
        <v>1254</v>
      </c>
      <c r="D1406">
        <f>ROW(EtalonRes!A1234)</f>
        <v>1234</v>
      </c>
      <c r="E1406" t="s">
        <v>215</v>
      </c>
      <c r="F1406" t="s">
        <v>277</v>
      </c>
      <c r="G1406" t="s">
        <v>278</v>
      </c>
      <c r="H1406" t="s">
        <v>279</v>
      </c>
      <c r="I1406">
        <f>ROUND(8.4/100,9)</f>
        <v>8.4000000000000005E-2</v>
      </c>
      <c r="J1406">
        <v>0</v>
      </c>
      <c r="O1406">
        <f t="shared" si="1352"/>
        <v>5184.16</v>
      </c>
      <c r="P1406">
        <f t="shared" si="1353"/>
        <v>2238.37</v>
      </c>
      <c r="Q1406">
        <f t="shared" si="1354"/>
        <v>381.19</v>
      </c>
      <c r="R1406">
        <f t="shared" si="1355"/>
        <v>27.32</v>
      </c>
      <c r="S1406">
        <f t="shared" si="1356"/>
        <v>2564.6</v>
      </c>
      <c r="T1406">
        <f t="shared" si="1357"/>
        <v>0</v>
      </c>
      <c r="U1406">
        <f t="shared" si="1358"/>
        <v>8.6066400000000005</v>
      </c>
      <c r="V1406">
        <f t="shared" si="1359"/>
        <v>6.3840000000000008E-2</v>
      </c>
      <c r="W1406">
        <f t="shared" si="1360"/>
        <v>0</v>
      </c>
      <c r="X1406">
        <f t="shared" si="1361"/>
        <v>2462.3200000000002</v>
      </c>
      <c r="Y1406">
        <f t="shared" si="1362"/>
        <v>1218.2</v>
      </c>
      <c r="AA1406">
        <v>33525518</v>
      </c>
      <c r="AB1406">
        <f t="shared" si="1363"/>
        <v>6747.4</v>
      </c>
      <c r="AC1406">
        <f t="shared" si="1364"/>
        <v>5350.85</v>
      </c>
      <c r="AD1406">
        <f t="shared" si="1365"/>
        <v>433.43</v>
      </c>
      <c r="AE1406">
        <f t="shared" si="1366"/>
        <v>10.26</v>
      </c>
      <c r="AF1406">
        <f t="shared" si="1367"/>
        <v>963.12</v>
      </c>
      <c r="AG1406">
        <f t="shared" si="1368"/>
        <v>0</v>
      </c>
      <c r="AH1406">
        <f t="shared" si="1369"/>
        <v>102.46</v>
      </c>
      <c r="AI1406">
        <f t="shared" si="1370"/>
        <v>0.76</v>
      </c>
      <c r="AJ1406">
        <f t="shared" si="1371"/>
        <v>0</v>
      </c>
      <c r="AK1406">
        <v>6747.4</v>
      </c>
      <c r="AL1406">
        <v>5350.85</v>
      </c>
      <c r="AM1406">
        <v>433.43</v>
      </c>
      <c r="AN1406">
        <v>10.26</v>
      </c>
      <c r="AO1406">
        <v>963.12</v>
      </c>
      <c r="AP1406">
        <v>0</v>
      </c>
      <c r="AQ1406">
        <v>102.46</v>
      </c>
      <c r="AR1406">
        <v>0.76</v>
      </c>
      <c r="AS1406">
        <v>0</v>
      </c>
      <c r="AT1406">
        <v>95</v>
      </c>
      <c r="AU1406">
        <v>47</v>
      </c>
      <c r="AV1406">
        <v>1</v>
      </c>
      <c r="AW1406">
        <v>1</v>
      </c>
      <c r="AZ1406">
        <v>1</v>
      </c>
      <c r="BA1406">
        <v>31.7</v>
      </c>
      <c r="BB1406">
        <v>10.47</v>
      </c>
      <c r="BC1406">
        <v>4.9800000000000004</v>
      </c>
      <c r="BD1406" t="s">
        <v>3</v>
      </c>
      <c r="BE1406" t="s">
        <v>3</v>
      </c>
      <c r="BF1406" t="s">
        <v>3</v>
      </c>
      <c r="BG1406" t="s">
        <v>3</v>
      </c>
      <c r="BH1406">
        <v>0</v>
      </c>
      <c r="BI1406">
        <v>1</v>
      </c>
      <c r="BJ1406" t="s">
        <v>280</v>
      </c>
      <c r="BM1406">
        <v>15001</v>
      </c>
      <c r="BN1406">
        <v>0</v>
      </c>
      <c r="BO1406" t="s">
        <v>277</v>
      </c>
      <c r="BP1406">
        <v>1</v>
      </c>
      <c r="BQ1406">
        <v>2</v>
      </c>
      <c r="BR1406">
        <v>0</v>
      </c>
      <c r="BS1406">
        <v>31.7</v>
      </c>
      <c r="BT1406">
        <v>1</v>
      </c>
      <c r="BU1406">
        <v>1</v>
      </c>
      <c r="BV1406">
        <v>1</v>
      </c>
      <c r="BW1406">
        <v>1</v>
      </c>
      <c r="BX1406">
        <v>1</v>
      </c>
      <c r="BY1406" t="s">
        <v>3</v>
      </c>
      <c r="BZ1406">
        <v>105</v>
      </c>
      <c r="CA1406">
        <v>55</v>
      </c>
      <c r="CE1406">
        <v>0</v>
      </c>
      <c r="CF1406">
        <v>0</v>
      </c>
      <c r="CG1406">
        <v>0</v>
      </c>
      <c r="CM1406">
        <v>0</v>
      </c>
      <c r="CN1406" t="s">
        <v>3</v>
      </c>
      <c r="CO1406">
        <v>0</v>
      </c>
      <c r="CP1406">
        <f t="shared" si="1372"/>
        <v>5184.16</v>
      </c>
      <c r="CQ1406">
        <f t="shared" si="1373"/>
        <v>26647.233000000004</v>
      </c>
      <c r="CR1406">
        <f t="shared" si="1374"/>
        <v>4538.0120999999999</v>
      </c>
      <c r="CS1406">
        <f t="shared" si="1375"/>
        <v>325.24199999999996</v>
      </c>
      <c r="CT1406">
        <f t="shared" si="1376"/>
        <v>30530.903999999999</v>
      </c>
      <c r="CU1406">
        <f t="shared" si="1377"/>
        <v>0</v>
      </c>
      <c r="CV1406">
        <f t="shared" si="1378"/>
        <v>102.46</v>
      </c>
      <c r="CW1406">
        <f t="shared" si="1379"/>
        <v>0.76</v>
      </c>
      <c r="CX1406">
        <f t="shared" si="1380"/>
        <v>0</v>
      </c>
      <c r="CY1406">
        <f t="shared" si="1381"/>
        <v>2462.3240000000001</v>
      </c>
      <c r="CZ1406">
        <f t="shared" si="1382"/>
        <v>1218.2024000000001</v>
      </c>
      <c r="DC1406" t="s">
        <v>3</v>
      </c>
      <c r="DD1406" t="s">
        <v>3</v>
      </c>
      <c r="DE1406" t="s">
        <v>3</v>
      </c>
      <c r="DF1406" t="s">
        <v>3</v>
      </c>
      <c r="DG1406" t="s">
        <v>3</v>
      </c>
      <c r="DH1406" t="s">
        <v>3</v>
      </c>
      <c r="DI1406" t="s">
        <v>3</v>
      </c>
      <c r="DJ1406" t="s">
        <v>3</v>
      </c>
      <c r="DK1406" t="s">
        <v>3</v>
      </c>
      <c r="DL1406" t="s">
        <v>3</v>
      </c>
      <c r="DM1406" t="s">
        <v>3</v>
      </c>
      <c r="DN1406">
        <v>0</v>
      </c>
      <c r="DO1406">
        <v>0</v>
      </c>
      <c r="DP1406">
        <v>1</v>
      </c>
      <c r="DQ1406">
        <v>1</v>
      </c>
      <c r="DU1406">
        <v>1013</v>
      </c>
      <c r="DV1406" t="s">
        <v>279</v>
      </c>
      <c r="DW1406" t="s">
        <v>279</v>
      </c>
      <c r="DX1406">
        <v>1</v>
      </c>
      <c r="DZ1406" t="s">
        <v>3</v>
      </c>
      <c r="EA1406" t="s">
        <v>3</v>
      </c>
      <c r="EB1406" t="s">
        <v>3</v>
      </c>
      <c r="EC1406" t="s">
        <v>3</v>
      </c>
      <c r="EE1406">
        <v>36260452</v>
      </c>
      <c r="EF1406">
        <v>2</v>
      </c>
      <c r="EG1406" t="s">
        <v>55</v>
      </c>
      <c r="EH1406">
        <v>0</v>
      </c>
      <c r="EI1406" t="s">
        <v>3</v>
      </c>
      <c r="EJ1406">
        <v>1</v>
      </c>
      <c r="EK1406">
        <v>15001</v>
      </c>
      <c r="EL1406" t="s">
        <v>180</v>
      </c>
      <c r="EM1406" t="s">
        <v>181</v>
      </c>
      <c r="EO1406" t="s">
        <v>3</v>
      </c>
      <c r="EQ1406">
        <v>0</v>
      </c>
      <c r="ER1406">
        <v>6747.4</v>
      </c>
      <c r="ES1406">
        <v>5350.85</v>
      </c>
      <c r="ET1406">
        <v>433.43</v>
      </c>
      <c r="EU1406">
        <v>10.26</v>
      </c>
      <c r="EV1406">
        <v>963.12</v>
      </c>
      <c r="EW1406">
        <v>102.46</v>
      </c>
      <c r="EX1406">
        <v>0.76</v>
      </c>
      <c r="EY1406">
        <v>0</v>
      </c>
      <c r="FQ1406">
        <v>0</v>
      </c>
      <c r="FR1406">
        <f t="shared" si="1383"/>
        <v>0</v>
      </c>
      <c r="FS1406">
        <v>0</v>
      </c>
      <c r="FT1406" t="s">
        <v>58</v>
      </c>
      <c r="FU1406" t="s">
        <v>59</v>
      </c>
      <c r="FX1406">
        <v>94.5</v>
      </c>
      <c r="FY1406">
        <v>46.75</v>
      </c>
      <c r="GA1406" t="s">
        <v>3</v>
      </c>
      <c r="GD1406">
        <v>1</v>
      </c>
      <c r="GF1406">
        <v>-1218928354</v>
      </c>
      <c r="GG1406">
        <v>2</v>
      </c>
      <c r="GH1406">
        <v>1</v>
      </c>
      <c r="GI1406">
        <v>2</v>
      </c>
      <c r="GJ1406">
        <v>0</v>
      </c>
      <c r="GK1406">
        <v>0</v>
      </c>
      <c r="GL1406">
        <f t="shared" si="1384"/>
        <v>0</v>
      </c>
      <c r="GM1406">
        <f t="shared" si="1385"/>
        <v>8864.68</v>
      </c>
      <c r="GN1406">
        <f t="shared" si="1386"/>
        <v>8864.68</v>
      </c>
      <c r="GO1406">
        <f t="shared" si="1387"/>
        <v>0</v>
      </c>
      <c r="GP1406">
        <f t="shared" si="1388"/>
        <v>0</v>
      </c>
      <c r="GR1406">
        <v>0</v>
      </c>
      <c r="GS1406">
        <v>3</v>
      </c>
      <c r="GT1406">
        <v>0</v>
      </c>
      <c r="GU1406" t="s">
        <v>3</v>
      </c>
      <c r="GV1406">
        <f t="shared" si="1389"/>
        <v>0</v>
      </c>
      <c r="GW1406">
        <v>1</v>
      </c>
      <c r="GX1406">
        <f t="shared" si="1390"/>
        <v>0</v>
      </c>
      <c r="HA1406">
        <v>0</v>
      </c>
      <c r="HB1406">
        <v>0</v>
      </c>
      <c r="HC1406">
        <f t="shared" si="1391"/>
        <v>0</v>
      </c>
      <c r="HE1406" t="s">
        <v>3</v>
      </c>
      <c r="HF1406" t="s">
        <v>3</v>
      </c>
      <c r="IK1406">
        <v>0</v>
      </c>
    </row>
    <row r="1407" spans="1:245">
      <c r="A1407">
        <v>18</v>
      </c>
      <c r="B1407">
        <v>0</v>
      </c>
      <c r="C1407">
        <v>1254</v>
      </c>
      <c r="E1407" t="s">
        <v>294</v>
      </c>
      <c r="F1407" t="s">
        <v>436</v>
      </c>
      <c r="G1407" t="s">
        <v>437</v>
      </c>
      <c r="H1407" t="s">
        <v>184</v>
      </c>
      <c r="I1407">
        <f>I1406*J1407</f>
        <v>-8.6519999999999992</v>
      </c>
      <c r="J1407">
        <v>-102.99999999999999</v>
      </c>
      <c r="O1407">
        <f t="shared" si="1352"/>
        <v>-2238.37</v>
      </c>
      <c r="P1407">
        <f t="shared" si="1353"/>
        <v>-2238.37</v>
      </c>
      <c r="Q1407">
        <f t="shared" si="1354"/>
        <v>0</v>
      </c>
      <c r="R1407">
        <f t="shared" si="1355"/>
        <v>0</v>
      </c>
      <c r="S1407">
        <f t="shared" si="1356"/>
        <v>0</v>
      </c>
      <c r="T1407">
        <f t="shared" si="1357"/>
        <v>0</v>
      </c>
      <c r="U1407">
        <f t="shared" si="1358"/>
        <v>0</v>
      </c>
      <c r="V1407">
        <f t="shared" si="1359"/>
        <v>0</v>
      </c>
      <c r="W1407">
        <f t="shared" si="1360"/>
        <v>0</v>
      </c>
      <c r="X1407">
        <f t="shared" si="1361"/>
        <v>0</v>
      </c>
      <c r="Y1407">
        <f t="shared" si="1362"/>
        <v>0</v>
      </c>
      <c r="AA1407">
        <v>33525518</v>
      </c>
      <c r="AB1407">
        <f t="shared" si="1363"/>
        <v>51.95</v>
      </c>
      <c r="AC1407">
        <f t="shared" si="1364"/>
        <v>51.95</v>
      </c>
      <c r="AD1407">
        <f t="shared" si="1365"/>
        <v>0</v>
      </c>
      <c r="AE1407">
        <f t="shared" si="1366"/>
        <v>0</v>
      </c>
      <c r="AF1407">
        <f t="shared" si="1367"/>
        <v>0</v>
      </c>
      <c r="AG1407">
        <f t="shared" si="1368"/>
        <v>0</v>
      </c>
      <c r="AH1407">
        <f t="shared" si="1369"/>
        <v>0</v>
      </c>
      <c r="AI1407">
        <f t="shared" si="1370"/>
        <v>0</v>
      </c>
      <c r="AJ1407">
        <f t="shared" si="1371"/>
        <v>0</v>
      </c>
      <c r="AK1407">
        <v>51.95</v>
      </c>
      <c r="AL1407">
        <v>51.95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95</v>
      </c>
      <c r="AU1407">
        <v>47</v>
      </c>
      <c r="AV1407">
        <v>1</v>
      </c>
      <c r="AW1407">
        <v>1</v>
      </c>
      <c r="AZ1407">
        <v>1</v>
      </c>
      <c r="BA1407">
        <v>1</v>
      </c>
      <c r="BB1407">
        <v>1</v>
      </c>
      <c r="BC1407">
        <v>4.9800000000000004</v>
      </c>
      <c r="BD1407" t="s">
        <v>3</v>
      </c>
      <c r="BE1407" t="s">
        <v>3</v>
      </c>
      <c r="BF1407" t="s">
        <v>3</v>
      </c>
      <c r="BG1407" t="s">
        <v>3</v>
      </c>
      <c r="BH1407">
        <v>3</v>
      </c>
      <c r="BI1407">
        <v>1</v>
      </c>
      <c r="BJ1407" t="s">
        <v>438</v>
      </c>
      <c r="BM1407">
        <v>15001</v>
      </c>
      <c r="BN1407">
        <v>0</v>
      </c>
      <c r="BO1407" t="s">
        <v>436</v>
      </c>
      <c r="BP1407">
        <v>1</v>
      </c>
      <c r="BQ1407">
        <v>2</v>
      </c>
      <c r="BR1407">
        <v>1</v>
      </c>
      <c r="BS1407">
        <v>1</v>
      </c>
      <c r="BT1407">
        <v>1</v>
      </c>
      <c r="BU1407">
        <v>1</v>
      </c>
      <c r="BV1407">
        <v>1</v>
      </c>
      <c r="BW1407">
        <v>1</v>
      </c>
      <c r="BX1407">
        <v>1</v>
      </c>
      <c r="BY1407" t="s">
        <v>3</v>
      </c>
      <c r="BZ1407">
        <v>105</v>
      </c>
      <c r="CA1407">
        <v>55</v>
      </c>
      <c r="CE1407">
        <v>0</v>
      </c>
      <c r="CF1407">
        <v>0</v>
      </c>
      <c r="CG1407">
        <v>0</v>
      </c>
      <c r="CM1407">
        <v>0</v>
      </c>
      <c r="CN1407" t="s">
        <v>3</v>
      </c>
      <c r="CO1407">
        <v>0</v>
      </c>
      <c r="CP1407">
        <f t="shared" si="1372"/>
        <v>-2238.37</v>
      </c>
      <c r="CQ1407">
        <f t="shared" si="1373"/>
        <v>258.71100000000001</v>
      </c>
      <c r="CR1407">
        <f t="shared" si="1374"/>
        <v>0</v>
      </c>
      <c r="CS1407">
        <f t="shared" si="1375"/>
        <v>0</v>
      </c>
      <c r="CT1407">
        <f t="shared" si="1376"/>
        <v>0</v>
      </c>
      <c r="CU1407">
        <f t="shared" si="1377"/>
        <v>0</v>
      </c>
      <c r="CV1407">
        <f t="shared" si="1378"/>
        <v>0</v>
      </c>
      <c r="CW1407">
        <f t="shared" si="1379"/>
        <v>0</v>
      </c>
      <c r="CX1407">
        <f t="shared" si="1380"/>
        <v>0</v>
      </c>
      <c r="CY1407">
        <f t="shared" si="1381"/>
        <v>0</v>
      </c>
      <c r="CZ1407">
        <f t="shared" si="1382"/>
        <v>0</v>
      </c>
      <c r="DC1407" t="s">
        <v>3</v>
      </c>
      <c r="DD1407" t="s">
        <v>3</v>
      </c>
      <c r="DE1407" t="s">
        <v>3</v>
      </c>
      <c r="DF1407" t="s">
        <v>3</v>
      </c>
      <c r="DG1407" t="s">
        <v>3</v>
      </c>
      <c r="DH1407" t="s">
        <v>3</v>
      </c>
      <c r="DI1407" t="s">
        <v>3</v>
      </c>
      <c r="DJ1407" t="s">
        <v>3</v>
      </c>
      <c r="DK1407" t="s">
        <v>3</v>
      </c>
      <c r="DL1407" t="s">
        <v>3</v>
      </c>
      <c r="DM1407" t="s">
        <v>3</v>
      </c>
      <c r="DN1407">
        <v>0</v>
      </c>
      <c r="DO1407">
        <v>0</v>
      </c>
      <c r="DP1407">
        <v>1</v>
      </c>
      <c r="DQ1407">
        <v>1</v>
      </c>
      <c r="DU1407">
        <v>1005</v>
      </c>
      <c r="DV1407" t="s">
        <v>184</v>
      </c>
      <c r="DW1407" t="s">
        <v>184</v>
      </c>
      <c r="DX1407">
        <v>1</v>
      </c>
      <c r="DZ1407" t="s">
        <v>3</v>
      </c>
      <c r="EA1407" t="s">
        <v>3</v>
      </c>
      <c r="EB1407" t="s">
        <v>3</v>
      </c>
      <c r="EC1407" t="s">
        <v>3</v>
      </c>
      <c r="EE1407">
        <v>36260452</v>
      </c>
      <c r="EF1407">
        <v>2</v>
      </c>
      <c r="EG1407" t="s">
        <v>55</v>
      </c>
      <c r="EH1407">
        <v>0</v>
      </c>
      <c r="EI1407" t="s">
        <v>3</v>
      </c>
      <c r="EJ1407">
        <v>1</v>
      </c>
      <c r="EK1407">
        <v>15001</v>
      </c>
      <c r="EL1407" t="s">
        <v>180</v>
      </c>
      <c r="EM1407" t="s">
        <v>181</v>
      </c>
      <c r="EO1407" t="s">
        <v>3</v>
      </c>
      <c r="EQ1407">
        <v>0</v>
      </c>
      <c r="ER1407">
        <v>51.95</v>
      </c>
      <c r="ES1407">
        <v>51.95</v>
      </c>
      <c r="ET1407">
        <v>0</v>
      </c>
      <c r="EU1407">
        <v>0</v>
      </c>
      <c r="EV1407">
        <v>0</v>
      </c>
      <c r="EW1407">
        <v>0</v>
      </c>
      <c r="EX1407">
        <v>0</v>
      </c>
      <c r="FQ1407">
        <v>0</v>
      </c>
      <c r="FR1407">
        <f t="shared" si="1383"/>
        <v>0</v>
      </c>
      <c r="FS1407">
        <v>0</v>
      </c>
      <c r="FT1407" t="s">
        <v>58</v>
      </c>
      <c r="FU1407" t="s">
        <v>59</v>
      </c>
      <c r="FX1407">
        <v>94.5</v>
      </c>
      <c r="FY1407">
        <v>46.75</v>
      </c>
      <c r="GA1407" t="s">
        <v>3</v>
      </c>
      <c r="GD1407">
        <v>1</v>
      </c>
      <c r="GF1407">
        <v>1862876160</v>
      </c>
      <c r="GG1407">
        <v>2</v>
      </c>
      <c r="GH1407">
        <v>1</v>
      </c>
      <c r="GI1407">
        <v>2</v>
      </c>
      <c r="GJ1407">
        <v>0</v>
      </c>
      <c r="GK1407">
        <v>0</v>
      </c>
      <c r="GL1407">
        <f t="shared" si="1384"/>
        <v>0</v>
      </c>
      <c r="GM1407">
        <f t="shared" si="1385"/>
        <v>-2238.37</v>
      </c>
      <c r="GN1407">
        <f t="shared" si="1386"/>
        <v>-2238.37</v>
      </c>
      <c r="GO1407">
        <f t="shared" si="1387"/>
        <v>0</v>
      </c>
      <c r="GP1407">
        <f t="shared" si="1388"/>
        <v>0</v>
      </c>
      <c r="GR1407">
        <v>0</v>
      </c>
      <c r="GS1407">
        <v>3</v>
      </c>
      <c r="GT1407">
        <v>0</v>
      </c>
      <c r="GU1407" t="s">
        <v>3</v>
      </c>
      <c r="GV1407">
        <f t="shared" si="1389"/>
        <v>0</v>
      </c>
      <c r="GW1407">
        <v>1</v>
      </c>
      <c r="GX1407">
        <f t="shared" si="1390"/>
        <v>0</v>
      </c>
      <c r="HA1407">
        <v>0</v>
      </c>
      <c r="HB1407">
        <v>0</v>
      </c>
      <c r="HC1407">
        <f t="shared" si="1391"/>
        <v>0</v>
      </c>
      <c r="HE1407" t="s">
        <v>3</v>
      </c>
      <c r="HF1407" t="s">
        <v>3</v>
      </c>
      <c r="IK1407">
        <v>0</v>
      </c>
    </row>
    <row r="1409" spans="1:206">
      <c r="A1409" s="2">
        <v>51</v>
      </c>
      <c r="B1409" s="2">
        <f>B1375</f>
        <v>0</v>
      </c>
      <c r="C1409" s="2">
        <f>A1375</f>
        <v>5</v>
      </c>
      <c r="D1409" s="2">
        <f>ROW(A1375)</f>
        <v>1375</v>
      </c>
      <c r="E1409" s="2"/>
      <c r="F1409" s="2" t="str">
        <f>IF(F1375&lt;&gt;"",F1375,"")</f>
        <v>Новый подраздел</v>
      </c>
      <c r="G1409" s="2" t="str">
        <f>IF(G1375&lt;&gt;"",G1375,"")</f>
        <v>туалет 27</v>
      </c>
      <c r="H1409" s="2">
        <v>0</v>
      </c>
      <c r="I1409" s="2"/>
      <c r="J1409" s="2"/>
      <c r="K1409" s="2"/>
      <c r="L1409" s="2"/>
      <c r="M1409" s="2"/>
      <c r="N1409" s="2"/>
      <c r="O1409" s="2">
        <f t="shared" ref="O1409:T1409" si="1392">ROUND(AB1409,2)</f>
        <v>29016.73</v>
      </c>
      <c r="P1409" s="2">
        <f t="shared" si="1392"/>
        <v>5335.11</v>
      </c>
      <c r="Q1409" s="2">
        <f t="shared" si="1392"/>
        <v>1456.39</v>
      </c>
      <c r="R1409" s="2">
        <f t="shared" si="1392"/>
        <v>535.38</v>
      </c>
      <c r="S1409" s="2">
        <f t="shared" si="1392"/>
        <v>22225.23</v>
      </c>
      <c r="T1409" s="2">
        <f t="shared" si="1392"/>
        <v>0</v>
      </c>
      <c r="U1409" s="2">
        <f>AH1409</f>
        <v>77.512776000000002</v>
      </c>
      <c r="V1409" s="2">
        <f>AI1409</f>
        <v>1.5982320000000003</v>
      </c>
      <c r="W1409" s="2">
        <f>ROUND(AJ1409,2)</f>
        <v>0</v>
      </c>
      <c r="X1409" s="2">
        <f>ROUND(AK1409,2)</f>
        <v>23673.4</v>
      </c>
      <c r="Y1409" s="2">
        <f>ROUND(AL1409,2)</f>
        <v>12356.36</v>
      </c>
      <c r="Z1409" s="2"/>
      <c r="AA1409" s="2"/>
      <c r="AB1409" s="2">
        <f>ROUND(SUMIF(AA1379:AA1407,"=33525518",O1379:O1407),2)</f>
        <v>29016.73</v>
      </c>
      <c r="AC1409" s="2">
        <f>ROUND(SUMIF(AA1379:AA1407,"=33525518",P1379:P1407),2)</f>
        <v>5335.11</v>
      </c>
      <c r="AD1409" s="2">
        <f>ROUND(SUMIF(AA1379:AA1407,"=33525518",Q1379:Q1407),2)</f>
        <v>1456.39</v>
      </c>
      <c r="AE1409" s="2">
        <f>ROUND(SUMIF(AA1379:AA1407,"=33525518",R1379:R1407),2)</f>
        <v>535.38</v>
      </c>
      <c r="AF1409" s="2">
        <f>ROUND(SUMIF(AA1379:AA1407,"=33525518",S1379:S1407),2)</f>
        <v>22225.23</v>
      </c>
      <c r="AG1409" s="2">
        <f>ROUND(SUMIF(AA1379:AA1407,"=33525518",T1379:T1407),2)</f>
        <v>0</v>
      </c>
      <c r="AH1409" s="2">
        <f>SUMIF(AA1379:AA1407,"=33525518",U1379:U1407)</f>
        <v>77.512776000000002</v>
      </c>
      <c r="AI1409" s="2">
        <f>SUMIF(AA1379:AA1407,"=33525518",V1379:V1407)</f>
        <v>1.5982320000000003</v>
      </c>
      <c r="AJ1409" s="2">
        <f>ROUND(SUMIF(AA1379:AA1407,"=33525518",W1379:W1407),2)</f>
        <v>0</v>
      </c>
      <c r="AK1409" s="2">
        <f>ROUND(SUMIF(AA1379:AA1407,"=33525518",X1379:X1407),2)</f>
        <v>23673.4</v>
      </c>
      <c r="AL1409" s="2">
        <f>ROUND(SUMIF(AA1379:AA1407,"=33525518",Y1379:Y1407),2)</f>
        <v>12356.36</v>
      </c>
      <c r="AM1409" s="2"/>
      <c r="AN1409" s="2"/>
      <c r="AO1409" s="2">
        <f t="shared" ref="AO1409:BD1409" si="1393">ROUND(BX1409,2)</f>
        <v>0</v>
      </c>
      <c r="AP1409" s="2">
        <f t="shared" si="1393"/>
        <v>0</v>
      </c>
      <c r="AQ1409" s="2">
        <f t="shared" si="1393"/>
        <v>0</v>
      </c>
      <c r="AR1409" s="2">
        <f t="shared" si="1393"/>
        <v>65046.49</v>
      </c>
      <c r="AS1409" s="2">
        <f t="shared" si="1393"/>
        <v>65046.49</v>
      </c>
      <c r="AT1409" s="2">
        <f t="shared" si="1393"/>
        <v>0</v>
      </c>
      <c r="AU1409" s="2">
        <f t="shared" si="1393"/>
        <v>0</v>
      </c>
      <c r="AV1409" s="2">
        <f t="shared" si="1393"/>
        <v>5335.11</v>
      </c>
      <c r="AW1409" s="2">
        <f t="shared" si="1393"/>
        <v>5335.11</v>
      </c>
      <c r="AX1409" s="2">
        <f t="shared" si="1393"/>
        <v>0</v>
      </c>
      <c r="AY1409" s="2">
        <f t="shared" si="1393"/>
        <v>5335.11</v>
      </c>
      <c r="AZ1409" s="2">
        <f t="shared" si="1393"/>
        <v>0</v>
      </c>
      <c r="BA1409" s="2">
        <f t="shared" si="1393"/>
        <v>0</v>
      </c>
      <c r="BB1409" s="2">
        <f t="shared" si="1393"/>
        <v>0</v>
      </c>
      <c r="BC1409" s="2">
        <f t="shared" si="1393"/>
        <v>0</v>
      </c>
      <c r="BD1409" s="2">
        <f t="shared" si="1393"/>
        <v>0</v>
      </c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>
        <f>ROUND(SUMIF(AA1379:AA1407,"=33525518",FQ1379:FQ1407),2)</f>
        <v>0</v>
      </c>
      <c r="BY1409" s="2">
        <f>ROUND(SUMIF(AA1379:AA1407,"=33525518",FR1379:FR1407),2)</f>
        <v>0</v>
      </c>
      <c r="BZ1409" s="2">
        <f>ROUND(SUMIF(AA1379:AA1407,"=33525518",GL1379:GL1407),2)</f>
        <v>0</v>
      </c>
      <c r="CA1409" s="2">
        <f>ROUND(SUMIF(AA1379:AA1407,"=33525518",GM1379:GM1407),2)</f>
        <v>65046.49</v>
      </c>
      <c r="CB1409" s="2">
        <f>ROUND(SUMIF(AA1379:AA1407,"=33525518",GN1379:GN1407),2)</f>
        <v>65046.49</v>
      </c>
      <c r="CC1409" s="2">
        <f>ROUND(SUMIF(AA1379:AA1407,"=33525518",GO1379:GO1407),2)</f>
        <v>0</v>
      </c>
      <c r="CD1409" s="2">
        <f>ROUND(SUMIF(AA1379:AA1407,"=33525518",GP1379:GP1407),2)</f>
        <v>0</v>
      </c>
      <c r="CE1409" s="2">
        <f>AC1409-BX1409</f>
        <v>5335.11</v>
      </c>
      <c r="CF1409" s="2">
        <f>AC1409-BY1409</f>
        <v>5335.11</v>
      </c>
      <c r="CG1409" s="2">
        <f>BX1409-BZ1409</f>
        <v>0</v>
      </c>
      <c r="CH1409" s="2">
        <f>AC1409-BX1409-BY1409+BZ1409</f>
        <v>5335.11</v>
      </c>
      <c r="CI1409" s="2">
        <f>BY1409-BZ1409</f>
        <v>0</v>
      </c>
      <c r="CJ1409" s="2">
        <f>ROUND(SUMIF(AA1379:AA1407,"=33525518",GX1379:GX1407),2)</f>
        <v>0</v>
      </c>
      <c r="CK1409" s="2">
        <f>ROUND(SUMIF(AA1379:AA1407,"=33525518",GY1379:GY1407),2)</f>
        <v>0</v>
      </c>
      <c r="CL1409" s="2">
        <f>ROUND(SUMIF(AA1379:AA1407,"=33525518",GZ1379:GZ1407),2)</f>
        <v>0</v>
      </c>
      <c r="CM1409" s="2">
        <f>ROUND(SUMIF(AA1379:AA1407,"=33525518",HD1379:HD1407),2)</f>
        <v>0</v>
      </c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>
        <v>0</v>
      </c>
    </row>
    <row r="1411" spans="1:206">
      <c r="A1411" s="4">
        <v>50</v>
      </c>
      <c r="B1411" s="4">
        <v>0</v>
      </c>
      <c r="C1411" s="4">
        <v>0</v>
      </c>
      <c r="D1411" s="4">
        <v>1</v>
      </c>
      <c r="E1411" s="4">
        <v>201</v>
      </c>
      <c r="F1411" s="4">
        <f>ROUND(Source!O1409,O1411)</f>
        <v>29016.73</v>
      </c>
      <c r="G1411" s="4" t="s">
        <v>60</v>
      </c>
      <c r="H1411" s="4" t="s">
        <v>61</v>
      </c>
      <c r="I1411" s="4"/>
      <c r="J1411" s="4"/>
      <c r="K1411" s="4">
        <v>201</v>
      </c>
      <c r="L1411" s="4">
        <v>1</v>
      </c>
      <c r="M1411" s="4">
        <v>3</v>
      </c>
      <c r="N1411" s="4" t="s">
        <v>3</v>
      </c>
      <c r="O1411" s="4">
        <v>2</v>
      </c>
      <c r="P1411" s="4"/>
      <c r="Q1411" s="4"/>
      <c r="R1411" s="4"/>
      <c r="S1411" s="4"/>
      <c r="T1411" s="4"/>
      <c r="U1411" s="4"/>
      <c r="V1411" s="4"/>
      <c r="W1411" s="4"/>
    </row>
    <row r="1412" spans="1:206">
      <c r="A1412" s="4">
        <v>50</v>
      </c>
      <c r="B1412" s="4">
        <v>0</v>
      </c>
      <c r="C1412" s="4">
        <v>0</v>
      </c>
      <c r="D1412" s="4">
        <v>1</v>
      </c>
      <c r="E1412" s="4">
        <v>202</v>
      </c>
      <c r="F1412" s="4">
        <f>ROUND(Source!P1409,O1412)</f>
        <v>5335.11</v>
      </c>
      <c r="G1412" s="4" t="s">
        <v>62</v>
      </c>
      <c r="H1412" s="4" t="s">
        <v>63</v>
      </c>
      <c r="I1412" s="4"/>
      <c r="J1412" s="4"/>
      <c r="K1412" s="4">
        <v>202</v>
      </c>
      <c r="L1412" s="4">
        <v>2</v>
      </c>
      <c r="M1412" s="4">
        <v>3</v>
      </c>
      <c r="N1412" s="4" t="s">
        <v>3</v>
      </c>
      <c r="O1412" s="4">
        <v>2</v>
      </c>
      <c r="P1412" s="4"/>
      <c r="Q1412" s="4"/>
      <c r="R1412" s="4"/>
      <c r="S1412" s="4"/>
      <c r="T1412" s="4"/>
      <c r="U1412" s="4"/>
      <c r="V1412" s="4"/>
      <c r="W1412" s="4"/>
    </row>
    <row r="1413" spans="1:206">
      <c r="A1413" s="4">
        <v>50</v>
      </c>
      <c r="B1413" s="4">
        <v>0</v>
      </c>
      <c r="C1413" s="4">
        <v>0</v>
      </c>
      <c r="D1413" s="4">
        <v>1</v>
      </c>
      <c r="E1413" s="4">
        <v>222</v>
      </c>
      <c r="F1413" s="4">
        <f>ROUND(Source!AO1409,O1413)</f>
        <v>0</v>
      </c>
      <c r="G1413" s="4" t="s">
        <v>64</v>
      </c>
      <c r="H1413" s="4" t="s">
        <v>65</v>
      </c>
      <c r="I1413" s="4"/>
      <c r="J1413" s="4"/>
      <c r="K1413" s="4">
        <v>222</v>
      </c>
      <c r="L1413" s="4">
        <v>3</v>
      </c>
      <c r="M1413" s="4">
        <v>3</v>
      </c>
      <c r="N1413" s="4" t="s">
        <v>3</v>
      </c>
      <c r="O1413" s="4">
        <v>2</v>
      </c>
      <c r="P1413" s="4"/>
      <c r="Q1413" s="4"/>
      <c r="R1413" s="4"/>
      <c r="S1413" s="4"/>
      <c r="T1413" s="4"/>
      <c r="U1413" s="4"/>
      <c r="V1413" s="4"/>
      <c r="W1413" s="4"/>
    </row>
    <row r="1414" spans="1:206">
      <c r="A1414" s="4">
        <v>50</v>
      </c>
      <c r="B1414" s="4">
        <v>0</v>
      </c>
      <c r="C1414" s="4">
        <v>0</v>
      </c>
      <c r="D1414" s="4">
        <v>1</v>
      </c>
      <c r="E1414" s="4">
        <v>225</v>
      </c>
      <c r="F1414" s="4">
        <f>ROUND(Source!AV1409,O1414)</f>
        <v>5335.11</v>
      </c>
      <c r="G1414" s="4" t="s">
        <v>66</v>
      </c>
      <c r="H1414" s="4" t="s">
        <v>67</v>
      </c>
      <c r="I1414" s="4"/>
      <c r="J1414" s="4"/>
      <c r="K1414" s="4">
        <v>225</v>
      </c>
      <c r="L1414" s="4">
        <v>4</v>
      </c>
      <c r="M1414" s="4">
        <v>3</v>
      </c>
      <c r="N1414" s="4" t="s">
        <v>3</v>
      </c>
      <c r="O1414" s="4">
        <v>2</v>
      </c>
      <c r="P1414" s="4"/>
      <c r="Q1414" s="4"/>
      <c r="R1414" s="4"/>
      <c r="S1414" s="4"/>
      <c r="T1414" s="4"/>
      <c r="U1414" s="4"/>
      <c r="V1414" s="4"/>
      <c r="W1414" s="4"/>
    </row>
    <row r="1415" spans="1:206">
      <c r="A1415" s="4">
        <v>50</v>
      </c>
      <c r="B1415" s="4">
        <v>0</v>
      </c>
      <c r="C1415" s="4">
        <v>0</v>
      </c>
      <c r="D1415" s="4">
        <v>1</v>
      </c>
      <c r="E1415" s="4">
        <v>226</v>
      </c>
      <c r="F1415" s="4">
        <f>ROUND(Source!AW1409,O1415)</f>
        <v>5335.11</v>
      </c>
      <c r="G1415" s="4" t="s">
        <v>68</v>
      </c>
      <c r="H1415" s="4" t="s">
        <v>69</v>
      </c>
      <c r="I1415" s="4"/>
      <c r="J1415" s="4"/>
      <c r="K1415" s="4">
        <v>226</v>
      </c>
      <c r="L1415" s="4">
        <v>5</v>
      </c>
      <c r="M1415" s="4">
        <v>3</v>
      </c>
      <c r="N1415" s="4" t="s">
        <v>3</v>
      </c>
      <c r="O1415" s="4">
        <v>2</v>
      </c>
      <c r="P1415" s="4"/>
      <c r="Q1415" s="4"/>
      <c r="R1415" s="4"/>
      <c r="S1415" s="4"/>
      <c r="T1415" s="4"/>
      <c r="U1415" s="4"/>
      <c r="V1415" s="4"/>
      <c r="W1415" s="4"/>
    </row>
    <row r="1416" spans="1:206">
      <c r="A1416" s="4">
        <v>50</v>
      </c>
      <c r="B1416" s="4">
        <v>0</v>
      </c>
      <c r="C1416" s="4">
        <v>0</v>
      </c>
      <c r="D1416" s="4">
        <v>1</v>
      </c>
      <c r="E1416" s="4">
        <v>227</v>
      </c>
      <c r="F1416" s="4">
        <f>ROUND(Source!AX1409,O1416)</f>
        <v>0</v>
      </c>
      <c r="G1416" s="4" t="s">
        <v>70</v>
      </c>
      <c r="H1416" s="4" t="s">
        <v>71</v>
      </c>
      <c r="I1416" s="4"/>
      <c r="J1416" s="4"/>
      <c r="K1416" s="4">
        <v>227</v>
      </c>
      <c r="L1416" s="4">
        <v>6</v>
      </c>
      <c r="M1416" s="4">
        <v>3</v>
      </c>
      <c r="N1416" s="4" t="s">
        <v>3</v>
      </c>
      <c r="O1416" s="4">
        <v>2</v>
      </c>
      <c r="P1416" s="4"/>
      <c r="Q1416" s="4"/>
      <c r="R1416" s="4"/>
      <c r="S1416" s="4"/>
      <c r="T1416" s="4"/>
      <c r="U1416" s="4"/>
      <c r="V1416" s="4"/>
      <c r="W1416" s="4"/>
    </row>
    <row r="1417" spans="1:206">
      <c r="A1417" s="4">
        <v>50</v>
      </c>
      <c r="B1417" s="4">
        <v>0</v>
      </c>
      <c r="C1417" s="4">
        <v>0</v>
      </c>
      <c r="D1417" s="4">
        <v>1</v>
      </c>
      <c r="E1417" s="4">
        <v>228</v>
      </c>
      <c r="F1417" s="4">
        <f>ROUND(Source!AY1409,O1417)</f>
        <v>5335.11</v>
      </c>
      <c r="G1417" s="4" t="s">
        <v>72</v>
      </c>
      <c r="H1417" s="4" t="s">
        <v>73</v>
      </c>
      <c r="I1417" s="4"/>
      <c r="J1417" s="4"/>
      <c r="K1417" s="4">
        <v>228</v>
      </c>
      <c r="L1417" s="4">
        <v>7</v>
      </c>
      <c r="M1417" s="4">
        <v>3</v>
      </c>
      <c r="N1417" s="4" t="s">
        <v>3</v>
      </c>
      <c r="O1417" s="4">
        <v>2</v>
      </c>
      <c r="P1417" s="4"/>
      <c r="Q1417" s="4"/>
      <c r="R1417" s="4"/>
      <c r="S1417" s="4"/>
      <c r="T1417" s="4"/>
      <c r="U1417" s="4"/>
      <c r="V1417" s="4"/>
      <c r="W1417" s="4"/>
    </row>
    <row r="1418" spans="1:206">
      <c r="A1418" s="4">
        <v>50</v>
      </c>
      <c r="B1418" s="4">
        <v>0</v>
      </c>
      <c r="C1418" s="4">
        <v>0</v>
      </c>
      <c r="D1418" s="4">
        <v>1</v>
      </c>
      <c r="E1418" s="4">
        <v>216</v>
      </c>
      <c r="F1418" s="4">
        <f>ROUND(Source!AP1409,O1418)</f>
        <v>0</v>
      </c>
      <c r="G1418" s="4" t="s">
        <v>74</v>
      </c>
      <c r="H1418" s="4" t="s">
        <v>75</v>
      </c>
      <c r="I1418" s="4"/>
      <c r="J1418" s="4"/>
      <c r="K1418" s="4">
        <v>216</v>
      </c>
      <c r="L1418" s="4">
        <v>8</v>
      </c>
      <c r="M1418" s="4">
        <v>3</v>
      </c>
      <c r="N1418" s="4" t="s">
        <v>3</v>
      </c>
      <c r="O1418" s="4">
        <v>2</v>
      </c>
      <c r="P1418" s="4"/>
      <c r="Q1418" s="4"/>
      <c r="R1418" s="4"/>
      <c r="S1418" s="4"/>
      <c r="T1418" s="4"/>
      <c r="U1418" s="4"/>
      <c r="V1418" s="4"/>
      <c r="W1418" s="4"/>
    </row>
    <row r="1419" spans="1:206">
      <c r="A1419" s="4">
        <v>50</v>
      </c>
      <c r="B1419" s="4">
        <v>0</v>
      </c>
      <c r="C1419" s="4">
        <v>0</v>
      </c>
      <c r="D1419" s="4">
        <v>1</v>
      </c>
      <c r="E1419" s="4">
        <v>223</v>
      </c>
      <c r="F1419" s="4">
        <f>ROUND(Source!AQ1409,O1419)</f>
        <v>0</v>
      </c>
      <c r="G1419" s="4" t="s">
        <v>76</v>
      </c>
      <c r="H1419" s="4" t="s">
        <v>77</v>
      </c>
      <c r="I1419" s="4"/>
      <c r="J1419" s="4"/>
      <c r="K1419" s="4">
        <v>223</v>
      </c>
      <c r="L1419" s="4">
        <v>9</v>
      </c>
      <c r="M1419" s="4">
        <v>3</v>
      </c>
      <c r="N1419" s="4" t="s">
        <v>3</v>
      </c>
      <c r="O1419" s="4">
        <v>2</v>
      </c>
      <c r="P1419" s="4"/>
      <c r="Q1419" s="4"/>
      <c r="R1419" s="4"/>
      <c r="S1419" s="4"/>
      <c r="T1419" s="4"/>
      <c r="U1419" s="4"/>
      <c r="V1419" s="4"/>
      <c r="W1419" s="4"/>
    </row>
    <row r="1420" spans="1:206">
      <c r="A1420" s="4">
        <v>50</v>
      </c>
      <c r="B1420" s="4">
        <v>0</v>
      </c>
      <c r="C1420" s="4">
        <v>0</v>
      </c>
      <c r="D1420" s="4">
        <v>1</v>
      </c>
      <c r="E1420" s="4">
        <v>229</v>
      </c>
      <c r="F1420" s="4">
        <f>ROUND(Source!AZ1409,O1420)</f>
        <v>0</v>
      </c>
      <c r="G1420" s="4" t="s">
        <v>78</v>
      </c>
      <c r="H1420" s="4" t="s">
        <v>79</v>
      </c>
      <c r="I1420" s="4"/>
      <c r="J1420" s="4"/>
      <c r="K1420" s="4">
        <v>229</v>
      </c>
      <c r="L1420" s="4">
        <v>10</v>
      </c>
      <c r="M1420" s="4">
        <v>3</v>
      </c>
      <c r="N1420" s="4" t="s">
        <v>3</v>
      </c>
      <c r="O1420" s="4">
        <v>2</v>
      </c>
      <c r="P1420" s="4"/>
      <c r="Q1420" s="4"/>
      <c r="R1420" s="4"/>
      <c r="S1420" s="4"/>
      <c r="T1420" s="4"/>
      <c r="U1420" s="4"/>
      <c r="V1420" s="4"/>
      <c r="W1420" s="4"/>
    </row>
    <row r="1421" spans="1:206">
      <c r="A1421" s="4">
        <v>50</v>
      </c>
      <c r="B1421" s="4">
        <v>0</v>
      </c>
      <c r="C1421" s="4">
        <v>0</v>
      </c>
      <c r="D1421" s="4">
        <v>1</v>
      </c>
      <c r="E1421" s="4">
        <v>203</v>
      </c>
      <c r="F1421" s="4">
        <f>ROUND(Source!Q1409,O1421)</f>
        <v>1456.39</v>
      </c>
      <c r="G1421" s="4" t="s">
        <v>80</v>
      </c>
      <c r="H1421" s="4" t="s">
        <v>81</v>
      </c>
      <c r="I1421" s="4"/>
      <c r="J1421" s="4"/>
      <c r="K1421" s="4">
        <v>203</v>
      </c>
      <c r="L1421" s="4">
        <v>11</v>
      </c>
      <c r="M1421" s="4">
        <v>3</v>
      </c>
      <c r="N1421" s="4" t="s">
        <v>3</v>
      </c>
      <c r="O1421" s="4">
        <v>2</v>
      </c>
      <c r="P1421" s="4"/>
      <c r="Q1421" s="4"/>
      <c r="R1421" s="4"/>
      <c r="S1421" s="4"/>
      <c r="T1421" s="4"/>
      <c r="U1421" s="4"/>
      <c r="V1421" s="4"/>
      <c r="W1421" s="4"/>
    </row>
    <row r="1422" spans="1:206">
      <c r="A1422" s="4">
        <v>50</v>
      </c>
      <c r="B1422" s="4">
        <v>0</v>
      </c>
      <c r="C1422" s="4">
        <v>0</v>
      </c>
      <c r="D1422" s="4">
        <v>1</v>
      </c>
      <c r="E1422" s="4">
        <v>231</v>
      </c>
      <c r="F1422" s="4">
        <f>ROUND(Source!BB1409,O1422)</f>
        <v>0</v>
      </c>
      <c r="G1422" s="4" t="s">
        <v>82</v>
      </c>
      <c r="H1422" s="4" t="s">
        <v>83</v>
      </c>
      <c r="I1422" s="4"/>
      <c r="J1422" s="4"/>
      <c r="K1422" s="4">
        <v>231</v>
      </c>
      <c r="L1422" s="4">
        <v>12</v>
      </c>
      <c r="M1422" s="4">
        <v>3</v>
      </c>
      <c r="N1422" s="4" t="s">
        <v>3</v>
      </c>
      <c r="O1422" s="4">
        <v>2</v>
      </c>
      <c r="P1422" s="4"/>
      <c r="Q1422" s="4"/>
      <c r="R1422" s="4"/>
      <c r="S1422" s="4"/>
      <c r="T1422" s="4"/>
      <c r="U1422" s="4"/>
      <c r="V1422" s="4"/>
      <c r="W1422" s="4"/>
    </row>
    <row r="1423" spans="1:206">
      <c r="A1423" s="4">
        <v>50</v>
      </c>
      <c r="B1423" s="4">
        <v>0</v>
      </c>
      <c r="C1423" s="4">
        <v>0</v>
      </c>
      <c r="D1423" s="4">
        <v>1</v>
      </c>
      <c r="E1423" s="4">
        <v>204</v>
      </c>
      <c r="F1423" s="4">
        <f>ROUND(Source!R1409,O1423)</f>
        <v>535.38</v>
      </c>
      <c r="G1423" s="4" t="s">
        <v>84</v>
      </c>
      <c r="H1423" s="4" t="s">
        <v>85</v>
      </c>
      <c r="I1423" s="4"/>
      <c r="J1423" s="4"/>
      <c r="K1423" s="4">
        <v>204</v>
      </c>
      <c r="L1423" s="4">
        <v>13</v>
      </c>
      <c r="M1423" s="4">
        <v>3</v>
      </c>
      <c r="N1423" s="4" t="s">
        <v>3</v>
      </c>
      <c r="O1423" s="4">
        <v>2</v>
      </c>
      <c r="P1423" s="4"/>
      <c r="Q1423" s="4"/>
      <c r="R1423" s="4"/>
      <c r="S1423" s="4"/>
      <c r="T1423" s="4"/>
      <c r="U1423" s="4"/>
      <c r="V1423" s="4"/>
      <c r="W1423" s="4"/>
    </row>
    <row r="1424" spans="1:206">
      <c r="A1424" s="4">
        <v>50</v>
      </c>
      <c r="B1424" s="4">
        <v>0</v>
      </c>
      <c r="C1424" s="4">
        <v>0</v>
      </c>
      <c r="D1424" s="4">
        <v>1</v>
      </c>
      <c r="E1424" s="4">
        <v>205</v>
      </c>
      <c r="F1424" s="4">
        <f>ROUND(Source!S1409,O1424)</f>
        <v>22225.23</v>
      </c>
      <c r="G1424" s="4" t="s">
        <v>86</v>
      </c>
      <c r="H1424" s="4" t="s">
        <v>87</v>
      </c>
      <c r="I1424" s="4"/>
      <c r="J1424" s="4"/>
      <c r="K1424" s="4">
        <v>205</v>
      </c>
      <c r="L1424" s="4">
        <v>14</v>
      </c>
      <c r="M1424" s="4">
        <v>3</v>
      </c>
      <c r="N1424" s="4" t="s">
        <v>3</v>
      </c>
      <c r="O1424" s="4">
        <v>2</v>
      </c>
      <c r="P1424" s="4"/>
      <c r="Q1424" s="4"/>
      <c r="R1424" s="4"/>
      <c r="S1424" s="4"/>
      <c r="T1424" s="4"/>
      <c r="U1424" s="4"/>
      <c r="V1424" s="4"/>
      <c r="W1424" s="4"/>
    </row>
    <row r="1425" spans="1:88">
      <c r="A1425" s="4">
        <v>50</v>
      </c>
      <c r="B1425" s="4">
        <v>0</v>
      </c>
      <c r="C1425" s="4">
        <v>0</v>
      </c>
      <c r="D1425" s="4">
        <v>1</v>
      </c>
      <c r="E1425" s="4">
        <v>232</v>
      </c>
      <c r="F1425" s="4">
        <f>ROUND(Source!BC1409,O1425)</f>
        <v>0</v>
      </c>
      <c r="G1425" s="4" t="s">
        <v>88</v>
      </c>
      <c r="H1425" s="4" t="s">
        <v>89</v>
      </c>
      <c r="I1425" s="4"/>
      <c r="J1425" s="4"/>
      <c r="K1425" s="4">
        <v>232</v>
      </c>
      <c r="L1425" s="4">
        <v>15</v>
      </c>
      <c r="M1425" s="4">
        <v>3</v>
      </c>
      <c r="N1425" s="4" t="s">
        <v>3</v>
      </c>
      <c r="O1425" s="4">
        <v>2</v>
      </c>
      <c r="P1425" s="4"/>
      <c r="Q1425" s="4"/>
      <c r="R1425" s="4"/>
      <c r="S1425" s="4"/>
      <c r="T1425" s="4"/>
      <c r="U1425" s="4"/>
      <c r="V1425" s="4"/>
      <c r="W1425" s="4"/>
    </row>
    <row r="1426" spans="1:88">
      <c r="A1426" s="4">
        <v>50</v>
      </c>
      <c r="B1426" s="4">
        <v>0</v>
      </c>
      <c r="C1426" s="4">
        <v>0</v>
      </c>
      <c r="D1426" s="4">
        <v>1</v>
      </c>
      <c r="E1426" s="4">
        <v>214</v>
      </c>
      <c r="F1426" s="4">
        <f>ROUND(Source!AS1409,O1426)</f>
        <v>65046.49</v>
      </c>
      <c r="G1426" s="4" t="s">
        <v>90</v>
      </c>
      <c r="H1426" s="4" t="s">
        <v>91</v>
      </c>
      <c r="I1426" s="4"/>
      <c r="J1426" s="4"/>
      <c r="K1426" s="4">
        <v>214</v>
      </c>
      <c r="L1426" s="4">
        <v>16</v>
      </c>
      <c r="M1426" s="4">
        <v>3</v>
      </c>
      <c r="N1426" s="4" t="s">
        <v>3</v>
      </c>
      <c r="O1426" s="4">
        <v>2</v>
      </c>
      <c r="P1426" s="4"/>
      <c r="Q1426" s="4"/>
      <c r="R1426" s="4"/>
      <c r="S1426" s="4"/>
      <c r="T1426" s="4"/>
      <c r="U1426" s="4"/>
      <c r="V1426" s="4"/>
      <c r="W1426" s="4"/>
    </row>
    <row r="1427" spans="1:88">
      <c r="A1427" s="4">
        <v>50</v>
      </c>
      <c r="B1427" s="4">
        <v>0</v>
      </c>
      <c r="C1427" s="4">
        <v>0</v>
      </c>
      <c r="D1427" s="4">
        <v>1</v>
      </c>
      <c r="E1427" s="4">
        <v>215</v>
      </c>
      <c r="F1427" s="4">
        <f>ROUND(Source!AT1409,O1427)</f>
        <v>0</v>
      </c>
      <c r="G1427" s="4" t="s">
        <v>92</v>
      </c>
      <c r="H1427" s="4" t="s">
        <v>93</v>
      </c>
      <c r="I1427" s="4"/>
      <c r="J1427" s="4"/>
      <c r="K1427" s="4">
        <v>215</v>
      </c>
      <c r="L1427" s="4">
        <v>17</v>
      </c>
      <c r="M1427" s="4">
        <v>3</v>
      </c>
      <c r="N1427" s="4" t="s">
        <v>3</v>
      </c>
      <c r="O1427" s="4">
        <v>2</v>
      </c>
      <c r="P1427" s="4"/>
      <c r="Q1427" s="4"/>
      <c r="R1427" s="4"/>
      <c r="S1427" s="4"/>
      <c r="T1427" s="4"/>
      <c r="U1427" s="4"/>
      <c r="V1427" s="4"/>
      <c r="W1427" s="4"/>
    </row>
    <row r="1428" spans="1:88">
      <c r="A1428" s="4">
        <v>50</v>
      </c>
      <c r="B1428" s="4">
        <v>0</v>
      </c>
      <c r="C1428" s="4">
        <v>0</v>
      </c>
      <c r="D1428" s="4">
        <v>1</v>
      </c>
      <c r="E1428" s="4">
        <v>217</v>
      </c>
      <c r="F1428" s="4">
        <f>ROUND(Source!AU1409,O1428)</f>
        <v>0</v>
      </c>
      <c r="G1428" s="4" t="s">
        <v>94</v>
      </c>
      <c r="H1428" s="4" t="s">
        <v>95</v>
      </c>
      <c r="I1428" s="4"/>
      <c r="J1428" s="4"/>
      <c r="K1428" s="4">
        <v>217</v>
      </c>
      <c r="L1428" s="4">
        <v>18</v>
      </c>
      <c r="M1428" s="4">
        <v>3</v>
      </c>
      <c r="N1428" s="4" t="s">
        <v>3</v>
      </c>
      <c r="O1428" s="4">
        <v>2</v>
      </c>
      <c r="P1428" s="4"/>
      <c r="Q1428" s="4"/>
      <c r="R1428" s="4"/>
      <c r="S1428" s="4"/>
      <c r="T1428" s="4"/>
      <c r="U1428" s="4"/>
      <c r="V1428" s="4"/>
      <c r="W1428" s="4"/>
    </row>
    <row r="1429" spans="1:88">
      <c r="A1429" s="4">
        <v>50</v>
      </c>
      <c r="B1429" s="4">
        <v>0</v>
      </c>
      <c r="C1429" s="4">
        <v>0</v>
      </c>
      <c r="D1429" s="4">
        <v>1</v>
      </c>
      <c r="E1429" s="4">
        <v>230</v>
      </c>
      <c r="F1429" s="4">
        <f>ROUND(Source!BA1409,O1429)</f>
        <v>0</v>
      </c>
      <c r="G1429" s="4" t="s">
        <v>96</v>
      </c>
      <c r="H1429" s="4" t="s">
        <v>97</v>
      </c>
      <c r="I1429" s="4"/>
      <c r="J1429" s="4"/>
      <c r="K1429" s="4">
        <v>230</v>
      </c>
      <c r="L1429" s="4">
        <v>19</v>
      </c>
      <c r="M1429" s="4">
        <v>3</v>
      </c>
      <c r="N1429" s="4" t="s">
        <v>3</v>
      </c>
      <c r="O1429" s="4">
        <v>2</v>
      </c>
      <c r="P1429" s="4"/>
      <c r="Q1429" s="4"/>
      <c r="R1429" s="4"/>
      <c r="S1429" s="4"/>
      <c r="T1429" s="4"/>
      <c r="U1429" s="4"/>
      <c r="V1429" s="4"/>
      <c r="W1429" s="4"/>
    </row>
    <row r="1430" spans="1:88">
      <c r="A1430" s="4">
        <v>50</v>
      </c>
      <c r="B1430" s="4">
        <v>0</v>
      </c>
      <c r="C1430" s="4">
        <v>0</v>
      </c>
      <c r="D1430" s="4">
        <v>1</v>
      </c>
      <c r="E1430" s="4">
        <v>206</v>
      </c>
      <c r="F1430" s="4">
        <f>ROUND(Source!T1409,O1430)</f>
        <v>0</v>
      </c>
      <c r="G1430" s="4" t="s">
        <v>98</v>
      </c>
      <c r="H1430" s="4" t="s">
        <v>99</v>
      </c>
      <c r="I1430" s="4"/>
      <c r="J1430" s="4"/>
      <c r="K1430" s="4">
        <v>206</v>
      </c>
      <c r="L1430" s="4">
        <v>20</v>
      </c>
      <c r="M1430" s="4">
        <v>3</v>
      </c>
      <c r="N1430" s="4" t="s">
        <v>3</v>
      </c>
      <c r="O1430" s="4">
        <v>2</v>
      </c>
      <c r="P1430" s="4"/>
      <c r="Q1430" s="4"/>
      <c r="R1430" s="4"/>
      <c r="S1430" s="4"/>
      <c r="T1430" s="4"/>
      <c r="U1430" s="4"/>
      <c r="V1430" s="4"/>
      <c r="W1430" s="4"/>
    </row>
    <row r="1431" spans="1:88">
      <c r="A1431" s="4">
        <v>50</v>
      </c>
      <c r="B1431" s="4">
        <v>0</v>
      </c>
      <c r="C1431" s="4">
        <v>0</v>
      </c>
      <c r="D1431" s="4">
        <v>1</v>
      </c>
      <c r="E1431" s="4">
        <v>207</v>
      </c>
      <c r="F1431" s="4">
        <f>Source!U1409</f>
        <v>77.512776000000002</v>
      </c>
      <c r="G1431" s="4" t="s">
        <v>100</v>
      </c>
      <c r="H1431" s="4" t="s">
        <v>101</v>
      </c>
      <c r="I1431" s="4"/>
      <c r="J1431" s="4"/>
      <c r="K1431" s="4">
        <v>207</v>
      </c>
      <c r="L1431" s="4">
        <v>21</v>
      </c>
      <c r="M1431" s="4">
        <v>3</v>
      </c>
      <c r="N1431" s="4" t="s">
        <v>3</v>
      </c>
      <c r="O1431" s="4">
        <v>-1</v>
      </c>
      <c r="P1431" s="4"/>
      <c r="Q1431" s="4"/>
      <c r="R1431" s="4"/>
      <c r="S1431" s="4"/>
      <c r="T1431" s="4"/>
      <c r="U1431" s="4"/>
      <c r="V1431" s="4"/>
      <c r="W1431" s="4"/>
    </row>
    <row r="1432" spans="1:88">
      <c r="A1432" s="4">
        <v>50</v>
      </c>
      <c r="B1432" s="4">
        <v>0</v>
      </c>
      <c r="C1432" s="4">
        <v>0</v>
      </c>
      <c r="D1432" s="4">
        <v>1</v>
      </c>
      <c r="E1432" s="4">
        <v>208</v>
      </c>
      <c r="F1432" s="4">
        <f>Source!V1409</f>
        <v>1.5982320000000003</v>
      </c>
      <c r="G1432" s="4" t="s">
        <v>102</v>
      </c>
      <c r="H1432" s="4" t="s">
        <v>103</v>
      </c>
      <c r="I1432" s="4"/>
      <c r="J1432" s="4"/>
      <c r="K1432" s="4">
        <v>208</v>
      </c>
      <c r="L1432" s="4">
        <v>22</v>
      </c>
      <c r="M1432" s="4">
        <v>3</v>
      </c>
      <c r="N1432" s="4" t="s">
        <v>3</v>
      </c>
      <c r="O1432" s="4">
        <v>-1</v>
      </c>
      <c r="P1432" s="4"/>
      <c r="Q1432" s="4"/>
      <c r="R1432" s="4"/>
      <c r="S1432" s="4"/>
      <c r="T1432" s="4"/>
      <c r="U1432" s="4"/>
      <c r="V1432" s="4"/>
      <c r="W1432" s="4"/>
    </row>
    <row r="1433" spans="1:88">
      <c r="A1433" s="4">
        <v>50</v>
      </c>
      <c r="B1433" s="4">
        <v>0</v>
      </c>
      <c r="C1433" s="4">
        <v>0</v>
      </c>
      <c r="D1433" s="4">
        <v>1</v>
      </c>
      <c r="E1433" s="4">
        <v>209</v>
      </c>
      <c r="F1433" s="4">
        <f>ROUND(Source!W1409,O1433)</f>
        <v>0</v>
      </c>
      <c r="G1433" s="4" t="s">
        <v>104</v>
      </c>
      <c r="H1433" s="4" t="s">
        <v>105</v>
      </c>
      <c r="I1433" s="4"/>
      <c r="J1433" s="4"/>
      <c r="K1433" s="4">
        <v>209</v>
      </c>
      <c r="L1433" s="4">
        <v>23</v>
      </c>
      <c r="M1433" s="4">
        <v>3</v>
      </c>
      <c r="N1433" s="4" t="s">
        <v>3</v>
      </c>
      <c r="O1433" s="4">
        <v>2</v>
      </c>
      <c r="P1433" s="4"/>
      <c r="Q1433" s="4"/>
      <c r="R1433" s="4"/>
      <c r="S1433" s="4"/>
      <c r="T1433" s="4"/>
      <c r="U1433" s="4"/>
      <c r="V1433" s="4"/>
      <c r="W1433" s="4"/>
    </row>
    <row r="1434" spans="1:88">
      <c r="A1434" s="4">
        <v>50</v>
      </c>
      <c r="B1434" s="4">
        <v>0</v>
      </c>
      <c r="C1434" s="4">
        <v>0</v>
      </c>
      <c r="D1434" s="4">
        <v>1</v>
      </c>
      <c r="E1434" s="4">
        <v>233</v>
      </c>
      <c r="F1434" s="4">
        <f>ROUND(Source!BD1409,O1434)</f>
        <v>0</v>
      </c>
      <c r="G1434" s="4" t="s">
        <v>106</v>
      </c>
      <c r="H1434" s="4" t="s">
        <v>107</v>
      </c>
      <c r="I1434" s="4"/>
      <c r="J1434" s="4"/>
      <c r="K1434" s="4">
        <v>233</v>
      </c>
      <c r="L1434" s="4">
        <v>24</v>
      </c>
      <c r="M1434" s="4">
        <v>3</v>
      </c>
      <c r="N1434" s="4" t="s">
        <v>3</v>
      </c>
      <c r="O1434" s="4">
        <v>2</v>
      </c>
      <c r="P1434" s="4"/>
      <c r="Q1434" s="4"/>
      <c r="R1434" s="4"/>
      <c r="S1434" s="4"/>
      <c r="T1434" s="4"/>
      <c r="U1434" s="4"/>
      <c r="V1434" s="4"/>
      <c r="W1434" s="4"/>
    </row>
    <row r="1435" spans="1:88">
      <c r="A1435" s="4">
        <v>50</v>
      </c>
      <c r="B1435" s="4">
        <v>0</v>
      </c>
      <c r="C1435" s="4">
        <v>0</v>
      </c>
      <c r="D1435" s="4">
        <v>1</v>
      </c>
      <c r="E1435" s="4">
        <v>210</v>
      </c>
      <c r="F1435" s="4">
        <f>ROUND(Source!X1409,O1435)</f>
        <v>23673.4</v>
      </c>
      <c r="G1435" s="4" t="s">
        <v>108</v>
      </c>
      <c r="H1435" s="4" t="s">
        <v>109</v>
      </c>
      <c r="I1435" s="4"/>
      <c r="J1435" s="4"/>
      <c r="K1435" s="4">
        <v>210</v>
      </c>
      <c r="L1435" s="4">
        <v>25</v>
      </c>
      <c r="M1435" s="4">
        <v>3</v>
      </c>
      <c r="N1435" s="4" t="s">
        <v>3</v>
      </c>
      <c r="O1435" s="4">
        <v>2</v>
      </c>
      <c r="P1435" s="4"/>
      <c r="Q1435" s="4"/>
      <c r="R1435" s="4"/>
      <c r="S1435" s="4"/>
      <c r="T1435" s="4"/>
      <c r="U1435" s="4"/>
      <c r="V1435" s="4"/>
      <c r="W1435" s="4"/>
    </row>
    <row r="1436" spans="1:88">
      <c r="A1436" s="4">
        <v>50</v>
      </c>
      <c r="B1436" s="4">
        <v>0</v>
      </c>
      <c r="C1436" s="4">
        <v>0</v>
      </c>
      <c r="D1436" s="4">
        <v>1</v>
      </c>
      <c r="E1436" s="4">
        <v>211</v>
      </c>
      <c r="F1436" s="4">
        <f>ROUND(Source!Y1409,O1436)</f>
        <v>12356.36</v>
      </c>
      <c r="G1436" s="4" t="s">
        <v>110</v>
      </c>
      <c r="H1436" s="4" t="s">
        <v>111</v>
      </c>
      <c r="I1436" s="4"/>
      <c r="J1436" s="4"/>
      <c r="K1436" s="4">
        <v>211</v>
      </c>
      <c r="L1436" s="4">
        <v>26</v>
      </c>
      <c r="M1436" s="4">
        <v>3</v>
      </c>
      <c r="N1436" s="4" t="s">
        <v>3</v>
      </c>
      <c r="O1436" s="4">
        <v>2</v>
      </c>
      <c r="P1436" s="4"/>
      <c r="Q1436" s="4"/>
      <c r="R1436" s="4"/>
      <c r="S1436" s="4"/>
      <c r="T1436" s="4"/>
      <c r="U1436" s="4"/>
      <c r="V1436" s="4"/>
      <c r="W1436" s="4"/>
    </row>
    <row r="1437" spans="1:88">
      <c r="A1437" s="4">
        <v>50</v>
      </c>
      <c r="B1437" s="4">
        <v>0</v>
      </c>
      <c r="C1437" s="4">
        <v>0</v>
      </c>
      <c r="D1437" s="4">
        <v>1</v>
      </c>
      <c r="E1437" s="4">
        <v>224</v>
      </c>
      <c r="F1437" s="4">
        <f>ROUND(Source!AR1409,O1437)</f>
        <v>65046.49</v>
      </c>
      <c r="G1437" s="4" t="s">
        <v>112</v>
      </c>
      <c r="H1437" s="4" t="s">
        <v>113</v>
      </c>
      <c r="I1437" s="4"/>
      <c r="J1437" s="4"/>
      <c r="K1437" s="4">
        <v>224</v>
      </c>
      <c r="L1437" s="4">
        <v>27</v>
      </c>
      <c r="M1437" s="4">
        <v>3</v>
      </c>
      <c r="N1437" s="4" t="s">
        <v>3</v>
      </c>
      <c r="O1437" s="4">
        <v>2</v>
      </c>
      <c r="P1437" s="4"/>
      <c r="Q1437" s="4"/>
      <c r="R1437" s="4"/>
      <c r="S1437" s="4"/>
      <c r="T1437" s="4"/>
      <c r="U1437" s="4"/>
      <c r="V1437" s="4"/>
      <c r="W1437" s="4"/>
    </row>
    <row r="1439" spans="1:88">
      <c r="A1439" s="1">
        <v>5</v>
      </c>
      <c r="B1439" s="1">
        <v>0</v>
      </c>
      <c r="C1439" s="1"/>
      <c r="D1439" s="1">
        <f>ROW(A1452)</f>
        <v>1452</v>
      </c>
      <c r="E1439" s="1"/>
      <c r="F1439" s="1" t="s">
        <v>15</v>
      </c>
      <c r="G1439" s="1" t="s">
        <v>125</v>
      </c>
      <c r="H1439" s="1" t="s">
        <v>3</v>
      </c>
      <c r="I1439" s="1">
        <v>0</v>
      </c>
      <c r="J1439" s="1"/>
      <c r="K1439" s="1">
        <v>0</v>
      </c>
      <c r="L1439" s="1"/>
      <c r="M1439" s="1" t="s">
        <v>3</v>
      </c>
      <c r="N1439" s="1"/>
      <c r="O1439" s="1"/>
      <c r="P1439" s="1"/>
      <c r="Q1439" s="1"/>
      <c r="R1439" s="1"/>
      <c r="S1439" s="1">
        <v>0</v>
      </c>
      <c r="T1439" s="1"/>
      <c r="U1439" s="1" t="s">
        <v>3</v>
      </c>
      <c r="V1439" s="1">
        <v>0</v>
      </c>
      <c r="W1439" s="1"/>
      <c r="X1439" s="1"/>
      <c r="Y1439" s="1"/>
      <c r="Z1439" s="1"/>
      <c r="AA1439" s="1"/>
      <c r="AB1439" s="1" t="s">
        <v>3</v>
      </c>
      <c r="AC1439" s="1" t="s">
        <v>3</v>
      </c>
      <c r="AD1439" s="1" t="s">
        <v>3</v>
      </c>
      <c r="AE1439" s="1" t="s">
        <v>3</v>
      </c>
      <c r="AF1439" s="1" t="s">
        <v>3</v>
      </c>
      <c r="AG1439" s="1" t="s">
        <v>3</v>
      </c>
      <c r="AH1439" s="1"/>
      <c r="AI1439" s="1"/>
      <c r="AJ1439" s="1"/>
      <c r="AK1439" s="1"/>
      <c r="AL1439" s="1"/>
      <c r="AM1439" s="1"/>
      <c r="AN1439" s="1"/>
      <c r="AO1439" s="1"/>
      <c r="AP1439" s="1" t="s">
        <v>3</v>
      </c>
      <c r="AQ1439" s="1" t="s">
        <v>3</v>
      </c>
      <c r="AR1439" s="1" t="s">
        <v>3</v>
      </c>
      <c r="AS1439" s="1"/>
      <c r="AT1439" s="1"/>
      <c r="AU1439" s="1"/>
      <c r="AV1439" s="1"/>
      <c r="AW1439" s="1"/>
      <c r="AX1439" s="1"/>
      <c r="AY1439" s="1"/>
      <c r="AZ1439" s="1" t="s">
        <v>3</v>
      </c>
      <c r="BA1439" s="1"/>
      <c r="BB1439" s="1" t="s">
        <v>3</v>
      </c>
      <c r="BC1439" s="1" t="s">
        <v>3</v>
      </c>
      <c r="BD1439" s="1" t="s">
        <v>3</v>
      </c>
      <c r="BE1439" s="1" t="s">
        <v>3</v>
      </c>
      <c r="BF1439" s="1" t="s">
        <v>3</v>
      </c>
      <c r="BG1439" s="1" t="s">
        <v>3</v>
      </c>
      <c r="BH1439" s="1" t="s">
        <v>3</v>
      </c>
      <c r="BI1439" s="1" t="s">
        <v>3</v>
      </c>
      <c r="BJ1439" s="1" t="s">
        <v>3</v>
      </c>
      <c r="BK1439" s="1" t="s">
        <v>3</v>
      </c>
      <c r="BL1439" s="1" t="s">
        <v>3</v>
      </c>
      <c r="BM1439" s="1" t="s">
        <v>3</v>
      </c>
      <c r="BN1439" s="1" t="s">
        <v>3</v>
      </c>
      <c r="BO1439" s="1" t="s">
        <v>3</v>
      </c>
      <c r="BP1439" s="1" t="s">
        <v>3</v>
      </c>
      <c r="BQ1439" s="1"/>
      <c r="BR1439" s="1"/>
      <c r="BS1439" s="1"/>
      <c r="BT1439" s="1"/>
      <c r="BU1439" s="1"/>
      <c r="BV1439" s="1"/>
      <c r="BW1439" s="1"/>
      <c r="BX1439" s="1">
        <v>0</v>
      </c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>
        <v>0</v>
      </c>
    </row>
    <row r="1441" spans="1:245">
      <c r="A1441" s="2">
        <v>52</v>
      </c>
      <c r="B1441" s="2">
        <f t="shared" ref="B1441:G1441" si="1394">B1452</f>
        <v>0</v>
      </c>
      <c r="C1441" s="2">
        <f t="shared" si="1394"/>
        <v>5</v>
      </c>
      <c r="D1441" s="2">
        <f t="shared" si="1394"/>
        <v>1439</v>
      </c>
      <c r="E1441" s="2">
        <f t="shared" si="1394"/>
        <v>0</v>
      </c>
      <c r="F1441" s="2" t="str">
        <f t="shared" si="1394"/>
        <v>Новый подраздел</v>
      </c>
      <c r="G1441" s="2" t="str">
        <f t="shared" si="1394"/>
        <v>коридор 28</v>
      </c>
      <c r="H1441" s="2"/>
      <c r="I1441" s="2"/>
      <c r="J1441" s="2"/>
      <c r="K1441" s="2"/>
      <c r="L1441" s="2"/>
      <c r="M1441" s="2"/>
      <c r="N1441" s="2"/>
      <c r="O1441" s="2">
        <f t="shared" ref="O1441:AT1441" si="1395">O1452</f>
        <v>19732.849999999999</v>
      </c>
      <c r="P1441" s="2">
        <f t="shared" si="1395"/>
        <v>6096.73</v>
      </c>
      <c r="Q1441" s="2">
        <f t="shared" si="1395"/>
        <v>778.34</v>
      </c>
      <c r="R1441" s="2">
        <f t="shared" si="1395"/>
        <v>223.22</v>
      </c>
      <c r="S1441" s="2">
        <f t="shared" si="1395"/>
        <v>12857.78</v>
      </c>
      <c r="T1441" s="2">
        <f t="shared" si="1395"/>
        <v>0</v>
      </c>
      <c r="U1441" s="2">
        <f t="shared" si="1395"/>
        <v>45.072884000000002</v>
      </c>
      <c r="V1441" s="2">
        <f t="shared" si="1395"/>
        <v>0.65545400000000009</v>
      </c>
      <c r="W1441" s="2">
        <f t="shared" si="1395"/>
        <v>0</v>
      </c>
      <c r="X1441" s="2">
        <f t="shared" si="1395"/>
        <v>12771.25</v>
      </c>
      <c r="Y1441" s="2">
        <f t="shared" si="1395"/>
        <v>6513.89</v>
      </c>
      <c r="Z1441" s="2">
        <f t="shared" si="1395"/>
        <v>0</v>
      </c>
      <c r="AA1441" s="2">
        <f t="shared" si="1395"/>
        <v>0</v>
      </c>
      <c r="AB1441" s="2">
        <f t="shared" si="1395"/>
        <v>19732.849999999999</v>
      </c>
      <c r="AC1441" s="2">
        <f t="shared" si="1395"/>
        <v>6096.73</v>
      </c>
      <c r="AD1441" s="2">
        <f t="shared" si="1395"/>
        <v>778.34</v>
      </c>
      <c r="AE1441" s="2">
        <f t="shared" si="1395"/>
        <v>223.22</v>
      </c>
      <c r="AF1441" s="2">
        <f t="shared" si="1395"/>
        <v>12857.78</v>
      </c>
      <c r="AG1441" s="2">
        <f t="shared" si="1395"/>
        <v>0</v>
      </c>
      <c r="AH1441" s="2">
        <f t="shared" si="1395"/>
        <v>45.072884000000002</v>
      </c>
      <c r="AI1441" s="2">
        <f t="shared" si="1395"/>
        <v>0.65545400000000009</v>
      </c>
      <c r="AJ1441" s="2">
        <f t="shared" si="1395"/>
        <v>0</v>
      </c>
      <c r="AK1441" s="2">
        <f t="shared" si="1395"/>
        <v>12771.25</v>
      </c>
      <c r="AL1441" s="2">
        <f t="shared" si="1395"/>
        <v>6513.89</v>
      </c>
      <c r="AM1441" s="2">
        <f t="shared" si="1395"/>
        <v>0</v>
      </c>
      <c r="AN1441" s="2">
        <f t="shared" si="1395"/>
        <v>0</v>
      </c>
      <c r="AO1441" s="2">
        <f t="shared" si="1395"/>
        <v>0</v>
      </c>
      <c r="AP1441" s="2">
        <f t="shared" si="1395"/>
        <v>0</v>
      </c>
      <c r="AQ1441" s="2">
        <f t="shared" si="1395"/>
        <v>0</v>
      </c>
      <c r="AR1441" s="2">
        <f t="shared" si="1395"/>
        <v>39017.99</v>
      </c>
      <c r="AS1441" s="2">
        <f t="shared" si="1395"/>
        <v>39017.99</v>
      </c>
      <c r="AT1441" s="2">
        <f t="shared" si="1395"/>
        <v>0</v>
      </c>
      <c r="AU1441" s="2">
        <f t="shared" ref="AU1441:BZ1441" si="1396">AU1452</f>
        <v>0</v>
      </c>
      <c r="AV1441" s="2">
        <f t="shared" si="1396"/>
        <v>6096.73</v>
      </c>
      <c r="AW1441" s="2">
        <f t="shared" si="1396"/>
        <v>6096.73</v>
      </c>
      <c r="AX1441" s="2">
        <f t="shared" si="1396"/>
        <v>0</v>
      </c>
      <c r="AY1441" s="2">
        <f t="shared" si="1396"/>
        <v>6096.73</v>
      </c>
      <c r="AZ1441" s="2">
        <f t="shared" si="1396"/>
        <v>0</v>
      </c>
      <c r="BA1441" s="2">
        <f t="shared" si="1396"/>
        <v>0</v>
      </c>
      <c r="BB1441" s="2">
        <f t="shared" si="1396"/>
        <v>0</v>
      </c>
      <c r="BC1441" s="2">
        <f t="shared" si="1396"/>
        <v>0</v>
      </c>
      <c r="BD1441" s="2">
        <f t="shared" si="1396"/>
        <v>0</v>
      </c>
      <c r="BE1441" s="2">
        <f t="shared" si="1396"/>
        <v>0</v>
      </c>
      <c r="BF1441" s="2">
        <f t="shared" si="1396"/>
        <v>0</v>
      </c>
      <c r="BG1441" s="2">
        <f t="shared" si="1396"/>
        <v>0</v>
      </c>
      <c r="BH1441" s="2">
        <f t="shared" si="1396"/>
        <v>0</v>
      </c>
      <c r="BI1441" s="2">
        <f t="shared" si="1396"/>
        <v>0</v>
      </c>
      <c r="BJ1441" s="2">
        <f t="shared" si="1396"/>
        <v>0</v>
      </c>
      <c r="BK1441" s="2">
        <f t="shared" si="1396"/>
        <v>0</v>
      </c>
      <c r="BL1441" s="2">
        <f t="shared" si="1396"/>
        <v>0</v>
      </c>
      <c r="BM1441" s="2">
        <f t="shared" si="1396"/>
        <v>0</v>
      </c>
      <c r="BN1441" s="2">
        <f t="shared" si="1396"/>
        <v>0</v>
      </c>
      <c r="BO1441" s="2">
        <f t="shared" si="1396"/>
        <v>0</v>
      </c>
      <c r="BP1441" s="2">
        <f t="shared" si="1396"/>
        <v>0</v>
      </c>
      <c r="BQ1441" s="2">
        <f t="shared" si="1396"/>
        <v>0</v>
      </c>
      <c r="BR1441" s="2">
        <f t="shared" si="1396"/>
        <v>0</v>
      </c>
      <c r="BS1441" s="2">
        <f t="shared" si="1396"/>
        <v>0</v>
      </c>
      <c r="BT1441" s="2">
        <f t="shared" si="1396"/>
        <v>0</v>
      </c>
      <c r="BU1441" s="2">
        <f t="shared" si="1396"/>
        <v>0</v>
      </c>
      <c r="BV1441" s="2">
        <f t="shared" si="1396"/>
        <v>0</v>
      </c>
      <c r="BW1441" s="2">
        <f t="shared" si="1396"/>
        <v>0</v>
      </c>
      <c r="BX1441" s="2">
        <f t="shared" si="1396"/>
        <v>0</v>
      </c>
      <c r="BY1441" s="2">
        <f t="shared" si="1396"/>
        <v>0</v>
      </c>
      <c r="BZ1441" s="2">
        <f t="shared" si="1396"/>
        <v>0</v>
      </c>
      <c r="CA1441" s="2">
        <f t="shared" ref="CA1441:DF1441" si="1397">CA1452</f>
        <v>39017.99</v>
      </c>
      <c r="CB1441" s="2">
        <f t="shared" si="1397"/>
        <v>39017.99</v>
      </c>
      <c r="CC1441" s="2">
        <f t="shared" si="1397"/>
        <v>0</v>
      </c>
      <c r="CD1441" s="2">
        <f t="shared" si="1397"/>
        <v>0</v>
      </c>
      <c r="CE1441" s="2">
        <f t="shared" si="1397"/>
        <v>6096.73</v>
      </c>
      <c r="CF1441" s="2">
        <f t="shared" si="1397"/>
        <v>6096.73</v>
      </c>
      <c r="CG1441" s="2">
        <f t="shared" si="1397"/>
        <v>0</v>
      </c>
      <c r="CH1441" s="2">
        <f t="shared" si="1397"/>
        <v>6096.73</v>
      </c>
      <c r="CI1441" s="2">
        <f t="shared" si="1397"/>
        <v>0</v>
      </c>
      <c r="CJ1441" s="2">
        <f t="shared" si="1397"/>
        <v>0</v>
      </c>
      <c r="CK1441" s="2">
        <f t="shared" si="1397"/>
        <v>0</v>
      </c>
      <c r="CL1441" s="2">
        <f t="shared" si="1397"/>
        <v>0</v>
      </c>
      <c r="CM1441" s="2">
        <f t="shared" si="1397"/>
        <v>0</v>
      </c>
      <c r="CN1441" s="2">
        <f t="shared" si="1397"/>
        <v>0</v>
      </c>
      <c r="CO1441" s="2">
        <f t="shared" si="1397"/>
        <v>0</v>
      </c>
      <c r="CP1441" s="2">
        <f t="shared" si="1397"/>
        <v>0</v>
      </c>
      <c r="CQ1441" s="2">
        <f t="shared" si="1397"/>
        <v>0</v>
      </c>
      <c r="CR1441" s="2">
        <f t="shared" si="1397"/>
        <v>0</v>
      </c>
      <c r="CS1441" s="2">
        <f t="shared" si="1397"/>
        <v>0</v>
      </c>
      <c r="CT1441" s="2">
        <f t="shared" si="1397"/>
        <v>0</v>
      </c>
      <c r="CU1441" s="2">
        <f t="shared" si="1397"/>
        <v>0</v>
      </c>
      <c r="CV1441" s="2">
        <f t="shared" si="1397"/>
        <v>0</v>
      </c>
      <c r="CW1441" s="2">
        <f t="shared" si="1397"/>
        <v>0</v>
      </c>
      <c r="CX1441" s="2">
        <f t="shared" si="1397"/>
        <v>0</v>
      </c>
      <c r="CY1441" s="2">
        <f t="shared" si="1397"/>
        <v>0</v>
      </c>
      <c r="CZ1441" s="2">
        <f t="shared" si="1397"/>
        <v>0</v>
      </c>
      <c r="DA1441" s="2">
        <f t="shared" si="1397"/>
        <v>0</v>
      </c>
      <c r="DB1441" s="2">
        <f t="shared" si="1397"/>
        <v>0</v>
      </c>
      <c r="DC1441" s="2">
        <f t="shared" si="1397"/>
        <v>0</v>
      </c>
      <c r="DD1441" s="2">
        <f t="shared" si="1397"/>
        <v>0</v>
      </c>
      <c r="DE1441" s="2">
        <f t="shared" si="1397"/>
        <v>0</v>
      </c>
      <c r="DF1441" s="2">
        <f t="shared" si="1397"/>
        <v>0</v>
      </c>
      <c r="DG1441" s="3">
        <f t="shared" ref="DG1441:EL1441" si="1398">DG1452</f>
        <v>0</v>
      </c>
      <c r="DH1441" s="3">
        <f t="shared" si="1398"/>
        <v>0</v>
      </c>
      <c r="DI1441" s="3">
        <f t="shared" si="1398"/>
        <v>0</v>
      </c>
      <c r="DJ1441" s="3">
        <f t="shared" si="1398"/>
        <v>0</v>
      </c>
      <c r="DK1441" s="3">
        <f t="shared" si="1398"/>
        <v>0</v>
      </c>
      <c r="DL1441" s="3">
        <f t="shared" si="1398"/>
        <v>0</v>
      </c>
      <c r="DM1441" s="3">
        <f t="shared" si="1398"/>
        <v>0</v>
      </c>
      <c r="DN1441" s="3">
        <f t="shared" si="1398"/>
        <v>0</v>
      </c>
      <c r="DO1441" s="3">
        <f t="shared" si="1398"/>
        <v>0</v>
      </c>
      <c r="DP1441" s="3">
        <f t="shared" si="1398"/>
        <v>0</v>
      </c>
      <c r="DQ1441" s="3">
        <f t="shared" si="1398"/>
        <v>0</v>
      </c>
      <c r="DR1441" s="3">
        <f t="shared" si="1398"/>
        <v>0</v>
      </c>
      <c r="DS1441" s="3">
        <f t="shared" si="1398"/>
        <v>0</v>
      </c>
      <c r="DT1441" s="3">
        <f t="shared" si="1398"/>
        <v>0</v>
      </c>
      <c r="DU1441" s="3">
        <f t="shared" si="1398"/>
        <v>0</v>
      </c>
      <c r="DV1441" s="3">
        <f t="shared" si="1398"/>
        <v>0</v>
      </c>
      <c r="DW1441" s="3">
        <f t="shared" si="1398"/>
        <v>0</v>
      </c>
      <c r="DX1441" s="3">
        <f t="shared" si="1398"/>
        <v>0</v>
      </c>
      <c r="DY1441" s="3">
        <f t="shared" si="1398"/>
        <v>0</v>
      </c>
      <c r="DZ1441" s="3">
        <f t="shared" si="1398"/>
        <v>0</v>
      </c>
      <c r="EA1441" s="3">
        <f t="shared" si="1398"/>
        <v>0</v>
      </c>
      <c r="EB1441" s="3">
        <f t="shared" si="1398"/>
        <v>0</v>
      </c>
      <c r="EC1441" s="3">
        <f t="shared" si="1398"/>
        <v>0</v>
      </c>
      <c r="ED1441" s="3">
        <f t="shared" si="1398"/>
        <v>0</v>
      </c>
      <c r="EE1441" s="3">
        <f t="shared" si="1398"/>
        <v>0</v>
      </c>
      <c r="EF1441" s="3">
        <f t="shared" si="1398"/>
        <v>0</v>
      </c>
      <c r="EG1441" s="3">
        <f t="shared" si="1398"/>
        <v>0</v>
      </c>
      <c r="EH1441" s="3">
        <f t="shared" si="1398"/>
        <v>0</v>
      </c>
      <c r="EI1441" s="3">
        <f t="shared" si="1398"/>
        <v>0</v>
      </c>
      <c r="EJ1441" s="3">
        <f t="shared" si="1398"/>
        <v>0</v>
      </c>
      <c r="EK1441" s="3">
        <f t="shared" si="1398"/>
        <v>0</v>
      </c>
      <c r="EL1441" s="3">
        <f t="shared" si="1398"/>
        <v>0</v>
      </c>
      <c r="EM1441" s="3">
        <f t="shared" ref="EM1441:FR1441" si="1399">EM1452</f>
        <v>0</v>
      </c>
      <c r="EN1441" s="3">
        <f t="shared" si="1399"/>
        <v>0</v>
      </c>
      <c r="EO1441" s="3">
        <f t="shared" si="1399"/>
        <v>0</v>
      </c>
      <c r="EP1441" s="3">
        <f t="shared" si="1399"/>
        <v>0</v>
      </c>
      <c r="EQ1441" s="3">
        <f t="shared" si="1399"/>
        <v>0</v>
      </c>
      <c r="ER1441" s="3">
        <f t="shared" si="1399"/>
        <v>0</v>
      </c>
      <c r="ES1441" s="3">
        <f t="shared" si="1399"/>
        <v>0</v>
      </c>
      <c r="ET1441" s="3">
        <f t="shared" si="1399"/>
        <v>0</v>
      </c>
      <c r="EU1441" s="3">
        <f t="shared" si="1399"/>
        <v>0</v>
      </c>
      <c r="EV1441" s="3">
        <f t="shared" si="1399"/>
        <v>0</v>
      </c>
      <c r="EW1441" s="3">
        <f t="shared" si="1399"/>
        <v>0</v>
      </c>
      <c r="EX1441" s="3">
        <f t="shared" si="1399"/>
        <v>0</v>
      </c>
      <c r="EY1441" s="3">
        <f t="shared" si="1399"/>
        <v>0</v>
      </c>
      <c r="EZ1441" s="3">
        <f t="shared" si="1399"/>
        <v>0</v>
      </c>
      <c r="FA1441" s="3">
        <f t="shared" si="1399"/>
        <v>0</v>
      </c>
      <c r="FB1441" s="3">
        <f t="shared" si="1399"/>
        <v>0</v>
      </c>
      <c r="FC1441" s="3">
        <f t="shared" si="1399"/>
        <v>0</v>
      </c>
      <c r="FD1441" s="3">
        <f t="shared" si="1399"/>
        <v>0</v>
      </c>
      <c r="FE1441" s="3">
        <f t="shared" si="1399"/>
        <v>0</v>
      </c>
      <c r="FF1441" s="3">
        <f t="shared" si="1399"/>
        <v>0</v>
      </c>
      <c r="FG1441" s="3">
        <f t="shared" si="1399"/>
        <v>0</v>
      </c>
      <c r="FH1441" s="3">
        <f t="shared" si="1399"/>
        <v>0</v>
      </c>
      <c r="FI1441" s="3">
        <f t="shared" si="1399"/>
        <v>0</v>
      </c>
      <c r="FJ1441" s="3">
        <f t="shared" si="1399"/>
        <v>0</v>
      </c>
      <c r="FK1441" s="3">
        <f t="shared" si="1399"/>
        <v>0</v>
      </c>
      <c r="FL1441" s="3">
        <f t="shared" si="1399"/>
        <v>0</v>
      </c>
      <c r="FM1441" s="3">
        <f t="shared" si="1399"/>
        <v>0</v>
      </c>
      <c r="FN1441" s="3">
        <f t="shared" si="1399"/>
        <v>0</v>
      </c>
      <c r="FO1441" s="3">
        <f t="shared" si="1399"/>
        <v>0</v>
      </c>
      <c r="FP1441" s="3">
        <f t="shared" si="1399"/>
        <v>0</v>
      </c>
      <c r="FQ1441" s="3">
        <f t="shared" si="1399"/>
        <v>0</v>
      </c>
      <c r="FR1441" s="3">
        <f t="shared" si="1399"/>
        <v>0</v>
      </c>
      <c r="FS1441" s="3">
        <f t="shared" ref="FS1441:GX1441" si="1400">FS1452</f>
        <v>0</v>
      </c>
      <c r="FT1441" s="3">
        <f t="shared" si="1400"/>
        <v>0</v>
      </c>
      <c r="FU1441" s="3">
        <f t="shared" si="1400"/>
        <v>0</v>
      </c>
      <c r="FV1441" s="3">
        <f t="shared" si="1400"/>
        <v>0</v>
      </c>
      <c r="FW1441" s="3">
        <f t="shared" si="1400"/>
        <v>0</v>
      </c>
      <c r="FX1441" s="3">
        <f t="shared" si="1400"/>
        <v>0</v>
      </c>
      <c r="FY1441" s="3">
        <f t="shared" si="1400"/>
        <v>0</v>
      </c>
      <c r="FZ1441" s="3">
        <f t="shared" si="1400"/>
        <v>0</v>
      </c>
      <c r="GA1441" s="3">
        <f t="shared" si="1400"/>
        <v>0</v>
      </c>
      <c r="GB1441" s="3">
        <f t="shared" si="1400"/>
        <v>0</v>
      </c>
      <c r="GC1441" s="3">
        <f t="shared" si="1400"/>
        <v>0</v>
      </c>
      <c r="GD1441" s="3">
        <f t="shared" si="1400"/>
        <v>0</v>
      </c>
      <c r="GE1441" s="3">
        <f t="shared" si="1400"/>
        <v>0</v>
      </c>
      <c r="GF1441" s="3">
        <f t="shared" si="1400"/>
        <v>0</v>
      </c>
      <c r="GG1441" s="3">
        <f t="shared" si="1400"/>
        <v>0</v>
      </c>
      <c r="GH1441" s="3">
        <f t="shared" si="1400"/>
        <v>0</v>
      </c>
      <c r="GI1441" s="3">
        <f t="shared" si="1400"/>
        <v>0</v>
      </c>
      <c r="GJ1441" s="3">
        <f t="shared" si="1400"/>
        <v>0</v>
      </c>
      <c r="GK1441" s="3">
        <f t="shared" si="1400"/>
        <v>0</v>
      </c>
      <c r="GL1441" s="3">
        <f t="shared" si="1400"/>
        <v>0</v>
      </c>
      <c r="GM1441" s="3">
        <f t="shared" si="1400"/>
        <v>0</v>
      </c>
      <c r="GN1441" s="3">
        <f t="shared" si="1400"/>
        <v>0</v>
      </c>
      <c r="GO1441" s="3">
        <f t="shared" si="1400"/>
        <v>0</v>
      </c>
      <c r="GP1441" s="3">
        <f t="shared" si="1400"/>
        <v>0</v>
      </c>
      <c r="GQ1441" s="3">
        <f t="shared" si="1400"/>
        <v>0</v>
      </c>
      <c r="GR1441" s="3">
        <f t="shared" si="1400"/>
        <v>0</v>
      </c>
      <c r="GS1441" s="3">
        <f t="shared" si="1400"/>
        <v>0</v>
      </c>
      <c r="GT1441" s="3">
        <f t="shared" si="1400"/>
        <v>0</v>
      </c>
      <c r="GU1441" s="3">
        <f t="shared" si="1400"/>
        <v>0</v>
      </c>
      <c r="GV1441" s="3">
        <f t="shared" si="1400"/>
        <v>0</v>
      </c>
      <c r="GW1441" s="3">
        <f t="shared" si="1400"/>
        <v>0</v>
      </c>
      <c r="GX1441" s="3">
        <f t="shared" si="1400"/>
        <v>0</v>
      </c>
    </row>
    <row r="1443" spans="1:245">
      <c r="A1443">
        <v>17</v>
      </c>
      <c r="B1443">
        <v>0</v>
      </c>
      <c r="C1443">
        <f>ROW(SmtRes!A1261)</f>
        <v>1261</v>
      </c>
      <c r="D1443">
        <f>ROW(EtalonRes!A1241)</f>
        <v>1241</v>
      </c>
      <c r="E1443" t="s">
        <v>17</v>
      </c>
      <c r="F1443" t="s">
        <v>360</v>
      </c>
      <c r="G1443" t="s">
        <v>361</v>
      </c>
      <c r="H1443" t="s">
        <v>195</v>
      </c>
      <c r="I1443">
        <f>ROUND(7.8/100,9)</f>
        <v>7.8E-2</v>
      </c>
      <c r="J1443">
        <v>0</v>
      </c>
      <c r="O1443">
        <f t="shared" ref="O1443:O1450" si="1401">ROUND(CP1443,2)</f>
        <v>3623.79</v>
      </c>
      <c r="P1443">
        <f t="shared" ref="P1443:P1450" si="1402">ROUND(CQ1443*I1443,2)</f>
        <v>2556.54</v>
      </c>
      <c r="Q1443">
        <f t="shared" ref="Q1443:Q1450" si="1403">ROUND(CR1443*I1443,2)</f>
        <v>310.93</v>
      </c>
      <c r="R1443">
        <f t="shared" ref="R1443:R1450" si="1404">ROUND(CS1443*I1443,2)</f>
        <v>166.65</v>
      </c>
      <c r="S1443">
        <f t="shared" ref="S1443:S1450" si="1405">ROUND(CT1443*I1443,2)</f>
        <v>756.32</v>
      </c>
      <c r="T1443">
        <f t="shared" ref="T1443:T1450" si="1406">ROUND(CU1443*I1443,2)</f>
        <v>0</v>
      </c>
      <c r="U1443">
        <f t="shared" ref="U1443:U1450" si="1407">CV1443*I1443</f>
        <v>2.9203199999999998</v>
      </c>
      <c r="V1443">
        <f t="shared" ref="V1443:V1450" si="1408">CW1443*I1443</f>
        <v>0.52260000000000006</v>
      </c>
      <c r="W1443">
        <f t="shared" ref="W1443:W1450" si="1409">ROUND(CX1443*I1443,2)</f>
        <v>0</v>
      </c>
      <c r="X1443">
        <f t="shared" ref="X1443:Y1450" si="1410">ROUND(CY1443,2)</f>
        <v>1024.5</v>
      </c>
      <c r="Y1443">
        <f t="shared" si="1410"/>
        <v>590.70000000000005</v>
      </c>
      <c r="AA1443">
        <v>33525518</v>
      </c>
      <c r="AB1443">
        <f t="shared" ref="AB1443:AB1450" si="1411">ROUND((AC1443+AD1443+AF1443),6)</f>
        <v>6271.02</v>
      </c>
      <c r="AC1443">
        <f>ROUND((ES1443),6)</f>
        <v>5583.68</v>
      </c>
      <c r="AD1443">
        <f t="shared" ref="AD1443:AD1450" si="1412">ROUND((((ET1443)-(EU1443))+AE1443),6)</f>
        <v>381.46</v>
      </c>
      <c r="AE1443">
        <f t="shared" ref="AE1443:AF1450" si="1413">ROUND((EU1443),6)</f>
        <v>67.400000000000006</v>
      </c>
      <c r="AF1443">
        <f t="shared" si="1413"/>
        <v>305.88</v>
      </c>
      <c r="AG1443">
        <f t="shared" ref="AG1443:AG1450" si="1414">ROUND((AP1443),6)</f>
        <v>0</v>
      </c>
      <c r="AH1443">
        <f t="shared" ref="AH1443:AI1450" si="1415">(EW1443)</f>
        <v>37.44</v>
      </c>
      <c r="AI1443">
        <f t="shared" si="1415"/>
        <v>6.7</v>
      </c>
      <c r="AJ1443">
        <f t="shared" ref="AJ1443:AJ1450" si="1416">(AS1443)</f>
        <v>0</v>
      </c>
      <c r="AK1443">
        <v>6271.02</v>
      </c>
      <c r="AL1443">
        <v>5583.68</v>
      </c>
      <c r="AM1443">
        <v>381.46</v>
      </c>
      <c r="AN1443">
        <v>67.400000000000006</v>
      </c>
      <c r="AO1443">
        <v>305.88</v>
      </c>
      <c r="AP1443">
        <v>0</v>
      </c>
      <c r="AQ1443">
        <v>37.44</v>
      </c>
      <c r="AR1443">
        <v>6.7</v>
      </c>
      <c r="AS1443">
        <v>0</v>
      </c>
      <c r="AT1443">
        <v>111</v>
      </c>
      <c r="AU1443">
        <v>64</v>
      </c>
      <c r="AV1443">
        <v>1</v>
      </c>
      <c r="AW1443">
        <v>1</v>
      </c>
      <c r="AZ1443">
        <v>1</v>
      </c>
      <c r="BA1443">
        <v>31.7</v>
      </c>
      <c r="BB1443">
        <v>10.45</v>
      </c>
      <c r="BC1443">
        <v>5.87</v>
      </c>
      <c r="BD1443" t="s">
        <v>3</v>
      </c>
      <c r="BE1443" t="s">
        <v>3</v>
      </c>
      <c r="BF1443" t="s">
        <v>3</v>
      </c>
      <c r="BG1443" t="s">
        <v>3</v>
      </c>
      <c r="BH1443">
        <v>0</v>
      </c>
      <c r="BI1443">
        <v>1</v>
      </c>
      <c r="BJ1443" t="s">
        <v>362</v>
      </c>
      <c r="BM1443">
        <v>11001</v>
      </c>
      <c r="BN1443">
        <v>0</v>
      </c>
      <c r="BO1443" t="s">
        <v>360</v>
      </c>
      <c r="BP1443">
        <v>1</v>
      </c>
      <c r="BQ1443">
        <v>2</v>
      </c>
      <c r="BR1443">
        <v>0</v>
      </c>
      <c r="BS1443">
        <v>31.7</v>
      </c>
      <c r="BT1443">
        <v>1</v>
      </c>
      <c r="BU1443">
        <v>1</v>
      </c>
      <c r="BV1443">
        <v>1</v>
      </c>
      <c r="BW1443">
        <v>1</v>
      </c>
      <c r="BX1443">
        <v>1</v>
      </c>
      <c r="BY1443" t="s">
        <v>3</v>
      </c>
      <c r="BZ1443">
        <v>123</v>
      </c>
      <c r="CA1443">
        <v>75</v>
      </c>
      <c r="CE1443">
        <v>0</v>
      </c>
      <c r="CF1443">
        <v>0</v>
      </c>
      <c r="CG1443">
        <v>0</v>
      </c>
      <c r="CM1443">
        <v>0</v>
      </c>
      <c r="CN1443" t="s">
        <v>3</v>
      </c>
      <c r="CO1443">
        <v>0</v>
      </c>
      <c r="CP1443">
        <f t="shared" ref="CP1443:CP1450" si="1417">(P1443+Q1443+S1443)</f>
        <v>3623.79</v>
      </c>
      <c r="CQ1443">
        <f t="shared" ref="CQ1443:CQ1450" si="1418">AC1443*BC1443</f>
        <v>32776.2016</v>
      </c>
      <c r="CR1443">
        <f t="shared" ref="CR1443:CR1450" si="1419">AD1443*BB1443</f>
        <v>3986.2569999999996</v>
      </c>
      <c r="CS1443">
        <f t="shared" ref="CS1443:CS1450" si="1420">AE1443*BS1443</f>
        <v>2136.58</v>
      </c>
      <c r="CT1443">
        <f t="shared" ref="CT1443:CT1450" si="1421">AF1443*BA1443</f>
        <v>9696.3959999999988</v>
      </c>
      <c r="CU1443">
        <f t="shared" ref="CU1443:CX1450" si="1422">AG1443</f>
        <v>0</v>
      </c>
      <c r="CV1443">
        <f t="shared" si="1422"/>
        <v>37.44</v>
      </c>
      <c r="CW1443">
        <f t="shared" si="1422"/>
        <v>6.7</v>
      </c>
      <c r="CX1443">
        <f t="shared" si="1422"/>
        <v>0</v>
      </c>
      <c r="CY1443">
        <f t="shared" ref="CY1443:CY1450" si="1423">(((S1443+R1443)*AT1443)/100)</f>
        <v>1024.4966999999999</v>
      </c>
      <c r="CZ1443">
        <f t="shared" ref="CZ1443:CZ1450" si="1424">(((S1443+R1443)*AU1443)/100)</f>
        <v>590.70080000000007</v>
      </c>
      <c r="DC1443" t="s">
        <v>3</v>
      </c>
      <c r="DD1443" t="s">
        <v>3</v>
      </c>
      <c r="DE1443" t="s">
        <v>3</v>
      </c>
      <c r="DF1443" t="s">
        <v>3</v>
      </c>
      <c r="DG1443" t="s">
        <v>3</v>
      </c>
      <c r="DH1443" t="s">
        <v>3</v>
      </c>
      <c r="DI1443" t="s">
        <v>3</v>
      </c>
      <c r="DJ1443" t="s">
        <v>3</v>
      </c>
      <c r="DK1443" t="s">
        <v>3</v>
      </c>
      <c r="DL1443" t="s">
        <v>3</v>
      </c>
      <c r="DM1443" t="s">
        <v>3</v>
      </c>
      <c r="DN1443">
        <v>0</v>
      </c>
      <c r="DO1443">
        <v>0</v>
      </c>
      <c r="DP1443">
        <v>1</v>
      </c>
      <c r="DQ1443">
        <v>1</v>
      </c>
      <c r="DU1443">
        <v>1013</v>
      </c>
      <c r="DV1443" t="s">
        <v>195</v>
      </c>
      <c r="DW1443" t="s">
        <v>195</v>
      </c>
      <c r="DX1443">
        <v>1</v>
      </c>
      <c r="DZ1443" t="s">
        <v>3</v>
      </c>
      <c r="EA1443" t="s">
        <v>3</v>
      </c>
      <c r="EB1443" t="s">
        <v>3</v>
      </c>
      <c r="EC1443" t="s">
        <v>3</v>
      </c>
      <c r="EE1443">
        <v>36260427</v>
      </c>
      <c r="EF1443">
        <v>2</v>
      </c>
      <c r="EG1443" t="s">
        <v>55</v>
      </c>
      <c r="EH1443">
        <v>0</v>
      </c>
      <c r="EI1443" t="s">
        <v>3</v>
      </c>
      <c r="EJ1443">
        <v>1</v>
      </c>
      <c r="EK1443">
        <v>11001</v>
      </c>
      <c r="EL1443" t="s">
        <v>23</v>
      </c>
      <c r="EM1443" t="s">
        <v>197</v>
      </c>
      <c r="EO1443" t="s">
        <v>3</v>
      </c>
      <c r="EQ1443">
        <v>0</v>
      </c>
      <c r="ER1443">
        <v>6271.02</v>
      </c>
      <c r="ES1443">
        <v>5583.68</v>
      </c>
      <c r="ET1443">
        <v>381.46</v>
      </c>
      <c r="EU1443">
        <v>67.400000000000006</v>
      </c>
      <c r="EV1443">
        <v>305.88</v>
      </c>
      <c r="EW1443">
        <v>37.44</v>
      </c>
      <c r="EX1443">
        <v>6.7</v>
      </c>
      <c r="EY1443">
        <v>0</v>
      </c>
      <c r="FQ1443">
        <v>0</v>
      </c>
      <c r="FR1443">
        <f t="shared" ref="FR1443:FR1450" si="1425">ROUND(IF(AND(BH1443=3,BI1443=3),P1443,0),2)</f>
        <v>0</v>
      </c>
      <c r="FS1443">
        <v>0</v>
      </c>
      <c r="FT1443" t="s">
        <v>58</v>
      </c>
      <c r="FU1443" t="s">
        <v>59</v>
      </c>
      <c r="FX1443">
        <v>110.7</v>
      </c>
      <c r="FY1443">
        <v>63.75</v>
      </c>
      <c r="GA1443" t="s">
        <v>3</v>
      </c>
      <c r="GD1443">
        <v>1</v>
      </c>
      <c r="GF1443">
        <v>1838797249</v>
      </c>
      <c r="GG1443">
        <v>2</v>
      </c>
      <c r="GH1443">
        <v>1</v>
      </c>
      <c r="GI1443">
        <v>2</v>
      </c>
      <c r="GJ1443">
        <v>0</v>
      </c>
      <c r="GK1443">
        <v>0</v>
      </c>
      <c r="GL1443">
        <f t="shared" ref="GL1443:GL1450" si="1426">ROUND(IF(AND(BH1443=3,BI1443=3,FS1443&lt;&gt;0),P1443,0),2)</f>
        <v>0</v>
      </c>
      <c r="GM1443">
        <f t="shared" ref="GM1443:GM1450" si="1427">ROUND(O1443+X1443+Y1443,2)+GX1443</f>
        <v>5238.99</v>
      </c>
      <c r="GN1443">
        <f t="shared" ref="GN1443:GN1450" si="1428">IF(OR(BI1443=0,BI1443=1),ROUND(O1443+X1443+Y1443,2),0)</f>
        <v>5238.99</v>
      </c>
      <c r="GO1443">
        <f t="shared" ref="GO1443:GO1450" si="1429">IF(BI1443=2,ROUND(O1443+X1443+Y1443,2),0)</f>
        <v>0</v>
      </c>
      <c r="GP1443">
        <f t="shared" ref="GP1443:GP1450" si="1430">IF(BI1443=4,ROUND(O1443+X1443+Y1443,2)+GX1443,0)</f>
        <v>0</v>
      </c>
      <c r="GR1443">
        <v>0</v>
      </c>
      <c r="GS1443">
        <v>3</v>
      </c>
      <c r="GT1443">
        <v>0</v>
      </c>
      <c r="GU1443" t="s">
        <v>3</v>
      </c>
      <c r="GV1443">
        <f t="shared" ref="GV1443:GV1450" si="1431">ROUND((GT1443),6)</f>
        <v>0</v>
      </c>
      <c r="GW1443">
        <v>1</v>
      </c>
      <c r="GX1443">
        <f t="shared" ref="GX1443:GX1450" si="1432">ROUND(HC1443*I1443,2)</f>
        <v>0</v>
      </c>
      <c r="HA1443">
        <v>0</v>
      </c>
      <c r="HB1443">
        <v>0</v>
      </c>
      <c r="HC1443">
        <f t="shared" ref="HC1443:HC1450" si="1433">GV1443*GW1443</f>
        <v>0</v>
      </c>
      <c r="HE1443" t="s">
        <v>3</v>
      </c>
      <c r="HF1443" t="s">
        <v>3</v>
      </c>
      <c r="IK1443">
        <v>0</v>
      </c>
    </row>
    <row r="1444" spans="1:245">
      <c r="A1444">
        <v>17</v>
      </c>
      <c r="B1444">
        <v>0</v>
      </c>
      <c r="C1444">
        <f>ROW(SmtRes!A1266)</f>
        <v>1266</v>
      </c>
      <c r="D1444">
        <f>ROW(EtalonRes!A1248)</f>
        <v>1248</v>
      </c>
      <c r="E1444" t="s">
        <v>30</v>
      </c>
      <c r="F1444" t="s">
        <v>363</v>
      </c>
      <c r="G1444" t="s">
        <v>364</v>
      </c>
      <c r="H1444" t="s">
        <v>33</v>
      </c>
      <c r="I1444">
        <f>ROUND(7.8/100,9)</f>
        <v>7.8E-2</v>
      </c>
      <c r="J1444">
        <v>0</v>
      </c>
      <c r="O1444">
        <f t="shared" si="1401"/>
        <v>918.79</v>
      </c>
      <c r="P1444">
        <f t="shared" si="1402"/>
        <v>0</v>
      </c>
      <c r="Q1444">
        <f t="shared" si="1403"/>
        <v>47.59</v>
      </c>
      <c r="R1444">
        <f t="shared" si="1404"/>
        <v>11.7</v>
      </c>
      <c r="S1444">
        <f t="shared" si="1405"/>
        <v>871.2</v>
      </c>
      <c r="T1444">
        <f t="shared" si="1406"/>
        <v>0</v>
      </c>
      <c r="U1444">
        <f t="shared" si="1407"/>
        <v>3.3071999999999999</v>
      </c>
      <c r="V1444">
        <f t="shared" si="1408"/>
        <v>2.7299999999999998E-2</v>
      </c>
      <c r="W1444">
        <f t="shared" si="1409"/>
        <v>0</v>
      </c>
      <c r="X1444">
        <f t="shared" si="1410"/>
        <v>980.02</v>
      </c>
      <c r="Y1444">
        <f t="shared" si="1410"/>
        <v>565.05999999999995</v>
      </c>
      <c r="AA1444">
        <v>33525518</v>
      </c>
      <c r="AB1444">
        <f t="shared" si="1411"/>
        <v>406.87</v>
      </c>
      <c r="AC1444">
        <f>ROUND(0,6)</f>
        <v>0</v>
      </c>
      <c r="AD1444">
        <f t="shared" si="1412"/>
        <v>54.53</v>
      </c>
      <c r="AE1444">
        <f t="shared" si="1413"/>
        <v>4.7300000000000004</v>
      </c>
      <c r="AF1444">
        <f t="shared" si="1413"/>
        <v>352.34</v>
      </c>
      <c r="AG1444">
        <f t="shared" si="1414"/>
        <v>0</v>
      </c>
      <c r="AH1444">
        <f t="shared" si="1415"/>
        <v>42.4</v>
      </c>
      <c r="AI1444">
        <f t="shared" si="1415"/>
        <v>0.35</v>
      </c>
      <c r="AJ1444">
        <f t="shared" si="1416"/>
        <v>0</v>
      </c>
      <c r="AK1444">
        <v>406.87</v>
      </c>
      <c r="AL1444">
        <v>0</v>
      </c>
      <c r="AM1444">
        <v>54.53</v>
      </c>
      <c r="AN1444">
        <v>4.7300000000000004</v>
      </c>
      <c r="AO1444">
        <v>352.34</v>
      </c>
      <c r="AP1444">
        <v>0</v>
      </c>
      <c r="AQ1444">
        <v>42.4</v>
      </c>
      <c r="AR1444">
        <v>0.35</v>
      </c>
      <c r="AS1444">
        <v>0</v>
      </c>
      <c r="AT1444">
        <v>111</v>
      </c>
      <c r="AU1444">
        <v>64</v>
      </c>
      <c r="AV1444">
        <v>1</v>
      </c>
      <c r="AW1444">
        <v>1</v>
      </c>
      <c r="AZ1444">
        <v>1</v>
      </c>
      <c r="BA1444">
        <v>31.7</v>
      </c>
      <c r="BB1444">
        <v>11.19</v>
      </c>
      <c r="BC1444">
        <v>7.28</v>
      </c>
      <c r="BD1444" t="s">
        <v>3</v>
      </c>
      <c r="BE1444" t="s">
        <v>3</v>
      </c>
      <c r="BF1444" t="s">
        <v>3</v>
      </c>
      <c r="BG1444" t="s">
        <v>3</v>
      </c>
      <c r="BH1444">
        <v>0</v>
      </c>
      <c r="BI1444">
        <v>1</v>
      </c>
      <c r="BJ1444" t="s">
        <v>365</v>
      </c>
      <c r="BM1444">
        <v>11001</v>
      </c>
      <c r="BN1444">
        <v>0</v>
      </c>
      <c r="BO1444" t="s">
        <v>363</v>
      </c>
      <c r="BP1444">
        <v>1</v>
      </c>
      <c r="BQ1444">
        <v>2</v>
      </c>
      <c r="BR1444">
        <v>0</v>
      </c>
      <c r="BS1444">
        <v>31.7</v>
      </c>
      <c r="BT1444">
        <v>1</v>
      </c>
      <c r="BU1444">
        <v>1</v>
      </c>
      <c r="BV1444">
        <v>1</v>
      </c>
      <c r="BW1444">
        <v>1</v>
      </c>
      <c r="BX1444">
        <v>1</v>
      </c>
      <c r="BY1444" t="s">
        <v>3</v>
      </c>
      <c r="BZ1444">
        <v>123</v>
      </c>
      <c r="CA1444">
        <v>75</v>
      </c>
      <c r="CE1444">
        <v>0</v>
      </c>
      <c r="CF1444">
        <v>0</v>
      </c>
      <c r="CG1444">
        <v>0</v>
      </c>
      <c r="CM1444">
        <v>0</v>
      </c>
      <c r="CN1444" t="s">
        <v>3</v>
      </c>
      <c r="CO1444">
        <v>0</v>
      </c>
      <c r="CP1444">
        <f t="shared" si="1417"/>
        <v>918.79000000000008</v>
      </c>
      <c r="CQ1444">
        <f t="shared" si="1418"/>
        <v>0</v>
      </c>
      <c r="CR1444">
        <f t="shared" si="1419"/>
        <v>610.19069999999999</v>
      </c>
      <c r="CS1444">
        <f t="shared" si="1420"/>
        <v>149.941</v>
      </c>
      <c r="CT1444">
        <f t="shared" si="1421"/>
        <v>11169.177999999998</v>
      </c>
      <c r="CU1444">
        <f t="shared" si="1422"/>
        <v>0</v>
      </c>
      <c r="CV1444">
        <f t="shared" si="1422"/>
        <v>42.4</v>
      </c>
      <c r="CW1444">
        <f t="shared" si="1422"/>
        <v>0.35</v>
      </c>
      <c r="CX1444">
        <f t="shared" si="1422"/>
        <v>0</v>
      </c>
      <c r="CY1444">
        <f t="shared" si="1423"/>
        <v>980.01900000000012</v>
      </c>
      <c r="CZ1444">
        <f t="shared" si="1424"/>
        <v>565.05600000000004</v>
      </c>
      <c r="DC1444" t="s">
        <v>3</v>
      </c>
      <c r="DD1444" t="s">
        <v>214</v>
      </c>
      <c r="DE1444" t="s">
        <v>3</v>
      </c>
      <c r="DF1444" t="s">
        <v>3</v>
      </c>
      <c r="DG1444" t="s">
        <v>3</v>
      </c>
      <c r="DH1444" t="s">
        <v>3</v>
      </c>
      <c r="DI1444" t="s">
        <v>3</v>
      </c>
      <c r="DJ1444" t="s">
        <v>3</v>
      </c>
      <c r="DK1444" t="s">
        <v>3</v>
      </c>
      <c r="DL1444" t="s">
        <v>3</v>
      </c>
      <c r="DM1444" t="s">
        <v>3</v>
      </c>
      <c r="DN1444">
        <v>0</v>
      </c>
      <c r="DO1444">
        <v>0</v>
      </c>
      <c r="DP1444">
        <v>1</v>
      </c>
      <c r="DQ1444">
        <v>1</v>
      </c>
      <c r="DU1444">
        <v>1013</v>
      </c>
      <c r="DV1444" t="s">
        <v>33</v>
      </c>
      <c r="DW1444" t="s">
        <v>33</v>
      </c>
      <c r="DX1444">
        <v>1</v>
      </c>
      <c r="DZ1444" t="s">
        <v>3</v>
      </c>
      <c r="EA1444" t="s">
        <v>3</v>
      </c>
      <c r="EB1444" t="s">
        <v>3</v>
      </c>
      <c r="EC1444" t="s">
        <v>3</v>
      </c>
      <c r="EE1444">
        <v>36260427</v>
      </c>
      <c r="EF1444">
        <v>2</v>
      </c>
      <c r="EG1444" t="s">
        <v>55</v>
      </c>
      <c r="EH1444">
        <v>0</v>
      </c>
      <c r="EI1444" t="s">
        <v>3</v>
      </c>
      <c r="EJ1444">
        <v>1</v>
      </c>
      <c r="EK1444">
        <v>11001</v>
      </c>
      <c r="EL1444" t="s">
        <v>23</v>
      </c>
      <c r="EM1444" t="s">
        <v>197</v>
      </c>
      <c r="EO1444" t="s">
        <v>3</v>
      </c>
      <c r="EQ1444">
        <v>0</v>
      </c>
      <c r="ER1444">
        <v>406.87</v>
      </c>
      <c r="ES1444">
        <v>0</v>
      </c>
      <c r="ET1444">
        <v>54.53</v>
      </c>
      <c r="EU1444">
        <v>4.7300000000000004</v>
      </c>
      <c r="EV1444">
        <v>352.34</v>
      </c>
      <c r="EW1444">
        <v>42.4</v>
      </c>
      <c r="EX1444">
        <v>0.35</v>
      </c>
      <c r="EY1444">
        <v>0</v>
      </c>
      <c r="FQ1444">
        <v>0</v>
      </c>
      <c r="FR1444">
        <f t="shared" si="1425"/>
        <v>0</v>
      </c>
      <c r="FS1444">
        <v>0</v>
      </c>
      <c r="FT1444" t="s">
        <v>58</v>
      </c>
      <c r="FU1444" t="s">
        <v>59</v>
      </c>
      <c r="FX1444">
        <v>110.7</v>
      </c>
      <c r="FY1444">
        <v>63.75</v>
      </c>
      <c r="GA1444" t="s">
        <v>3</v>
      </c>
      <c r="GD1444">
        <v>1</v>
      </c>
      <c r="GF1444">
        <v>-780012720</v>
      </c>
      <c r="GG1444">
        <v>2</v>
      </c>
      <c r="GH1444">
        <v>2</v>
      </c>
      <c r="GI1444">
        <v>2</v>
      </c>
      <c r="GJ1444">
        <v>0</v>
      </c>
      <c r="GK1444">
        <v>0</v>
      </c>
      <c r="GL1444">
        <f t="shared" si="1426"/>
        <v>0</v>
      </c>
      <c r="GM1444">
        <f t="shared" si="1427"/>
        <v>2463.87</v>
      </c>
      <c r="GN1444">
        <f t="shared" si="1428"/>
        <v>2463.87</v>
      </c>
      <c r="GO1444">
        <f t="shared" si="1429"/>
        <v>0</v>
      </c>
      <c r="GP1444">
        <f t="shared" si="1430"/>
        <v>0</v>
      </c>
      <c r="GR1444">
        <v>0</v>
      </c>
      <c r="GS1444">
        <v>3</v>
      </c>
      <c r="GT1444">
        <v>0</v>
      </c>
      <c r="GU1444" t="s">
        <v>3</v>
      </c>
      <c r="GV1444">
        <f t="shared" si="1431"/>
        <v>0</v>
      </c>
      <c r="GW1444">
        <v>1</v>
      </c>
      <c r="GX1444">
        <f t="shared" si="1432"/>
        <v>0</v>
      </c>
      <c r="HA1444">
        <v>0</v>
      </c>
      <c r="HB1444">
        <v>0</v>
      </c>
      <c r="HC1444">
        <f t="shared" si="1433"/>
        <v>0</v>
      </c>
      <c r="HE1444" t="s">
        <v>3</v>
      </c>
      <c r="HF1444" t="s">
        <v>3</v>
      </c>
      <c r="IK1444">
        <v>0</v>
      </c>
    </row>
    <row r="1445" spans="1:245">
      <c r="A1445">
        <v>17</v>
      </c>
      <c r="B1445">
        <v>0</v>
      </c>
      <c r="C1445">
        <f>ROW(SmtRes!A1269)</f>
        <v>1269</v>
      </c>
      <c r="D1445">
        <f>ROW(EtalonRes!A1252)</f>
        <v>1252</v>
      </c>
      <c r="E1445" t="s">
        <v>36</v>
      </c>
      <c r="F1445" t="s">
        <v>211</v>
      </c>
      <c r="G1445" t="s">
        <v>212</v>
      </c>
      <c r="H1445" t="s">
        <v>20</v>
      </c>
      <c r="I1445">
        <f>ROUND(12.44/100,9)</f>
        <v>0.1244</v>
      </c>
      <c r="J1445">
        <v>0</v>
      </c>
      <c r="O1445">
        <f t="shared" si="1401"/>
        <v>349.39</v>
      </c>
      <c r="P1445">
        <f t="shared" si="1402"/>
        <v>0</v>
      </c>
      <c r="Q1445">
        <f t="shared" si="1403"/>
        <v>3.39</v>
      </c>
      <c r="R1445">
        <f t="shared" si="1404"/>
        <v>0</v>
      </c>
      <c r="S1445">
        <f t="shared" si="1405"/>
        <v>346</v>
      </c>
      <c r="T1445">
        <f t="shared" si="1406"/>
        <v>0</v>
      </c>
      <c r="U1445">
        <f t="shared" si="1407"/>
        <v>1.1183559999999999</v>
      </c>
      <c r="V1445">
        <f t="shared" si="1408"/>
        <v>0</v>
      </c>
      <c r="W1445">
        <f t="shared" si="1409"/>
        <v>0</v>
      </c>
      <c r="X1445">
        <f t="shared" si="1410"/>
        <v>384.06</v>
      </c>
      <c r="Y1445">
        <f t="shared" si="1410"/>
        <v>221.44</v>
      </c>
      <c r="AA1445">
        <v>33525518</v>
      </c>
      <c r="AB1445">
        <f t="shared" si="1411"/>
        <v>90.36</v>
      </c>
      <c r="AC1445">
        <f>ROUND(0,6)</f>
        <v>0</v>
      </c>
      <c r="AD1445">
        <f t="shared" si="1412"/>
        <v>2.62</v>
      </c>
      <c r="AE1445">
        <f t="shared" si="1413"/>
        <v>0</v>
      </c>
      <c r="AF1445">
        <f t="shared" si="1413"/>
        <v>87.74</v>
      </c>
      <c r="AG1445">
        <f t="shared" si="1414"/>
        <v>0</v>
      </c>
      <c r="AH1445">
        <f t="shared" si="1415"/>
        <v>8.99</v>
      </c>
      <c r="AI1445">
        <f t="shared" si="1415"/>
        <v>0</v>
      </c>
      <c r="AJ1445">
        <f t="shared" si="1416"/>
        <v>0</v>
      </c>
      <c r="AK1445">
        <v>90.36</v>
      </c>
      <c r="AL1445">
        <v>0</v>
      </c>
      <c r="AM1445">
        <v>2.62</v>
      </c>
      <c r="AN1445">
        <v>0</v>
      </c>
      <c r="AO1445">
        <v>87.74</v>
      </c>
      <c r="AP1445">
        <v>0</v>
      </c>
      <c r="AQ1445">
        <v>8.99</v>
      </c>
      <c r="AR1445">
        <v>0</v>
      </c>
      <c r="AS1445">
        <v>0</v>
      </c>
      <c r="AT1445">
        <v>111</v>
      </c>
      <c r="AU1445">
        <v>64</v>
      </c>
      <c r="AV1445">
        <v>1</v>
      </c>
      <c r="AW1445">
        <v>1</v>
      </c>
      <c r="AZ1445">
        <v>1</v>
      </c>
      <c r="BA1445">
        <v>31.7</v>
      </c>
      <c r="BB1445">
        <v>10.4</v>
      </c>
      <c r="BC1445">
        <v>2.86</v>
      </c>
      <c r="BD1445" t="s">
        <v>3</v>
      </c>
      <c r="BE1445" t="s">
        <v>3</v>
      </c>
      <c r="BF1445" t="s">
        <v>3</v>
      </c>
      <c r="BG1445" t="s">
        <v>3</v>
      </c>
      <c r="BH1445">
        <v>0</v>
      </c>
      <c r="BI1445">
        <v>1</v>
      </c>
      <c r="BJ1445" t="s">
        <v>213</v>
      </c>
      <c r="BM1445">
        <v>11001</v>
      </c>
      <c r="BN1445">
        <v>0</v>
      </c>
      <c r="BO1445" t="s">
        <v>211</v>
      </c>
      <c r="BP1445">
        <v>1</v>
      </c>
      <c r="BQ1445">
        <v>2</v>
      </c>
      <c r="BR1445">
        <v>0</v>
      </c>
      <c r="BS1445">
        <v>31.7</v>
      </c>
      <c r="BT1445">
        <v>1</v>
      </c>
      <c r="BU1445">
        <v>1</v>
      </c>
      <c r="BV1445">
        <v>1</v>
      </c>
      <c r="BW1445">
        <v>1</v>
      </c>
      <c r="BX1445">
        <v>1</v>
      </c>
      <c r="BY1445" t="s">
        <v>3</v>
      </c>
      <c r="BZ1445">
        <v>123</v>
      </c>
      <c r="CA1445">
        <v>75</v>
      </c>
      <c r="CE1445">
        <v>0</v>
      </c>
      <c r="CF1445">
        <v>0</v>
      </c>
      <c r="CG1445">
        <v>0</v>
      </c>
      <c r="CM1445">
        <v>0</v>
      </c>
      <c r="CN1445" t="s">
        <v>3</v>
      </c>
      <c r="CO1445">
        <v>0</v>
      </c>
      <c r="CP1445">
        <f t="shared" si="1417"/>
        <v>349.39</v>
      </c>
      <c r="CQ1445">
        <f t="shared" si="1418"/>
        <v>0</v>
      </c>
      <c r="CR1445">
        <f t="shared" si="1419"/>
        <v>27.248000000000001</v>
      </c>
      <c r="CS1445">
        <f t="shared" si="1420"/>
        <v>0</v>
      </c>
      <c r="CT1445">
        <f t="shared" si="1421"/>
        <v>2781.3579999999997</v>
      </c>
      <c r="CU1445">
        <f t="shared" si="1422"/>
        <v>0</v>
      </c>
      <c r="CV1445">
        <f t="shared" si="1422"/>
        <v>8.99</v>
      </c>
      <c r="CW1445">
        <f t="shared" si="1422"/>
        <v>0</v>
      </c>
      <c r="CX1445">
        <f t="shared" si="1422"/>
        <v>0</v>
      </c>
      <c r="CY1445">
        <f t="shared" si="1423"/>
        <v>384.06</v>
      </c>
      <c r="CZ1445">
        <f t="shared" si="1424"/>
        <v>221.44</v>
      </c>
      <c r="DC1445" t="s">
        <v>3</v>
      </c>
      <c r="DD1445" t="s">
        <v>214</v>
      </c>
      <c r="DE1445" t="s">
        <v>3</v>
      </c>
      <c r="DF1445" t="s">
        <v>3</v>
      </c>
      <c r="DG1445" t="s">
        <v>3</v>
      </c>
      <c r="DH1445" t="s">
        <v>3</v>
      </c>
      <c r="DI1445" t="s">
        <v>3</v>
      </c>
      <c r="DJ1445" t="s">
        <v>3</v>
      </c>
      <c r="DK1445" t="s">
        <v>3</v>
      </c>
      <c r="DL1445" t="s">
        <v>3</v>
      </c>
      <c r="DM1445" t="s">
        <v>3</v>
      </c>
      <c r="DN1445">
        <v>0</v>
      </c>
      <c r="DO1445">
        <v>0</v>
      </c>
      <c r="DP1445">
        <v>1</v>
      </c>
      <c r="DQ1445">
        <v>1</v>
      </c>
      <c r="DU1445">
        <v>1013</v>
      </c>
      <c r="DV1445" t="s">
        <v>20</v>
      </c>
      <c r="DW1445" t="s">
        <v>20</v>
      </c>
      <c r="DX1445">
        <v>1</v>
      </c>
      <c r="DZ1445" t="s">
        <v>3</v>
      </c>
      <c r="EA1445" t="s">
        <v>3</v>
      </c>
      <c r="EB1445" t="s">
        <v>3</v>
      </c>
      <c r="EC1445" t="s">
        <v>3</v>
      </c>
      <c r="EE1445">
        <v>36260427</v>
      </c>
      <c r="EF1445">
        <v>2</v>
      </c>
      <c r="EG1445" t="s">
        <v>55</v>
      </c>
      <c r="EH1445">
        <v>0</v>
      </c>
      <c r="EI1445" t="s">
        <v>3</v>
      </c>
      <c r="EJ1445">
        <v>1</v>
      </c>
      <c r="EK1445">
        <v>11001</v>
      </c>
      <c r="EL1445" t="s">
        <v>23</v>
      </c>
      <c r="EM1445" t="s">
        <v>197</v>
      </c>
      <c r="EO1445" t="s">
        <v>3</v>
      </c>
      <c r="EQ1445">
        <v>0</v>
      </c>
      <c r="ER1445">
        <v>90.36</v>
      </c>
      <c r="ES1445">
        <v>0</v>
      </c>
      <c r="ET1445">
        <v>2.62</v>
      </c>
      <c r="EU1445">
        <v>0</v>
      </c>
      <c r="EV1445">
        <v>87.74</v>
      </c>
      <c r="EW1445">
        <v>8.99</v>
      </c>
      <c r="EX1445">
        <v>0</v>
      </c>
      <c r="EY1445">
        <v>0</v>
      </c>
      <c r="FQ1445">
        <v>0</v>
      </c>
      <c r="FR1445">
        <f t="shared" si="1425"/>
        <v>0</v>
      </c>
      <c r="FS1445">
        <v>0</v>
      </c>
      <c r="FT1445" t="s">
        <v>58</v>
      </c>
      <c r="FU1445" t="s">
        <v>59</v>
      </c>
      <c r="FX1445">
        <v>110.7</v>
      </c>
      <c r="FY1445">
        <v>63.75</v>
      </c>
      <c r="GA1445" t="s">
        <v>3</v>
      </c>
      <c r="GD1445">
        <v>1</v>
      </c>
      <c r="GF1445">
        <v>273681548</v>
      </c>
      <c r="GG1445">
        <v>2</v>
      </c>
      <c r="GH1445">
        <v>2</v>
      </c>
      <c r="GI1445">
        <v>2</v>
      </c>
      <c r="GJ1445">
        <v>0</v>
      </c>
      <c r="GK1445">
        <v>0</v>
      </c>
      <c r="GL1445">
        <f t="shared" si="1426"/>
        <v>0</v>
      </c>
      <c r="GM1445">
        <f t="shared" si="1427"/>
        <v>954.89</v>
      </c>
      <c r="GN1445">
        <f t="shared" si="1428"/>
        <v>954.89</v>
      </c>
      <c r="GO1445">
        <f t="shared" si="1429"/>
        <v>0</v>
      </c>
      <c r="GP1445">
        <f t="shared" si="1430"/>
        <v>0</v>
      </c>
      <c r="GR1445">
        <v>0</v>
      </c>
      <c r="GS1445">
        <v>3</v>
      </c>
      <c r="GT1445">
        <v>0</v>
      </c>
      <c r="GU1445" t="s">
        <v>3</v>
      </c>
      <c r="GV1445">
        <f t="shared" si="1431"/>
        <v>0</v>
      </c>
      <c r="GW1445">
        <v>1</v>
      </c>
      <c r="GX1445">
        <f t="shared" si="1432"/>
        <v>0</v>
      </c>
      <c r="HA1445">
        <v>0</v>
      </c>
      <c r="HB1445">
        <v>0</v>
      </c>
      <c r="HC1445">
        <f t="shared" si="1433"/>
        <v>0</v>
      </c>
      <c r="HE1445" t="s">
        <v>3</v>
      </c>
      <c r="HF1445" t="s">
        <v>3</v>
      </c>
      <c r="IK1445">
        <v>0</v>
      </c>
    </row>
    <row r="1446" spans="1:245">
      <c r="A1446">
        <v>17</v>
      </c>
      <c r="B1446">
        <v>0</v>
      </c>
      <c r="C1446">
        <f>ROW(SmtRes!A1275)</f>
        <v>1275</v>
      </c>
      <c r="D1446">
        <f>ROW(EtalonRes!A1258)</f>
        <v>1258</v>
      </c>
      <c r="E1446" t="s">
        <v>42</v>
      </c>
      <c r="F1446" t="s">
        <v>366</v>
      </c>
      <c r="G1446" t="s">
        <v>367</v>
      </c>
      <c r="H1446" t="s">
        <v>33</v>
      </c>
      <c r="I1446">
        <f>ROUND(27.22/100,9)</f>
        <v>0.2722</v>
      </c>
      <c r="J1446">
        <v>0</v>
      </c>
      <c r="O1446">
        <f t="shared" si="1401"/>
        <v>1363.41</v>
      </c>
      <c r="P1446">
        <f t="shared" si="1402"/>
        <v>2.54</v>
      </c>
      <c r="Q1446">
        <f t="shared" si="1403"/>
        <v>6.16</v>
      </c>
      <c r="R1446">
        <f t="shared" si="1404"/>
        <v>1.21</v>
      </c>
      <c r="S1446">
        <f t="shared" si="1405"/>
        <v>1354.71</v>
      </c>
      <c r="T1446">
        <f t="shared" si="1406"/>
        <v>0</v>
      </c>
      <c r="U1446">
        <f t="shared" si="1407"/>
        <v>4.442304</v>
      </c>
      <c r="V1446">
        <f t="shared" si="1408"/>
        <v>2.722E-3</v>
      </c>
      <c r="W1446">
        <f t="shared" si="1409"/>
        <v>0</v>
      </c>
      <c r="X1446">
        <f t="shared" si="1410"/>
        <v>1288.1199999999999</v>
      </c>
      <c r="Y1446">
        <f t="shared" si="1410"/>
        <v>637.28</v>
      </c>
      <c r="AA1446">
        <v>33525518</v>
      </c>
      <c r="AB1446">
        <f t="shared" si="1411"/>
        <v>159.41999999999999</v>
      </c>
      <c r="AC1446">
        <f>ROUND((ES1446),6)</f>
        <v>0.36</v>
      </c>
      <c r="AD1446">
        <f t="shared" si="1412"/>
        <v>2.06</v>
      </c>
      <c r="AE1446">
        <f t="shared" si="1413"/>
        <v>0.14000000000000001</v>
      </c>
      <c r="AF1446">
        <f t="shared" si="1413"/>
        <v>157</v>
      </c>
      <c r="AG1446">
        <f t="shared" si="1414"/>
        <v>0</v>
      </c>
      <c r="AH1446">
        <f t="shared" si="1415"/>
        <v>16.32</v>
      </c>
      <c r="AI1446">
        <f t="shared" si="1415"/>
        <v>0.01</v>
      </c>
      <c r="AJ1446">
        <f t="shared" si="1416"/>
        <v>0</v>
      </c>
      <c r="AK1446">
        <v>159.41999999999999</v>
      </c>
      <c r="AL1446">
        <v>0.36</v>
      </c>
      <c r="AM1446">
        <v>2.06</v>
      </c>
      <c r="AN1446">
        <v>0.14000000000000001</v>
      </c>
      <c r="AO1446">
        <v>157</v>
      </c>
      <c r="AP1446">
        <v>0</v>
      </c>
      <c r="AQ1446">
        <v>16.32</v>
      </c>
      <c r="AR1446">
        <v>0.01</v>
      </c>
      <c r="AS1446">
        <v>0</v>
      </c>
      <c r="AT1446">
        <v>95</v>
      </c>
      <c r="AU1446">
        <v>47</v>
      </c>
      <c r="AV1446">
        <v>1</v>
      </c>
      <c r="AW1446">
        <v>1</v>
      </c>
      <c r="AZ1446">
        <v>1</v>
      </c>
      <c r="BA1446">
        <v>31.7</v>
      </c>
      <c r="BB1446">
        <v>10.99</v>
      </c>
      <c r="BC1446">
        <v>25.89</v>
      </c>
      <c r="BD1446" t="s">
        <v>3</v>
      </c>
      <c r="BE1446" t="s">
        <v>3</v>
      </c>
      <c r="BF1446" t="s">
        <v>3</v>
      </c>
      <c r="BG1446" t="s">
        <v>3</v>
      </c>
      <c r="BH1446">
        <v>0</v>
      </c>
      <c r="BI1446">
        <v>1</v>
      </c>
      <c r="BJ1446" t="s">
        <v>368</v>
      </c>
      <c r="BM1446">
        <v>15001</v>
      </c>
      <c r="BN1446">
        <v>0</v>
      </c>
      <c r="BO1446" t="s">
        <v>366</v>
      </c>
      <c r="BP1446">
        <v>1</v>
      </c>
      <c r="BQ1446">
        <v>2</v>
      </c>
      <c r="BR1446">
        <v>0</v>
      </c>
      <c r="BS1446">
        <v>31.7</v>
      </c>
      <c r="BT1446">
        <v>1</v>
      </c>
      <c r="BU1446">
        <v>1</v>
      </c>
      <c r="BV1446">
        <v>1</v>
      </c>
      <c r="BW1446">
        <v>1</v>
      </c>
      <c r="BX1446">
        <v>1</v>
      </c>
      <c r="BY1446" t="s">
        <v>3</v>
      </c>
      <c r="BZ1446">
        <v>105</v>
      </c>
      <c r="CA1446">
        <v>55</v>
      </c>
      <c r="CE1446">
        <v>0</v>
      </c>
      <c r="CF1446">
        <v>0</v>
      </c>
      <c r="CG1446">
        <v>0</v>
      </c>
      <c r="CM1446">
        <v>0</v>
      </c>
      <c r="CN1446" t="s">
        <v>3</v>
      </c>
      <c r="CO1446">
        <v>0</v>
      </c>
      <c r="CP1446">
        <f t="shared" si="1417"/>
        <v>1363.41</v>
      </c>
      <c r="CQ1446">
        <f t="shared" si="1418"/>
        <v>9.3203999999999994</v>
      </c>
      <c r="CR1446">
        <f t="shared" si="1419"/>
        <v>22.639400000000002</v>
      </c>
      <c r="CS1446">
        <f t="shared" si="1420"/>
        <v>4.4380000000000006</v>
      </c>
      <c r="CT1446">
        <f t="shared" si="1421"/>
        <v>4976.8999999999996</v>
      </c>
      <c r="CU1446">
        <f t="shared" si="1422"/>
        <v>0</v>
      </c>
      <c r="CV1446">
        <f t="shared" si="1422"/>
        <v>16.32</v>
      </c>
      <c r="CW1446">
        <f t="shared" si="1422"/>
        <v>0.01</v>
      </c>
      <c r="CX1446">
        <f t="shared" si="1422"/>
        <v>0</v>
      </c>
      <c r="CY1446">
        <f t="shared" si="1423"/>
        <v>1288.124</v>
      </c>
      <c r="CZ1446">
        <f t="shared" si="1424"/>
        <v>637.28240000000005</v>
      </c>
      <c r="DC1446" t="s">
        <v>3</v>
      </c>
      <c r="DD1446" t="s">
        <v>3</v>
      </c>
      <c r="DE1446" t="s">
        <v>3</v>
      </c>
      <c r="DF1446" t="s">
        <v>3</v>
      </c>
      <c r="DG1446" t="s">
        <v>3</v>
      </c>
      <c r="DH1446" t="s">
        <v>3</v>
      </c>
      <c r="DI1446" t="s">
        <v>3</v>
      </c>
      <c r="DJ1446" t="s">
        <v>3</v>
      </c>
      <c r="DK1446" t="s">
        <v>3</v>
      </c>
      <c r="DL1446" t="s">
        <v>3</v>
      </c>
      <c r="DM1446" t="s">
        <v>3</v>
      </c>
      <c r="DN1446">
        <v>0</v>
      </c>
      <c r="DO1446">
        <v>0</v>
      </c>
      <c r="DP1446">
        <v>1</v>
      </c>
      <c r="DQ1446">
        <v>1</v>
      </c>
      <c r="DU1446">
        <v>1013</v>
      </c>
      <c r="DV1446" t="s">
        <v>33</v>
      </c>
      <c r="DW1446" t="s">
        <v>33</v>
      </c>
      <c r="DX1446">
        <v>1</v>
      </c>
      <c r="DZ1446" t="s">
        <v>3</v>
      </c>
      <c r="EA1446" t="s">
        <v>3</v>
      </c>
      <c r="EB1446" t="s">
        <v>3</v>
      </c>
      <c r="EC1446" t="s">
        <v>3</v>
      </c>
      <c r="EE1446">
        <v>36260452</v>
      </c>
      <c r="EF1446">
        <v>2</v>
      </c>
      <c r="EG1446" t="s">
        <v>55</v>
      </c>
      <c r="EH1446">
        <v>0</v>
      </c>
      <c r="EI1446" t="s">
        <v>3</v>
      </c>
      <c r="EJ1446">
        <v>1</v>
      </c>
      <c r="EK1446">
        <v>15001</v>
      </c>
      <c r="EL1446" t="s">
        <v>180</v>
      </c>
      <c r="EM1446" t="s">
        <v>181</v>
      </c>
      <c r="EO1446" t="s">
        <v>3</v>
      </c>
      <c r="EQ1446">
        <v>0</v>
      </c>
      <c r="ER1446">
        <v>159.41999999999999</v>
      </c>
      <c r="ES1446">
        <v>0.36</v>
      </c>
      <c r="ET1446">
        <v>2.06</v>
      </c>
      <c r="EU1446">
        <v>0.14000000000000001</v>
      </c>
      <c r="EV1446">
        <v>157</v>
      </c>
      <c r="EW1446">
        <v>16.32</v>
      </c>
      <c r="EX1446">
        <v>0.01</v>
      </c>
      <c r="EY1446">
        <v>0</v>
      </c>
      <c r="FQ1446">
        <v>0</v>
      </c>
      <c r="FR1446">
        <f t="shared" si="1425"/>
        <v>0</v>
      </c>
      <c r="FS1446">
        <v>0</v>
      </c>
      <c r="FT1446" t="s">
        <v>58</v>
      </c>
      <c r="FU1446" t="s">
        <v>59</v>
      </c>
      <c r="FX1446">
        <v>94.5</v>
      </c>
      <c r="FY1446">
        <v>46.75</v>
      </c>
      <c r="GA1446" t="s">
        <v>3</v>
      </c>
      <c r="GD1446">
        <v>1</v>
      </c>
      <c r="GF1446">
        <v>-257371518</v>
      </c>
      <c r="GG1446">
        <v>2</v>
      </c>
      <c r="GH1446">
        <v>1</v>
      </c>
      <c r="GI1446">
        <v>2</v>
      </c>
      <c r="GJ1446">
        <v>0</v>
      </c>
      <c r="GK1446">
        <v>0</v>
      </c>
      <c r="GL1446">
        <f t="shared" si="1426"/>
        <v>0</v>
      </c>
      <c r="GM1446">
        <f t="shared" si="1427"/>
        <v>3288.81</v>
      </c>
      <c r="GN1446">
        <f t="shared" si="1428"/>
        <v>3288.81</v>
      </c>
      <c r="GO1446">
        <f t="shared" si="1429"/>
        <v>0</v>
      </c>
      <c r="GP1446">
        <f t="shared" si="1430"/>
        <v>0</v>
      </c>
      <c r="GR1446">
        <v>0</v>
      </c>
      <c r="GS1446">
        <v>3</v>
      </c>
      <c r="GT1446">
        <v>0</v>
      </c>
      <c r="GU1446" t="s">
        <v>3</v>
      </c>
      <c r="GV1446">
        <f t="shared" si="1431"/>
        <v>0</v>
      </c>
      <c r="GW1446">
        <v>1</v>
      </c>
      <c r="GX1446">
        <f t="shared" si="1432"/>
        <v>0</v>
      </c>
      <c r="HA1446">
        <v>0</v>
      </c>
      <c r="HB1446">
        <v>0</v>
      </c>
      <c r="HC1446">
        <f t="shared" si="1433"/>
        <v>0</v>
      </c>
      <c r="HE1446" t="s">
        <v>3</v>
      </c>
      <c r="HF1446" t="s">
        <v>3</v>
      </c>
      <c r="IK1446">
        <v>0</v>
      </c>
    </row>
    <row r="1447" spans="1:245">
      <c r="A1447">
        <v>18</v>
      </c>
      <c r="B1447">
        <v>0</v>
      </c>
      <c r="C1447">
        <v>1275</v>
      </c>
      <c r="E1447" t="s">
        <v>49</v>
      </c>
      <c r="F1447" t="s">
        <v>369</v>
      </c>
      <c r="G1447" t="s">
        <v>370</v>
      </c>
      <c r="H1447" t="s">
        <v>28</v>
      </c>
      <c r="I1447">
        <f>I1446*J1447</f>
        <v>5.4440000000000001E-3</v>
      </c>
      <c r="J1447">
        <v>0.02</v>
      </c>
      <c r="O1447">
        <f t="shared" si="1401"/>
        <v>0</v>
      </c>
      <c r="P1447">
        <f t="shared" si="1402"/>
        <v>0</v>
      </c>
      <c r="Q1447">
        <f t="shared" si="1403"/>
        <v>0</v>
      </c>
      <c r="R1447">
        <f t="shared" si="1404"/>
        <v>0</v>
      </c>
      <c r="S1447">
        <f t="shared" si="1405"/>
        <v>0</v>
      </c>
      <c r="T1447">
        <f t="shared" si="1406"/>
        <v>0</v>
      </c>
      <c r="U1447">
        <f t="shared" si="1407"/>
        <v>0</v>
      </c>
      <c r="V1447">
        <f t="shared" si="1408"/>
        <v>0</v>
      </c>
      <c r="W1447">
        <f t="shared" si="1409"/>
        <v>0</v>
      </c>
      <c r="X1447">
        <f t="shared" si="1410"/>
        <v>0</v>
      </c>
      <c r="Y1447">
        <f t="shared" si="1410"/>
        <v>0</v>
      </c>
      <c r="AA1447">
        <v>33525518</v>
      </c>
      <c r="AB1447">
        <f t="shared" si="1411"/>
        <v>0</v>
      </c>
      <c r="AC1447">
        <f>ROUND((ES1447),6)</f>
        <v>0</v>
      </c>
      <c r="AD1447">
        <f t="shared" si="1412"/>
        <v>0</v>
      </c>
      <c r="AE1447">
        <f t="shared" si="1413"/>
        <v>0</v>
      </c>
      <c r="AF1447">
        <f t="shared" si="1413"/>
        <v>0</v>
      </c>
      <c r="AG1447">
        <f t="shared" si="1414"/>
        <v>0</v>
      </c>
      <c r="AH1447">
        <f t="shared" si="1415"/>
        <v>0</v>
      </c>
      <c r="AI1447">
        <f t="shared" si="1415"/>
        <v>0</v>
      </c>
      <c r="AJ1447">
        <f t="shared" si="1416"/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95</v>
      </c>
      <c r="AU1447">
        <v>47</v>
      </c>
      <c r="AV1447">
        <v>1</v>
      </c>
      <c r="AW1447">
        <v>1</v>
      </c>
      <c r="AZ1447">
        <v>1</v>
      </c>
      <c r="BA1447">
        <v>1</v>
      </c>
      <c r="BB1447">
        <v>1</v>
      </c>
      <c r="BC1447">
        <v>1</v>
      </c>
      <c r="BD1447" t="s">
        <v>3</v>
      </c>
      <c r="BE1447" t="s">
        <v>3</v>
      </c>
      <c r="BF1447" t="s">
        <v>3</v>
      </c>
      <c r="BG1447" t="s">
        <v>3</v>
      </c>
      <c r="BH1447">
        <v>3</v>
      </c>
      <c r="BI1447">
        <v>1</v>
      </c>
      <c r="BJ1447" t="s">
        <v>371</v>
      </c>
      <c r="BM1447">
        <v>15001</v>
      </c>
      <c r="BN1447">
        <v>0</v>
      </c>
      <c r="BO1447" t="s">
        <v>3</v>
      </c>
      <c r="BP1447">
        <v>0</v>
      </c>
      <c r="BQ1447">
        <v>2</v>
      </c>
      <c r="BR1447">
        <v>0</v>
      </c>
      <c r="BS1447">
        <v>1</v>
      </c>
      <c r="BT1447">
        <v>1</v>
      </c>
      <c r="BU1447">
        <v>1</v>
      </c>
      <c r="BV1447">
        <v>1</v>
      </c>
      <c r="BW1447">
        <v>1</v>
      </c>
      <c r="BX1447">
        <v>1</v>
      </c>
      <c r="BY1447" t="s">
        <v>3</v>
      </c>
      <c r="BZ1447">
        <v>105</v>
      </c>
      <c r="CA1447">
        <v>55</v>
      </c>
      <c r="CE1447">
        <v>0</v>
      </c>
      <c r="CF1447">
        <v>0</v>
      </c>
      <c r="CG1447">
        <v>0</v>
      </c>
      <c r="CM1447">
        <v>0</v>
      </c>
      <c r="CN1447" t="s">
        <v>3</v>
      </c>
      <c r="CO1447">
        <v>0</v>
      </c>
      <c r="CP1447">
        <f t="shared" si="1417"/>
        <v>0</v>
      </c>
      <c r="CQ1447">
        <f t="shared" si="1418"/>
        <v>0</v>
      </c>
      <c r="CR1447">
        <f t="shared" si="1419"/>
        <v>0</v>
      </c>
      <c r="CS1447">
        <f t="shared" si="1420"/>
        <v>0</v>
      </c>
      <c r="CT1447">
        <f t="shared" si="1421"/>
        <v>0</v>
      </c>
      <c r="CU1447">
        <f t="shared" si="1422"/>
        <v>0</v>
      </c>
      <c r="CV1447">
        <f t="shared" si="1422"/>
        <v>0</v>
      </c>
      <c r="CW1447">
        <f t="shared" si="1422"/>
        <v>0</v>
      </c>
      <c r="CX1447">
        <f t="shared" si="1422"/>
        <v>0</v>
      </c>
      <c r="CY1447">
        <f t="shared" si="1423"/>
        <v>0</v>
      </c>
      <c r="CZ1447">
        <f t="shared" si="1424"/>
        <v>0</v>
      </c>
      <c r="DC1447" t="s">
        <v>3</v>
      </c>
      <c r="DD1447" t="s">
        <v>3</v>
      </c>
      <c r="DE1447" t="s">
        <v>3</v>
      </c>
      <c r="DF1447" t="s">
        <v>3</v>
      </c>
      <c r="DG1447" t="s">
        <v>3</v>
      </c>
      <c r="DH1447" t="s">
        <v>3</v>
      </c>
      <c r="DI1447" t="s">
        <v>3</v>
      </c>
      <c r="DJ1447" t="s">
        <v>3</v>
      </c>
      <c r="DK1447" t="s">
        <v>3</v>
      </c>
      <c r="DL1447" t="s">
        <v>3</v>
      </c>
      <c r="DM1447" t="s">
        <v>3</v>
      </c>
      <c r="DN1447">
        <v>0</v>
      </c>
      <c r="DO1447">
        <v>0</v>
      </c>
      <c r="DP1447">
        <v>1</v>
      </c>
      <c r="DQ1447">
        <v>1</v>
      </c>
      <c r="DU1447">
        <v>1009</v>
      </c>
      <c r="DV1447" t="s">
        <v>28</v>
      </c>
      <c r="DW1447" t="s">
        <v>28</v>
      </c>
      <c r="DX1447">
        <v>1000</v>
      </c>
      <c r="DZ1447" t="s">
        <v>3</v>
      </c>
      <c r="EA1447" t="s">
        <v>3</v>
      </c>
      <c r="EB1447" t="s">
        <v>3</v>
      </c>
      <c r="EC1447" t="s">
        <v>3</v>
      </c>
      <c r="EE1447">
        <v>36260452</v>
      </c>
      <c r="EF1447">
        <v>2</v>
      </c>
      <c r="EG1447" t="s">
        <v>55</v>
      </c>
      <c r="EH1447">
        <v>0</v>
      </c>
      <c r="EI1447" t="s">
        <v>3</v>
      </c>
      <c r="EJ1447">
        <v>1</v>
      </c>
      <c r="EK1447">
        <v>15001</v>
      </c>
      <c r="EL1447" t="s">
        <v>180</v>
      </c>
      <c r="EM1447" t="s">
        <v>181</v>
      </c>
      <c r="EO1447" t="s">
        <v>3</v>
      </c>
      <c r="EQ1447">
        <v>0</v>
      </c>
      <c r="ER1447">
        <v>0</v>
      </c>
      <c r="ES1447">
        <v>0</v>
      </c>
      <c r="ET1447">
        <v>0</v>
      </c>
      <c r="EU1447">
        <v>0</v>
      </c>
      <c r="EV1447">
        <v>0</v>
      </c>
      <c r="EW1447">
        <v>0</v>
      </c>
      <c r="EX1447">
        <v>0</v>
      </c>
      <c r="FQ1447">
        <v>0</v>
      </c>
      <c r="FR1447">
        <f t="shared" si="1425"/>
        <v>0</v>
      </c>
      <c r="FS1447">
        <v>0</v>
      </c>
      <c r="FT1447" t="s">
        <v>58</v>
      </c>
      <c r="FU1447" t="s">
        <v>59</v>
      </c>
      <c r="FX1447">
        <v>94.5</v>
      </c>
      <c r="FY1447">
        <v>46.75</v>
      </c>
      <c r="GA1447" t="s">
        <v>3</v>
      </c>
      <c r="GD1447">
        <v>1</v>
      </c>
      <c r="GF1447">
        <v>-192135928</v>
      </c>
      <c r="GG1447">
        <v>2</v>
      </c>
      <c r="GH1447">
        <v>1</v>
      </c>
      <c r="GI1447">
        <v>-2</v>
      </c>
      <c r="GJ1447">
        <v>0</v>
      </c>
      <c r="GK1447">
        <v>0</v>
      </c>
      <c r="GL1447">
        <f t="shared" si="1426"/>
        <v>0</v>
      </c>
      <c r="GM1447">
        <f t="shared" si="1427"/>
        <v>0</v>
      </c>
      <c r="GN1447">
        <f t="shared" si="1428"/>
        <v>0</v>
      </c>
      <c r="GO1447">
        <f t="shared" si="1429"/>
        <v>0</v>
      </c>
      <c r="GP1447">
        <f t="shared" si="1430"/>
        <v>0</v>
      </c>
      <c r="GR1447">
        <v>0</v>
      </c>
      <c r="GS1447">
        <v>3</v>
      </c>
      <c r="GT1447">
        <v>0</v>
      </c>
      <c r="GU1447" t="s">
        <v>3</v>
      </c>
      <c r="GV1447">
        <f t="shared" si="1431"/>
        <v>0</v>
      </c>
      <c r="GW1447">
        <v>1</v>
      </c>
      <c r="GX1447">
        <f t="shared" si="1432"/>
        <v>0</v>
      </c>
      <c r="HA1447">
        <v>0</v>
      </c>
      <c r="HB1447">
        <v>0</v>
      </c>
      <c r="HC1447">
        <f t="shared" si="1433"/>
        <v>0</v>
      </c>
      <c r="HE1447" t="s">
        <v>3</v>
      </c>
      <c r="HF1447" t="s">
        <v>3</v>
      </c>
      <c r="IK1447">
        <v>0</v>
      </c>
    </row>
    <row r="1448" spans="1:245">
      <c r="A1448">
        <v>17</v>
      </c>
      <c r="B1448">
        <v>0</v>
      </c>
      <c r="C1448">
        <f>ROW(SmtRes!A1285)</f>
        <v>1285</v>
      </c>
      <c r="D1448">
        <f>ROW(EtalonRes!A1268)</f>
        <v>1268</v>
      </c>
      <c r="E1448" t="s">
        <v>50</v>
      </c>
      <c r="F1448" t="s">
        <v>372</v>
      </c>
      <c r="G1448" t="s">
        <v>373</v>
      </c>
      <c r="H1448" t="s">
        <v>374</v>
      </c>
      <c r="I1448">
        <f>ROUND(27.22/100,9)</f>
        <v>0.2722</v>
      </c>
      <c r="J1448">
        <v>0</v>
      </c>
      <c r="O1448">
        <f t="shared" si="1401"/>
        <v>7417.72</v>
      </c>
      <c r="P1448">
        <f t="shared" si="1402"/>
        <v>3537.65</v>
      </c>
      <c r="Q1448">
        <f t="shared" si="1403"/>
        <v>16.98</v>
      </c>
      <c r="R1448">
        <f t="shared" si="1404"/>
        <v>16.309999999999999</v>
      </c>
      <c r="S1448">
        <f t="shared" si="1405"/>
        <v>3863.09</v>
      </c>
      <c r="T1448">
        <f t="shared" si="1406"/>
        <v>0</v>
      </c>
      <c r="U1448">
        <f t="shared" si="1407"/>
        <v>13.435791999999999</v>
      </c>
      <c r="V1448">
        <f t="shared" si="1408"/>
        <v>3.8108000000000003E-2</v>
      </c>
      <c r="W1448">
        <f t="shared" si="1409"/>
        <v>0</v>
      </c>
      <c r="X1448">
        <f t="shared" si="1410"/>
        <v>3685.43</v>
      </c>
      <c r="Y1448">
        <f t="shared" si="1410"/>
        <v>1823.32</v>
      </c>
      <c r="AA1448">
        <v>33525518</v>
      </c>
      <c r="AB1448">
        <f t="shared" si="1411"/>
        <v>3265.18</v>
      </c>
      <c r="AC1448">
        <f>ROUND((ES1448),6)</f>
        <v>2813.1</v>
      </c>
      <c r="AD1448">
        <f t="shared" si="1412"/>
        <v>4.38</v>
      </c>
      <c r="AE1448">
        <f t="shared" si="1413"/>
        <v>1.89</v>
      </c>
      <c r="AF1448">
        <f t="shared" si="1413"/>
        <v>447.7</v>
      </c>
      <c r="AG1448">
        <f t="shared" si="1414"/>
        <v>0</v>
      </c>
      <c r="AH1448">
        <f t="shared" si="1415"/>
        <v>49.36</v>
      </c>
      <c r="AI1448">
        <f t="shared" si="1415"/>
        <v>0.14000000000000001</v>
      </c>
      <c r="AJ1448">
        <f t="shared" si="1416"/>
        <v>0</v>
      </c>
      <c r="AK1448">
        <v>3265.18</v>
      </c>
      <c r="AL1448">
        <v>2813.1</v>
      </c>
      <c r="AM1448">
        <v>4.38</v>
      </c>
      <c r="AN1448">
        <v>1.89</v>
      </c>
      <c r="AO1448">
        <v>447.7</v>
      </c>
      <c r="AP1448">
        <v>0</v>
      </c>
      <c r="AQ1448">
        <v>49.36</v>
      </c>
      <c r="AR1448">
        <v>0.14000000000000001</v>
      </c>
      <c r="AS1448">
        <v>0</v>
      </c>
      <c r="AT1448">
        <v>95</v>
      </c>
      <c r="AU1448">
        <v>47</v>
      </c>
      <c r="AV1448">
        <v>1</v>
      </c>
      <c r="AW1448">
        <v>1</v>
      </c>
      <c r="AZ1448">
        <v>1</v>
      </c>
      <c r="BA1448">
        <v>31.7</v>
      </c>
      <c r="BB1448">
        <v>14.24</v>
      </c>
      <c r="BC1448">
        <v>4.62</v>
      </c>
      <c r="BD1448" t="s">
        <v>3</v>
      </c>
      <c r="BE1448" t="s">
        <v>3</v>
      </c>
      <c r="BF1448" t="s">
        <v>3</v>
      </c>
      <c r="BG1448" t="s">
        <v>3</v>
      </c>
      <c r="BH1448">
        <v>0</v>
      </c>
      <c r="BI1448">
        <v>1</v>
      </c>
      <c r="BJ1448" t="s">
        <v>375</v>
      </c>
      <c r="BM1448">
        <v>15001</v>
      </c>
      <c r="BN1448">
        <v>0</v>
      </c>
      <c r="BO1448" t="s">
        <v>372</v>
      </c>
      <c r="BP1448">
        <v>1</v>
      </c>
      <c r="BQ1448">
        <v>2</v>
      </c>
      <c r="BR1448">
        <v>0</v>
      </c>
      <c r="BS1448">
        <v>31.7</v>
      </c>
      <c r="BT1448">
        <v>1</v>
      </c>
      <c r="BU1448">
        <v>1</v>
      </c>
      <c r="BV1448">
        <v>1</v>
      </c>
      <c r="BW1448">
        <v>1</v>
      </c>
      <c r="BX1448">
        <v>1</v>
      </c>
      <c r="BY1448" t="s">
        <v>3</v>
      </c>
      <c r="BZ1448">
        <v>105</v>
      </c>
      <c r="CA1448">
        <v>55</v>
      </c>
      <c r="CE1448">
        <v>0</v>
      </c>
      <c r="CF1448">
        <v>0</v>
      </c>
      <c r="CG1448">
        <v>0</v>
      </c>
      <c r="CM1448">
        <v>0</v>
      </c>
      <c r="CN1448" t="s">
        <v>3</v>
      </c>
      <c r="CO1448">
        <v>0</v>
      </c>
      <c r="CP1448">
        <f t="shared" si="1417"/>
        <v>7417.72</v>
      </c>
      <c r="CQ1448">
        <f t="shared" si="1418"/>
        <v>12996.521999999999</v>
      </c>
      <c r="CR1448">
        <f t="shared" si="1419"/>
        <v>62.371200000000002</v>
      </c>
      <c r="CS1448">
        <f t="shared" si="1420"/>
        <v>59.912999999999997</v>
      </c>
      <c r="CT1448">
        <f t="shared" si="1421"/>
        <v>14192.09</v>
      </c>
      <c r="CU1448">
        <f t="shared" si="1422"/>
        <v>0</v>
      </c>
      <c r="CV1448">
        <f t="shared" si="1422"/>
        <v>49.36</v>
      </c>
      <c r="CW1448">
        <f t="shared" si="1422"/>
        <v>0.14000000000000001</v>
      </c>
      <c r="CX1448">
        <f t="shared" si="1422"/>
        <v>0</v>
      </c>
      <c r="CY1448">
        <f t="shared" si="1423"/>
        <v>3685.43</v>
      </c>
      <c r="CZ1448">
        <f t="shared" si="1424"/>
        <v>1823.3180000000002</v>
      </c>
      <c r="DC1448" t="s">
        <v>3</v>
      </c>
      <c r="DD1448" t="s">
        <v>3</v>
      </c>
      <c r="DE1448" t="s">
        <v>3</v>
      </c>
      <c r="DF1448" t="s">
        <v>3</v>
      </c>
      <c r="DG1448" t="s">
        <v>3</v>
      </c>
      <c r="DH1448" t="s">
        <v>3</v>
      </c>
      <c r="DI1448" t="s">
        <v>3</v>
      </c>
      <c r="DJ1448" t="s">
        <v>3</v>
      </c>
      <c r="DK1448" t="s">
        <v>3</v>
      </c>
      <c r="DL1448" t="s">
        <v>3</v>
      </c>
      <c r="DM1448" t="s">
        <v>3</v>
      </c>
      <c r="DN1448">
        <v>0</v>
      </c>
      <c r="DO1448">
        <v>0</v>
      </c>
      <c r="DP1448">
        <v>1</v>
      </c>
      <c r="DQ1448">
        <v>1</v>
      </c>
      <c r="DU1448">
        <v>1013</v>
      </c>
      <c r="DV1448" t="s">
        <v>374</v>
      </c>
      <c r="DW1448" t="s">
        <v>374</v>
      </c>
      <c r="DX1448">
        <v>1</v>
      </c>
      <c r="DZ1448" t="s">
        <v>3</v>
      </c>
      <c r="EA1448" t="s">
        <v>3</v>
      </c>
      <c r="EB1448" t="s">
        <v>3</v>
      </c>
      <c r="EC1448" t="s">
        <v>3</v>
      </c>
      <c r="EE1448">
        <v>36260452</v>
      </c>
      <c r="EF1448">
        <v>2</v>
      </c>
      <c r="EG1448" t="s">
        <v>55</v>
      </c>
      <c r="EH1448">
        <v>0</v>
      </c>
      <c r="EI1448" t="s">
        <v>3</v>
      </c>
      <c r="EJ1448">
        <v>1</v>
      </c>
      <c r="EK1448">
        <v>15001</v>
      </c>
      <c r="EL1448" t="s">
        <v>180</v>
      </c>
      <c r="EM1448" t="s">
        <v>181</v>
      </c>
      <c r="EO1448" t="s">
        <v>3</v>
      </c>
      <c r="EQ1448">
        <v>0</v>
      </c>
      <c r="ER1448">
        <v>3265.18</v>
      </c>
      <c r="ES1448">
        <v>2813.1</v>
      </c>
      <c r="ET1448">
        <v>4.38</v>
      </c>
      <c r="EU1448">
        <v>1.89</v>
      </c>
      <c r="EV1448">
        <v>447.7</v>
      </c>
      <c r="EW1448">
        <v>49.36</v>
      </c>
      <c r="EX1448">
        <v>0.14000000000000001</v>
      </c>
      <c r="EY1448">
        <v>0</v>
      </c>
      <c r="FQ1448">
        <v>0</v>
      </c>
      <c r="FR1448">
        <f t="shared" si="1425"/>
        <v>0</v>
      </c>
      <c r="FS1448">
        <v>0</v>
      </c>
      <c r="FT1448" t="s">
        <v>58</v>
      </c>
      <c r="FU1448" t="s">
        <v>59</v>
      </c>
      <c r="FX1448">
        <v>94.5</v>
      </c>
      <c r="FY1448">
        <v>46.75</v>
      </c>
      <c r="GA1448" t="s">
        <v>3</v>
      </c>
      <c r="GD1448">
        <v>1</v>
      </c>
      <c r="GF1448">
        <v>-1709648782</v>
      </c>
      <c r="GG1448">
        <v>2</v>
      </c>
      <c r="GH1448">
        <v>1</v>
      </c>
      <c r="GI1448">
        <v>2</v>
      </c>
      <c r="GJ1448">
        <v>0</v>
      </c>
      <c r="GK1448">
        <v>0</v>
      </c>
      <c r="GL1448">
        <f t="shared" si="1426"/>
        <v>0</v>
      </c>
      <c r="GM1448">
        <f t="shared" si="1427"/>
        <v>12926.47</v>
      </c>
      <c r="GN1448">
        <f t="shared" si="1428"/>
        <v>12926.47</v>
      </c>
      <c r="GO1448">
        <f t="shared" si="1429"/>
        <v>0</v>
      </c>
      <c r="GP1448">
        <f t="shared" si="1430"/>
        <v>0</v>
      </c>
      <c r="GR1448">
        <v>0</v>
      </c>
      <c r="GS1448">
        <v>3</v>
      </c>
      <c r="GT1448">
        <v>0</v>
      </c>
      <c r="GU1448" t="s">
        <v>3</v>
      </c>
      <c r="GV1448">
        <f t="shared" si="1431"/>
        <v>0</v>
      </c>
      <c r="GW1448">
        <v>1</v>
      </c>
      <c r="GX1448">
        <f t="shared" si="1432"/>
        <v>0</v>
      </c>
      <c r="HA1448">
        <v>0</v>
      </c>
      <c r="HB1448">
        <v>0</v>
      </c>
      <c r="HC1448">
        <f t="shared" si="1433"/>
        <v>0</v>
      </c>
      <c r="HE1448" t="s">
        <v>3</v>
      </c>
      <c r="HF1448" t="s">
        <v>3</v>
      </c>
      <c r="IK1448">
        <v>0</v>
      </c>
    </row>
    <row r="1449" spans="1:245">
      <c r="A1449">
        <v>17</v>
      </c>
      <c r="B1449">
        <v>0</v>
      </c>
      <c r="C1449">
        <f>ROW(SmtRes!A1294)</f>
        <v>1294</v>
      </c>
      <c r="D1449">
        <f>ROW(EtalonRes!A1277)</f>
        <v>1277</v>
      </c>
      <c r="E1449" t="s">
        <v>141</v>
      </c>
      <c r="F1449" t="s">
        <v>343</v>
      </c>
      <c r="G1449" t="s">
        <v>344</v>
      </c>
      <c r="H1449" t="s">
        <v>270</v>
      </c>
      <c r="I1449">
        <f>ROUND(27.22/100,9)</f>
        <v>0.2722</v>
      </c>
      <c r="J1449">
        <v>0</v>
      </c>
      <c r="O1449">
        <f t="shared" si="1401"/>
        <v>3324.38</v>
      </c>
      <c r="P1449">
        <f t="shared" si="1402"/>
        <v>0</v>
      </c>
      <c r="Q1449">
        <f t="shared" si="1403"/>
        <v>39.33</v>
      </c>
      <c r="R1449">
        <f t="shared" si="1404"/>
        <v>1.98</v>
      </c>
      <c r="S1449">
        <f t="shared" si="1405"/>
        <v>3285.05</v>
      </c>
      <c r="T1449">
        <f t="shared" si="1406"/>
        <v>0</v>
      </c>
      <c r="U1449">
        <f t="shared" si="1407"/>
        <v>11.857032</v>
      </c>
      <c r="V1449">
        <f t="shared" si="1408"/>
        <v>5.4440000000000001E-3</v>
      </c>
      <c r="W1449">
        <f t="shared" si="1409"/>
        <v>0</v>
      </c>
      <c r="X1449">
        <f t="shared" si="1410"/>
        <v>3122.68</v>
      </c>
      <c r="Y1449">
        <f t="shared" si="1410"/>
        <v>1544.9</v>
      </c>
      <c r="AA1449">
        <v>33525518</v>
      </c>
      <c r="AB1449">
        <f t="shared" si="1411"/>
        <v>394.34</v>
      </c>
      <c r="AC1449">
        <f>ROUND(0,6)</f>
        <v>0</v>
      </c>
      <c r="AD1449">
        <f t="shared" si="1412"/>
        <v>13.63</v>
      </c>
      <c r="AE1449">
        <f t="shared" si="1413"/>
        <v>0.23</v>
      </c>
      <c r="AF1449">
        <f t="shared" si="1413"/>
        <v>380.71</v>
      </c>
      <c r="AG1449">
        <f t="shared" si="1414"/>
        <v>0</v>
      </c>
      <c r="AH1449">
        <f t="shared" si="1415"/>
        <v>43.56</v>
      </c>
      <c r="AI1449">
        <f t="shared" si="1415"/>
        <v>0.02</v>
      </c>
      <c r="AJ1449">
        <f t="shared" si="1416"/>
        <v>0</v>
      </c>
      <c r="AK1449">
        <v>394.34</v>
      </c>
      <c r="AL1449">
        <v>0</v>
      </c>
      <c r="AM1449">
        <v>13.63</v>
      </c>
      <c r="AN1449">
        <v>0.23</v>
      </c>
      <c r="AO1449">
        <v>380.71</v>
      </c>
      <c r="AP1449">
        <v>0</v>
      </c>
      <c r="AQ1449">
        <v>43.56</v>
      </c>
      <c r="AR1449">
        <v>0.02</v>
      </c>
      <c r="AS1449">
        <v>0</v>
      </c>
      <c r="AT1449">
        <v>95</v>
      </c>
      <c r="AU1449">
        <v>47</v>
      </c>
      <c r="AV1449">
        <v>1</v>
      </c>
      <c r="AW1449">
        <v>1</v>
      </c>
      <c r="AZ1449">
        <v>1</v>
      </c>
      <c r="BA1449">
        <v>31.7</v>
      </c>
      <c r="BB1449">
        <v>10.6</v>
      </c>
      <c r="BC1449">
        <v>5.39</v>
      </c>
      <c r="BD1449" t="s">
        <v>3</v>
      </c>
      <c r="BE1449" t="s">
        <v>3</v>
      </c>
      <c r="BF1449" t="s">
        <v>3</v>
      </c>
      <c r="BG1449" t="s">
        <v>3</v>
      </c>
      <c r="BH1449">
        <v>0</v>
      </c>
      <c r="BI1449">
        <v>1</v>
      </c>
      <c r="BJ1449" t="s">
        <v>345</v>
      </c>
      <c r="BM1449">
        <v>15001</v>
      </c>
      <c r="BN1449">
        <v>0</v>
      </c>
      <c r="BO1449" t="s">
        <v>343</v>
      </c>
      <c r="BP1449">
        <v>1</v>
      </c>
      <c r="BQ1449">
        <v>2</v>
      </c>
      <c r="BR1449">
        <v>0</v>
      </c>
      <c r="BS1449">
        <v>31.7</v>
      </c>
      <c r="BT1449">
        <v>1</v>
      </c>
      <c r="BU1449">
        <v>1</v>
      </c>
      <c r="BV1449">
        <v>1</v>
      </c>
      <c r="BW1449">
        <v>1</v>
      </c>
      <c r="BX1449">
        <v>1</v>
      </c>
      <c r="BY1449" t="s">
        <v>3</v>
      </c>
      <c r="BZ1449">
        <v>105</v>
      </c>
      <c r="CA1449">
        <v>55</v>
      </c>
      <c r="CE1449">
        <v>0</v>
      </c>
      <c r="CF1449">
        <v>0</v>
      </c>
      <c r="CG1449">
        <v>0</v>
      </c>
      <c r="CM1449">
        <v>0</v>
      </c>
      <c r="CN1449" t="s">
        <v>3</v>
      </c>
      <c r="CO1449">
        <v>0</v>
      </c>
      <c r="CP1449">
        <f t="shared" si="1417"/>
        <v>3324.38</v>
      </c>
      <c r="CQ1449">
        <f t="shared" si="1418"/>
        <v>0</v>
      </c>
      <c r="CR1449">
        <f t="shared" si="1419"/>
        <v>144.47800000000001</v>
      </c>
      <c r="CS1449">
        <f t="shared" si="1420"/>
        <v>7.2910000000000004</v>
      </c>
      <c r="CT1449">
        <f t="shared" si="1421"/>
        <v>12068.507</v>
      </c>
      <c r="CU1449">
        <f t="shared" si="1422"/>
        <v>0</v>
      </c>
      <c r="CV1449">
        <f t="shared" si="1422"/>
        <v>43.56</v>
      </c>
      <c r="CW1449">
        <f t="shared" si="1422"/>
        <v>0.02</v>
      </c>
      <c r="CX1449">
        <f t="shared" si="1422"/>
        <v>0</v>
      </c>
      <c r="CY1449">
        <f t="shared" si="1423"/>
        <v>3122.6785000000004</v>
      </c>
      <c r="CZ1449">
        <f t="shared" si="1424"/>
        <v>1544.9041</v>
      </c>
      <c r="DC1449" t="s">
        <v>3</v>
      </c>
      <c r="DD1449" t="s">
        <v>214</v>
      </c>
      <c r="DE1449" t="s">
        <v>3</v>
      </c>
      <c r="DF1449" t="s">
        <v>3</v>
      </c>
      <c r="DG1449" t="s">
        <v>3</v>
      </c>
      <c r="DH1449" t="s">
        <v>3</v>
      </c>
      <c r="DI1449" t="s">
        <v>3</v>
      </c>
      <c r="DJ1449" t="s">
        <v>3</v>
      </c>
      <c r="DK1449" t="s">
        <v>3</v>
      </c>
      <c r="DL1449" t="s">
        <v>3</v>
      </c>
      <c r="DM1449" t="s">
        <v>3</v>
      </c>
      <c r="DN1449">
        <v>0</v>
      </c>
      <c r="DO1449">
        <v>0</v>
      </c>
      <c r="DP1449">
        <v>1</v>
      </c>
      <c r="DQ1449">
        <v>1</v>
      </c>
      <c r="DU1449">
        <v>1005</v>
      </c>
      <c r="DV1449" t="s">
        <v>270</v>
      </c>
      <c r="DW1449" t="s">
        <v>270</v>
      </c>
      <c r="DX1449">
        <v>100</v>
      </c>
      <c r="DZ1449" t="s">
        <v>3</v>
      </c>
      <c r="EA1449" t="s">
        <v>3</v>
      </c>
      <c r="EB1449" t="s">
        <v>3</v>
      </c>
      <c r="EC1449" t="s">
        <v>3</v>
      </c>
      <c r="EE1449">
        <v>36260452</v>
      </c>
      <c r="EF1449">
        <v>2</v>
      </c>
      <c r="EG1449" t="s">
        <v>55</v>
      </c>
      <c r="EH1449">
        <v>0</v>
      </c>
      <c r="EI1449" t="s">
        <v>3</v>
      </c>
      <c r="EJ1449">
        <v>1</v>
      </c>
      <c r="EK1449">
        <v>15001</v>
      </c>
      <c r="EL1449" t="s">
        <v>180</v>
      </c>
      <c r="EM1449" t="s">
        <v>181</v>
      </c>
      <c r="EO1449" t="s">
        <v>3</v>
      </c>
      <c r="EQ1449">
        <v>0</v>
      </c>
      <c r="ER1449">
        <v>394.34</v>
      </c>
      <c r="ES1449">
        <v>0</v>
      </c>
      <c r="ET1449">
        <v>13.63</v>
      </c>
      <c r="EU1449">
        <v>0.23</v>
      </c>
      <c r="EV1449">
        <v>380.71</v>
      </c>
      <c r="EW1449">
        <v>43.56</v>
      </c>
      <c r="EX1449">
        <v>0.02</v>
      </c>
      <c r="EY1449">
        <v>0</v>
      </c>
      <c r="FQ1449">
        <v>0</v>
      </c>
      <c r="FR1449">
        <f t="shared" si="1425"/>
        <v>0</v>
      </c>
      <c r="FS1449">
        <v>0</v>
      </c>
      <c r="FT1449" t="s">
        <v>58</v>
      </c>
      <c r="FU1449" t="s">
        <v>59</v>
      </c>
      <c r="FX1449">
        <v>94.5</v>
      </c>
      <c r="FY1449">
        <v>46.75</v>
      </c>
      <c r="GA1449" t="s">
        <v>3</v>
      </c>
      <c r="GD1449">
        <v>1</v>
      </c>
      <c r="GF1449">
        <v>1725986332</v>
      </c>
      <c r="GG1449">
        <v>2</v>
      </c>
      <c r="GH1449">
        <v>2</v>
      </c>
      <c r="GI1449">
        <v>2</v>
      </c>
      <c r="GJ1449">
        <v>0</v>
      </c>
      <c r="GK1449">
        <v>0</v>
      </c>
      <c r="GL1449">
        <f t="shared" si="1426"/>
        <v>0</v>
      </c>
      <c r="GM1449">
        <f t="shared" si="1427"/>
        <v>7991.96</v>
      </c>
      <c r="GN1449">
        <f t="shared" si="1428"/>
        <v>7991.96</v>
      </c>
      <c r="GO1449">
        <f t="shared" si="1429"/>
        <v>0</v>
      </c>
      <c r="GP1449">
        <f t="shared" si="1430"/>
        <v>0</v>
      </c>
      <c r="GR1449">
        <v>0</v>
      </c>
      <c r="GS1449">
        <v>3</v>
      </c>
      <c r="GT1449">
        <v>0</v>
      </c>
      <c r="GU1449" t="s">
        <v>3</v>
      </c>
      <c r="GV1449">
        <f t="shared" si="1431"/>
        <v>0</v>
      </c>
      <c r="GW1449">
        <v>1</v>
      </c>
      <c r="GX1449">
        <f t="shared" si="1432"/>
        <v>0</v>
      </c>
      <c r="HA1449">
        <v>0</v>
      </c>
      <c r="HB1449">
        <v>0</v>
      </c>
      <c r="HC1449">
        <f t="shared" si="1433"/>
        <v>0</v>
      </c>
      <c r="HE1449" t="s">
        <v>3</v>
      </c>
      <c r="HF1449" t="s">
        <v>3</v>
      </c>
      <c r="IK1449">
        <v>0</v>
      </c>
    </row>
    <row r="1450" spans="1:245">
      <c r="A1450">
        <v>17</v>
      </c>
      <c r="B1450">
        <v>0</v>
      </c>
      <c r="C1450">
        <f>ROW(SmtRes!A1300)</f>
        <v>1300</v>
      </c>
      <c r="D1450">
        <f>ROW(EtalonRes!A1283)</f>
        <v>1283</v>
      </c>
      <c r="E1450" t="s">
        <v>148</v>
      </c>
      <c r="F1450" t="s">
        <v>277</v>
      </c>
      <c r="G1450" t="s">
        <v>278</v>
      </c>
      <c r="H1450" t="s">
        <v>279</v>
      </c>
      <c r="I1450">
        <f>ROUND(7.8/100,9)</f>
        <v>7.8E-2</v>
      </c>
      <c r="J1450">
        <v>0</v>
      </c>
      <c r="O1450">
        <f t="shared" si="1401"/>
        <v>2735.37</v>
      </c>
      <c r="P1450">
        <f t="shared" si="1402"/>
        <v>0</v>
      </c>
      <c r="Q1450">
        <f t="shared" si="1403"/>
        <v>353.96</v>
      </c>
      <c r="R1450">
        <f t="shared" si="1404"/>
        <v>25.37</v>
      </c>
      <c r="S1450">
        <f t="shared" si="1405"/>
        <v>2381.41</v>
      </c>
      <c r="T1450">
        <f t="shared" si="1406"/>
        <v>0</v>
      </c>
      <c r="U1450">
        <f t="shared" si="1407"/>
        <v>7.9918799999999992</v>
      </c>
      <c r="V1450">
        <f t="shared" si="1408"/>
        <v>5.9279999999999999E-2</v>
      </c>
      <c r="W1450">
        <f t="shared" si="1409"/>
        <v>0</v>
      </c>
      <c r="X1450">
        <f t="shared" si="1410"/>
        <v>2286.44</v>
      </c>
      <c r="Y1450">
        <f t="shared" si="1410"/>
        <v>1131.19</v>
      </c>
      <c r="AA1450">
        <v>33525518</v>
      </c>
      <c r="AB1450">
        <f t="shared" si="1411"/>
        <v>1396.55</v>
      </c>
      <c r="AC1450">
        <f>ROUND(0,6)</f>
        <v>0</v>
      </c>
      <c r="AD1450">
        <f t="shared" si="1412"/>
        <v>433.43</v>
      </c>
      <c r="AE1450">
        <f t="shared" si="1413"/>
        <v>10.26</v>
      </c>
      <c r="AF1450">
        <f t="shared" si="1413"/>
        <v>963.12</v>
      </c>
      <c r="AG1450">
        <f t="shared" si="1414"/>
        <v>0</v>
      </c>
      <c r="AH1450">
        <f t="shared" si="1415"/>
        <v>102.46</v>
      </c>
      <c r="AI1450">
        <f t="shared" si="1415"/>
        <v>0.76</v>
      </c>
      <c r="AJ1450">
        <f t="shared" si="1416"/>
        <v>0</v>
      </c>
      <c r="AK1450">
        <v>6747.4</v>
      </c>
      <c r="AL1450">
        <v>5350.85</v>
      </c>
      <c r="AM1450">
        <v>433.43</v>
      </c>
      <c r="AN1450">
        <v>10.26</v>
      </c>
      <c r="AO1450">
        <v>963.12</v>
      </c>
      <c r="AP1450">
        <v>0</v>
      </c>
      <c r="AQ1450">
        <v>102.46</v>
      </c>
      <c r="AR1450">
        <v>0.76</v>
      </c>
      <c r="AS1450">
        <v>0</v>
      </c>
      <c r="AT1450">
        <v>95</v>
      </c>
      <c r="AU1450">
        <v>47</v>
      </c>
      <c r="AV1450">
        <v>1</v>
      </c>
      <c r="AW1450">
        <v>1</v>
      </c>
      <c r="AZ1450">
        <v>1</v>
      </c>
      <c r="BA1450">
        <v>31.7</v>
      </c>
      <c r="BB1450">
        <v>10.47</v>
      </c>
      <c r="BC1450">
        <v>4.9800000000000004</v>
      </c>
      <c r="BD1450" t="s">
        <v>3</v>
      </c>
      <c r="BE1450" t="s">
        <v>3</v>
      </c>
      <c r="BF1450" t="s">
        <v>3</v>
      </c>
      <c r="BG1450" t="s">
        <v>3</v>
      </c>
      <c r="BH1450">
        <v>0</v>
      </c>
      <c r="BI1450">
        <v>1</v>
      </c>
      <c r="BJ1450" t="s">
        <v>280</v>
      </c>
      <c r="BM1450">
        <v>15001</v>
      </c>
      <c r="BN1450">
        <v>0</v>
      </c>
      <c r="BO1450" t="s">
        <v>277</v>
      </c>
      <c r="BP1450">
        <v>1</v>
      </c>
      <c r="BQ1450">
        <v>2</v>
      </c>
      <c r="BR1450">
        <v>0</v>
      </c>
      <c r="BS1450">
        <v>31.7</v>
      </c>
      <c r="BT1450">
        <v>1</v>
      </c>
      <c r="BU1450">
        <v>1</v>
      </c>
      <c r="BV1450">
        <v>1</v>
      </c>
      <c r="BW1450">
        <v>1</v>
      </c>
      <c r="BX1450">
        <v>1</v>
      </c>
      <c r="BY1450" t="s">
        <v>3</v>
      </c>
      <c r="BZ1450">
        <v>105</v>
      </c>
      <c r="CA1450">
        <v>55</v>
      </c>
      <c r="CE1450">
        <v>0</v>
      </c>
      <c r="CF1450">
        <v>0</v>
      </c>
      <c r="CG1450">
        <v>0</v>
      </c>
      <c r="CM1450">
        <v>0</v>
      </c>
      <c r="CN1450" t="s">
        <v>3</v>
      </c>
      <c r="CO1450">
        <v>0</v>
      </c>
      <c r="CP1450">
        <f t="shared" si="1417"/>
        <v>2735.37</v>
      </c>
      <c r="CQ1450">
        <f t="shared" si="1418"/>
        <v>0</v>
      </c>
      <c r="CR1450">
        <f t="shared" si="1419"/>
        <v>4538.0120999999999</v>
      </c>
      <c r="CS1450">
        <f t="shared" si="1420"/>
        <v>325.24199999999996</v>
      </c>
      <c r="CT1450">
        <f t="shared" si="1421"/>
        <v>30530.903999999999</v>
      </c>
      <c r="CU1450">
        <f t="shared" si="1422"/>
        <v>0</v>
      </c>
      <c r="CV1450">
        <f t="shared" si="1422"/>
        <v>102.46</v>
      </c>
      <c r="CW1450">
        <f t="shared" si="1422"/>
        <v>0.76</v>
      </c>
      <c r="CX1450">
        <f t="shared" si="1422"/>
        <v>0</v>
      </c>
      <c r="CY1450">
        <f t="shared" si="1423"/>
        <v>2286.4409999999998</v>
      </c>
      <c r="CZ1450">
        <f t="shared" si="1424"/>
        <v>1131.1866</v>
      </c>
      <c r="DC1450" t="s">
        <v>3</v>
      </c>
      <c r="DD1450" t="s">
        <v>214</v>
      </c>
      <c r="DE1450" t="s">
        <v>3</v>
      </c>
      <c r="DF1450" t="s">
        <v>3</v>
      </c>
      <c r="DG1450" t="s">
        <v>3</v>
      </c>
      <c r="DH1450" t="s">
        <v>3</v>
      </c>
      <c r="DI1450" t="s">
        <v>3</v>
      </c>
      <c r="DJ1450" t="s">
        <v>3</v>
      </c>
      <c r="DK1450" t="s">
        <v>3</v>
      </c>
      <c r="DL1450" t="s">
        <v>3</v>
      </c>
      <c r="DM1450" t="s">
        <v>3</v>
      </c>
      <c r="DN1450">
        <v>0</v>
      </c>
      <c r="DO1450">
        <v>0</v>
      </c>
      <c r="DP1450">
        <v>1</v>
      </c>
      <c r="DQ1450">
        <v>1</v>
      </c>
      <c r="DU1450">
        <v>1013</v>
      </c>
      <c r="DV1450" t="s">
        <v>279</v>
      </c>
      <c r="DW1450" t="s">
        <v>279</v>
      </c>
      <c r="DX1450">
        <v>1</v>
      </c>
      <c r="DZ1450" t="s">
        <v>3</v>
      </c>
      <c r="EA1450" t="s">
        <v>3</v>
      </c>
      <c r="EB1450" t="s">
        <v>3</v>
      </c>
      <c r="EC1450" t="s">
        <v>3</v>
      </c>
      <c r="EE1450">
        <v>36260452</v>
      </c>
      <c r="EF1450">
        <v>2</v>
      </c>
      <c r="EG1450" t="s">
        <v>55</v>
      </c>
      <c r="EH1450">
        <v>0</v>
      </c>
      <c r="EI1450" t="s">
        <v>3</v>
      </c>
      <c r="EJ1450">
        <v>1</v>
      </c>
      <c r="EK1450">
        <v>15001</v>
      </c>
      <c r="EL1450" t="s">
        <v>180</v>
      </c>
      <c r="EM1450" t="s">
        <v>181</v>
      </c>
      <c r="EO1450" t="s">
        <v>3</v>
      </c>
      <c r="EQ1450">
        <v>0</v>
      </c>
      <c r="ER1450">
        <v>6747.4</v>
      </c>
      <c r="ES1450">
        <v>5350.85</v>
      </c>
      <c r="ET1450">
        <v>433.43</v>
      </c>
      <c r="EU1450">
        <v>10.26</v>
      </c>
      <c r="EV1450">
        <v>963.12</v>
      </c>
      <c r="EW1450">
        <v>102.46</v>
      </c>
      <c r="EX1450">
        <v>0.76</v>
      </c>
      <c r="EY1450">
        <v>0</v>
      </c>
      <c r="FQ1450">
        <v>0</v>
      </c>
      <c r="FR1450">
        <f t="shared" si="1425"/>
        <v>0</v>
      </c>
      <c r="FS1450">
        <v>0</v>
      </c>
      <c r="FT1450" t="s">
        <v>58</v>
      </c>
      <c r="FU1450" t="s">
        <v>59</v>
      </c>
      <c r="FX1450">
        <v>94.5</v>
      </c>
      <c r="FY1450">
        <v>46.75</v>
      </c>
      <c r="GA1450" t="s">
        <v>3</v>
      </c>
      <c r="GD1450">
        <v>1</v>
      </c>
      <c r="GF1450">
        <v>-1218928354</v>
      </c>
      <c r="GG1450">
        <v>2</v>
      </c>
      <c r="GH1450">
        <v>1</v>
      </c>
      <c r="GI1450">
        <v>2</v>
      </c>
      <c r="GJ1450">
        <v>0</v>
      </c>
      <c r="GK1450">
        <v>0</v>
      </c>
      <c r="GL1450">
        <f t="shared" si="1426"/>
        <v>0</v>
      </c>
      <c r="GM1450">
        <f t="shared" si="1427"/>
        <v>6153</v>
      </c>
      <c r="GN1450">
        <f t="shared" si="1428"/>
        <v>6153</v>
      </c>
      <c r="GO1450">
        <f t="shared" si="1429"/>
        <v>0</v>
      </c>
      <c r="GP1450">
        <f t="shared" si="1430"/>
        <v>0</v>
      </c>
      <c r="GR1450">
        <v>0</v>
      </c>
      <c r="GS1450">
        <v>0</v>
      </c>
      <c r="GT1450">
        <v>0</v>
      </c>
      <c r="GU1450" t="s">
        <v>3</v>
      </c>
      <c r="GV1450">
        <f t="shared" si="1431"/>
        <v>0</v>
      </c>
      <c r="GW1450">
        <v>1</v>
      </c>
      <c r="GX1450">
        <f t="shared" si="1432"/>
        <v>0</v>
      </c>
      <c r="HA1450">
        <v>0</v>
      </c>
      <c r="HB1450">
        <v>0</v>
      </c>
      <c r="HC1450">
        <f t="shared" si="1433"/>
        <v>0</v>
      </c>
      <c r="HE1450" t="s">
        <v>3</v>
      </c>
      <c r="HF1450" t="s">
        <v>3</v>
      </c>
      <c r="IK1450">
        <v>0</v>
      </c>
    </row>
    <row r="1452" spans="1:245">
      <c r="A1452" s="2">
        <v>51</v>
      </c>
      <c r="B1452" s="2">
        <f>B1439</f>
        <v>0</v>
      </c>
      <c r="C1452" s="2">
        <f>A1439</f>
        <v>5</v>
      </c>
      <c r="D1452" s="2">
        <f>ROW(A1439)</f>
        <v>1439</v>
      </c>
      <c r="E1452" s="2"/>
      <c r="F1452" s="2" t="str">
        <f>IF(F1439&lt;&gt;"",F1439,"")</f>
        <v>Новый подраздел</v>
      </c>
      <c r="G1452" s="2" t="str">
        <f>IF(G1439&lt;&gt;"",G1439,"")</f>
        <v>коридор 28</v>
      </c>
      <c r="H1452" s="2">
        <v>0</v>
      </c>
      <c r="I1452" s="2"/>
      <c r="J1452" s="2"/>
      <c r="K1452" s="2"/>
      <c r="L1452" s="2"/>
      <c r="M1452" s="2"/>
      <c r="N1452" s="2"/>
      <c r="O1452" s="2">
        <f t="shared" ref="O1452:T1452" si="1434">ROUND(AB1452,2)</f>
        <v>19732.849999999999</v>
      </c>
      <c r="P1452" s="2">
        <f t="shared" si="1434"/>
        <v>6096.73</v>
      </c>
      <c r="Q1452" s="2">
        <f t="shared" si="1434"/>
        <v>778.34</v>
      </c>
      <c r="R1452" s="2">
        <f t="shared" si="1434"/>
        <v>223.22</v>
      </c>
      <c r="S1452" s="2">
        <f t="shared" si="1434"/>
        <v>12857.78</v>
      </c>
      <c r="T1452" s="2">
        <f t="shared" si="1434"/>
        <v>0</v>
      </c>
      <c r="U1452" s="2">
        <f>AH1452</f>
        <v>45.072884000000002</v>
      </c>
      <c r="V1452" s="2">
        <f>AI1452</f>
        <v>0.65545400000000009</v>
      </c>
      <c r="W1452" s="2">
        <f>ROUND(AJ1452,2)</f>
        <v>0</v>
      </c>
      <c r="X1452" s="2">
        <f>ROUND(AK1452,2)</f>
        <v>12771.25</v>
      </c>
      <c r="Y1452" s="2">
        <f>ROUND(AL1452,2)</f>
        <v>6513.89</v>
      </c>
      <c r="Z1452" s="2"/>
      <c r="AA1452" s="2"/>
      <c r="AB1452" s="2">
        <f>ROUND(SUMIF(AA1443:AA1450,"=33525518",O1443:O1450),2)</f>
        <v>19732.849999999999</v>
      </c>
      <c r="AC1452" s="2">
        <f>ROUND(SUMIF(AA1443:AA1450,"=33525518",P1443:P1450),2)</f>
        <v>6096.73</v>
      </c>
      <c r="AD1452" s="2">
        <f>ROUND(SUMIF(AA1443:AA1450,"=33525518",Q1443:Q1450),2)</f>
        <v>778.34</v>
      </c>
      <c r="AE1452" s="2">
        <f>ROUND(SUMIF(AA1443:AA1450,"=33525518",R1443:R1450),2)</f>
        <v>223.22</v>
      </c>
      <c r="AF1452" s="2">
        <f>ROUND(SUMIF(AA1443:AA1450,"=33525518",S1443:S1450),2)</f>
        <v>12857.78</v>
      </c>
      <c r="AG1452" s="2">
        <f>ROUND(SUMIF(AA1443:AA1450,"=33525518",T1443:T1450),2)</f>
        <v>0</v>
      </c>
      <c r="AH1452" s="2">
        <f>SUMIF(AA1443:AA1450,"=33525518",U1443:U1450)</f>
        <v>45.072884000000002</v>
      </c>
      <c r="AI1452" s="2">
        <f>SUMIF(AA1443:AA1450,"=33525518",V1443:V1450)</f>
        <v>0.65545400000000009</v>
      </c>
      <c r="AJ1452" s="2">
        <f>ROUND(SUMIF(AA1443:AA1450,"=33525518",W1443:W1450),2)</f>
        <v>0</v>
      </c>
      <c r="AK1452" s="2">
        <f>ROUND(SUMIF(AA1443:AA1450,"=33525518",X1443:X1450),2)</f>
        <v>12771.25</v>
      </c>
      <c r="AL1452" s="2">
        <f>ROUND(SUMIF(AA1443:AA1450,"=33525518",Y1443:Y1450),2)</f>
        <v>6513.89</v>
      </c>
      <c r="AM1452" s="2"/>
      <c r="AN1452" s="2"/>
      <c r="AO1452" s="2">
        <f t="shared" ref="AO1452:BD1452" si="1435">ROUND(BX1452,2)</f>
        <v>0</v>
      </c>
      <c r="AP1452" s="2">
        <f t="shared" si="1435"/>
        <v>0</v>
      </c>
      <c r="AQ1452" s="2">
        <f t="shared" si="1435"/>
        <v>0</v>
      </c>
      <c r="AR1452" s="2">
        <f t="shared" si="1435"/>
        <v>39017.99</v>
      </c>
      <c r="AS1452" s="2">
        <f t="shared" si="1435"/>
        <v>39017.99</v>
      </c>
      <c r="AT1452" s="2">
        <f t="shared" si="1435"/>
        <v>0</v>
      </c>
      <c r="AU1452" s="2">
        <f t="shared" si="1435"/>
        <v>0</v>
      </c>
      <c r="AV1452" s="2">
        <f t="shared" si="1435"/>
        <v>6096.73</v>
      </c>
      <c r="AW1452" s="2">
        <f t="shared" si="1435"/>
        <v>6096.73</v>
      </c>
      <c r="AX1452" s="2">
        <f t="shared" si="1435"/>
        <v>0</v>
      </c>
      <c r="AY1452" s="2">
        <f t="shared" si="1435"/>
        <v>6096.73</v>
      </c>
      <c r="AZ1452" s="2">
        <f t="shared" si="1435"/>
        <v>0</v>
      </c>
      <c r="BA1452" s="2">
        <f t="shared" si="1435"/>
        <v>0</v>
      </c>
      <c r="BB1452" s="2">
        <f t="shared" si="1435"/>
        <v>0</v>
      </c>
      <c r="BC1452" s="2">
        <f t="shared" si="1435"/>
        <v>0</v>
      </c>
      <c r="BD1452" s="2">
        <f t="shared" si="1435"/>
        <v>0</v>
      </c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>
        <f>ROUND(SUMIF(AA1443:AA1450,"=33525518",FQ1443:FQ1450),2)</f>
        <v>0</v>
      </c>
      <c r="BY1452" s="2">
        <f>ROUND(SUMIF(AA1443:AA1450,"=33525518",FR1443:FR1450),2)</f>
        <v>0</v>
      </c>
      <c r="BZ1452" s="2">
        <f>ROUND(SUMIF(AA1443:AA1450,"=33525518",GL1443:GL1450),2)</f>
        <v>0</v>
      </c>
      <c r="CA1452" s="2">
        <f>ROUND(SUMIF(AA1443:AA1450,"=33525518",GM1443:GM1450),2)</f>
        <v>39017.99</v>
      </c>
      <c r="CB1452" s="2">
        <f>ROUND(SUMIF(AA1443:AA1450,"=33525518",GN1443:GN1450),2)</f>
        <v>39017.99</v>
      </c>
      <c r="CC1452" s="2">
        <f>ROUND(SUMIF(AA1443:AA1450,"=33525518",GO1443:GO1450),2)</f>
        <v>0</v>
      </c>
      <c r="CD1452" s="2">
        <f>ROUND(SUMIF(AA1443:AA1450,"=33525518",GP1443:GP1450),2)</f>
        <v>0</v>
      </c>
      <c r="CE1452" s="2">
        <f>AC1452-BX1452</f>
        <v>6096.73</v>
      </c>
      <c r="CF1452" s="2">
        <f>AC1452-BY1452</f>
        <v>6096.73</v>
      </c>
      <c r="CG1452" s="2">
        <f>BX1452-BZ1452</f>
        <v>0</v>
      </c>
      <c r="CH1452" s="2">
        <f>AC1452-BX1452-BY1452+BZ1452</f>
        <v>6096.73</v>
      </c>
      <c r="CI1452" s="2">
        <f>BY1452-BZ1452</f>
        <v>0</v>
      </c>
      <c r="CJ1452" s="2">
        <f>ROUND(SUMIF(AA1443:AA1450,"=33525518",GX1443:GX1450),2)</f>
        <v>0</v>
      </c>
      <c r="CK1452" s="2">
        <f>ROUND(SUMIF(AA1443:AA1450,"=33525518",GY1443:GY1450),2)</f>
        <v>0</v>
      </c>
      <c r="CL1452" s="2">
        <f>ROUND(SUMIF(AA1443:AA1450,"=33525518",GZ1443:GZ1450),2)</f>
        <v>0</v>
      </c>
      <c r="CM1452" s="2">
        <f>ROUND(SUMIF(AA1443:AA1450,"=33525518",HD1443:HD1450),2)</f>
        <v>0</v>
      </c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  <c r="GO1452" s="3"/>
      <c r="GP1452" s="3"/>
      <c r="GQ1452" s="3"/>
      <c r="GR1452" s="3"/>
      <c r="GS1452" s="3"/>
      <c r="GT1452" s="3"/>
      <c r="GU1452" s="3"/>
      <c r="GV1452" s="3"/>
      <c r="GW1452" s="3"/>
      <c r="GX1452" s="3">
        <v>0</v>
      </c>
    </row>
    <row r="1454" spans="1:245">
      <c r="A1454" s="4">
        <v>50</v>
      </c>
      <c r="B1454" s="4">
        <v>0</v>
      </c>
      <c r="C1454" s="4">
        <v>0</v>
      </c>
      <c r="D1454" s="4">
        <v>1</v>
      </c>
      <c r="E1454" s="4">
        <v>201</v>
      </c>
      <c r="F1454" s="4">
        <f>ROUND(Source!O1452,O1454)</f>
        <v>19732.849999999999</v>
      </c>
      <c r="G1454" s="4" t="s">
        <v>60</v>
      </c>
      <c r="H1454" s="4" t="s">
        <v>61</v>
      </c>
      <c r="I1454" s="4"/>
      <c r="J1454" s="4"/>
      <c r="K1454" s="4">
        <v>201</v>
      </c>
      <c r="L1454" s="4">
        <v>1</v>
      </c>
      <c r="M1454" s="4">
        <v>3</v>
      </c>
      <c r="N1454" s="4" t="s">
        <v>3</v>
      </c>
      <c r="O1454" s="4">
        <v>2</v>
      </c>
      <c r="P1454" s="4"/>
      <c r="Q1454" s="4"/>
      <c r="R1454" s="4"/>
      <c r="S1454" s="4"/>
      <c r="T1454" s="4"/>
      <c r="U1454" s="4"/>
      <c r="V1454" s="4"/>
      <c r="W1454" s="4"/>
    </row>
    <row r="1455" spans="1:245">
      <c r="A1455" s="4">
        <v>50</v>
      </c>
      <c r="B1455" s="4">
        <v>0</v>
      </c>
      <c r="C1455" s="4">
        <v>0</v>
      </c>
      <c r="D1455" s="4">
        <v>1</v>
      </c>
      <c r="E1455" s="4">
        <v>202</v>
      </c>
      <c r="F1455" s="4">
        <f>ROUND(Source!P1452,O1455)</f>
        <v>6096.73</v>
      </c>
      <c r="G1455" s="4" t="s">
        <v>62</v>
      </c>
      <c r="H1455" s="4" t="s">
        <v>63</v>
      </c>
      <c r="I1455" s="4"/>
      <c r="J1455" s="4"/>
      <c r="K1455" s="4">
        <v>202</v>
      </c>
      <c r="L1455" s="4">
        <v>2</v>
      </c>
      <c r="M1455" s="4">
        <v>3</v>
      </c>
      <c r="N1455" s="4" t="s">
        <v>3</v>
      </c>
      <c r="O1455" s="4">
        <v>2</v>
      </c>
      <c r="P1455" s="4"/>
      <c r="Q1455" s="4"/>
      <c r="R1455" s="4"/>
      <c r="S1455" s="4"/>
      <c r="T1455" s="4"/>
      <c r="U1455" s="4"/>
      <c r="V1455" s="4"/>
      <c r="W1455" s="4"/>
    </row>
    <row r="1456" spans="1:245">
      <c r="A1456" s="4">
        <v>50</v>
      </c>
      <c r="B1456" s="4">
        <v>0</v>
      </c>
      <c r="C1456" s="4">
        <v>0</v>
      </c>
      <c r="D1456" s="4">
        <v>1</v>
      </c>
      <c r="E1456" s="4">
        <v>222</v>
      </c>
      <c r="F1456" s="4">
        <f>ROUND(Source!AO1452,O1456)</f>
        <v>0</v>
      </c>
      <c r="G1456" s="4" t="s">
        <v>64</v>
      </c>
      <c r="H1456" s="4" t="s">
        <v>65</v>
      </c>
      <c r="I1456" s="4"/>
      <c r="J1456" s="4"/>
      <c r="K1456" s="4">
        <v>222</v>
      </c>
      <c r="L1456" s="4">
        <v>3</v>
      </c>
      <c r="M1456" s="4">
        <v>3</v>
      </c>
      <c r="N1456" s="4" t="s">
        <v>3</v>
      </c>
      <c r="O1456" s="4">
        <v>2</v>
      </c>
      <c r="P1456" s="4"/>
      <c r="Q1456" s="4"/>
      <c r="R1456" s="4"/>
      <c r="S1456" s="4"/>
      <c r="T1456" s="4"/>
      <c r="U1456" s="4"/>
      <c r="V1456" s="4"/>
      <c r="W1456" s="4"/>
    </row>
    <row r="1457" spans="1:23">
      <c r="A1457" s="4">
        <v>50</v>
      </c>
      <c r="B1457" s="4">
        <v>0</v>
      </c>
      <c r="C1457" s="4">
        <v>0</v>
      </c>
      <c r="D1457" s="4">
        <v>1</v>
      </c>
      <c r="E1457" s="4">
        <v>225</v>
      </c>
      <c r="F1457" s="4">
        <f>ROUND(Source!AV1452,O1457)</f>
        <v>6096.73</v>
      </c>
      <c r="G1457" s="4" t="s">
        <v>66</v>
      </c>
      <c r="H1457" s="4" t="s">
        <v>67</v>
      </c>
      <c r="I1457" s="4"/>
      <c r="J1457" s="4"/>
      <c r="K1457" s="4">
        <v>225</v>
      </c>
      <c r="L1457" s="4">
        <v>4</v>
      </c>
      <c r="M1457" s="4">
        <v>3</v>
      </c>
      <c r="N1457" s="4" t="s">
        <v>3</v>
      </c>
      <c r="O1457" s="4">
        <v>2</v>
      </c>
      <c r="P1457" s="4"/>
      <c r="Q1457" s="4"/>
      <c r="R1457" s="4"/>
      <c r="S1457" s="4"/>
      <c r="T1457" s="4"/>
      <c r="U1457" s="4"/>
      <c r="V1457" s="4"/>
      <c r="W1457" s="4"/>
    </row>
    <row r="1458" spans="1:23">
      <c r="A1458" s="4">
        <v>50</v>
      </c>
      <c r="B1458" s="4">
        <v>0</v>
      </c>
      <c r="C1458" s="4">
        <v>0</v>
      </c>
      <c r="D1458" s="4">
        <v>1</v>
      </c>
      <c r="E1458" s="4">
        <v>226</v>
      </c>
      <c r="F1458" s="4">
        <f>ROUND(Source!AW1452,O1458)</f>
        <v>6096.73</v>
      </c>
      <c r="G1458" s="4" t="s">
        <v>68</v>
      </c>
      <c r="H1458" s="4" t="s">
        <v>69</v>
      </c>
      <c r="I1458" s="4"/>
      <c r="J1458" s="4"/>
      <c r="K1458" s="4">
        <v>226</v>
      </c>
      <c r="L1458" s="4">
        <v>5</v>
      </c>
      <c r="M1458" s="4">
        <v>3</v>
      </c>
      <c r="N1458" s="4" t="s">
        <v>3</v>
      </c>
      <c r="O1458" s="4">
        <v>2</v>
      </c>
      <c r="P1458" s="4"/>
      <c r="Q1458" s="4"/>
      <c r="R1458" s="4"/>
      <c r="S1458" s="4"/>
      <c r="T1458" s="4"/>
      <c r="U1458" s="4"/>
      <c r="V1458" s="4"/>
      <c r="W1458" s="4"/>
    </row>
    <row r="1459" spans="1:23">
      <c r="A1459" s="4">
        <v>50</v>
      </c>
      <c r="B1459" s="4">
        <v>0</v>
      </c>
      <c r="C1459" s="4">
        <v>0</v>
      </c>
      <c r="D1459" s="4">
        <v>1</v>
      </c>
      <c r="E1459" s="4">
        <v>227</v>
      </c>
      <c r="F1459" s="4">
        <f>ROUND(Source!AX1452,O1459)</f>
        <v>0</v>
      </c>
      <c r="G1459" s="4" t="s">
        <v>70</v>
      </c>
      <c r="H1459" s="4" t="s">
        <v>71</v>
      </c>
      <c r="I1459" s="4"/>
      <c r="J1459" s="4"/>
      <c r="K1459" s="4">
        <v>227</v>
      </c>
      <c r="L1459" s="4">
        <v>6</v>
      </c>
      <c r="M1459" s="4">
        <v>3</v>
      </c>
      <c r="N1459" s="4" t="s">
        <v>3</v>
      </c>
      <c r="O1459" s="4">
        <v>2</v>
      </c>
      <c r="P1459" s="4"/>
      <c r="Q1459" s="4"/>
      <c r="R1459" s="4"/>
      <c r="S1459" s="4"/>
      <c r="T1459" s="4"/>
      <c r="U1459" s="4"/>
      <c r="V1459" s="4"/>
      <c r="W1459" s="4"/>
    </row>
    <row r="1460" spans="1:23">
      <c r="A1460" s="4">
        <v>50</v>
      </c>
      <c r="B1460" s="4">
        <v>0</v>
      </c>
      <c r="C1460" s="4">
        <v>0</v>
      </c>
      <c r="D1460" s="4">
        <v>1</v>
      </c>
      <c r="E1460" s="4">
        <v>228</v>
      </c>
      <c r="F1460" s="4">
        <f>ROUND(Source!AY1452,O1460)</f>
        <v>6096.73</v>
      </c>
      <c r="G1460" s="4" t="s">
        <v>72</v>
      </c>
      <c r="H1460" s="4" t="s">
        <v>73</v>
      </c>
      <c r="I1460" s="4"/>
      <c r="J1460" s="4"/>
      <c r="K1460" s="4">
        <v>228</v>
      </c>
      <c r="L1460" s="4">
        <v>7</v>
      </c>
      <c r="M1460" s="4">
        <v>3</v>
      </c>
      <c r="N1460" s="4" t="s">
        <v>3</v>
      </c>
      <c r="O1460" s="4">
        <v>2</v>
      </c>
      <c r="P1460" s="4"/>
      <c r="Q1460" s="4"/>
      <c r="R1460" s="4"/>
      <c r="S1460" s="4"/>
      <c r="T1460" s="4"/>
      <c r="U1460" s="4"/>
      <c r="V1460" s="4"/>
      <c r="W1460" s="4"/>
    </row>
    <row r="1461" spans="1:23">
      <c r="A1461" s="4">
        <v>50</v>
      </c>
      <c r="B1461" s="4">
        <v>0</v>
      </c>
      <c r="C1461" s="4">
        <v>0</v>
      </c>
      <c r="D1461" s="4">
        <v>1</v>
      </c>
      <c r="E1461" s="4">
        <v>216</v>
      </c>
      <c r="F1461" s="4">
        <f>ROUND(Source!AP1452,O1461)</f>
        <v>0</v>
      </c>
      <c r="G1461" s="4" t="s">
        <v>74</v>
      </c>
      <c r="H1461" s="4" t="s">
        <v>75</v>
      </c>
      <c r="I1461" s="4"/>
      <c r="J1461" s="4"/>
      <c r="K1461" s="4">
        <v>216</v>
      </c>
      <c r="L1461" s="4">
        <v>8</v>
      </c>
      <c r="M1461" s="4">
        <v>3</v>
      </c>
      <c r="N1461" s="4" t="s">
        <v>3</v>
      </c>
      <c r="O1461" s="4">
        <v>2</v>
      </c>
      <c r="P1461" s="4"/>
      <c r="Q1461" s="4"/>
      <c r="R1461" s="4"/>
      <c r="S1461" s="4"/>
      <c r="T1461" s="4"/>
      <c r="U1461" s="4"/>
      <c r="V1461" s="4"/>
      <c r="W1461" s="4"/>
    </row>
    <row r="1462" spans="1:23">
      <c r="A1462" s="4">
        <v>50</v>
      </c>
      <c r="B1462" s="4">
        <v>0</v>
      </c>
      <c r="C1462" s="4">
        <v>0</v>
      </c>
      <c r="D1462" s="4">
        <v>1</v>
      </c>
      <c r="E1462" s="4">
        <v>223</v>
      </c>
      <c r="F1462" s="4">
        <f>ROUND(Source!AQ1452,O1462)</f>
        <v>0</v>
      </c>
      <c r="G1462" s="4" t="s">
        <v>76</v>
      </c>
      <c r="H1462" s="4" t="s">
        <v>77</v>
      </c>
      <c r="I1462" s="4"/>
      <c r="J1462" s="4"/>
      <c r="K1462" s="4">
        <v>223</v>
      </c>
      <c r="L1462" s="4">
        <v>9</v>
      </c>
      <c r="M1462" s="4">
        <v>3</v>
      </c>
      <c r="N1462" s="4" t="s">
        <v>3</v>
      </c>
      <c r="O1462" s="4">
        <v>2</v>
      </c>
      <c r="P1462" s="4"/>
      <c r="Q1462" s="4"/>
      <c r="R1462" s="4"/>
      <c r="S1462" s="4"/>
      <c r="T1462" s="4"/>
      <c r="U1462" s="4"/>
      <c r="V1462" s="4"/>
      <c r="W1462" s="4"/>
    </row>
    <row r="1463" spans="1:23">
      <c r="A1463" s="4">
        <v>50</v>
      </c>
      <c r="B1463" s="4">
        <v>0</v>
      </c>
      <c r="C1463" s="4">
        <v>0</v>
      </c>
      <c r="D1463" s="4">
        <v>1</v>
      </c>
      <c r="E1463" s="4">
        <v>229</v>
      </c>
      <c r="F1463" s="4">
        <f>ROUND(Source!AZ1452,O1463)</f>
        <v>0</v>
      </c>
      <c r="G1463" s="4" t="s">
        <v>78</v>
      </c>
      <c r="H1463" s="4" t="s">
        <v>79</v>
      </c>
      <c r="I1463" s="4"/>
      <c r="J1463" s="4"/>
      <c r="K1463" s="4">
        <v>229</v>
      </c>
      <c r="L1463" s="4">
        <v>10</v>
      </c>
      <c r="M1463" s="4">
        <v>3</v>
      </c>
      <c r="N1463" s="4" t="s">
        <v>3</v>
      </c>
      <c r="O1463" s="4">
        <v>2</v>
      </c>
      <c r="P1463" s="4"/>
      <c r="Q1463" s="4"/>
      <c r="R1463" s="4"/>
      <c r="S1463" s="4"/>
      <c r="T1463" s="4"/>
      <c r="U1463" s="4"/>
      <c r="V1463" s="4"/>
      <c r="W1463" s="4"/>
    </row>
    <row r="1464" spans="1:23">
      <c r="A1464" s="4">
        <v>50</v>
      </c>
      <c r="B1464" s="4">
        <v>0</v>
      </c>
      <c r="C1464" s="4">
        <v>0</v>
      </c>
      <c r="D1464" s="4">
        <v>1</v>
      </c>
      <c r="E1464" s="4">
        <v>203</v>
      </c>
      <c r="F1464" s="4">
        <f>ROUND(Source!Q1452,O1464)</f>
        <v>778.34</v>
      </c>
      <c r="G1464" s="4" t="s">
        <v>80</v>
      </c>
      <c r="H1464" s="4" t="s">
        <v>81</v>
      </c>
      <c r="I1464" s="4"/>
      <c r="J1464" s="4"/>
      <c r="K1464" s="4">
        <v>203</v>
      </c>
      <c r="L1464" s="4">
        <v>11</v>
      </c>
      <c r="M1464" s="4">
        <v>3</v>
      </c>
      <c r="N1464" s="4" t="s">
        <v>3</v>
      </c>
      <c r="O1464" s="4">
        <v>2</v>
      </c>
      <c r="P1464" s="4"/>
      <c r="Q1464" s="4"/>
      <c r="R1464" s="4"/>
      <c r="S1464" s="4"/>
      <c r="T1464" s="4"/>
      <c r="U1464" s="4"/>
      <c r="V1464" s="4"/>
      <c r="W1464" s="4"/>
    </row>
    <row r="1465" spans="1:23">
      <c r="A1465" s="4">
        <v>50</v>
      </c>
      <c r="B1465" s="4">
        <v>0</v>
      </c>
      <c r="C1465" s="4">
        <v>0</v>
      </c>
      <c r="D1465" s="4">
        <v>1</v>
      </c>
      <c r="E1465" s="4">
        <v>231</v>
      </c>
      <c r="F1465" s="4">
        <f>ROUND(Source!BB1452,O1465)</f>
        <v>0</v>
      </c>
      <c r="G1465" s="4" t="s">
        <v>82</v>
      </c>
      <c r="H1465" s="4" t="s">
        <v>83</v>
      </c>
      <c r="I1465" s="4"/>
      <c r="J1465" s="4"/>
      <c r="K1465" s="4">
        <v>231</v>
      </c>
      <c r="L1465" s="4">
        <v>12</v>
      </c>
      <c r="M1465" s="4">
        <v>3</v>
      </c>
      <c r="N1465" s="4" t="s">
        <v>3</v>
      </c>
      <c r="O1465" s="4">
        <v>2</v>
      </c>
      <c r="P1465" s="4"/>
      <c r="Q1465" s="4"/>
      <c r="R1465" s="4"/>
      <c r="S1465" s="4"/>
      <c r="T1465" s="4"/>
      <c r="U1465" s="4"/>
      <c r="V1465" s="4"/>
      <c r="W1465" s="4"/>
    </row>
    <row r="1466" spans="1:23">
      <c r="A1466" s="4">
        <v>50</v>
      </c>
      <c r="B1466" s="4">
        <v>0</v>
      </c>
      <c r="C1466" s="4">
        <v>0</v>
      </c>
      <c r="D1466" s="4">
        <v>1</v>
      </c>
      <c r="E1466" s="4">
        <v>204</v>
      </c>
      <c r="F1466" s="4">
        <f>ROUND(Source!R1452,O1466)</f>
        <v>223.22</v>
      </c>
      <c r="G1466" s="4" t="s">
        <v>84</v>
      </c>
      <c r="H1466" s="4" t="s">
        <v>85</v>
      </c>
      <c r="I1466" s="4"/>
      <c r="J1466" s="4"/>
      <c r="K1466" s="4">
        <v>204</v>
      </c>
      <c r="L1466" s="4">
        <v>13</v>
      </c>
      <c r="M1466" s="4">
        <v>3</v>
      </c>
      <c r="N1466" s="4" t="s">
        <v>3</v>
      </c>
      <c r="O1466" s="4">
        <v>2</v>
      </c>
      <c r="P1466" s="4"/>
      <c r="Q1466" s="4"/>
      <c r="R1466" s="4"/>
      <c r="S1466" s="4"/>
      <c r="T1466" s="4"/>
      <c r="U1466" s="4"/>
      <c r="V1466" s="4"/>
      <c r="W1466" s="4"/>
    </row>
    <row r="1467" spans="1:23">
      <c r="A1467" s="4">
        <v>50</v>
      </c>
      <c r="B1467" s="4">
        <v>0</v>
      </c>
      <c r="C1467" s="4">
        <v>0</v>
      </c>
      <c r="D1467" s="4">
        <v>1</v>
      </c>
      <c r="E1467" s="4">
        <v>205</v>
      </c>
      <c r="F1467" s="4">
        <f>ROUND(Source!S1452,O1467)</f>
        <v>12857.78</v>
      </c>
      <c r="G1467" s="4" t="s">
        <v>86</v>
      </c>
      <c r="H1467" s="4" t="s">
        <v>87</v>
      </c>
      <c r="I1467" s="4"/>
      <c r="J1467" s="4"/>
      <c r="K1467" s="4">
        <v>205</v>
      </c>
      <c r="L1467" s="4">
        <v>14</v>
      </c>
      <c r="M1467" s="4">
        <v>3</v>
      </c>
      <c r="N1467" s="4" t="s">
        <v>3</v>
      </c>
      <c r="O1467" s="4">
        <v>2</v>
      </c>
      <c r="P1467" s="4"/>
      <c r="Q1467" s="4"/>
      <c r="R1467" s="4"/>
      <c r="S1467" s="4"/>
      <c r="T1467" s="4"/>
      <c r="U1467" s="4"/>
      <c r="V1467" s="4"/>
      <c r="W1467" s="4"/>
    </row>
    <row r="1468" spans="1:23">
      <c r="A1468" s="4">
        <v>50</v>
      </c>
      <c r="B1468" s="4">
        <v>0</v>
      </c>
      <c r="C1468" s="4">
        <v>0</v>
      </c>
      <c r="D1468" s="4">
        <v>1</v>
      </c>
      <c r="E1468" s="4">
        <v>232</v>
      </c>
      <c r="F1468" s="4">
        <f>ROUND(Source!BC1452,O1468)</f>
        <v>0</v>
      </c>
      <c r="G1468" s="4" t="s">
        <v>88</v>
      </c>
      <c r="H1468" s="4" t="s">
        <v>89</v>
      </c>
      <c r="I1468" s="4"/>
      <c r="J1468" s="4"/>
      <c r="K1468" s="4">
        <v>232</v>
      </c>
      <c r="L1468" s="4">
        <v>15</v>
      </c>
      <c r="M1468" s="4">
        <v>3</v>
      </c>
      <c r="N1468" s="4" t="s">
        <v>3</v>
      </c>
      <c r="O1468" s="4">
        <v>2</v>
      </c>
      <c r="P1468" s="4"/>
      <c r="Q1468" s="4"/>
      <c r="R1468" s="4"/>
      <c r="S1468" s="4"/>
      <c r="T1468" s="4"/>
      <c r="U1468" s="4"/>
      <c r="V1468" s="4"/>
      <c r="W1468" s="4"/>
    </row>
    <row r="1469" spans="1:23">
      <c r="A1469" s="4">
        <v>50</v>
      </c>
      <c r="B1469" s="4">
        <v>0</v>
      </c>
      <c r="C1469" s="4">
        <v>0</v>
      </c>
      <c r="D1469" s="4">
        <v>1</v>
      </c>
      <c r="E1469" s="4">
        <v>214</v>
      </c>
      <c r="F1469" s="4">
        <f>ROUND(Source!AS1452,O1469)</f>
        <v>39017.99</v>
      </c>
      <c r="G1469" s="4" t="s">
        <v>90</v>
      </c>
      <c r="H1469" s="4" t="s">
        <v>91</v>
      </c>
      <c r="I1469" s="4"/>
      <c r="J1469" s="4"/>
      <c r="K1469" s="4">
        <v>214</v>
      </c>
      <c r="L1469" s="4">
        <v>16</v>
      </c>
      <c r="M1469" s="4">
        <v>3</v>
      </c>
      <c r="N1469" s="4" t="s">
        <v>3</v>
      </c>
      <c r="O1469" s="4">
        <v>2</v>
      </c>
      <c r="P1469" s="4"/>
      <c r="Q1469" s="4"/>
      <c r="R1469" s="4"/>
      <c r="S1469" s="4"/>
      <c r="T1469" s="4"/>
      <c r="U1469" s="4"/>
      <c r="V1469" s="4"/>
      <c r="W1469" s="4"/>
    </row>
    <row r="1470" spans="1:23">
      <c r="A1470" s="4">
        <v>50</v>
      </c>
      <c r="B1470" s="4">
        <v>0</v>
      </c>
      <c r="C1470" s="4">
        <v>0</v>
      </c>
      <c r="D1470" s="4">
        <v>1</v>
      </c>
      <c r="E1470" s="4">
        <v>215</v>
      </c>
      <c r="F1470" s="4">
        <f>ROUND(Source!AT1452,O1470)</f>
        <v>0</v>
      </c>
      <c r="G1470" s="4" t="s">
        <v>92</v>
      </c>
      <c r="H1470" s="4" t="s">
        <v>93</v>
      </c>
      <c r="I1470" s="4"/>
      <c r="J1470" s="4"/>
      <c r="K1470" s="4">
        <v>215</v>
      </c>
      <c r="L1470" s="4">
        <v>17</v>
      </c>
      <c r="M1470" s="4">
        <v>3</v>
      </c>
      <c r="N1470" s="4" t="s">
        <v>3</v>
      </c>
      <c r="O1470" s="4">
        <v>2</v>
      </c>
      <c r="P1470" s="4"/>
      <c r="Q1470" s="4"/>
      <c r="R1470" s="4"/>
      <c r="S1470" s="4"/>
      <c r="T1470" s="4"/>
      <c r="U1470" s="4"/>
      <c r="V1470" s="4"/>
      <c r="W1470" s="4"/>
    </row>
    <row r="1471" spans="1:23">
      <c r="A1471" s="4">
        <v>50</v>
      </c>
      <c r="B1471" s="4">
        <v>0</v>
      </c>
      <c r="C1471" s="4">
        <v>0</v>
      </c>
      <c r="D1471" s="4">
        <v>1</v>
      </c>
      <c r="E1471" s="4">
        <v>217</v>
      </c>
      <c r="F1471" s="4">
        <f>ROUND(Source!AU1452,O1471)</f>
        <v>0</v>
      </c>
      <c r="G1471" s="4" t="s">
        <v>94</v>
      </c>
      <c r="H1471" s="4" t="s">
        <v>95</v>
      </c>
      <c r="I1471" s="4"/>
      <c r="J1471" s="4"/>
      <c r="K1471" s="4">
        <v>217</v>
      </c>
      <c r="L1471" s="4">
        <v>18</v>
      </c>
      <c r="M1471" s="4">
        <v>3</v>
      </c>
      <c r="N1471" s="4" t="s">
        <v>3</v>
      </c>
      <c r="O1471" s="4">
        <v>2</v>
      </c>
      <c r="P1471" s="4"/>
      <c r="Q1471" s="4"/>
      <c r="R1471" s="4"/>
      <c r="S1471" s="4"/>
      <c r="T1471" s="4"/>
      <c r="U1471" s="4"/>
      <c r="V1471" s="4"/>
      <c r="W1471" s="4"/>
    </row>
    <row r="1472" spans="1:23">
      <c r="A1472" s="4">
        <v>50</v>
      </c>
      <c r="B1472" s="4">
        <v>0</v>
      </c>
      <c r="C1472" s="4">
        <v>0</v>
      </c>
      <c r="D1472" s="4">
        <v>1</v>
      </c>
      <c r="E1472" s="4">
        <v>230</v>
      </c>
      <c r="F1472" s="4">
        <f>ROUND(Source!BA1452,O1472)</f>
        <v>0</v>
      </c>
      <c r="G1472" s="4" t="s">
        <v>96</v>
      </c>
      <c r="H1472" s="4" t="s">
        <v>97</v>
      </c>
      <c r="I1472" s="4"/>
      <c r="J1472" s="4"/>
      <c r="K1472" s="4">
        <v>230</v>
      </c>
      <c r="L1472" s="4">
        <v>19</v>
      </c>
      <c r="M1472" s="4">
        <v>3</v>
      </c>
      <c r="N1472" s="4" t="s">
        <v>3</v>
      </c>
      <c r="O1472" s="4">
        <v>2</v>
      </c>
      <c r="P1472" s="4"/>
      <c r="Q1472" s="4"/>
      <c r="R1472" s="4"/>
      <c r="S1472" s="4"/>
      <c r="T1472" s="4"/>
      <c r="U1472" s="4"/>
      <c r="V1472" s="4"/>
      <c r="W1472" s="4"/>
    </row>
    <row r="1473" spans="1:245">
      <c r="A1473" s="4">
        <v>50</v>
      </c>
      <c r="B1473" s="4">
        <v>0</v>
      </c>
      <c r="C1473" s="4">
        <v>0</v>
      </c>
      <c r="D1473" s="4">
        <v>1</v>
      </c>
      <c r="E1473" s="4">
        <v>206</v>
      </c>
      <c r="F1473" s="4">
        <f>ROUND(Source!T1452,O1473)</f>
        <v>0</v>
      </c>
      <c r="G1473" s="4" t="s">
        <v>98</v>
      </c>
      <c r="H1473" s="4" t="s">
        <v>99</v>
      </c>
      <c r="I1473" s="4"/>
      <c r="J1473" s="4"/>
      <c r="K1473" s="4">
        <v>206</v>
      </c>
      <c r="L1473" s="4">
        <v>20</v>
      </c>
      <c r="M1473" s="4">
        <v>3</v>
      </c>
      <c r="N1473" s="4" t="s">
        <v>3</v>
      </c>
      <c r="O1473" s="4">
        <v>2</v>
      </c>
      <c r="P1473" s="4"/>
      <c r="Q1473" s="4"/>
      <c r="R1473" s="4"/>
      <c r="S1473" s="4"/>
      <c r="T1473" s="4"/>
      <c r="U1473" s="4"/>
      <c r="V1473" s="4"/>
      <c r="W1473" s="4"/>
    </row>
    <row r="1474" spans="1:245">
      <c r="A1474" s="4">
        <v>50</v>
      </c>
      <c r="B1474" s="4">
        <v>0</v>
      </c>
      <c r="C1474" s="4">
        <v>0</v>
      </c>
      <c r="D1474" s="4">
        <v>1</v>
      </c>
      <c r="E1474" s="4">
        <v>207</v>
      </c>
      <c r="F1474" s="4">
        <f>Source!U1452</f>
        <v>45.072884000000002</v>
      </c>
      <c r="G1474" s="4" t="s">
        <v>100</v>
      </c>
      <c r="H1474" s="4" t="s">
        <v>101</v>
      </c>
      <c r="I1474" s="4"/>
      <c r="J1474" s="4"/>
      <c r="K1474" s="4">
        <v>207</v>
      </c>
      <c r="L1474" s="4">
        <v>21</v>
      </c>
      <c r="M1474" s="4">
        <v>3</v>
      </c>
      <c r="N1474" s="4" t="s">
        <v>3</v>
      </c>
      <c r="O1474" s="4">
        <v>-1</v>
      </c>
      <c r="P1474" s="4"/>
      <c r="Q1474" s="4"/>
      <c r="R1474" s="4"/>
      <c r="S1474" s="4"/>
      <c r="T1474" s="4"/>
      <c r="U1474" s="4"/>
      <c r="V1474" s="4"/>
      <c r="W1474" s="4"/>
    </row>
    <row r="1475" spans="1:245">
      <c r="A1475" s="4">
        <v>50</v>
      </c>
      <c r="B1475" s="4">
        <v>0</v>
      </c>
      <c r="C1475" s="4">
        <v>0</v>
      </c>
      <c r="D1475" s="4">
        <v>1</v>
      </c>
      <c r="E1475" s="4">
        <v>208</v>
      </c>
      <c r="F1475" s="4">
        <f>Source!V1452</f>
        <v>0.65545400000000009</v>
      </c>
      <c r="G1475" s="4" t="s">
        <v>102</v>
      </c>
      <c r="H1475" s="4" t="s">
        <v>103</v>
      </c>
      <c r="I1475" s="4"/>
      <c r="J1475" s="4"/>
      <c r="K1475" s="4">
        <v>208</v>
      </c>
      <c r="L1475" s="4">
        <v>22</v>
      </c>
      <c r="M1475" s="4">
        <v>3</v>
      </c>
      <c r="N1475" s="4" t="s">
        <v>3</v>
      </c>
      <c r="O1475" s="4">
        <v>-1</v>
      </c>
      <c r="P1475" s="4"/>
      <c r="Q1475" s="4"/>
      <c r="R1475" s="4"/>
      <c r="S1475" s="4"/>
      <c r="T1475" s="4"/>
      <c r="U1475" s="4"/>
      <c r="V1475" s="4"/>
      <c r="W1475" s="4"/>
    </row>
    <row r="1476" spans="1:245">
      <c r="A1476" s="4">
        <v>50</v>
      </c>
      <c r="B1476" s="4">
        <v>0</v>
      </c>
      <c r="C1476" s="4">
        <v>0</v>
      </c>
      <c r="D1476" s="4">
        <v>1</v>
      </c>
      <c r="E1476" s="4">
        <v>209</v>
      </c>
      <c r="F1476" s="4">
        <f>ROUND(Source!W1452,O1476)</f>
        <v>0</v>
      </c>
      <c r="G1476" s="4" t="s">
        <v>104</v>
      </c>
      <c r="H1476" s="4" t="s">
        <v>105</v>
      </c>
      <c r="I1476" s="4"/>
      <c r="J1476" s="4"/>
      <c r="K1476" s="4">
        <v>209</v>
      </c>
      <c r="L1476" s="4">
        <v>23</v>
      </c>
      <c r="M1476" s="4">
        <v>3</v>
      </c>
      <c r="N1476" s="4" t="s">
        <v>3</v>
      </c>
      <c r="O1476" s="4">
        <v>2</v>
      </c>
      <c r="P1476" s="4"/>
      <c r="Q1476" s="4"/>
      <c r="R1476" s="4"/>
      <c r="S1476" s="4"/>
      <c r="T1476" s="4"/>
      <c r="U1476" s="4"/>
      <c r="V1476" s="4"/>
      <c r="W1476" s="4"/>
    </row>
    <row r="1477" spans="1:245">
      <c r="A1477" s="4">
        <v>50</v>
      </c>
      <c r="B1477" s="4">
        <v>0</v>
      </c>
      <c r="C1477" s="4">
        <v>0</v>
      </c>
      <c r="D1477" s="4">
        <v>1</v>
      </c>
      <c r="E1477" s="4">
        <v>233</v>
      </c>
      <c r="F1477" s="4">
        <f>ROUND(Source!BD1452,O1477)</f>
        <v>0</v>
      </c>
      <c r="G1477" s="4" t="s">
        <v>106</v>
      </c>
      <c r="H1477" s="4" t="s">
        <v>107</v>
      </c>
      <c r="I1477" s="4"/>
      <c r="J1477" s="4"/>
      <c r="K1477" s="4">
        <v>233</v>
      </c>
      <c r="L1477" s="4">
        <v>24</v>
      </c>
      <c r="M1477" s="4">
        <v>3</v>
      </c>
      <c r="N1477" s="4" t="s">
        <v>3</v>
      </c>
      <c r="O1477" s="4">
        <v>2</v>
      </c>
      <c r="P1477" s="4"/>
      <c r="Q1477" s="4"/>
      <c r="R1477" s="4"/>
      <c r="S1477" s="4"/>
      <c r="T1477" s="4"/>
      <c r="U1477" s="4"/>
      <c r="V1477" s="4"/>
      <c r="W1477" s="4"/>
    </row>
    <row r="1478" spans="1:245">
      <c r="A1478" s="4">
        <v>50</v>
      </c>
      <c r="B1478" s="4">
        <v>0</v>
      </c>
      <c r="C1478" s="4">
        <v>0</v>
      </c>
      <c r="D1478" s="4">
        <v>1</v>
      </c>
      <c r="E1478" s="4">
        <v>210</v>
      </c>
      <c r="F1478" s="4">
        <f>ROUND(Source!X1452,O1478)</f>
        <v>12771.25</v>
      </c>
      <c r="G1478" s="4" t="s">
        <v>108</v>
      </c>
      <c r="H1478" s="4" t="s">
        <v>109</v>
      </c>
      <c r="I1478" s="4"/>
      <c r="J1478" s="4"/>
      <c r="K1478" s="4">
        <v>210</v>
      </c>
      <c r="L1478" s="4">
        <v>25</v>
      </c>
      <c r="M1478" s="4">
        <v>3</v>
      </c>
      <c r="N1478" s="4" t="s">
        <v>3</v>
      </c>
      <c r="O1478" s="4">
        <v>2</v>
      </c>
      <c r="P1478" s="4"/>
      <c r="Q1478" s="4"/>
      <c r="R1478" s="4"/>
      <c r="S1478" s="4"/>
      <c r="T1478" s="4"/>
      <c r="U1478" s="4"/>
      <c r="V1478" s="4"/>
      <c r="W1478" s="4"/>
    </row>
    <row r="1479" spans="1:245">
      <c r="A1479" s="4">
        <v>50</v>
      </c>
      <c r="B1479" s="4">
        <v>0</v>
      </c>
      <c r="C1479" s="4">
        <v>0</v>
      </c>
      <c r="D1479" s="4">
        <v>1</v>
      </c>
      <c r="E1479" s="4">
        <v>211</v>
      </c>
      <c r="F1479" s="4">
        <f>ROUND(Source!Y1452,O1479)</f>
        <v>6513.89</v>
      </c>
      <c r="G1479" s="4" t="s">
        <v>110</v>
      </c>
      <c r="H1479" s="4" t="s">
        <v>111</v>
      </c>
      <c r="I1479" s="4"/>
      <c r="J1479" s="4"/>
      <c r="K1479" s="4">
        <v>211</v>
      </c>
      <c r="L1479" s="4">
        <v>26</v>
      </c>
      <c r="M1479" s="4">
        <v>3</v>
      </c>
      <c r="N1479" s="4" t="s">
        <v>3</v>
      </c>
      <c r="O1479" s="4">
        <v>2</v>
      </c>
      <c r="P1479" s="4"/>
      <c r="Q1479" s="4"/>
      <c r="R1479" s="4"/>
      <c r="S1479" s="4"/>
      <c r="T1479" s="4"/>
      <c r="U1479" s="4"/>
      <c r="V1479" s="4"/>
      <c r="W1479" s="4"/>
    </row>
    <row r="1480" spans="1:245">
      <c r="A1480" s="4">
        <v>50</v>
      </c>
      <c r="B1480" s="4">
        <v>0</v>
      </c>
      <c r="C1480" s="4">
        <v>0</v>
      </c>
      <c r="D1480" s="4">
        <v>1</v>
      </c>
      <c r="E1480" s="4">
        <v>224</v>
      </c>
      <c r="F1480" s="4">
        <f>ROUND(Source!AR1452,O1480)</f>
        <v>39017.99</v>
      </c>
      <c r="G1480" s="4" t="s">
        <v>112</v>
      </c>
      <c r="H1480" s="4" t="s">
        <v>113</v>
      </c>
      <c r="I1480" s="4"/>
      <c r="J1480" s="4"/>
      <c r="K1480" s="4">
        <v>224</v>
      </c>
      <c r="L1480" s="4">
        <v>27</v>
      </c>
      <c r="M1480" s="4">
        <v>3</v>
      </c>
      <c r="N1480" s="4" t="s">
        <v>3</v>
      </c>
      <c r="O1480" s="4">
        <v>2</v>
      </c>
      <c r="P1480" s="4"/>
      <c r="Q1480" s="4"/>
      <c r="R1480" s="4"/>
      <c r="S1480" s="4"/>
      <c r="T1480" s="4"/>
      <c r="U1480" s="4"/>
      <c r="V1480" s="4"/>
      <c r="W1480" s="4"/>
    </row>
    <row r="1482" spans="1:245">
      <c r="A1482" s="1">
        <v>5</v>
      </c>
      <c r="B1482" s="1">
        <v>0</v>
      </c>
      <c r="C1482" s="1"/>
      <c r="D1482" s="1">
        <f>ROW(A1495)</f>
        <v>1495</v>
      </c>
      <c r="E1482" s="1"/>
      <c r="F1482" s="1" t="s">
        <v>15</v>
      </c>
      <c r="G1482" s="1" t="s">
        <v>126</v>
      </c>
      <c r="H1482" s="1" t="s">
        <v>3</v>
      </c>
      <c r="I1482" s="1">
        <v>0</v>
      </c>
      <c r="J1482" s="1"/>
      <c r="K1482" s="1">
        <v>0</v>
      </c>
      <c r="L1482" s="1"/>
      <c r="M1482" s="1" t="s">
        <v>3</v>
      </c>
      <c r="N1482" s="1"/>
      <c r="O1482" s="1"/>
      <c r="P1482" s="1"/>
      <c r="Q1482" s="1"/>
      <c r="R1482" s="1"/>
      <c r="S1482" s="1">
        <v>0</v>
      </c>
      <c r="T1482" s="1"/>
      <c r="U1482" s="1" t="s">
        <v>3</v>
      </c>
      <c r="V1482" s="1">
        <v>0</v>
      </c>
      <c r="W1482" s="1"/>
      <c r="X1482" s="1"/>
      <c r="Y1482" s="1"/>
      <c r="Z1482" s="1"/>
      <c r="AA1482" s="1"/>
      <c r="AB1482" s="1" t="s">
        <v>3</v>
      </c>
      <c r="AC1482" s="1" t="s">
        <v>3</v>
      </c>
      <c r="AD1482" s="1" t="s">
        <v>3</v>
      </c>
      <c r="AE1482" s="1" t="s">
        <v>3</v>
      </c>
      <c r="AF1482" s="1" t="s">
        <v>3</v>
      </c>
      <c r="AG1482" s="1" t="s">
        <v>3</v>
      </c>
      <c r="AH1482" s="1"/>
      <c r="AI1482" s="1"/>
      <c r="AJ1482" s="1"/>
      <c r="AK1482" s="1"/>
      <c r="AL1482" s="1"/>
      <c r="AM1482" s="1"/>
      <c r="AN1482" s="1"/>
      <c r="AO1482" s="1"/>
      <c r="AP1482" s="1" t="s">
        <v>3</v>
      </c>
      <c r="AQ1482" s="1" t="s">
        <v>3</v>
      </c>
      <c r="AR1482" s="1" t="s">
        <v>3</v>
      </c>
      <c r="AS1482" s="1"/>
      <c r="AT1482" s="1"/>
      <c r="AU1482" s="1"/>
      <c r="AV1482" s="1"/>
      <c r="AW1482" s="1"/>
      <c r="AX1482" s="1"/>
      <c r="AY1482" s="1"/>
      <c r="AZ1482" s="1" t="s">
        <v>3</v>
      </c>
      <c r="BA1482" s="1"/>
      <c r="BB1482" s="1" t="s">
        <v>3</v>
      </c>
      <c r="BC1482" s="1" t="s">
        <v>3</v>
      </c>
      <c r="BD1482" s="1" t="s">
        <v>3</v>
      </c>
      <c r="BE1482" s="1" t="s">
        <v>3</v>
      </c>
      <c r="BF1482" s="1" t="s">
        <v>3</v>
      </c>
      <c r="BG1482" s="1" t="s">
        <v>3</v>
      </c>
      <c r="BH1482" s="1" t="s">
        <v>3</v>
      </c>
      <c r="BI1482" s="1" t="s">
        <v>3</v>
      </c>
      <c r="BJ1482" s="1" t="s">
        <v>3</v>
      </c>
      <c r="BK1482" s="1" t="s">
        <v>3</v>
      </c>
      <c r="BL1482" s="1" t="s">
        <v>3</v>
      </c>
      <c r="BM1482" s="1" t="s">
        <v>3</v>
      </c>
      <c r="BN1482" s="1" t="s">
        <v>3</v>
      </c>
      <c r="BO1482" s="1" t="s">
        <v>3</v>
      </c>
      <c r="BP1482" s="1" t="s">
        <v>3</v>
      </c>
      <c r="BQ1482" s="1"/>
      <c r="BR1482" s="1"/>
      <c r="BS1482" s="1"/>
      <c r="BT1482" s="1"/>
      <c r="BU1482" s="1"/>
      <c r="BV1482" s="1"/>
      <c r="BW1482" s="1"/>
      <c r="BX1482" s="1">
        <v>0</v>
      </c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>
        <v>0</v>
      </c>
    </row>
    <row r="1484" spans="1:245">
      <c r="A1484" s="2">
        <v>52</v>
      </c>
      <c r="B1484" s="2">
        <f t="shared" ref="B1484:G1484" si="1436">B1495</f>
        <v>0</v>
      </c>
      <c r="C1484" s="2">
        <f t="shared" si="1436"/>
        <v>5</v>
      </c>
      <c r="D1484" s="2">
        <f t="shared" si="1436"/>
        <v>1482</v>
      </c>
      <c r="E1484" s="2">
        <f t="shared" si="1436"/>
        <v>0</v>
      </c>
      <c r="F1484" s="2" t="str">
        <f t="shared" si="1436"/>
        <v>Новый подраздел</v>
      </c>
      <c r="G1484" s="2" t="str">
        <f t="shared" si="1436"/>
        <v>коридор 29</v>
      </c>
      <c r="H1484" s="2"/>
      <c r="I1484" s="2"/>
      <c r="J1484" s="2"/>
      <c r="K1484" s="2"/>
      <c r="L1484" s="2"/>
      <c r="M1484" s="2"/>
      <c r="N1484" s="2"/>
      <c r="O1484" s="2">
        <f t="shared" ref="O1484:AT1484" si="1437">O1495</f>
        <v>29742.17</v>
      </c>
      <c r="P1484" s="2">
        <f t="shared" si="1437"/>
        <v>9286.68</v>
      </c>
      <c r="Q1484" s="2">
        <f t="shared" si="1437"/>
        <v>1290.79</v>
      </c>
      <c r="R1484" s="2">
        <f t="shared" si="1437"/>
        <v>370.13</v>
      </c>
      <c r="S1484" s="2">
        <f t="shared" si="1437"/>
        <v>19164.7</v>
      </c>
      <c r="T1484" s="2">
        <f t="shared" si="1437"/>
        <v>0</v>
      </c>
      <c r="U1484" s="2">
        <f t="shared" si="1437"/>
        <v>67.238776000000001</v>
      </c>
      <c r="V1484" s="2">
        <f t="shared" si="1437"/>
        <v>1.08985</v>
      </c>
      <c r="W1484" s="2">
        <f t="shared" si="1437"/>
        <v>0</v>
      </c>
      <c r="X1484" s="2">
        <f t="shared" si="1437"/>
        <v>19115.3</v>
      </c>
      <c r="Y1484" s="2">
        <f t="shared" si="1437"/>
        <v>9773.39</v>
      </c>
      <c r="Z1484" s="2">
        <f t="shared" si="1437"/>
        <v>0</v>
      </c>
      <c r="AA1484" s="2">
        <f t="shared" si="1437"/>
        <v>0</v>
      </c>
      <c r="AB1484" s="2">
        <f t="shared" si="1437"/>
        <v>29742.17</v>
      </c>
      <c r="AC1484" s="2">
        <f t="shared" si="1437"/>
        <v>9286.68</v>
      </c>
      <c r="AD1484" s="2">
        <f t="shared" si="1437"/>
        <v>1290.79</v>
      </c>
      <c r="AE1484" s="2">
        <f t="shared" si="1437"/>
        <v>370.13</v>
      </c>
      <c r="AF1484" s="2">
        <f t="shared" si="1437"/>
        <v>19164.7</v>
      </c>
      <c r="AG1484" s="2">
        <f t="shared" si="1437"/>
        <v>0</v>
      </c>
      <c r="AH1484" s="2">
        <f t="shared" si="1437"/>
        <v>67.238776000000001</v>
      </c>
      <c r="AI1484" s="2">
        <f t="shared" si="1437"/>
        <v>1.08985</v>
      </c>
      <c r="AJ1484" s="2">
        <f t="shared" si="1437"/>
        <v>0</v>
      </c>
      <c r="AK1484" s="2">
        <f t="shared" si="1437"/>
        <v>19115.3</v>
      </c>
      <c r="AL1484" s="2">
        <f t="shared" si="1437"/>
        <v>9773.39</v>
      </c>
      <c r="AM1484" s="2">
        <f t="shared" si="1437"/>
        <v>0</v>
      </c>
      <c r="AN1484" s="2">
        <f t="shared" si="1437"/>
        <v>0</v>
      </c>
      <c r="AO1484" s="2">
        <f t="shared" si="1437"/>
        <v>0</v>
      </c>
      <c r="AP1484" s="2">
        <f t="shared" si="1437"/>
        <v>0</v>
      </c>
      <c r="AQ1484" s="2">
        <f t="shared" si="1437"/>
        <v>0</v>
      </c>
      <c r="AR1484" s="2">
        <f t="shared" si="1437"/>
        <v>58630.86</v>
      </c>
      <c r="AS1484" s="2">
        <f t="shared" si="1437"/>
        <v>58630.86</v>
      </c>
      <c r="AT1484" s="2">
        <f t="shared" si="1437"/>
        <v>0</v>
      </c>
      <c r="AU1484" s="2">
        <f t="shared" ref="AU1484:BZ1484" si="1438">AU1495</f>
        <v>0</v>
      </c>
      <c r="AV1484" s="2">
        <f t="shared" si="1438"/>
        <v>9286.68</v>
      </c>
      <c r="AW1484" s="2">
        <f t="shared" si="1438"/>
        <v>9286.68</v>
      </c>
      <c r="AX1484" s="2">
        <f t="shared" si="1438"/>
        <v>0</v>
      </c>
      <c r="AY1484" s="2">
        <f t="shared" si="1438"/>
        <v>9286.68</v>
      </c>
      <c r="AZ1484" s="2">
        <f t="shared" si="1438"/>
        <v>0</v>
      </c>
      <c r="BA1484" s="2">
        <f t="shared" si="1438"/>
        <v>0</v>
      </c>
      <c r="BB1484" s="2">
        <f t="shared" si="1438"/>
        <v>0</v>
      </c>
      <c r="BC1484" s="2">
        <f t="shared" si="1438"/>
        <v>0</v>
      </c>
      <c r="BD1484" s="2">
        <f t="shared" si="1438"/>
        <v>0</v>
      </c>
      <c r="BE1484" s="2">
        <f t="shared" si="1438"/>
        <v>0</v>
      </c>
      <c r="BF1484" s="2">
        <f t="shared" si="1438"/>
        <v>0</v>
      </c>
      <c r="BG1484" s="2">
        <f t="shared" si="1438"/>
        <v>0</v>
      </c>
      <c r="BH1484" s="2">
        <f t="shared" si="1438"/>
        <v>0</v>
      </c>
      <c r="BI1484" s="2">
        <f t="shared" si="1438"/>
        <v>0</v>
      </c>
      <c r="BJ1484" s="2">
        <f t="shared" si="1438"/>
        <v>0</v>
      </c>
      <c r="BK1484" s="2">
        <f t="shared" si="1438"/>
        <v>0</v>
      </c>
      <c r="BL1484" s="2">
        <f t="shared" si="1438"/>
        <v>0</v>
      </c>
      <c r="BM1484" s="2">
        <f t="shared" si="1438"/>
        <v>0</v>
      </c>
      <c r="BN1484" s="2">
        <f t="shared" si="1438"/>
        <v>0</v>
      </c>
      <c r="BO1484" s="2">
        <f t="shared" si="1438"/>
        <v>0</v>
      </c>
      <c r="BP1484" s="2">
        <f t="shared" si="1438"/>
        <v>0</v>
      </c>
      <c r="BQ1484" s="2">
        <f t="shared" si="1438"/>
        <v>0</v>
      </c>
      <c r="BR1484" s="2">
        <f t="shared" si="1438"/>
        <v>0</v>
      </c>
      <c r="BS1484" s="2">
        <f t="shared" si="1438"/>
        <v>0</v>
      </c>
      <c r="BT1484" s="2">
        <f t="shared" si="1438"/>
        <v>0</v>
      </c>
      <c r="BU1484" s="2">
        <f t="shared" si="1438"/>
        <v>0</v>
      </c>
      <c r="BV1484" s="2">
        <f t="shared" si="1438"/>
        <v>0</v>
      </c>
      <c r="BW1484" s="2">
        <f t="shared" si="1438"/>
        <v>0</v>
      </c>
      <c r="BX1484" s="2">
        <f t="shared" si="1438"/>
        <v>0</v>
      </c>
      <c r="BY1484" s="2">
        <f t="shared" si="1438"/>
        <v>0</v>
      </c>
      <c r="BZ1484" s="2">
        <f t="shared" si="1438"/>
        <v>0</v>
      </c>
      <c r="CA1484" s="2">
        <f t="shared" ref="CA1484:DF1484" si="1439">CA1495</f>
        <v>58630.86</v>
      </c>
      <c r="CB1484" s="2">
        <f t="shared" si="1439"/>
        <v>58630.86</v>
      </c>
      <c r="CC1484" s="2">
        <f t="shared" si="1439"/>
        <v>0</v>
      </c>
      <c r="CD1484" s="2">
        <f t="shared" si="1439"/>
        <v>0</v>
      </c>
      <c r="CE1484" s="2">
        <f t="shared" si="1439"/>
        <v>9286.68</v>
      </c>
      <c r="CF1484" s="2">
        <f t="shared" si="1439"/>
        <v>9286.68</v>
      </c>
      <c r="CG1484" s="2">
        <f t="shared" si="1439"/>
        <v>0</v>
      </c>
      <c r="CH1484" s="2">
        <f t="shared" si="1439"/>
        <v>9286.68</v>
      </c>
      <c r="CI1484" s="2">
        <f t="shared" si="1439"/>
        <v>0</v>
      </c>
      <c r="CJ1484" s="2">
        <f t="shared" si="1439"/>
        <v>0</v>
      </c>
      <c r="CK1484" s="2">
        <f t="shared" si="1439"/>
        <v>0</v>
      </c>
      <c r="CL1484" s="2">
        <f t="shared" si="1439"/>
        <v>0</v>
      </c>
      <c r="CM1484" s="2">
        <f t="shared" si="1439"/>
        <v>0</v>
      </c>
      <c r="CN1484" s="2">
        <f t="shared" si="1439"/>
        <v>0</v>
      </c>
      <c r="CO1484" s="2">
        <f t="shared" si="1439"/>
        <v>0</v>
      </c>
      <c r="CP1484" s="2">
        <f t="shared" si="1439"/>
        <v>0</v>
      </c>
      <c r="CQ1484" s="2">
        <f t="shared" si="1439"/>
        <v>0</v>
      </c>
      <c r="CR1484" s="2">
        <f t="shared" si="1439"/>
        <v>0</v>
      </c>
      <c r="CS1484" s="2">
        <f t="shared" si="1439"/>
        <v>0</v>
      </c>
      <c r="CT1484" s="2">
        <f t="shared" si="1439"/>
        <v>0</v>
      </c>
      <c r="CU1484" s="2">
        <f t="shared" si="1439"/>
        <v>0</v>
      </c>
      <c r="CV1484" s="2">
        <f t="shared" si="1439"/>
        <v>0</v>
      </c>
      <c r="CW1484" s="2">
        <f t="shared" si="1439"/>
        <v>0</v>
      </c>
      <c r="CX1484" s="2">
        <f t="shared" si="1439"/>
        <v>0</v>
      </c>
      <c r="CY1484" s="2">
        <f t="shared" si="1439"/>
        <v>0</v>
      </c>
      <c r="CZ1484" s="2">
        <f t="shared" si="1439"/>
        <v>0</v>
      </c>
      <c r="DA1484" s="2">
        <f t="shared" si="1439"/>
        <v>0</v>
      </c>
      <c r="DB1484" s="2">
        <f t="shared" si="1439"/>
        <v>0</v>
      </c>
      <c r="DC1484" s="2">
        <f t="shared" si="1439"/>
        <v>0</v>
      </c>
      <c r="DD1484" s="2">
        <f t="shared" si="1439"/>
        <v>0</v>
      </c>
      <c r="DE1484" s="2">
        <f t="shared" si="1439"/>
        <v>0</v>
      </c>
      <c r="DF1484" s="2">
        <f t="shared" si="1439"/>
        <v>0</v>
      </c>
      <c r="DG1484" s="3">
        <f t="shared" ref="DG1484:EL1484" si="1440">DG1495</f>
        <v>0</v>
      </c>
      <c r="DH1484" s="3">
        <f t="shared" si="1440"/>
        <v>0</v>
      </c>
      <c r="DI1484" s="3">
        <f t="shared" si="1440"/>
        <v>0</v>
      </c>
      <c r="DJ1484" s="3">
        <f t="shared" si="1440"/>
        <v>0</v>
      </c>
      <c r="DK1484" s="3">
        <f t="shared" si="1440"/>
        <v>0</v>
      </c>
      <c r="DL1484" s="3">
        <f t="shared" si="1440"/>
        <v>0</v>
      </c>
      <c r="DM1484" s="3">
        <f t="shared" si="1440"/>
        <v>0</v>
      </c>
      <c r="DN1484" s="3">
        <f t="shared" si="1440"/>
        <v>0</v>
      </c>
      <c r="DO1484" s="3">
        <f t="shared" si="1440"/>
        <v>0</v>
      </c>
      <c r="DP1484" s="3">
        <f t="shared" si="1440"/>
        <v>0</v>
      </c>
      <c r="DQ1484" s="3">
        <f t="shared" si="1440"/>
        <v>0</v>
      </c>
      <c r="DR1484" s="3">
        <f t="shared" si="1440"/>
        <v>0</v>
      </c>
      <c r="DS1484" s="3">
        <f t="shared" si="1440"/>
        <v>0</v>
      </c>
      <c r="DT1484" s="3">
        <f t="shared" si="1440"/>
        <v>0</v>
      </c>
      <c r="DU1484" s="3">
        <f t="shared" si="1440"/>
        <v>0</v>
      </c>
      <c r="DV1484" s="3">
        <f t="shared" si="1440"/>
        <v>0</v>
      </c>
      <c r="DW1484" s="3">
        <f t="shared" si="1440"/>
        <v>0</v>
      </c>
      <c r="DX1484" s="3">
        <f t="shared" si="1440"/>
        <v>0</v>
      </c>
      <c r="DY1484" s="3">
        <f t="shared" si="1440"/>
        <v>0</v>
      </c>
      <c r="DZ1484" s="3">
        <f t="shared" si="1440"/>
        <v>0</v>
      </c>
      <c r="EA1484" s="3">
        <f t="shared" si="1440"/>
        <v>0</v>
      </c>
      <c r="EB1484" s="3">
        <f t="shared" si="1440"/>
        <v>0</v>
      </c>
      <c r="EC1484" s="3">
        <f t="shared" si="1440"/>
        <v>0</v>
      </c>
      <c r="ED1484" s="3">
        <f t="shared" si="1440"/>
        <v>0</v>
      </c>
      <c r="EE1484" s="3">
        <f t="shared" si="1440"/>
        <v>0</v>
      </c>
      <c r="EF1484" s="3">
        <f t="shared" si="1440"/>
        <v>0</v>
      </c>
      <c r="EG1484" s="3">
        <f t="shared" si="1440"/>
        <v>0</v>
      </c>
      <c r="EH1484" s="3">
        <f t="shared" si="1440"/>
        <v>0</v>
      </c>
      <c r="EI1484" s="3">
        <f t="shared" si="1440"/>
        <v>0</v>
      </c>
      <c r="EJ1484" s="3">
        <f t="shared" si="1440"/>
        <v>0</v>
      </c>
      <c r="EK1484" s="3">
        <f t="shared" si="1440"/>
        <v>0</v>
      </c>
      <c r="EL1484" s="3">
        <f t="shared" si="1440"/>
        <v>0</v>
      </c>
      <c r="EM1484" s="3">
        <f t="shared" ref="EM1484:FR1484" si="1441">EM1495</f>
        <v>0</v>
      </c>
      <c r="EN1484" s="3">
        <f t="shared" si="1441"/>
        <v>0</v>
      </c>
      <c r="EO1484" s="3">
        <f t="shared" si="1441"/>
        <v>0</v>
      </c>
      <c r="EP1484" s="3">
        <f t="shared" si="1441"/>
        <v>0</v>
      </c>
      <c r="EQ1484" s="3">
        <f t="shared" si="1441"/>
        <v>0</v>
      </c>
      <c r="ER1484" s="3">
        <f t="shared" si="1441"/>
        <v>0</v>
      </c>
      <c r="ES1484" s="3">
        <f t="shared" si="1441"/>
        <v>0</v>
      </c>
      <c r="ET1484" s="3">
        <f t="shared" si="1441"/>
        <v>0</v>
      </c>
      <c r="EU1484" s="3">
        <f t="shared" si="1441"/>
        <v>0</v>
      </c>
      <c r="EV1484" s="3">
        <f t="shared" si="1441"/>
        <v>0</v>
      </c>
      <c r="EW1484" s="3">
        <f t="shared" si="1441"/>
        <v>0</v>
      </c>
      <c r="EX1484" s="3">
        <f t="shared" si="1441"/>
        <v>0</v>
      </c>
      <c r="EY1484" s="3">
        <f t="shared" si="1441"/>
        <v>0</v>
      </c>
      <c r="EZ1484" s="3">
        <f t="shared" si="1441"/>
        <v>0</v>
      </c>
      <c r="FA1484" s="3">
        <f t="shared" si="1441"/>
        <v>0</v>
      </c>
      <c r="FB1484" s="3">
        <f t="shared" si="1441"/>
        <v>0</v>
      </c>
      <c r="FC1484" s="3">
        <f t="shared" si="1441"/>
        <v>0</v>
      </c>
      <c r="FD1484" s="3">
        <f t="shared" si="1441"/>
        <v>0</v>
      </c>
      <c r="FE1484" s="3">
        <f t="shared" si="1441"/>
        <v>0</v>
      </c>
      <c r="FF1484" s="3">
        <f t="shared" si="1441"/>
        <v>0</v>
      </c>
      <c r="FG1484" s="3">
        <f t="shared" si="1441"/>
        <v>0</v>
      </c>
      <c r="FH1484" s="3">
        <f t="shared" si="1441"/>
        <v>0</v>
      </c>
      <c r="FI1484" s="3">
        <f t="shared" si="1441"/>
        <v>0</v>
      </c>
      <c r="FJ1484" s="3">
        <f t="shared" si="1441"/>
        <v>0</v>
      </c>
      <c r="FK1484" s="3">
        <f t="shared" si="1441"/>
        <v>0</v>
      </c>
      <c r="FL1484" s="3">
        <f t="shared" si="1441"/>
        <v>0</v>
      </c>
      <c r="FM1484" s="3">
        <f t="shared" si="1441"/>
        <v>0</v>
      </c>
      <c r="FN1484" s="3">
        <f t="shared" si="1441"/>
        <v>0</v>
      </c>
      <c r="FO1484" s="3">
        <f t="shared" si="1441"/>
        <v>0</v>
      </c>
      <c r="FP1484" s="3">
        <f t="shared" si="1441"/>
        <v>0</v>
      </c>
      <c r="FQ1484" s="3">
        <f t="shared" si="1441"/>
        <v>0</v>
      </c>
      <c r="FR1484" s="3">
        <f t="shared" si="1441"/>
        <v>0</v>
      </c>
      <c r="FS1484" s="3">
        <f t="shared" ref="FS1484:GX1484" si="1442">FS1495</f>
        <v>0</v>
      </c>
      <c r="FT1484" s="3">
        <f t="shared" si="1442"/>
        <v>0</v>
      </c>
      <c r="FU1484" s="3">
        <f t="shared" si="1442"/>
        <v>0</v>
      </c>
      <c r="FV1484" s="3">
        <f t="shared" si="1442"/>
        <v>0</v>
      </c>
      <c r="FW1484" s="3">
        <f t="shared" si="1442"/>
        <v>0</v>
      </c>
      <c r="FX1484" s="3">
        <f t="shared" si="1442"/>
        <v>0</v>
      </c>
      <c r="FY1484" s="3">
        <f t="shared" si="1442"/>
        <v>0</v>
      </c>
      <c r="FZ1484" s="3">
        <f t="shared" si="1442"/>
        <v>0</v>
      </c>
      <c r="GA1484" s="3">
        <f t="shared" si="1442"/>
        <v>0</v>
      </c>
      <c r="GB1484" s="3">
        <f t="shared" si="1442"/>
        <v>0</v>
      </c>
      <c r="GC1484" s="3">
        <f t="shared" si="1442"/>
        <v>0</v>
      </c>
      <c r="GD1484" s="3">
        <f t="shared" si="1442"/>
        <v>0</v>
      </c>
      <c r="GE1484" s="3">
        <f t="shared" si="1442"/>
        <v>0</v>
      </c>
      <c r="GF1484" s="3">
        <f t="shared" si="1442"/>
        <v>0</v>
      </c>
      <c r="GG1484" s="3">
        <f t="shared" si="1442"/>
        <v>0</v>
      </c>
      <c r="GH1484" s="3">
        <f t="shared" si="1442"/>
        <v>0</v>
      </c>
      <c r="GI1484" s="3">
        <f t="shared" si="1442"/>
        <v>0</v>
      </c>
      <c r="GJ1484" s="3">
        <f t="shared" si="1442"/>
        <v>0</v>
      </c>
      <c r="GK1484" s="3">
        <f t="shared" si="1442"/>
        <v>0</v>
      </c>
      <c r="GL1484" s="3">
        <f t="shared" si="1442"/>
        <v>0</v>
      </c>
      <c r="GM1484" s="3">
        <f t="shared" si="1442"/>
        <v>0</v>
      </c>
      <c r="GN1484" s="3">
        <f t="shared" si="1442"/>
        <v>0</v>
      </c>
      <c r="GO1484" s="3">
        <f t="shared" si="1442"/>
        <v>0</v>
      </c>
      <c r="GP1484" s="3">
        <f t="shared" si="1442"/>
        <v>0</v>
      </c>
      <c r="GQ1484" s="3">
        <f t="shared" si="1442"/>
        <v>0</v>
      </c>
      <c r="GR1484" s="3">
        <f t="shared" si="1442"/>
        <v>0</v>
      </c>
      <c r="GS1484" s="3">
        <f t="shared" si="1442"/>
        <v>0</v>
      </c>
      <c r="GT1484" s="3">
        <f t="shared" si="1442"/>
        <v>0</v>
      </c>
      <c r="GU1484" s="3">
        <f t="shared" si="1442"/>
        <v>0</v>
      </c>
      <c r="GV1484" s="3">
        <f t="shared" si="1442"/>
        <v>0</v>
      </c>
      <c r="GW1484" s="3">
        <f t="shared" si="1442"/>
        <v>0</v>
      </c>
      <c r="GX1484" s="3">
        <f t="shared" si="1442"/>
        <v>0</v>
      </c>
    </row>
    <row r="1486" spans="1:245">
      <c r="A1486">
        <v>17</v>
      </c>
      <c r="B1486">
        <v>0</v>
      </c>
      <c r="C1486">
        <f>ROW(SmtRes!A1307)</f>
        <v>1307</v>
      </c>
      <c r="D1486">
        <f>ROW(EtalonRes!A1290)</f>
        <v>1290</v>
      </c>
      <c r="E1486" t="s">
        <v>17</v>
      </c>
      <c r="F1486" t="s">
        <v>360</v>
      </c>
      <c r="G1486" t="s">
        <v>361</v>
      </c>
      <c r="H1486" t="s">
        <v>195</v>
      </c>
      <c r="I1486">
        <f>ROUND(13.12/100,9)</f>
        <v>0.13120000000000001</v>
      </c>
      <c r="J1486">
        <v>0</v>
      </c>
      <c r="O1486">
        <f t="shared" ref="O1486:O1493" si="1443">ROUND(CP1486,2)</f>
        <v>6095.41</v>
      </c>
      <c r="P1486">
        <f t="shared" ref="P1486:P1493" si="1444">ROUND(CQ1486*I1486,2)</f>
        <v>4300.24</v>
      </c>
      <c r="Q1486">
        <f t="shared" ref="Q1486:Q1493" si="1445">ROUND(CR1486*I1486,2)</f>
        <v>523</v>
      </c>
      <c r="R1486">
        <f t="shared" ref="R1486:R1493" si="1446">ROUND(CS1486*I1486,2)</f>
        <v>280.32</v>
      </c>
      <c r="S1486">
        <f t="shared" ref="S1486:S1493" si="1447">ROUND(CT1486*I1486,2)</f>
        <v>1272.17</v>
      </c>
      <c r="T1486">
        <f t="shared" ref="T1486:T1493" si="1448">ROUND(CU1486*I1486,2)</f>
        <v>0</v>
      </c>
      <c r="U1486">
        <f t="shared" ref="U1486:U1493" si="1449">CV1486*I1486</f>
        <v>4.912128</v>
      </c>
      <c r="V1486">
        <f t="shared" ref="V1486:V1493" si="1450">CW1486*I1486</f>
        <v>0.87904000000000004</v>
      </c>
      <c r="W1486">
        <f t="shared" ref="W1486:W1493" si="1451">ROUND(CX1486*I1486,2)</f>
        <v>0</v>
      </c>
      <c r="X1486">
        <f t="shared" ref="X1486:Y1493" si="1452">ROUND(CY1486,2)</f>
        <v>1723.26</v>
      </c>
      <c r="Y1486">
        <f t="shared" si="1452"/>
        <v>993.59</v>
      </c>
      <c r="AA1486">
        <v>33525518</v>
      </c>
      <c r="AB1486">
        <f t="shared" ref="AB1486:AB1493" si="1453">ROUND((AC1486+AD1486+AF1486),6)</f>
        <v>6271.02</v>
      </c>
      <c r="AC1486">
        <f>ROUND((ES1486),6)</f>
        <v>5583.68</v>
      </c>
      <c r="AD1486">
        <f t="shared" ref="AD1486:AD1493" si="1454">ROUND((((ET1486)-(EU1486))+AE1486),6)</f>
        <v>381.46</v>
      </c>
      <c r="AE1486">
        <f t="shared" ref="AE1486:AF1493" si="1455">ROUND((EU1486),6)</f>
        <v>67.400000000000006</v>
      </c>
      <c r="AF1486">
        <f t="shared" si="1455"/>
        <v>305.88</v>
      </c>
      <c r="AG1486">
        <f t="shared" ref="AG1486:AG1493" si="1456">ROUND((AP1486),6)</f>
        <v>0</v>
      </c>
      <c r="AH1486">
        <f t="shared" ref="AH1486:AI1493" si="1457">(EW1486)</f>
        <v>37.44</v>
      </c>
      <c r="AI1486">
        <f t="shared" si="1457"/>
        <v>6.7</v>
      </c>
      <c r="AJ1486">
        <f t="shared" ref="AJ1486:AJ1493" si="1458">(AS1486)</f>
        <v>0</v>
      </c>
      <c r="AK1486">
        <v>6271.02</v>
      </c>
      <c r="AL1486">
        <v>5583.68</v>
      </c>
      <c r="AM1486">
        <v>381.46</v>
      </c>
      <c r="AN1486">
        <v>67.400000000000006</v>
      </c>
      <c r="AO1486">
        <v>305.88</v>
      </c>
      <c r="AP1486">
        <v>0</v>
      </c>
      <c r="AQ1486">
        <v>37.44</v>
      </c>
      <c r="AR1486">
        <v>6.7</v>
      </c>
      <c r="AS1486">
        <v>0</v>
      </c>
      <c r="AT1486">
        <v>111</v>
      </c>
      <c r="AU1486">
        <v>64</v>
      </c>
      <c r="AV1486">
        <v>1</v>
      </c>
      <c r="AW1486">
        <v>1</v>
      </c>
      <c r="AZ1486">
        <v>1</v>
      </c>
      <c r="BA1486">
        <v>31.7</v>
      </c>
      <c r="BB1486">
        <v>10.45</v>
      </c>
      <c r="BC1486">
        <v>5.87</v>
      </c>
      <c r="BD1486" t="s">
        <v>3</v>
      </c>
      <c r="BE1486" t="s">
        <v>3</v>
      </c>
      <c r="BF1486" t="s">
        <v>3</v>
      </c>
      <c r="BG1486" t="s">
        <v>3</v>
      </c>
      <c r="BH1486">
        <v>0</v>
      </c>
      <c r="BI1486">
        <v>1</v>
      </c>
      <c r="BJ1486" t="s">
        <v>362</v>
      </c>
      <c r="BM1486">
        <v>11001</v>
      </c>
      <c r="BN1486">
        <v>0</v>
      </c>
      <c r="BO1486" t="s">
        <v>360</v>
      </c>
      <c r="BP1486">
        <v>1</v>
      </c>
      <c r="BQ1486">
        <v>2</v>
      </c>
      <c r="BR1486">
        <v>0</v>
      </c>
      <c r="BS1486">
        <v>31.7</v>
      </c>
      <c r="BT1486">
        <v>1</v>
      </c>
      <c r="BU1486">
        <v>1</v>
      </c>
      <c r="BV1486">
        <v>1</v>
      </c>
      <c r="BW1486">
        <v>1</v>
      </c>
      <c r="BX1486">
        <v>1</v>
      </c>
      <c r="BY1486" t="s">
        <v>3</v>
      </c>
      <c r="BZ1486">
        <v>123</v>
      </c>
      <c r="CA1486">
        <v>75</v>
      </c>
      <c r="CE1486">
        <v>0</v>
      </c>
      <c r="CF1486">
        <v>0</v>
      </c>
      <c r="CG1486">
        <v>0</v>
      </c>
      <c r="CM1486">
        <v>0</v>
      </c>
      <c r="CN1486" t="s">
        <v>3</v>
      </c>
      <c r="CO1486">
        <v>0</v>
      </c>
      <c r="CP1486">
        <f t="shared" ref="CP1486:CP1493" si="1459">(P1486+Q1486+S1486)</f>
        <v>6095.41</v>
      </c>
      <c r="CQ1486">
        <f t="shared" ref="CQ1486:CQ1493" si="1460">AC1486*BC1486</f>
        <v>32776.2016</v>
      </c>
      <c r="CR1486">
        <f t="shared" ref="CR1486:CR1493" si="1461">AD1486*BB1486</f>
        <v>3986.2569999999996</v>
      </c>
      <c r="CS1486">
        <f t="shared" ref="CS1486:CS1493" si="1462">AE1486*BS1486</f>
        <v>2136.58</v>
      </c>
      <c r="CT1486">
        <f t="shared" ref="CT1486:CT1493" si="1463">AF1486*BA1486</f>
        <v>9696.3959999999988</v>
      </c>
      <c r="CU1486">
        <f t="shared" ref="CU1486:CX1493" si="1464">AG1486</f>
        <v>0</v>
      </c>
      <c r="CV1486">
        <f t="shared" si="1464"/>
        <v>37.44</v>
      </c>
      <c r="CW1486">
        <f t="shared" si="1464"/>
        <v>6.7</v>
      </c>
      <c r="CX1486">
        <f t="shared" si="1464"/>
        <v>0</v>
      </c>
      <c r="CY1486">
        <f t="shared" ref="CY1486:CY1493" si="1465">(((S1486+R1486)*AT1486)/100)</f>
        <v>1723.2639000000001</v>
      </c>
      <c r="CZ1486">
        <f t="shared" ref="CZ1486:CZ1493" si="1466">(((S1486+R1486)*AU1486)/100)</f>
        <v>993.59360000000004</v>
      </c>
      <c r="DC1486" t="s">
        <v>3</v>
      </c>
      <c r="DD1486" t="s">
        <v>3</v>
      </c>
      <c r="DE1486" t="s">
        <v>3</v>
      </c>
      <c r="DF1486" t="s">
        <v>3</v>
      </c>
      <c r="DG1486" t="s">
        <v>3</v>
      </c>
      <c r="DH1486" t="s">
        <v>3</v>
      </c>
      <c r="DI1486" t="s">
        <v>3</v>
      </c>
      <c r="DJ1486" t="s">
        <v>3</v>
      </c>
      <c r="DK1486" t="s">
        <v>3</v>
      </c>
      <c r="DL1486" t="s">
        <v>3</v>
      </c>
      <c r="DM1486" t="s">
        <v>3</v>
      </c>
      <c r="DN1486">
        <v>0</v>
      </c>
      <c r="DO1486">
        <v>0</v>
      </c>
      <c r="DP1486">
        <v>1</v>
      </c>
      <c r="DQ1486">
        <v>1</v>
      </c>
      <c r="DU1486">
        <v>1013</v>
      </c>
      <c r="DV1486" t="s">
        <v>195</v>
      </c>
      <c r="DW1486" t="s">
        <v>195</v>
      </c>
      <c r="DX1486">
        <v>1</v>
      </c>
      <c r="DZ1486" t="s">
        <v>3</v>
      </c>
      <c r="EA1486" t="s">
        <v>3</v>
      </c>
      <c r="EB1486" t="s">
        <v>3</v>
      </c>
      <c r="EC1486" t="s">
        <v>3</v>
      </c>
      <c r="EE1486">
        <v>36260427</v>
      </c>
      <c r="EF1486">
        <v>2</v>
      </c>
      <c r="EG1486" t="s">
        <v>55</v>
      </c>
      <c r="EH1486">
        <v>0</v>
      </c>
      <c r="EI1486" t="s">
        <v>3</v>
      </c>
      <c r="EJ1486">
        <v>1</v>
      </c>
      <c r="EK1486">
        <v>11001</v>
      </c>
      <c r="EL1486" t="s">
        <v>23</v>
      </c>
      <c r="EM1486" t="s">
        <v>197</v>
      </c>
      <c r="EO1486" t="s">
        <v>3</v>
      </c>
      <c r="EQ1486">
        <v>0</v>
      </c>
      <c r="ER1486">
        <v>6271.02</v>
      </c>
      <c r="ES1486">
        <v>5583.68</v>
      </c>
      <c r="ET1486">
        <v>381.46</v>
      </c>
      <c r="EU1486">
        <v>67.400000000000006</v>
      </c>
      <c r="EV1486">
        <v>305.88</v>
      </c>
      <c r="EW1486">
        <v>37.44</v>
      </c>
      <c r="EX1486">
        <v>6.7</v>
      </c>
      <c r="EY1486">
        <v>0</v>
      </c>
      <c r="FQ1486">
        <v>0</v>
      </c>
      <c r="FR1486">
        <f t="shared" ref="FR1486:FR1493" si="1467">ROUND(IF(AND(BH1486=3,BI1486=3),P1486,0),2)</f>
        <v>0</v>
      </c>
      <c r="FS1486">
        <v>0</v>
      </c>
      <c r="FT1486" t="s">
        <v>58</v>
      </c>
      <c r="FU1486" t="s">
        <v>59</v>
      </c>
      <c r="FX1486">
        <v>110.7</v>
      </c>
      <c r="FY1486">
        <v>63.75</v>
      </c>
      <c r="GA1486" t="s">
        <v>3</v>
      </c>
      <c r="GD1486">
        <v>1</v>
      </c>
      <c r="GF1486">
        <v>1838797249</v>
      </c>
      <c r="GG1486">
        <v>2</v>
      </c>
      <c r="GH1486">
        <v>1</v>
      </c>
      <c r="GI1486">
        <v>2</v>
      </c>
      <c r="GJ1486">
        <v>0</v>
      </c>
      <c r="GK1486">
        <v>0</v>
      </c>
      <c r="GL1486">
        <f t="shared" ref="GL1486:GL1493" si="1468">ROUND(IF(AND(BH1486=3,BI1486=3,FS1486&lt;&gt;0),P1486,0),2)</f>
        <v>0</v>
      </c>
      <c r="GM1486">
        <f t="shared" ref="GM1486:GM1493" si="1469">ROUND(O1486+X1486+Y1486,2)+GX1486</f>
        <v>8812.26</v>
      </c>
      <c r="GN1486">
        <f t="shared" ref="GN1486:GN1493" si="1470">IF(OR(BI1486=0,BI1486=1),ROUND(O1486+X1486+Y1486,2),0)</f>
        <v>8812.26</v>
      </c>
      <c r="GO1486">
        <f t="shared" ref="GO1486:GO1493" si="1471">IF(BI1486=2,ROUND(O1486+X1486+Y1486,2),0)</f>
        <v>0</v>
      </c>
      <c r="GP1486">
        <f t="shared" ref="GP1486:GP1493" si="1472">IF(BI1486=4,ROUND(O1486+X1486+Y1486,2)+GX1486,0)</f>
        <v>0</v>
      </c>
      <c r="GR1486">
        <v>0</v>
      </c>
      <c r="GS1486">
        <v>3</v>
      </c>
      <c r="GT1486">
        <v>0</v>
      </c>
      <c r="GU1486" t="s">
        <v>3</v>
      </c>
      <c r="GV1486">
        <f t="shared" ref="GV1486:GV1493" si="1473">ROUND((GT1486),6)</f>
        <v>0</v>
      </c>
      <c r="GW1486">
        <v>1</v>
      </c>
      <c r="GX1486">
        <f t="shared" ref="GX1486:GX1493" si="1474">ROUND(HC1486*I1486,2)</f>
        <v>0</v>
      </c>
      <c r="HA1486">
        <v>0</v>
      </c>
      <c r="HB1486">
        <v>0</v>
      </c>
      <c r="HC1486">
        <f t="shared" ref="HC1486:HC1493" si="1475">GV1486*GW1486</f>
        <v>0</v>
      </c>
      <c r="HE1486" t="s">
        <v>3</v>
      </c>
      <c r="HF1486" t="s">
        <v>3</v>
      </c>
      <c r="IK1486">
        <v>0</v>
      </c>
    </row>
    <row r="1487" spans="1:245">
      <c r="A1487">
        <v>17</v>
      </c>
      <c r="B1487">
        <v>0</v>
      </c>
      <c r="C1487">
        <f>ROW(SmtRes!A1312)</f>
        <v>1312</v>
      </c>
      <c r="D1487">
        <f>ROW(EtalonRes!A1297)</f>
        <v>1297</v>
      </c>
      <c r="E1487" t="s">
        <v>30</v>
      </c>
      <c r="F1487" t="s">
        <v>363</v>
      </c>
      <c r="G1487" t="s">
        <v>364</v>
      </c>
      <c r="H1487" t="s">
        <v>33</v>
      </c>
      <c r="I1487">
        <f>ROUND(13.12/100,9)</f>
        <v>0.13120000000000001</v>
      </c>
      <c r="J1487">
        <v>0</v>
      </c>
      <c r="O1487">
        <f t="shared" si="1443"/>
        <v>1545.46</v>
      </c>
      <c r="P1487">
        <f t="shared" si="1444"/>
        <v>0</v>
      </c>
      <c r="Q1487">
        <f t="shared" si="1445"/>
        <v>80.06</v>
      </c>
      <c r="R1487">
        <f t="shared" si="1446"/>
        <v>19.670000000000002</v>
      </c>
      <c r="S1487">
        <f t="shared" si="1447"/>
        <v>1465.4</v>
      </c>
      <c r="T1487">
        <f t="shared" si="1448"/>
        <v>0</v>
      </c>
      <c r="U1487">
        <f t="shared" si="1449"/>
        <v>5.5628800000000007</v>
      </c>
      <c r="V1487">
        <f t="shared" si="1450"/>
        <v>4.5920000000000002E-2</v>
      </c>
      <c r="W1487">
        <f t="shared" si="1451"/>
        <v>0</v>
      </c>
      <c r="X1487">
        <f t="shared" si="1452"/>
        <v>1648.43</v>
      </c>
      <c r="Y1487">
        <f t="shared" si="1452"/>
        <v>950.44</v>
      </c>
      <c r="AA1487">
        <v>33525518</v>
      </c>
      <c r="AB1487">
        <f t="shared" si="1453"/>
        <v>406.87</v>
      </c>
      <c r="AC1487">
        <f>ROUND(0,6)</f>
        <v>0</v>
      </c>
      <c r="AD1487">
        <f t="shared" si="1454"/>
        <v>54.53</v>
      </c>
      <c r="AE1487">
        <f t="shared" si="1455"/>
        <v>4.7300000000000004</v>
      </c>
      <c r="AF1487">
        <f t="shared" si="1455"/>
        <v>352.34</v>
      </c>
      <c r="AG1487">
        <f t="shared" si="1456"/>
        <v>0</v>
      </c>
      <c r="AH1487">
        <f t="shared" si="1457"/>
        <v>42.4</v>
      </c>
      <c r="AI1487">
        <f t="shared" si="1457"/>
        <v>0.35</v>
      </c>
      <c r="AJ1487">
        <f t="shared" si="1458"/>
        <v>0</v>
      </c>
      <c r="AK1487">
        <v>406.87</v>
      </c>
      <c r="AL1487">
        <v>0</v>
      </c>
      <c r="AM1487">
        <v>54.53</v>
      </c>
      <c r="AN1487">
        <v>4.7300000000000004</v>
      </c>
      <c r="AO1487">
        <v>352.34</v>
      </c>
      <c r="AP1487">
        <v>0</v>
      </c>
      <c r="AQ1487">
        <v>42.4</v>
      </c>
      <c r="AR1487">
        <v>0.35</v>
      </c>
      <c r="AS1487">
        <v>0</v>
      </c>
      <c r="AT1487">
        <v>111</v>
      </c>
      <c r="AU1487">
        <v>64</v>
      </c>
      <c r="AV1487">
        <v>1</v>
      </c>
      <c r="AW1487">
        <v>1</v>
      </c>
      <c r="AZ1487">
        <v>1</v>
      </c>
      <c r="BA1487">
        <v>31.7</v>
      </c>
      <c r="BB1487">
        <v>11.19</v>
      </c>
      <c r="BC1487">
        <v>7.28</v>
      </c>
      <c r="BD1487" t="s">
        <v>3</v>
      </c>
      <c r="BE1487" t="s">
        <v>3</v>
      </c>
      <c r="BF1487" t="s">
        <v>3</v>
      </c>
      <c r="BG1487" t="s">
        <v>3</v>
      </c>
      <c r="BH1487">
        <v>0</v>
      </c>
      <c r="BI1487">
        <v>1</v>
      </c>
      <c r="BJ1487" t="s">
        <v>365</v>
      </c>
      <c r="BM1487">
        <v>11001</v>
      </c>
      <c r="BN1487">
        <v>0</v>
      </c>
      <c r="BO1487" t="s">
        <v>363</v>
      </c>
      <c r="BP1487">
        <v>1</v>
      </c>
      <c r="BQ1487">
        <v>2</v>
      </c>
      <c r="BR1487">
        <v>0</v>
      </c>
      <c r="BS1487">
        <v>31.7</v>
      </c>
      <c r="BT1487">
        <v>1</v>
      </c>
      <c r="BU1487">
        <v>1</v>
      </c>
      <c r="BV1487">
        <v>1</v>
      </c>
      <c r="BW1487">
        <v>1</v>
      </c>
      <c r="BX1487">
        <v>1</v>
      </c>
      <c r="BY1487" t="s">
        <v>3</v>
      </c>
      <c r="BZ1487">
        <v>123</v>
      </c>
      <c r="CA1487">
        <v>75</v>
      </c>
      <c r="CE1487">
        <v>0</v>
      </c>
      <c r="CF1487">
        <v>0</v>
      </c>
      <c r="CG1487">
        <v>0</v>
      </c>
      <c r="CM1487">
        <v>0</v>
      </c>
      <c r="CN1487" t="s">
        <v>3</v>
      </c>
      <c r="CO1487">
        <v>0</v>
      </c>
      <c r="CP1487">
        <f t="shared" si="1459"/>
        <v>1545.46</v>
      </c>
      <c r="CQ1487">
        <f t="shared" si="1460"/>
        <v>0</v>
      </c>
      <c r="CR1487">
        <f t="shared" si="1461"/>
        <v>610.19069999999999</v>
      </c>
      <c r="CS1487">
        <f t="shared" si="1462"/>
        <v>149.941</v>
      </c>
      <c r="CT1487">
        <f t="shared" si="1463"/>
        <v>11169.177999999998</v>
      </c>
      <c r="CU1487">
        <f t="shared" si="1464"/>
        <v>0</v>
      </c>
      <c r="CV1487">
        <f t="shared" si="1464"/>
        <v>42.4</v>
      </c>
      <c r="CW1487">
        <f t="shared" si="1464"/>
        <v>0.35</v>
      </c>
      <c r="CX1487">
        <f t="shared" si="1464"/>
        <v>0</v>
      </c>
      <c r="CY1487">
        <f t="shared" si="1465"/>
        <v>1648.4277000000002</v>
      </c>
      <c r="CZ1487">
        <f t="shared" si="1466"/>
        <v>950.4448000000001</v>
      </c>
      <c r="DC1487" t="s">
        <v>3</v>
      </c>
      <c r="DD1487" t="s">
        <v>214</v>
      </c>
      <c r="DE1487" t="s">
        <v>3</v>
      </c>
      <c r="DF1487" t="s">
        <v>3</v>
      </c>
      <c r="DG1487" t="s">
        <v>3</v>
      </c>
      <c r="DH1487" t="s">
        <v>3</v>
      </c>
      <c r="DI1487" t="s">
        <v>3</v>
      </c>
      <c r="DJ1487" t="s">
        <v>3</v>
      </c>
      <c r="DK1487" t="s">
        <v>3</v>
      </c>
      <c r="DL1487" t="s">
        <v>3</v>
      </c>
      <c r="DM1487" t="s">
        <v>3</v>
      </c>
      <c r="DN1487">
        <v>0</v>
      </c>
      <c r="DO1487">
        <v>0</v>
      </c>
      <c r="DP1487">
        <v>1</v>
      </c>
      <c r="DQ1487">
        <v>1</v>
      </c>
      <c r="DU1487">
        <v>1013</v>
      </c>
      <c r="DV1487" t="s">
        <v>33</v>
      </c>
      <c r="DW1487" t="s">
        <v>33</v>
      </c>
      <c r="DX1487">
        <v>1</v>
      </c>
      <c r="DZ1487" t="s">
        <v>3</v>
      </c>
      <c r="EA1487" t="s">
        <v>3</v>
      </c>
      <c r="EB1487" t="s">
        <v>3</v>
      </c>
      <c r="EC1487" t="s">
        <v>3</v>
      </c>
      <c r="EE1487">
        <v>36260427</v>
      </c>
      <c r="EF1487">
        <v>2</v>
      </c>
      <c r="EG1487" t="s">
        <v>55</v>
      </c>
      <c r="EH1487">
        <v>0</v>
      </c>
      <c r="EI1487" t="s">
        <v>3</v>
      </c>
      <c r="EJ1487">
        <v>1</v>
      </c>
      <c r="EK1487">
        <v>11001</v>
      </c>
      <c r="EL1487" t="s">
        <v>23</v>
      </c>
      <c r="EM1487" t="s">
        <v>197</v>
      </c>
      <c r="EO1487" t="s">
        <v>3</v>
      </c>
      <c r="EQ1487">
        <v>0</v>
      </c>
      <c r="ER1487">
        <v>406.87</v>
      </c>
      <c r="ES1487">
        <v>0</v>
      </c>
      <c r="ET1487">
        <v>54.53</v>
      </c>
      <c r="EU1487">
        <v>4.7300000000000004</v>
      </c>
      <c r="EV1487">
        <v>352.34</v>
      </c>
      <c r="EW1487">
        <v>42.4</v>
      </c>
      <c r="EX1487">
        <v>0.35</v>
      </c>
      <c r="EY1487">
        <v>0</v>
      </c>
      <c r="FQ1487">
        <v>0</v>
      </c>
      <c r="FR1487">
        <f t="shared" si="1467"/>
        <v>0</v>
      </c>
      <c r="FS1487">
        <v>0</v>
      </c>
      <c r="FT1487" t="s">
        <v>58</v>
      </c>
      <c r="FU1487" t="s">
        <v>59</v>
      </c>
      <c r="FX1487">
        <v>110.7</v>
      </c>
      <c r="FY1487">
        <v>63.75</v>
      </c>
      <c r="GA1487" t="s">
        <v>3</v>
      </c>
      <c r="GD1487">
        <v>1</v>
      </c>
      <c r="GF1487">
        <v>-780012720</v>
      </c>
      <c r="GG1487">
        <v>2</v>
      </c>
      <c r="GH1487">
        <v>2</v>
      </c>
      <c r="GI1487">
        <v>2</v>
      </c>
      <c r="GJ1487">
        <v>0</v>
      </c>
      <c r="GK1487">
        <v>0</v>
      </c>
      <c r="GL1487">
        <f t="shared" si="1468"/>
        <v>0</v>
      </c>
      <c r="GM1487">
        <f t="shared" si="1469"/>
        <v>4144.33</v>
      </c>
      <c r="GN1487">
        <f t="shared" si="1470"/>
        <v>4144.33</v>
      </c>
      <c r="GO1487">
        <f t="shared" si="1471"/>
        <v>0</v>
      </c>
      <c r="GP1487">
        <f t="shared" si="1472"/>
        <v>0</v>
      </c>
      <c r="GR1487">
        <v>0</v>
      </c>
      <c r="GS1487">
        <v>3</v>
      </c>
      <c r="GT1487">
        <v>0</v>
      </c>
      <c r="GU1487" t="s">
        <v>3</v>
      </c>
      <c r="GV1487">
        <f t="shared" si="1473"/>
        <v>0</v>
      </c>
      <c r="GW1487">
        <v>1</v>
      </c>
      <c r="GX1487">
        <f t="shared" si="1474"/>
        <v>0</v>
      </c>
      <c r="HA1487">
        <v>0</v>
      </c>
      <c r="HB1487">
        <v>0</v>
      </c>
      <c r="HC1487">
        <f t="shared" si="1475"/>
        <v>0</v>
      </c>
      <c r="HE1487" t="s">
        <v>3</v>
      </c>
      <c r="HF1487" t="s">
        <v>3</v>
      </c>
      <c r="IK1487">
        <v>0</v>
      </c>
    </row>
    <row r="1488" spans="1:245">
      <c r="A1488">
        <v>17</v>
      </c>
      <c r="B1488">
        <v>0</v>
      </c>
      <c r="C1488">
        <f>ROW(SmtRes!A1315)</f>
        <v>1315</v>
      </c>
      <c r="D1488">
        <f>ROW(EtalonRes!A1301)</f>
        <v>1301</v>
      </c>
      <c r="E1488" t="s">
        <v>36</v>
      </c>
      <c r="F1488" t="s">
        <v>211</v>
      </c>
      <c r="G1488" t="s">
        <v>212</v>
      </c>
      <c r="H1488" t="s">
        <v>20</v>
      </c>
      <c r="I1488">
        <f>ROUND(16/100,9)</f>
        <v>0.16</v>
      </c>
      <c r="J1488">
        <v>0</v>
      </c>
      <c r="O1488">
        <f t="shared" si="1443"/>
        <v>449.38</v>
      </c>
      <c r="P1488">
        <f t="shared" si="1444"/>
        <v>0</v>
      </c>
      <c r="Q1488">
        <f t="shared" si="1445"/>
        <v>4.3600000000000003</v>
      </c>
      <c r="R1488">
        <f t="shared" si="1446"/>
        <v>0</v>
      </c>
      <c r="S1488">
        <f t="shared" si="1447"/>
        <v>445.02</v>
      </c>
      <c r="T1488">
        <f t="shared" si="1448"/>
        <v>0</v>
      </c>
      <c r="U1488">
        <f t="shared" si="1449"/>
        <v>1.4384000000000001</v>
      </c>
      <c r="V1488">
        <f t="shared" si="1450"/>
        <v>0</v>
      </c>
      <c r="W1488">
        <f t="shared" si="1451"/>
        <v>0</v>
      </c>
      <c r="X1488">
        <f t="shared" si="1452"/>
        <v>493.97</v>
      </c>
      <c r="Y1488">
        <f t="shared" si="1452"/>
        <v>284.81</v>
      </c>
      <c r="AA1488">
        <v>33525518</v>
      </c>
      <c r="AB1488">
        <f t="shared" si="1453"/>
        <v>90.36</v>
      </c>
      <c r="AC1488">
        <f>ROUND(0,6)</f>
        <v>0</v>
      </c>
      <c r="AD1488">
        <f t="shared" si="1454"/>
        <v>2.62</v>
      </c>
      <c r="AE1488">
        <f t="shared" si="1455"/>
        <v>0</v>
      </c>
      <c r="AF1488">
        <f t="shared" si="1455"/>
        <v>87.74</v>
      </c>
      <c r="AG1488">
        <f t="shared" si="1456"/>
        <v>0</v>
      </c>
      <c r="AH1488">
        <f t="shared" si="1457"/>
        <v>8.99</v>
      </c>
      <c r="AI1488">
        <f t="shared" si="1457"/>
        <v>0</v>
      </c>
      <c r="AJ1488">
        <f t="shared" si="1458"/>
        <v>0</v>
      </c>
      <c r="AK1488">
        <v>90.36</v>
      </c>
      <c r="AL1488">
        <v>0</v>
      </c>
      <c r="AM1488">
        <v>2.62</v>
      </c>
      <c r="AN1488">
        <v>0</v>
      </c>
      <c r="AO1488">
        <v>87.74</v>
      </c>
      <c r="AP1488">
        <v>0</v>
      </c>
      <c r="AQ1488">
        <v>8.99</v>
      </c>
      <c r="AR1488">
        <v>0</v>
      </c>
      <c r="AS1488">
        <v>0</v>
      </c>
      <c r="AT1488">
        <v>111</v>
      </c>
      <c r="AU1488">
        <v>64</v>
      </c>
      <c r="AV1488">
        <v>1</v>
      </c>
      <c r="AW1488">
        <v>1</v>
      </c>
      <c r="AZ1488">
        <v>1</v>
      </c>
      <c r="BA1488">
        <v>31.7</v>
      </c>
      <c r="BB1488">
        <v>10.4</v>
      </c>
      <c r="BC1488">
        <v>2.86</v>
      </c>
      <c r="BD1488" t="s">
        <v>3</v>
      </c>
      <c r="BE1488" t="s">
        <v>3</v>
      </c>
      <c r="BF1488" t="s">
        <v>3</v>
      </c>
      <c r="BG1488" t="s">
        <v>3</v>
      </c>
      <c r="BH1488">
        <v>0</v>
      </c>
      <c r="BI1488">
        <v>1</v>
      </c>
      <c r="BJ1488" t="s">
        <v>213</v>
      </c>
      <c r="BM1488">
        <v>11001</v>
      </c>
      <c r="BN1488">
        <v>0</v>
      </c>
      <c r="BO1488" t="s">
        <v>211</v>
      </c>
      <c r="BP1488">
        <v>1</v>
      </c>
      <c r="BQ1488">
        <v>2</v>
      </c>
      <c r="BR1488">
        <v>0</v>
      </c>
      <c r="BS1488">
        <v>31.7</v>
      </c>
      <c r="BT1488">
        <v>1</v>
      </c>
      <c r="BU1488">
        <v>1</v>
      </c>
      <c r="BV1488">
        <v>1</v>
      </c>
      <c r="BW1488">
        <v>1</v>
      </c>
      <c r="BX1488">
        <v>1</v>
      </c>
      <c r="BY1488" t="s">
        <v>3</v>
      </c>
      <c r="BZ1488">
        <v>123</v>
      </c>
      <c r="CA1488">
        <v>75</v>
      </c>
      <c r="CE1488">
        <v>0</v>
      </c>
      <c r="CF1488">
        <v>0</v>
      </c>
      <c r="CG1488">
        <v>0</v>
      </c>
      <c r="CM1488">
        <v>0</v>
      </c>
      <c r="CN1488" t="s">
        <v>3</v>
      </c>
      <c r="CO1488">
        <v>0</v>
      </c>
      <c r="CP1488">
        <f t="shared" si="1459"/>
        <v>449.38</v>
      </c>
      <c r="CQ1488">
        <f t="shared" si="1460"/>
        <v>0</v>
      </c>
      <c r="CR1488">
        <f t="shared" si="1461"/>
        <v>27.248000000000001</v>
      </c>
      <c r="CS1488">
        <f t="shared" si="1462"/>
        <v>0</v>
      </c>
      <c r="CT1488">
        <f t="shared" si="1463"/>
        <v>2781.3579999999997</v>
      </c>
      <c r="CU1488">
        <f t="shared" si="1464"/>
        <v>0</v>
      </c>
      <c r="CV1488">
        <f t="shared" si="1464"/>
        <v>8.99</v>
      </c>
      <c r="CW1488">
        <f t="shared" si="1464"/>
        <v>0</v>
      </c>
      <c r="CX1488">
        <f t="shared" si="1464"/>
        <v>0</v>
      </c>
      <c r="CY1488">
        <f t="shared" si="1465"/>
        <v>493.97219999999999</v>
      </c>
      <c r="CZ1488">
        <f t="shared" si="1466"/>
        <v>284.81279999999998</v>
      </c>
      <c r="DC1488" t="s">
        <v>3</v>
      </c>
      <c r="DD1488" t="s">
        <v>214</v>
      </c>
      <c r="DE1488" t="s">
        <v>3</v>
      </c>
      <c r="DF1488" t="s">
        <v>3</v>
      </c>
      <c r="DG1488" t="s">
        <v>3</v>
      </c>
      <c r="DH1488" t="s">
        <v>3</v>
      </c>
      <c r="DI1488" t="s">
        <v>3</v>
      </c>
      <c r="DJ1488" t="s">
        <v>3</v>
      </c>
      <c r="DK1488" t="s">
        <v>3</v>
      </c>
      <c r="DL1488" t="s">
        <v>3</v>
      </c>
      <c r="DM1488" t="s">
        <v>3</v>
      </c>
      <c r="DN1488">
        <v>0</v>
      </c>
      <c r="DO1488">
        <v>0</v>
      </c>
      <c r="DP1488">
        <v>1</v>
      </c>
      <c r="DQ1488">
        <v>1</v>
      </c>
      <c r="DU1488">
        <v>1013</v>
      </c>
      <c r="DV1488" t="s">
        <v>20</v>
      </c>
      <c r="DW1488" t="s">
        <v>20</v>
      </c>
      <c r="DX1488">
        <v>1</v>
      </c>
      <c r="DZ1488" t="s">
        <v>3</v>
      </c>
      <c r="EA1488" t="s">
        <v>3</v>
      </c>
      <c r="EB1488" t="s">
        <v>3</v>
      </c>
      <c r="EC1488" t="s">
        <v>3</v>
      </c>
      <c r="EE1488">
        <v>36260427</v>
      </c>
      <c r="EF1488">
        <v>2</v>
      </c>
      <c r="EG1488" t="s">
        <v>55</v>
      </c>
      <c r="EH1488">
        <v>0</v>
      </c>
      <c r="EI1488" t="s">
        <v>3</v>
      </c>
      <c r="EJ1488">
        <v>1</v>
      </c>
      <c r="EK1488">
        <v>11001</v>
      </c>
      <c r="EL1488" t="s">
        <v>23</v>
      </c>
      <c r="EM1488" t="s">
        <v>197</v>
      </c>
      <c r="EO1488" t="s">
        <v>3</v>
      </c>
      <c r="EQ1488">
        <v>0</v>
      </c>
      <c r="ER1488">
        <v>90.36</v>
      </c>
      <c r="ES1488">
        <v>0</v>
      </c>
      <c r="ET1488">
        <v>2.62</v>
      </c>
      <c r="EU1488">
        <v>0</v>
      </c>
      <c r="EV1488">
        <v>87.74</v>
      </c>
      <c r="EW1488">
        <v>8.99</v>
      </c>
      <c r="EX1488">
        <v>0</v>
      </c>
      <c r="EY1488">
        <v>0</v>
      </c>
      <c r="FQ1488">
        <v>0</v>
      </c>
      <c r="FR1488">
        <f t="shared" si="1467"/>
        <v>0</v>
      </c>
      <c r="FS1488">
        <v>0</v>
      </c>
      <c r="FT1488" t="s">
        <v>58</v>
      </c>
      <c r="FU1488" t="s">
        <v>59</v>
      </c>
      <c r="FX1488">
        <v>110.7</v>
      </c>
      <c r="FY1488">
        <v>63.75</v>
      </c>
      <c r="GA1488" t="s">
        <v>3</v>
      </c>
      <c r="GD1488">
        <v>1</v>
      </c>
      <c r="GF1488">
        <v>273681548</v>
      </c>
      <c r="GG1488">
        <v>2</v>
      </c>
      <c r="GH1488">
        <v>2</v>
      </c>
      <c r="GI1488">
        <v>2</v>
      </c>
      <c r="GJ1488">
        <v>0</v>
      </c>
      <c r="GK1488">
        <v>0</v>
      </c>
      <c r="GL1488">
        <f t="shared" si="1468"/>
        <v>0</v>
      </c>
      <c r="GM1488">
        <f t="shared" si="1469"/>
        <v>1228.1600000000001</v>
      </c>
      <c r="GN1488">
        <f t="shared" si="1470"/>
        <v>1228.1600000000001</v>
      </c>
      <c r="GO1488">
        <f t="shared" si="1471"/>
        <v>0</v>
      </c>
      <c r="GP1488">
        <f t="shared" si="1472"/>
        <v>0</v>
      </c>
      <c r="GR1488">
        <v>0</v>
      </c>
      <c r="GS1488">
        <v>3</v>
      </c>
      <c r="GT1488">
        <v>0</v>
      </c>
      <c r="GU1488" t="s">
        <v>3</v>
      </c>
      <c r="GV1488">
        <f t="shared" si="1473"/>
        <v>0</v>
      </c>
      <c r="GW1488">
        <v>1</v>
      </c>
      <c r="GX1488">
        <f t="shared" si="1474"/>
        <v>0</v>
      </c>
      <c r="HA1488">
        <v>0</v>
      </c>
      <c r="HB1488">
        <v>0</v>
      </c>
      <c r="HC1488">
        <f t="shared" si="1475"/>
        <v>0</v>
      </c>
      <c r="HE1488" t="s">
        <v>3</v>
      </c>
      <c r="HF1488" t="s">
        <v>3</v>
      </c>
      <c r="IK1488">
        <v>0</v>
      </c>
    </row>
    <row r="1489" spans="1:245">
      <c r="A1489">
        <v>17</v>
      </c>
      <c r="B1489">
        <v>0</v>
      </c>
      <c r="C1489">
        <f>ROW(SmtRes!A1321)</f>
        <v>1321</v>
      </c>
      <c r="D1489">
        <f>ROW(EtalonRes!A1307)</f>
        <v>1307</v>
      </c>
      <c r="E1489" t="s">
        <v>42</v>
      </c>
      <c r="F1489" t="s">
        <v>366</v>
      </c>
      <c r="G1489" t="s">
        <v>367</v>
      </c>
      <c r="H1489" t="s">
        <v>33</v>
      </c>
      <c r="I1489">
        <f>ROUND(38.34/100,9)</f>
        <v>0.38340000000000002</v>
      </c>
      <c r="J1489">
        <v>0</v>
      </c>
      <c r="O1489">
        <f t="shared" si="1443"/>
        <v>1920.39</v>
      </c>
      <c r="P1489">
        <f t="shared" si="1444"/>
        <v>3.57</v>
      </c>
      <c r="Q1489">
        <f t="shared" si="1445"/>
        <v>8.68</v>
      </c>
      <c r="R1489">
        <f t="shared" si="1446"/>
        <v>1.7</v>
      </c>
      <c r="S1489">
        <f t="shared" si="1447"/>
        <v>1908.14</v>
      </c>
      <c r="T1489">
        <f t="shared" si="1448"/>
        <v>0</v>
      </c>
      <c r="U1489">
        <f t="shared" si="1449"/>
        <v>6.2570880000000004</v>
      </c>
      <c r="V1489">
        <f t="shared" si="1450"/>
        <v>3.8340000000000002E-3</v>
      </c>
      <c r="W1489">
        <f t="shared" si="1451"/>
        <v>0</v>
      </c>
      <c r="X1489">
        <f t="shared" si="1452"/>
        <v>1814.35</v>
      </c>
      <c r="Y1489">
        <f t="shared" si="1452"/>
        <v>897.62</v>
      </c>
      <c r="AA1489">
        <v>33525518</v>
      </c>
      <c r="AB1489">
        <f t="shared" si="1453"/>
        <v>159.41999999999999</v>
      </c>
      <c r="AC1489">
        <f>ROUND((ES1489),6)</f>
        <v>0.36</v>
      </c>
      <c r="AD1489">
        <f t="shared" si="1454"/>
        <v>2.06</v>
      </c>
      <c r="AE1489">
        <f t="shared" si="1455"/>
        <v>0.14000000000000001</v>
      </c>
      <c r="AF1489">
        <f t="shared" si="1455"/>
        <v>157</v>
      </c>
      <c r="AG1489">
        <f t="shared" si="1456"/>
        <v>0</v>
      </c>
      <c r="AH1489">
        <f t="shared" si="1457"/>
        <v>16.32</v>
      </c>
      <c r="AI1489">
        <f t="shared" si="1457"/>
        <v>0.01</v>
      </c>
      <c r="AJ1489">
        <f t="shared" si="1458"/>
        <v>0</v>
      </c>
      <c r="AK1489">
        <v>159.41999999999999</v>
      </c>
      <c r="AL1489">
        <v>0.36</v>
      </c>
      <c r="AM1489">
        <v>2.06</v>
      </c>
      <c r="AN1489">
        <v>0.14000000000000001</v>
      </c>
      <c r="AO1489">
        <v>157</v>
      </c>
      <c r="AP1489">
        <v>0</v>
      </c>
      <c r="AQ1489">
        <v>16.32</v>
      </c>
      <c r="AR1489">
        <v>0.01</v>
      </c>
      <c r="AS1489">
        <v>0</v>
      </c>
      <c r="AT1489">
        <v>95</v>
      </c>
      <c r="AU1489">
        <v>47</v>
      </c>
      <c r="AV1489">
        <v>1</v>
      </c>
      <c r="AW1489">
        <v>1</v>
      </c>
      <c r="AZ1489">
        <v>1</v>
      </c>
      <c r="BA1489">
        <v>31.7</v>
      </c>
      <c r="BB1489">
        <v>10.99</v>
      </c>
      <c r="BC1489">
        <v>25.89</v>
      </c>
      <c r="BD1489" t="s">
        <v>3</v>
      </c>
      <c r="BE1489" t="s">
        <v>3</v>
      </c>
      <c r="BF1489" t="s">
        <v>3</v>
      </c>
      <c r="BG1489" t="s">
        <v>3</v>
      </c>
      <c r="BH1489">
        <v>0</v>
      </c>
      <c r="BI1489">
        <v>1</v>
      </c>
      <c r="BJ1489" t="s">
        <v>368</v>
      </c>
      <c r="BM1489">
        <v>15001</v>
      </c>
      <c r="BN1489">
        <v>0</v>
      </c>
      <c r="BO1489" t="s">
        <v>366</v>
      </c>
      <c r="BP1489">
        <v>1</v>
      </c>
      <c r="BQ1489">
        <v>2</v>
      </c>
      <c r="BR1489">
        <v>0</v>
      </c>
      <c r="BS1489">
        <v>31.7</v>
      </c>
      <c r="BT1489">
        <v>1</v>
      </c>
      <c r="BU1489">
        <v>1</v>
      </c>
      <c r="BV1489">
        <v>1</v>
      </c>
      <c r="BW1489">
        <v>1</v>
      </c>
      <c r="BX1489">
        <v>1</v>
      </c>
      <c r="BY1489" t="s">
        <v>3</v>
      </c>
      <c r="BZ1489">
        <v>105</v>
      </c>
      <c r="CA1489">
        <v>55</v>
      </c>
      <c r="CE1489">
        <v>0</v>
      </c>
      <c r="CF1489">
        <v>0</v>
      </c>
      <c r="CG1489">
        <v>0</v>
      </c>
      <c r="CM1489">
        <v>0</v>
      </c>
      <c r="CN1489" t="s">
        <v>3</v>
      </c>
      <c r="CO1489">
        <v>0</v>
      </c>
      <c r="CP1489">
        <f t="shared" si="1459"/>
        <v>1920.39</v>
      </c>
      <c r="CQ1489">
        <f t="shared" si="1460"/>
        <v>9.3203999999999994</v>
      </c>
      <c r="CR1489">
        <f t="shared" si="1461"/>
        <v>22.639400000000002</v>
      </c>
      <c r="CS1489">
        <f t="shared" si="1462"/>
        <v>4.4380000000000006</v>
      </c>
      <c r="CT1489">
        <f t="shared" si="1463"/>
        <v>4976.8999999999996</v>
      </c>
      <c r="CU1489">
        <f t="shared" si="1464"/>
        <v>0</v>
      </c>
      <c r="CV1489">
        <f t="shared" si="1464"/>
        <v>16.32</v>
      </c>
      <c r="CW1489">
        <f t="shared" si="1464"/>
        <v>0.01</v>
      </c>
      <c r="CX1489">
        <f t="shared" si="1464"/>
        <v>0</v>
      </c>
      <c r="CY1489">
        <f t="shared" si="1465"/>
        <v>1814.3480000000002</v>
      </c>
      <c r="CZ1489">
        <f t="shared" si="1466"/>
        <v>897.62480000000005</v>
      </c>
      <c r="DC1489" t="s">
        <v>3</v>
      </c>
      <c r="DD1489" t="s">
        <v>3</v>
      </c>
      <c r="DE1489" t="s">
        <v>3</v>
      </c>
      <c r="DF1489" t="s">
        <v>3</v>
      </c>
      <c r="DG1489" t="s">
        <v>3</v>
      </c>
      <c r="DH1489" t="s">
        <v>3</v>
      </c>
      <c r="DI1489" t="s">
        <v>3</v>
      </c>
      <c r="DJ1489" t="s">
        <v>3</v>
      </c>
      <c r="DK1489" t="s">
        <v>3</v>
      </c>
      <c r="DL1489" t="s">
        <v>3</v>
      </c>
      <c r="DM1489" t="s">
        <v>3</v>
      </c>
      <c r="DN1489">
        <v>0</v>
      </c>
      <c r="DO1489">
        <v>0</v>
      </c>
      <c r="DP1489">
        <v>1</v>
      </c>
      <c r="DQ1489">
        <v>1</v>
      </c>
      <c r="DU1489">
        <v>1013</v>
      </c>
      <c r="DV1489" t="s">
        <v>33</v>
      </c>
      <c r="DW1489" t="s">
        <v>33</v>
      </c>
      <c r="DX1489">
        <v>1</v>
      </c>
      <c r="DZ1489" t="s">
        <v>3</v>
      </c>
      <c r="EA1489" t="s">
        <v>3</v>
      </c>
      <c r="EB1489" t="s">
        <v>3</v>
      </c>
      <c r="EC1489" t="s">
        <v>3</v>
      </c>
      <c r="EE1489">
        <v>36260452</v>
      </c>
      <c r="EF1489">
        <v>2</v>
      </c>
      <c r="EG1489" t="s">
        <v>55</v>
      </c>
      <c r="EH1489">
        <v>0</v>
      </c>
      <c r="EI1489" t="s">
        <v>3</v>
      </c>
      <c r="EJ1489">
        <v>1</v>
      </c>
      <c r="EK1489">
        <v>15001</v>
      </c>
      <c r="EL1489" t="s">
        <v>180</v>
      </c>
      <c r="EM1489" t="s">
        <v>181</v>
      </c>
      <c r="EO1489" t="s">
        <v>3</v>
      </c>
      <c r="EQ1489">
        <v>0</v>
      </c>
      <c r="ER1489">
        <v>159.41999999999999</v>
      </c>
      <c r="ES1489">
        <v>0.36</v>
      </c>
      <c r="ET1489">
        <v>2.06</v>
      </c>
      <c r="EU1489">
        <v>0.14000000000000001</v>
      </c>
      <c r="EV1489">
        <v>157</v>
      </c>
      <c r="EW1489">
        <v>16.32</v>
      </c>
      <c r="EX1489">
        <v>0.01</v>
      </c>
      <c r="EY1489">
        <v>0</v>
      </c>
      <c r="FQ1489">
        <v>0</v>
      </c>
      <c r="FR1489">
        <f t="shared" si="1467"/>
        <v>0</v>
      </c>
      <c r="FS1489">
        <v>0</v>
      </c>
      <c r="FT1489" t="s">
        <v>58</v>
      </c>
      <c r="FU1489" t="s">
        <v>59</v>
      </c>
      <c r="FX1489">
        <v>94.5</v>
      </c>
      <c r="FY1489">
        <v>46.75</v>
      </c>
      <c r="GA1489" t="s">
        <v>3</v>
      </c>
      <c r="GD1489">
        <v>1</v>
      </c>
      <c r="GF1489">
        <v>-257371518</v>
      </c>
      <c r="GG1489">
        <v>2</v>
      </c>
      <c r="GH1489">
        <v>1</v>
      </c>
      <c r="GI1489">
        <v>2</v>
      </c>
      <c r="GJ1489">
        <v>0</v>
      </c>
      <c r="GK1489">
        <v>0</v>
      </c>
      <c r="GL1489">
        <f t="shared" si="1468"/>
        <v>0</v>
      </c>
      <c r="GM1489">
        <f t="shared" si="1469"/>
        <v>4632.3599999999997</v>
      </c>
      <c r="GN1489">
        <f t="shared" si="1470"/>
        <v>4632.3599999999997</v>
      </c>
      <c r="GO1489">
        <f t="shared" si="1471"/>
        <v>0</v>
      </c>
      <c r="GP1489">
        <f t="shared" si="1472"/>
        <v>0</v>
      </c>
      <c r="GR1489">
        <v>0</v>
      </c>
      <c r="GS1489">
        <v>3</v>
      </c>
      <c r="GT1489">
        <v>0</v>
      </c>
      <c r="GU1489" t="s">
        <v>3</v>
      </c>
      <c r="GV1489">
        <f t="shared" si="1473"/>
        <v>0</v>
      </c>
      <c r="GW1489">
        <v>1</v>
      </c>
      <c r="GX1489">
        <f t="shared" si="1474"/>
        <v>0</v>
      </c>
      <c r="HA1489">
        <v>0</v>
      </c>
      <c r="HB1489">
        <v>0</v>
      </c>
      <c r="HC1489">
        <f t="shared" si="1475"/>
        <v>0</v>
      </c>
      <c r="HE1489" t="s">
        <v>3</v>
      </c>
      <c r="HF1489" t="s">
        <v>3</v>
      </c>
      <c r="IK1489">
        <v>0</v>
      </c>
    </row>
    <row r="1490" spans="1:245">
      <c r="A1490">
        <v>18</v>
      </c>
      <c r="B1490">
        <v>0</v>
      </c>
      <c r="C1490">
        <v>1321</v>
      </c>
      <c r="E1490" t="s">
        <v>49</v>
      </c>
      <c r="F1490" t="s">
        <v>369</v>
      </c>
      <c r="G1490" t="s">
        <v>370</v>
      </c>
      <c r="H1490" t="s">
        <v>28</v>
      </c>
      <c r="I1490">
        <f>I1489*J1490</f>
        <v>7.6680000000000003E-3</v>
      </c>
      <c r="J1490">
        <v>0.02</v>
      </c>
      <c r="O1490">
        <f t="shared" si="1443"/>
        <v>0</v>
      </c>
      <c r="P1490">
        <f t="shared" si="1444"/>
        <v>0</v>
      </c>
      <c r="Q1490">
        <f t="shared" si="1445"/>
        <v>0</v>
      </c>
      <c r="R1490">
        <f t="shared" si="1446"/>
        <v>0</v>
      </c>
      <c r="S1490">
        <f t="shared" si="1447"/>
        <v>0</v>
      </c>
      <c r="T1490">
        <f t="shared" si="1448"/>
        <v>0</v>
      </c>
      <c r="U1490">
        <f t="shared" si="1449"/>
        <v>0</v>
      </c>
      <c r="V1490">
        <f t="shared" si="1450"/>
        <v>0</v>
      </c>
      <c r="W1490">
        <f t="shared" si="1451"/>
        <v>0</v>
      </c>
      <c r="X1490">
        <f t="shared" si="1452"/>
        <v>0</v>
      </c>
      <c r="Y1490">
        <f t="shared" si="1452"/>
        <v>0</v>
      </c>
      <c r="AA1490">
        <v>33525518</v>
      </c>
      <c r="AB1490">
        <f t="shared" si="1453"/>
        <v>0</v>
      </c>
      <c r="AC1490">
        <f>ROUND((ES1490),6)</f>
        <v>0</v>
      </c>
      <c r="AD1490">
        <f t="shared" si="1454"/>
        <v>0</v>
      </c>
      <c r="AE1490">
        <f t="shared" si="1455"/>
        <v>0</v>
      </c>
      <c r="AF1490">
        <f t="shared" si="1455"/>
        <v>0</v>
      </c>
      <c r="AG1490">
        <f t="shared" si="1456"/>
        <v>0</v>
      </c>
      <c r="AH1490">
        <f t="shared" si="1457"/>
        <v>0</v>
      </c>
      <c r="AI1490">
        <f t="shared" si="1457"/>
        <v>0</v>
      </c>
      <c r="AJ1490">
        <f t="shared" si="1458"/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95</v>
      </c>
      <c r="AU1490">
        <v>47</v>
      </c>
      <c r="AV1490">
        <v>1</v>
      </c>
      <c r="AW1490">
        <v>1</v>
      </c>
      <c r="AZ1490">
        <v>1</v>
      </c>
      <c r="BA1490">
        <v>1</v>
      </c>
      <c r="BB1490">
        <v>1</v>
      </c>
      <c r="BC1490">
        <v>1</v>
      </c>
      <c r="BD1490" t="s">
        <v>3</v>
      </c>
      <c r="BE1490" t="s">
        <v>3</v>
      </c>
      <c r="BF1490" t="s">
        <v>3</v>
      </c>
      <c r="BG1490" t="s">
        <v>3</v>
      </c>
      <c r="BH1490">
        <v>3</v>
      </c>
      <c r="BI1490">
        <v>1</v>
      </c>
      <c r="BJ1490" t="s">
        <v>371</v>
      </c>
      <c r="BM1490">
        <v>15001</v>
      </c>
      <c r="BN1490">
        <v>0</v>
      </c>
      <c r="BO1490" t="s">
        <v>3</v>
      </c>
      <c r="BP1490">
        <v>0</v>
      </c>
      <c r="BQ1490">
        <v>2</v>
      </c>
      <c r="BR1490">
        <v>0</v>
      </c>
      <c r="BS1490">
        <v>1</v>
      </c>
      <c r="BT1490">
        <v>1</v>
      </c>
      <c r="BU1490">
        <v>1</v>
      </c>
      <c r="BV1490">
        <v>1</v>
      </c>
      <c r="BW1490">
        <v>1</v>
      </c>
      <c r="BX1490">
        <v>1</v>
      </c>
      <c r="BY1490" t="s">
        <v>3</v>
      </c>
      <c r="BZ1490">
        <v>105</v>
      </c>
      <c r="CA1490">
        <v>55</v>
      </c>
      <c r="CE1490">
        <v>0</v>
      </c>
      <c r="CF1490">
        <v>0</v>
      </c>
      <c r="CG1490">
        <v>0</v>
      </c>
      <c r="CM1490">
        <v>0</v>
      </c>
      <c r="CN1490" t="s">
        <v>3</v>
      </c>
      <c r="CO1490">
        <v>0</v>
      </c>
      <c r="CP1490">
        <f t="shared" si="1459"/>
        <v>0</v>
      </c>
      <c r="CQ1490">
        <f t="shared" si="1460"/>
        <v>0</v>
      </c>
      <c r="CR1490">
        <f t="shared" si="1461"/>
        <v>0</v>
      </c>
      <c r="CS1490">
        <f t="shared" si="1462"/>
        <v>0</v>
      </c>
      <c r="CT1490">
        <f t="shared" si="1463"/>
        <v>0</v>
      </c>
      <c r="CU1490">
        <f t="shared" si="1464"/>
        <v>0</v>
      </c>
      <c r="CV1490">
        <f t="shared" si="1464"/>
        <v>0</v>
      </c>
      <c r="CW1490">
        <f t="shared" si="1464"/>
        <v>0</v>
      </c>
      <c r="CX1490">
        <f t="shared" si="1464"/>
        <v>0</v>
      </c>
      <c r="CY1490">
        <f t="shared" si="1465"/>
        <v>0</v>
      </c>
      <c r="CZ1490">
        <f t="shared" si="1466"/>
        <v>0</v>
      </c>
      <c r="DC1490" t="s">
        <v>3</v>
      </c>
      <c r="DD1490" t="s">
        <v>3</v>
      </c>
      <c r="DE1490" t="s">
        <v>3</v>
      </c>
      <c r="DF1490" t="s">
        <v>3</v>
      </c>
      <c r="DG1490" t="s">
        <v>3</v>
      </c>
      <c r="DH1490" t="s">
        <v>3</v>
      </c>
      <c r="DI1490" t="s">
        <v>3</v>
      </c>
      <c r="DJ1490" t="s">
        <v>3</v>
      </c>
      <c r="DK1490" t="s">
        <v>3</v>
      </c>
      <c r="DL1490" t="s">
        <v>3</v>
      </c>
      <c r="DM1490" t="s">
        <v>3</v>
      </c>
      <c r="DN1490">
        <v>0</v>
      </c>
      <c r="DO1490">
        <v>0</v>
      </c>
      <c r="DP1490">
        <v>1</v>
      </c>
      <c r="DQ1490">
        <v>1</v>
      </c>
      <c r="DU1490">
        <v>1009</v>
      </c>
      <c r="DV1490" t="s">
        <v>28</v>
      </c>
      <c r="DW1490" t="s">
        <v>28</v>
      </c>
      <c r="DX1490">
        <v>1000</v>
      </c>
      <c r="DZ1490" t="s">
        <v>3</v>
      </c>
      <c r="EA1490" t="s">
        <v>3</v>
      </c>
      <c r="EB1490" t="s">
        <v>3</v>
      </c>
      <c r="EC1490" t="s">
        <v>3</v>
      </c>
      <c r="EE1490">
        <v>36260452</v>
      </c>
      <c r="EF1490">
        <v>2</v>
      </c>
      <c r="EG1490" t="s">
        <v>55</v>
      </c>
      <c r="EH1490">
        <v>0</v>
      </c>
      <c r="EI1490" t="s">
        <v>3</v>
      </c>
      <c r="EJ1490">
        <v>1</v>
      </c>
      <c r="EK1490">
        <v>15001</v>
      </c>
      <c r="EL1490" t="s">
        <v>180</v>
      </c>
      <c r="EM1490" t="s">
        <v>181</v>
      </c>
      <c r="EO1490" t="s">
        <v>3</v>
      </c>
      <c r="EQ1490">
        <v>0</v>
      </c>
      <c r="ER1490">
        <v>0</v>
      </c>
      <c r="ES1490">
        <v>0</v>
      </c>
      <c r="ET1490">
        <v>0</v>
      </c>
      <c r="EU1490">
        <v>0</v>
      </c>
      <c r="EV1490">
        <v>0</v>
      </c>
      <c r="EW1490">
        <v>0</v>
      </c>
      <c r="EX1490">
        <v>0</v>
      </c>
      <c r="FQ1490">
        <v>0</v>
      </c>
      <c r="FR1490">
        <f t="shared" si="1467"/>
        <v>0</v>
      </c>
      <c r="FS1490">
        <v>0</v>
      </c>
      <c r="FT1490" t="s">
        <v>58</v>
      </c>
      <c r="FU1490" t="s">
        <v>59</v>
      </c>
      <c r="FX1490">
        <v>94.5</v>
      </c>
      <c r="FY1490">
        <v>46.75</v>
      </c>
      <c r="GA1490" t="s">
        <v>3</v>
      </c>
      <c r="GD1490">
        <v>1</v>
      </c>
      <c r="GF1490">
        <v>-192135928</v>
      </c>
      <c r="GG1490">
        <v>2</v>
      </c>
      <c r="GH1490">
        <v>1</v>
      </c>
      <c r="GI1490">
        <v>-2</v>
      </c>
      <c r="GJ1490">
        <v>0</v>
      </c>
      <c r="GK1490">
        <v>0</v>
      </c>
      <c r="GL1490">
        <f t="shared" si="1468"/>
        <v>0</v>
      </c>
      <c r="GM1490">
        <f t="shared" si="1469"/>
        <v>0</v>
      </c>
      <c r="GN1490">
        <f t="shared" si="1470"/>
        <v>0</v>
      </c>
      <c r="GO1490">
        <f t="shared" si="1471"/>
        <v>0</v>
      </c>
      <c r="GP1490">
        <f t="shared" si="1472"/>
        <v>0</v>
      </c>
      <c r="GR1490">
        <v>0</v>
      </c>
      <c r="GS1490">
        <v>3</v>
      </c>
      <c r="GT1490">
        <v>0</v>
      </c>
      <c r="GU1490" t="s">
        <v>3</v>
      </c>
      <c r="GV1490">
        <f t="shared" si="1473"/>
        <v>0</v>
      </c>
      <c r="GW1490">
        <v>1</v>
      </c>
      <c r="GX1490">
        <f t="shared" si="1474"/>
        <v>0</v>
      </c>
      <c r="HA1490">
        <v>0</v>
      </c>
      <c r="HB1490">
        <v>0</v>
      </c>
      <c r="HC1490">
        <f t="shared" si="1475"/>
        <v>0</v>
      </c>
      <c r="HE1490" t="s">
        <v>3</v>
      </c>
      <c r="HF1490" t="s">
        <v>3</v>
      </c>
      <c r="IK1490">
        <v>0</v>
      </c>
    </row>
    <row r="1491" spans="1:245">
      <c r="A1491">
        <v>17</v>
      </c>
      <c r="B1491">
        <v>0</v>
      </c>
      <c r="C1491">
        <f>ROW(SmtRes!A1331)</f>
        <v>1331</v>
      </c>
      <c r="D1491">
        <f>ROW(EtalonRes!A1317)</f>
        <v>1317</v>
      </c>
      <c r="E1491" t="s">
        <v>50</v>
      </c>
      <c r="F1491" t="s">
        <v>372</v>
      </c>
      <c r="G1491" t="s">
        <v>373</v>
      </c>
      <c r="H1491" t="s">
        <v>374</v>
      </c>
      <c r="I1491">
        <f>ROUND(38.34/100,9)</f>
        <v>0.38340000000000002</v>
      </c>
      <c r="J1491">
        <v>0</v>
      </c>
      <c r="O1491">
        <f t="shared" si="1443"/>
        <v>10448.030000000001</v>
      </c>
      <c r="P1491">
        <f t="shared" si="1444"/>
        <v>4982.87</v>
      </c>
      <c r="Q1491">
        <f t="shared" si="1445"/>
        <v>23.91</v>
      </c>
      <c r="R1491">
        <f t="shared" si="1446"/>
        <v>22.97</v>
      </c>
      <c r="S1491">
        <f t="shared" si="1447"/>
        <v>5441.25</v>
      </c>
      <c r="T1491">
        <f t="shared" si="1448"/>
        <v>0</v>
      </c>
      <c r="U1491">
        <f t="shared" si="1449"/>
        <v>18.924624000000001</v>
      </c>
      <c r="V1491">
        <f t="shared" si="1450"/>
        <v>5.3676000000000008E-2</v>
      </c>
      <c r="W1491">
        <f t="shared" si="1451"/>
        <v>0</v>
      </c>
      <c r="X1491">
        <f t="shared" si="1452"/>
        <v>5191.01</v>
      </c>
      <c r="Y1491">
        <f t="shared" si="1452"/>
        <v>2568.1799999999998</v>
      </c>
      <c r="AA1491">
        <v>33525518</v>
      </c>
      <c r="AB1491">
        <f t="shared" si="1453"/>
        <v>3265.18</v>
      </c>
      <c r="AC1491">
        <f>ROUND((ES1491),6)</f>
        <v>2813.1</v>
      </c>
      <c r="AD1491">
        <f t="shared" si="1454"/>
        <v>4.38</v>
      </c>
      <c r="AE1491">
        <f t="shared" si="1455"/>
        <v>1.89</v>
      </c>
      <c r="AF1491">
        <f t="shared" si="1455"/>
        <v>447.7</v>
      </c>
      <c r="AG1491">
        <f t="shared" si="1456"/>
        <v>0</v>
      </c>
      <c r="AH1491">
        <f t="shared" si="1457"/>
        <v>49.36</v>
      </c>
      <c r="AI1491">
        <f t="shared" si="1457"/>
        <v>0.14000000000000001</v>
      </c>
      <c r="AJ1491">
        <f t="shared" si="1458"/>
        <v>0</v>
      </c>
      <c r="AK1491">
        <v>3265.18</v>
      </c>
      <c r="AL1491">
        <v>2813.1</v>
      </c>
      <c r="AM1491">
        <v>4.38</v>
      </c>
      <c r="AN1491">
        <v>1.89</v>
      </c>
      <c r="AO1491">
        <v>447.7</v>
      </c>
      <c r="AP1491">
        <v>0</v>
      </c>
      <c r="AQ1491">
        <v>49.36</v>
      </c>
      <c r="AR1491">
        <v>0.14000000000000001</v>
      </c>
      <c r="AS1491">
        <v>0</v>
      </c>
      <c r="AT1491">
        <v>95</v>
      </c>
      <c r="AU1491">
        <v>47</v>
      </c>
      <c r="AV1491">
        <v>1</v>
      </c>
      <c r="AW1491">
        <v>1</v>
      </c>
      <c r="AZ1491">
        <v>1</v>
      </c>
      <c r="BA1491">
        <v>31.7</v>
      </c>
      <c r="BB1491">
        <v>14.24</v>
      </c>
      <c r="BC1491">
        <v>4.62</v>
      </c>
      <c r="BD1491" t="s">
        <v>3</v>
      </c>
      <c r="BE1491" t="s">
        <v>3</v>
      </c>
      <c r="BF1491" t="s">
        <v>3</v>
      </c>
      <c r="BG1491" t="s">
        <v>3</v>
      </c>
      <c r="BH1491">
        <v>0</v>
      </c>
      <c r="BI1491">
        <v>1</v>
      </c>
      <c r="BJ1491" t="s">
        <v>375</v>
      </c>
      <c r="BM1491">
        <v>15001</v>
      </c>
      <c r="BN1491">
        <v>0</v>
      </c>
      <c r="BO1491" t="s">
        <v>372</v>
      </c>
      <c r="BP1491">
        <v>1</v>
      </c>
      <c r="BQ1491">
        <v>2</v>
      </c>
      <c r="BR1491">
        <v>0</v>
      </c>
      <c r="BS1491">
        <v>31.7</v>
      </c>
      <c r="BT1491">
        <v>1</v>
      </c>
      <c r="BU1491">
        <v>1</v>
      </c>
      <c r="BV1491">
        <v>1</v>
      </c>
      <c r="BW1491">
        <v>1</v>
      </c>
      <c r="BX1491">
        <v>1</v>
      </c>
      <c r="BY1491" t="s">
        <v>3</v>
      </c>
      <c r="BZ1491">
        <v>105</v>
      </c>
      <c r="CA1491">
        <v>55</v>
      </c>
      <c r="CE1491">
        <v>0</v>
      </c>
      <c r="CF1491">
        <v>0</v>
      </c>
      <c r="CG1491">
        <v>0</v>
      </c>
      <c r="CM1491">
        <v>0</v>
      </c>
      <c r="CN1491" t="s">
        <v>3</v>
      </c>
      <c r="CO1491">
        <v>0</v>
      </c>
      <c r="CP1491">
        <f t="shared" si="1459"/>
        <v>10448.029999999999</v>
      </c>
      <c r="CQ1491">
        <f t="shared" si="1460"/>
        <v>12996.521999999999</v>
      </c>
      <c r="CR1491">
        <f t="shared" si="1461"/>
        <v>62.371200000000002</v>
      </c>
      <c r="CS1491">
        <f t="shared" si="1462"/>
        <v>59.912999999999997</v>
      </c>
      <c r="CT1491">
        <f t="shared" si="1463"/>
        <v>14192.09</v>
      </c>
      <c r="CU1491">
        <f t="shared" si="1464"/>
        <v>0</v>
      </c>
      <c r="CV1491">
        <f t="shared" si="1464"/>
        <v>49.36</v>
      </c>
      <c r="CW1491">
        <f t="shared" si="1464"/>
        <v>0.14000000000000001</v>
      </c>
      <c r="CX1491">
        <f t="shared" si="1464"/>
        <v>0</v>
      </c>
      <c r="CY1491">
        <f t="shared" si="1465"/>
        <v>5191.009</v>
      </c>
      <c r="CZ1491">
        <f t="shared" si="1466"/>
        <v>2568.1834000000003</v>
      </c>
      <c r="DC1491" t="s">
        <v>3</v>
      </c>
      <c r="DD1491" t="s">
        <v>3</v>
      </c>
      <c r="DE1491" t="s">
        <v>3</v>
      </c>
      <c r="DF1491" t="s">
        <v>3</v>
      </c>
      <c r="DG1491" t="s">
        <v>3</v>
      </c>
      <c r="DH1491" t="s">
        <v>3</v>
      </c>
      <c r="DI1491" t="s">
        <v>3</v>
      </c>
      <c r="DJ1491" t="s">
        <v>3</v>
      </c>
      <c r="DK1491" t="s">
        <v>3</v>
      </c>
      <c r="DL1491" t="s">
        <v>3</v>
      </c>
      <c r="DM1491" t="s">
        <v>3</v>
      </c>
      <c r="DN1491">
        <v>0</v>
      </c>
      <c r="DO1491">
        <v>0</v>
      </c>
      <c r="DP1491">
        <v>1</v>
      </c>
      <c r="DQ1491">
        <v>1</v>
      </c>
      <c r="DU1491">
        <v>1013</v>
      </c>
      <c r="DV1491" t="s">
        <v>374</v>
      </c>
      <c r="DW1491" t="s">
        <v>374</v>
      </c>
      <c r="DX1491">
        <v>1</v>
      </c>
      <c r="DZ1491" t="s">
        <v>3</v>
      </c>
      <c r="EA1491" t="s">
        <v>3</v>
      </c>
      <c r="EB1491" t="s">
        <v>3</v>
      </c>
      <c r="EC1491" t="s">
        <v>3</v>
      </c>
      <c r="EE1491">
        <v>36260452</v>
      </c>
      <c r="EF1491">
        <v>2</v>
      </c>
      <c r="EG1491" t="s">
        <v>55</v>
      </c>
      <c r="EH1491">
        <v>0</v>
      </c>
      <c r="EI1491" t="s">
        <v>3</v>
      </c>
      <c r="EJ1491">
        <v>1</v>
      </c>
      <c r="EK1491">
        <v>15001</v>
      </c>
      <c r="EL1491" t="s">
        <v>180</v>
      </c>
      <c r="EM1491" t="s">
        <v>181</v>
      </c>
      <c r="EO1491" t="s">
        <v>3</v>
      </c>
      <c r="EQ1491">
        <v>0</v>
      </c>
      <c r="ER1491">
        <v>3265.18</v>
      </c>
      <c r="ES1491">
        <v>2813.1</v>
      </c>
      <c r="ET1491">
        <v>4.38</v>
      </c>
      <c r="EU1491">
        <v>1.89</v>
      </c>
      <c r="EV1491">
        <v>447.7</v>
      </c>
      <c r="EW1491">
        <v>49.36</v>
      </c>
      <c r="EX1491">
        <v>0.14000000000000001</v>
      </c>
      <c r="EY1491">
        <v>0</v>
      </c>
      <c r="FQ1491">
        <v>0</v>
      </c>
      <c r="FR1491">
        <f t="shared" si="1467"/>
        <v>0</v>
      </c>
      <c r="FS1491">
        <v>0</v>
      </c>
      <c r="FT1491" t="s">
        <v>58</v>
      </c>
      <c r="FU1491" t="s">
        <v>59</v>
      </c>
      <c r="FX1491">
        <v>94.5</v>
      </c>
      <c r="FY1491">
        <v>46.75</v>
      </c>
      <c r="GA1491" t="s">
        <v>3</v>
      </c>
      <c r="GD1491">
        <v>1</v>
      </c>
      <c r="GF1491">
        <v>-1709648782</v>
      </c>
      <c r="GG1491">
        <v>2</v>
      </c>
      <c r="GH1491">
        <v>1</v>
      </c>
      <c r="GI1491">
        <v>2</v>
      </c>
      <c r="GJ1491">
        <v>0</v>
      </c>
      <c r="GK1491">
        <v>0</v>
      </c>
      <c r="GL1491">
        <f t="shared" si="1468"/>
        <v>0</v>
      </c>
      <c r="GM1491">
        <f t="shared" si="1469"/>
        <v>18207.22</v>
      </c>
      <c r="GN1491">
        <f t="shared" si="1470"/>
        <v>18207.22</v>
      </c>
      <c r="GO1491">
        <f t="shared" si="1471"/>
        <v>0</v>
      </c>
      <c r="GP1491">
        <f t="shared" si="1472"/>
        <v>0</v>
      </c>
      <c r="GR1491">
        <v>0</v>
      </c>
      <c r="GS1491">
        <v>3</v>
      </c>
      <c r="GT1491">
        <v>0</v>
      </c>
      <c r="GU1491" t="s">
        <v>3</v>
      </c>
      <c r="GV1491">
        <f t="shared" si="1473"/>
        <v>0</v>
      </c>
      <c r="GW1491">
        <v>1</v>
      </c>
      <c r="GX1491">
        <f t="shared" si="1474"/>
        <v>0</v>
      </c>
      <c r="HA1491">
        <v>0</v>
      </c>
      <c r="HB1491">
        <v>0</v>
      </c>
      <c r="HC1491">
        <f t="shared" si="1475"/>
        <v>0</v>
      </c>
      <c r="HE1491" t="s">
        <v>3</v>
      </c>
      <c r="HF1491" t="s">
        <v>3</v>
      </c>
      <c r="IK1491">
        <v>0</v>
      </c>
    </row>
    <row r="1492" spans="1:245">
      <c r="A1492">
        <v>17</v>
      </c>
      <c r="B1492">
        <v>0</v>
      </c>
      <c r="C1492">
        <f>ROW(SmtRes!A1340)</f>
        <v>1340</v>
      </c>
      <c r="D1492">
        <f>ROW(EtalonRes!A1326)</f>
        <v>1326</v>
      </c>
      <c r="E1492" t="s">
        <v>141</v>
      </c>
      <c r="F1492" t="s">
        <v>343</v>
      </c>
      <c r="G1492" t="s">
        <v>344</v>
      </c>
      <c r="H1492" t="s">
        <v>270</v>
      </c>
      <c r="I1492">
        <f>ROUND(38.34/100,9)</f>
        <v>0.38340000000000002</v>
      </c>
      <c r="J1492">
        <v>0</v>
      </c>
      <c r="O1492">
        <f t="shared" si="1443"/>
        <v>4682.46</v>
      </c>
      <c r="P1492">
        <f t="shared" si="1444"/>
        <v>0</v>
      </c>
      <c r="Q1492">
        <f t="shared" si="1445"/>
        <v>55.39</v>
      </c>
      <c r="R1492">
        <f t="shared" si="1446"/>
        <v>2.8</v>
      </c>
      <c r="S1492">
        <f t="shared" si="1447"/>
        <v>4627.07</v>
      </c>
      <c r="T1492">
        <f t="shared" si="1448"/>
        <v>0</v>
      </c>
      <c r="U1492">
        <f t="shared" si="1449"/>
        <v>16.700904000000001</v>
      </c>
      <c r="V1492">
        <f t="shared" si="1450"/>
        <v>7.6680000000000003E-3</v>
      </c>
      <c r="W1492">
        <f t="shared" si="1451"/>
        <v>0</v>
      </c>
      <c r="X1492">
        <f t="shared" si="1452"/>
        <v>4398.38</v>
      </c>
      <c r="Y1492">
        <f t="shared" si="1452"/>
        <v>2176.04</v>
      </c>
      <c r="AA1492">
        <v>33525518</v>
      </c>
      <c r="AB1492">
        <f t="shared" si="1453"/>
        <v>394.34</v>
      </c>
      <c r="AC1492">
        <f>ROUND(0,6)</f>
        <v>0</v>
      </c>
      <c r="AD1492">
        <f t="shared" si="1454"/>
        <v>13.63</v>
      </c>
      <c r="AE1492">
        <f t="shared" si="1455"/>
        <v>0.23</v>
      </c>
      <c r="AF1492">
        <f t="shared" si="1455"/>
        <v>380.71</v>
      </c>
      <c r="AG1492">
        <f t="shared" si="1456"/>
        <v>0</v>
      </c>
      <c r="AH1492">
        <f t="shared" si="1457"/>
        <v>43.56</v>
      </c>
      <c r="AI1492">
        <f t="shared" si="1457"/>
        <v>0.02</v>
      </c>
      <c r="AJ1492">
        <f t="shared" si="1458"/>
        <v>0</v>
      </c>
      <c r="AK1492">
        <v>394.34</v>
      </c>
      <c r="AL1492">
        <v>0</v>
      </c>
      <c r="AM1492">
        <v>13.63</v>
      </c>
      <c r="AN1492">
        <v>0.23</v>
      </c>
      <c r="AO1492">
        <v>380.71</v>
      </c>
      <c r="AP1492">
        <v>0</v>
      </c>
      <c r="AQ1492">
        <v>43.56</v>
      </c>
      <c r="AR1492">
        <v>0.02</v>
      </c>
      <c r="AS1492">
        <v>0</v>
      </c>
      <c r="AT1492">
        <v>95</v>
      </c>
      <c r="AU1492">
        <v>47</v>
      </c>
      <c r="AV1492">
        <v>1</v>
      </c>
      <c r="AW1492">
        <v>1</v>
      </c>
      <c r="AZ1492">
        <v>1</v>
      </c>
      <c r="BA1492">
        <v>31.7</v>
      </c>
      <c r="BB1492">
        <v>10.6</v>
      </c>
      <c r="BC1492">
        <v>5.39</v>
      </c>
      <c r="BD1492" t="s">
        <v>3</v>
      </c>
      <c r="BE1492" t="s">
        <v>3</v>
      </c>
      <c r="BF1492" t="s">
        <v>3</v>
      </c>
      <c r="BG1492" t="s">
        <v>3</v>
      </c>
      <c r="BH1492">
        <v>0</v>
      </c>
      <c r="BI1492">
        <v>1</v>
      </c>
      <c r="BJ1492" t="s">
        <v>345</v>
      </c>
      <c r="BM1492">
        <v>15001</v>
      </c>
      <c r="BN1492">
        <v>0</v>
      </c>
      <c r="BO1492" t="s">
        <v>343</v>
      </c>
      <c r="BP1492">
        <v>1</v>
      </c>
      <c r="BQ1492">
        <v>2</v>
      </c>
      <c r="BR1492">
        <v>0</v>
      </c>
      <c r="BS1492">
        <v>31.7</v>
      </c>
      <c r="BT1492">
        <v>1</v>
      </c>
      <c r="BU1492">
        <v>1</v>
      </c>
      <c r="BV1492">
        <v>1</v>
      </c>
      <c r="BW1492">
        <v>1</v>
      </c>
      <c r="BX1492">
        <v>1</v>
      </c>
      <c r="BY1492" t="s">
        <v>3</v>
      </c>
      <c r="BZ1492">
        <v>105</v>
      </c>
      <c r="CA1492">
        <v>55</v>
      </c>
      <c r="CE1492">
        <v>0</v>
      </c>
      <c r="CF1492">
        <v>0</v>
      </c>
      <c r="CG1492">
        <v>0</v>
      </c>
      <c r="CM1492">
        <v>0</v>
      </c>
      <c r="CN1492" t="s">
        <v>3</v>
      </c>
      <c r="CO1492">
        <v>0</v>
      </c>
      <c r="CP1492">
        <f t="shared" si="1459"/>
        <v>4682.46</v>
      </c>
      <c r="CQ1492">
        <f t="shared" si="1460"/>
        <v>0</v>
      </c>
      <c r="CR1492">
        <f t="shared" si="1461"/>
        <v>144.47800000000001</v>
      </c>
      <c r="CS1492">
        <f t="shared" si="1462"/>
        <v>7.2910000000000004</v>
      </c>
      <c r="CT1492">
        <f t="shared" si="1463"/>
        <v>12068.507</v>
      </c>
      <c r="CU1492">
        <f t="shared" si="1464"/>
        <v>0</v>
      </c>
      <c r="CV1492">
        <f t="shared" si="1464"/>
        <v>43.56</v>
      </c>
      <c r="CW1492">
        <f t="shared" si="1464"/>
        <v>0.02</v>
      </c>
      <c r="CX1492">
        <f t="shared" si="1464"/>
        <v>0</v>
      </c>
      <c r="CY1492">
        <f t="shared" si="1465"/>
        <v>4398.3764999999994</v>
      </c>
      <c r="CZ1492">
        <f t="shared" si="1466"/>
        <v>2176.0389</v>
      </c>
      <c r="DC1492" t="s">
        <v>3</v>
      </c>
      <c r="DD1492" t="s">
        <v>214</v>
      </c>
      <c r="DE1492" t="s">
        <v>3</v>
      </c>
      <c r="DF1492" t="s">
        <v>3</v>
      </c>
      <c r="DG1492" t="s">
        <v>3</v>
      </c>
      <c r="DH1492" t="s">
        <v>3</v>
      </c>
      <c r="DI1492" t="s">
        <v>3</v>
      </c>
      <c r="DJ1492" t="s">
        <v>3</v>
      </c>
      <c r="DK1492" t="s">
        <v>3</v>
      </c>
      <c r="DL1492" t="s">
        <v>3</v>
      </c>
      <c r="DM1492" t="s">
        <v>3</v>
      </c>
      <c r="DN1492">
        <v>0</v>
      </c>
      <c r="DO1492">
        <v>0</v>
      </c>
      <c r="DP1492">
        <v>1</v>
      </c>
      <c r="DQ1492">
        <v>1</v>
      </c>
      <c r="DU1492">
        <v>1005</v>
      </c>
      <c r="DV1492" t="s">
        <v>270</v>
      </c>
      <c r="DW1492" t="s">
        <v>270</v>
      </c>
      <c r="DX1492">
        <v>100</v>
      </c>
      <c r="DZ1492" t="s">
        <v>3</v>
      </c>
      <c r="EA1492" t="s">
        <v>3</v>
      </c>
      <c r="EB1492" t="s">
        <v>3</v>
      </c>
      <c r="EC1492" t="s">
        <v>3</v>
      </c>
      <c r="EE1492">
        <v>36260452</v>
      </c>
      <c r="EF1492">
        <v>2</v>
      </c>
      <c r="EG1492" t="s">
        <v>55</v>
      </c>
      <c r="EH1492">
        <v>0</v>
      </c>
      <c r="EI1492" t="s">
        <v>3</v>
      </c>
      <c r="EJ1492">
        <v>1</v>
      </c>
      <c r="EK1492">
        <v>15001</v>
      </c>
      <c r="EL1492" t="s">
        <v>180</v>
      </c>
      <c r="EM1492" t="s">
        <v>181</v>
      </c>
      <c r="EO1492" t="s">
        <v>3</v>
      </c>
      <c r="EQ1492">
        <v>0</v>
      </c>
      <c r="ER1492">
        <v>394.34</v>
      </c>
      <c r="ES1492">
        <v>0</v>
      </c>
      <c r="ET1492">
        <v>13.63</v>
      </c>
      <c r="EU1492">
        <v>0.23</v>
      </c>
      <c r="EV1492">
        <v>380.71</v>
      </c>
      <c r="EW1492">
        <v>43.56</v>
      </c>
      <c r="EX1492">
        <v>0.02</v>
      </c>
      <c r="EY1492">
        <v>0</v>
      </c>
      <c r="FQ1492">
        <v>0</v>
      </c>
      <c r="FR1492">
        <f t="shared" si="1467"/>
        <v>0</v>
      </c>
      <c r="FS1492">
        <v>0</v>
      </c>
      <c r="FT1492" t="s">
        <v>58</v>
      </c>
      <c r="FU1492" t="s">
        <v>59</v>
      </c>
      <c r="FX1492">
        <v>94.5</v>
      </c>
      <c r="FY1492">
        <v>46.75</v>
      </c>
      <c r="GA1492" t="s">
        <v>3</v>
      </c>
      <c r="GD1492">
        <v>1</v>
      </c>
      <c r="GF1492">
        <v>1725986332</v>
      </c>
      <c r="GG1492">
        <v>2</v>
      </c>
      <c r="GH1492">
        <v>2</v>
      </c>
      <c r="GI1492">
        <v>2</v>
      </c>
      <c r="GJ1492">
        <v>0</v>
      </c>
      <c r="GK1492">
        <v>0</v>
      </c>
      <c r="GL1492">
        <f t="shared" si="1468"/>
        <v>0</v>
      </c>
      <c r="GM1492">
        <f t="shared" si="1469"/>
        <v>11256.88</v>
      </c>
      <c r="GN1492">
        <f t="shared" si="1470"/>
        <v>11256.88</v>
      </c>
      <c r="GO1492">
        <f t="shared" si="1471"/>
        <v>0</v>
      </c>
      <c r="GP1492">
        <f t="shared" si="1472"/>
        <v>0</v>
      </c>
      <c r="GR1492">
        <v>0</v>
      </c>
      <c r="GS1492">
        <v>3</v>
      </c>
      <c r="GT1492">
        <v>0</v>
      </c>
      <c r="GU1492" t="s">
        <v>3</v>
      </c>
      <c r="GV1492">
        <f t="shared" si="1473"/>
        <v>0</v>
      </c>
      <c r="GW1492">
        <v>1</v>
      </c>
      <c r="GX1492">
        <f t="shared" si="1474"/>
        <v>0</v>
      </c>
      <c r="HA1492">
        <v>0</v>
      </c>
      <c r="HB1492">
        <v>0</v>
      </c>
      <c r="HC1492">
        <f t="shared" si="1475"/>
        <v>0</v>
      </c>
      <c r="HE1492" t="s">
        <v>3</v>
      </c>
      <c r="HF1492" t="s">
        <v>3</v>
      </c>
      <c r="IK1492">
        <v>0</v>
      </c>
    </row>
    <row r="1493" spans="1:245">
      <c r="A1493">
        <v>17</v>
      </c>
      <c r="B1493">
        <v>0</v>
      </c>
      <c r="C1493">
        <f>ROW(SmtRes!A1346)</f>
        <v>1346</v>
      </c>
      <c r="D1493">
        <f>ROW(EtalonRes!A1332)</f>
        <v>1332</v>
      </c>
      <c r="E1493" t="s">
        <v>148</v>
      </c>
      <c r="F1493" t="s">
        <v>277</v>
      </c>
      <c r="G1493" t="s">
        <v>278</v>
      </c>
      <c r="H1493" t="s">
        <v>279</v>
      </c>
      <c r="I1493">
        <f>ROUND(13.12/100,9)</f>
        <v>0.13120000000000001</v>
      </c>
      <c r="J1493">
        <v>0</v>
      </c>
      <c r="O1493">
        <f t="shared" si="1443"/>
        <v>4601.04</v>
      </c>
      <c r="P1493">
        <f t="shared" si="1444"/>
        <v>0</v>
      </c>
      <c r="Q1493">
        <f t="shared" si="1445"/>
        <v>595.39</v>
      </c>
      <c r="R1493">
        <f t="shared" si="1446"/>
        <v>42.67</v>
      </c>
      <c r="S1493">
        <f t="shared" si="1447"/>
        <v>4005.65</v>
      </c>
      <c r="T1493">
        <f t="shared" si="1448"/>
        <v>0</v>
      </c>
      <c r="U1493">
        <f t="shared" si="1449"/>
        <v>13.442752</v>
      </c>
      <c r="V1493">
        <f t="shared" si="1450"/>
        <v>9.9712000000000009E-2</v>
      </c>
      <c r="W1493">
        <f t="shared" si="1451"/>
        <v>0</v>
      </c>
      <c r="X1493">
        <f t="shared" si="1452"/>
        <v>3845.9</v>
      </c>
      <c r="Y1493">
        <f t="shared" si="1452"/>
        <v>1902.71</v>
      </c>
      <c r="AA1493">
        <v>33525518</v>
      </c>
      <c r="AB1493">
        <f t="shared" si="1453"/>
        <v>1396.55</v>
      </c>
      <c r="AC1493">
        <f>ROUND(0,6)</f>
        <v>0</v>
      </c>
      <c r="AD1493">
        <f t="shared" si="1454"/>
        <v>433.43</v>
      </c>
      <c r="AE1493">
        <f t="shared" si="1455"/>
        <v>10.26</v>
      </c>
      <c r="AF1493">
        <f t="shared" si="1455"/>
        <v>963.12</v>
      </c>
      <c r="AG1493">
        <f t="shared" si="1456"/>
        <v>0</v>
      </c>
      <c r="AH1493">
        <f t="shared" si="1457"/>
        <v>102.46</v>
      </c>
      <c r="AI1493">
        <f t="shared" si="1457"/>
        <v>0.76</v>
      </c>
      <c r="AJ1493">
        <f t="shared" si="1458"/>
        <v>0</v>
      </c>
      <c r="AK1493">
        <v>6747.4</v>
      </c>
      <c r="AL1493">
        <v>5350.85</v>
      </c>
      <c r="AM1493">
        <v>433.43</v>
      </c>
      <c r="AN1493">
        <v>10.26</v>
      </c>
      <c r="AO1493">
        <v>963.12</v>
      </c>
      <c r="AP1493">
        <v>0</v>
      </c>
      <c r="AQ1493">
        <v>102.46</v>
      </c>
      <c r="AR1493">
        <v>0.76</v>
      </c>
      <c r="AS1493">
        <v>0</v>
      </c>
      <c r="AT1493">
        <v>95</v>
      </c>
      <c r="AU1493">
        <v>47</v>
      </c>
      <c r="AV1493">
        <v>1</v>
      </c>
      <c r="AW1493">
        <v>1</v>
      </c>
      <c r="AZ1493">
        <v>1</v>
      </c>
      <c r="BA1493">
        <v>31.7</v>
      </c>
      <c r="BB1493">
        <v>10.47</v>
      </c>
      <c r="BC1493">
        <v>4.9800000000000004</v>
      </c>
      <c r="BD1493" t="s">
        <v>3</v>
      </c>
      <c r="BE1493" t="s">
        <v>3</v>
      </c>
      <c r="BF1493" t="s">
        <v>3</v>
      </c>
      <c r="BG1493" t="s">
        <v>3</v>
      </c>
      <c r="BH1493">
        <v>0</v>
      </c>
      <c r="BI1493">
        <v>1</v>
      </c>
      <c r="BJ1493" t="s">
        <v>280</v>
      </c>
      <c r="BM1493">
        <v>15001</v>
      </c>
      <c r="BN1493">
        <v>0</v>
      </c>
      <c r="BO1493" t="s">
        <v>277</v>
      </c>
      <c r="BP1493">
        <v>1</v>
      </c>
      <c r="BQ1493">
        <v>2</v>
      </c>
      <c r="BR1493">
        <v>0</v>
      </c>
      <c r="BS1493">
        <v>31.7</v>
      </c>
      <c r="BT1493">
        <v>1</v>
      </c>
      <c r="BU1493">
        <v>1</v>
      </c>
      <c r="BV1493">
        <v>1</v>
      </c>
      <c r="BW1493">
        <v>1</v>
      </c>
      <c r="BX1493">
        <v>1</v>
      </c>
      <c r="BY1493" t="s">
        <v>3</v>
      </c>
      <c r="BZ1493">
        <v>105</v>
      </c>
      <c r="CA1493">
        <v>55</v>
      </c>
      <c r="CE1493">
        <v>0</v>
      </c>
      <c r="CF1493">
        <v>0</v>
      </c>
      <c r="CG1493">
        <v>0</v>
      </c>
      <c r="CM1493">
        <v>0</v>
      </c>
      <c r="CN1493" t="s">
        <v>3</v>
      </c>
      <c r="CO1493">
        <v>0</v>
      </c>
      <c r="CP1493">
        <f t="shared" si="1459"/>
        <v>4601.04</v>
      </c>
      <c r="CQ1493">
        <f t="shared" si="1460"/>
        <v>0</v>
      </c>
      <c r="CR1493">
        <f t="shared" si="1461"/>
        <v>4538.0120999999999</v>
      </c>
      <c r="CS1493">
        <f t="shared" si="1462"/>
        <v>325.24199999999996</v>
      </c>
      <c r="CT1493">
        <f t="shared" si="1463"/>
        <v>30530.903999999999</v>
      </c>
      <c r="CU1493">
        <f t="shared" si="1464"/>
        <v>0</v>
      </c>
      <c r="CV1493">
        <f t="shared" si="1464"/>
        <v>102.46</v>
      </c>
      <c r="CW1493">
        <f t="shared" si="1464"/>
        <v>0.76</v>
      </c>
      <c r="CX1493">
        <f t="shared" si="1464"/>
        <v>0</v>
      </c>
      <c r="CY1493">
        <f t="shared" si="1465"/>
        <v>3845.9040000000005</v>
      </c>
      <c r="CZ1493">
        <f t="shared" si="1466"/>
        <v>1902.7104000000002</v>
      </c>
      <c r="DC1493" t="s">
        <v>3</v>
      </c>
      <c r="DD1493" t="s">
        <v>214</v>
      </c>
      <c r="DE1493" t="s">
        <v>3</v>
      </c>
      <c r="DF1493" t="s">
        <v>3</v>
      </c>
      <c r="DG1493" t="s">
        <v>3</v>
      </c>
      <c r="DH1493" t="s">
        <v>3</v>
      </c>
      <c r="DI1493" t="s">
        <v>3</v>
      </c>
      <c r="DJ1493" t="s">
        <v>3</v>
      </c>
      <c r="DK1493" t="s">
        <v>3</v>
      </c>
      <c r="DL1493" t="s">
        <v>3</v>
      </c>
      <c r="DM1493" t="s">
        <v>3</v>
      </c>
      <c r="DN1493">
        <v>0</v>
      </c>
      <c r="DO1493">
        <v>0</v>
      </c>
      <c r="DP1493">
        <v>1</v>
      </c>
      <c r="DQ1493">
        <v>1</v>
      </c>
      <c r="DU1493">
        <v>1013</v>
      </c>
      <c r="DV1493" t="s">
        <v>279</v>
      </c>
      <c r="DW1493" t="s">
        <v>279</v>
      </c>
      <c r="DX1493">
        <v>1</v>
      </c>
      <c r="DZ1493" t="s">
        <v>3</v>
      </c>
      <c r="EA1493" t="s">
        <v>3</v>
      </c>
      <c r="EB1493" t="s">
        <v>3</v>
      </c>
      <c r="EC1493" t="s">
        <v>3</v>
      </c>
      <c r="EE1493">
        <v>36260452</v>
      </c>
      <c r="EF1493">
        <v>2</v>
      </c>
      <c r="EG1493" t="s">
        <v>55</v>
      </c>
      <c r="EH1493">
        <v>0</v>
      </c>
      <c r="EI1493" t="s">
        <v>3</v>
      </c>
      <c r="EJ1493">
        <v>1</v>
      </c>
      <c r="EK1493">
        <v>15001</v>
      </c>
      <c r="EL1493" t="s">
        <v>180</v>
      </c>
      <c r="EM1493" t="s">
        <v>181</v>
      </c>
      <c r="EO1493" t="s">
        <v>3</v>
      </c>
      <c r="EQ1493">
        <v>0</v>
      </c>
      <c r="ER1493">
        <v>6747.4</v>
      </c>
      <c r="ES1493">
        <v>5350.85</v>
      </c>
      <c r="ET1493">
        <v>433.43</v>
      </c>
      <c r="EU1493">
        <v>10.26</v>
      </c>
      <c r="EV1493">
        <v>963.12</v>
      </c>
      <c r="EW1493">
        <v>102.46</v>
      </c>
      <c r="EX1493">
        <v>0.76</v>
      </c>
      <c r="EY1493">
        <v>0</v>
      </c>
      <c r="FQ1493">
        <v>0</v>
      </c>
      <c r="FR1493">
        <f t="shared" si="1467"/>
        <v>0</v>
      </c>
      <c r="FS1493">
        <v>0</v>
      </c>
      <c r="FT1493" t="s">
        <v>58</v>
      </c>
      <c r="FU1493" t="s">
        <v>59</v>
      </c>
      <c r="FX1493">
        <v>94.5</v>
      </c>
      <c r="FY1493">
        <v>46.75</v>
      </c>
      <c r="GA1493" t="s">
        <v>3</v>
      </c>
      <c r="GD1493">
        <v>1</v>
      </c>
      <c r="GF1493">
        <v>-1218928354</v>
      </c>
      <c r="GG1493">
        <v>2</v>
      </c>
      <c r="GH1493">
        <v>1</v>
      </c>
      <c r="GI1493">
        <v>2</v>
      </c>
      <c r="GJ1493">
        <v>0</v>
      </c>
      <c r="GK1493">
        <v>0</v>
      </c>
      <c r="GL1493">
        <f t="shared" si="1468"/>
        <v>0</v>
      </c>
      <c r="GM1493">
        <f t="shared" si="1469"/>
        <v>10349.65</v>
      </c>
      <c r="GN1493">
        <f t="shared" si="1470"/>
        <v>10349.65</v>
      </c>
      <c r="GO1493">
        <f t="shared" si="1471"/>
        <v>0</v>
      </c>
      <c r="GP1493">
        <f t="shared" si="1472"/>
        <v>0</v>
      </c>
      <c r="GR1493">
        <v>0</v>
      </c>
      <c r="GS1493">
        <v>0</v>
      </c>
      <c r="GT1493">
        <v>0</v>
      </c>
      <c r="GU1493" t="s">
        <v>3</v>
      </c>
      <c r="GV1493">
        <f t="shared" si="1473"/>
        <v>0</v>
      </c>
      <c r="GW1493">
        <v>1</v>
      </c>
      <c r="GX1493">
        <f t="shared" si="1474"/>
        <v>0</v>
      </c>
      <c r="HA1493">
        <v>0</v>
      </c>
      <c r="HB1493">
        <v>0</v>
      </c>
      <c r="HC1493">
        <f t="shared" si="1475"/>
        <v>0</v>
      </c>
      <c r="HE1493" t="s">
        <v>3</v>
      </c>
      <c r="HF1493" t="s">
        <v>3</v>
      </c>
      <c r="IK1493">
        <v>0</v>
      </c>
    </row>
    <row r="1495" spans="1:245">
      <c r="A1495" s="2">
        <v>51</v>
      </c>
      <c r="B1495" s="2">
        <f>B1482</f>
        <v>0</v>
      </c>
      <c r="C1495" s="2">
        <f>A1482</f>
        <v>5</v>
      </c>
      <c r="D1495" s="2">
        <f>ROW(A1482)</f>
        <v>1482</v>
      </c>
      <c r="E1495" s="2"/>
      <c r="F1495" s="2" t="str">
        <f>IF(F1482&lt;&gt;"",F1482,"")</f>
        <v>Новый подраздел</v>
      </c>
      <c r="G1495" s="2" t="str">
        <f>IF(G1482&lt;&gt;"",G1482,"")</f>
        <v>коридор 29</v>
      </c>
      <c r="H1495" s="2">
        <v>0</v>
      </c>
      <c r="I1495" s="2"/>
      <c r="J1495" s="2"/>
      <c r="K1495" s="2"/>
      <c r="L1495" s="2"/>
      <c r="M1495" s="2"/>
      <c r="N1495" s="2"/>
      <c r="O1495" s="2">
        <f t="shared" ref="O1495:T1495" si="1476">ROUND(AB1495,2)</f>
        <v>29742.17</v>
      </c>
      <c r="P1495" s="2">
        <f t="shared" si="1476"/>
        <v>9286.68</v>
      </c>
      <c r="Q1495" s="2">
        <f t="shared" si="1476"/>
        <v>1290.79</v>
      </c>
      <c r="R1495" s="2">
        <f t="shared" si="1476"/>
        <v>370.13</v>
      </c>
      <c r="S1495" s="2">
        <f t="shared" si="1476"/>
        <v>19164.7</v>
      </c>
      <c r="T1495" s="2">
        <f t="shared" si="1476"/>
        <v>0</v>
      </c>
      <c r="U1495" s="2">
        <f>AH1495</f>
        <v>67.238776000000001</v>
      </c>
      <c r="V1495" s="2">
        <f>AI1495</f>
        <v>1.08985</v>
      </c>
      <c r="W1495" s="2">
        <f>ROUND(AJ1495,2)</f>
        <v>0</v>
      </c>
      <c r="X1495" s="2">
        <f>ROUND(AK1495,2)</f>
        <v>19115.3</v>
      </c>
      <c r="Y1495" s="2">
        <f>ROUND(AL1495,2)</f>
        <v>9773.39</v>
      </c>
      <c r="Z1495" s="2"/>
      <c r="AA1495" s="2"/>
      <c r="AB1495" s="2">
        <f>ROUND(SUMIF(AA1486:AA1493,"=33525518",O1486:O1493),2)</f>
        <v>29742.17</v>
      </c>
      <c r="AC1495" s="2">
        <f>ROUND(SUMIF(AA1486:AA1493,"=33525518",P1486:P1493),2)</f>
        <v>9286.68</v>
      </c>
      <c r="AD1495" s="2">
        <f>ROUND(SUMIF(AA1486:AA1493,"=33525518",Q1486:Q1493),2)</f>
        <v>1290.79</v>
      </c>
      <c r="AE1495" s="2">
        <f>ROUND(SUMIF(AA1486:AA1493,"=33525518",R1486:R1493),2)</f>
        <v>370.13</v>
      </c>
      <c r="AF1495" s="2">
        <f>ROUND(SUMIF(AA1486:AA1493,"=33525518",S1486:S1493),2)</f>
        <v>19164.7</v>
      </c>
      <c r="AG1495" s="2">
        <f>ROUND(SUMIF(AA1486:AA1493,"=33525518",T1486:T1493),2)</f>
        <v>0</v>
      </c>
      <c r="AH1495" s="2">
        <f>SUMIF(AA1486:AA1493,"=33525518",U1486:U1493)</f>
        <v>67.238776000000001</v>
      </c>
      <c r="AI1495" s="2">
        <f>SUMIF(AA1486:AA1493,"=33525518",V1486:V1493)</f>
        <v>1.08985</v>
      </c>
      <c r="AJ1495" s="2">
        <f>ROUND(SUMIF(AA1486:AA1493,"=33525518",W1486:W1493),2)</f>
        <v>0</v>
      </c>
      <c r="AK1495" s="2">
        <f>ROUND(SUMIF(AA1486:AA1493,"=33525518",X1486:X1493),2)</f>
        <v>19115.3</v>
      </c>
      <c r="AL1495" s="2">
        <f>ROUND(SUMIF(AA1486:AA1493,"=33525518",Y1486:Y1493),2)</f>
        <v>9773.39</v>
      </c>
      <c r="AM1495" s="2"/>
      <c r="AN1495" s="2"/>
      <c r="AO1495" s="2">
        <f t="shared" ref="AO1495:BD1495" si="1477">ROUND(BX1495,2)</f>
        <v>0</v>
      </c>
      <c r="AP1495" s="2">
        <f t="shared" si="1477"/>
        <v>0</v>
      </c>
      <c r="AQ1495" s="2">
        <f t="shared" si="1477"/>
        <v>0</v>
      </c>
      <c r="AR1495" s="2">
        <f t="shared" si="1477"/>
        <v>58630.86</v>
      </c>
      <c r="AS1495" s="2">
        <f t="shared" si="1477"/>
        <v>58630.86</v>
      </c>
      <c r="AT1495" s="2">
        <f t="shared" si="1477"/>
        <v>0</v>
      </c>
      <c r="AU1495" s="2">
        <f t="shared" si="1477"/>
        <v>0</v>
      </c>
      <c r="AV1495" s="2">
        <f t="shared" si="1477"/>
        <v>9286.68</v>
      </c>
      <c r="AW1495" s="2">
        <f t="shared" si="1477"/>
        <v>9286.68</v>
      </c>
      <c r="AX1495" s="2">
        <f t="shared" si="1477"/>
        <v>0</v>
      </c>
      <c r="AY1495" s="2">
        <f t="shared" si="1477"/>
        <v>9286.68</v>
      </c>
      <c r="AZ1495" s="2">
        <f t="shared" si="1477"/>
        <v>0</v>
      </c>
      <c r="BA1495" s="2">
        <f t="shared" si="1477"/>
        <v>0</v>
      </c>
      <c r="BB1495" s="2">
        <f t="shared" si="1477"/>
        <v>0</v>
      </c>
      <c r="BC1495" s="2">
        <f t="shared" si="1477"/>
        <v>0</v>
      </c>
      <c r="BD1495" s="2">
        <f t="shared" si="1477"/>
        <v>0</v>
      </c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>
        <f>ROUND(SUMIF(AA1486:AA1493,"=33525518",FQ1486:FQ1493),2)</f>
        <v>0</v>
      </c>
      <c r="BY1495" s="2">
        <f>ROUND(SUMIF(AA1486:AA1493,"=33525518",FR1486:FR1493),2)</f>
        <v>0</v>
      </c>
      <c r="BZ1495" s="2">
        <f>ROUND(SUMIF(AA1486:AA1493,"=33525518",GL1486:GL1493),2)</f>
        <v>0</v>
      </c>
      <c r="CA1495" s="2">
        <f>ROUND(SUMIF(AA1486:AA1493,"=33525518",GM1486:GM1493),2)</f>
        <v>58630.86</v>
      </c>
      <c r="CB1495" s="2">
        <f>ROUND(SUMIF(AA1486:AA1493,"=33525518",GN1486:GN1493),2)</f>
        <v>58630.86</v>
      </c>
      <c r="CC1495" s="2">
        <f>ROUND(SUMIF(AA1486:AA1493,"=33525518",GO1486:GO1493),2)</f>
        <v>0</v>
      </c>
      <c r="CD1495" s="2">
        <f>ROUND(SUMIF(AA1486:AA1493,"=33525518",GP1486:GP1493),2)</f>
        <v>0</v>
      </c>
      <c r="CE1495" s="2">
        <f>AC1495-BX1495</f>
        <v>9286.68</v>
      </c>
      <c r="CF1495" s="2">
        <f>AC1495-BY1495</f>
        <v>9286.68</v>
      </c>
      <c r="CG1495" s="2">
        <f>BX1495-BZ1495</f>
        <v>0</v>
      </c>
      <c r="CH1495" s="2">
        <f>AC1495-BX1495-BY1495+BZ1495</f>
        <v>9286.68</v>
      </c>
      <c r="CI1495" s="2">
        <f>BY1495-BZ1495</f>
        <v>0</v>
      </c>
      <c r="CJ1495" s="2">
        <f>ROUND(SUMIF(AA1486:AA1493,"=33525518",GX1486:GX1493),2)</f>
        <v>0</v>
      </c>
      <c r="CK1495" s="2">
        <f>ROUND(SUMIF(AA1486:AA1493,"=33525518",GY1486:GY1493),2)</f>
        <v>0</v>
      </c>
      <c r="CL1495" s="2">
        <f>ROUND(SUMIF(AA1486:AA1493,"=33525518",GZ1486:GZ1493),2)</f>
        <v>0</v>
      </c>
      <c r="CM1495" s="2">
        <f>ROUND(SUMIF(AA1486:AA1493,"=33525518",HD1486:HD1493),2)</f>
        <v>0</v>
      </c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  <c r="GO1495" s="3"/>
      <c r="GP1495" s="3"/>
      <c r="GQ1495" s="3"/>
      <c r="GR1495" s="3"/>
      <c r="GS1495" s="3"/>
      <c r="GT1495" s="3"/>
      <c r="GU1495" s="3"/>
      <c r="GV1495" s="3"/>
      <c r="GW1495" s="3"/>
      <c r="GX1495" s="3">
        <v>0</v>
      </c>
    </row>
    <row r="1497" spans="1:245">
      <c r="A1497" s="4">
        <v>50</v>
      </c>
      <c r="B1497" s="4">
        <v>0</v>
      </c>
      <c r="C1497" s="4">
        <v>0</v>
      </c>
      <c r="D1497" s="4">
        <v>1</v>
      </c>
      <c r="E1497" s="4">
        <v>201</v>
      </c>
      <c r="F1497" s="4">
        <f>ROUND(Source!O1495,O1497)</f>
        <v>29742.17</v>
      </c>
      <c r="G1497" s="4" t="s">
        <v>60</v>
      </c>
      <c r="H1497" s="4" t="s">
        <v>61</v>
      </c>
      <c r="I1497" s="4"/>
      <c r="J1497" s="4"/>
      <c r="K1497" s="4">
        <v>201</v>
      </c>
      <c r="L1497" s="4">
        <v>1</v>
      </c>
      <c r="M1497" s="4">
        <v>3</v>
      </c>
      <c r="N1497" s="4" t="s">
        <v>3</v>
      </c>
      <c r="O1497" s="4">
        <v>2</v>
      </c>
      <c r="P1497" s="4"/>
      <c r="Q1497" s="4"/>
      <c r="R1497" s="4"/>
      <c r="S1497" s="4"/>
      <c r="T1497" s="4"/>
      <c r="U1497" s="4"/>
      <c r="V1497" s="4"/>
      <c r="W1497" s="4"/>
    </row>
    <row r="1498" spans="1:245">
      <c r="A1498" s="4">
        <v>50</v>
      </c>
      <c r="B1498" s="4">
        <v>0</v>
      </c>
      <c r="C1498" s="4">
        <v>0</v>
      </c>
      <c r="D1498" s="4">
        <v>1</v>
      </c>
      <c r="E1498" s="4">
        <v>202</v>
      </c>
      <c r="F1498" s="4">
        <f>ROUND(Source!P1495,O1498)</f>
        <v>9286.68</v>
      </c>
      <c r="G1498" s="4" t="s">
        <v>62</v>
      </c>
      <c r="H1498" s="4" t="s">
        <v>63</v>
      </c>
      <c r="I1498" s="4"/>
      <c r="J1498" s="4"/>
      <c r="K1498" s="4">
        <v>202</v>
      </c>
      <c r="L1498" s="4">
        <v>2</v>
      </c>
      <c r="M1498" s="4">
        <v>3</v>
      </c>
      <c r="N1498" s="4" t="s">
        <v>3</v>
      </c>
      <c r="O1498" s="4">
        <v>2</v>
      </c>
      <c r="P1498" s="4"/>
      <c r="Q1498" s="4"/>
      <c r="R1498" s="4"/>
      <c r="S1498" s="4"/>
      <c r="T1498" s="4"/>
      <c r="U1498" s="4"/>
      <c r="V1498" s="4"/>
      <c r="W1498" s="4"/>
    </row>
    <row r="1499" spans="1:245">
      <c r="A1499" s="4">
        <v>50</v>
      </c>
      <c r="B1499" s="4">
        <v>0</v>
      </c>
      <c r="C1499" s="4">
        <v>0</v>
      </c>
      <c r="D1499" s="4">
        <v>1</v>
      </c>
      <c r="E1499" s="4">
        <v>222</v>
      </c>
      <c r="F1499" s="4">
        <f>ROUND(Source!AO1495,O1499)</f>
        <v>0</v>
      </c>
      <c r="G1499" s="4" t="s">
        <v>64</v>
      </c>
      <c r="H1499" s="4" t="s">
        <v>65</v>
      </c>
      <c r="I1499" s="4"/>
      <c r="J1499" s="4"/>
      <c r="K1499" s="4">
        <v>222</v>
      </c>
      <c r="L1499" s="4">
        <v>3</v>
      </c>
      <c r="M1499" s="4">
        <v>3</v>
      </c>
      <c r="N1499" s="4" t="s">
        <v>3</v>
      </c>
      <c r="O1499" s="4">
        <v>2</v>
      </c>
      <c r="P1499" s="4"/>
      <c r="Q1499" s="4"/>
      <c r="R1499" s="4"/>
      <c r="S1499" s="4"/>
      <c r="T1499" s="4"/>
      <c r="U1499" s="4"/>
      <c r="V1499" s="4"/>
      <c r="W1499" s="4"/>
    </row>
    <row r="1500" spans="1:245">
      <c r="A1500" s="4">
        <v>50</v>
      </c>
      <c r="B1500" s="4">
        <v>0</v>
      </c>
      <c r="C1500" s="4">
        <v>0</v>
      </c>
      <c r="D1500" s="4">
        <v>1</v>
      </c>
      <c r="E1500" s="4">
        <v>225</v>
      </c>
      <c r="F1500" s="4">
        <f>ROUND(Source!AV1495,O1500)</f>
        <v>9286.68</v>
      </c>
      <c r="G1500" s="4" t="s">
        <v>66</v>
      </c>
      <c r="H1500" s="4" t="s">
        <v>67</v>
      </c>
      <c r="I1500" s="4"/>
      <c r="J1500" s="4"/>
      <c r="K1500" s="4">
        <v>225</v>
      </c>
      <c r="L1500" s="4">
        <v>4</v>
      </c>
      <c r="M1500" s="4">
        <v>3</v>
      </c>
      <c r="N1500" s="4" t="s">
        <v>3</v>
      </c>
      <c r="O1500" s="4">
        <v>2</v>
      </c>
      <c r="P1500" s="4"/>
      <c r="Q1500" s="4"/>
      <c r="R1500" s="4"/>
      <c r="S1500" s="4"/>
      <c r="T1500" s="4"/>
      <c r="U1500" s="4"/>
      <c r="V1500" s="4"/>
      <c r="W1500" s="4"/>
    </row>
    <row r="1501" spans="1:245">
      <c r="A1501" s="4">
        <v>50</v>
      </c>
      <c r="B1501" s="4">
        <v>0</v>
      </c>
      <c r="C1501" s="4">
        <v>0</v>
      </c>
      <c r="D1501" s="4">
        <v>1</v>
      </c>
      <c r="E1501" s="4">
        <v>226</v>
      </c>
      <c r="F1501" s="4">
        <f>ROUND(Source!AW1495,O1501)</f>
        <v>9286.68</v>
      </c>
      <c r="G1501" s="4" t="s">
        <v>68</v>
      </c>
      <c r="H1501" s="4" t="s">
        <v>69</v>
      </c>
      <c r="I1501" s="4"/>
      <c r="J1501" s="4"/>
      <c r="K1501" s="4">
        <v>226</v>
      </c>
      <c r="L1501" s="4">
        <v>5</v>
      </c>
      <c r="M1501" s="4">
        <v>3</v>
      </c>
      <c r="N1501" s="4" t="s">
        <v>3</v>
      </c>
      <c r="O1501" s="4">
        <v>2</v>
      </c>
      <c r="P1501" s="4"/>
      <c r="Q1501" s="4"/>
      <c r="R1501" s="4"/>
      <c r="S1501" s="4"/>
      <c r="T1501" s="4"/>
      <c r="U1501" s="4"/>
      <c r="V1501" s="4"/>
      <c r="W1501" s="4"/>
    </row>
    <row r="1502" spans="1:245">
      <c r="A1502" s="4">
        <v>50</v>
      </c>
      <c r="B1502" s="4">
        <v>0</v>
      </c>
      <c r="C1502" s="4">
        <v>0</v>
      </c>
      <c r="D1502" s="4">
        <v>1</v>
      </c>
      <c r="E1502" s="4">
        <v>227</v>
      </c>
      <c r="F1502" s="4">
        <f>ROUND(Source!AX1495,O1502)</f>
        <v>0</v>
      </c>
      <c r="G1502" s="4" t="s">
        <v>70</v>
      </c>
      <c r="H1502" s="4" t="s">
        <v>71</v>
      </c>
      <c r="I1502" s="4"/>
      <c r="J1502" s="4"/>
      <c r="K1502" s="4">
        <v>227</v>
      </c>
      <c r="L1502" s="4">
        <v>6</v>
      </c>
      <c r="M1502" s="4">
        <v>3</v>
      </c>
      <c r="N1502" s="4" t="s">
        <v>3</v>
      </c>
      <c r="O1502" s="4">
        <v>2</v>
      </c>
      <c r="P1502" s="4"/>
      <c r="Q1502" s="4"/>
      <c r="R1502" s="4"/>
      <c r="S1502" s="4"/>
      <c r="T1502" s="4"/>
      <c r="U1502" s="4"/>
      <c r="V1502" s="4"/>
      <c r="W1502" s="4"/>
    </row>
    <row r="1503" spans="1:245">
      <c r="A1503" s="4">
        <v>50</v>
      </c>
      <c r="B1503" s="4">
        <v>0</v>
      </c>
      <c r="C1503" s="4">
        <v>0</v>
      </c>
      <c r="D1503" s="4">
        <v>1</v>
      </c>
      <c r="E1503" s="4">
        <v>228</v>
      </c>
      <c r="F1503" s="4">
        <f>ROUND(Source!AY1495,O1503)</f>
        <v>9286.68</v>
      </c>
      <c r="G1503" s="4" t="s">
        <v>72</v>
      </c>
      <c r="H1503" s="4" t="s">
        <v>73</v>
      </c>
      <c r="I1503" s="4"/>
      <c r="J1503" s="4"/>
      <c r="K1503" s="4">
        <v>228</v>
      </c>
      <c r="L1503" s="4">
        <v>7</v>
      </c>
      <c r="M1503" s="4">
        <v>3</v>
      </c>
      <c r="N1503" s="4" t="s">
        <v>3</v>
      </c>
      <c r="O1503" s="4">
        <v>2</v>
      </c>
      <c r="P1503" s="4"/>
      <c r="Q1503" s="4"/>
      <c r="R1503" s="4"/>
      <c r="S1503" s="4"/>
      <c r="T1503" s="4"/>
      <c r="U1503" s="4"/>
      <c r="V1503" s="4"/>
      <c r="W1503" s="4"/>
    </row>
    <row r="1504" spans="1:245">
      <c r="A1504" s="4">
        <v>50</v>
      </c>
      <c r="B1504" s="4">
        <v>0</v>
      </c>
      <c r="C1504" s="4">
        <v>0</v>
      </c>
      <c r="D1504" s="4">
        <v>1</v>
      </c>
      <c r="E1504" s="4">
        <v>216</v>
      </c>
      <c r="F1504" s="4">
        <f>ROUND(Source!AP1495,O1504)</f>
        <v>0</v>
      </c>
      <c r="G1504" s="4" t="s">
        <v>74</v>
      </c>
      <c r="H1504" s="4" t="s">
        <v>75</v>
      </c>
      <c r="I1504" s="4"/>
      <c r="J1504" s="4"/>
      <c r="K1504" s="4">
        <v>216</v>
      </c>
      <c r="L1504" s="4">
        <v>8</v>
      </c>
      <c r="M1504" s="4">
        <v>3</v>
      </c>
      <c r="N1504" s="4" t="s">
        <v>3</v>
      </c>
      <c r="O1504" s="4">
        <v>2</v>
      </c>
      <c r="P1504" s="4"/>
      <c r="Q1504" s="4"/>
      <c r="R1504" s="4"/>
      <c r="S1504" s="4"/>
      <c r="T1504" s="4"/>
      <c r="U1504" s="4"/>
      <c r="V1504" s="4"/>
      <c r="W1504" s="4"/>
    </row>
    <row r="1505" spans="1:23">
      <c r="A1505" s="4">
        <v>50</v>
      </c>
      <c r="B1505" s="4">
        <v>0</v>
      </c>
      <c r="C1505" s="4">
        <v>0</v>
      </c>
      <c r="D1505" s="4">
        <v>1</v>
      </c>
      <c r="E1505" s="4">
        <v>223</v>
      </c>
      <c r="F1505" s="4">
        <f>ROUND(Source!AQ1495,O1505)</f>
        <v>0</v>
      </c>
      <c r="G1505" s="4" t="s">
        <v>76</v>
      </c>
      <c r="H1505" s="4" t="s">
        <v>77</v>
      </c>
      <c r="I1505" s="4"/>
      <c r="J1505" s="4"/>
      <c r="K1505" s="4">
        <v>223</v>
      </c>
      <c r="L1505" s="4">
        <v>9</v>
      </c>
      <c r="M1505" s="4">
        <v>3</v>
      </c>
      <c r="N1505" s="4" t="s">
        <v>3</v>
      </c>
      <c r="O1505" s="4">
        <v>2</v>
      </c>
      <c r="P1505" s="4"/>
      <c r="Q1505" s="4"/>
      <c r="R1505" s="4"/>
      <c r="S1505" s="4"/>
      <c r="T1505" s="4"/>
      <c r="U1505" s="4"/>
      <c r="V1505" s="4"/>
      <c r="W1505" s="4"/>
    </row>
    <row r="1506" spans="1:23">
      <c r="A1506" s="4">
        <v>50</v>
      </c>
      <c r="B1506" s="4">
        <v>0</v>
      </c>
      <c r="C1506" s="4">
        <v>0</v>
      </c>
      <c r="D1506" s="4">
        <v>1</v>
      </c>
      <c r="E1506" s="4">
        <v>229</v>
      </c>
      <c r="F1506" s="4">
        <f>ROUND(Source!AZ1495,O1506)</f>
        <v>0</v>
      </c>
      <c r="G1506" s="4" t="s">
        <v>78</v>
      </c>
      <c r="H1506" s="4" t="s">
        <v>79</v>
      </c>
      <c r="I1506" s="4"/>
      <c r="J1506" s="4"/>
      <c r="K1506" s="4">
        <v>229</v>
      </c>
      <c r="L1506" s="4">
        <v>10</v>
      </c>
      <c r="M1506" s="4">
        <v>3</v>
      </c>
      <c r="N1506" s="4" t="s">
        <v>3</v>
      </c>
      <c r="O1506" s="4">
        <v>2</v>
      </c>
      <c r="P1506" s="4"/>
      <c r="Q1506" s="4"/>
      <c r="R1506" s="4"/>
      <c r="S1506" s="4"/>
      <c r="T1506" s="4"/>
      <c r="U1506" s="4"/>
      <c r="V1506" s="4"/>
      <c r="W1506" s="4"/>
    </row>
    <row r="1507" spans="1:23">
      <c r="A1507" s="4">
        <v>50</v>
      </c>
      <c r="B1507" s="4">
        <v>0</v>
      </c>
      <c r="C1507" s="4">
        <v>0</v>
      </c>
      <c r="D1507" s="4">
        <v>1</v>
      </c>
      <c r="E1507" s="4">
        <v>203</v>
      </c>
      <c r="F1507" s="4">
        <f>ROUND(Source!Q1495,O1507)</f>
        <v>1290.79</v>
      </c>
      <c r="G1507" s="4" t="s">
        <v>80</v>
      </c>
      <c r="H1507" s="4" t="s">
        <v>81</v>
      </c>
      <c r="I1507" s="4"/>
      <c r="J1507" s="4"/>
      <c r="K1507" s="4">
        <v>203</v>
      </c>
      <c r="L1507" s="4">
        <v>11</v>
      </c>
      <c r="M1507" s="4">
        <v>3</v>
      </c>
      <c r="N1507" s="4" t="s">
        <v>3</v>
      </c>
      <c r="O1507" s="4">
        <v>2</v>
      </c>
      <c r="P1507" s="4"/>
      <c r="Q1507" s="4"/>
      <c r="R1507" s="4"/>
      <c r="S1507" s="4"/>
      <c r="T1507" s="4"/>
      <c r="U1507" s="4"/>
      <c r="V1507" s="4"/>
      <c r="W1507" s="4"/>
    </row>
    <row r="1508" spans="1:23">
      <c r="A1508" s="4">
        <v>50</v>
      </c>
      <c r="B1508" s="4">
        <v>0</v>
      </c>
      <c r="C1508" s="4">
        <v>0</v>
      </c>
      <c r="D1508" s="4">
        <v>1</v>
      </c>
      <c r="E1508" s="4">
        <v>231</v>
      </c>
      <c r="F1508" s="4">
        <f>ROUND(Source!BB1495,O1508)</f>
        <v>0</v>
      </c>
      <c r="G1508" s="4" t="s">
        <v>82</v>
      </c>
      <c r="H1508" s="4" t="s">
        <v>83</v>
      </c>
      <c r="I1508" s="4"/>
      <c r="J1508" s="4"/>
      <c r="K1508" s="4">
        <v>231</v>
      </c>
      <c r="L1508" s="4">
        <v>12</v>
      </c>
      <c r="M1508" s="4">
        <v>3</v>
      </c>
      <c r="N1508" s="4" t="s">
        <v>3</v>
      </c>
      <c r="O1508" s="4">
        <v>2</v>
      </c>
      <c r="P1508" s="4"/>
      <c r="Q1508" s="4"/>
      <c r="R1508" s="4"/>
      <c r="S1508" s="4"/>
      <c r="T1508" s="4"/>
      <c r="U1508" s="4"/>
      <c r="V1508" s="4"/>
      <c r="W1508" s="4"/>
    </row>
    <row r="1509" spans="1:23">
      <c r="A1509" s="4">
        <v>50</v>
      </c>
      <c r="B1509" s="4">
        <v>0</v>
      </c>
      <c r="C1509" s="4">
        <v>0</v>
      </c>
      <c r="D1509" s="4">
        <v>1</v>
      </c>
      <c r="E1509" s="4">
        <v>204</v>
      </c>
      <c r="F1509" s="4">
        <f>ROUND(Source!R1495,O1509)</f>
        <v>370.13</v>
      </c>
      <c r="G1509" s="4" t="s">
        <v>84</v>
      </c>
      <c r="H1509" s="4" t="s">
        <v>85</v>
      </c>
      <c r="I1509" s="4"/>
      <c r="J1509" s="4"/>
      <c r="K1509" s="4">
        <v>204</v>
      </c>
      <c r="L1509" s="4">
        <v>13</v>
      </c>
      <c r="M1509" s="4">
        <v>3</v>
      </c>
      <c r="N1509" s="4" t="s">
        <v>3</v>
      </c>
      <c r="O1509" s="4">
        <v>2</v>
      </c>
      <c r="P1509" s="4"/>
      <c r="Q1509" s="4"/>
      <c r="R1509" s="4"/>
      <c r="S1509" s="4"/>
      <c r="T1509" s="4"/>
      <c r="U1509" s="4"/>
      <c r="V1509" s="4"/>
      <c r="W1509" s="4"/>
    </row>
    <row r="1510" spans="1:23">
      <c r="A1510" s="4">
        <v>50</v>
      </c>
      <c r="B1510" s="4">
        <v>0</v>
      </c>
      <c r="C1510" s="4">
        <v>0</v>
      </c>
      <c r="D1510" s="4">
        <v>1</v>
      </c>
      <c r="E1510" s="4">
        <v>205</v>
      </c>
      <c r="F1510" s="4">
        <f>ROUND(Source!S1495,O1510)</f>
        <v>19164.7</v>
      </c>
      <c r="G1510" s="4" t="s">
        <v>86</v>
      </c>
      <c r="H1510" s="4" t="s">
        <v>87</v>
      </c>
      <c r="I1510" s="4"/>
      <c r="J1510" s="4"/>
      <c r="K1510" s="4">
        <v>205</v>
      </c>
      <c r="L1510" s="4">
        <v>14</v>
      </c>
      <c r="M1510" s="4">
        <v>3</v>
      </c>
      <c r="N1510" s="4" t="s">
        <v>3</v>
      </c>
      <c r="O1510" s="4">
        <v>2</v>
      </c>
      <c r="P1510" s="4"/>
      <c r="Q1510" s="4"/>
      <c r="R1510" s="4"/>
      <c r="S1510" s="4"/>
      <c r="T1510" s="4"/>
      <c r="U1510" s="4"/>
      <c r="V1510" s="4"/>
      <c r="W1510" s="4"/>
    </row>
    <row r="1511" spans="1:23">
      <c r="A1511" s="4">
        <v>50</v>
      </c>
      <c r="B1511" s="4">
        <v>0</v>
      </c>
      <c r="C1511" s="4">
        <v>0</v>
      </c>
      <c r="D1511" s="4">
        <v>1</v>
      </c>
      <c r="E1511" s="4">
        <v>232</v>
      </c>
      <c r="F1511" s="4">
        <f>ROUND(Source!BC1495,O1511)</f>
        <v>0</v>
      </c>
      <c r="G1511" s="4" t="s">
        <v>88</v>
      </c>
      <c r="H1511" s="4" t="s">
        <v>89</v>
      </c>
      <c r="I1511" s="4"/>
      <c r="J1511" s="4"/>
      <c r="K1511" s="4">
        <v>232</v>
      </c>
      <c r="L1511" s="4">
        <v>15</v>
      </c>
      <c r="M1511" s="4">
        <v>3</v>
      </c>
      <c r="N1511" s="4" t="s">
        <v>3</v>
      </c>
      <c r="O1511" s="4">
        <v>2</v>
      </c>
      <c r="P1511" s="4"/>
      <c r="Q1511" s="4"/>
      <c r="R1511" s="4"/>
      <c r="S1511" s="4"/>
      <c r="T1511" s="4"/>
      <c r="U1511" s="4"/>
      <c r="V1511" s="4"/>
      <c r="W1511" s="4"/>
    </row>
    <row r="1512" spans="1:23">
      <c r="A1512" s="4">
        <v>50</v>
      </c>
      <c r="B1512" s="4">
        <v>0</v>
      </c>
      <c r="C1512" s="4">
        <v>0</v>
      </c>
      <c r="D1512" s="4">
        <v>1</v>
      </c>
      <c r="E1512" s="4">
        <v>214</v>
      </c>
      <c r="F1512" s="4">
        <f>ROUND(Source!AS1495,O1512)</f>
        <v>58630.86</v>
      </c>
      <c r="G1512" s="4" t="s">
        <v>90</v>
      </c>
      <c r="H1512" s="4" t="s">
        <v>91</v>
      </c>
      <c r="I1512" s="4"/>
      <c r="J1512" s="4"/>
      <c r="K1512" s="4">
        <v>214</v>
      </c>
      <c r="L1512" s="4">
        <v>16</v>
      </c>
      <c r="M1512" s="4">
        <v>3</v>
      </c>
      <c r="N1512" s="4" t="s">
        <v>3</v>
      </c>
      <c r="O1512" s="4">
        <v>2</v>
      </c>
      <c r="P1512" s="4"/>
      <c r="Q1512" s="4"/>
      <c r="R1512" s="4"/>
      <c r="S1512" s="4"/>
      <c r="T1512" s="4"/>
      <c r="U1512" s="4"/>
      <c r="V1512" s="4"/>
      <c r="W1512" s="4"/>
    </row>
    <row r="1513" spans="1:23">
      <c r="A1513" s="4">
        <v>50</v>
      </c>
      <c r="B1513" s="4">
        <v>0</v>
      </c>
      <c r="C1513" s="4">
        <v>0</v>
      </c>
      <c r="D1513" s="4">
        <v>1</v>
      </c>
      <c r="E1513" s="4">
        <v>215</v>
      </c>
      <c r="F1513" s="4">
        <f>ROUND(Source!AT1495,O1513)</f>
        <v>0</v>
      </c>
      <c r="G1513" s="4" t="s">
        <v>92</v>
      </c>
      <c r="H1513" s="4" t="s">
        <v>93</v>
      </c>
      <c r="I1513" s="4"/>
      <c r="J1513" s="4"/>
      <c r="K1513" s="4">
        <v>215</v>
      </c>
      <c r="L1513" s="4">
        <v>17</v>
      </c>
      <c r="M1513" s="4">
        <v>3</v>
      </c>
      <c r="N1513" s="4" t="s">
        <v>3</v>
      </c>
      <c r="O1513" s="4">
        <v>2</v>
      </c>
      <c r="P1513" s="4"/>
      <c r="Q1513" s="4"/>
      <c r="R1513" s="4"/>
      <c r="S1513" s="4"/>
      <c r="T1513" s="4"/>
      <c r="U1513" s="4"/>
      <c r="V1513" s="4"/>
      <c r="W1513" s="4"/>
    </row>
    <row r="1514" spans="1:23">
      <c r="A1514" s="4">
        <v>50</v>
      </c>
      <c r="B1514" s="4">
        <v>0</v>
      </c>
      <c r="C1514" s="4">
        <v>0</v>
      </c>
      <c r="D1514" s="4">
        <v>1</v>
      </c>
      <c r="E1514" s="4">
        <v>217</v>
      </c>
      <c r="F1514" s="4">
        <f>ROUND(Source!AU1495,O1514)</f>
        <v>0</v>
      </c>
      <c r="G1514" s="4" t="s">
        <v>94</v>
      </c>
      <c r="H1514" s="4" t="s">
        <v>95</v>
      </c>
      <c r="I1514" s="4"/>
      <c r="J1514" s="4"/>
      <c r="K1514" s="4">
        <v>217</v>
      </c>
      <c r="L1514" s="4">
        <v>18</v>
      </c>
      <c r="M1514" s="4">
        <v>3</v>
      </c>
      <c r="N1514" s="4" t="s">
        <v>3</v>
      </c>
      <c r="O1514" s="4">
        <v>2</v>
      </c>
      <c r="P1514" s="4"/>
      <c r="Q1514" s="4"/>
      <c r="R1514" s="4"/>
      <c r="S1514" s="4"/>
      <c r="T1514" s="4"/>
      <c r="U1514" s="4"/>
      <c r="V1514" s="4"/>
      <c r="W1514" s="4"/>
    </row>
    <row r="1515" spans="1:23">
      <c r="A1515" s="4">
        <v>50</v>
      </c>
      <c r="B1515" s="4">
        <v>0</v>
      </c>
      <c r="C1515" s="4">
        <v>0</v>
      </c>
      <c r="D1515" s="4">
        <v>1</v>
      </c>
      <c r="E1515" s="4">
        <v>230</v>
      </c>
      <c r="F1515" s="4">
        <f>ROUND(Source!BA1495,O1515)</f>
        <v>0</v>
      </c>
      <c r="G1515" s="4" t="s">
        <v>96</v>
      </c>
      <c r="H1515" s="4" t="s">
        <v>97</v>
      </c>
      <c r="I1515" s="4"/>
      <c r="J1515" s="4"/>
      <c r="K1515" s="4">
        <v>230</v>
      </c>
      <c r="L1515" s="4">
        <v>19</v>
      </c>
      <c r="M1515" s="4">
        <v>3</v>
      </c>
      <c r="N1515" s="4" t="s">
        <v>3</v>
      </c>
      <c r="O1515" s="4">
        <v>2</v>
      </c>
      <c r="P1515" s="4"/>
      <c r="Q1515" s="4"/>
      <c r="R1515" s="4"/>
      <c r="S1515" s="4"/>
      <c r="T1515" s="4"/>
      <c r="U1515" s="4"/>
      <c r="V1515" s="4"/>
      <c r="W1515" s="4"/>
    </row>
    <row r="1516" spans="1:23">
      <c r="A1516" s="4">
        <v>50</v>
      </c>
      <c r="B1516" s="4">
        <v>0</v>
      </c>
      <c r="C1516" s="4">
        <v>0</v>
      </c>
      <c r="D1516" s="4">
        <v>1</v>
      </c>
      <c r="E1516" s="4">
        <v>206</v>
      </c>
      <c r="F1516" s="4">
        <f>ROUND(Source!T1495,O1516)</f>
        <v>0</v>
      </c>
      <c r="G1516" s="4" t="s">
        <v>98</v>
      </c>
      <c r="H1516" s="4" t="s">
        <v>99</v>
      </c>
      <c r="I1516" s="4"/>
      <c r="J1516" s="4"/>
      <c r="K1516" s="4">
        <v>206</v>
      </c>
      <c r="L1516" s="4">
        <v>20</v>
      </c>
      <c r="M1516" s="4">
        <v>3</v>
      </c>
      <c r="N1516" s="4" t="s">
        <v>3</v>
      </c>
      <c r="O1516" s="4">
        <v>2</v>
      </c>
      <c r="P1516" s="4"/>
      <c r="Q1516" s="4"/>
      <c r="R1516" s="4"/>
      <c r="S1516" s="4"/>
      <c r="T1516" s="4"/>
      <c r="U1516" s="4"/>
      <c r="V1516" s="4"/>
      <c r="W1516" s="4"/>
    </row>
    <row r="1517" spans="1:23">
      <c r="A1517" s="4">
        <v>50</v>
      </c>
      <c r="B1517" s="4">
        <v>0</v>
      </c>
      <c r="C1517" s="4">
        <v>0</v>
      </c>
      <c r="D1517" s="4">
        <v>1</v>
      </c>
      <c r="E1517" s="4">
        <v>207</v>
      </c>
      <c r="F1517" s="4">
        <f>Source!U1495</f>
        <v>67.238776000000001</v>
      </c>
      <c r="G1517" s="4" t="s">
        <v>100</v>
      </c>
      <c r="H1517" s="4" t="s">
        <v>101</v>
      </c>
      <c r="I1517" s="4"/>
      <c r="J1517" s="4"/>
      <c r="K1517" s="4">
        <v>207</v>
      </c>
      <c r="L1517" s="4">
        <v>21</v>
      </c>
      <c r="M1517" s="4">
        <v>3</v>
      </c>
      <c r="N1517" s="4" t="s">
        <v>3</v>
      </c>
      <c r="O1517" s="4">
        <v>-1</v>
      </c>
      <c r="P1517" s="4"/>
      <c r="Q1517" s="4"/>
      <c r="R1517" s="4"/>
      <c r="S1517" s="4"/>
      <c r="T1517" s="4"/>
      <c r="U1517" s="4"/>
      <c r="V1517" s="4"/>
      <c r="W1517" s="4"/>
    </row>
    <row r="1518" spans="1:23">
      <c r="A1518" s="4">
        <v>50</v>
      </c>
      <c r="B1518" s="4">
        <v>0</v>
      </c>
      <c r="C1518" s="4">
        <v>0</v>
      </c>
      <c r="D1518" s="4">
        <v>1</v>
      </c>
      <c r="E1518" s="4">
        <v>208</v>
      </c>
      <c r="F1518" s="4">
        <f>Source!V1495</f>
        <v>1.08985</v>
      </c>
      <c r="G1518" s="4" t="s">
        <v>102</v>
      </c>
      <c r="H1518" s="4" t="s">
        <v>103</v>
      </c>
      <c r="I1518" s="4"/>
      <c r="J1518" s="4"/>
      <c r="K1518" s="4">
        <v>208</v>
      </c>
      <c r="L1518" s="4">
        <v>22</v>
      </c>
      <c r="M1518" s="4">
        <v>3</v>
      </c>
      <c r="N1518" s="4" t="s">
        <v>3</v>
      </c>
      <c r="O1518" s="4">
        <v>-1</v>
      </c>
      <c r="P1518" s="4"/>
      <c r="Q1518" s="4"/>
      <c r="R1518" s="4"/>
      <c r="S1518" s="4"/>
      <c r="T1518" s="4"/>
      <c r="U1518" s="4"/>
      <c r="V1518" s="4"/>
      <c r="W1518" s="4"/>
    </row>
    <row r="1519" spans="1:23">
      <c r="A1519" s="4">
        <v>50</v>
      </c>
      <c r="B1519" s="4">
        <v>0</v>
      </c>
      <c r="C1519" s="4">
        <v>0</v>
      </c>
      <c r="D1519" s="4">
        <v>1</v>
      </c>
      <c r="E1519" s="4">
        <v>209</v>
      </c>
      <c r="F1519" s="4">
        <f>ROUND(Source!W1495,O1519)</f>
        <v>0</v>
      </c>
      <c r="G1519" s="4" t="s">
        <v>104</v>
      </c>
      <c r="H1519" s="4" t="s">
        <v>105</v>
      </c>
      <c r="I1519" s="4"/>
      <c r="J1519" s="4"/>
      <c r="K1519" s="4">
        <v>209</v>
      </c>
      <c r="L1519" s="4">
        <v>23</v>
      </c>
      <c r="M1519" s="4">
        <v>3</v>
      </c>
      <c r="N1519" s="4" t="s">
        <v>3</v>
      </c>
      <c r="O1519" s="4">
        <v>2</v>
      </c>
      <c r="P1519" s="4"/>
      <c r="Q1519" s="4"/>
      <c r="R1519" s="4"/>
      <c r="S1519" s="4"/>
      <c r="T1519" s="4"/>
      <c r="U1519" s="4"/>
      <c r="V1519" s="4"/>
      <c r="W1519" s="4"/>
    </row>
    <row r="1520" spans="1:23">
      <c r="A1520" s="4">
        <v>50</v>
      </c>
      <c r="B1520" s="4">
        <v>0</v>
      </c>
      <c r="C1520" s="4">
        <v>0</v>
      </c>
      <c r="D1520" s="4">
        <v>1</v>
      </c>
      <c r="E1520" s="4">
        <v>233</v>
      </c>
      <c r="F1520" s="4">
        <f>ROUND(Source!BD1495,O1520)</f>
        <v>0</v>
      </c>
      <c r="G1520" s="4" t="s">
        <v>106</v>
      </c>
      <c r="H1520" s="4" t="s">
        <v>107</v>
      </c>
      <c r="I1520" s="4"/>
      <c r="J1520" s="4"/>
      <c r="K1520" s="4">
        <v>233</v>
      </c>
      <c r="L1520" s="4">
        <v>24</v>
      </c>
      <c r="M1520" s="4">
        <v>3</v>
      </c>
      <c r="N1520" s="4" t="s">
        <v>3</v>
      </c>
      <c r="O1520" s="4">
        <v>2</v>
      </c>
      <c r="P1520" s="4"/>
      <c r="Q1520" s="4"/>
      <c r="R1520" s="4"/>
      <c r="S1520" s="4"/>
      <c r="T1520" s="4"/>
      <c r="U1520" s="4"/>
      <c r="V1520" s="4"/>
      <c r="W1520" s="4"/>
    </row>
    <row r="1521" spans="1:245">
      <c r="A1521" s="4">
        <v>50</v>
      </c>
      <c r="B1521" s="4">
        <v>0</v>
      </c>
      <c r="C1521" s="4">
        <v>0</v>
      </c>
      <c r="D1521" s="4">
        <v>1</v>
      </c>
      <c r="E1521" s="4">
        <v>210</v>
      </c>
      <c r="F1521" s="4">
        <f>ROUND(Source!X1495,O1521)</f>
        <v>19115.3</v>
      </c>
      <c r="G1521" s="4" t="s">
        <v>108</v>
      </c>
      <c r="H1521" s="4" t="s">
        <v>109</v>
      </c>
      <c r="I1521" s="4"/>
      <c r="J1521" s="4"/>
      <c r="K1521" s="4">
        <v>210</v>
      </c>
      <c r="L1521" s="4">
        <v>25</v>
      </c>
      <c r="M1521" s="4">
        <v>3</v>
      </c>
      <c r="N1521" s="4" t="s">
        <v>3</v>
      </c>
      <c r="O1521" s="4">
        <v>2</v>
      </c>
      <c r="P1521" s="4"/>
      <c r="Q1521" s="4"/>
      <c r="R1521" s="4"/>
      <c r="S1521" s="4"/>
      <c r="T1521" s="4"/>
      <c r="U1521" s="4"/>
      <c r="V1521" s="4"/>
      <c r="W1521" s="4"/>
    </row>
    <row r="1522" spans="1:245">
      <c r="A1522" s="4">
        <v>50</v>
      </c>
      <c r="B1522" s="4">
        <v>0</v>
      </c>
      <c r="C1522" s="4">
        <v>0</v>
      </c>
      <c r="D1522" s="4">
        <v>1</v>
      </c>
      <c r="E1522" s="4">
        <v>211</v>
      </c>
      <c r="F1522" s="4">
        <f>ROUND(Source!Y1495,O1522)</f>
        <v>9773.39</v>
      </c>
      <c r="G1522" s="4" t="s">
        <v>110</v>
      </c>
      <c r="H1522" s="4" t="s">
        <v>111</v>
      </c>
      <c r="I1522" s="4"/>
      <c r="J1522" s="4"/>
      <c r="K1522" s="4">
        <v>211</v>
      </c>
      <c r="L1522" s="4">
        <v>26</v>
      </c>
      <c r="M1522" s="4">
        <v>3</v>
      </c>
      <c r="N1522" s="4" t="s">
        <v>3</v>
      </c>
      <c r="O1522" s="4">
        <v>2</v>
      </c>
      <c r="P1522" s="4"/>
      <c r="Q1522" s="4"/>
      <c r="R1522" s="4"/>
      <c r="S1522" s="4"/>
      <c r="T1522" s="4"/>
      <c r="U1522" s="4"/>
      <c r="V1522" s="4"/>
      <c r="W1522" s="4"/>
    </row>
    <row r="1523" spans="1:245">
      <c r="A1523" s="4">
        <v>50</v>
      </c>
      <c r="B1523" s="4">
        <v>0</v>
      </c>
      <c r="C1523" s="4">
        <v>0</v>
      </c>
      <c r="D1523" s="4">
        <v>1</v>
      </c>
      <c r="E1523" s="4">
        <v>224</v>
      </c>
      <c r="F1523" s="4">
        <f>ROUND(Source!AR1495,O1523)</f>
        <v>58630.86</v>
      </c>
      <c r="G1523" s="4" t="s">
        <v>112</v>
      </c>
      <c r="H1523" s="4" t="s">
        <v>113</v>
      </c>
      <c r="I1523" s="4"/>
      <c r="J1523" s="4"/>
      <c r="K1523" s="4">
        <v>224</v>
      </c>
      <c r="L1523" s="4">
        <v>27</v>
      </c>
      <c r="M1523" s="4">
        <v>3</v>
      </c>
      <c r="N1523" s="4" t="s">
        <v>3</v>
      </c>
      <c r="O1523" s="4">
        <v>2</v>
      </c>
      <c r="P1523" s="4"/>
      <c r="Q1523" s="4"/>
      <c r="R1523" s="4"/>
      <c r="S1523" s="4"/>
      <c r="T1523" s="4"/>
      <c r="U1523" s="4"/>
      <c r="V1523" s="4"/>
      <c r="W1523" s="4"/>
    </row>
    <row r="1525" spans="1:245">
      <c r="A1525" s="1">
        <v>5</v>
      </c>
      <c r="B1525" s="1">
        <v>0</v>
      </c>
      <c r="C1525" s="1"/>
      <c r="D1525" s="1">
        <f>ROW(A1540)</f>
        <v>1540</v>
      </c>
      <c r="E1525" s="1"/>
      <c r="F1525" s="1" t="s">
        <v>15</v>
      </c>
      <c r="G1525" s="1" t="s">
        <v>127</v>
      </c>
      <c r="H1525" s="1" t="s">
        <v>3</v>
      </c>
      <c r="I1525" s="1">
        <v>0</v>
      </c>
      <c r="J1525" s="1"/>
      <c r="K1525" s="1">
        <v>0</v>
      </c>
      <c r="L1525" s="1"/>
      <c r="M1525" s="1" t="s">
        <v>3</v>
      </c>
      <c r="N1525" s="1"/>
      <c r="O1525" s="1"/>
      <c r="P1525" s="1"/>
      <c r="Q1525" s="1"/>
      <c r="R1525" s="1"/>
      <c r="S1525" s="1">
        <v>0</v>
      </c>
      <c r="T1525" s="1"/>
      <c r="U1525" s="1" t="s">
        <v>3</v>
      </c>
      <c r="V1525" s="1">
        <v>0</v>
      </c>
      <c r="W1525" s="1"/>
      <c r="X1525" s="1"/>
      <c r="Y1525" s="1"/>
      <c r="Z1525" s="1"/>
      <c r="AA1525" s="1"/>
      <c r="AB1525" s="1" t="s">
        <v>3</v>
      </c>
      <c r="AC1525" s="1" t="s">
        <v>3</v>
      </c>
      <c r="AD1525" s="1" t="s">
        <v>3</v>
      </c>
      <c r="AE1525" s="1" t="s">
        <v>3</v>
      </c>
      <c r="AF1525" s="1" t="s">
        <v>3</v>
      </c>
      <c r="AG1525" s="1" t="s">
        <v>3</v>
      </c>
      <c r="AH1525" s="1"/>
      <c r="AI1525" s="1"/>
      <c r="AJ1525" s="1"/>
      <c r="AK1525" s="1"/>
      <c r="AL1525" s="1"/>
      <c r="AM1525" s="1"/>
      <c r="AN1525" s="1"/>
      <c r="AO1525" s="1"/>
      <c r="AP1525" s="1" t="s">
        <v>3</v>
      </c>
      <c r="AQ1525" s="1" t="s">
        <v>3</v>
      </c>
      <c r="AR1525" s="1" t="s">
        <v>3</v>
      </c>
      <c r="AS1525" s="1"/>
      <c r="AT1525" s="1"/>
      <c r="AU1525" s="1"/>
      <c r="AV1525" s="1"/>
      <c r="AW1525" s="1"/>
      <c r="AX1525" s="1"/>
      <c r="AY1525" s="1"/>
      <c r="AZ1525" s="1" t="s">
        <v>3</v>
      </c>
      <c r="BA1525" s="1"/>
      <c r="BB1525" s="1" t="s">
        <v>3</v>
      </c>
      <c r="BC1525" s="1" t="s">
        <v>3</v>
      </c>
      <c r="BD1525" s="1" t="s">
        <v>3</v>
      </c>
      <c r="BE1525" s="1" t="s">
        <v>3</v>
      </c>
      <c r="BF1525" s="1" t="s">
        <v>3</v>
      </c>
      <c r="BG1525" s="1" t="s">
        <v>3</v>
      </c>
      <c r="BH1525" s="1" t="s">
        <v>3</v>
      </c>
      <c r="BI1525" s="1" t="s">
        <v>3</v>
      </c>
      <c r="BJ1525" s="1" t="s">
        <v>3</v>
      </c>
      <c r="BK1525" s="1" t="s">
        <v>3</v>
      </c>
      <c r="BL1525" s="1" t="s">
        <v>3</v>
      </c>
      <c r="BM1525" s="1" t="s">
        <v>3</v>
      </c>
      <c r="BN1525" s="1" t="s">
        <v>3</v>
      </c>
      <c r="BO1525" s="1" t="s">
        <v>3</v>
      </c>
      <c r="BP1525" s="1" t="s">
        <v>3</v>
      </c>
      <c r="BQ1525" s="1"/>
      <c r="BR1525" s="1"/>
      <c r="BS1525" s="1"/>
      <c r="BT1525" s="1"/>
      <c r="BU1525" s="1"/>
      <c r="BV1525" s="1"/>
      <c r="BW1525" s="1"/>
      <c r="BX1525" s="1">
        <v>0</v>
      </c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>
        <v>0</v>
      </c>
    </row>
    <row r="1527" spans="1:245">
      <c r="A1527" s="2">
        <v>52</v>
      </c>
      <c r="B1527" s="2">
        <f t="shared" ref="B1527:G1527" si="1478">B1540</f>
        <v>0</v>
      </c>
      <c r="C1527" s="2">
        <f t="shared" si="1478"/>
        <v>5</v>
      </c>
      <c r="D1527" s="2">
        <f t="shared" si="1478"/>
        <v>1525</v>
      </c>
      <c r="E1527" s="2">
        <f t="shared" si="1478"/>
        <v>0</v>
      </c>
      <c r="F1527" s="2" t="str">
        <f t="shared" si="1478"/>
        <v>Новый подраздел</v>
      </c>
      <c r="G1527" s="2" t="str">
        <f t="shared" si="1478"/>
        <v>комната 30</v>
      </c>
      <c r="H1527" s="2"/>
      <c r="I1527" s="2"/>
      <c r="J1527" s="2"/>
      <c r="K1527" s="2"/>
      <c r="L1527" s="2"/>
      <c r="M1527" s="2"/>
      <c r="N1527" s="2"/>
      <c r="O1527" s="2">
        <f t="shared" ref="O1527:AT1527" si="1479">O1540</f>
        <v>96715.85</v>
      </c>
      <c r="P1527" s="2">
        <f t="shared" si="1479"/>
        <v>37459.949999999997</v>
      </c>
      <c r="Q1527" s="2">
        <f t="shared" si="1479"/>
        <v>5432.92</v>
      </c>
      <c r="R1527" s="2">
        <f t="shared" si="1479"/>
        <v>1522.65</v>
      </c>
      <c r="S1527" s="2">
        <f t="shared" si="1479"/>
        <v>53822.98</v>
      </c>
      <c r="T1527" s="2">
        <f t="shared" si="1479"/>
        <v>0</v>
      </c>
      <c r="U1527" s="2">
        <f t="shared" si="1479"/>
        <v>192.541505</v>
      </c>
      <c r="V1527" s="2">
        <f t="shared" si="1479"/>
        <v>4.4644500000000003</v>
      </c>
      <c r="W1527" s="2">
        <f t="shared" si="1479"/>
        <v>0</v>
      </c>
      <c r="X1527" s="2">
        <f t="shared" si="1479"/>
        <v>53258.95</v>
      </c>
      <c r="Y1527" s="2">
        <f t="shared" si="1479"/>
        <v>29891.27</v>
      </c>
      <c r="Z1527" s="2">
        <f t="shared" si="1479"/>
        <v>0</v>
      </c>
      <c r="AA1527" s="2">
        <f t="shared" si="1479"/>
        <v>0</v>
      </c>
      <c r="AB1527" s="2">
        <f t="shared" si="1479"/>
        <v>96715.85</v>
      </c>
      <c r="AC1527" s="2">
        <f t="shared" si="1479"/>
        <v>37459.949999999997</v>
      </c>
      <c r="AD1527" s="2">
        <f t="shared" si="1479"/>
        <v>5432.92</v>
      </c>
      <c r="AE1527" s="2">
        <f t="shared" si="1479"/>
        <v>1522.65</v>
      </c>
      <c r="AF1527" s="2">
        <f t="shared" si="1479"/>
        <v>53822.98</v>
      </c>
      <c r="AG1527" s="2">
        <f t="shared" si="1479"/>
        <v>0</v>
      </c>
      <c r="AH1527" s="2">
        <f t="shared" si="1479"/>
        <v>192.541505</v>
      </c>
      <c r="AI1527" s="2">
        <f t="shared" si="1479"/>
        <v>4.4644500000000003</v>
      </c>
      <c r="AJ1527" s="2">
        <f t="shared" si="1479"/>
        <v>0</v>
      </c>
      <c r="AK1527" s="2">
        <f t="shared" si="1479"/>
        <v>53258.95</v>
      </c>
      <c r="AL1527" s="2">
        <f t="shared" si="1479"/>
        <v>29891.27</v>
      </c>
      <c r="AM1527" s="2">
        <f t="shared" si="1479"/>
        <v>0</v>
      </c>
      <c r="AN1527" s="2">
        <f t="shared" si="1479"/>
        <v>0</v>
      </c>
      <c r="AO1527" s="2">
        <f t="shared" si="1479"/>
        <v>0</v>
      </c>
      <c r="AP1527" s="2">
        <f t="shared" si="1479"/>
        <v>0</v>
      </c>
      <c r="AQ1527" s="2">
        <f t="shared" si="1479"/>
        <v>0</v>
      </c>
      <c r="AR1527" s="2">
        <f t="shared" si="1479"/>
        <v>179866.07</v>
      </c>
      <c r="AS1527" s="2">
        <f t="shared" si="1479"/>
        <v>179866.07</v>
      </c>
      <c r="AT1527" s="2">
        <f t="shared" si="1479"/>
        <v>0</v>
      </c>
      <c r="AU1527" s="2">
        <f t="shared" ref="AU1527:BZ1527" si="1480">AU1540</f>
        <v>0</v>
      </c>
      <c r="AV1527" s="2">
        <f t="shared" si="1480"/>
        <v>37459.949999999997</v>
      </c>
      <c r="AW1527" s="2">
        <f t="shared" si="1480"/>
        <v>37459.949999999997</v>
      </c>
      <c r="AX1527" s="2">
        <f t="shared" si="1480"/>
        <v>0</v>
      </c>
      <c r="AY1527" s="2">
        <f t="shared" si="1480"/>
        <v>37459.949999999997</v>
      </c>
      <c r="AZ1527" s="2">
        <f t="shared" si="1480"/>
        <v>0</v>
      </c>
      <c r="BA1527" s="2">
        <f t="shared" si="1480"/>
        <v>0</v>
      </c>
      <c r="BB1527" s="2">
        <f t="shared" si="1480"/>
        <v>0</v>
      </c>
      <c r="BC1527" s="2">
        <f t="shared" si="1480"/>
        <v>0</v>
      </c>
      <c r="BD1527" s="2">
        <f t="shared" si="1480"/>
        <v>0</v>
      </c>
      <c r="BE1527" s="2">
        <f t="shared" si="1480"/>
        <v>0</v>
      </c>
      <c r="BF1527" s="2">
        <f t="shared" si="1480"/>
        <v>0</v>
      </c>
      <c r="BG1527" s="2">
        <f t="shared" si="1480"/>
        <v>0</v>
      </c>
      <c r="BH1527" s="2">
        <f t="shared" si="1480"/>
        <v>0</v>
      </c>
      <c r="BI1527" s="2">
        <f t="shared" si="1480"/>
        <v>0</v>
      </c>
      <c r="BJ1527" s="2">
        <f t="shared" si="1480"/>
        <v>0</v>
      </c>
      <c r="BK1527" s="2">
        <f t="shared" si="1480"/>
        <v>0</v>
      </c>
      <c r="BL1527" s="2">
        <f t="shared" si="1480"/>
        <v>0</v>
      </c>
      <c r="BM1527" s="2">
        <f t="shared" si="1480"/>
        <v>0</v>
      </c>
      <c r="BN1527" s="2">
        <f t="shared" si="1480"/>
        <v>0</v>
      </c>
      <c r="BO1527" s="2">
        <f t="shared" si="1480"/>
        <v>0</v>
      </c>
      <c r="BP1527" s="2">
        <f t="shared" si="1480"/>
        <v>0</v>
      </c>
      <c r="BQ1527" s="2">
        <f t="shared" si="1480"/>
        <v>0</v>
      </c>
      <c r="BR1527" s="2">
        <f t="shared" si="1480"/>
        <v>0</v>
      </c>
      <c r="BS1527" s="2">
        <f t="shared" si="1480"/>
        <v>0</v>
      </c>
      <c r="BT1527" s="2">
        <f t="shared" si="1480"/>
        <v>0</v>
      </c>
      <c r="BU1527" s="2">
        <f t="shared" si="1480"/>
        <v>0</v>
      </c>
      <c r="BV1527" s="2">
        <f t="shared" si="1480"/>
        <v>0</v>
      </c>
      <c r="BW1527" s="2">
        <f t="shared" si="1480"/>
        <v>0</v>
      </c>
      <c r="BX1527" s="2">
        <f t="shared" si="1480"/>
        <v>0</v>
      </c>
      <c r="BY1527" s="2">
        <f t="shared" si="1480"/>
        <v>0</v>
      </c>
      <c r="BZ1527" s="2">
        <f t="shared" si="1480"/>
        <v>0</v>
      </c>
      <c r="CA1527" s="2">
        <f t="shared" ref="CA1527:DF1527" si="1481">CA1540</f>
        <v>179866.07</v>
      </c>
      <c r="CB1527" s="2">
        <f t="shared" si="1481"/>
        <v>179866.07</v>
      </c>
      <c r="CC1527" s="2">
        <f t="shared" si="1481"/>
        <v>0</v>
      </c>
      <c r="CD1527" s="2">
        <f t="shared" si="1481"/>
        <v>0</v>
      </c>
      <c r="CE1527" s="2">
        <f t="shared" si="1481"/>
        <v>37459.949999999997</v>
      </c>
      <c r="CF1527" s="2">
        <f t="shared" si="1481"/>
        <v>37459.949999999997</v>
      </c>
      <c r="CG1527" s="2">
        <f t="shared" si="1481"/>
        <v>0</v>
      </c>
      <c r="CH1527" s="2">
        <f t="shared" si="1481"/>
        <v>37459.949999999997</v>
      </c>
      <c r="CI1527" s="2">
        <f t="shared" si="1481"/>
        <v>0</v>
      </c>
      <c r="CJ1527" s="2">
        <f t="shared" si="1481"/>
        <v>0</v>
      </c>
      <c r="CK1527" s="2">
        <f t="shared" si="1481"/>
        <v>0</v>
      </c>
      <c r="CL1527" s="2">
        <f t="shared" si="1481"/>
        <v>0</v>
      </c>
      <c r="CM1527" s="2">
        <f t="shared" si="1481"/>
        <v>0</v>
      </c>
      <c r="CN1527" s="2">
        <f t="shared" si="1481"/>
        <v>0</v>
      </c>
      <c r="CO1527" s="2">
        <f t="shared" si="1481"/>
        <v>0</v>
      </c>
      <c r="CP1527" s="2">
        <f t="shared" si="1481"/>
        <v>0</v>
      </c>
      <c r="CQ1527" s="2">
        <f t="shared" si="1481"/>
        <v>0</v>
      </c>
      <c r="CR1527" s="2">
        <f t="shared" si="1481"/>
        <v>0</v>
      </c>
      <c r="CS1527" s="2">
        <f t="shared" si="1481"/>
        <v>0</v>
      </c>
      <c r="CT1527" s="2">
        <f t="shared" si="1481"/>
        <v>0</v>
      </c>
      <c r="CU1527" s="2">
        <f t="shared" si="1481"/>
        <v>0</v>
      </c>
      <c r="CV1527" s="2">
        <f t="shared" si="1481"/>
        <v>0</v>
      </c>
      <c r="CW1527" s="2">
        <f t="shared" si="1481"/>
        <v>0</v>
      </c>
      <c r="CX1527" s="2">
        <f t="shared" si="1481"/>
        <v>0</v>
      </c>
      <c r="CY1527" s="2">
        <f t="shared" si="1481"/>
        <v>0</v>
      </c>
      <c r="CZ1527" s="2">
        <f t="shared" si="1481"/>
        <v>0</v>
      </c>
      <c r="DA1527" s="2">
        <f t="shared" si="1481"/>
        <v>0</v>
      </c>
      <c r="DB1527" s="2">
        <f t="shared" si="1481"/>
        <v>0</v>
      </c>
      <c r="DC1527" s="2">
        <f t="shared" si="1481"/>
        <v>0</v>
      </c>
      <c r="DD1527" s="2">
        <f t="shared" si="1481"/>
        <v>0</v>
      </c>
      <c r="DE1527" s="2">
        <f t="shared" si="1481"/>
        <v>0</v>
      </c>
      <c r="DF1527" s="2">
        <f t="shared" si="1481"/>
        <v>0</v>
      </c>
      <c r="DG1527" s="3">
        <f t="shared" ref="DG1527:EL1527" si="1482">DG1540</f>
        <v>0</v>
      </c>
      <c r="DH1527" s="3">
        <f t="shared" si="1482"/>
        <v>0</v>
      </c>
      <c r="DI1527" s="3">
        <f t="shared" si="1482"/>
        <v>0</v>
      </c>
      <c r="DJ1527" s="3">
        <f t="shared" si="1482"/>
        <v>0</v>
      </c>
      <c r="DK1527" s="3">
        <f t="shared" si="1482"/>
        <v>0</v>
      </c>
      <c r="DL1527" s="3">
        <f t="shared" si="1482"/>
        <v>0</v>
      </c>
      <c r="DM1527" s="3">
        <f t="shared" si="1482"/>
        <v>0</v>
      </c>
      <c r="DN1527" s="3">
        <f t="shared" si="1482"/>
        <v>0</v>
      </c>
      <c r="DO1527" s="3">
        <f t="shared" si="1482"/>
        <v>0</v>
      </c>
      <c r="DP1527" s="3">
        <f t="shared" si="1482"/>
        <v>0</v>
      </c>
      <c r="DQ1527" s="3">
        <f t="shared" si="1482"/>
        <v>0</v>
      </c>
      <c r="DR1527" s="3">
        <f t="shared" si="1482"/>
        <v>0</v>
      </c>
      <c r="DS1527" s="3">
        <f t="shared" si="1482"/>
        <v>0</v>
      </c>
      <c r="DT1527" s="3">
        <f t="shared" si="1482"/>
        <v>0</v>
      </c>
      <c r="DU1527" s="3">
        <f t="shared" si="1482"/>
        <v>0</v>
      </c>
      <c r="DV1527" s="3">
        <f t="shared" si="1482"/>
        <v>0</v>
      </c>
      <c r="DW1527" s="3">
        <f t="shared" si="1482"/>
        <v>0</v>
      </c>
      <c r="DX1527" s="3">
        <f t="shared" si="1482"/>
        <v>0</v>
      </c>
      <c r="DY1527" s="3">
        <f t="shared" si="1482"/>
        <v>0</v>
      </c>
      <c r="DZ1527" s="3">
        <f t="shared" si="1482"/>
        <v>0</v>
      </c>
      <c r="EA1527" s="3">
        <f t="shared" si="1482"/>
        <v>0</v>
      </c>
      <c r="EB1527" s="3">
        <f t="shared" si="1482"/>
        <v>0</v>
      </c>
      <c r="EC1527" s="3">
        <f t="shared" si="1482"/>
        <v>0</v>
      </c>
      <c r="ED1527" s="3">
        <f t="shared" si="1482"/>
        <v>0</v>
      </c>
      <c r="EE1527" s="3">
        <f t="shared" si="1482"/>
        <v>0</v>
      </c>
      <c r="EF1527" s="3">
        <f t="shared" si="1482"/>
        <v>0</v>
      </c>
      <c r="EG1527" s="3">
        <f t="shared" si="1482"/>
        <v>0</v>
      </c>
      <c r="EH1527" s="3">
        <f t="shared" si="1482"/>
        <v>0</v>
      </c>
      <c r="EI1527" s="3">
        <f t="shared" si="1482"/>
        <v>0</v>
      </c>
      <c r="EJ1527" s="3">
        <f t="shared" si="1482"/>
        <v>0</v>
      </c>
      <c r="EK1527" s="3">
        <f t="shared" si="1482"/>
        <v>0</v>
      </c>
      <c r="EL1527" s="3">
        <f t="shared" si="1482"/>
        <v>0</v>
      </c>
      <c r="EM1527" s="3">
        <f t="shared" ref="EM1527:FR1527" si="1483">EM1540</f>
        <v>0</v>
      </c>
      <c r="EN1527" s="3">
        <f t="shared" si="1483"/>
        <v>0</v>
      </c>
      <c r="EO1527" s="3">
        <f t="shared" si="1483"/>
        <v>0</v>
      </c>
      <c r="EP1527" s="3">
        <f t="shared" si="1483"/>
        <v>0</v>
      </c>
      <c r="EQ1527" s="3">
        <f t="shared" si="1483"/>
        <v>0</v>
      </c>
      <c r="ER1527" s="3">
        <f t="shared" si="1483"/>
        <v>0</v>
      </c>
      <c r="ES1527" s="3">
        <f t="shared" si="1483"/>
        <v>0</v>
      </c>
      <c r="ET1527" s="3">
        <f t="shared" si="1483"/>
        <v>0</v>
      </c>
      <c r="EU1527" s="3">
        <f t="shared" si="1483"/>
        <v>0</v>
      </c>
      <c r="EV1527" s="3">
        <f t="shared" si="1483"/>
        <v>0</v>
      </c>
      <c r="EW1527" s="3">
        <f t="shared" si="1483"/>
        <v>0</v>
      </c>
      <c r="EX1527" s="3">
        <f t="shared" si="1483"/>
        <v>0</v>
      </c>
      <c r="EY1527" s="3">
        <f t="shared" si="1483"/>
        <v>0</v>
      </c>
      <c r="EZ1527" s="3">
        <f t="shared" si="1483"/>
        <v>0</v>
      </c>
      <c r="FA1527" s="3">
        <f t="shared" si="1483"/>
        <v>0</v>
      </c>
      <c r="FB1527" s="3">
        <f t="shared" si="1483"/>
        <v>0</v>
      </c>
      <c r="FC1527" s="3">
        <f t="shared" si="1483"/>
        <v>0</v>
      </c>
      <c r="FD1527" s="3">
        <f t="shared" si="1483"/>
        <v>0</v>
      </c>
      <c r="FE1527" s="3">
        <f t="shared" si="1483"/>
        <v>0</v>
      </c>
      <c r="FF1527" s="3">
        <f t="shared" si="1483"/>
        <v>0</v>
      </c>
      <c r="FG1527" s="3">
        <f t="shared" si="1483"/>
        <v>0</v>
      </c>
      <c r="FH1527" s="3">
        <f t="shared" si="1483"/>
        <v>0</v>
      </c>
      <c r="FI1527" s="3">
        <f t="shared" si="1483"/>
        <v>0</v>
      </c>
      <c r="FJ1527" s="3">
        <f t="shared" si="1483"/>
        <v>0</v>
      </c>
      <c r="FK1527" s="3">
        <f t="shared" si="1483"/>
        <v>0</v>
      </c>
      <c r="FL1527" s="3">
        <f t="shared" si="1483"/>
        <v>0</v>
      </c>
      <c r="FM1527" s="3">
        <f t="shared" si="1483"/>
        <v>0</v>
      </c>
      <c r="FN1527" s="3">
        <f t="shared" si="1483"/>
        <v>0</v>
      </c>
      <c r="FO1527" s="3">
        <f t="shared" si="1483"/>
        <v>0</v>
      </c>
      <c r="FP1527" s="3">
        <f t="shared" si="1483"/>
        <v>0</v>
      </c>
      <c r="FQ1527" s="3">
        <f t="shared" si="1483"/>
        <v>0</v>
      </c>
      <c r="FR1527" s="3">
        <f t="shared" si="1483"/>
        <v>0</v>
      </c>
      <c r="FS1527" s="3">
        <f t="shared" ref="FS1527:GX1527" si="1484">FS1540</f>
        <v>0</v>
      </c>
      <c r="FT1527" s="3">
        <f t="shared" si="1484"/>
        <v>0</v>
      </c>
      <c r="FU1527" s="3">
        <f t="shared" si="1484"/>
        <v>0</v>
      </c>
      <c r="FV1527" s="3">
        <f t="shared" si="1484"/>
        <v>0</v>
      </c>
      <c r="FW1527" s="3">
        <f t="shared" si="1484"/>
        <v>0</v>
      </c>
      <c r="FX1527" s="3">
        <f t="shared" si="1484"/>
        <v>0</v>
      </c>
      <c r="FY1527" s="3">
        <f t="shared" si="1484"/>
        <v>0</v>
      </c>
      <c r="FZ1527" s="3">
        <f t="shared" si="1484"/>
        <v>0</v>
      </c>
      <c r="GA1527" s="3">
        <f t="shared" si="1484"/>
        <v>0</v>
      </c>
      <c r="GB1527" s="3">
        <f t="shared" si="1484"/>
        <v>0</v>
      </c>
      <c r="GC1527" s="3">
        <f t="shared" si="1484"/>
        <v>0</v>
      </c>
      <c r="GD1527" s="3">
        <f t="shared" si="1484"/>
        <v>0</v>
      </c>
      <c r="GE1527" s="3">
        <f t="shared" si="1484"/>
        <v>0</v>
      </c>
      <c r="GF1527" s="3">
        <f t="shared" si="1484"/>
        <v>0</v>
      </c>
      <c r="GG1527" s="3">
        <f t="shared" si="1484"/>
        <v>0</v>
      </c>
      <c r="GH1527" s="3">
        <f t="shared" si="1484"/>
        <v>0</v>
      </c>
      <c r="GI1527" s="3">
        <f t="shared" si="1484"/>
        <v>0</v>
      </c>
      <c r="GJ1527" s="3">
        <f t="shared" si="1484"/>
        <v>0</v>
      </c>
      <c r="GK1527" s="3">
        <f t="shared" si="1484"/>
        <v>0</v>
      </c>
      <c r="GL1527" s="3">
        <f t="shared" si="1484"/>
        <v>0</v>
      </c>
      <c r="GM1527" s="3">
        <f t="shared" si="1484"/>
        <v>0</v>
      </c>
      <c r="GN1527" s="3">
        <f t="shared" si="1484"/>
        <v>0</v>
      </c>
      <c r="GO1527" s="3">
        <f t="shared" si="1484"/>
        <v>0</v>
      </c>
      <c r="GP1527" s="3">
        <f t="shared" si="1484"/>
        <v>0</v>
      </c>
      <c r="GQ1527" s="3">
        <f t="shared" si="1484"/>
        <v>0</v>
      </c>
      <c r="GR1527" s="3">
        <f t="shared" si="1484"/>
        <v>0</v>
      </c>
      <c r="GS1527" s="3">
        <f t="shared" si="1484"/>
        <v>0</v>
      </c>
      <c r="GT1527" s="3">
        <f t="shared" si="1484"/>
        <v>0</v>
      </c>
      <c r="GU1527" s="3">
        <f t="shared" si="1484"/>
        <v>0</v>
      </c>
      <c r="GV1527" s="3">
        <f t="shared" si="1484"/>
        <v>0</v>
      </c>
      <c r="GW1527" s="3">
        <f t="shared" si="1484"/>
        <v>0</v>
      </c>
      <c r="GX1527" s="3">
        <f t="shared" si="1484"/>
        <v>0</v>
      </c>
    </row>
    <row r="1529" spans="1:245">
      <c r="A1529">
        <v>17</v>
      </c>
      <c r="B1529">
        <v>0</v>
      </c>
      <c r="C1529">
        <f>ROW(SmtRes!A1353)</f>
        <v>1353</v>
      </c>
      <c r="D1529">
        <f>ROW(EtalonRes!A1339)</f>
        <v>1339</v>
      </c>
      <c r="E1529" t="s">
        <v>17</v>
      </c>
      <c r="F1529" t="s">
        <v>503</v>
      </c>
      <c r="G1529" t="s">
        <v>504</v>
      </c>
      <c r="H1529" t="s">
        <v>195</v>
      </c>
      <c r="I1529">
        <f>ROUND(53/100,9)</f>
        <v>0.53</v>
      </c>
      <c r="J1529">
        <v>0</v>
      </c>
      <c r="O1529">
        <f t="shared" ref="O1529:O1538" si="1485">ROUND(CP1529,2)</f>
        <v>23983.57</v>
      </c>
      <c r="P1529">
        <f t="shared" ref="P1529:P1538" si="1486">ROUND(CQ1529*I1529,2)</f>
        <v>15098.74</v>
      </c>
      <c r="Q1529">
        <f t="shared" ref="Q1529:Q1538" si="1487">ROUND(CR1529*I1529,2)</f>
        <v>448.21</v>
      </c>
      <c r="R1529">
        <f t="shared" ref="R1529:R1538" si="1488">ROUND(CS1529*I1529,2)</f>
        <v>106.69</v>
      </c>
      <c r="S1529">
        <f t="shared" ref="S1529:S1538" si="1489">ROUND(CT1529*I1529,2)</f>
        <v>8436.6200000000008</v>
      </c>
      <c r="T1529">
        <f t="shared" ref="T1529:T1538" si="1490">ROUND(CU1529*I1529,2)</f>
        <v>0</v>
      </c>
      <c r="U1529">
        <f t="shared" ref="U1529:U1538" si="1491">CV1529*I1529</f>
        <v>32.897100000000002</v>
      </c>
      <c r="V1529">
        <f t="shared" ref="V1529:V1538" si="1492">CW1529*I1529</f>
        <v>0.24909999999999999</v>
      </c>
      <c r="W1529">
        <f t="shared" ref="W1529:W1538" si="1493">ROUND(CX1529*I1529,2)</f>
        <v>0</v>
      </c>
      <c r="X1529">
        <f t="shared" ref="X1529:X1538" si="1494">ROUND(CY1529,2)</f>
        <v>6834.65</v>
      </c>
      <c r="Y1529">
        <f t="shared" ref="Y1529:Y1538" si="1495">ROUND(CZ1529,2)</f>
        <v>5809.45</v>
      </c>
      <c r="AA1529">
        <v>33525518</v>
      </c>
      <c r="AB1529">
        <f t="shared" ref="AB1529:AB1538" si="1496">ROUND((AC1529+AD1529+AF1529),6)</f>
        <v>5584.57</v>
      </c>
      <c r="AC1529">
        <f>ROUND((ES1529),6)</f>
        <v>5006.71</v>
      </c>
      <c r="AD1529">
        <f t="shared" ref="AD1529:AD1538" si="1497">ROUND((((ET1529)-(EU1529))+AE1529),6)</f>
        <v>75.709999999999994</v>
      </c>
      <c r="AE1529">
        <f t="shared" ref="AE1529:AE1538" si="1498">ROUND((EU1529),6)</f>
        <v>6.35</v>
      </c>
      <c r="AF1529">
        <f t="shared" ref="AF1529:AF1538" si="1499">ROUND((EV1529),6)</f>
        <v>502.15</v>
      </c>
      <c r="AG1529">
        <f t="shared" ref="AG1529:AG1538" si="1500">ROUND((AP1529),6)</f>
        <v>0</v>
      </c>
      <c r="AH1529">
        <f t="shared" ref="AH1529:AH1538" si="1501">(EW1529)</f>
        <v>62.07</v>
      </c>
      <c r="AI1529">
        <f t="shared" ref="AI1529:AI1538" si="1502">(EX1529)</f>
        <v>0.47</v>
      </c>
      <c r="AJ1529">
        <f t="shared" ref="AJ1529:AJ1538" si="1503">(AS1529)</f>
        <v>0</v>
      </c>
      <c r="AK1529">
        <v>5584.57</v>
      </c>
      <c r="AL1529">
        <v>5006.71</v>
      </c>
      <c r="AM1529">
        <v>75.709999999999994</v>
      </c>
      <c r="AN1529">
        <v>6.35</v>
      </c>
      <c r="AO1529">
        <v>502.15</v>
      </c>
      <c r="AP1529">
        <v>0</v>
      </c>
      <c r="AQ1529">
        <v>62.07</v>
      </c>
      <c r="AR1529">
        <v>0.47</v>
      </c>
      <c r="AS1529">
        <v>0</v>
      </c>
      <c r="AT1529">
        <v>80</v>
      </c>
      <c r="AU1529">
        <v>68</v>
      </c>
      <c r="AV1529">
        <v>1</v>
      </c>
      <c r="AW1529">
        <v>1</v>
      </c>
      <c r="AZ1529">
        <v>1</v>
      </c>
      <c r="BA1529">
        <v>31.7</v>
      </c>
      <c r="BB1529">
        <v>11.17</v>
      </c>
      <c r="BC1529">
        <v>5.69</v>
      </c>
      <c r="BD1529" t="s">
        <v>3</v>
      </c>
      <c r="BE1529" t="s">
        <v>3</v>
      </c>
      <c r="BF1529" t="s">
        <v>3</v>
      </c>
      <c r="BG1529" t="s">
        <v>3</v>
      </c>
      <c r="BH1529">
        <v>0</v>
      </c>
      <c r="BI1529">
        <v>1</v>
      </c>
      <c r="BJ1529" t="s">
        <v>505</v>
      </c>
      <c r="BM1529">
        <v>57001</v>
      </c>
      <c r="BN1529">
        <v>0</v>
      </c>
      <c r="BO1529" t="s">
        <v>503</v>
      </c>
      <c r="BP1529">
        <v>1</v>
      </c>
      <c r="BQ1529">
        <v>6</v>
      </c>
      <c r="BR1529">
        <v>0</v>
      </c>
      <c r="BS1529">
        <v>31.7</v>
      </c>
      <c r="BT1529">
        <v>1</v>
      </c>
      <c r="BU1529">
        <v>1</v>
      </c>
      <c r="BV1529">
        <v>1</v>
      </c>
      <c r="BW1529">
        <v>1</v>
      </c>
      <c r="BX1529">
        <v>1</v>
      </c>
      <c r="BY1529" t="s">
        <v>3</v>
      </c>
      <c r="BZ1529">
        <v>80</v>
      </c>
      <c r="CA1529">
        <v>68</v>
      </c>
      <c r="CE1529">
        <v>0</v>
      </c>
      <c r="CF1529">
        <v>0</v>
      </c>
      <c r="CG1529">
        <v>0</v>
      </c>
      <c r="CM1529">
        <v>0</v>
      </c>
      <c r="CN1529" t="s">
        <v>3</v>
      </c>
      <c r="CO1529">
        <v>0</v>
      </c>
      <c r="CP1529">
        <f t="shared" ref="CP1529:CP1538" si="1504">(P1529+Q1529+S1529)</f>
        <v>23983.57</v>
      </c>
      <c r="CQ1529">
        <f t="shared" ref="CQ1529:CQ1538" si="1505">AC1529*BC1529</f>
        <v>28488.179900000003</v>
      </c>
      <c r="CR1529">
        <f t="shared" ref="CR1529:CR1538" si="1506">AD1529*BB1529</f>
        <v>845.68069999999989</v>
      </c>
      <c r="CS1529">
        <f t="shared" ref="CS1529:CS1538" si="1507">AE1529*BS1529</f>
        <v>201.29499999999999</v>
      </c>
      <c r="CT1529">
        <f t="shared" ref="CT1529:CT1538" si="1508">AF1529*BA1529</f>
        <v>15918.154999999999</v>
      </c>
      <c r="CU1529">
        <f t="shared" ref="CU1529:CU1538" si="1509">AG1529</f>
        <v>0</v>
      </c>
      <c r="CV1529">
        <f t="shared" ref="CV1529:CV1538" si="1510">AH1529</f>
        <v>62.07</v>
      </c>
      <c r="CW1529">
        <f t="shared" ref="CW1529:CW1538" si="1511">AI1529</f>
        <v>0.47</v>
      </c>
      <c r="CX1529">
        <f t="shared" ref="CX1529:CX1538" si="1512">AJ1529</f>
        <v>0</v>
      </c>
      <c r="CY1529">
        <f t="shared" ref="CY1529:CY1538" si="1513">(((S1529+R1529)*AT1529)/100)</f>
        <v>6834.6480000000001</v>
      </c>
      <c r="CZ1529">
        <f t="shared" ref="CZ1529:CZ1538" si="1514">(((S1529+R1529)*AU1529)/100)</f>
        <v>5809.4508000000005</v>
      </c>
      <c r="DC1529" t="s">
        <v>3</v>
      </c>
      <c r="DD1529" t="s">
        <v>3</v>
      </c>
      <c r="DE1529" t="s">
        <v>3</v>
      </c>
      <c r="DF1529" t="s">
        <v>3</v>
      </c>
      <c r="DG1529" t="s">
        <v>3</v>
      </c>
      <c r="DH1529" t="s">
        <v>3</v>
      </c>
      <c r="DI1529" t="s">
        <v>3</v>
      </c>
      <c r="DJ1529" t="s">
        <v>3</v>
      </c>
      <c r="DK1529" t="s">
        <v>3</v>
      </c>
      <c r="DL1529" t="s">
        <v>3</v>
      </c>
      <c r="DM1529" t="s">
        <v>3</v>
      </c>
      <c r="DN1529">
        <v>0</v>
      </c>
      <c r="DO1529">
        <v>0</v>
      </c>
      <c r="DP1529">
        <v>1</v>
      </c>
      <c r="DQ1529">
        <v>1</v>
      </c>
      <c r="DU1529">
        <v>1013</v>
      </c>
      <c r="DV1529" t="s">
        <v>195</v>
      </c>
      <c r="DW1529" t="s">
        <v>195</v>
      </c>
      <c r="DX1529">
        <v>1</v>
      </c>
      <c r="DZ1529" t="s">
        <v>3</v>
      </c>
      <c r="EA1529" t="s">
        <v>3</v>
      </c>
      <c r="EB1529" t="s">
        <v>3</v>
      </c>
      <c r="EC1529" t="s">
        <v>3</v>
      </c>
      <c r="EE1529">
        <v>36260505</v>
      </c>
      <c r="EF1529">
        <v>6</v>
      </c>
      <c r="EG1529" t="s">
        <v>22</v>
      </c>
      <c r="EH1529">
        <v>0</v>
      </c>
      <c r="EI1529" t="s">
        <v>3</v>
      </c>
      <c r="EJ1529">
        <v>1</v>
      </c>
      <c r="EK1529">
        <v>57001</v>
      </c>
      <c r="EL1529" t="s">
        <v>23</v>
      </c>
      <c r="EM1529" t="s">
        <v>24</v>
      </c>
      <c r="EO1529" t="s">
        <v>3</v>
      </c>
      <c r="EQ1529">
        <v>0</v>
      </c>
      <c r="ER1529">
        <v>5584.57</v>
      </c>
      <c r="ES1529">
        <v>5006.71</v>
      </c>
      <c r="ET1529">
        <v>75.709999999999994</v>
      </c>
      <c r="EU1529">
        <v>6.35</v>
      </c>
      <c r="EV1529">
        <v>502.15</v>
      </c>
      <c r="EW1529">
        <v>62.07</v>
      </c>
      <c r="EX1529">
        <v>0.47</v>
      </c>
      <c r="EY1529">
        <v>0</v>
      </c>
      <c r="FQ1529">
        <v>0</v>
      </c>
      <c r="FR1529">
        <f t="shared" ref="FR1529:FR1538" si="1515">ROUND(IF(AND(BH1529=3,BI1529=3),P1529,0),2)</f>
        <v>0</v>
      </c>
      <c r="FS1529">
        <v>0</v>
      </c>
      <c r="FX1529">
        <v>80</v>
      </c>
      <c r="FY1529">
        <v>68</v>
      </c>
      <c r="GA1529" t="s">
        <v>3</v>
      </c>
      <c r="GD1529">
        <v>1</v>
      </c>
      <c r="GF1529">
        <v>-844954107</v>
      </c>
      <c r="GG1529">
        <v>2</v>
      </c>
      <c r="GH1529">
        <v>1</v>
      </c>
      <c r="GI1529">
        <v>2</v>
      </c>
      <c r="GJ1529">
        <v>0</v>
      </c>
      <c r="GK1529">
        <v>0</v>
      </c>
      <c r="GL1529">
        <f t="shared" ref="GL1529:GL1538" si="1516">ROUND(IF(AND(BH1529=3,BI1529=3,FS1529&lt;&gt;0),P1529,0),2)</f>
        <v>0</v>
      </c>
      <c r="GM1529">
        <f t="shared" ref="GM1529:GM1538" si="1517">ROUND(O1529+X1529+Y1529,2)+GX1529</f>
        <v>36627.67</v>
      </c>
      <c r="GN1529">
        <f t="shared" ref="GN1529:GN1538" si="1518">IF(OR(BI1529=0,BI1529=1),ROUND(O1529+X1529+Y1529,2),0)</f>
        <v>36627.67</v>
      </c>
      <c r="GO1529">
        <f t="shared" ref="GO1529:GO1538" si="1519">IF(BI1529=2,ROUND(O1529+X1529+Y1529,2),0)</f>
        <v>0</v>
      </c>
      <c r="GP1529">
        <f t="shared" ref="GP1529:GP1538" si="1520">IF(BI1529=4,ROUND(O1529+X1529+Y1529,2)+GX1529,0)</f>
        <v>0</v>
      </c>
      <c r="GR1529">
        <v>0</v>
      </c>
      <c r="GS1529">
        <v>3</v>
      </c>
      <c r="GT1529">
        <v>0</v>
      </c>
      <c r="GU1529" t="s">
        <v>3</v>
      </c>
      <c r="GV1529">
        <f t="shared" ref="GV1529:GV1538" si="1521">ROUND((GT1529),6)</f>
        <v>0</v>
      </c>
      <c r="GW1529">
        <v>1</v>
      </c>
      <c r="GX1529">
        <f t="shared" ref="GX1529:GX1538" si="1522">ROUND(HC1529*I1529,2)</f>
        <v>0</v>
      </c>
      <c r="HA1529">
        <v>0</v>
      </c>
      <c r="HB1529">
        <v>0</v>
      </c>
      <c r="HC1529">
        <f t="shared" ref="HC1529:HC1538" si="1523">GV1529*GW1529</f>
        <v>0</v>
      </c>
      <c r="HE1529" t="s">
        <v>3</v>
      </c>
      <c r="HF1529" t="s">
        <v>3</v>
      </c>
      <c r="IK1529">
        <v>0</v>
      </c>
    </row>
    <row r="1530" spans="1:245">
      <c r="A1530">
        <v>18</v>
      </c>
      <c r="B1530">
        <v>0</v>
      </c>
      <c r="C1530">
        <v>1353</v>
      </c>
      <c r="E1530" t="s">
        <v>25</v>
      </c>
      <c r="F1530" t="s">
        <v>26</v>
      </c>
      <c r="G1530" t="s">
        <v>27</v>
      </c>
      <c r="H1530" t="s">
        <v>28</v>
      </c>
      <c r="I1530">
        <f>I1529*J1530</f>
        <v>0.98580000000000001</v>
      </c>
      <c r="J1530">
        <v>1.8599999999999999</v>
      </c>
      <c r="O1530">
        <f t="shared" si="1485"/>
        <v>0</v>
      </c>
      <c r="P1530">
        <f t="shared" si="1486"/>
        <v>0</v>
      </c>
      <c r="Q1530">
        <f t="shared" si="1487"/>
        <v>0</v>
      </c>
      <c r="R1530">
        <f t="shared" si="1488"/>
        <v>0</v>
      </c>
      <c r="S1530">
        <f t="shared" si="1489"/>
        <v>0</v>
      </c>
      <c r="T1530">
        <f t="shared" si="1490"/>
        <v>0</v>
      </c>
      <c r="U1530">
        <f t="shared" si="1491"/>
        <v>0</v>
      </c>
      <c r="V1530">
        <f t="shared" si="1492"/>
        <v>0</v>
      </c>
      <c r="W1530">
        <f t="shared" si="1493"/>
        <v>0</v>
      </c>
      <c r="X1530">
        <f t="shared" si="1494"/>
        <v>0</v>
      </c>
      <c r="Y1530">
        <f t="shared" si="1495"/>
        <v>0</v>
      </c>
      <c r="AA1530">
        <v>33525518</v>
      </c>
      <c r="AB1530">
        <f t="shared" si="1496"/>
        <v>0</v>
      </c>
      <c r="AC1530">
        <f>ROUND((ES1530),6)</f>
        <v>0</v>
      </c>
      <c r="AD1530">
        <f t="shared" si="1497"/>
        <v>0</v>
      </c>
      <c r="AE1530">
        <f t="shared" si="1498"/>
        <v>0</v>
      </c>
      <c r="AF1530">
        <f t="shared" si="1499"/>
        <v>0</v>
      </c>
      <c r="AG1530">
        <f t="shared" si="1500"/>
        <v>0</v>
      </c>
      <c r="AH1530">
        <f t="shared" si="1501"/>
        <v>0</v>
      </c>
      <c r="AI1530">
        <f t="shared" si="1502"/>
        <v>0</v>
      </c>
      <c r="AJ1530">
        <f t="shared" si="1503"/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80</v>
      </c>
      <c r="AU1530">
        <v>68</v>
      </c>
      <c r="AV1530">
        <v>1</v>
      </c>
      <c r="AW1530">
        <v>1</v>
      </c>
      <c r="AZ1530">
        <v>1</v>
      </c>
      <c r="BA1530">
        <v>1</v>
      </c>
      <c r="BB1530">
        <v>1</v>
      </c>
      <c r="BC1530">
        <v>1</v>
      </c>
      <c r="BD1530" t="s">
        <v>3</v>
      </c>
      <c r="BE1530" t="s">
        <v>3</v>
      </c>
      <c r="BF1530" t="s">
        <v>3</v>
      </c>
      <c r="BG1530" t="s">
        <v>3</v>
      </c>
      <c r="BH1530">
        <v>3</v>
      </c>
      <c r="BI1530">
        <v>1</v>
      </c>
      <c r="BJ1530" t="s">
        <v>29</v>
      </c>
      <c r="BM1530">
        <v>57001</v>
      </c>
      <c r="BN1530">
        <v>0</v>
      </c>
      <c r="BO1530" t="s">
        <v>3</v>
      </c>
      <c r="BP1530">
        <v>0</v>
      </c>
      <c r="BQ1530">
        <v>6</v>
      </c>
      <c r="BR1530">
        <v>0</v>
      </c>
      <c r="BS1530">
        <v>1</v>
      </c>
      <c r="BT1530">
        <v>1</v>
      </c>
      <c r="BU1530">
        <v>1</v>
      </c>
      <c r="BV1530">
        <v>1</v>
      </c>
      <c r="BW1530">
        <v>1</v>
      </c>
      <c r="BX1530">
        <v>1</v>
      </c>
      <c r="BY1530" t="s">
        <v>3</v>
      </c>
      <c r="BZ1530">
        <v>80</v>
      </c>
      <c r="CA1530">
        <v>68</v>
      </c>
      <c r="CE1530">
        <v>0</v>
      </c>
      <c r="CF1530">
        <v>0</v>
      </c>
      <c r="CG1530">
        <v>0</v>
      </c>
      <c r="CM1530">
        <v>0</v>
      </c>
      <c r="CN1530" t="s">
        <v>3</v>
      </c>
      <c r="CO1530">
        <v>0</v>
      </c>
      <c r="CP1530">
        <f t="shared" si="1504"/>
        <v>0</v>
      </c>
      <c r="CQ1530">
        <f t="shared" si="1505"/>
        <v>0</v>
      </c>
      <c r="CR1530">
        <f t="shared" si="1506"/>
        <v>0</v>
      </c>
      <c r="CS1530">
        <f t="shared" si="1507"/>
        <v>0</v>
      </c>
      <c r="CT1530">
        <f t="shared" si="1508"/>
        <v>0</v>
      </c>
      <c r="CU1530">
        <f t="shared" si="1509"/>
        <v>0</v>
      </c>
      <c r="CV1530">
        <f t="shared" si="1510"/>
        <v>0</v>
      </c>
      <c r="CW1530">
        <f t="shared" si="1511"/>
        <v>0</v>
      </c>
      <c r="CX1530">
        <f t="shared" si="1512"/>
        <v>0</v>
      </c>
      <c r="CY1530">
        <f t="shared" si="1513"/>
        <v>0</v>
      </c>
      <c r="CZ1530">
        <f t="shared" si="1514"/>
        <v>0</v>
      </c>
      <c r="DC1530" t="s">
        <v>3</v>
      </c>
      <c r="DD1530" t="s">
        <v>3</v>
      </c>
      <c r="DE1530" t="s">
        <v>3</v>
      </c>
      <c r="DF1530" t="s">
        <v>3</v>
      </c>
      <c r="DG1530" t="s">
        <v>3</v>
      </c>
      <c r="DH1530" t="s">
        <v>3</v>
      </c>
      <c r="DI1530" t="s">
        <v>3</v>
      </c>
      <c r="DJ1530" t="s">
        <v>3</v>
      </c>
      <c r="DK1530" t="s">
        <v>3</v>
      </c>
      <c r="DL1530" t="s">
        <v>3</v>
      </c>
      <c r="DM1530" t="s">
        <v>3</v>
      </c>
      <c r="DN1530">
        <v>0</v>
      </c>
      <c r="DO1530">
        <v>0</v>
      </c>
      <c r="DP1530">
        <v>1</v>
      </c>
      <c r="DQ1530">
        <v>1</v>
      </c>
      <c r="DU1530">
        <v>1009</v>
      </c>
      <c r="DV1530" t="s">
        <v>28</v>
      </c>
      <c r="DW1530" t="s">
        <v>28</v>
      </c>
      <c r="DX1530">
        <v>1000</v>
      </c>
      <c r="DZ1530" t="s">
        <v>3</v>
      </c>
      <c r="EA1530" t="s">
        <v>3</v>
      </c>
      <c r="EB1530" t="s">
        <v>3</v>
      </c>
      <c r="EC1530" t="s">
        <v>3</v>
      </c>
      <c r="EE1530">
        <v>36260505</v>
      </c>
      <c r="EF1530">
        <v>6</v>
      </c>
      <c r="EG1530" t="s">
        <v>22</v>
      </c>
      <c r="EH1530">
        <v>0</v>
      </c>
      <c r="EI1530" t="s">
        <v>3</v>
      </c>
      <c r="EJ1530">
        <v>1</v>
      </c>
      <c r="EK1530">
        <v>57001</v>
      </c>
      <c r="EL1530" t="s">
        <v>23</v>
      </c>
      <c r="EM1530" t="s">
        <v>24</v>
      </c>
      <c r="EO1530" t="s">
        <v>3</v>
      </c>
      <c r="EQ1530">
        <v>0</v>
      </c>
      <c r="ER1530">
        <v>0</v>
      </c>
      <c r="ES1530">
        <v>0</v>
      </c>
      <c r="ET1530">
        <v>0</v>
      </c>
      <c r="EU1530">
        <v>0</v>
      </c>
      <c r="EV1530">
        <v>0</v>
      </c>
      <c r="EW1530">
        <v>0</v>
      </c>
      <c r="EX1530">
        <v>0</v>
      </c>
      <c r="FQ1530">
        <v>0</v>
      </c>
      <c r="FR1530">
        <f t="shared" si="1515"/>
        <v>0</v>
      </c>
      <c r="FS1530">
        <v>0</v>
      </c>
      <c r="FX1530">
        <v>80</v>
      </c>
      <c r="FY1530">
        <v>68</v>
      </c>
      <c r="GA1530" t="s">
        <v>3</v>
      </c>
      <c r="GD1530">
        <v>1</v>
      </c>
      <c r="GF1530">
        <v>-304821490</v>
      </c>
      <c r="GG1530">
        <v>2</v>
      </c>
      <c r="GH1530">
        <v>1</v>
      </c>
      <c r="GI1530">
        <v>-2</v>
      </c>
      <c r="GJ1530">
        <v>0</v>
      </c>
      <c r="GK1530">
        <v>0</v>
      </c>
      <c r="GL1530">
        <f t="shared" si="1516"/>
        <v>0</v>
      </c>
      <c r="GM1530">
        <f t="shared" si="1517"/>
        <v>0</v>
      </c>
      <c r="GN1530">
        <f t="shared" si="1518"/>
        <v>0</v>
      </c>
      <c r="GO1530">
        <f t="shared" si="1519"/>
        <v>0</v>
      </c>
      <c r="GP1530">
        <f t="shared" si="1520"/>
        <v>0</v>
      </c>
      <c r="GR1530">
        <v>0</v>
      </c>
      <c r="GS1530">
        <v>3</v>
      </c>
      <c r="GT1530">
        <v>0</v>
      </c>
      <c r="GU1530" t="s">
        <v>3</v>
      </c>
      <c r="GV1530">
        <f t="shared" si="1521"/>
        <v>0</v>
      </c>
      <c r="GW1530">
        <v>1</v>
      </c>
      <c r="GX1530">
        <f t="shared" si="1522"/>
        <v>0</v>
      </c>
      <c r="HA1530">
        <v>0</v>
      </c>
      <c r="HB1530">
        <v>0</v>
      </c>
      <c r="HC1530">
        <f t="shared" si="1523"/>
        <v>0</v>
      </c>
      <c r="HE1530" t="s">
        <v>3</v>
      </c>
      <c r="HF1530" t="s">
        <v>3</v>
      </c>
      <c r="IK1530">
        <v>0</v>
      </c>
    </row>
    <row r="1531" spans="1:245">
      <c r="A1531">
        <v>17</v>
      </c>
      <c r="B1531">
        <v>0</v>
      </c>
      <c r="C1531">
        <f>ROW(SmtRes!A1360)</f>
        <v>1360</v>
      </c>
      <c r="D1531">
        <f>ROW(EtalonRes!A1346)</f>
        <v>1346</v>
      </c>
      <c r="E1531" t="s">
        <v>30</v>
      </c>
      <c r="F1531" t="s">
        <v>201</v>
      </c>
      <c r="G1531" t="s">
        <v>202</v>
      </c>
      <c r="H1531" t="s">
        <v>195</v>
      </c>
      <c r="I1531">
        <f>ROUND(53/100,9)</f>
        <v>0.53</v>
      </c>
      <c r="J1531">
        <v>0</v>
      </c>
      <c r="O1531">
        <f t="shared" si="1485"/>
        <v>23761.58</v>
      </c>
      <c r="P1531">
        <f t="shared" si="1486"/>
        <v>17371.39</v>
      </c>
      <c r="Q1531">
        <f t="shared" si="1487"/>
        <v>2099.38</v>
      </c>
      <c r="R1531">
        <f t="shared" si="1488"/>
        <v>1132.3900000000001</v>
      </c>
      <c r="S1531">
        <f t="shared" si="1489"/>
        <v>4290.8100000000004</v>
      </c>
      <c r="T1531">
        <f t="shared" si="1490"/>
        <v>0</v>
      </c>
      <c r="U1531">
        <f t="shared" si="1491"/>
        <v>16.567800000000002</v>
      </c>
      <c r="V1531">
        <f t="shared" si="1492"/>
        <v>3.5510000000000002</v>
      </c>
      <c r="W1531">
        <f t="shared" si="1493"/>
        <v>0</v>
      </c>
      <c r="X1531">
        <f t="shared" si="1494"/>
        <v>6019.75</v>
      </c>
      <c r="Y1531">
        <f t="shared" si="1495"/>
        <v>3470.85</v>
      </c>
      <c r="AA1531">
        <v>33525518</v>
      </c>
      <c r="AB1531">
        <f t="shared" si="1496"/>
        <v>6214.53</v>
      </c>
      <c r="AC1531">
        <f>ROUND((ES1531),6)</f>
        <v>5583.68</v>
      </c>
      <c r="AD1531">
        <f t="shared" si="1497"/>
        <v>375.46</v>
      </c>
      <c r="AE1531">
        <f t="shared" si="1498"/>
        <v>67.400000000000006</v>
      </c>
      <c r="AF1531">
        <f t="shared" si="1499"/>
        <v>255.39</v>
      </c>
      <c r="AG1531">
        <f t="shared" si="1500"/>
        <v>0</v>
      </c>
      <c r="AH1531">
        <f t="shared" si="1501"/>
        <v>31.26</v>
      </c>
      <c r="AI1531">
        <f t="shared" si="1502"/>
        <v>6.7</v>
      </c>
      <c r="AJ1531">
        <f t="shared" si="1503"/>
        <v>0</v>
      </c>
      <c r="AK1531">
        <v>6214.53</v>
      </c>
      <c r="AL1531">
        <v>5583.68</v>
      </c>
      <c r="AM1531">
        <v>375.46</v>
      </c>
      <c r="AN1531">
        <v>67.400000000000006</v>
      </c>
      <c r="AO1531">
        <v>255.39</v>
      </c>
      <c r="AP1531">
        <v>0</v>
      </c>
      <c r="AQ1531">
        <v>31.26</v>
      </c>
      <c r="AR1531">
        <v>6.7</v>
      </c>
      <c r="AS1531">
        <v>0</v>
      </c>
      <c r="AT1531">
        <v>111</v>
      </c>
      <c r="AU1531">
        <v>64</v>
      </c>
      <c r="AV1531">
        <v>1</v>
      </c>
      <c r="AW1531">
        <v>1</v>
      </c>
      <c r="AZ1531">
        <v>1</v>
      </c>
      <c r="BA1531">
        <v>31.7</v>
      </c>
      <c r="BB1531">
        <v>10.55</v>
      </c>
      <c r="BC1531">
        <v>5.87</v>
      </c>
      <c r="BD1531" t="s">
        <v>3</v>
      </c>
      <c r="BE1531" t="s">
        <v>3</v>
      </c>
      <c r="BF1531" t="s">
        <v>3</v>
      </c>
      <c r="BG1531" t="s">
        <v>3</v>
      </c>
      <c r="BH1531">
        <v>0</v>
      </c>
      <c r="BI1531">
        <v>1</v>
      </c>
      <c r="BJ1531" t="s">
        <v>203</v>
      </c>
      <c r="BM1531">
        <v>11001</v>
      </c>
      <c r="BN1531">
        <v>0</v>
      </c>
      <c r="BO1531" t="s">
        <v>201</v>
      </c>
      <c r="BP1531">
        <v>1</v>
      </c>
      <c r="BQ1531">
        <v>2</v>
      </c>
      <c r="BR1531">
        <v>0</v>
      </c>
      <c r="BS1531">
        <v>31.7</v>
      </c>
      <c r="BT1531">
        <v>1</v>
      </c>
      <c r="BU1531">
        <v>1</v>
      </c>
      <c r="BV1531">
        <v>1</v>
      </c>
      <c r="BW1531">
        <v>1</v>
      </c>
      <c r="BX1531">
        <v>1</v>
      </c>
      <c r="BY1531" t="s">
        <v>3</v>
      </c>
      <c r="BZ1531">
        <v>123</v>
      </c>
      <c r="CA1531">
        <v>75</v>
      </c>
      <c r="CE1531">
        <v>0</v>
      </c>
      <c r="CF1531">
        <v>0</v>
      </c>
      <c r="CG1531">
        <v>0</v>
      </c>
      <c r="CM1531">
        <v>0</v>
      </c>
      <c r="CN1531" t="s">
        <v>3</v>
      </c>
      <c r="CO1531">
        <v>0</v>
      </c>
      <c r="CP1531">
        <f t="shared" si="1504"/>
        <v>23761.58</v>
      </c>
      <c r="CQ1531">
        <f t="shared" si="1505"/>
        <v>32776.2016</v>
      </c>
      <c r="CR1531">
        <f t="shared" si="1506"/>
        <v>3961.1030000000001</v>
      </c>
      <c r="CS1531">
        <f t="shared" si="1507"/>
        <v>2136.58</v>
      </c>
      <c r="CT1531">
        <f t="shared" si="1508"/>
        <v>8095.8629999999994</v>
      </c>
      <c r="CU1531">
        <f t="shared" si="1509"/>
        <v>0</v>
      </c>
      <c r="CV1531">
        <f t="shared" si="1510"/>
        <v>31.26</v>
      </c>
      <c r="CW1531">
        <f t="shared" si="1511"/>
        <v>6.7</v>
      </c>
      <c r="CX1531">
        <f t="shared" si="1512"/>
        <v>0</v>
      </c>
      <c r="CY1531">
        <f t="shared" si="1513"/>
        <v>6019.7520000000004</v>
      </c>
      <c r="CZ1531">
        <f t="shared" si="1514"/>
        <v>3470.8480000000004</v>
      </c>
      <c r="DC1531" t="s">
        <v>3</v>
      </c>
      <c r="DD1531" t="s">
        <v>3</v>
      </c>
      <c r="DE1531" t="s">
        <v>3</v>
      </c>
      <c r="DF1531" t="s">
        <v>3</v>
      </c>
      <c r="DG1531" t="s">
        <v>3</v>
      </c>
      <c r="DH1531" t="s">
        <v>3</v>
      </c>
      <c r="DI1531" t="s">
        <v>3</v>
      </c>
      <c r="DJ1531" t="s">
        <v>3</v>
      </c>
      <c r="DK1531" t="s">
        <v>3</v>
      </c>
      <c r="DL1531" t="s">
        <v>3</v>
      </c>
      <c r="DM1531" t="s">
        <v>3</v>
      </c>
      <c r="DN1531">
        <v>0</v>
      </c>
      <c r="DO1531">
        <v>0</v>
      </c>
      <c r="DP1531">
        <v>1</v>
      </c>
      <c r="DQ1531">
        <v>1</v>
      </c>
      <c r="DU1531">
        <v>1013</v>
      </c>
      <c r="DV1531" t="s">
        <v>195</v>
      </c>
      <c r="DW1531" t="s">
        <v>195</v>
      </c>
      <c r="DX1531">
        <v>1</v>
      </c>
      <c r="DZ1531" t="s">
        <v>3</v>
      </c>
      <c r="EA1531" t="s">
        <v>3</v>
      </c>
      <c r="EB1531" t="s">
        <v>3</v>
      </c>
      <c r="EC1531" t="s">
        <v>3</v>
      </c>
      <c r="EE1531">
        <v>36260427</v>
      </c>
      <c r="EF1531">
        <v>2</v>
      </c>
      <c r="EG1531" t="s">
        <v>55</v>
      </c>
      <c r="EH1531">
        <v>0</v>
      </c>
      <c r="EI1531" t="s">
        <v>3</v>
      </c>
      <c r="EJ1531">
        <v>1</v>
      </c>
      <c r="EK1531">
        <v>11001</v>
      </c>
      <c r="EL1531" t="s">
        <v>23</v>
      </c>
      <c r="EM1531" t="s">
        <v>197</v>
      </c>
      <c r="EO1531" t="s">
        <v>3</v>
      </c>
      <c r="EQ1531">
        <v>0</v>
      </c>
      <c r="ER1531">
        <v>6214.53</v>
      </c>
      <c r="ES1531">
        <v>5583.68</v>
      </c>
      <c r="ET1531">
        <v>375.46</v>
      </c>
      <c r="EU1531">
        <v>67.400000000000006</v>
      </c>
      <c r="EV1531">
        <v>255.39</v>
      </c>
      <c r="EW1531">
        <v>31.26</v>
      </c>
      <c r="EX1531">
        <v>6.7</v>
      </c>
      <c r="EY1531">
        <v>0</v>
      </c>
      <c r="FQ1531">
        <v>0</v>
      </c>
      <c r="FR1531">
        <f t="shared" si="1515"/>
        <v>0</v>
      </c>
      <c r="FS1531">
        <v>0</v>
      </c>
      <c r="FT1531" t="s">
        <v>58</v>
      </c>
      <c r="FU1531" t="s">
        <v>59</v>
      </c>
      <c r="FX1531">
        <v>110.7</v>
      </c>
      <c r="FY1531">
        <v>63.75</v>
      </c>
      <c r="GA1531" t="s">
        <v>3</v>
      </c>
      <c r="GD1531">
        <v>1</v>
      </c>
      <c r="GF1531">
        <v>1220877284</v>
      </c>
      <c r="GG1531">
        <v>2</v>
      </c>
      <c r="GH1531">
        <v>1</v>
      </c>
      <c r="GI1531">
        <v>2</v>
      </c>
      <c r="GJ1531">
        <v>0</v>
      </c>
      <c r="GK1531">
        <v>0</v>
      </c>
      <c r="GL1531">
        <f t="shared" si="1516"/>
        <v>0</v>
      </c>
      <c r="GM1531">
        <f t="shared" si="1517"/>
        <v>33252.18</v>
      </c>
      <c r="GN1531">
        <f t="shared" si="1518"/>
        <v>33252.18</v>
      </c>
      <c r="GO1531">
        <f t="shared" si="1519"/>
        <v>0</v>
      </c>
      <c r="GP1531">
        <f t="shared" si="1520"/>
        <v>0</v>
      </c>
      <c r="GR1531">
        <v>0</v>
      </c>
      <c r="GS1531">
        <v>3</v>
      </c>
      <c r="GT1531">
        <v>0</v>
      </c>
      <c r="GU1531" t="s">
        <v>3</v>
      </c>
      <c r="GV1531">
        <f t="shared" si="1521"/>
        <v>0</v>
      </c>
      <c r="GW1531">
        <v>1</v>
      </c>
      <c r="GX1531">
        <f t="shared" si="1522"/>
        <v>0</v>
      </c>
      <c r="HA1531">
        <v>0</v>
      </c>
      <c r="HB1531">
        <v>0</v>
      </c>
      <c r="HC1531">
        <f t="shared" si="1523"/>
        <v>0</v>
      </c>
      <c r="HE1531" t="s">
        <v>3</v>
      </c>
      <c r="HF1531" t="s">
        <v>3</v>
      </c>
      <c r="IK1531">
        <v>0</v>
      </c>
    </row>
    <row r="1532" spans="1:245">
      <c r="A1532">
        <v>17</v>
      </c>
      <c r="B1532">
        <v>0</v>
      </c>
      <c r="C1532">
        <f>ROW(SmtRes!A1367)</f>
        <v>1367</v>
      </c>
      <c r="D1532">
        <f>ROW(EtalonRes!A1353)</f>
        <v>1353</v>
      </c>
      <c r="E1532" t="s">
        <v>36</v>
      </c>
      <c r="F1532" t="s">
        <v>363</v>
      </c>
      <c r="G1532" t="s">
        <v>364</v>
      </c>
      <c r="H1532" t="s">
        <v>33</v>
      </c>
      <c r="I1532">
        <f>ROUND(53/100,9)</f>
        <v>0.53</v>
      </c>
      <c r="J1532">
        <v>0</v>
      </c>
      <c r="O1532">
        <f t="shared" si="1485"/>
        <v>6243.06</v>
      </c>
      <c r="P1532">
        <f t="shared" si="1486"/>
        <v>0</v>
      </c>
      <c r="Q1532">
        <f t="shared" si="1487"/>
        <v>323.39999999999998</v>
      </c>
      <c r="R1532">
        <f t="shared" si="1488"/>
        <v>79.47</v>
      </c>
      <c r="S1532">
        <f t="shared" si="1489"/>
        <v>5919.66</v>
      </c>
      <c r="T1532">
        <f t="shared" si="1490"/>
        <v>0</v>
      </c>
      <c r="U1532">
        <f t="shared" si="1491"/>
        <v>22.472000000000001</v>
      </c>
      <c r="V1532">
        <f t="shared" si="1492"/>
        <v>0.1855</v>
      </c>
      <c r="W1532">
        <f t="shared" si="1493"/>
        <v>0</v>
      </c>
      <c r="X1532">
        <f t="shared" si="1494"/>
        <v>6659.03</v>
      </c>
      <c r="Y1532">
        <f t="shared" si="1495"/>
        <v>3839.44</v>
      </c>
      <c r="AA1532">
        <v>33525518</v>
      </c>
      <c r="AB1532">
        <f t="shared" si="1496"/>
        <v>406.87</v>
      </c>
      <c r="AC1532">
        <f>ROUND(0,6)</f>
        <v>0</v>
      </c>
      <c r="AD1532">
        <f t="shared" si="1497"/>
        <v>54.53</v>
      </c>
      <c r="AE1532">
        <f t="shared" si="1498"/>
        <v>4.7300000000000004</v>
      </c>
      <c r="AF1532">
        <f t="shared" si="1499"/>
        <v>352.34</v>
      </c>
      <c r="AG1532">
        <f t="shared" si="1500"/>
        <v>0</v>
      </c>
      <c r="AH1532">
        <f t="shared" si="1501"/>
        <v>42.4</v>
      </c>
      <c r="AI1532">
        <f t="shared" si="1502"/>
        <v>0.35</v>
      </c>
      <c r="AJ1532">
        <f t="shared" si="1503"/>
        <v>0</v>
      </c>
      <c r="AK1532">
        <v>406.87</v>
      </c>
      <c r="AL1532">
        <v>0</v>
      </c>
      <c r="AM1532">
        <v>54.53</v>
      </c>
      <c r="AN1532">
        <v>4.7300000000000004</v>
      </c>
      <c r="AO1532">
        <v>352.34</v>
      </c>
      <c r="AP1532">
        <v>0</v>
      </c>
      <c r="AQ1532">
        <v>42.4</v>
      </c>
      <c r="AR1532">
        <v>0.35</v>
      </c>
      <c r="AS1532">
        <v>0</v>
      </c>
      <c r="AT1532">
        <v>111</v>
      </c>
      <c r="AU1532">
        <v>64</v>
      </c>
      <c r="AV1532">
        <v>1</v>
      </c>
      <c r="AW1532">
        <v>1</v>
      </c>
      <c r="AZ1532">
        <v>1</v>
      </c>
      <c r="BA1532">
        <v>31.7</v>
      </c>
      <c r="BB1532">
        <v>11.19</v>
      </c>
      <c r="BC1532">
        <v>7.28</v>
      </c>
      <c r="BD1532" t="s">
        <v>3</v>
      </c>
      <c r="BE1532" t="s">
        <v>3</v>
      </c>
      <c r="BF1532" t="s">
        <v>3</v>
      </c>
      <c r="BG1532" t="s">
        <v>3</v>
      </c>
      <c r="BH1532">
        <v>0</v>
      </c>
      <c r="BI1532">
        <v>1</v>
      </c>
      <c r="BJ1532" t="s">
        <v>365</v>
      </c>
      <c r="BM1532">
        <v>11001</v>
      </c>
      <c r="BN1532">
        <v>0</v>
      </c>
      <c r="BO1532" t="s">
        <v>363</v>
      </c>
      <c r="BP1532">
        <v>1</v>
      </c>
      <c r="BQ1532">
        <v>2</v>
      </c>
      <c r="BR1532">
        <v>0</v>
      </c>
      <c r="BS1532">
        <v>31.7</v>
      </c>
      <c r="BT1532">
        <v>1</v>
      </c>
      <c r="BU1532">
        <v>1</v>
      </c>
      <c r="BV1532">
        <v>1</v>
      </c>
      <c r="BW1532">
        <v>1</v>
      </c>
      <c r="BX1532">
        <v>1</v>
      </c>
      <c r="BY1532" t="s">
        <v>3</v>
      </c>
      <c r="BZ1532">
        <v>123</v>
      </c>
      <c r="CA1532">
        <v>75</v>
      </c>
      <c r="CE1532">
        <v>0</v>
      </c>
      <c r="CF1532">
        <v>0</v>
      </c>
      <c r="CG1532">
        <v>0</v>
      </c>
      <c r="CM1532">
        <v>0</v>
      </c>
      <c r="CN1532" t="s">
        <v>3</v>
      </c>
      <c r="CO1532">
        <v>0</v>
      </c>
      <c r="CP1532">
        <f t="shared" si="1504"/>
        <v>6243.0599999999995</v>
      </c>
      <c r="CQ1532">
        <f t="shared" si="1505"/>
        <v>0</v>
      </c>
      <c r="CR1532">
        <f t="shared" si="1506"/>
        <v>610.19069999999999</v>
      </c>
      <c r="CS1532">
        <f t="shared" si="1507"/>
        <v>149.941</v>
      </c>
      <c r="CT1532">
        <f t="shared" si="1508"/>
        <v>11169.177999999998</v>
      </c>
      <c r="CU1532">
        <f t="shared" si="1509"/>
        <v>0</v>
      </c>
      <c r="CV1532">
        <f t="shared" si="1510"/>
        <v>42.4</v>
      </c>
      <c r="CW1532">
        <f t="shared" si="1511"/>
        <v>0.35</v>
      </c>
      <c r="CX1532">
        <f t="shared" si="1512"/>
        <v>0</v>
      </c>
      <c r="CY1532">
        <f t="shared" si="1513"/>
        <v>6659.0343000000003</v>
      </c>
      <c r="CZ1532">
        <f t="shared" si="1514"/>
        <v>3839.4432000000002</v>
      </c>
      <c r="DC1532" t="s">
        <v>3</v>
      </c>
      <c r="DD1532" t="s">
        <v>214</v>
      </c>
      <c r="DE1532" t="s">
        <v>3</v>
      </c>
      <c r="DF1532" t="s">
        <v>3</v>
      </c>
      <c r="DG1532" t="s">
        <v>3</v>
      </c>
      <c r="DH1532" t="s">
        <v>3</v>
      </c>
      <c r="DI1532" t="s">
        <v>3</v>
      </c>
      <c r="DJ1532" t="s">
        <v>3</v>
      </c>
      <c r="DK1532" t="s">
        <v>3</v>
      </c>
      <c r="DL1532" t="s">
        <v>3</v>
      </c>
      <c r="DM1532" t="s">
        <v>3</v>
      </c>
      <c r="DN1532">
        <v>0</v>
      </c>
      <c r="DO1532">
        <v>0</v>
      </c>
      <c r="DP1532">
        <v>1</v>
      </c>
      <c r="DQ1532">
        <v>1</v>
      </c>
      <c r="DU1532">
        <v>1013</v>
      </c>
      <c r="DV1532" t="s">
        <v>33</v>
      </c>
      <c r="DW1532" t="s">
        <v>33</v>
      </c>
      <c r="DX1532">
        <v>1</v>
      </c>
      <c r="DZ1532" t="s">
        <v>3</v>
      </c>
      <c r="EA1532" t="s">
        <v>3</v>
      </c>
      <c r="EB1532" t="s">
        <v>3</v>
      </c>
      <c r="EC1532" t="s">
        <v>3</v>
      </c>
      <c r="EE1532">
        <v>36260427</v>
      </c>
      <c r="EF1532">
        <v>2</v>
      </c>
      <c r="EG1532" t="s">
        <v>55</v>
      </c>
      <c r="EH1532">
        <v>0</v>
      </c>
      <c r="EI1532" t="s">
        <v>3</v>
      </c>
      <c r="EJ1532">
        <v>1</v>
      </c>
      <c r="EK1532">
        <v>11001</v>
      </c>
      <c r="EL1532" t="s">
        <v>23</v>
      </c>
      <c r="EM1532" t="s">
        <v>197</v>
      </c>
      <c r="EO1532" t="s">
        <v>3</v>
      </c>
      <c r="EQ1532">
        <v>0</v>
      </c>
      <c r="ER1532">
        <v>406.87</v>
      </c>
      <c r="ES1532">
        <v>0</v>
      </c>
      <c r="ET1532">
        <v>54.53</v>
      </c>
      <c r="EU1532">
        <v>4.7300000000000004</v>
      </c>
      <c r="EV1532">
        <v>352.34</v>
      </c>
      <c r="EW1532">
        <v>42.4</v>
      </c>
      <c r="EX1532">
        <v>0.35</v>
      </c>
      <c r="EY1532">
        <v>0</v>
      </c>
      <c r="FQ1532">
        <v>0</v>
      </c>
      <c r="FR1532">
        <f t="shared" si="1515"/>
        <v>0</v>
      </c>
      <c r="FS1532">
        <v>0</v>
      </c>
      <c r="FT1532" t="s">
        <v>58</v>
      </c>
      <c r="FU1532" t="s">
        <v>59</v>
      </c>
      <c r="FX1532">
        <v>110.7</v>
      </c>
      <c r="FY1532">
        <v>63.75</v>
      </c>
      <c r="GA1532" t="s">
        <v>3</v>
      </c>
      <c r="GD1532">
        <v>1</v>
      </c>
      <c r="GF1532">
        <v>-780012720</v>
      </c>
      <c r="GG1532">
        <v>2</v>
      </c>
      <c r="GH1532">
        <v>2</v>
      </c>
      <c r="GI1532">
        <v>2</v>
      </c>
      <c r="GJ1532">
        <v>0</v>
      </c>
      <c r="GK1532">
        <v>0</v>
      </c>
      <c r="GL1532">
        <f t="shared" si="1516"/>
        <v>0</v>
      </c>
      <c r="GM1532">
        <f t="shared" si="1517"/>
        <v>16741.53</v>
      </c>
      <c r="GN1532">
        <f t="shared" si="1518"/>
        <v>16741.53</v>
      </c>
      <c r="GO1532">
        <f t="shared" si="1519"/>
        <v>0</v>
      </c>
      <c r="GP1532">
        <f t="shared" si="1520"/>
        <v>0</v>
      </c>
      <c r="GR1532">
        <v>0</v>
      </c>
      <c r="GS1532">
        <v>3</v>
      </c>
      <c r="GT1532">
        <v>0</v>
      </c>
      <c r="GU1532" t="s">
        <v>3</v>
      </c>
      <c r="GV1532">
        <f t="shared" si="1521"/>
        <v>0</v>
      </c>
      <c r="GW1532">
        <v>1</v>
      </c>
      <c r="GX1532">
        <f t="shared" si="1522"/>
        <v>0</v>
      </c>
      <c r="HA1532">
        <v>0</v>
      </c>
      <c r="HB1532">
        <v>0</v>
      </c>
      <c r="HC1532">
        <f t="shared" si="1523"/>
        <v>0</v>
      </c>
      <c r="HE1532" t="s">
        <v>3</v>
      </c>
      <c r="HF1532" t="s">
        <v>3</v>
      </c>
      <c r="IK1532">
        <v>0</v>
      </c>
    </row>
    <row r="1533" spans="1:245">
      <c r="A1533">
        <v>17</v>
      </c>
      <c r="B1533">
        <v>0</v>
      </c>
      <c r="C1533">
        <f>ROW(SmtRes!A1371)</f>
        <v>1371</v>
      </c>
      <c r="D1533">
        <f>ROW(EtalonRes!A1357)</f>
        <v>1357</v>
      </c>
      <c r="E1533" t="s">
        <v>42</v>
      </c>
      <c r="F1533" t="s">
        <v>211</v>
      </c>
      <c r="G1533" t="s">
        <v>212</v>
      </c>
      <c r="H1533" t="s">
        <v>20</v>
      </c>
      <c r="I1533">
        <f>ROUND(30.23/100,9)</f>
        <v>0.30230000000000001</v>
      </c>
      <c r="J1533">
        <v>0</v>
      </c>
      <c r="O1533">
        <f t="shared" si="1485"/>
        <v>849.04</v>
      </c>
      <c r="P1533">
        <f t="shared" si="1486"/>
        <v>0</v>
      </c>
      <c r="Q1533">
        <f t="shared" si="1487"/>
        <v>8.24</v>
      </c>
      <c r="R1533">
        <f t="shared" si="1488"/>
        <v>0</v>
      </c>
      <c r="S1533">
        <f t="shared" si="1489"/>
        <v>840.8</v>
      </c>
      <c r="T1533">
        <f t="shared" si="1490"/>
        <v>0</v>
      </c>
      <c r="U1533">
        <f t="shared" si="1491"/>
        <v>2.7176770000000001</v>
      </c>
      <c r="V1533">
        <f t="shared" si="1492"/>
        <v>0</v>
      </c>
      <c r="W1533">
        <f t="shared" si="1493"/>
        <v>0</v>
      </c>
      <c r="X1533">
        <f t="shared" si="1494"/>
        <v>933.29</v>
      </c>
      <c r="Y1533">
        <f t="shared" si="1495"/>
        <v>538.11</v>
      </c>
      <c r="AA1533">
        <v>33525518</v>
      </c>
      <c r="AB1533">
        <f t="shared" si="1496"/>
        <v>90.36</v>
      </c>
      <c r="AC1533">
        <f>ROUND(0,6)</f>
        <v>0</v>
      </c>
      <c r="AD1533">
        <f t="shared" si="1497"/>
        <v>2.62</v>
      </c>
      <c r="AE1533">
        <f t="shared" si="1498"/>
        <v>0</v>
      </c>
      <c r="AF1533">
        <f t="shared" si="1499"/>
        <v>87.74</v>
      </c>
      <c r="AG1533">
        <f t="shared" si="1500"/>
        <v>0</v>
      </c>
      <c r="AH1533">
        <f t="shared" si="1501"/>
        <v>8.99</v>
      </c>
      <c r="AI1533">
        <f t="shared" si="1502"/>
        <v>0</v>
      </c>
      <c r="AJ1533">
        <f t="shared" si="1503"/>
        <v>0</v>
      </c>
      <c r="AK1533">
        <v>90.36</v>
      </c>
      <c r="AL1533">
        <v>0</v>
      </c>
      <c r="AM1533">
        <v>2.62</v>
      </c>
      <c r="AN1533">
        <v>0</v>
      </c>
      <c r="AO1533">
        <v>87.74</v>
      </c>
      <c r="AP1533">
        <v>0</v>
      </c>
      <c r="AQ1533">
        <v>8.99</v>
      </c>
      <c r="AR1533">
        <v>0</v>
      </c>
      <c r="AS1533">
        <v>0</v>
      </c>
      <c r="AT1533">
        <v>111</v>
      </c>
      <c r="AU1533">
        <v>64</v>
      </c>
      <c r="AV1533">
        <v>1</v>
      </c>
      <c r="AW1533">
        <v>1</v>
      </c>
      <c r="AZ1533">
        <v>1</v>
      </c>
      <c r="BA1533">
        <v>31.7</v>
      </c>
      <c r="BB1533">
        <v>10.4</v>
      </c>
      <c r="BC1533">
        <v>2.86</v>
      </c>
      <c r="BD1533" t="s">
        <v>3</v>
      </c>
      <c r="BE1533" t="s">
        <v>3</v>
      </c>
      <c r="BF1533" t="s">
        <v>3</v>
      </c>
      <c r="BG1533" t="s">
        <v>3</v>
      </c>
      <c r="BH1533">
        <v>0</v>
      </c>
      <c r="BI1533">
        <v>1</v>
      </c>
      <c r="BJ1533" t="s">
        <v>213</v>
      </c>
      <c r="BM1533">
        <v>11001</v>
      </c>
      <c r="BN1533">
        <v>0</v>
      </c>
      <c r="BO1533" t="s">
        <v>211</v>
      </c>
      <c r="BP1533">
        <v>1</v>
      </c>
      <c r="BQ1533">
        <v>2</v>
      </c>
      <c r="BR1533">
        <v>0</v>
      </c>
      <c r="BS1533">
        <v>31.7</v>
      </c>
      <c r="BT1533">
        <v>1</v>
      </c>
      <c r="BU1533">
        <v>1</v>
      </c>
      <c r="BV1533">
        <v>1</v>
      </c>
      <c r="BW1533">
        <v>1</v>
      </c>
      <c r="BX1533">
        <v>1</v>
      </c>
      <c r="BY1533" t="s">
        <v>3</v>
      </c>
      <c r="BZ1533">
        <v>123</v>
      </c>
      <c r="CA1533">
        <v>75</v>
      </c>
      <c r="CE1533">
        <v>0</v>
      </c>
      <c r="CF1533">
        <v>0</v>
      </c>
      <c r="CG1533">
        <v>0</v>
      </c>
      <c r="CM1533">
        <v>0</v>
      </c>
      <c r="CN1533" t="s">
        <v>3</v>
      </c>
      <c r="CO1533">
        <v>0</v>
      </c>
      <c r="CP1533">
        <f t="shared" si="1504"/>
        <v>849.04</v>
      </c>
      <c r="CQ1533">
        <f t="shared" si="1505"/>
        <v>0</v>
      </c>
      <c r="CR1533">
        <f t="shared" si="1506"/>
        <v>27.248000000000001</v>
      </c>
      <c r="CS1533">
        <f t="shared" si="1507"/>
        <v>0</v>
      </c>
      <c r="CT1533">
        <f t="shared" si="1508"/>
        <v>2781.3579999999997</v>
      </c>
      <c r="CU1533">
        <f t="shared" si="1509"/>
        <v>0</v>
      </c>
      <c r="CV1533">
        <f t="shared" si="1510"/>
        <v>8.99</v>
      </c>
      <c r="CW1533">
        <f t="shared" si="1511"/>
        <v>0</v>
      </c>
      <c r="CX1533">
        <f t="shared" si="1512"/>
        <v>0</v>
      </c>
      <c r="CY1533">
        <f t="shared" si="1513"/>
        <v>933.2879999999999</v>
      </c>
      <c r="CZ1533">
        <f t="shared" si="1514"/>
        <v>538.11199999999997</v>
      </c>
      <c r="DC1533" t="s">
        <v>3</v>
      </c>
      <c r="DD1533" t="s">
        <v>214</v>
      </c>
      <c r="DE1533" t="s">
        <v>3</v>
      </c>
      <c r="DF1533" t="s">
        <v>3</v>
      </c>
      <c r="DG1533" t="s">
        <v>3</v>
      </c>
      <c r="DH1533" t="s">
        <v>3</v>
      </c>
      <c r="DI1533" t="s">
        <v>3</v>
      </c>
      <c r="DJ1533" t="s">
        <v>3</v>
      </c>
      <c r="DK1533" t="s">
        <v>3</v>
      </c>
      <c r="DL1533" t="s">
        <v>3</v>
      </c>
      <c r="DM1533" t="s">
        <v>3</v>
      </c>
      <c r="DN1533">
        <v>0</v>
      </c>
      <c r="DO1533">
        <v>0</v>
      </c>
      <c r="DP1533">
        <v>1</v>
      </c>
      <c r="DQ1533">
        <v>1</v>
      </c>
      <c r="DU1533">
        <v>1013</v>
      </c>
      <c r="DV1533" t="s">
        <v>20</v>
      </c>
      <c r="DW1533" t="s">
        <v>20</v>
      </c>
      <c r="DX1533">
        <v>1</v>
      </c>
      <c r="DZ1533" t="s">
        <v>3</v>
      </c>
      <c r="EA1533" t="s">
        <v>3</v>
      </c>
      <c r="EB1533" t="s">
        <v>3</v>
      </c>
      <c r="EC1533" t="s">
        <v>3</v>
      </c>
      <c r="EE1533">
        <v>36260427</v>
      </c>
      <c r="EF1533">
        <v>2</v>
      </c>
      <c r="EG1533" t="s">
        <v>55</v>
      </c>
      <c r="EH1533">
        <v>0</v>
      </c>
      <c r="EI1533" t="s">
        <v>3</v>
      </c>
      <c r="EJ1533">
        <v>1</v>
      </c>
      <c r="EK1533">
        <v>11001</v>
      </c>
      <c r="EL1533" t="s">
        <v>23</v>
      </c>
      <c r="EM1533" t="s">
        <v>197</v>
      </c>
      <c r="EO1533" t="s">
        <v>3</v>
      </c>
      <c r="EQ1533">
        <v>0</v>
      </c>
      <c r="ER1533">
        <v>90.36</v>
      </c>
      <c r="ES1533">
        <v>0</v>
      </c>
      <c r="ET1533">
        <v>2.62</v>
      </c>
      <c r="EU1533">
        <v>0</v>
      </c>
      <c r="EV1533">
        <v>87.74</v>
      </c>
      <c r="EW1533">
        <v>8.99</v>
      </c>
      <c r="EX1533">
        <v>0</v>
      </c>
      <c r="EY1533">
        <v>0</v>
      </c>
      <c r="FQ1533">
        <v>0</v>
      </c>
      <c r="FR1533">
        <f t="shared" si="1515"/>
        <v>0</v>
      </c>
      <c r="FS1533">
        <v>0</v>
      </c>
      <c r="FT1533" t="s">
        <v>58</v>
      </c>
      <c r="FU1533" t="s">
        <v>59</v>
      </c>
      <c r="FX1533">
        <v>110.7</v>
      </c>
      <c r="FY1533">
        <v>63.75</v>
      </c>
      <c r="GA1533" t="s">
        <v>3</v>
      </c>
      <c r="GD1533">
        <v>1</v>
      </c>
      <c r="GF1533">
        <v>273681548</v>
      </c>
      <c r="GG1533">
        <v>2</v>
      </c>
      <c r="GH1533">
        <v>2</v>
      </c>
      <c r="GI1533">
        <v>2</v>
      </c>
      <c r="GJ1533">
        <v>0</v>
      </c>
      <c r="GK1533">
        <v>0</v>
      </c>
      <c r="GL1533">
        <f t="shared" si="1516"/>
        <v>0</v>
      </c>
      <c r="GM1533">
        <f t="shared" si="1517"/>
        <v>2320.44</v>
      </c>
      <c r="GN1533">
        <f t="shared" si="1518"/>
        <v>2320.44</v>
      </c>
      <c r="GO1533">
        <f t="shared" si="1519"/>
        <v>0</v>
      </c>
      <c r="GP1533">
        <f t="shared" si="1520"/>
        <v>0</v>
      </c>
      <c r="GR1533">
        <v>0</v>
      </c>
      <c r="GS1533">
        <v>3</v>
      </c>
      <c r="GT1533">
        <v>0</v>
      </c>
      <c r="GU1533" t="s">
        <v>3</v>
      </c>
      <c r="GV1533">
        <f t="shared" si="1521"/>
        <v>0</v>
      </c>
      <c r="GW1533">
        <v>1</v>
      </c>
      <c r="GX1533">
        <f t="shared" si="1522"/>
        <v>0</v>
      </c>
      <c r="HA1533">
        <v>0</v>
      </c>
      <c r="HB1533">
        <v>0</v>
      </c>
      <c r="HC1533">
        <f t="shared" si="1523"/>
        <v>0</v>
      </c>
      <c r="HE1533" t="s">
        <v>3</v>
      </c>
      <c r="HF1533" t="s">
        <v>3</v>
      </c>
      <c r="IK1533">
        <v>0</v>
      </c>
    </row>
    <row r="1534" spans="1:245">
      <c r="A1534">
        <v>17</v>
      </c>
      <c r="B1534">
        <v>0</v>
      </c>
      <c r="C1534">
        <f>ROW(SmtRes!A1377)</f>
        <v>1377</v>
      </c>
      <c r="D1534">
        <f>ROW(EtalonRes!A1363)</f>
        <v>1363</v>
      </c>
      <c r="E1534" t="s">
        <v>50</v>
      </c>
      <c r="F1534" t="s">
        <v>366</v>
      </c>
      <c r="G1534" t="s">
        <v>367</v>
      </c>
      <c r="H1534" t="s">
        <v>33</v>
      </c>
      <c r="I1534">
        <f>ROUND(74.58/100,9)</f>
        <v>0.74580000000000002</v>
      </c>
      <c r="J1534">
        <v>0</v>
      </c>
      <c r="O1534">
        <f t="shared" si="1485"/>
        <v>3735.6</v>
      </c>
      <c r="P1534">
        <f t="shared" si="1486"/>
        <v>6.95</v>
      </c>
      <c r="Q1534">
        <f t="shared" si="1487"/>
        <v>16.88</v>
      </c>
      <c r="R1534">
        <f t="shared" si="1488"/>
        <v>3.31</v>
      </c>
      <c r="S1534">
        <f t="shared" si="1489"/>
        <v>3711.77</v>
      </c>
      <c r="T1534">
        <f t="shared" si="1490"/>
        <v>0</v>
      </c>
      <c r="U1534">
        <f t="shared" si="1491"/>
        <v>12.171456000000001</v>
      </c>
      <c r="V1534">
        <f t="shared" si="1492"/>
        <v>7.4580000000000002E-3</v>
      </c>
      <c r="W1534">
        <f t="shared" si="1493"/>
        <v>0</v>
      </c>
      <c r="X1534">
        <f t="shared" si="1494"/>
        <v>3529.33</v>
      </c>
      <c r="Y1534">
        <f t="shared" si="1495"/>
        <v>1746.09</v>
      </c>
      <c r="AA1534">
        <v>33525518</v>
      </c>
      <c r="AB1534">
        <f t="shared" si="1496"/>
        <v>159.41999999999999</v>
      </c>
      <c r="AC1534">
        <f>ROUND((ES1534),6)</f>
        <v>0.36</v>
      </c>
      <c r="AD1534">
        <f t="shared" si="1497"/>
        <v>2.06</v>
      </c>
      <c r="AE1534">
        <f t="shared" si="1498"/>
        <v>0.14000000000000001</v>
      </c>
      <c r="AF1534">
        <f t="shared" si="1499"/>
        <v>157</v>
      </c>
      <c r="AG1534">
        <f t="shared" si="1500"/>
        <v>0</v>
      </c>
      <c r="AH1534">
        <f t="shared" si="1501"/>
        <v>16.32</v>
      </c>
      <c r="AI1534">
        <f t="shared" si="1502"/>
        <v>0.01</v>
      </c>
      <c r="AJ1534">
        <f t="shared" si="1503"/>
        <v>0</v>
      </c>
      <c r="AK1534">
        <v>159.41999999999999</v>
      </c>
      <c r="AL1534">
        <v>0.36</v>
      </c>
      <c r="AM1534">
        <v>2.06</v>
      </c>
      <c r="AN1534">
        <v>0.14000000000000001</v>
      </c>
      <c r="AO1534">
        <v>157</v>
      </c>
      <c r="AP1534">
        <v>0</v>
      </c>
      <c r="AQ1534">
        <v>16.32</v>
      </c>
      <c r="AR1534">
        <v>0.01</v>
      </c>
      <c r="AS1534">
        <v>0</v>
      </c>
      <c r="AT1534">
        <v>95</v>
      </c>
      <c r="AU1534">
        <v>47</v>
      </c>
      <c r="AV1534">
        <v>1</v>
      </c>
      <c r="AW1534">
        <v>1</v>
      </c>
      <c r="AZ1534">
        <v>1</v>
      </c>
      <c r="BA1534">
        <v>31.7</v>
      </c>
      <c r="BB1534">
        <v>10.99</v>
      </c>
      <c r="BC1534">
        <v>25.89</v>
      </c>
      <c r="BD1534" t="s">
        <v>3</v>
      </c>
      <c r="BE1534" t="s">
        <v>3</v>
      </c>
      <c r="BF1534" t="s">
        <v>3</v>
      </c>
      <c r="BG1534" t="s">
        <v>3</v>
      </c>
      <c r="BH1534">
        <v>0</v>
      </c>
      <c r="BI1534">
        <v>1</v>
      </c>
      <c r="BJ1534" t="s">
        <v>368</v>
      </c>
      <c r="BM1534">
        <v>15001</v>
      </c>
      <c r="BN1534">
        <v>0</v>
      </c>
      <c r="BO1534" t="s">
        <v>366</v>
      </c>
      <c r="BP1534">
        <v>1</v>
      </c>
      <c r="BQ1534">
        <v>2</v>
      </c>
      <c r="BR1534">
        <v>0</v>
      </c>
      <c r="BS1534">
        <v>31.7</v>
      </c>
      <c r="BT1534">
        <v>1</v>
      </c>
      <c r="BU1534">
        <v>1</v>
      </c>
      <c r="BV1534">
        <v>1</v>
      </c>
      <c r="BW1534">
        <v>1</v>
      </c>
      <c r="BX1534">
        <v>1</v>
      </c>
      <c r="BY1534" t="s">
        <v>3</v>
      </c>
      <c r="BZ1534">
        <v>105</v>
      </c>
      <c r="CA1534">
        <v>55</v>
      </c>
      <c r="CE1534">
        <v>0</v>
      </c>
      <c r="CF1534">
        <v>0</v>
      </c>
      <c r="CG1534">
        <v>0</v>
      </c>
      <c r="CM1534">
        <v>0</v>
      </c>
      <c r="CN1534" t="s">
        <v>3</v>
      </c>
      <c r="CO1534">
        <v>0</v>
      </c>
      <c r="CP1534">
        <f t="shared" si="1504"/>
        <v>3735.6</v>
      </c>
      <c r="CQ1534">
        <f t="shared" si="1505"/>
        <v>9.3203999999999994</v>
      </c>
      <c r="CR1534">
        <f t="shared" si="1506"/>
        <v>22.639400000000002</v>
      </c>
      <c r="CS1534">
        <f t="shared" si="1507"/>
        <v>4.4380000000000006</v>
      </c>
      <c r="CT1534">
        <f t="shared" si="1508"/>
        <v>4976.8999999999996</v>
      </c>
      <c r="CU1534">
        <f t="shared" si="1509"/>
        <v>0</v>
      </c>
      <c r="CV1534">
        <f t="shared" si="1510"/>
        <v>16.32</v>
      </c>
      <c r="CW1534">
        <f t="shared" si="1511"/>
        <v>0.01</v>
      </c>
      <c r="CX1534">
        <f t="shared" si="1512"/>
        <v>0</v>
      </c>
      <c r="CY1534">
        <f t="shared" si="1513"/>
        <v>3529.3259999999996</v>
      </c>
      <c r="CZ1534">
        <f t="shared" si="1514"/>
        <v>1746.0876000000001</v>
      </c>
      <c r="DC1534" t="s">
        <v>3</v>
      </c>
      <c r="DD1534" t="s">
        <v>3</v>
      </c>
      <c r="DE1534" t="s">
        <v>3</v>
      </c>
      <c r="DF1534" t="s">
        <v>3</v>
      </c>
      <c r="DG1534" t="s">
        <v>3</v>
      </c>
      <c r="DH1534" t="s">
        <v>3</v>
      </c>
      <c r="DI1534" t="s">
        <v>3</v>
      </c>
      <c r="DJ1534" t="s">
        <v>3</v>
      </c>
      <c r="DK1534" t="s">
        <v>3</v>
      </c>
      <c r="DL1534" t="s">
        <v>3</v>
      </c>
      <c r="DM1534" t="s">
        <v>3</v>
      </c>
      <c r="DN1534">
        <v>0</v>
      </c>
      <c r="DO1534">
        <v>0</v>
      </c>
      <c r="DP1534">
        <v>1</v>
      </c>
      <c r="DQ1534">
        <v>1</v>
      </c>
      <c r="DU1534">
        <v>1013</v>
      </c>
      <c r="DV1534" t="s">
        <v>33</v>
      </c>
      <c r="DW1534" t="s">
        <v>33</v>
      </c>
      <c r="DX1534">
        <v>1</v>
      </c>
      <c r="DZ1534" t="s">
        <v>3</v>
      </c>
      <c r="EA1534" t="s">
        <v>3</v>
      </c>
      <c r="EB1534" t="s">
        <v>3</v>
      </c>
      <c r="EC1534" t="s">
        <v>3</v>
      </c>
      <c r="EE1534">
        <v>36260452</v>
      </c>
      <c r="EF1534">
        <v>2</v>
      </c>
      <c r="EG1534" t="s">
        <v>55</v>
      </c>
      <c r="EH1534">
        <v>0</v>
      </c>
      <c r="EI1534" t="s">
        <v>3</v>
      </c>
      <c r="EJ1534">
        <v>1</v>
      </c>
      <c r="EK1534">
        <v>15001</v>
      </c>
      <c r="EL1534" t="s">
        <v>180</v>
      </c>
      <c r="EM1534" t="s">
        <v>181</v>
      </c>
      <c r="EO1534" t="s">
        <v>3</v>
      </c>
      <c r="EQ1534">
        <v>0</v>
      </c>
      <c r="ER1534">
        <v>159.41999999999999</v>
      </c>
      <c r="ES1534">
        <v>0.36</v>
      </c>
      <c r="ET1534">
        <v>2.06</v>
      </c>
      <c r="EU1534">
        <v>0.14000000000000001</v>
      </c>
      <c r="EV1534">
        <v>157</v>
      </c>
      <c r="EW1534">
        <v>16.32</v>
      </c>
      <c r="EX1534">
        <v>0.01</v>
      </c>
      <c r="EY1534">
        <v>0</v>
      </c>
      <c r="FQ1534">
        <v>0</v>
      </c>
      <c r="FR1534">
        <f t="shared" si="1515"/>
        <v>0</v>
      </c>
      <c r="FS1534">
        <v>0</v>
      </c>
      <c r="FT1534" t="s">
        <v>58</v>
      </c>
      <c r="FU1534" t="s">
        <v>59</v>
      </c>
      <c r="FX1534">
        <v>94.5</v>
      </c>
      <c r="FY1534">
        <v>46.75</v>
      </c>
      <c r="GA1534" t="s">
        <v>3</v>
      </c>
      <c r="GD1534">
        <v>1</v>
      </c>
      <c r="GF1534">
        <v>-257371518</v>
      </c>
      <c r="GG1534">
        <v>2</v>
      </c>
      <c r="GH1534">
        <v>1</v>
      </c>
      <c r="GI1534">
        <v>2</v>
      </c>
      <c r="GJ1534">
        <v>0</v>
      </c>
      <c r="GK1534">
        <v>0</v>
      </c>
      <c r="GL1534">
        <f t="shared" si="1516"/>
        <v>0</v>
      </c>
      <c r="GM1534">
        <f t="shared" si="1517"/>
        <v>9011.02</v>
      </c>
      <c r="GN1534">
        <f t="shared" si="1518"/>
        <v>9011.02</v>
      </c>
      <c r="GO1534">
        <f t="shared" si="1519"/>
        <v>0</v>
      </c>
      <c r="GP1534">
        <f t="shared" si="1520"/>
        <v>0</v>
      </c>
      <c r="GR1534">
        <v>0</v>
      </c>
      <c r="GS1534">
        <v>3</v>
      </c>
      <c r="GT1534">
        <v>0</v>
      </c>
      <c r="GU1534" t="s">
        <v>3</v>
      </c>
      <c r="GV1534">
        <f t="shared" si="1521"/>
        <v>0</v>
      </c>
      <c r="GW1534">
        <v>1</v>
      </c>
      <c r="GX1534">
        <f t="shared" si="1522"/>
        <v>0</v>
      </c>
      <c r="HA1534">
        <v>0</v>
      </c>
      <c r="HB1534">
        <v>0</v>
      </c>
      <c r="HC1534">
        <f t="shared" si="1523"/>
        <v>0</v>
      </c>
      <c r="HE1534" t="s">
        <v>3</v>
      </c>
      <c r="HF1534" t="s">
        <v>3</v>
      </c>
      <c r="IK1534">
        <v>0</v>
      </c>
    </row>
    <row r="1535" spans="1:245">
      <c r="A1535">
        <v>18</v>
      </c>
      <c r="B1535">
        <v>0</v>
      </c>
      <c r="C1535">
        <v>1377</v>
      </c>
      <c r="E1535" t="s">
        <v>140</v>
      </c>
      <c r="F1535" t="s">
        <v>369</v>
      </c>
      <c r="G1535" t="s">
        <v>370</v>
      </c>
      <c r="H1535" t="s">
        <v>28</v>
      </c>
      <c r="I1535">
        <f>I1534*J1535</f>
        <v>1.4916E-2</v>
      </c>
      <c r="J1535">
        <v>0.02</v>
      </c>
      <c r="O1535">
        <f t="shared" si="1485"/>
        <v>0</v>
      </c>
      <c r="P1535">
        <f t="shared" si="1486"/>
        <v>0</v>
      </c>
      <c r="Q1535">
        <f t="shared" si="1487"/>
        <v>0</v>
      </c>
      <c r="R1535">
        <f t="shared" si="1488"/>
        <v>0</v>
      </c>
      <c r="S1535">
        <f t="shared" si="1489"/>
        <v>0</v>
      </c>
      <c r="T1535">
        <f t="shared" si="1490"/>
        <v>0</v>
      </c>
      <c r="U1535">
        <f t="shared" si="1491"/>
        <v>0</v>
      </c>
      <c r="V1535">
        <f t="shared" si="1492"/>
        <v>0</v>
      </c>
      <c r="W1535">
        <f t="shared" si="1493"/>
        <v>0</v>
      </c>
      <c r="X1535">
        <f t="shared" si="1494"/>
        <v>0</v>
      </c>
      <c r="Y1535">
        <f t="shared" si="1495"/>
        <v>0</v>
      </c>
      <c r="AA1535">
        <v>33525518</v>
      </c>
      <c r="AB1535">
        <f t="shared" si="1496"/>
        <v>0</v>
      </c>
      <c r="AC1535">
        <f>ROUND((ES1535),6)</f>
        <v>0</v>
      </c>
      <c r="AD1535">
        <f t="shared" si="1497"/>
        <v>0</v>
      </c>
      <c r="AE1535">
        <f t="shared" si="1498"/>
        <v>0</v>
      </c>
      <c r="AF1535">
        <f t="shared" si="1499"/>
        <v>0</v>
      </c>
      <c r="AG1535">
        <f t="shared" si="1500"/>
        <v>0</v>
      </c>
      <c r="AH1535">
        <f t="shared" si="1501"/>
        <v>0</v>
      </c>
      <c r="AI1535">
        <f t="shared" si="1502"/>
        <v>0</v>
      </c>
      <c r="AJ1535">
        <f t="shared" si="1503"/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95</v>
      </c>
      <c r="AU1535">
        <v>47</v>
      </c>
      <c r="AV1535">
        <v>1</v>
      </c>
      <c r="AW1535">
        <v>1</v>
      </c>
      <c r="AZ1535">
        <v>1</v>
      </c>
      <c r="BA1535">
        <v>1</v>
      </c>
      <c r="BB1535">
        <v>1</v>
      </c>
      <c r="BC1535">
        <v>1</v>
      </c>
      <c r="BD1535" t="s">
        <v>3</v>
      </c>
      <c r="BE1535" t="s">
        <v>3</v>
      </c>
      <c r="BF1535" t="s">
        <v>3</v>
      </c>
      <c r="BG1535" t="s">
        <v>3</v>
      </c>
      <c r="BH1535">
        <v>3</v>
      </c>
      <c r="BI1535">
        <v>1</v>
      </c>
      <c r="BJ1535" t="s">
        <v>371</v>
      </c>
      <c r="BM1535">
        <v>15001</v>
      </c>
      <c r="BN1535">
        <v>0</v>
      </c>
      <c r="BO1535" t="s">
        <v>3</v>
      </c>
      <c r="BP1535">
        <v>0</v>
      </c>
      <c r="BQ1535">
        <v>2</v>
      </c>
      <c r="BR1535">
        <v>0</v>
      </c>
      <c r="BS1535">
        <v>1</v>
      </c>
      <c r="BT1535">
        <v>1</v>
      </c>
      <c r="BU1535">
        <v>1</v>
      </c>
      <c r="BV1535">
        <v>1</v>
      </c>
      <c r="BW1535">
        <v>1</v>
      </c>
      <c r="BX1535">
        <v>1</v>
      </c>
      <c r="BY1535" t="s">
        <v>3</v>
      </c>
      <c r="BZ1535">
        <v>105</v>
      </c>
      <c r="CA1535">
        <v>55</v>
      </c>
      <c r="CE1535">
        <v>0</v>
      </c>
      <c r="CF1535">
        <v>0</v>
      </c>
      <c r="CG1535">
        <v>0</v>
      </c>
      <c r="CM1535">
        <v>0</v>
      </c>
      <c r="CN1535" t="s">
        <v>3</v>
      </c>
      <c r="CO1535">
        <v>0</v>
      </c>
      <c r="CP1535">
        <f t="shared" si="1504"/>
        <v>0</v>
      </c>
      <c r="CQ1535">
        <f t="shared" si="1505"/>
        <v>0</v>
      </c>
      <c r="CR1535">
        <f t="shared" si="1506"/>
        <v>0</v>
      </c>
      <c r="CS1535">
        <f t="shared" si="1507"/>
        <v>0</v>
      </c>
      <c r="CT1535">
        <f t="shared" si="1508"/>
        <v>0</v>
      </c>
      <c r="CU1535">
        <f t="shared" si="1509"/>
        <v>0</v>
      </c>
      <c r="CV1535">
        <f t="shared" si="1510"/>
        <v>0</v>
      </c>
      <c r="CW1535">
        <f t="shared" si="1511"/>
        <v>0</v>
      </c>
      <c r="CX1535">
        <f t="shared" si="1512"/>
        <v>0</v>
      </c>
      <c r="CY1535">
        <f t="shared" si="1513"/>
        <v>0</v>
      </c>
      <c r="CZ1535">
        <f t="shared" si="1514"/>
        <v>0</v>
      </c>
      <c r="DC1535" t="s">
        <v>3</v>
      </c>
      <c r="DD1535" t="s">
        <v>3</v>
      </c>
      <c r="DE1535" t="s">
        <v>3</v>
      </c>
      <c r="DF1535" t="s">
        <v>3</v>
      </c>
      <c r="DG1535" t="s">
        <v>3</v>
      </c>
      <c r="DH1535" t="s">
        <v>3</v>
      </c>
      <c r="DI1535" t="s">
        <v>3</v>
      </c>
      <c r="DJ1535" t="s">
        <v>3</v>
      </c>
      <c r="DK1535" t="s">
        <v>3</v>
      </c>
      <c r="DL1535" t="s">
        <v>3</v>
      </c>
      <c r="DM1535" t="s">
        <v>3</v>
      </c>
      <c r="DN1535">
        <v>0</v>
      </c>
      <c r="DO1535">
        <v>0</v>
      </c>
      <c r="DP1535">
        <v>1</v>
      </c>
      <c r="DQ1535">
        <v>1</v>
      </c>
      <c r="DU1535">
        <v>1009</v>
      </c>
      <c r="DV1535" t="s">
        <v>28</v>
      </c>
      <c r="DW1535" t="s">
        <v>28</v>
      </c>
      <c r="DX1535">
        <v>1000</v>
      </c>
      <c r="DZ1535" t="s">
        <v>3</v>
      </c>
      <c r="EA1535" t="s">
        <v>3</v>
      </c>
      <c r="EB1535" t="s">
        <v>3</v>
      </c>
      <c r="EC1535" t="s">
        <v>3</v>
      </c>
      <c r="EE1535">
        <v>36260452</v>
      </c>
      <c r="EF1535">
        <v>2</v>
      </c>
      <c r="EG1535" t="s">
        <v>55</v>
      </c>
      <c r="EH1535">
        <v>0</v>
      </c>
      <c r="EI1535" t="s">
        <v>3</v>
      </c>
      <c r="EJ1535">
        <v>1</v>
      </c>
      <c r="EK1535">
        <v>15001</v>
      </c>
      <c r="EL1535" t="s">
        <v>180</v>
      </c>
      <c r="EM1535" t="s">
        <v>181</v>
      </c>
      <c r="EO1535" t="s">
        <v>3</v>
      </c>
      <c r="EQ1535">
        <v>0</v>
      </c>
      <c r="ER1535">
        <v>0</v>
      </c>
      <c r="ES1535">
        <v>0</v>
      </c>
      <c r="ET1535">
        <v>0</v>
      </c>
      <c r="EU1535">
        <v>0</v>
      </c>
      <c r="EV1535">
        <v>0</v>
      </c>
      <c r="EW1535">
        <v>0</v>
      </c>
      <c r="EX1535">
        <v>0</v>
      </c>
      <c r="FQ1535">
        <v>0</v>
      </c>
      <c r="FR1535">
        <f t="shared" si="1515"/>
        <v>0</v>
      </c>
      <c r="FS1535">
        <v>0</v>
      </c>
      <c r="FT1535" t="s">
        <v>58</v>
      </c>
      <c r="FU1535" t="s">
        <v>59</v>
      </c>
      <c r="FX1535">
        <v>94.5</v>
      </c>
      <c r="FY1535">
        <v>46.75</v>
      </c>
      <c r="GA1535" t="s">
        <v>3</v>
      </c>
      <c r="GD1535">
        <v>1</v>
      </c>
      <c r="GF1535">
        <v>-192135928</v>
      </c>
      <c r="GG1535">
        <v>2</v>
      </c>
      <c r="GH1535">
        <v>1</v>
      </c>
      <c r="GI1535">
        <v>-2</v>
      </c>
      <c r="GJ1535">
        <v>0</v>
      </c>
      <c r="GK1535">
        <v>0</v>
      </c>
      <c r="GL1535">
        <f t="shared" si="1516"/>
        <v>0</v>
      </c>
      <c r="GM1535">
        <f t="shared" si="1517"/>
        <v>0</v>
      </c>
      <c r="GN1535">
        <f t="shared" si="1518"/>
        <v>0</v>
      </c>
      <c r="GO1535">
        <f t="shared" si="1519"/>
        <v>0</v>
      </c>
      <c r="GP1535">
        <f t="shared" si="1520"/>
        <v>0</v>
      </c>
      <c r="GR1535">
        <v>0</v>
      </c>
      <c r="GS1535">
        <v>3</v>
      </c>
      <c r="GT1535">
        <v>0</v>
      </c>
      <c r="GU1535" t="s">
        <v>3</v>
      </c>
      <c r="GV1535">
        <f t="shared" si="1521"/>
        <v>0</v>
      </c>
      <c r="GW1535">
        <v>1</v>
      </c>
      <c r="GX1535">
        <f t="shared" si="1522"/>
        <v>0</v>
      </c>
      <c r="HA1535">
        <v>0</v>
      </c>
      <c r="HB1535">
        <v>0</v>
      </c>
      <c r="HC1535">
        <f t="shared" si="1523"/>
        <v>0</v>
      </c>
      <c r="HE1535" t="s">
        <v>3</v>
      </c>
      <c r="HF1535" t="s">
        <v>3</v>
      </c>
      <c r="IK1535">
        <v>0</v>
      </c>
    </row>
    <row r="1536" spans="1:245">
      <c r="A1536">
        <v>17</v>
      </c>
      <c r="B1536">
        <v>0</v>
      </c>
      <c r="C1536">
        <f>ROW(SmtRes!A1387)</f>
        <v>1387</v>
      </c>
      <c r="D1536">
        <f>ROW(EtalonRes!A1373)</f>
        <v>1373</v>
      </c>
      <c r="E1536" t="s">
        <v>141</v>
      </c>
      <c r="F1536" t="s">
        <v>372</v>
      </c>
      <c r="G1536" t="s">
        <v>373</v>
      </c>
      <c r="H1536" t="s">
        <v>374</v>
      </c>
      <c r="I1536">
        <f>ROUND(38.34/100,9)</f>
        <v>0.38340000000000002</v>
      </c>
      <c r="J1536">
        <v>0</v>
      </c>
      <c r="O1536">
        <f t="shared" si="1485"/>
        <v>10448.030000000001</v>
      </c>
      <c r="P1536">
        <f t="shared" si="1486"/>
        <v>4982.87</v>
      </c>
      <c r="Q1536">
        <f t="shared" si="1487"/>
        <v>23.91</v>
      </c>
      <c r="R1536">
        <f t="shared" si="1488"/>
        <v>22.97</v>
      </c>
      <c r="S1536">
        <f t="shared" si="1489"/>
        <v>5441.25</v>
      </c>
      <c r="T1536">
        <f t="shared" si="1490"/>
        <v>0</v>
      </c>
      <c r="U1536">
        <f t="shared" si="1491"/>
        <v>18.924624000000001</v>
      </c>
      <c r="V1536">
        <f t="shared" si="1492"/>
        <v>5.3676000000000008E-2</v>
      </c>
      <c r="W1536">
        <f t="shared" si="1493"/>
        <v>0</v>
      </c>
      <c r="X1536">
        <f t="shared" si="1494"/>
        <v>5191.01</v>
      </c>
      <c r="Y1536">
        <f t="shared" si="1495"/>
        <v>2568.1799999999998</v>
      </c>
      <c r="AA1536">
        <v>33525518</v>
      </c>
      <c r="AB1536">
        <f t="shared" si="1496"/>
        <v>3265.18</v>
      </c>
      <c r="AC1536">
        <f>ROUND((ES1536),6)</f>
        <v>2813.1</v>
      </c>
      <c r="AD1536">
        <f t="shared" si="1497"/>
        <v>4.38</v>
      </c>
      <c r="AE1536">
        <f t="shared" si="1498"/>
        <v>1.89</v>
      </c>
      <c r="AF1536">
        <f t="shared" si="1499"/>
        <v>447.7</v>
      </c>
      <c r="AG1536">
        <f t="shared" si="1500"/>
        <v>0</v>
      </c>
      <c r="AH1536">
        <f t="shared" si="1501"/>
        <v>49.36</v>
      </c>
      <c r="AI1536">
        <f t="shared" si="1502"/>
        <v>0.14000000000000001</v>
      </c>
      <c r="AJ1536">
        <f t="shared" si="1503"/>
        <v>0</v>
      </c>
      <c r="AK1536">
        <v>3265.18</v>
      </c>
      <c r="AL1536">
        <v>2813.1</v>
      </c>
      <c r="AM1536">
        <v>4.38</v>
      </c>
      <c r="AN1536">
        <v>1.89</v>
      </c>
      <c r="AO1536">
        <v>447.7</v>
      </c>
      <c r="AP1536">
        <v>0</v>
      </c>
      <c r="AQ1536">
        <v>49.36</v>
      </c>
      <c r="AR1536">
        <v>0.14000000000000001</v>
      </c>
      <c r="AS1536">
        <v>0</v>
      </c>
      <c r="AT1536">
        <v>95</v>
      </c>
      <c r="AU1536">
        <v>47</v>
      </c>
      <c r="AV1536">
        <v>1</v>
      </c>
      <c r="AW1536">
        <v>1</v>
      </c>
      <c r="AZ1536">
        <v>1</v>
      </c>
      <c r="BA1536">
        <v>31.7</v>
      </c>
      <c r="BB1536">
        <v>14.24</v>
      </c>
      <c r="BC1536">
        <v>4.62</v>
      </c>
      <c r="BD1536" t="s">
        <v>3</v>
      </c>
      <c r="BE1536" t="s">
        <v>3</v>
      </c>
      <c r="BF1536" t="s">
        <v>3</v>
      </c>
      <c r="BG1536" t="s">
        <v>3</v>
      </c>
      <c r="BH1536">
        <v>0</v>
      </c>
      <c r="BI1536">
        <v>1</v>
      </c>
      <c r="BJ1536" t="s">
        <v>375</v>
      </c>
      <c r="BM1536">
        <v>15001</v>
      </c>
      <c r="BN1536">
        <v>0</v>
      </c>
      <c r="BO1536" t="s">
        <v>372</v>
      </c>
      <c r="BP1536">
        <v>1</v>
      </c>
      <c r="BQ1536">
        <v>2</v>
      </c>
      <c r="BR1536">
        <v>0</v>
      </c>
      <c r="BS1536">
        <v>31.7</v>
      </c>
      <c r="BT1536">
        <v>1</v>
      </c>
      <c r="BU1536">
        <v>1</v>
      </c>
      <c r="BV1536">
        <v>1</v>
      </c>
      <c r="BW1536">
        <v>1</v>
      </c>
      <c r="BX1536">
        <v>1</v>
      </c>
      <c r="BY1536" t="s">
        <v>3</v>
      </c>
      <c r="BZ1536">
        <v>105</v>
      </c>
      <c r="CA1536">
        <v>55</v>
      </c>
      <c r="CE1536">
        <v>0</v>
      </c>
      <c r="CF1536">
        <v>0</v>
      </c>
      <c r="CG1536">
        <v>0</v>
      </c>
      <c r="CM1536">
        <v>0</v>
      </c>
      <c r="CN1536" t="s">
        <v>3</v>
      </c>
      <c r="CO1536">
        <v>0</v>
      </c>
      <c r="CP1536">
        <f t="shared" si="1504"/>
        <v>10448.029999999999</v>
      </c>
      <c r="CQ1536">
        <f t="shared" si="1505"/>
        <v>12996.521999999999</v>
      </c>
      <c r="CR1536">
        <f t="shared" si="1506"/>
        <v>62.371200000000002</v>
      </c>
      <c r="CS1536">
        <f t="shared" si="1507"/>
        <v>59.912999999999997</v>
      </c>
      <c r="CT1536">
        <f t="shared" si="1508"/>
        <v>14192.09</v>
      </c>
      <c r="CU1536">
        <f t="shared" si="1509"/>
        <v>0</v>
      </c>
      <c r="CV1536">
        <f t="shared" si="1510"/>
        <v>49.36</v>
      </c>
      <c r="CW1536">
        <f t="shared" si="1511"/>
        <v>0.14000000000000001</v>
      </c>
      <c r="CX1536">
        <f t="shared" si="1512"/>
        <v>0</v>
      </c>
      <c r="CY1536">
        <f t="shared" si="1513"/>
        <v>5191.009</v>
      </c>
      <c r="CZ1536">
        <f t="shared" si="1514"/>
        <v>2568.1834000000003</v>
      </c>
      <c r="DC1536" t="s">
        <v>3</v>
      </c>
      <c r="DD1536" t="s">
        <v>3</v>
      </c>
      <c r="DE1536" t="s">
        <v>3</v>
      </c>
      <c r="DF1536" t="s">
        <v>3</v>
      </c>
      <c r="DG1536" t="s">
        <v>3</v>
      </c>
      <c r="DH1536" t="s">
        <v>3</v>
      </c>
      <c r="DI1536" t="s">
        <v>3</v>
      </c>
      <c r="DJ1536" t="s">
        <v>3</v>
      </c>
      <c r="DK1536" t="s">
        <v>3</v>
      </c>
      <c r="DL1536" t="s">
        <v>3</v>
      </c>
      <c r="DM1536" t="s">
        <v>3</v>
      </c>
      <c r="DN1536">
        <v>0</v>
      </c>
      <c r="DO1536">
        <v>0</v>
      </c>
      <c r="DP1536">
        <v>1</v>
      </c>
      <c r="DQ1536">
        <v>1</v>
      </c>
      <c r="DU1536">
        <v>1013</v>
      </c>
      <c r="DV1536" t="s">
        <v>374</v>
      </c>
      <c r="DW1536" t="s">
        <v>374</v>
      </c>
      <c r="DX1536">
        <v>1</v>
      </c>
      <c r="DZ1536" t="s">
        <v>3</v>
      </c>
      <c r="EA1536" t="s">
        <v>3</v>
      </c>
      <c r="EB1536" t="s">
        <v>3</v>
      </c>
      <c r="EC1536" t="s">
        <v>3</v>
      </c>
      <c r="EE1536">
        <v>36260452</v>
      </c>
      <c r="EF1536">
        <v>2</v>
      </c>
      <c r="EG1536" t="s">
        <v>55</v>
      </c>
      <c r="EH1536">
        <v>0</v>
      </c>
      <c r="EI1536" t="s">
        <v>3</v>
      </c>
      <c r="EJ1536">
        <v>1</v>
      </c>
      <c r="EK1536">
        <v>15001</v>
      </c>
      <c r="EL1536" t="s">
        <v>180</v>
      </c>
      <c r="EM1536" t="s">
        <v>181</v>
      </c>
      <c r="EO1536" t="s">
        <v>3</v>
      </c>
      <c r="EQ1536">
        <v>0</v>
      </c>
      <c r="ER1536">
        <v>3265.18</v>
      </c>
      <c r="ES1536">
        <v>2813.1</v>
      </c>
      <c r="ET1536">
        <v>4.38</v>
      </c>
      <c r="EU1536">
        <v>1.89</v>
      </c>
      <c r="EV1536">
        <v>447.7</v>
      </c>
      <c r="EW1536">
        <v>49.36</v>
      </c>
      <c r="EX1536">
        <v>0.14000000000000001</v>
      </c>
      <c r="EY1536">
        <v>0</v>
      </c>
      <c r="FQ1536">
        <v>0</v>
      </c>
      <c r="FR1536">
        <f t="shared" si="1515"/>
        <v>0</v>
      </c>
      <c r="FS1536">
        <v>0</v>
      </c>
      <c r="FT1536" t="s">
        <v>58</v>
      </c>
      <c r="FU1536" t="s">
        <v>59</v>
      </c>
      <c r="FX1536">
        <v>94.5</v>
      </c>
      <c r="FY1536">
        <v>46.75</v>
      </c>
      <c r="GA1536" t="s">
        <v>3</v>
      </c>
      <c r="GD1536">
        <v>1</v>
      </c>
      <c r="GF1536">
        <v>-1709648782</v>
      </c>
      <c r="GG1536">
        <v>2</v>
      </c>
      <c r="GH1536">
        <v>1</v>
      </c>
      <c r="GI1536">
        <v>2</v>
      </c>
      <c r="GJ1536">
        <v>0</v>
      </c>
      <c r="GK1536">
        <v>0</v>
      </c>
      <c r="GL1536">
        <f t="shared" si="1516"/>
        <v>0</v>
      </c>
      <c r="GM1536">
        <f t="shared" si="1517"/>
        <v>18207.22</v>
      </c>
      <c r="GN1536">
        <f t="shared" si="1518"/>
        <v>18207.22</v>
      </c>
      <c r="GO1536">
        <f t="shared" si="1519"/>
        <v>0</v>
      </c>
      <c r="GP1536">
        <f t="shared" si="1520"/>
        <v>0</v>
      </c>
      <c r="GR1536">
        <v>0</v>
      </c>
      <c r="GS1536">
        <v>3</v>
      </c>
      <c r="GT1536">
        <v>0</v>
      </c>
      <c r="GU1536" t="s">
        <v>3</v>
      </c>
      <c r="GV1536">
        <f t="shared" si="1521"/>
        <v>0</v>
      </c>
      <c r="GW1536">
        <v>1</v>
      </c>
      <c r="GX1536">
        <f t="shared" si="1522"/>
        <v>0</v>
      </c>
      <c r="HA1536">
        <v>0</v>
      </c>
      <c r="HB1536">
        <v>0</v>
      </c>
      <c r="HC1536">
        <f t="shared" si="1523"/>
        <v>0</v>
      </c>
      <c r="HE1536" t="s">
        <v>3</v>
      </c>
      <c r="HF1536" t="s">
        <v>3</v>
      </c>
      <c r="IK1536">
        <v>0</v>
      </c>
    </row>
    <row r="1537" spans="1:245">
      <c r="A1537">
        <v>17</v>
      </c>
      <c r="B1537">
        <v>0</v>
      </c>
      <c r="C1537">
        <f>ROW(SmtRes!A1396)</f>
        <v>1396</v>
      </c>
      <c r="D1537">
        <f>ROW(EtalonRes!A1382)</f>
        <v>1382</v>
      </c>
      <c r="E1537" t="s">
        <v>148</v>
      </c>
      <c r="F1537" t="s">
        <v>343</v>
      </c>
      <c r="G1537" t="s">
        <v>344</v>
      </c>
      <c r="H1537" t="s">
        <v>270</v>
      </c>
      <c r="I1537">
        <f>ROUND(74.58/100,9)</f>
        <v>0.74580000000000002</v>
      </c>
      <c r="J1537">
        <v>0</v>
      </c>
      <c r="O1537">
        <f t="shared" si="1485"/>
        <v>9108.44</v>
      </c>
      <c r="P1537">
        <f t="shared" si="1486"/>
        <v>0</v>
      </c>
      <c r="Q1537">
        <f t="shared" si="1487"/>
        <v>107.75</v>
      </c>
      <c r="R1537">
        <f t="shared" si="1488"/>
        <v>5.44</v>
      </c>
      <c r="S1537">
        <f t="shared" si="1489"/>
        <v>9000.69</v>
      </c>
      <c r="T1537">
        <f t="shared" si="1490"/>
        <v>0</v>
      </c>
      <c r="U1537">
        <f t="shared" si="1491"/>
        <v>32.487048000000001</v>
      </c>
      <c r="V1537">
        <f t="shared" si="1492"/>
        <v>1.4916E-2</v>
      </c>
      <c r="W1537">
        <f t="shared" si="1493"/>
        <v>0</v>
      </c>
      <c r="X1537">
        <f t="shared" si="1494"/>
        <v>8555.82</v>
      </c>
      <c r="Y1537">
        <f t="shared" si="1495"/>
        <v>4232.88</v>
      </c>
      <c r="AA1537">
        <v>33525518</v>
      </c>
      <c r="AB1537">
        <f t="shared" si="1496"/>
        <v>394.34</v>
      </c>
      <c r="AC1537">
        <f>ROUND(0,6)</f>
        <v>0</v>
      </c>
      <c r="AD1537">
        <f t="shared" si="1497"/>
        <v>13.63</v>
      </c>
      <c r="AE1537">
        <f t="shared" si="1498"/>
        <v>0.23</v>
      </c>
      <c r="AF1537">
        <f t="shared" si="1499"/>
        <v>380.71</v>
      </c>
      <c r="AG1537">
        <f t="shared" si="1500"/>
        <v>0</v>
      </c>
      <c r="AH1537">
        <f t="shared" si="1501"/>
        <v>43.56</v>
      </c>
      <c r="AI1537">
        <f t="shared" si="1502"/>
        <v>0.02</v>
      </c>
      <c r="AJ1537">
        <f t="shared" si="1503"/>
        <v>0</v>
      </c>
      <c r="AK1537">
        <v>394.34</v>
      </c>
      <c r="AL1537">
        <v>0</v>
      </c>
      <c r="AM1537">
        <v>13.63</v>
      </c>
      <c r="AN1537">
        <v>0.23</v>
      </c>
      <c r="AO1537">
        <v>380.71</v>
      </c>
      <c r="AP1537">
        <v>0</v>
      </c>
      <c r="AQ1537">
        <v>43.56</v>
      </c>
      <c r="AR1537">
        <v>0.02</v>
      </c>
      <c r="AS1537">
        <v>0</v>
      </c>
      <c r="AT1537">
        <v>95</v>
      </c>
      <c r="AU1537">
        <v>47</v>
      </c>
      <c r="AV1537">
        <v>1</v>
      </c>
      <c r="AW1537">
        <v>1</v>
      </c>
      <c r="AZ1537">
        <v>1</v>
      </c>
      <c r="BA1537">
        <v>31.7</v>
      </c>
      <c r="BB1537">
        <v>10.6</v>
      </c>
      <c r="BC1537">
        <v>5.39</v>
      </c>
      <c r="BD1537" t="s">
        <v>3</v>
      </c>
      <c r="BE1537" t="s">
        <v>3</v>
      </c>
      <c r="BF1537" t="s">
        <v>3</v>
      </c>
      <c r="BG1537" t="s">
        <v>3</v>
      </c>
      <c r="BH1537">
        <v>0</v>
      </c>
      <c r="BI1537">
        <v>1</v>
      </c>
      <c r="BJ1537" t="s">
        <v>345</v>
      </c>
      <c r="BM1537">
        <v>15001</v>
      </c>
      <c r="BN1537">
        <v>0</v>
      </c>
      <c r="BO1537" t="s">
        <v>343</v>
      </c>
      <c r="BP1537">
        <v>1</v>
      </c>
      <c r="BQ1537">
        <v>2</v>
      </c>
      <c r="BR1537">
        <v>0</v>
      </c>
      <c r="BS1537">
        <v>31.7</v>
      </c>
      <c r="BT1537">
        <v>1</v>
      </c>
      <c r="BU1537">
        <v>1</v>
      </c>
      <c r="BV1537">
        <v>1</v>
      </c>
      <c r="BW1537">
        <v>1</v>
      </c>
      <c r="BX1537">
        <v>1</v>
      </c>
      <c r="BY1537" t="s">
        <v>3</v>
      </c>
      <c r="BZ1537">
        <v>105</v>
      </c>
      <c r="CA1537">
        <v>55</v>
      </c>
      <c r="CE1537">
        <v>0</v>
      </c>
      <c r="CF1537">
        <v>0</v>
      </c>
      <c r="CG1537">
        <v>0</v>
      </c>
      <c r="CM1537">
        <v>0</v>
      </c>
      <c r="CN1537" t="s">
        <v>3</v>
      </c>
      <c r="CO1537">
        <v>0</v>
      </c>
      <c r="CP1537">
        <f t="shared" si="1504"/>
        <v>9108.44</v>
      </c>
      <c r="CQ1537">
        <f t="shared" si="1505"/>
        <v>0</v>
      </c>
      <c r="CR1537">
        <f t="shared" si="1506"/>
        <v>144.47800000000001</v>
      </c>
      <c r="CS1537">
        <f t="shared" si="1507"/>
        <v>7.2910000000000004</v>
      </c>
      <c r="CT1537">
        <f t="shared" si="1508"/>
        <v>12068.507</v>
      </c>
      <c r="CU1537">
        <f t="shared" si="1509"/>
        <v>0</v>
      </c>
      <c r="CV1537">
        <f t="shared" si="1510"/>
        <v>43.56</v>
      </c>
      <c r="CW1537">
        <f t="shared" si="1511"/>
        <v>0.02</v>
      </c>
      <c r="CX1537">
        <f t="shared" si="1512"/>
        <v>0</v>
      </c>
      <c r="CY1537">
        <f t="shared" si="1513"/>
        <v>8555.8235000000004</v>
      </c>
      <c r="CZ1537">
        <f t="shared" si="1514"/>
        <v>4232.8811000000005</v>
      </c>
      <c r="DC1537" t="s">
        <v>3</v>
      </c>
      <c r="DD1537" t="s">
        <v>214</v>
      </c>
      <c r="DE1537" t="s">
        <v>3</v>
      </c>
      <c r="DF1537" t="s">
        <v>3</v>
      </c>
      <c r="DG1537" t="s">
        <v>3</v>
      </c>
      <c r="DH1537" t="s">
        <v>3</v>
      </c>
      <c r="DI1537" t="s">
        <v>3</v>
      </c>
      <c r="DJ1537" t="s">
        <v>3</v>
      </c>
      <c r="DK1537" t="s">
        <v>3</v>
      </c>
      <c r="DL1537" t="s">
        <v>3</v>
      </c>
      <c r="DM1537" t="s">
        <v>3</v>
      </c>
      <c r="DN1537">
        <v>0</v>
      </c>
      <c r="DO1537">
        <v>0</v>
      </c>
      <c r="DP1537">
        <v>1</v>
      </c>
      <c r="DQ1537">
        <v>1</v>
      </c>
      <c r="DU1537">
        <v>1005</v>
      </c>
      <c r="DV1537" t="s">
        <v>270</v>
      </c>
      <c r="DW1537" t="s">
        <v>270</v>
      </c>
      <c r="DX1537">
        <v>100</v>
      </c>
      <c r="DZ1537" t="s">
        <v>3</v>
      </c>
      <c r="EA1537" t="s">
        <v>3</v>
      </c>
      <c r="EB1537" t="s">
        <v>3</v>
      </c>
      <c r="EC1537" t="s">
        <v>3</v>
      </c>
      <c r="EE1537">
        <v>36260452</v>
      </c>
      <c r="EF1537">
        <v>2</v>
      </c>
      <c r="EG1537" t="s">
        <v>55</v>
      </c>
      <c r="EH1537">
        <v>0</v>
      </c>
      <c r="EI1537" t="s">
        <v>3</v>
      </c>
      <c r="EJ1537">
        <v>1</v>
      </c>
      <c r="EK1537">
        <v>15001</v>
      </c>
      <c r="EL1537" t="s">
        <v>180</v>
      </c>
      <c r="EM1537" t="s">
        <v>181</v>
      </c>
      <c r="EO1537" t="s">
        <v>3</v>
      </c>
      <c r="EQ1537">
        <v>0</v>
      </c>
      <c r="ER1537">
        <v>394.34</v>
      </c>
      <c r="ES1537">
        <v>0</v>
      </c>
      <c r="ET1537">
        <v>13.63</v>
      </c>
      <c r="EU1537">
        <v>0.23</v>
      </c>
      <c r="EV1537">
        <v>380.71</v>
      </c>
      <c r="EW1537">
        <v>43.56</v>
      </c>
      <c r="EX1537">
        <v>0.02</v>
      </c>
      <c r="EY1537">
        <v>0</v>
      </c>
      <c r="FQ1537">
        <v>0</v>
      </c>
      <c r="FR1537">
        <f t="shared" si="1515"/>
        <v>0</v>
      </c>
      <c r="FS1537">
        <v>0</v>
      </c>
      <c r="FT1537" t="s">
        <v>58</v>
      </c>
      <c r="FU1537" t="s">
        <v>59</v>
      </c>
      <c r="FX1537">
        <v>94.5</v>
      </c>
      <c r="FY1537">
        <v>46.75</v>
      </c>
      <c r="GA1537" t="s">
        <v>3</v>
      </c>
      <c r="GD1537">
        <v>1</v>
      </c>
      <c r="GF1537">
        <v>1725986332</v>
      </c>
      <c r="GG1537">
        <v>2</v>
      </c>
      <c r="GH1537">
        <v>2</v>
      </c>
      <c r="GI1537">
        <v>2</v>
      </c>
      <c r="GJ1537">
        <v>0</v>
      </c>
      <c r="GK1537">
        <v>0</v>
      </c>
      <c r="GL1537">
        <f t="shared" si="1516"/>
        <v>0</v>
      </c>
      <c r="GM1537">
        <f t="shared" si="1517"/>
        <v>21897.14</v>
      </c>
      <c r="GN1537">
        <f t="shared" si="1518"/>
        <v>21897.14</v>
      </c>
      <c r="GO1537">
        <f t="shared" si="1519"/>
        <v>0</v>
      </c>
      <c r="GP1537">
        <f t="shared" si="1520"/>
        <v>0</v>
      </c>
      <c r="GR1537">
        <v>0</v>
      </c>
      <c r="GS1537">
        <v>3</v>
      </c>
      <c r="GT1537">
        <v>0</v>
      </c>
      <c r="GU1537" t="s">
        <v>3</v>
      </c>
      <c r="GV1537">
        <f t="shared" si="1521"/>
        <v>0</v>
      </c>
      <c r="GW1537">
        <v>1</v>
      </c>
      <c r="GX1537">
        <f t="shared" si="1522"/>
        <v>0</v>
      </c>
      <c r="HA1537">
        <v>0</v>
      </c>
      <c r="HB1537">
        <v>0</v>
      </c>
      <c r="HC1537">
        <f t="shared" si="1523"/>
        <v>0</v>
      </c>
      <c r="HE1537" t="s">
        <v>3</v>
      </c>
      <c r="HF1537" t="s">
        <v>3</v>
      </c>
      <c r="IK1537">
        <v>0</v>
      </c>
    </row>
    <row r="1538" spans="1:245">
      <c r="A1538">
        <v>17</v>
      </c>
      <c r="B1538">
        <v>0</v>
      </c>
      <c r="C1538">
        <f>ROW(SmtRes!A1402)</f>
        <v>1402</v>
      </c>
      <c r="D1538">
        <f>ROW(EtalonRes!A1388)</f>
        <v>1388</v>
      </c>
      <c r="E1538" t="s">
        <v>152</v>
      </c>
      <c r="F1538" t="s">
        <v>277</v>
      </c>
      <c r="G1538" t="s">
        <v>278</v>
      </c>
      <c r="H1538" t="s">
        <v>279</v>
      </c>
      <c r="I1538">
        <f>ROUND(53/100,9)</f>
        <v>0.53</v>
      </c>
      <c r="J1538">
        <v>0</v>
      </c>
      <c r="O1538">
        <f t="shared" si="1485"/>
        <v>18586.53</v>
      </c>
      <c r="P1538">
        <f t="shared" si="1486"/>
        <v>0</v>
      </c>
      <c r="Q1538">
        <f t="shared" si="1487"/>
        <v>2405.15</v>
      </c>
      <c r="R1538">
        <f t="shared" si="1488"/>
        <v>172.38</v>
      </c>
      <c r="S1538">
        <f t="shared" si="1489"/>
        <v>16181.38</v>
      </c>
      <c r="T1538">
        <f t="shared" si="1490"/>
        <v>0</v>
      </c>
      <c r="U1538">
        <f t="shared" si="1491"/>
        <v>54.303800000000003</v>
      </c>
      <c r="V1538">
        <f t="shared" si="1492"/>
        <v>0.40280000000000005</v>
      </c>
      <c r="W1538">
        <f t="shared" si="1493"/>
        <v>0</v>
      </c>
      <c r="X1538">
        <f t="shared" si="1494"/>
        <v>15536.07</v>
      </c>
      <c r="Y1538">
        <f t="shared" si="1495"/>
        <v>7686.27</v>
      </c>
      <c r="AA1538">
        <v>33525518</v>
      </c>
      <c r="AB1538">
        <f t="shared" si="1496"/>
        <v>1396.55</v>
      </c>
      <c r="AC1538">
        <f>ROUND(0,6)</f>
        <v>0</v>
      </c>
      <c r="AD1538">
        <f t="shared" si="1497"/>
        <v>433.43</v>
      </c>
      <c r="AE1538">
        <f t="shared" si="1498"/>
        <v>10.26</v>
      </c>
      <c r="AF1538">
        <f t="shared" si="1499"/>
        <v>963.12</v>
      </c>
      <c r="AG1538">
        <f t="shared" si="1500"/>
        <v>0</v>
      </c>
      <c r="AH1538">
        <f t="shared" si="1501"/>
        <v>102.46</v>
      </c>
      <c r="AI1538">
        <f t="shared" si="1502"/>
        <v>0.76</v>
      </c>
      <c r="AJ1538">
        <f t="shared" si="1503"/>
        <v>0</v>
      </c>
      <c r="AK1538">
        <v>6747.4</v>
      </c>
      <c r="AL1538">
        <v>5350.85</v>
      </c>
      <c r="AM1538">
        <v>433.43</v>
      </c>
      <c r="AN1538">
        <v>10.26</v>
      </c>
      <c r="AO1538">
        <v>963.12</v>
      </c>
      <c r="AP1538">
        <v>0</v>
      </c>
      <c r="AQ1538">
        <v>102.46</v>
      </c>
      <c r="AR1538">
        <v>0.76</v>
      </c>
      <c r="AS1538">
        <v>0</v>
      </c>
      <c r="AT1538">
        <v>95</v>
      </c>
      <c r="AU1538">
        <v>47</v>
      </c>
      <c r="AV1538">
        <v>1</v>
      </c>
      <c r="AW1538">
        <v>1</v>
      </c>
      <c r="AZ1538">
        <v>1</v>
      </c>
      <c r="BA1538">
        <v>31.7</v>
      </c>
      <c r="BB1538">
        <v>10.47</v>
      </c>
      <c r="BC1538">
        <v>4.9800000000000004</v>
      </c>
      <c r="BD1538" t="s">
        <v>3</v>
      </c>
      <c r="BE1538" t="s">
        <v>3</v>
      </c>
      <c r="BF1538" t="s">
        <v>3</v>
      </c>
      <c r="BG1538" t="s">
        <v>3</v>
      </c>
      <c r="BH1538">
        <v>0</v>
      </c>
      <c r="BI1538">
        <v>1</v>
      </c>
      <c r="BJ1538" t="s">
        <v>280</v>
      </c>
      <c r="BM1538">
        <v>15001</v>
      </c>
      <c r="BN1538">
        <v>0</v>
      </c>
      <c r="BO1538" t="s">
        <v>277</v>
      </c>
      <c r="BP1538">
        <v>1</v>
      </c>
      <c r="BQ1538">
        <v>2</v>
      </c>
      <c r="BR1538">
        <v>0</v>
      </c>
      <c r="BS1538">
        <v>31.7</v>
      </c>
      <c r="BT1538">
        <v>1</v>
      </c>
      <c r="BU1538">
        <v>1</v>
      </c>
      <c r="BV1538">
        <v>1</v>
      </c>
      <c r="BW1538">
        <v>1</v>
      </c>
      <c r="BX1538">
        <v>1</v>
      </c>
      <c r="BY1538" t="s">
        <v>3</v>
      </c>
      <c r="BZ1538">
        <v>105</v>
      </c>
      <c r="CA1538">
        <v>55</v>
      </c>
      <c r="CE1538">
        <v>0</v>
      </c>
      <c r="CF1538">
        <v>0</v>
      </c>
      <c r="CG1538">
        <v>0</v>
      </c>
      <c r="CM1538">
        <v>0</v>
      </c>
      <c r="CN1538" t="s">
        <v>3</v>
      </c>
      <c r="CO1538">
        <v>0</v>
      </c>
      <c r="CP1538">
        <f t="shared" si="1504"/>
        <v>18586.53</v>
      </c>
      <c r="CQ1538">
        <f t="shared" si="1505"/>
        <v>0</v>
      </c>
      <c r="CR1538">
        <f t="shared" si="1506"/>
        <v>4538.0120999999999</v>
      </c>
      <c r="CS1538">
        <f t="shared" si="1507"/>
        <v>325.24199999999996</v>
      </c>
      <c r="CT1538">
        <f t="shared" si="1508"/>
        <v>30530.903999999999</v>
      </c>
      <c r="CU1538">
        <f t="shared" si="1509"/>
        <v>0</v>
      </c>
      <c r="CV1538">
        <f t="shared" si="1510"/>
        <v>102.46</v>
      </c>
      <c r="CW1538">
        <f t="shared" si="1511"/>
        <v>0.76</v>
      </c>
      <c r="CX1538">
        <f t="shared" si="1512"/>
        <v>0</v>
      </c>
      <c r="CY1538">
        <f t="shared" si="1513"/>
        <v>15536.072</v>
      </c>
      <c r="CZ1538">
        <f t="shared" si="1514"/>
        <v>7686.2671999999993</v>
      </c>
      <c r="DC1538" t="s">
        <v>3</v>
      </c>
      <c r="DD1538" t="s">
        <v>214</v>
      </c>
      <c r="DE1538" t="s">
        <v>3</v>
      </c>
      <c r="DF1538" t="s">
        <v>3</v>
      </c>
      <c r="DG1538" t="s">
        <v>3</v>
      </c>
      <c r="DH1538" t="s">
        <v>3</v>
      </c>
      <c r="DI1538" t="s">
        <v>3</v>
      </c>
      <c r="DJ1538" t="s">
        <v>3</v>
      </c>
      <c r="DK1538" t="s">
        <v>3</v>
      </c>
      <c r="DL1538" t="s">
        <v>3</v>
      </c>
      <c r="DM1538" t="s">
        <v>3</v>
      </c>
      <c r="DN1538">
        <v>0</v>
      </c>
      <c r="DO1538">
        <v>0</v>
      </c>
      <c r="DP1538">
        <v>1</v>
      </c>
      <c r="DQ1538">
        <v>1</v>
      </c>
      <c r="DU1538">
        <v>1013</v>
      </c>
      <c r="DV1538" t="s">
        <v>279</v>
      </c>
      <c r="DW1538" t="s">
        <v>279</v>
      </c>
      <c r="DX1538">
        <v>1</v>
      </c>
      <c r="DZ1538" t="s">
        <v>3</v>
      </c>
      <c r="EA1538" t="s">
        <v>3</v>
      </c>
      <c r="EB1538" t="s">
        <v>3</v>
      </c>
      <c r="EC1538" t="s">
        <v>3</v>
      </c>
      <c r="EE1538">
        <v>36260452</v>
      </c>
      <c r="EF1538">
        <v>2</v>
      </c>
      <c r="EG1538" t="s">
        <v>55</v>
      </c>
      <c r="EH1538">
        <v>0</v>
      </c>
      <c r="EI1538" t="s">
        <v>3</v>
      </c>
      <c r="EJ1538">
        <v>1</v>
      </c>
      <c r="EK1538">
        <v>15001</v>
      </c>
      <c r="EL1538" t="s">
        <v>180</v>
      </c>
      <c r="EM1538" t="s">
        <v>181</v>
      </c>
      <c r="EO1538" t="s">
        <v>3</v>
      </c>
      <c r="EQ1538">
        <v>0</v>
      </c>
      <c r="ER1538">
        <v>6747.4</v>
      </c>
      <c r="ES1538">
        <v>5350.85</v>
      </c>
      <c r="ET1538">
        <v>433.43</v>
      </c>
      <c r="EU1538">
        <v>10.26</v>
      </c>
      <c r="EV1538">
        <v>963.12</v>
      </c>
      <c r="EW1538">
        <v>102.46</v>
      </c>
      <c r="EX1538">
        <v>0.76</v>
      </c>
      <c r="EY1538">
        <v>0</v>
      </c>
      <c r="FQ1538">
        <v>0</v>
      </c>
      <c r="FR1538">
        <f t="shared" si="1515"/>
        <v>0</v>
      </c>
      <c r="FS1538">
        <v>0</v>
      </c>
      <c r="FT1538" t="s">
        <v>58</v>
      </c>
      <c r="FU1538" t="s">
        <v>59</v>
      </c>
      <c r="FX1538">
        <v>94.5</v>
      </c>
      <c r="FY1538">
        <v>46.75</v>
      </c>
      <c r="GA1538" t="s">
        <v>3</v>
      </c>
      <c r="GD1538">
        <v>1</v>
      </c>
      <c r="GF1538">
        <v>-1218928354</v>
      </c>
      <c r="GG1538">
        <v>2</v>
      </c>
      <c r="GH1538">
        <v>1</v>
      </c>
      <c r="GI1538">
        <v>2</v>
      </c>
      <c r="GJ1538">
        <v>0</v>
      </c>
      <c r="GK1538">
        <v>0</v>
      </c>
      <c r="GL1538">
        <f t="shared" si="1516"/>
        <v>0</v>
      </c>
      <c r="GM1538">
        <f t="shared" si="1517"/>
        <v>41808.870000000003</v>
      </c>
      <c r="GN1538">
        <f t="shared" si="1518"/>
        <v>41808.870000000003</v>
      </c>
      <c r="GO1538">
        <f t="shared" si="1519"/>
        <v>0</v>
      </c>
      <c r="GP1538">
        <f t="shared" si="1520"/>
        <v>0</v>
      </c>
      <c r="GR1538">
        <v>0</v>
      </c>
      <c r="GS1538">
        <v>0</v>
      </c>
      <c r="GT1538">
        <v>0</v>
      </c>
      <c r="GU1538" t="s">
        <v>3</v>
      </c>
      <c r="GV1538">
        <f t="shared" si="1521"/>
        <v>0</v>
      </c>
      <c r="GW1538">
        <v>1</v>
      </c>
      <c r="GX1538">
        <f t="shared" si="1522"/>
        <v>0</v>
      </c>
      <c r="HA1538">
        <v>0</v>
      </c>
      <c r="HB1538">
        <v>0</v>
      </c>
      <c r="HC1538">
        <f t="shared" si="1523"/>
        <v>0</v>
      </c>
      <c r="HE1538" t="s">
        <v>3</v>
      </c>
      <c r="HF1538" t="s">
        <v>3</v>
      </c>
      <c r="IK1538">
        <v>0</v>
      </c>
    </row>
    <row r="1540" spans="1:245">
      <c r="A1540" s="2">
        <v>51</v>
      </c>
      <c r="B1540" s="2">
        <f>B1525</f>
        <v>0</v>
      </c>
      <c r="C1540" s="2">
        <f>A1525</f>
        <v>5</v>
      </c>
      <c r="D1540" s="2">
        <f>ROW(A1525)</f>
        <v>1525</v>
      </c>
      <c r="E1540" s="2"/>
      <c r="F1540" s="2" t="str">
        <f>IF(F1525&lt;&gt;"",F1525,"")</f>
        <v>Новый подраздел</v>
      </c>
      <c r="G1540" s="2" t="str">
        <f>IF(G1525&lt;&gt;"",G1525,"")</f>
        <v>комната 30</v>
      </c>
      <c r="H1540" s="2">
        <v>0</v>
      </c>
      <c r="I1540" s="2"/>
      <c r="J1540" s="2"/>
      <c r="K1540" s="2"/>
      <c r="L1540" s="2"/>
      <c r="M1540" s="2"/>
      <c r="N1540" s="2"/>
      <c r="O1540" s="2">
        <f t="shared" ref="O1540:T1540" si="1524">ROUND(AB1540,2)</f>
        <v>96715.85</v>
      </c>
      <c r="P1540" s="2">
        <f t="shared" si="1524"/>
        <v>37459.949999999997</v>
      </c>
      <c r="Q1540" s="2">
        <f t="shared" si="1524"/>
        <v>5432.92</v>
      </c>
      <c r="R1540" s="2">
        <f t="shared" si="1524"/>
        <v>1522.65</v>
      </c>
      <c r="S1540" s="2">
        <f t="shared" si="1524"/>
        <v>53822.98</v>
      </c>
      <c r="T1540" s="2">
        <f t="shared" si="1524"/>
        <v>0</v>
      </c>
      <c r="U1540" s="2">
        <f>AH1540</f>
        <v>192.541505</v>
      </c>
      <c r="V1540" s="2">
        <f>AI1540</f>
        <v>4.4644500000000003</v>
      </c>
      <c r="W1540" s="2">
        <f>ROUND(AJ1540,2)</f>
        <v>0</v>
      </c>
      <c r="X1540" s="2">
        <f>ROUND(AK1540,2)</f>
        <v>53258.95</v>
      </c>
      <c r="Y1540" s="2">
        <f>ROUND(AL1540,2)</f>
        <v>29891.27</v>
      </c>
      <c r="Z1540" s="2"/>
      <c r="AA1540" s="2"/>
      <c r="AB1540" s="2">
        <f>ROUND(SUMIF(AA1529:AA1538,"=33525518",O1529:O1538),2)</f>
        <v>96715.85</v>
      </c>
      <c r="AC1540" s="2">
        <f>ROUND(SUMIF(AA1529:AA1538,"=33525518",P1529:P1538),2)</f>
        <v>37459.949999999997</v>
      </c>
      <c r="AD1540" s="2">
        <f>ROUND(SUMIF(AA1529:AA1538,"=33525518",Q1529:Q1538),2)</f>
        <v>5432.92</v>
      </c>
      <c r="AE1540" s="2">
        <f>ROUND(SUMIF(AA1529:AA1538,"=33525518",R1529:R1538),2)</f>
        <v>1522.65</v>
      </c>
      <c r="AF1540" s="2">
        <f>ROUND(SUMIF(AA1529:AA1538,"=33525518",S1529:S1538),2)</f>
        <v>53822.98</v>
      </c>
      <c r="AG1540" s="2">
        <f>ROUND(SUMIF(AA1529:AA1538,"=33525518",T1529:T1538),2)</f>
        <v>0</v>
      </c>
      <c r="AH1540" s="2">
        <f>SUMIF(AA1529:AA1538,"=33525518",U1529:U1538)</f>
        <v>192.541505</v>
      </c>
      <c r="AI1540" s="2">
        <f>SUMIF(AA1529:AA1538,"=33525518",V1529:V1538)</f>
        <v>4.4644500000000003</v>
      </c>
      <c r="AJ1540" s="2">
        <f>ROUND(SUMIF(AA1529:AA1538,"=33525518",W1529:W1538),2)</f>
        <v>0</v>
      </c>
      <c r="AK1540" s="2">
        <f>ROUND(SUMIF(AA1529:AA1538,"=33525518",X1529:X1538),2)</f>
        <v>53258.95</v>
      </c>
      <c r="AL1540" s="2">
        <f>ROUND(SUMIF(AA1529:AA1538,"=33525518",Y1529:Y1538),2)</f>
        <v>29891.27</v>
      </c>
      <c r="AM1540" s="2"/>
      <c r="AN1540" s="2"/>
      <c r="AO1540" s="2">
        <f t="shared" ref="AO1540:BD1540" si="1525">ROUND(BX1540,2)</f>
        <v>0</v>
      </c>
      <c r="AP1540" s="2">
        <f t="shared" si="1525"/>
        <v>0</v>
      </c>
      <c r="AQ1540" s="2">
        <f t="shared" si="1525"/>
        <v>0</v>
      </c>
      <c r="AR1540" s="2">
        <f t="shared" si="1525"/>
        <v>179866.07</v>
      </c>
      <c r="AS1540" s="2">
        <f t="shared" si="1525"/>
        <v>179866.07</v>
      </c>
      <c r="AT1540" s="2">
        <f t="shared" si="1525"/>
        <v>0</v>
      </c>
      <c r="AU1540" s="2">
        <f t="shared" si="1525"/>
        <v>0</v>
      </c>
      <c r="AV1540" s="2">
        <f t="shared" si="1525"/>
        <v>37459.949999999997</v>
      </c>
      <c r="AW1540" s="2">
        <f t="shared" si="1525"/>
        <v>37459.949999999997</v>
      </c>
      <c r="AX1540" s="2">
        <f t="shared" si="1525"/>
        <v>0</v>
      </c>
      <c r="AY1540" s="2">
        <f t="shared" si="1525"/>
        <v>37459.949999999997</v>
      </c>
      <c r="AZ1540" s="2">
        <f t="shared" si="1525"/>
        <v>0</v>
      </c>
      <c r="BA1540" s="2">
        <f t="shared" si="1525"/>
        <v>0</v>
      </c>
      <c r="BB1540" s="2">
        <f t="shared" si="1525"/>
        <v>0</v>
      </c>
      <c r="BC1540" s="2">
        <f t="shared" si="1525"/>
        <v>0</v>
      </c>
      <c r="BD1540" s="2">
        <f t="shared" si="1525"/>
        <v>0</v>
      </c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>
        <f>ROUND(SUMIF(AA1529:AA1538,"=33525518",FQ1529:FQ1538),2)</f>
        <v>0</v>
      </c>
      <c r="BY1540" s="2">
        <f>ROUND(SUMIF(AA1529:AA1538,"=33525518",FR1529:FR1538),2)</f>
        <v>0</v>
      </c>
      <c r="BZ1540" s="2">
        <f>ROUND(SUMIF(AA1529:AA1538,"=33525518",GL1529:GL1538),2)</f>
        <v>0</v>
      </c>
      <c r="CA1540" s="2">
        <f>ROUND(SUMIF(AA1529:AA1538,"=33525518",GM1529:GM1538),2)</f>
        <v>179866.07</v>
      </c>
      <c r="CB1540" s="2">
        <f>ROUND(SUMIF(AA1529:AA1538,"=33525518",GN1529:GN1538),2)</f>
        <v>179866.07</v>
      </c>
      <c r="CC1540" s="2">
        <f>ROUND(SUMIF(AA1529:AA1538,"=33525518",GO1529:GO1538),2)</f>
        <v>0</v>
      </c>
      <c r="CD1540" s="2">
        <f>ROUND(SUMIF(AA1529:AA1538,"=33525518",GP1529:GP1538),2)</f>
        <v>0</v>
      </c>
      <c r="CE1540" s="2">
        <f>AC1540-BX1540</f>
        <v>37459.949999999997</v>
      </c>
      <c r="CF1540" s="2">
        <f>AC1540-BY1540</f>
        <v>37459.949999999997</v>
      </c>
      <c r="CG1540" s="2">
        <f>BX1540-BZ1540</f>
        <v>0</v>
      </c>
      <c r="CH1540" s="2">
        <f>AC1540-BX1540-BY1540+BZ1540</f>
        <v>37459.949999999997</v>
      </c>
      <c r="CI1540" s="2">
        <f>BY1540-BZ1540</f>
        <v>0</v>
      </c>
      <c r="CJ1540" s="2">
        <f>ROUND(SUMIF(AA1529:AA1538,"=33525518",GX1529:GX1538),2)</f>
        <v>0</v>
      </c>
      <c r="CK1540" s="2">
        <f>ROUND(SUMIF(AA1529:AA1538,"=33525518",GY1529:GY1538),2)</f>
        <v>0</v>
      </c>
      <c r="CL1540" s="2">
        <f>ROUND(SUMIF(AA1529:AA1538,"=33525518",GZ1529:GZ1538),2)</f>
        <v>0</v>
      </c>
      <c r="CM1540" s="2">
        <f>ROUND(SUMIF(AA1529:AA1538,"=33525518",HD1529:HD1538),2)</f>
        <v>0</v>
      </c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  <c r="GO1540" s="3"/>
      <c r="GP1540" s="3"/>
      <c r="GQ1540" s="3"/>
      <c r="GR1540" s="3"/>
      <c r="GS1540" s="3"/>
      <c r="GT1540" s="3"/>
      <c r="GU1540" s="3"/>
      <c r="GV1540" s="3"/>
      <c r="GW1540" s="3"/>
      <c r="GX1540" s="3">
        <v>0</v>
      </c>
    </row>
    <row r="1542" spans="1:245">
      <c r="A1542" s="4">
        <v>50</v>
      </c>
      <c r="B1542" s="4">
        <v>0</v>
      </c>
      <c r="C1542" s="4">
        <v>0</v>
      </c>
      <c r="D1542" s="4">
        <v>1</v>
      </c>
      <c r="E1542" s="4">
        <v>201</v>
      </c>
      <c r="F1542" s="4">
        <f>ROUND(Source!O1540,O1542)</f>
        <v>96715.85</v>
      </c>
      <c r="G1542" s="4" t="s">
        <v>60</v>
      </c>
      <c r="H1542" s="4" t="s">
        <v>61</v>
      </c>
      <c r="I1542" s="4"/>
      <c r="J1542" s="4"/>
      <c r="K1542" s="4">
        <v>201</v>
      </c>
      <c r="L1542" s="4">
        <v>1</v>
      </c>
      <c r="M1542" s="4">
        <v>3</v>
      </c>
      <c r="N1542" s="4" t="s">
        <v>3</v>
      </c>
      <c r="O1542" s="4">
        <v>2</v>
      </c>
      <c r="P1542" s="4"/>
      <c r="Q1542" s="4"/>
      <c r="R1542" s="4"/>
      <c r="S1542" s="4"/>
      <c r="T1542" s="4"/>
      <c r="U1542" s="4"/>
      <c r="V1542" s="4"/>
      <c r="W1542" s="4"/>
    </row>
    <row r="1543" spans="1:245">
      <c r="A1543" s="4">
        <v>50</v>
      </c>
      <c r="B1543" s="4">
        <v>0</v>
      </c>
      <c r="C1543" s="4">
        <v>0</v>
      </c>
      <c r="D1543" s="4">
        <v>1</v>
      </c>
      <c r="E1543" s="4">
        <v>202</v>
      </c>
      <c r="F1543" s="4">
        <f>ROUND(Source!P1540,O1543)</f>
        <v>37459.949999999997</v>
      </c>
      <c r="G1543" s="4" t="s">
        <v>62</v>
      </c>
      <c r="H1543" s="4" t="s">
        <v>63</v>
      </c>
      <c r="I1543" s="4"/>
      <c r="J1543" s="4"/>
      <c r="K1543" s="4">
        <v>202</v>
      </c>
      <c r="L1543" s="4">
        <v>2</v>
      </c>
      <c r="M1543" s="4">
        <v>3</v>
      </c>
      <c r="N1543" s="4" t="s">
        <v>3</v>
      </c>
      <c r="O1543" s="4">
        <v>2</v>
      </c>
      <c r="P1543" s="4"/>
      <c r="Q1543" s="4"/>
      <c r="R1543" s="4"/>
      <c r="S1543" s="4"/>
      <c r="T1543" s="4"/>
      <c r="U1543" s="4"/>
      <c r="V1543" s="4"/>
      <c r="W1543" s="4"/>
    </row>
    <row r="1544" spans="1:245">
      <c r="A1544" s="4">
        <v>50</v>
      </c>
      <c r="B1544" s="4">
        <v>0</v>
      </c>
      <c r="C1544" s="4">
        <v>0</v>
      </c>
      <c r="D1544" s="4">
        <v>1</v>
      </c>
      <c r="E1544" s="4">
        <v>222</v>
      </c>
      <c r="F1544" s="4">
        <f>ROUND(Source!AO1540,O1544)</f>
        <v>0</v>
      </c>
      <c r="G1544" s="4" t="s">
        <v>64</v>
      </c>
      <c r="H1544" s="4" t="s">
        <v>65</v>
      </c>
      <c r="I1544" s="4"/>
      <c r="J1544" s="4"/>
      <c r="K1544" s="4">
        <v>222</v>
      </c>
      <c r="L1544" s="4">
        <v>3</v>
      </c>
      <c r="M1544" s="4">
        <v>3</v>
      </c>
      <c r="N1544" s="4" t="s">
        <v>3</v>
      </c>
      <c r="O1544" s="4">
        <v>2</v>
      </c>
      <c r="P1544" s="4"/>
      <c r="Q1544" s="4"/>
      <c r="R1544" s="4"/>
      <c r="S1544" s="4"/>
      <c r="T1544" s="4"/>
      <c r="U1544" s="4"/>
      <c r="V1544" s="4"/>
      <c r="W1544" s="4"/>
    </row>
    <row r="1545" spans="1:245">
      <c r="A1545" s="4">
        <v>50</v>
      </c>
      <c r="B1545" s="4">
        <v>0</v>
      </c>
      <c r="C1545" s="4">
        <v>0</v>
      </c>
      <c r="D1545" s="4">
        <v>1</v>
      </c>
      <c r="E1545" s="4">
        <v>225</v>
      </c>
      <c r="F1545" s="4">
        <f>ROUND(Source!AV1540,O1545)</f>
        <v>37459.949999999997</v>
      </c>
      <c r="G1545" s="4" t="s">
        <v>66</v>
      </c>
      <c r="H1545" s="4" t="s">
        <v>67</v>
      </c>
      <c r="I1545" s="4"/>
      <c r="J1545" s="4"/>
      <c r="K1545" s="4">
        <v>225</v>
      </c>
      <c r="L1545" s="4">
        <v>4</v>
      </c>
      <c r="M1545" s="4">
        <v>3</v>
      </c>
      <c r="N1545" s="4" t="s">
        <v>3</v>
      </c>
      <c r="O1545" s="4">
        <v>2</v>
      </c>
      <c r="P1545" s="4"/>
      <c r="Q1545" s="4"/>
      <c r="R1545" s="4"/>
      <c r="S1545" s="4"/>
      <c r="T1545" s="4"/>
      <c r="U1545" s="4"/>
      <c r="V1545" s="4"/>
      <c r="W1545" s="4"/>
    </row>
    <row r="1546" spans="1:245">
      <c r="A1546" s="4">
        <v>50</v>
      </c>
      <c r="B1546" s="4">
        <v>0</v>
      </c>
      <c r="C1546" s="4">
        <v>0</v>
      </c>
      <c r="D1546" s="4">
        <v>1</v>
      </c>
      <c r="E1546" s="4">
        <v>226</v>
      </c>
      <c r="F1546" s="4">
        <f>ROUND(Source!AW1540,O1546)</f>
        <v>37459.949999999997</v>
      </c>
      <c r="G1546" s="4" t="s">
        <v>68</v>
      </c>
      <c r="H1546" s="4" t="s">
        <v>69</v>
      </c>
      <c r="I1546" s="4"/>
      <c r="J1546" s="4"/>
      <c r="K1546" s="4">
        <v>226</v>
      </c>
      <c r="L1546" s="4">
        <v>5</v>
      </c>
      <c r="M1546" s="4">
        <v>3</v>
      </c>
      <c r="N1546" s="4" t="s">
        <v>3</v>
      </c>
      <c r="O1546" s="4">
        <v>2</v>
      </c>
      <c r="P1546" s="4"/>
      <c r="Q1546" s="4"/>
      <c r="R1546" s="4"/>
      <c r="S1546" s="4"/>
      <c r="T1546" s="4"/>
      <c r="U1546" s="4"/>
      <c r="V1546" s="4"/>
      <c r="W1546" s="4"/>
    </row>
    <row r="1547" spans="1:245">
      <c r="A1547" s="4">
        <v>50</v>
      </c>
      <c r="B1547" s="4">
        <v>0</v>
      </c>
      <c r="C1547" s="4">
        <v>0</v>
      </c>
      <c r="D1547" s="4">
        <v>1</v>
      </c>
      <c r="E1547" s="4">
        <v>227</v>
      </c>
      <c r="F1547" s="4">
        <f>ROUND(Source!AX1540,O1547)</f>
        <v>0</v>
      </c>
      <c r="G1547" s="4" t="s">
        <v>70</v>
      </c>
      <c r="H1547" s="4" t="s">
        <v>71</v>
      </c>
      <c r="I1547" s="4"/>
      <c r="J1547" s="4"/>
      <c r="K1547" s="4">
        <v>227</v>
      </c>
      <c r="L1547" s="4">
        <v>6</v>
      </c>
      <c r="M1547" s="4">
        <v>3</v>
      </c>
      <c r="N1547" s="4" t="s">
        <v>3</v>
      </c>
      <c r="O1547" s="4">
        <v>2</v>
      </c>
      <c r="P1547" s="4"/>
      <c r="Q1547" s="4"/>
      <c r="R1547" s="4"/>
      <c r="S1547" s="4"/>
      <c r="T1547" s="4"/>
      <c r="U1547" s="4"/>
      <c r="V1547" s="4"/>
      <c r="W1547" s="4"/>
    </row>
    <row r="1548" spans="1:245">
      <c r="A1548" s="4">
        <v>50</v>
      </c>
      <c r="B1548" s="4">
        <v>0</v>
      </c>
      <c r="C1548" s="4">
        <v>0</v>
      </c>
      <c r="D1548" s="4">
        <v>1</v>
      </c>
      <c r="E1548" s="4">
        <v>228</v>
      </c>
      <c r="F1548" s="4">
        <f>ROUND(Source!AY1540,O1548)</f>
        <v>37459.949999999997</v>
      </c>
      <c r="G1548" s="4" t="s">
        <v>72</v>
      </c>
      <c r="H1548" s="4" t="s">
        <v>73</v>
      </c>
      <c r="I1548" s="4"/>
      <c r="J1548" s="4"/>
      <c r="K1548" s="4">
        <v>228</v>
      </c>
      <c r="L1548" s="4">
        <v>7</v>
      </c>
      <c r="M1548" s="4">
        <v>3</v>
      </c>
      <c r="N1548" s="4" t="s">
        <v>3</v>
      </c>
      <c r="O1548" s="4">
        <v>2</v>
      </c>
      <c r="P1548" s="4"/>
      <c r="Q1548" s="4"/>
      <c r="R1548" s="4"/>
      <c r="S1548" s="4"/>
      <c r="T1548" s="4"/>
      <c r="U1548" s="4"/>
      <c r="V1548" s="4"/>
      <c r="W1548" s="4"/>
    </row>
    <row r="1549" spans="1:245">
      <c r="A1549" s="4">
        <v>50</v>
      </c>
      <c r="B1549" s="4">
        <v>0</v>
      </c>
      <c r="C1549" s="4">
        <v>0</v>
      </c>
      <c r="D1549" s="4">
        <v>1</v>
      </c>
      <c r="E1549" s="4">
        <v>216</v>
      </c>
      <c r="F1549" s="4">
        <f>ROUND(Source!AP1540,O1549)</f>
        <v>0</v>
      </c>
      <c r="G1549" s="4" t="s">
        <v>74</v>
      </c>
      <c r="H1549" s="4" t="s">
        <v>75</v>
      </c>
      <c r="I1549" s="4"/>
      <c r="J1549" s="4"/>
      <c r="K1549" s="4">
        <v>216</v>
      </c>
      <c r="L1549" s="4">
        <v>8</v>
      </c>
      <c r="M1549" s="4">
        <v>3</v>
      </c>
      <c r="N1549" s="4" t="s">
        <v>3</v>
      </c>
      <c r="O1549" s="4">
        <v>2</v>
      </c>
      <c r="P1549" s="4"/>
      <c r="Q1549" s="4"/>
      <c r="R1549" s="4"/>
      <c r="S1549" s="4"/>
      <c r="T1549" s="4"/>
      <c r="U1549" s="4"/>
      <c r="V1549" s="4"/>
      <c r="W1549" s="4"/>
    </row>
    <row r="1550" spans="1:245">
      <c r="A1550" s="4">
        <v>50</v>
      </c>
      <c r="B1550" s="4">
        <v>0</v>
      </c>
      <c r="C1550" s="4">
        <v>0</v>
      </c>
      <c r="D1550" s="4">
        <v>1</v>
      </c>
      <c r="E1550" s="4">
        <v>223</v>
      </c>
      <c r="F1550" s="4">
        <f>ROUND(Source!AQ1540,O1550)</f>
        <v>0</v>
      </c>
      <c r="G1550" s="4" t="s">
        <v>76</v>
      </c>
      <c r="H1550" s="4" t="s">
        <v>77</v>
      </c>
      <c r="I1550" s="4"/>
      <c r="J1550" s="4"/>
      <c r="K1550" s="4">
        <v>223</v>
      </c>
      <c r="L1550" s="4">
        <v>9</v>
      </c>
      <c r="M1550" s="4">
        <v>3</v>
      </c>
      <c r="N1550" s="4" t="s">
        <v>3</v>
      </c>
      <c r="O1550" s="4">
        <v>2</v>
      </c>
      <c r="P1550" s="4"/>
      <c r="Q1550" s="4"/>
      <c r="R1550" s="4"/>
      <c r="S1550" s="4"/>
      <c r="T1550" s="4"/>
      <c r="U1550" s="4"/>
      <c r="V1550" s="4"/>
      <c r="W1550" s="4"/>
    </row>
    <row r="1551" spans="1:245">
      <c r="A1551" s="4">
        <v>50</v>
      </c>
      <c r="B1551" s="4">
        <v>0</v>
      </c>
      <c r="C1551" s="4">
        <v>0</v>
      </c>
      <c r="D1551" s="4">
        <v>1</v>
      </c>
      <c r="E1551" s="4">
        <v>229</v>
      </c>
      <c r="F1551" s="4">
        <f>ROUND(Source!AZ1540,O1551)</f>
        <v>0</v>
      </c>
      <c r="G1551" s="4" t="s">
        <v>78</v>
      </c>
      <c r="H1551" s="4" t="s">
        <v>79</v>
      </c>
      <c r="I1551" s="4"/>
      <c r="J1551" s="4"/>
      <c r="K1551" s="4">
        <v>229</v>
      </c>
      <c r="L1551" s="4">
        <v>10</v>
      </c>
      <c r="M1551" s="4">
        <v>3</v>
      </c>
      <c r="N1551" s="4" t="s">
        <v>3</v>
      </c>
      <c r="O1551" s="4">
        <v>2</v>
      </c>
      <c r="P1551" s="4"/>
      <c r="Q1551" s="4"/>
      <c r="R1551" s="4"/>
      <c r="S1551" s="4"/>
      <c r="T1551" s="4"/>
      <c r="U1551" s="4"/>
      <c r="V1551" s="4"/>
      <c r="W1551" s="4"/>
    </row>
    <row r="1552" spans="1:245">
      <c r="A1552" s="4">
        <v>50</v>
      </c>
      <c r="B1552" s="4">
        <v>0</v>
      </c>
      <c r="C1552" s="4">
        <v>0</v>
      </c>
      <c r="D1552" s="4">
        <v>1</v>
      </c>
      <c r="E1552" s="4">
        <v>203</v>
      </c>
      <c r="F1552" s="4">
        <f>ROUND(Source!Q1540,O1552)</f>
        <v>5432.92</v>
      </c>
      <c r="G1552" s="4" t="s">
        <v>80</v>
      </c>
      <c r="H1552" s="4" t="s">
        <v>81</v>
      </c>
      <c r="I1552" s="4"/>
      <c r="J1552" s="4"/>
      <c r="K1552" s="4">
        <v>203</v>
      </c>
      <c r="L1552" s="4">
        <v>11</v>
      </c>
      <c r="M1552" s="4">
        <v>3</v>
      </c>
      <c r="N1552" s="4" t="s">
        <v>3</v>
      </c>
      <c r="O1552" s="4">
        <v>2</v>
      </c>
      <c r="P1552" s="4"/>
      <c r="Q1552" s="4"/>
      <c r="R1552" s="4"/>
      <c r="S1552" s="4"/>
      <c r="T1552" s="4"/>
      <c r="U1552" s="4"/>
      <c r="V1552" s="4"/>
      <c r="W1552" s="4"/>
    </row>
    <row r="1553" spans="1:23">
      <c r="A1553" s="4">
        <v>50</v>
      </c>
      <c r="B1553" s="4">
        <v>0</v>
      </c>
      <c r="C1553" s="4">
        <v>0</v>
      </c>
      <c r="D1553" s="4">
        <v>1</v>
      </c>
      <c r="E1553" s="4">
        <v>231</v>
      </c>
      <c r="F1553" s="4">
        <f>ROUND(Source!BB1540,O1553)</f>
        <v>0</v>
      </c>
      <c r="G1553" s="4" t="s">
        <v>82</v>
      </c>
      <c r="H1553" s="4" t="s">
        <v>83</v>
      </c>
      <c r="I1553" s="4"/>
      <c r="J1553" s="4"/>
      <c r="K1553" s="4">
        <v>231</v>
      </c>
      <c r="L1553" s="4">
        <v>12</v>
      </c>
      <c r="M1553" s="4">
        <v>3</v>
      </c>
      <c r="N1553" s="4" t="s">
        <v>3</v>
      </c>
      <c r="O1553" s="4">
        <v>2</v>
      </c>
      <c r="P1553" s="4"/>
      <c r="Q1553" s="4"/>
      <c r="R1553" s="4"/>
      <c r="S1553" s="4"/>
      <c r="T1553" s="4"/>
      <c r="U1553" s="4"/>
      <c r="V1553" s="4"/>
      <c r="W1553" s="4"/>
    </row>
    <row r="1554" spans="1:23">
      <c r="A1554" s="4">
        <v>50</v>
      </c>
      <c r="B1554" s="4">
        <v>0</v>
      </c>
      <c r="C1554" s="4">
        <v>0</v>
      </c>
      <c r="D1554" s="4">
        <v>1</v>
      </c>
      <c r="E1554" s="4">
        <v>204</v>
      </c>
      <c r="F1554" s="4">
        <f>ROUND(Source!R1540,O1554)</f>
        <v>1522.65</v>
      </c>
      <c r="G1554" s="4" t="s">
        <v>84</v>
      </c>
      <c r="H1554" s="4" t="s">
        <v>85</v>
      </c>
      <c r="I1554" s="4"/>
      <c r="J1554" s="4"/>
      <c r="K1554" s="4">
        <v>204</v>
      </c>
      <c r="L1554" s="4">
        <v>13</v>
      </c>
      <c r="M1554" s="4">
        <v>3</v>
      </c>
      <c r="N1554" s="4" t="s">
        <v>3</v>
      </c>
      <c r="O1554" s="4">
        <v>2</v>
      </c>
      <c r="P1554" s="4"/>
      <c r="Q1554" s="4"/>
      <c r="R1554" s="4"/>
      <c r="S1554" s="4"/>
      <c r="T1554" s="4"/>
      <c r="U1554" s="4"/>
      <c r="V1554" s="4"/>
      <c r="W1554" s="4"/>
    </row>
    <row r="1555" spans="1:23">
      <c r="A1555" s="4">
        <v>50</v>
      </c>
      <c r="B1555" s="4">
        <v>0</v>
      </c>
      <c r="C1555" s="4">
        <v>0</v>
      </c>
      <c r="D1555" s="4">
        <v>1</v>
      </c>
      <c r="E1555" s="4">
        <v>205</v>
      </c>
      <c r="F1555" s="4">
        <f>ROUND(Source!S1540,O1555)</f>
        <v>53822.98</v>
      </c>
      <c r="G1555" s="4" t="s">
        <v>86</v>
      </c>
      <c r="H1555" s="4" t="s">
        <v>87</v>
      </c>
      <c r="I1555" s="4"/>
      <c r="J1555" s="4"/>
      <c r="K1555" s="4">
        <v>205</v>
      </c>
      <c r="L1555" s="4">
        <v>14</v>
      </c>
      <c r="M1555" s="4">
        <v>3</v>
      </c>
      <c r="N1555" s="4" t="s">
        <v>3</v>
      </c>
      <c r="O1555" s="4">
        <v>2</v>
      </c>
      <c r="P1555" s="4"/>
      <c r="Q1555" s="4"/>
      <c r="R1555" s="4"/>
      <c r="S1555" s="4"/>
      <c r="T1555" s="4"/>
      <c r="U1555" s="4"/>
      <c r="V1555" s="4"/>
      <c r="W1555" s="4"/>
    </row>
    <row r="1556" spans="1:23">
      <c r="A1556" s="4">
        <v>50</v>
      </c>
      <c r="B1556" s="4">
        <v>0</v>
      </c>
      <c r="C1556" s="4">
        <v>0</v>
      </c>
      <c r="D1556" s="4">
        <v>1</v>
      </c>
      <c r="E1556" s="4">
        <v>232</v>
      </c>
      <c r="F1556" s="4">
        <f>ROUND(Source!BC1540,O1556)</f>
        <v>0</v>
      </c>
      <c r="G1556" s="4" t="s">
        <v>88</v>
      </c>
      <c r="H1556" s="4" t="s">
        <v>89</v>
      </c>
      <c r="I1556" s="4"/>
      <c r="J1556" s="4"/>
      <c r="K1556" s="4">
        <v>232</v>
      </c>
      <c r="L1556" s="4">
        <v>15</v>
      </c>
      <c r="M1556" s="4">
        <v>3</v>
      </c>
      <c r="N1556" s="4" t="s">
        <v>3</v>
      </c>
      <c r="O1556" s="4">
        <v>2</v>
      </c>
      <c r="P1556" s="4"/>
      <c r="Q1556" s="4"/>
      <c r="R1556" s="4"/>
      <c r="S1556" s="4"/>
      <c r="T1556" s="4"/>
      <c r="U1556" s="4"/>
      <c r="V1556" s="4"/>
      <c r="W1556" s="4"/>
    </row>
    <row r="1557" spans="1:23">
      <c r="A1557" s="4">
        <v>50</v>
      </c>
      <c r="B1557" s="4">
        <v>0</v>
      </c>
      <c r="C1557" s="4">
        <v>0</v>
      </c>
      <c r="D1557" s="4">
        <v>1</v>
      </c>
      <c r="E1557" s="4">
        <v>214</v>
      </c>
      <c r="F1557" s="4">
        <f>ROUND(Source!AS1540,O1557)</f>
        <v>179866.07</v>
      </c>
      <c r="G1557" s="4" t="s">
        <v>90</v>
      </c>
      <c r="H1557" s="4" t="s">
        <v>91</v>
      </c>
      <c r="I1557" s="4"/>
      <c r="J1557" s="4"/>
      <c r="K1557" s="4">
        <v>214</v>
      </c>
      <c r="L1557" s="4">
        <v>16</v>
      </c>
      <c r="M1557" s="4">
        <v>3</v>
      </c>
      <c r="N1557" s="4" t="s">
        <v>3</v>
      </c>
      <c r="O1557" s="4">
        <v>2</v>
      </c>
      <c r="P1557" s="4"/>
      <c r="Q1557" s="4"/>
      <c r="R1557" s="4"/>
      <c r="S1557" s="4"/>
      <c r="T1557" s="4"/>
      <c r="U1557" s="4"/>
      <c r="V1557" s="4"/>
      <c r="W1557" s="4"/>
    </row>
    <row r="1558" spans="1:23">
      <c r="A1558" s="4">
        <v>50</v>
      </c>
      <c r="B1558" s="4">
        <v>0</v>
      </c>
      <c r="C1558" s="4">
        <v>0</v>
      </c>
      <c r="D1558" s="4">
        <v>1</v>
      </c>
      <c r="E1558" s="4">
        <v>215</v>
      </c>
      <c r="F1558" s="4">
        <f>ROUND(Source!AT1540,O1558)</f>
        <v>0</v>
      </c>
      <c r="G1558" s="4" t="s">
        <v>92</v>
      </c>
      <c r="H1558" s="4" t="s">
        <v>93</v>
      </c>
      <c r="I1558" s="4"/>
      <c r="J1558" s="4"/>
      <c r="K1558" s="4">
        <v>215</v>
      </c>
      <c r="L1558" s="4">
        <v>17</v>
      </c>
      <c r="M1558" s="4">
        <v>3</v>
      </c>
      <c r="N1558" s="4" t="s">
        <v>3</v>
      </c>
      <c r="O1558" s="4">
        <v>2</v>
      </c>
      <c r="P1558" s="4"/>
      <c r="Q1558" s="4"/>
      <c r="R1558" s="4"/>
      <c r="S1558" s="4"/>
      <c r="T1558" s="4"/>
      <c r="U1558" s="4"/>
      <c r="V1558" s="4"/>
      <c r="W1558" s="4"/>
    </row>
    <row r="1559" spans="1:23">
      <c r="A1559" s="4">
        <v>50</v>
      </c>
      <c r="B1559" s="4">
        <v>0</v>
      </c>
      <c r="C1559" s="4">
        <v>0</v>
      </c>
      <c r="D1559" s="4">
        <v>1</v>
      </c>
      <c r="E1559" s="4">
        <v>217</v>
      </c>
      <c r="F1559" s="4">
        <f>ROUND(Source!AU1540,O1559)</f>
        <v>0</v>
      </c>
      <c r="G1559" s="4" t="s">
        <v>94</v>
      </c>
      <c r="H1559" s="4" t="s">
        <v>95</v>
      </c>
      <c r="I1559" s="4"/>
      <c r="J1559" s="4"/>
      <c r="K1559" s="4">
        <v>217</v>
      </c>
      <c r="L1559" s="4">
        <v>18</v>
      </c>
      <c r="M1559" s="4">
        <v>3</v>
      </c>
      <c r="N1559" s="4" t="s">
        <v>3</v>
      </c>
      <c r="O1559" s="4">
        <v>2</v>
      </c>
      <c r="P1559" s="4"/>
      <c r="Q1559" s="4"/>
      <c r="R1559" s="4"/>
      <c r="S1559" s="4"/>
      <c r="T1559" s="4"/>
      <c r="U1559" s="4"/>
      <c r="V1559" s="4"/>
      <c r="W1559" s="4"/>
    </row>
    <row r="1560" spans="1:23">
      <c r="A1560" s="4">
        <v>50</v>
      </c>
      <c r="B1560" s="4">
        <v>0</v>
      </c>
      <c r="C1560" s="4">
        <v>0</v>
      </c>
      <c r="D1560" s="4">
        <v>1</v>
      </c>
      <c r="E1560" s="4">
        <v>230</v>
      </c>
      <c r="F1560" s="4">
        <f>ROUND(Source!BA1540,O1560)</f>
        <v>0</v>
      </c>
      <c r="G1560" s="4" t="s">
        <v>96</v>
      </c>
      <c r="H1560" s="4" t="s">
        <v>97</v>
      </c>
      <c r="I1560" s="4"/>
      <c r="J1560" s="4"/>
      <c r="K1560" s="4">
        <v>230</v>
      </c>
      <c r="L1560" s="4">
        <v>19</v>
      </c>
      <c r="M1560" s="4">
        <v>3</v>
      </c>
      <c r="N1560" s="4" t="s">
        <v>3</v>
      </c>
      <c r="O1560" s="4">
        <v>2</v>
      </c>
      <c r="P1560" s="4"/>
      <c r="Q1560" s="4"/>
      <c r="R1560" s="4"/>
      <c r="S1560" s="4"/>
      <c r="T1560" s="4"/>
      <c r="U1560" s="4"/>
      <c r="V1560" s="4"/>
      <c r="W1560" s="4"/>
    </row>
    <row r="1561" spans="1:23">
      <c r="A1561" s="4">
        <v>50</v>
      </c>
      <c r="B1561" s="4">
        <v>0</v>
      </c>
      <c r="C1561" s="4">
        <v>0</v>
      </c>
      <c r="D1561" s="4">
        <v>1</v>
      </c>
      <c r="E1561" s="4">
        <v>206</v>
      </c>
      <c r="F1561" s="4">
        <f>ROUND(Source!T1540,O1561)</f>
        <v>0</v>
      </c>
      <c r="G1561" s="4" t="s">
        <v>98</v>
      </c>
      <c r="H1561" s="4" t="s">
        <v>99</v>
      </c>
      <c r="I1561" s="4"/>
      <c r="J1561" s="4"/>
      <c r="K1561" s="4">
        <v>206</v>
      </c>
      <c r="L1561" s="4">
        <v>20</v>
      </c>
      <c r="M1561" s="4">
        <v>3</v>
      </c>
      <c r="N1561" s="4" t="s">
        <v>3</v>
      </c>
      <c r="O1561" s="4">
        <v>2</v>
      </c>
      <c r="P1561" s="4"/>
      <c r="Q1561" s="4"/>
      <c r="R1561" s="4"/>
      <c r="S1561" s="4"/>
      <c r="T1561" s="4"/>
      <c r="U1561" s="4"/>
      <c r="V1561" s="4"/>
      <c r="W1561" s="4"/>
    </row>
    <row r="1562" spans="1:23">
      <c r="A1562" s="4">
        <v>50</v>
      </c>
      <c r="B1562" s="4">
        <v>0</v>
      </c>
      <c r="C1562" s="4">
        <v>0</v>
      </c>
      <c r="D1562" s="4">
        <v>1</v>
      </c>
      <c r="E1562" s="4">
        <v>207</v>
      </c>
      <c r="F1562" s="4">
        <f>Source!U1540</f>
        <v>192.541505</v>
      </c>
      <c r="G1562" s="4" t="s">
        <v>100</v>
      </c>
      <c r="H1562" s="4" t="s">
        <v>101</v>
      </c>
      <c r="I1562" s="4"/>
      <c r="J1562" s="4"/>
      <c r="K1562" s="4">
        <v>207</v>
      </c>
      <c r="L1562" s="4">
        <v>21</v>
      </c>
      <c r="M1562" s="4">
        <v>3</v>
      </c>
      <c r="N1562" s="4" t="s">
        <v>3</v>
      </c>
      <c r="O1562" s="4">
        <v>-1</v>
      </c>
      <c r="P1562" s="4"/>
      <c r="Q1562" s="4"/>
      <c r="R1562" s="4"/>
      <c r="S1562" s="4"/>
      <c r="T1562" s="4"/>
      <c r="U1562" s="4"/>
      <c r="V1562" s="4"/>
      <c r="W1562" s="4"/>
    </row>
    <row r="1563" spans="1:23">
      <c r="A1563" s="4">
        <v>50</v>
      </c>
      <c r="B1563" s="4">
        <v>0</v>
      </c>
      <c r="C1563" s="4">
        <v>0</v>
      </c>
      <c r="D1563" s="4">
        <v>1</v>
      </c>
      <c r="E1563" s="4">
        <v>208</v>
      </c>
      <c r="F1563" s="4">
        <f>Source!V1540</f>
        <v>4.4644500000000003</v>
      </c>
      <c r="G1563" s="4" t="s">
        <v>102</v>
      </c>
      <c r="H1563" s="4" t="s">
        <v>103</v>
      </c>
      <c r="I1563" s="4"/>
      <c r="J1563" s="4"/>
      <c r="K1563" s="4">
        <v>208</v>
      </c>
      <c r="L1563" s="4">
        <v>22</v>
      </c>
      <c r="M1563" s="4">
        <v>3</v>
      </c>
      <c r="N1563" s="4" t="s">
        <v>3</v>
      </c>
      <c r="O1563" s="4">
        <v>-1</v>
      </c>
      <c r="P1563" s="4"/>
      <c r="Q1563" s="4"/>
      <c r="R1563" s="4"/>
      <c r="S1563" s="4"/>
      <c r="T1563" s="4"/>
      <c r="U1563" s="4"/>
      <c r="V1563" s="4"/>
      <c r="W1563" s="4"/>
    </row>
    <row r="1564" spans="1:23">
      <c r="A1564" s="4">
        <v>50</v>
      </c>
      <c r="B1564" s="4">
        <v>0</v>
      </c>
      <c r="C1564" s="4">
        <v>0</v>
      </c>
      <c r="D1564" s="4">
        <v>1</v>
      </c>
      <c r="E1564" s="4">
        <v>209</v>
      </c>
      <c r="F1564" s="4">
        <f>ROUND(Source!W1540,O1564)</f>
        <v>0</v>
      </c>
      <c r="G1564" s="4" t="s">
        <v>104</v>
      </c>
      <c r="H1564" s="4" t="s">
        <v>105</v>
      </c>
      <c r="I1564" s="4"/>
      <c r="J1564" s="4"/>
      <c r="K1564" s="4">
        <v>209</v>
      </c>
      <c r="L1564" s="4">
        <v>23</v>
      </c>
      <c r="M1564" s="4">
        <v>3</v>
      </c>
      <c r="N1564" s="4" t="s">
        <v>3</v>
      </c>
      <c r="O1564" s="4">
        <v>2</v>
      </c>
      <c r="P1564" s="4"/>
      <c r="Q1564" s="4"/>
      <c r="R1564" s="4"/>
      <c r="S1564" s="4"/>
      <c r="T1564" s="4"/>
      <c r="U1564" s="4"/>
      <c r="V1564" s="4"/>
      <c r="W1564" s="4"/>
    </row>
    <row r="1565" spans="1:23">
      <c r="A1565" s="4">
        <v>50</v>
      </c>
      <c r="B1565" s="4">
        <v>0</v>
      </c>
      <c r="C1565" s="4">
        <v>0</v>
      </c>
      <c r="D1565" s="4">
        <v>1</v>
      </c>
      <c r="E1565" s="4">
        <v>233</v>
      </c>
      <c r="F1565" s="4">
        <f>ROUND(Source!BD1540,O1565)</f>
        <v>0</v>
      </c>
      <c r="G1565" s="4" t="s">
        <v>106</v>
      </c>
      <c r="H1565" s="4" t="s">
        <v>107</v>
      </c>
      <c r="I1565" s="4"/>
      <c r="J1565" s="4"/>
      <c r="K1565" s="4">
        <v>233</v>
      </c>
      <c r="L1565" s="4">
        <v>24</v>
      </c>
      <c r="M1565" s="4">
        <v>3</v>
      </c>
      <c r="N1565" s="4" t="s">
        <v>3</v>
      </c>
      <c r="O1565" s="4">
        <v>2</v>
      </c>
      <c r="P1565" s="4"/>
      <c r="Q1565" s="4"/>
      <c r="R1565" s="4"/>
      <c r="S1565" s="4"/>
      <c r="T1565" s="4"/>
      <c r="U1565" s="4"/>
      <c r="V1565" s="4"/>
      <c r="W1565" s="4"/>
    </row>
    <row r="1566" spans="1:23">
      <c r="A1566" s="4">
        <v>50</v>
      </c>
      <c r="B1566" s="4">
        <v>0</v>
      </c>
      <c r="C1566" s="4">
        <v>0</v>
      </c>
      <c r="D1566" s="4">
        <v>1</v>
      </c>
      <c r="E1566" s="4">
        <v>210</v>
      </c>
      <c r="F1566" s="4">
        <f>ROUND(Source!X1540,O1566)</f>
        <v>53258.95</v>
      </c>
      <c r="G1566" s="4" t="s">
        <v>108</v>
      </c>
      <c r="H1566" s="4" t="s">
        <v>109</v>
      </c>
      <c r="I1566" s="4"/>
      <c r="J1566" s="4"/>
      <c r="K1566" s="4">
        <v>210</v>
      </c>
      <c r="L1566" s="4">
        <v>25</v>
      </c>
      <c r="M1566" s="4">
        <v>3</v>
      </c>
      <c r="N1566" s="4" t="s">
        <v>3</v>
      </c>
      <c r="O1566" s="4">
        <v>2</v>
      </c>
      <c r="P1566" s="4"/>
      <c r="Q1566" s="4"/>
      <c r="R1566" s="4"/>
      <c r="S1566" s="4"/>
      <c r="T1566" s="4"/>
      <c r="U1566" s="4"/>
      <c r="V1566" s="4"/>
      <c r="W1566" s="4"/>
    </row>
    <row r="1567" spans="1:23">
      <c r="A1567" s="4">
        <v>50</v>
      </c>
      <c r="B1567" s="4">
        <v>0</v>
      </c>
      <c r="C1567" s="4">
        <v>0</v>
      </c>
      <c r="D1567" s="4">
        <v>1</v>
      </c>
      <c r="E1567" s="4">
        <v>211</v>
      </c>
      <c r="F1567" s="4">
        <f>ROUND(Source!Y1540,O1567)</f>
        <v>29891.27</v>
      </c>
      <c r="G1567" s="4" t="s">
        <v>110</v>
      </c>
      <c r="H1567" s="4" t="s">
        <v>111</v>
      </c>
      <c r="I1567" s="4"/>
      <c r="J1567" s="4"/>
      <c r="K1567" s="4">
        <v>211</v>
      </c>
      <c r="L1567" s="4">
        <v>26</v>
      </c>
      <c r="M1567" s="4">
        <v>3</v>
      </c>
      <c r="N1567" s="4" t="s">
        <v>3</v>
      </c>
      <c r="O1567" s="4">
        <v>2</v>
      </c>
      <c r="P1567" s="4"/>
      <c r="Q1567" s="4"/>
      <c r="R1567" s="4"/>
      <c r="S1567" s="4"/>
      <c r="T1567" s="4"/>
      <c r="U1567" s="4"/>
      <c r="V1567" s="4"/>
      <c r="W1567" s="4"/>
    </row>
    <row r="1568" spans="1:23">
      <c r="A1568" s="4">
        <v>50</v>
      </c>
      <c r="B1568" s="4">
        <v>0</v>
      </c>
      <c r="C1568" s="4">
        <v>0</v>
      </c>
      <c r="D1568" s="4">
        <v>1</v>
      </c>
      <c r="E1568" s="4">
        <v>224</v>
      </c>
      <c r="F1568" s="4">
        <f>ROUND(Source!AR1540,O1568)</f>
        <v>179866.07</v>
      </c>
      <c r="G1568" s="4" t="s">
        <v>112</v>
      </c>
      <c r="H1568" s="4" t="s">
        <v>113</v>
      </c>
      <c r="I1568" s="4"/>
      <c r="J1568" s="4"/>
      <c r="K1568" s="4">
        <v>224</v>
      </c>
      <c r="L1568" s="4">
        <v>27</v>
      </c>
      <c r="M1568" s="4">
        <v>3</v>
      </c>
      <c r="N1568" s="4" t="s">
        <v>3</v>
      </c>
      <c r="O1568" s="4">
        <v>2</v>
      </c>
      <c r="P1568" s="4"/>
      <c r="Q1568" s="4"/>
      <c r="R1568" s="4"/>
      <c r="S1568" s="4"/>
      <c r="T1568" s="4"/>
      <c r="U1568" s="4"/>
      <c r="V1568" s="4"/>
      <c r="W1568" s="4"/>
    </row>
    <row r="1570" spans="1:245">
      <c r="A1570" s="1">
        <v>5</v>
      </c>
      <c r="B1570" s="1">
        <v>0</v>
      </c>
      <c r="C1570" s="1"/>
      <c r="D1570" s="1">
        <f>ROW(A1585)</f>
        <v>1585</v>
      </c>
      <c r="E1570" s="1"/>
      <c r="F1570" s="1" t="s">
        <v>15</v>
      </c>
      <c r="G1570" s="1" t="s">
        <v>128</v>
      </c>
      <c r="H1570" s="1" t="s">
        <v>3</v>
      </c>
      <c r="I1570" s="1">
        <v>0</v>
      </c>
      <c r="J1570" s="1"/>
      <c r="K1570" s="1">
        <v>0</v>
      </c>
      <c r="L1570" s="1"/>
      <c r="M1570" s="1" t="s">
        <v>3</v>
      </c>
      <c r="N1570" s="1"/>
      <c r="O1570" s="1"/>
      <c r="P1570" s="1"/>
      <c r="Q1570" s="1"/>
      <c r="R1570" s="1"/>
      <c r="S1570" s="1">
        <v>0</v>
      </c>
      <c r="T1570" s="1"/>
      <c r="U1570" s="1" t="s">
        <v>3</v>
      </c>
      <c r="V1570" s="1">
        <v>0</v>
      </c>
      <c r="W1570" s="1"/>
      <c r="X1570" s="1"/>
      <c r="Y1570" s="1"/>
      <c r="Z1570" s="1"/>
      <c r="AA1570" s="1"/>
      <c r="AB1570" s="1" t="s">
        <v>3</v>
      </c>
      <c r="AC1570" s="1" t="s">
        <v>3</v>
      </c>
      <c r="AD1570" s="1" t="s">
        <v>3</v>
      </c>
      <c r="AE1570" s="1" t="s">
        <v>3</v>
      </c>
      <c r="AF1570" s="1" t="s">
        <v>3</v>
      </c>
      <c r="AG1570" s="1" t="s">
        <v>3</v>
      </c>
      <c r="AH1570" s="1"/>
      <c r="AI1570" s="1"/>
      <c r="AJ1570" s="1"/>
      <c r="AK1570" s="1"/>
      <c r="AL1570" s="1"/>
      <c r="AM1570" s="1"/>
      <c r="AN1570" s="1"/>
      <c r="AO1570" s="1"/>
      <c r="AP1570" s="1" t="s">
        <v>3</v>
      </c>
      <c r="AQ1570" s="1" t="s">
        <v>3</v>
      </c>
      <c r="AR1570" s="1" t="s">
        <v>3</v>
      </c>
      <c r="AS1570" s="1"/>
      <c r="AT1570" s="1"/>
      <c r="AU1570" s="1"/>
      <c r="AV1570" s="1"/>
      <c r="AW1570" s="1"/>
      <c r="AX1570" s="1"/>
      <c r="AY1570" s="1"/>
      <c r="AZ1570" s="1" t="s">
        <v>3</v>
      </c>
      <c r="BA1570" s="1"/>
      <c r="BB1570" s="1" t="s">
        <v>3</v>
      </c>
      <c r="BC1570" s="1" t="s">
        <v>3</v>
      </c>
      <c r="BD1570" s="1" t="s">
        <v>3</v>
      </c>
      <c r="BE1570" s="1" t="s">
        <v>3</v>
      </c>
      <c r="BF1570" s="1" t="s">
        <v>3</v>
      </c>
      <c r="BG1570" s="1" t="s">
        <v>3</v>
      </c>
      <c r="BH1570" s="1" t="s">
        <v>3</v>
      </c>
      <c r="BI1570" s="1" t="s">
        <v>3</v>
      </c>
      <c r="BJ1570" s="1" t="s">
        <v>3</v>
      </c>
      <c r="BK1570" s="1" t="s">
        <v>3</v>
      </c>
      <c r="BL1570" s="1" t="s">
        <v>3</v>
      </c>
      <c r="BM1570" s="1" t="s">
        <v>3</v>
      </c>
      <c r="BN1570" s="1" t="s">
        <v>3</v>
      </c>
      <c r="BO1570" s="1" t="s">
        <v>3</v>
      </c>
      <c r="BP1570" s="1" t="s">
        <v>3</v>
      </c>
      <c r="BQ1570" s="1"/>
      <c r="BR1570" s="1"/>
      <c r="BS1570" s="1"/>
      <c r="BT1570" s="1"/>
      <c r="BU1570" s="1"/>
      <c r="BV1570" s="1"/>
      <c r="BW1570" s="1"/>
      <c r="BX1570" s="1">
        <v>0</v>
      </c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>
        <v>0</v>
      </c>
    </row>
    <row r="1572" spans="1:245">
      <c r="A1572" s="2">
        <v>52</v>
      </c>
      <c r="B1572" s="2">
        <f t="shared" ref="B1572:G1572" si="1526">B1585</f>
        <v>0</v>
      </c>
      <c r="C1572" s="2">
        <f t="shared" si="1526"/>
        <v>5</v>
      </c>
      <c r="D1572" s="2">
        <f t="shared" si="1526"/>
        <v>1570</v>
      </c>
      <c r="E1572" s="2">
        <f t="shared" si="1526"/>
        <v>0</v>
      </c>
      <c r="F1572" s="2" t="str">
        <f t="shared" si="1526"/>
        <v>Новый подраздел</v>
      </c>
      <c r="G1572" s="2" t="str">
        <f t="shared" si="1526"/>
        <v>комната 31</v>
      </c>
      <c r="H1572" s="2"/>
      <c r="I1572" s="2"/>
      <c r="J1572" s="2"/>
      <c r="K1572" s="2"/>
      <c r="L1572" s="2"/>
      <c r="M1572" s="2"/>
      <c r="N1572" s="2"/>
      <c r="O1572" s="2">
        <f t="shared" ref="O1572:AT1572" si="1527">O1585</f>
        <v>95632.97</v>
      </c>
      <c r="P1572" s="2">
        <f t="shared" si="1527"/>
        <v>37459.370000000003</v>
      </c>
      <c r="Q1572" s="2">
        <f t="shared" si="1527"/>
        <v>5422.41</v>
      </c>
      <c r="R1572" s="2">
        <f t="shared" si="1527"/>
        <v>1521.91</v>
      </c>
      <c r="S1572" s="2">
        <f t="shared" si="1527"/>
        <v>52751.19</v>
      </c>
      <c r="T1572" s="2">
        <f t="shared" si="1527"/>
        <v>0</v>
      </c>
      <c r="U1572" s="2">
        <f t="shared" si="1527"/>
        <v>188.77714</v>
      </c>
      <c r="V1572" s="2">
        <f t="shared" si="1527"/>
        <v>4.4625690000000002</v>
      </c>
      <c r="W1572" s="2">
        <f t="shared" si="1527"/>
        <v>0</v>
      </c>
      <c r="X1572" s="2">
        <f t="shared" si="1527"/>
        <v>52239.55</v>
      </c>
      <c r="Y1572" s="2">
        <f t="shared" si="1527"/>
        <v>29386.66</v>
      </c>
      <c r="Z1572" s="2">
        <f t="shared" si="1527"/>
        <v>0</v>
      </c>
      <c r="AA1572" s="2">
        <f t="shared" si="1527"/>
        <v>0</v>
      </c>
      <c r="AB1572" s="2">
        <f t="shared" si="1527"/>
        <v>95632.97</v>
      </c>
      <c r="AC1572" s="2">
        <f t="shared" si="1527"/>
        <v>37459.370000000003</v>
      </c>
      <c r="AD1572" s="2">
        <f t="shared" si="1527"/>
        <v>5422.41</v>
      </c>
      <c r="AE1572" s="2">
        <f t="shared" si="1527"/>
        <v>1521.91</v>
      </c>
      <c r="AF1572" s="2">
        <f t="shared" si="1527"/>
        <v>52751.19</v>
      </c>
      <c r="AG1572" s="2">
        <f t="shared" si="1527"/>
        <v>0</v>
      </c>
      <c r="AH1572" s="2">
        <f t="shared" si="1527"/>
        <v>188.77714</v>
      </c>
      <c r="AI1572" s="2">
        <f t="shared" si="1527"/>
        <v>4.4625690000000002</v>
      </c>
      <c r="AJ1572" s="2">
        <f t="shared" si="1527"/>
        <v>0</v>
      </c>
      <c r="AK1572" s="2">
        <f t="shared" si="1527"/>
        <v>52239.55</v>
      </c>
      <c r="AL1572" s="2">
        <f t="shared" si="1527"/>
        <v>29386.66</v>
      </c>
      <c r="AM1572" s="2">
        <f t="shared" si="1527"/>
        <v>0</v>
      </c>
      <c r="AN1572" s="2">
        <f t="shared" si="1527"/>
        <v>0</v>
      </c>
      <c r="AO1572" s="2">
        <f t="shared" si="1527"/>
        <v>0</v>
      </c>
      <c r="AP1572" s="2">
        <f t="shared" si="1527"/>
        <v>0</v>
      </c>
      <c r="AQ1572" s="2">
        <f t="shared" si="1527"/>
        <v>0</v>
      </c>
      <c r="AR1572" s="2">
        <f t="shared" si="1527"/>
        <v>177259.18</v>
      </c>
      <c r="AS1572" s="2">
        <f t="shared" si="1527"/>
        <v>177259.18</v>
      </c>
      <c r="AT1572" s="2">
        <f t="shared" si="1527"/>
        <v>0</v>
      </c>
      <c r="AU1572" s="2">
        <f t="shared" ref="AU1572:BZ1572" si="1528">AU1585</f>
        <v>0</v>
      </c>
      <c r="AV1572" s="2">
        <f t="shared" si="1528"/>
        <v>37459.370000000003</v>
      </c>
      <c r="AW1572" s="2">
        <f t="shared" si="1528"/>
        <v>37459.370000000003</v>
      </c>
      <c r="AX1572" s="2">
        <f t="shared" si="1528"/>
        <v>0</v>
      </c>
      <c r="AY1572" s="2">
        <f t="shared" si="1528"/>
        <v>37459.370000000003</v>
      </c>
      <c r="AZ1572" s="2">
        <f t="shared" si="1528"/>
        <v>0</v>
      </c>
      <c r="BA1572" s="2">
        <f t="shared" si="1528"/>
        <v>0</v>
      </c>
      <c r="BB1572" s="2">
        <f t="shared" si="1528"/>
        <v>0</v>
      </c>
      <c r="BC1572" s="2">
        <f t="shared" si="1528"/>
        <v>0</v>
      </c>
      <c r="BD1572" s="2">
        <f t="shared" si="1528"/>
        <v>0</v>
      </c>
      <c r="BE1572" s="2">
        <f t="shared" si="1528"/>
        <v>0</v>
      </c>
      <c r="BF1572" s="2">
        <f t="shared" si="1528"/>
        <v>0</v>
      </c>
      <c r="BG1572" s="2">
        <f t="shared" si="1528"/>
        <v>0</v>
      </c>
      <c r="BH1572" s="2">
        <f t="shared" si="1528"/>
        <v>0</v>
      </c>
      <c r="BI1572" s="2">
        <f t="shared" si="1528"/>
        <v>0</v>
      </c>
      <c r="BJ1572" s="2">
        <f t="shared" si="1528"/>
        <v>0</v>
      </c>
      <c r="BK1572" s="2">
        <f t="shared" si="1528"/>
        <v>0</v>
      </c>
      <c r="BL1572" s="2">
        <f t="shared" si="1528"/>
        <v>0</v>
      </c>
      <c r="BM1572" s="2">
        <f t="shared" si="1528"/>
        <v>0</v>
      </c>
      <c r="BN1572" s="2">
        <f t="shared" si="1528"/>
        <v>0</v>
      </c>
      <c r="BO1572" s="2">
        <f t="shared" si="1528"/>
        <v>0</v>
      </c>
      <c r="BP1572" s="2">
        <f t="shared" si="1528"/>
        <v>0</v>
      </c>
      <c r="BQ1572" s="2">
        <f t="shared" si="1528"/>
        <v>0</v>
      </c>
      <c r="BR1572" s="2">
        <f t="shared" si="1528"/>
        <v>0</v>
      </c>
      <c r="BS1572" s="2">
        <f t="shared" si="1528"/>
        <v>0</v>
      </c>
      <c r="BT1572" s="2">
        <f t="shared" si="1528"/>
        <v>0</v>
      </c>
      <c r="BU1572" s="2">
        <f t="shared" si="1528"/>
        <v>0</v>
      </c>
      <c r="BV1572" s="2">
        <f t="shared" si="1528"/>
        <v>0</v>
      </c>
      <c r="BW1572" s="2">
        <f t="shared" si="1528"/>
        <v>0</v>
      </c>
      <c r="BX1572" s="2">
        <f t="shared" si="1528"/>
        <v>0</v>
      </c>
      <c r="BY1572" s="2">
        <f t="shared" si="1528"/>
        <v>0</v>
      </c>
      <c r="BZ1572" s="2">
        <f t="shared" si="1528"/>
        <v>0</v>
      </c>
      <c r="CA1572" s="2">
        <f t="shared" ref="CA1572:DF1572" si="1529">CA1585</f>
        <v>177259.18</v>
      </c>
      <c r="CB1572" s="2">
        <f t="shared" si="1529"/>
        <v>177259.18</v>
      </c>
      <c r="CC1572" s="2">
        <f t="shared" si="1529"/>
        <v>0</v>
      </c>
      <c r="CD1572" s="2">
        <f t="shared" si="1529"/>
        <v>0</v>
      </c>
      <c r="CE1572" s="2">
        <f t="shared" si="1529"/>
        <v>37459.370000000003</v>
      </c>
      <c r="CF1572" s="2">
        <f t="shared" si="1529"/>
        <v>37459.370000000003</v>
      </c>
      <c r="CG1572" s="2">
        <f t="shared" si="1529"/>
        <v>0</v>
      </c>
      <c r="CH1572" s="2">
        <f t="shared" si="1529"/>
        <v>37459.370000000003</v>
      </c>
      <c r="CI1572" s="2">
        <f t="shared" si="1529"/>
        <v>0</v>
      </c>
      <c r="CJ1572" s="2">
        <f t="shared" si="1529"/>
        <v>0</v>
      </c>
      <c r="CK1572" s="2">
        <f t="shared" si="1529"/>
        <v>0</v>
      </c>
      <c r="CL1572" s="2">
        <f t="shared" si="1529"/>
        <v>0</v>
      </c>
      <c r="CM1572" s="2">
        <f t="shared" si="1529"/>
        <v>0</v>
      </c>
      <c r="CN1572" s="2">
        <f t="shared" si="1529"/>
        <v>0</v>
      </c>
      <c r="CO1572" s="2">
        <f t="shared" si="1529"/>
        <v>0</v>
      </c>
      <c r="CP1572" s="2">
        <f t="shared" si="1529"/>
        <v>0</v>
      </c>
      <c r="CQ1572" s="2">
        <f t="shared" si="1529"/>
        <v>0</v>
      </c>
      <c r="CR1572" s="2">
        <f t="shared" si="1529"/>
        <v>0</v>
      </c>
      <c r="CS1572" s="2">
        <f t="shared" si="1529"/>
        <v>0</v>
      </c>
      <c r="CT1572" s="2">
        <f t="shared" si="1529"/>
        <v>0</v>
      </c>
      <c r="CU1572" s="2">
        <f t="shared" si="1529"/>
        <v>0</v>
      </c>
      <c r="CV1572" s="2">
        <f t="shared" si="1529"/>
        <v>0</v>
      </c>
      <c r="CW1572" s="2">
        <f t="shared" si="1529"/>
        <v>0</v>
      </c>
      <c r="CX1572" s="2">
        <f t="shared" si="1529"/>
        <v>0</v>
      </c>
      <c r="CY1572" s="2">
        <f t="shared" si="1529"/>
        <v>0</v>
      </c>
      <c r="CZ1572" s="2">
        <f t="shared" si="1529"/>
        <v>0</v>
      </c>
      <c r="DA1572" s="2">
        <f t="shared" si="1529"/>
        <v>0</v>
      </c>
      <c r="DB1572" s="2">
        <f t="shared" si="1529"/>
        <v>0</v>
      </c>
      <c r="DC1572" s="2">
        <f t="shared" si="1529"/>
        <v>0</v>
      </c>
      <c r="DD1572" s="2">
        <f t="shared" si="1529"/>
        <v>0</v>
      </c>
      <c r="DE1572" s="2">
        <f t="shared" si="1529"/>
        <v>0</v>
      </c>
      <c r="DF1572" s="2">
        <f t="shared" si="1529"/>
        <v>0</v>
      </c>
      <c r="DG1572" s="3">
        <f t="shared" ref="DG1572:EL1572" si="1530">DG1585</f>
        <v>0</v>
      </c>
      <c r="DH1572" s="3">
        <f t="shared" si="1530"/>
        <v>0</v>
      </c>
      <c r="DI1572" s="3">
        <f t="shared" si="1530"/>
        <v>0</v>
      </c>
      <c r="DJ1572" s="3">
        <f t="shared" si="1530"/>
        <v>0</v>
      </c>
      <c r="DK1572" s="3">
        <f t="shared" si="1530"/>
        <v>0</v>
      </c>
      <c r="DL1572" s="3">
        <f t="shared" si="1530"/>
        <v>0</v>
      </c>
      <c r="DM1572" s="3">
        <f t="shared" si="1530"/>
        <v>0</v>
      </c>
      <c r="DN1572" s="3">
        <f t="shared" si="1530"/>
        <v>0</v>
      </c>
      <c r="DO1572" s="3">
        <f t="shared" si="1530"/>
        <v>0</v>
      </c>
      <c r="DP1572" s="3">
        <f t="shared" si="1530"/>
        <v>0</v>
      </c>
      <c r="DQ1572" s="3">
        <f t="shared" si="1530"/>
        <v>0</v>
      </c>
      <c r="DR1572" s="3">
        <f t="shared" si="1530"/>
        <v>0</v>
      </c>
      <c r="DS1572" s="3">
        <f t="shared" si="1530"/>
        <v>0</v>
      </c>
      <c r="DT1572" s="3">
        <f t="shared" si="1530"/>
        <v>0</v>
      </c>
      <c r="DU1572" s="3">
        <f t="shared" si="1530"/>
        <v>0</v>
      </c>
      <c r="DV1572" s="3">
        <f t="shared" si="1530"/>
        <v>0</v>
      </c>
      <c r="DW1572" s="3">
        <f t="shared" si="1530"/>
        <v>0</v>
      </c>
      <c r="DX1572" s="3">
        <f t="shared" si="1530"/>
        <v>0</v>
      </c>
      <c r="DY1572" s="3">
        <f t="shared" si="1530"/>
        <v>0</v>
      </c>
      <c r="DZ1572" s="3">
        <f t="shared" si="1530"/>
        <v>0</v>
      </c>
      <c r="EA1572" s="3">
        <f t="shared" si="1530"/>
        <v>0</v>
      </c>
      <c r="EB1572" s="3">
        <f t="shared" si="1530"/>
        <v>0</v>
      </c>
      <c r="EC1572" s="3">
        <f t="shared" si="1530"/>
        <v>0</v>
      </c>
      <c r="ED1572" s="3">
        <f t="shared" si="1530"/>
        <v>0</v>
      </c>
      <c r="EE1572" s="3">
        <f t="shared" si="1530"/>
        <v>0</v>
      </c>
      <c r="EF1572" s="3">
        <f t="shared" si="1530"/>
        <v>0</v>
      </c>
      <c r="EG1572" s="3">
        <f t="shared" si="1530"/>
        <v>0</v>
      </c>
      <c r="EH1572" s="3">
        <f t="shared" si="1530"/>
        <v>0</v>
      </c>
      <c r="EI1572" s="3">
        <f t="shared" si="1530"/>
        <v>0</v>
      </c>
      <c r="EJ1572" s="3">
        <f t="shared" si="1530"/>
        <v>0</v>
      </c>
      <c r="EK1572" s="3">
        <f t="shared" si="1530"/>
        <v>0</v>
      </c>
      <c r="EL1572" s="3">
        <f t="shared" si="1530"/>
        <v>0</v>
      </c>
      <c r="EM1572" s="3">
        <f t="shared" ref="EM1572:FR1572" si="1531">EM1585</f>
        <v>0</v>
      </c>
      <c r="EN1572" s="3">
        <f t="shared" si="1531"/>
        <v>0</v>
      </c>
      <c r="EO1572" s="3">
        <f t="shared" si="1531"/>
        <v>0</v>
      </c>
      <c r="EP1572" s="3">
        <f t="shared" si="1531"/>
        <v>0</v>
      </c>
      <c r="EQ1572" s="3">
        <f t="shared" si="1531"/>
        <v>0</v>
      </c>
      <c r="ER1572" s="3">
        <f t="shared" si="1531"/>
        <v>0</v>
      </c>
      <c r="ES1572" s="3">
        <f t="shared" si="1531"/>
        <v>0</v>
      </c>
      <c r="ET1572" s="3">
        <f t="shared" si="1531"/>
        <v>0</v>
      </c>
      <c r="EU1572" s="3">
        <f t="shared" si="1531"/>
        <v>0</v>
      </c>
      <c r="EV1572" s="3">
        <f t="shared" si="1531"/>
        <v>0</v>
      </c>
      <c r="EW1572" s="3">
        <f t="shared" si="1531"/>
        <v>0</v>
      </c>
      <c r="EX1572" s="3">
        <f t="shared" si="1531"/>
        <v>0</v>
      </c>
      <c r="EY1572" s="3">
        <f t="shared" si="1531"/>
        <v>0</v>
      </c>
      <c r="EZ1572" s="3">
        <f t="shared" si="1531"/>
        <v>0</v>
      </c>
      <c r="FA1572" s="3">
        <f t="shared" si="1531"/>
        <v>0</v>
      </c>
      <c r="FB1572" s="3">
        <f t="shared" si="1531"/>
        <v>0</v>
      </c>
      <c r="FC1572" s="3">
        <f t="shared" si="1531"/>
        <v>0</v>
      </c>
      <c r="FD1572" s="3">
        <f t="shared" si="1531"/>
        <v>0</v>
      </c>
      <c r="FE1572" s="3">
        <f t="shared" si="1531"/>
        <v>0</v>
      </c>
      <c r="FF1572" s="3">
        <f t="shared" si="1531"/>
        <v>0</v>
      </c>
      <c r="FG1572" s="3">
        <f t="shared" si="1531"/>
        <v>0</v>
      </c>
      <c r="FH1572" s="3">
        <f t="shared" si="1531"/>
        <v>0</v>
      </c>
      <c r="FI1572" s="3">
        <f t="shared" si="1531"/>
        <v>0</v>
      </c>
      <c r="FJ1572" s="3">
        <f t="shared" si="1531"/>
        <v>0</v>
      </c>
      <c r="FK1572" s="3">
        <f t="shared" si="1531"/>
        <v>0</v>
      </c>
      <c r="FL1572" s="3">
        <f t="shared" si="1531"/>
        <v>0</v>
      </c>
      <c r="FM1572" s="3">
        <f t="shared" si="1531"/>
        <v>0</v>
      </c>
      <c r="FN1572" s="3">
        <f t="shared" si="1531"/>
        <v>0</v>
      </c>
      <c r="FO1572" s="3">
        <f t="shared" si="1531"/>
        <v>0</v>
      </c>
      <c r="FP1572" s="3">
        <f t="shared" si="1531"/>
        <v>0</v>
      </c>
      <c r="FQ1572" s="3">
        <f t="shared" si="1531"/>
        <v>0</v>
      </c>
      <c r="FR1572" s="3">
        <f t="shared" si="1531"/>
        <v>0</v>
      </c>
      <c r="FS1572" s="3">
        <f t="shared" ref="FS1572:GX1572" si="1532">FS1585</f>
        <v>0</v>
      </c>
      <c r="FT1572" s="3">
        <f t="shared" si="1532"/>
        <v>0</v>
      </c>
      <c r="FU1572" s="3">
        <f t="shared" si="1532"/>
        <v>0</v>
      </c>
      <c r="FV1572" s="3">
        <f t="shared" si="1532"/>
        <v>0</v>
      </c>
      <c r="FW1572" s="3">
        <f t="shared" si="1532"/>
        <v>0</v>
      </c>
      <c r="FX1572" s="3">
        <f t="shared" si="1532"/>
        <v>0</v>
      </c>
      <c r="FY1572" s="3">
        <f t="shared" si="1532"/>
        <v>0</v>
      </c>
      <c r="FZ1572" s="3">
        <f t="shared" si="1532"/>
        <v>0</v>
      </c>
      <c r="GA1572" s="3">
        <f t="shared" si="1532"/>
        <v>0</v>
      </c>
      <c r="GB1572" s="3">
        <f t="shared" si="1532"/>
        <v>0</v>
      </c>
      <c r="GC1572" s="3">
        <f t="shared" si="1532"/>
        <v>0</v>
      </c>
      <c r="GD1572" s="3">
        <f t="shared" si="1532"/>
        <v>0</v>
      </c>
      <c r="GE1572" s="3">
        <f t="shared" si="1532"/>
        <v>0</v>
      </c>
      <c r="GF1572" s="3">
        <f t="shared" si="1532"/>
        <v>0</v>
      </c>
      <c r="GG1572" s="3">
        <f t="shared" si="1532"/>
        <v>0</v>
      </c>
      <c r="GH1572" s="3">
        <f t="shared" si="1532"/>
        <v>0</v>
      </c>
      <c r="GI1572" s="3">
        <f t="shared" si="1532"/>
        <v>0</v>
      </c>
      <c r="GJ1572" s="3">
        <f t="shared" si="1532"/>
        <v>0</v>
      </c>
      <c r="GK1572" s="3">
        <f t="shared" si="1532"/>
        <v>0</v>
      </c>
      <c r="GL1572" s="3">
        <f t="shared" si="1532"/>
        <v>0</v>
      </c>
      <c r="GM1572" s="3">
        <f t="shared" si="1532"/>
        <v>0</v>
      </c>
      <c r="GN1572" s="3">
        <f t="shared" si="1532"/>
        <v>0</v>
      </c>
      <c r="GO1572" s="3">
        <f t="shared" si="1532"/>
        <v>0</v>
      </c>
      <c r="GP1572" s="3">
        <f t="shared" si="1532"/>
        <v>0</v>
      </c>
      <c r="GQ1572" s="3">
        <f t="shared" si="1532"/>
        <v>0</v>
      </c>
      <c r="GR1572" s="3">
        <f t="shared" si="1532"/>
        <v>0</v>
      </c>
      <c r="GS1572" s="3">
        <f t="shared" si="1532"/>
        <v>0</v>
      </c>
      <c r="GT1572" s="3">
        <f t="shared" si="1532"/>
        <v>0</v>
      </c>
      <c r="GU1572" s="3">
        <f t="shared" si="1532"/>
        <v>0</v>
      </c>
      <c r="GV1572" s="3">
        <f t="shared" si="1532"/>
        <v>0</v>
      </c>
      <c r="GW1572" s="3">
        <f t="shared" si="1532"/>
        <v>0</v>
      </c>
      <c r="GX1572" s="3">
        <f t="shared" si="1532"/>
        <v>0</v>
      </c>
    </row>
    <row r="1574" spans="1:245">
      <c r="A1574">
        <v>17</v>
      </c>
      <c r="B1574">
        <v>0</v>
      </c>
      <c r="C1574">
        <f>ROW(SmtRes!A1409)</f>
        <v>1409</v>
      </c>
      <c r="D1574">
        <f>ROW(EtalonRes!A1395)</f>
        <v>1395</v>
      </c>
      <c r="E1574" t="s">
        <v>17</v>
      </c>
      <c r="F1574" t="s">
        <v>503</v>
      </c>
      <c r="G1574" t="s">
        <v>504</v>
      </c>
      <c r="H1574" t="s">
        <v>195</v>
      </c>
      <c r="I1574">
        <f>ROUND(53/100,9)</f>
        <v>0.53</v>
      </c>
      <c r="J1574">
        <v>0</v>
      </c>
      <c r="O1574">
        <f t="shared" ref="O1574:O1583" si="1533">ROUND(CP1574,2)</f>
        <v>23983.57</v>
      </c>
      <c r="P1574">
        <f t="shared" ref="P1574:P1583" si="1534">ROUND(CQ1574*I1574,2)</f>
        <v>15098.74</v>
      </c>
      <c r="Q1574">
        <f t="shared" ref="Q1574:Q1583" si="1535">ROUND(CR1574*I1574,2)</f>
        <v>448.21</v>
      </c>
      <c r="R1574">
        <f t="shared" ref="R1574:R1583" si="1536">ROUND(CS1574*I1574,2)</f>
        <v>106.69</v>
      </c>
      <c r="S1574">
        <f t="shared" ref="S1574:S1583" si="1537">ROUND(CT1574*I1574,2)</f>
        <v>8436.6200000000008</v>
      </c>
      <c r="T1574">
        <f t="shared" ref="T1574:T1583" si="1538">ROUND(CU1574*I1574,2)</f>
        <v>0</v>
      </c>
      <c r="U1574">
        <f t="shared" ref="U1574:U1583" si="1539">CV1574*I1574</f>
        <v>32.897100000000002</v>
      </c>
      <c r="V1574">
        <f t="shared" ref="V1574:V1583" si="1540">CW1574*I1574</f>
        <v>0.24909999999999999</v>
      </c>
      <c r="W1574">
        <f t="shared" ref="W1574:W1583" si="1541">ROUND(CX1574*I1574,2)</f>
        <v>0</v>
      </c>
      <c r="X1574">
        <f t="shared" ref="X1574:X1583" si="1542">ROUND(CY1574,2)</f>
        <v>6834.65</v>
      </c>
      <c r="Y1574">
        <f t="shared" ref="Y1574:Y1583" si="1543">ROUND(CZ1574,2)</f>
        <v>5809.45</v>
      </c>
      <c r="AA1574">
        <v>33525518</v>
      </c>
      <c r="AB1574">
        <f t="shared" ref="AB1574:AB1583" si="1544">ROUND((AC1574+AD1574+AF1574),6)</f>
        <v>5584.57</v>
      </c>
      <c r="AC1574">
        <f>ROUND((ES1574),6)</f>
        <v>5006.71</v>
      </c>
      <c r="AD1574">
        <f t="shared" ref="AD1574:AD1583" si="1545">ROUND((((ET1574)-(EU1574))+AE1574),6)</f>
        <v>75.709999999999994</v>
      </c>
      <c r="AE1574">
        <f t="shared" ref="AE1574:AE1583" si="1546">ROUND((EU1574),6)</f>
        <v>6.35</v>
      </c>
      <c r="AF1574">
        <f t="shared" ref="AF1574:AF1583" si="1547">ROUND((EV1574),6)</f>
        <v>502.15</v>
      </c>
      <c r="AG1574">
        <f t="shared" ref="AG1574:AG1583" si="1548">ROUND((AP1574),6)</f>
        <v>0</v>
      </c>
      <c r="AH1574">
        <f t="shared" ref="AH1574:AH1583" si="1549">(EW1574)</f>
        <v>62.07</v>
      </c>
      <c r="AI1574">
        <f t="shared" ref="AI1574:AI1583" si="1550">(EX1574)</f>
        <v>0.47</v>
      </c>
      <c r="AJ1574">
        <f t="shared" ref="AJ1574:AJ1583" si="1551">(AS1574)</f>
        <v>0</v>
      </c>
      <c r="AK1574">
        <v>5584.57</v>
      </c>
      <c r="AL1574">
        <v>5006.71</v>
      </c>
      <c r="AM1574">
        <v>75.709999999999994</v>
      </c>
      <c r="AN1574">
        <v>6.35</v>
      </c>
      <c r="AO1574">
        <v>502.15</v>
      </c>
      <c r="AP1574">
        <v>0</v>
      </c>
      <c r="AQ1574">
        <v>62.07</v>
      </c>
      <c r="AR1574">
        <v>0.47</v>
      </c>
      <c r="AS1574">
        <v>0</v>
      </c>
      <c r="AT1574">
        <v>80</v>
      </c>
      <c r="AU1574">
        <v>68</v>
      </c>
      <c r="AV1574">
        <v>1</v>
      </c>
      <c r="AW1574">
        <v>1</v>
      </c>
      <c r="AZ1574">
        <v>1</v>
      </c>
      <c r="BA1574">
        <v>31.7</v>
      </c>
      <c r="BB1574">
        <v>11.17</v>
      </c>
      <c r="BC1574">
        <v>5.69</v>
      </c>
      <c r="BD1574" t="s">
        <v>3</v>
      </c>
      <c r="BE1574" t="s">
        <v>3</v>
      </c>
      <c r="BF1574" t="s">
        <v>3</v>
      </c>
      <c r="BG1574" t="s">
        <v>3</v>
      </c>
      <c r="BH1574">
        <v>0</v>
      </c>
      <c r="BI1574">
        <v>1</v>
      </c>
      <c r="BJ1574" t="s">
        <v>505</v>
      </c>
      <c r="BM1574">
        <v>57001</v>
      </c>
      <c r="BN1574">
        <v>0</v>
      </c>
      <c r="BO1574" t="s">
        <v>503</v>
      </c>
      <c r="BP1574">
        <v>1</v>
      </c>
      <c r="BQ1574">
        <v>6</v>
      </c>
      <c r="BR1574">
        <v>0</v>
      </c>
      <c r="BS1574">
        <v>31.7</v>
      </c>
      <c r="BT1574">
        <v>1</v>
      </c>
      <c r="BU1574">
        <v>1</v>
      </c>
      <c r="BV1574">
        <v>1</v>
      </c>
      <c r="BW1574">
        <v>1</v>
      </c>
      <c r="BX1574">
        <v>1</v>
      </c>
      <c r="BY1574" t="s">
        <v>3</v>
      </c>
      <c r="BZ1574">
        <v>80</v>
      </c>
      <c r="CA1574">
        <v>68</v>
      </c>
      <c r="CE1574">
        <v>0</v>
      </c>
      <c r="CF1574">
        <v>0</v>
      </c>
      <c r="CG1574">
        <v>0</v>
      </c>
      <c r="CM1574">
        <v>0</v>
      </c>
      <c r="CN1574" t="s">
        <v>3</v>
      </c>
      <c r="CO1574">
        <v>0</v>
      </c>
      <c r="CP1574">
        <f t="shared" ref="CP1574:CP1583" si="1552">(P1574+Q1574+S1574)</f>
        <v>23983.57</v>
      </c>
      <c r="CQ1574">
        <f t="shared" ref="CQ1574:CQ1583" si="1553">AC1574*BC1574</f>
        <v>28488.179900000003</v>
      </c>
      <c r="CR1574">
        <f t="shared" ref="CR1574:CR1583" si="1554">AD1574*BB1574</f>
        <v>845.68069999999989</v>
      </c>
      <c r="CS1574">
        <f t="shared" ref="CS1574:CS1583" si="1555">AE1574*BS1574</f>
        <v>201.29499999999999</v>
      </c>
      <c r="CT1574">
        <f t="shared" ref="CT1574:CT1583" si="1556">AF1574*BA1574</f>
        <v>15918.154999999999</v>
      </c>
      <c r="CU1574">
        <f t="shared" ref="CU1574:CU1583" si="1557">AG1574</f>
        <v>0</v>
      </c>
      <c r="CV1574">
        <f t="shared" ref="CV1574:CV1583" si="1558">AH1574</f>
        <v>62.07</v>
      </c>
      <c r="CW1574">
        <f t="shared" ref="CW1574:CW1583" si="1559">AI1574</f>
        <v>0.47</v>
      </c>
      <c r="CX1574">
        <f t="shared" ref="CX1574:CX1583" si="1560">AJ1574</f>
        <v>0</v>
      </c>
      <c r="CY1574">
        <f t="shared" ref="CY1574:CY1583" si="1561">(((S1574+R1574)*AT1574)/100)</f>
        <v>6834.6480000000001</v>
      </c>
      <c r="CZ1574">
        <f t="shared" ref="CZ1574:CZ1583" si="1562">(((S1574+R1574)*AU1574)/100)</f>
        <v>5809.4508000000005</v>
      </c>
      <c r="DC1574" t="s">
        <v>3</v>
      </c>
      <c r="DD1574" t="s">
        <v>3</v>
      </c>
      <c r="DE1574" t="s">
        <v>3</v>
      </c>
      <c r="DF1574" t="s">
        <v>3</v>
      </c>
      <c r="DG1574" t="s">
        <v>3</v>
      </c>
      <c r="DH1574" t="s">
        <v>3</v>
      </c>
      <c r="DI1574" t="s">
        <v>3</v>
      </c>
      <c r="DJ1574" t="s">
        <v>3</v>
      </c>
      <c r="DK1574" t="s">
        <v>3</v>
      </c>
      <c r="DL1574" t="s">
        <v>3</v>
      </c>
      <c r="DM1574" t="s">
        <v>3</v>
      </c>
      <c r="DN1574">
        <v>0</v>
      </c>
      <c r="DO1574">
        <v>0</v>
      </c>
      <c r="DP1574">
        <v>1</v>
      </c>
      <c r="DQ1574">
        <v>1</v>
      </c>
      <c r="DU1574">
        <v>1013</v>
      </c>
      <c r="DV1574" t="s">
        <v>195</v>
      </c>
      <c r="DW1574" t="s">
        <v>195</v>
      </c>
      <c r="DX1574">
        <v>1</v>
      </c>
      <c r="DZ1574" t="s">
        <v>3</v>
      </c>
      <c r="EA1574" t="s">
        <v>3</v>
      </c>
      <c r="EB1574" t="s">
        <v>3</v>
      </c>
      <c r="EC1574" t="s">
        <v>3</v>
      </c>
      <c r="EE1574">
        <v>36260505</v>
      </c>
      <c r="EF1574">
        <v>6</v>
      </c>
      <c r="EG1574" t="s">
        <v>22</v>
      </c>
      <c r="EH1574">
        <v>0</v>
      </c>
      <c r="EI1574" t="s">
        <v>3</v>
      </c>
      <c r="EJ1574">
        <v>1</v>
      </c>
      <c r="EK1574">
        <v>57001</v>
      </c>
      <c r="EL1574" t="s">
        <v>23</v>
      </c>
      <c r="EM1574" t="s">
        <v>24</v>
      </c>
      <c r="EO1574" t="s">
        <v>3</v>
      </c>
      <c r="EQ1574">
        <v>0</v>
      </c>
      <c r="ER1574">
        <v>5584.57</v>
      </c>
      <c r="ES1574">
        <v>5006.71</v>
      </c>
      <c r="ET1574">
        <v>75.709999999999994</v>
      </c>
      <c r="EU1574">
        <v>6.35</v>
      </c>
      <c r="EV1574">
        <v>502.15</v>
      </c>
      <c r="EW1574">
        <v>62.07</v>
      </c>
      <c r="EX1574">
        <v>0.47</v>
      </c>
      <c r="EY1574">
        <v>0</v>
      </c>
      <c r="FQ1574">
        <v>0</v>
      </c>
      <c r="FR1574">
        <f t="shared" ref="FR1574:FR1583" si="1563">ROUND(IF(AND(BH1574=3,BI1574=3),P1574,0),2)</f>
        <v>0</v>
      </c>
      <c r="FS1574">
        <v>0</v>
      </c>
      <c r="FX1574">
        <v>80</v>
      </c>
      <c r="FY1574">
        <v>68</v>
      </c>
      <c r="GA1574" t="s">
        <v>3</v>
      </c>
      <c r="GD1574">
        <v>1</v>
      </c>
      <c r="GF1574">
        <v>-844954107</v>
      </c>
      <c r="GG1574">
        <v>2</v>
      </c>
      <c r="GH1574">
        <v>1</v>
      </c>
      <c r="GI1574">
        <v>2</v>
      </c>
      <c r="GJ1574">
        <v>0</v>
      </c>
      <c r="GK1574">
        <v>0</v>
      </c>
      <c r="GL1574">
        <f t="shared" ref="GL1574:GL1583" si="1564">ROUND(IF(AND(BH1574=3,BI1574=3,FS1574&lt;&gt;0),P1574,0),2)</f>
        <v>0</v>
      </c>
      <c r="GM1574">
        <f t="shared" ref="GM1574:GM1583" si="1565">ROUND(O1574+X1574+Y1574,2)+GX1574</f>
        <v>36627.67</v>
      </c>
      <c r="GN1574">
        <f t="shared" ref="GN1574:GN1583" si="1566">IF(OR(BI1574=0,BI1574=1),ROUND(O1574+X1574+Y1574,2),0)</f>
        <v>36627.67</v>
      </c>
      <c r="GO1574">
        <f t="shared" ref="GO1574:GO1583" si="1567">IF(BI1574=2,ROUND(O1574+X1574+Y1574,2),0)</f>
        <v>0</v>
      </c>
      <c r="GP1574">
        <f t="shared" ref="GP1574:GP1583" si="1568">IF(BI1574=4,ROUND(O1574+X1574+Y1574,2)+GX1574,0)</f>
        <v>0</v>
      </c>
      <c r="GR1574">
        <v>0</v>
      </c>
      <c r="GS1574">
        <v>3</v>
      </c>
      <c r="GT1574">
        <v>0</v>
      </c>
      <c r="GU1574" t="s">
        <v>3</v>
      </c>
      <c r="GV1574">
        <f t="shared" ref="GV1574:GV1583" si="1569">ROUND((GT1574),6)</f>
        <v>0</v>
      </c>
      <c r="GW1574">
        <v>1</v>
      </c>
      <c r="GX1574">
        <f t="shared" ref="GX1574:GX1583" si="1570">ROUND(HC1574*I1574,2)</f>
        <v>0</v>
      </c>
      <c r="HA1574">
        <v>0</v>
      </c>
      <c r="HB1574">
        <v>0</v>
      </c>
      <c r="HC1574">
        <f t="shared" ref="HC1574:HC1583" si="1571">GV1574*GW1574</f>
        <v>0</v>
      </c>
      <c r="HE1574" t="s">
        <v>3</v>
      </c>
      <c r="HF1574" t="s">
        <v>3</v>
      </c>
      <c r="IK1574">
        <v>0</v>
      </c>
    </row>
    <row r="1575" spans="1:245">
      <c r="A1575">
        <v>18</v>
      </c>
      <c r="B1575">
        <v>0</v>
      </c>
      <c r="C1575">
        <v>1409</v>
      </c>
      <c r="E1575" t="s">
        <v>25</v>
      </c>
      <c r="F1575" t="s">
        <v>26</v>
      </c>
      <c r="G1575" t="s">
        <v>27</v>
      </c>
      <c r="H1575" t="s">
        <v>28</v>
      </c>
      <c r="I1575">
        <f>I1574*J1575</f>
        <v>0.98580000000000001</v>
      </c>
      <c r="J1575">
        <v>1.8599999999999999</v>
      </c>
      <c r="O1575">
        <f t="shared" si="1533"/>
        <v>0</v>
      </c>
      <c r="P1575">
        <f t="shared" si="1534"/>
        <v>0</v>
      </c>
      <c r="Q1575">
        <f t="shared" si="1535"/>
        <v>0</v>
      </c>
      <c r="R1575">
        <f t="shared" si="1536"/>
        <v>0</v>
      </c>
      <c r="S1575">
        <f t="shared" si="1537"/>
        <v>0</v>
      </c>
      <c r="T1575">
        <f t="shared" si="1538"/>
        <v>0</v>
      </c>
      <c r="U1575">
        <f t="shared" si="1539"/>
        <v>0</v>
      </c>
      <c r="V1575">
        <f t="shared" si="1540"/>
        <v>0</v>
      </c>
      <c r="W1575">
        <f t="shared" si="1541"/>
        <v>0</v>
      </c>
      <c r="X1575">
        <f t="shared" si="1542"/>
        <v>0</v>
      </c>
      <c r="Y1575">
        <f t="shared" si="1543"/>
        <v>0</v>
      </c>
      <c r="AA1575">
        <v>33525518</v>
      </c>
      <c r="AB1575">
        <f t="shared" si="1544"/>
        <v>0</v>
      </c>
      <c r="AC1575">
        <f>ROUND((ES1575),6)</f>
        <v>0</v>
      </c>
      <c r="AD1575">
        <f t="shared" si="1545"/>
        <v>0</v>
      </c>
      <c r="AE1575">
        <f t="shared" si="1546"/>
        <v>0</v>
      </c>
      <c r="AF1575">
        <f t="shared" si="1547"/>
        <v>0</v>
      </c>
      <c r="AG1575">
        <f t="shared" si="1548"/>
        <v>0</v>
      </c>
      <c r="AH1575">
        <f t="shared" si="1549"/>
        <v>0</v>
      </c>
      <c r="AI1575">
        <f t="shared" si="1550"/>
        <v>0</v>
      </c>
      <c r="AJ1575">
        <f t="shared" si="1551"/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80</v>
      </c>
      <c r="AU1575">
        <v>68</v>
      </c>
      <c r="AV1575">
        <v>1</v>
      </c>
      <c r="AW1575">
        <v>1</v>
      </c>
      <c r="AZ1575">
        <v>1</v>
      </c>
      <c r="BA1575">
        <v>1</v>
      </c>
      <c r="BB1575">
        <v>1</v>
      </c>
      <c r="BC1575">
        <v>1</v>
      </c>
      <c r="BD1575" t="s">
        <v>3</v>
      </c>
      <c r="BE1575" t="s">
        <v>3</v>
      </c>
      <c r="BF1575" t="s">
        <v>3</v>
      </c>
      <c r="BG1575" t="s">
        <v>3</v>
      </c>
      <c r="BH1575">
        <v>3</v>
      </c>
      <c r="BI1575">
        <v>1</v>
      </c>
      <c r="BJ1575" t="s">
        <v>29</v>
      </c>
      <c r="BM1575">
        <v>57001</v>
      </c>
      <c r="BN1575">
        <v>0</v>
      </c>
      <c r="BO1575" t="s">
        <v>3</v>
      </c>
      <c r="BP1575">
        <v>0</v>
      </c>
      <c r="BQ1575">
        <v>6</v>
      </c>
      <c r="BR1575">
        <v>0</v>
      </c>
      <c r="BS1575">
        <v>1</v>
      </c>
      <c r="BT1575">
        <v>1</v>
      </c>
      <c r="BU1575">
        <v>1</v>
      </c>
      <c r="BV1575">
        <v>1</v>
      </c>
      <c r="BW1575">
        <v>1</v>
      </c>
      <c r="BX1575">
        <v>1</v>
      </c>
      <c r="BY1575" t="s">
        <v>3</v>
      </c>
      <c r="BZ1575">
        <v>80</v>
      </c>
      <c r="CA1575">
        <v>68</v>
      </c>
      <c r="CE1575">
        <v>0</v>
      </c>
      <c r="CF1575">
        <v>0</v>
      </c>
      <c r="CG1575">
        <v>0</v>
      </c>
      <c r="CM1575">
        <v>0</v>
      </c>
      <c r="CN1575" t="s">
        <v>3</v>
      </c>
      <c r="CO1575">
        <v>0</v>
      </c>
      <c r="CP1575">
        <f t="shared" si="1552"/>
        <v>0</v>
      </c>
      <c r="CQ1575">
        <f t="shared" si="1553"/>
        <v>0</v>
      </c>
      <c r="CR1575">
        <f t="shared" si="1554"/>
        <v>0</v>
      </c>
      <c r="CS1575">
        <f t="shared" si="1555"/>
        <v>0</v>
      </c>
      <c r="CT1575">
        <f t="shared" si="1556"/>
        <v>0</v>
      </c>
      <c r="CU1575">
        <f t="shared" si="1557"/>
        <v>0</v>
      </c>
      <c r="CV1575">
        <f t="shared" si="1558"/>
        <v>0</v>
      </c>
      <c r="CW1575">
        <f t="shared" si="1559"/>
        <v>0</v>
      </c>
      <c r="CX1575">
        <f t="shared" si="1560"/>
        <v>0</v>
      </c>
      <c r="CY1575">
        <f t="shared" si="1561"/>
        <v>0</v>
      </c>
      <c r="CZ1575">
        <f t="shared" si="1562"/>
        <v>0</v>
      </c>
      <c r="DC1575" t="s">
        <v>3</v>
      </c>
      <c r="DD1575" t="s">
        <v>3</v>
      </c>
      <c r="DE1575" t="s">
        <v>3</v>
      </c>
      <c r="DF1575" t="s">
        <v>3</v>
      </c>
      <c r="DG1575" t="s">
        <v>3</v>
      </c>
      <c r="DH1575" t="s">
        <v>3</v>
      </c>
      <c r="DI1575" t="s">
        <v>3</v>
      </c>
      <c r="DJ1575" t="s">
        <v>3</v>
      </c>
      <c r="DK1575" t="s">
        <v>3</v>
      </c>
      <c r="DL1575" t="s">
        <v>3</v>
      </c>
      <c r="DM1575" t="s">
        <v>3</v>
      </c>
      <c r="DN1575">
        <v>0</v>
      </c>
      <c r="DO1575">
        <v>0</v>
      </c>
      <c r="DP1575">
        <v>1</v>
      </c>
      <c r="DQ1575">
        <v>1</v>
      </c>
      <c r="DU1575">
        <v>1009</v>
      </c>
      <c r="DV1575" t="s">
        <v>28</v>
      </c>
      <c r="DW1575" t="s">
        <v>28</v>
      </c>
      <c r="DX1575">
        <v>1000</v>
      </c>
      <c r="DZ1575" t="s">
        <v>3</v>
      </c>
      <c r="EA1575" t="s">
        <v>3</v>
      </c>
      <c r="EB1575" t="s">
        <v>3</v>
      </c>
      <c r="EC1575" t="s">
        <v>3</v>
      </c>
      <c r="EE1575">
        <v>36260505</v>
      </c>
      <c r="EF1575">
        <v>6</v>
      </c>
      <c r="EG1575" t="s">
        <v>22</v>
      </c>
      <c r="EH1575">
        <v>0</v>
      </c>
      <c r="EI1575" t="s">
        <v>3</v>
      </c>
      <c r="EJ1575">
        <v>1</v>
      </c>
      <c r="EK1575">
        <v>57001</v>
      </c>
      <c r="EL1575" t="s">
        <v>23</v>
      </c>
      <c r="EM1575" t="s">
        <v>24</v>
      </c>
      <c r="EO1575" t="s">
        <v>3</v>
      </c>
      <c r="EQ1575">
        <v>0</v>
      </c>
      <c r="ER1575">
        <v>0</v>
      </c>
      <c r="ES1575">
        <v>0</v>
      </c>
      <c r="ET1575">
        <v>0</v>
      </c>
      <c r="EU1575">
        <v>0</v>
      </c>
      <c r="EV1575">
        <v>0</v>
      </c>
      <c r="EW1575">
        <v>0</v>
      </c>
      <c r="EX1575">
        <v>0</v>
      </c>
      <c r="FQ1575">
        <v>0</v>
      </c>
      <c r="FR1575">
        <f t="shared" si="1563"/>
        <v>0</v>
      </c>
      <c r="FS1575">
        <v>0</v>
      </c>
      <c r="FX1575">
        <v>80</v>
      </c>
      <c r="FY1575">
        <v>68</v>
      </c>
      <c r="GA1575" t="s">
        <v>3</v>
      </c>
      <c r="GD1575">
        <v>1</v>
      </c>
      <c r="GF1575">
        <v>-304821490</v>
      </c>
      <c r="GG1575">
        <v>2</v>
      </c>
      <c r="GH1575">
        <v>1</v>
      </c>
      <c r="GI1575">
        <v>-2</v>
      </c>
      <c r="GJ1575">
        <v>0</v>
      </c>
      <c r="GK1575">
        <v>0</v>
      </c>
      <c r="GL1575">
        <f t="shared" si="1564"/>
        <v>0</v>
      </c>
      <c r="GM1575">
        <f t="shared" si="1565"/>
        <v>0</v>
      </c>
      <c r="GN1575">
        <f t="shared" si="1566"/>
        <v>0</v>
      </c>
      <c r="GO1575">
        <f t="shared" si="1567"/>
        <v>0</v>
      </c>
      <c r="GP1575">
        <f t="shared" si="1568"/>
        <v>0</v>
      </c>
      <c r="GR1575">
        <v>0</v>
      </c>
      <c r="GS1575">
        <v>3</v>
      </c>
      <c r="GT1575">
        <v>0</v>
      </c>
      <c r="GU1575" t="s">
        <v>3</v>
      </c>
      <c r="GV1575">
        <f t="shared" si="1569"/>
        <v>0</v>
      </c>
      <c r="GW1575">
        <v>1</v>
      </c>
      <c r="GX1575">
        <f t="shared" si="1570"/>
        <v>0</v>
      </c>
      <c r="HA1575">
        <v>0</v>
      </c>
      <c r="HB1575">
        <v>0</v>
      </c>
      <c r="HC1575">
        <f t="shared" si="1571"/>
        <v>0</v>
      </c>
      <c r="HE1575" t="s">
        <v>3</v>
      </c>
      <c r="HF1575" t="s">
        <v>3</v>
      </c>
      <c r="IK1575">
        <v>0</v>
      </c>
    </row>
    <row r="1576" spans="1:245">
      <c r="A1576">
        <v>17</v>
      </c>
      <c r="B1576">
        <v>0</v>
      </c>
      <c r="C1576">
        <f>ROW(SmtRes!A1416)</f>
        <v>1416</v>
      </c>
      <c r="D1576">
        <f>ROW(EtalonRes!A1402)</f>
        <v>1402</v>
      </c>
      <c r="E1576" t="s">
        <v>30</v>
      </c>
      <c r="F1576" t="s">
        <v>201</v>
      </c>
      <c r="G1576" t="s">
        <v>202</v>
      </c>
      <c r="H1576" t="s">
        <v>195</v>
      </c>
      <c r="I1576">
        <f>ROUND(53/100,9)</f>
        <v>0.53</v>
      </c>
      <c r="J1576">
        <v>0</v>
      </c>
      <c r="O1576">
        <f t="shared" si="1533"/>
        <v>23761.58</v>
      </c>
      <c r="P1576">
        <f t="shared" si="1534"/>
        <v>17371.39</v>
      </c>
      <c r="Q1576">
        <f t="shared" si="1535"/>
        <v>2099.38</v>
      </c>
      <c r="R1576">
        <f t="shared" si="1536"/>
        <v>1132.3900000000001</v>
      </c>
      <c r="S1576">
        <f t="shared" si="1537"/>
        <v>4290.8100000000004</v>
      </c>
      <c r="T1576">
        <f t="shared" si="1538"/>
        <v>0</v>
      </c>
      <c r="U1576">
        <f t="shared" si="1539"/>
        <v>16.567800000000002</v>
      </c>
      <c r="V1576">
        <f t="shared" si="1540"/>
        <v>3.5510000000000002</v>
      </c>
      <c r="W1576">
        <f t="shared" si="1541"/>
        <v>0</v>
      </c>
      <c r="X1576">
        <f t="shared" si="1542"/>
        <v>6019.75</v>
      </c>
      <c r="Y1576">
        <f t="shared" si="1543"/>
        <v>3470.85</v>
      </c>
      <c r="AA1576">
        <v>33525518</v>
      </c>
      <c r="AB1576">
        <f t="shared" si="1544"/>
        <v>6214.53</v>
      </c>
      <c r="AC1576">
        <f>ROUND((ES1576),6)</f>
        <v>5583.68</v>
      </c>
      <c r="AD1576">
        <f t="shared" si="1545"/>
        <v>375.46</v>
      </c>
      <c r="AE1576">
        <f t="shared" si="1546"/>
        <v>67.400000000000006</v>
      </c>
      <c r="AF1576">
        <f t="shared" si="1547"/>
        <v>255.39</v>
      </c>
      <c r="AG1576">
        <f t="shared" si="1548"/>
        <v>0</v>
      </c>
      <c r="AH1576">
        <f t="shared" si="1549"/>
        <v>31.26</v>
      </c>
      <c r="AI1576">
        <f t="shared" si="1550"/>
        <v>6.7</v>
      </c>
      <c r="AJ1576">
        <f t="shared" si="1551"/>
        <v>0</v>
      </c>
      <c r="AK1576">
        <v>6214.53</v>
      </c>
      <c r="AL1576">
        <v>5583.68</v>
      </c>
      <c r="AM1576">
        <v>375.46</v>
      </c>
      <c r="AN1576">
        <v>67.400000000000006</v>
      </c>
      <c r="AO1576">
        <v>255.39</v>
      </c>
      <c r="AP1576">
        <v>0</v>
      </c>
      <c r="AQ1576">
        <v>31.26</v>
      </c>
      <c r="AR1576">
        <v>6.7</v>
      </c>
      <c r="AS1576">
        <v>0</v>
      </c>
      <c r="AT1576">
        <v>111</v>
      </c>
      <c r="AU1576">
        <v>64</v>
      </c>
      <c r="AV1576">
        <v>1</v>
      </c>
      <c r="AW1576">
        <v>1</v>
      </c>
      <c r="AZ1576">
        <v>1</v>
      </c>
      <c r="BA1576">
        <v>31.7</v>
      </c>
      <c r="BB1576">
        <v>10.55</v>
      </c>
      <c r="BC1576">
        <v>5.87</v>
      </c>
      <c r="BD1576" t="s">
        <v>3</v>
      </c>
      <c r="BE1576" t="s">
        <v>3</v>
      </c>
      <c r="BF1576" t="s">
        <v>3</v>
      </c>
      <c r="BG1576" t="s">
        <v>3</v>
      </c>
      <c r="BH1576">
        <v>0</v>
      </c>
      <c r="BI1576">
        <v>1</v>
      </c>
      <c r="BJ1576" t="s">
        <v>203</v>
      </c>
      <c r="BM1576">
        <v>11001</v>
      </c>
      <c r="BN1576">
        <v>0</v>
      </c>
      <c r="BO1576" t="s">
        <v>201</v>
      </c>
      <c r="BP1576">
        <v>1</v>
      </c>
      <c r="BQ1576">
        <v>2</v>
      </c>
      <c r="BR1576">
        <v>0</v>
      </c>
      <c r="BS1576">
        <v>31.7</v>
      </c>
      <c r="BT1576">
        <v>1</v>
      </c>
      <c r="BU1576">
        <v>1</v>
      </c>
      <c r="BV1576">
        <v>1</v>
      </c>
      <c r="BW1576">
        <v>1</v>
      </c>
      <c r="BX1576">
        <v>1</v>
      </c>
      <c r="BY1576" t="s">
        <v>3</v>
      </c>
      <c r="BZ1576">
        <v>123</v>
      </c>
      <c r="CA1576">
        <v>75</v>
      </c>
      <c r="CE1576">
        <v>0</v>
      </c>
      <c r="CF1576">
        <v>0</v>
      </c>
      <c r="CG1576">
        <v>0</v>
      </c>
      <c r="CM1576">
        <v>0</v>
      </c>
      <c r="CN1576" t="s">
        <v>3</v>
      </c>
      <c r="CO1576">
        <v>0</v>
      </c>
      <c r="CP1576">
        <f t="shared" si="1552"/>
        <v>23761.58</v>
      </c>
      <c r="CQ1576">
        <f t="shared" si="1553"/>
        <v>32776.2016</v>
      </c>
      <c r="CR1576">
        <f t="shared" si="1554"/>
        <v>3961.1030000000001</v>
      </c>
      <c r="CS1576">
        <f t="shared" si="1555"/>
        <v>2136.58</v>
      </c>
      <c r="CT1576">
        <f t="shared" si="1556"/>
        <v>8095.8629999999994</v>
      </c>
      <c r="CU1576">
        <f t="shared" si="1557"/>
        <v>0</v>
      </c>
      <c r="CV1576">
        <f t="shared" si="1558"/>
        <v>31.26</v>
      </c>
      <c r="CW1576">
        <f t="shared" si="1559"/>
        <v>6.7</v>
      </c>
      <c r="CX1576">
        <f t="shared" si="1560"/>
        <v>0</v>
      </c>
      <c r="CY1576">
        <f t="shared" si="1561"/>
        <v>6019.7520000000004</v>
      </c>
      <c r="CZ1576">
        <f t="shared" si="1562"/>
        <v>3470.8480000000004</v>
      </c>
      <c r="DC1576" t="s">
        <v>3</v>
      </c>
      <c r="DD1576" t="s">
        <v>3</v>
      </c>
      <c r="DE1576" t="s">
        <v>3</v>
      </c>
      <c r="DF1576" t="s">
        <v>3</v>
      </c>
      <c r="DG1576" t="s">
        <v>3</v>
      </c>
      <c r="DH1576" t="s">
        <v>3</v>
      </c>
      <c r="DI1576" t="s">
        <v>3</v>
      </c>
      <c r="DJ1576" t="s">
        <v>3</v>
      </c>
      <c r="DK1576" t="s">
        <v>3</v>
      </c>
      <c r="DL1576" t="s">
        <v>3</v>
      </c>
      <c r="DM1576" t="s">
        <v>3</v>
      </c>
      <c r="DN1576">
        <v>0</v>
      </c>
      <c r="DO1576">
        <v>0</v>
      </c>
      <c r="DP1576">
        <v>1</v>
      </c>
      <c r="DQ1576">
        <v>1</v>
      </c>
      <c r="DU1576">
        <v>1013</v>
      </c>
      <c r="DV1576" t="s">
        <v>195</v>
      </c>
      <c r="DW1576" t="s">
        <v>195</v>
      </c>
      <c r="DX1576">
        <v>1</v>
      </c>
      <c r="DZ1576" t="s">
        <v>3</v>
      </c>
      <c r="EA1576" t="s">
        <v>3</v>
      </c>
      <c r="EB1576" t="s">
        <v>3</v>
      </c>
      <c r="EC1576" t="s">
        <v>3</v>
      </c>
      <c r="EE1576">
        <v>36260427</v>
      </c>
      <c r="EF1576">
        <v>2</v>
      </c>
      <c r="EG1576" t="s">
        <v>55</v>
      </c>
      <c r="EH1576">
        <v>0</v>
      </c>
      <c r="EI1576" t="s">
        <v>3</v>
      </c>
      <c r="EJ1576">
        <v>1</v>
      </c>
      <c r="EK1576">
        <v>11001</v>
      </c>
      <c r="EL1576" t="s">
        <v>23</v>
      </c>
      <c r="EM1576" t="s">
        <v>197</v>
      </c>
      <c r="EO1576" t="s">
        <v>3</v>
      </c>
      <c r="EQ1576">
        <v>0</v>
      </c>
      <c r="ER1576">
        <v>6214.53</v>
      </c>
      <c r="ES1576">
        <v>5583.68</v>
      </c>
      <c r="ET1576">
        <v>375.46</v>
      </c>
      <c r="EU1576">
        <v>67.400000000000006</v>
      </c>
      <c r="EV1576">
        <v>255.39</v>
      </c>
      <c r="EW1576">
        <v>31.26</v>
      </c>
      <c r="EX1576">
        <v>6.7</v>
      </c>
      <c r="EY1576">
        <v>0</v>
      </c>
      <c r="FQ1576">
        <v>0</v>
      </c>
      <c r="FR1576">
        <f t="shared" si="1563"/>
        <v>0</v>
      </c>
      <c r="FS1576">
        <v>0</v>
      </c>
      <c r="FT1576" t="s">
        <v>58</v>
      </c>
      <c r="FU1576" t="s">
        <v>59</v>
      </c>
      <c r="FX1576">
        <v>110.7</v>
      </c>
      <c r="FY1576">
        <v>63.75</v>
      </c>
      <c r="GA1576" t="s">
        <v>3</v>
      </c>
      <c r="GD1576">
        <v>1</v>
      </c>
      <c r="GF1576">
        <v>1220877284</v>
      </c>
      <c r="GG1576">
        <v>2</v>
      </c>
      <c r="GH1576">
        <v>1</v>
      </c>
      <c r="GI1576">
        <v>2</v>
      </c>
      <c r="GJ1576">
        <v>0</v>
      </c>
      <c r="GK1576">
        <v>0</v>
      </c>
      <c r="GL1576">
        <f t="shared" si="1564"/>
        <v>0</v>
      </c>
      <c r="GM1576">
        <f t="shared" si="1565"/>
        <v>33252.18</v>
      </c>
      <c r="GN1576">
        <f t="shared" si="1566"/>
        <v>33252.18</v>
      </c>
      <c r="GO1576">
        <f t="shared" si="1567"/>
        <v>0</v>
      </c>
      <c r="GP1576">
        <f t="shared" si="1568"/>
        <v>0</v>
      </c>
      <c r="GR1576">
        <v>0</v>
      </c>
      <c r="GS1576">
        <v>3</v>
      </c>
      <c r="GT1576">
        <v>0</v>
      </c>
      <c r="GU1576" t="s">
        <v>3</v>
      </c>
      <c r="GV1576">
        <f t="shared" si="1569"/>
        <v>0</v>
      </c>
      <c r="GW1576">
        <v>1</v>
      </c>
      <c r="GX1576">
        <f t="shared" si="1570"/>
        <v>0</v>
      </c>
      <c r="HA1576">
        <v>0</v>
      </c>
      <c r="HB1576">
        <v>0</v>
      </c>
      <c r="HC1576">
        <f t="shared" si="1571"/>
        <v>0</v>
      </c>
      <c r="HE1576" t="s">
        <v>3</v>
      </c>
      <c r="HF1576" t="s">
        <v>3</v>
      </c>
      <c r="IK1576">
        <v>0</v>
      </c>
    </row>
    <row r="1577" spans="1:245">
      <c r="A1577">
        <v>17</v>
      </c>
      <c r="B1577">
        <v>0</v>
      </c>
      <c r="C1577">
        <f>ROW(SmtRes!A1423)</f>
        <v>1423</v>
      </c>
      <c r="D1577">
        <f>ROW(EtalonRes!A1409)</f>
        <v>1409</v>
      </c>
      <c r="E1577" t="s">
        <v>36</v>
      </c>
      <c r="F1577" t="s">
        <v>363</v>
      </c>
      <c r="G1577" t="s">
        <v>364</v>
      </c>
      <c r="H1577" t="s">
        <v>33</v>
      </c>
      <c r="I1577">
        <f>ROUND(53/100,9)</f>
        <v>0.53</v>
      </c>
      <c r="J1577">
        <v>0</v>
      </c>
      <c r="O1577">
        <f t="shared" si="1533"/>
        <v>6243.06</v>
      </c>
      <c r="P1577">
        <f t="shared" si="1534"/>
        <v>0</v>
      </c>
      <c r="Q1577">
        <f t="shared" si="1535"/>
        <v>323.39999999999998</v>
      </c>
      <c r="R1577">
        <f t="shared" si="1536"/>
        <v>79.47</v>
      </c>
      <c r="S1577">
        <f t="shared" si="1537"/>
        <v>5919.66</v>
      </c>
      <c r="T1577">
        <f t="shared" si="1538"/>
        <v>0</v>
      </c>
      <c r="U1577">
        <f t="shared" si="1539"/>
        <v>22.472000000000001</v>
      </c>
      <c r="V1577">
        <f t="shared" si="1540"/>
        <v>0.1855</v>
      </c>
      <c r="W1577">
        <f t="shared" si="1541"/>
        <v>0</v>
      </c>
      <c r="X1577">
        <f t="shared" si="1542"/>
        <v>6659.03</v>
      </c>
      <c r="Y1577">
        <f t="shared" si="1543"/>
        <v>3839.44</v>
      </c>
      <c r="AA1577">
        <v>33525518</v>
      </c>
      <c r="AB1577">
        <f t="shared" si="1544"/>
        <v>406.87</v>
      </c>
      <c r="AC1577">
        <f>ROUND(0,6)</f>
        <v>0</v>
      </c>
      <c r="AD1577">
        <f t="shared" si="1545"/>
        <v>54.53</v>
      </c>
      <c r="AE1577">
        <f t="shared" si="1546"/>
        <v>4.7300000000000004</v>
      </c>
      <c r="AF1577">
        <f t="shared" si="1547"/>
        <v>352.34</v>
      </c>
      <c r="AG1577">
        <f t="shared" si="1548"/>
        <v>0</v>
      </c>
      <c r="AH1577">
        <f t="shared" si="1549"/>
        <v>42.4</v>
      </c>
      <c r="AI1577">
        <f t="shared" si="1550"/>
        <v>0.35</v>
      </c>
      <c r="AJ1577">
        <f t="shared" si="1551"/>
        <v>0</v>
      </c>
      <c r="AK1577">
        <v>406.87</v>
      </c>
      <c r="AL1577">
        <v>0</v>
      </c>
      <c r="AM1577">
        <v>54.53</v>
      </c>
      <c r="AN1577">
        <v>4.7300000000000004</v>
      </c>
      <c r="AO1577">
        <v>352.34</v>
      </c>
      <c r="AP1577">
        <v>0</v>
      </c>
      <c r="AQ1577">
        <v>42.4</v>
      </c>
      <c r="AR1577">
        <v>0.35</v>
      </c>
      <c r="AS1577">
        <v>0</v>
      </c>
      <c r="AT1577">
        <v>111</v>
      </c>
      <c r="AU1577">
        <v>64</v>
      </c>
      <c r="AV1577">
        <v>1</v>
      </c>
      <c r="AW1577">
        <v>1</v>
      </c>
      <c r="AZ1577">
        <v>1</v>
      </c>
      <c r="BA1577">
        <v>31.7</v>
      </c>
      <c r="BB1577">
        <v>11.19</v>
      </c>
      <c r="BC1577">
        <v>7.28</v>
      </c>
      <c r="BD1577" t="s">
        <v>3</v>
      </c>
      <c r="BE1577" t="s">
        <v>3</v>
      </c>
      <c r="BF1577" t="s">
        <v>3</v>
      </c>
      <c r="BG1577" t="s">
        <v>3</v>
      </c>
      <c r="BH1577">
        <v>0</v>
      </c>
      <c r="BI1577">
        <v>1</v>
      </c>
      <c r="BJ1577" t="s">
        <v>365</v>
      </c>
      <c r="BM1577">
        <v>11001</v>
      </c>
      <c r="BN1577">
        <v>0</v>
      </c>
      <c r="BO1577" t="s">
        <v>363</v>
      </c>
      <c r="BP1577">
        <v>1</v>
      </c>
      <c r="BQ1577">
        <v>2</v>
      </c>
      <c r="BR1577">
        <v>0</v>
      </c>
      <c r="BS1577">
        <v>31.7</v>
      </c>
      <c r="BT1577">
        <v>1</v>
      </c>
      <c r="BU1577">
        <v>1</v>
      </c>
      <c r="BV1577">
        <v>1</v>
      </c>
      <c r="BW1577">
        <v>1</v>
      </c>
      <c r="BX1577">
        <v>1</v>
      </c>
      <c r="BY1577" t="s">
        <v>3</v>
      </c>
      <c r="BZ1577">
        <v>123</v>
      </c>
      <c r="CA1577">
        <v>75</v>
      </c>
      <c r="CE1577">
        <v>0</v>
      </c>
      <c r="CF1577">
        <v>0</v>
      </c>
      <c r="CG1577">
        <v>0</v>
      </c>
      <c r="CM1577">
        <v>0</v>
      </c>
      <c r="CN1577" t="s">
        <v>3</v>
      </c>
      <c r="CO1577">
        <v>0</v>
      </c>
      <c r="CP1577">
        <f t="shared" si="1552"/>
        <v>6243.0599999999995</v>
      </c>
      <c r="CQ1577">
        <f t="shared" si="1553"/>
        <v>0</v>
      </c>
      <c r="CR1577">
        <f t="shared" si="1554"/>
        <v>610.19069999999999</v>
      </c>
      <c r="CS1577">
        <f t="shared" si="1555"/>
        <v>149.941</v>
      </c>
      <c r="CT1577">
        <f t="shared" si="1556"/>
        <v>11169.177999999998</v>
      </c>
      <c r="CU1577">
        <f t="shared" si="1557"/>
        <v>0</v>
      </c>
      <c r="CV1577">
        <f t="shared" si="1558"/>
        <v>42.4</v>
      </c>
      <c r="CW1577">
        <f t="shared" si="1559"/>
        <v>0.35</v>
      </c>
      <c r="CX1577">
        <f t="shared" si="1560"/>
        <v>0</v>
      </c>
      <c r="CY1577">
        <f t="shared" si="1561"/>
        <v>6659.0343000000003</v>
      </c>
      <c r="CZ1577">
        <f t="shared" si="1562"/>
        <v>3839.4432000000002</v>
      </c>
      <c r="DC1577" t="s">
        <v>3</v>
      </c>
      <c r="DD1577" t="s">
        <v>214</v>
      </c>
      <c r="DE1577" t="s">
        <v>3</v>
      </c>
      <c r="DF1577" t="s">
        <v>3</v>
      </c>
      <c r="DG1577" t="s">
        <v>3</v>
      </c>
      <c r="DH1577" t="s">
        <v>3</v>
      </c>
      <c r="DI1577" t="s">
        <v>3</v>
      </c>
      <c r="DJ1577" t="s">
        <v>3</v>
      </c>
      <c r="DK1577" t="s">
        <v>3</v>
      </c>
      <c r="DL1577" t="s">
        <v>3</v>
      </c>
      <c r="DM1577" t="s">
        <v>3</v>
      </c>
      <c r="DN1577">
        <v>0</v>
      </c>
      <c r="DO1577">
        <v>0</v>
      </c>
      <c r="DP1577">
        <v>1</v>
      </c>
      <c r="DQ1577">
        <v>1</v>
      </c>
      <c r="DU1577">
        <v>1013</v>
      </c>
      <c r="DV1577" t="s">
        <v>33</v>
      </c>
      <c r="DW1577" t="s">
        <v>33</v>
      </c>
      <c r="DX1577">
        <v>1</v>
      </c>
      <c r="DZ1577" t="s">
        <v>3</v>
      </c>
      <c r="EA1577" t="s">
        <v>3</v>
      </c>
      <c r="EB1577" t="s">
        <v>3</v>
      </c>
      <c r="EC1577" t="s">
        <v>3</v>
      </c>
      <c r="EE1577">
        <v>36260427</v>
      </c>
      <c r="EF1577">
        <v>2</v>
      </c>
      <c r="EG1577" t="s">
        <v>55</v>
      </c>
      <c r="EH1577">
        <v>0</v>
      </c>
      <c r="EI1577" t="s">
        <v>3</v>
      </c>
      <c r="EJ1577">
        <v>1</v>
      </c>
      <c r="EK1577">
        <v>11001</v>
      </c>
      <c r="EL1577" t="s">
        <v>23</v>
      </c>
      <c r="EM1577" t="s">
        <v>197</v>
      </c>
      <c r="EO1577" t="s">
        <v>3</v>
      </c>
      <c r="EQ1577">
        <v>0</v>
      </c>
      <c r="ER1577">
        <v>406.87</v>
      </c>
      <c r="ES1577">
        <v>0</v>
      </c>
      <c r="ET1577">
        <v>54.53</v>
      </c>
      <c r="EU1577">
        <v>4.7300000000000004</v>
      </c>
      <c r="EV1577">
        <v>352.34</v>
      </c>
      <c r="EW1577">
        <v>42.4</v>
      </c>
      <c r="EX1577">
        <v>0.35</v>
      </c>
      <c r="EY1577">
        <v>0</v>
      </c>
      <c r="FQ1577">
        <v>0</v>
      </c>
      <c r="FR1577">
        <f t="shared" si="1563"/>
        <v>0</v>
      </c>
      <c r="FS1577">
        <v>0</v>
      </c>
      <c r="FT1577" t="s">
        <v>58</v>
      </c>
      <c r="FU1577" t="s">
        <v>59</v>
      </c>
      <c r="FX1577">
        <v>110.7</v>
      </c>
      <c r="FY1577">
        <v>63.75</v>
      </c>
      <c r="GA1577" t="s">
        <v>3</v>
      </c>
      <c r="GD1577">
        <v>1</v>
      </c>
      <c r="GF1577">
        <v>-780012720</v>
      </c>
      <c r="GG1577">
        <v>2</v>
      </c>
      <c r="GH1577">
        <v>2</v>
      </c>
      <c r="GI1577">
        <v>2</v>
      </c>
      <c r="GJ1577">
        <v>0</v>
      </c>
      <c r="GK1577">
        <v>0</v>
      </c>
      <c r="GL1577">
        <f t="shared" si="1564"/>
        <v>0</v>
      </c>
      <c r="GM1577">
        <f t="shared" si="1565"/>
        <v>16741.53</v>
      </c>
      <c r="GN1577">
        <f t="shared" si="1566"/>
        <v>16741.53</v>
      </c>
      <c r="GO1577">
        <f t="shared" si="1567"/>
        <v>0</v>
      </c>
      <c r="GP1577">
        <f t="shared" si="1568"/>
        <v>0</v>
      </c>
      <c r="GR1577">
        <v>0</v>
      </c>
      <c r="GS1577">
        <v>3</v>
      </c>
      <c r="GT1577">
        <v>0</v>
      </c>
      <c r="GU1577" t="s">
        <v>3</v>
      </c>
      <c r="GV1577">
        <f t="shared" si="1569"/>
        <v>0</v>
      </c>
      <c r="GW1577">
        <v>1</v>
      </c>
      <c r="GX1577">
        <f t="shared" si="1570"/>
        <v>0</v>
      </c>
      <c r="HA1577">
        <v>0</v>
      </c>
      <c r="HB1577">
        <v>0</v>
      </c>
      <c r="HC1577">
        <f t="shared" si="1571"/>
        <v>0</v>
      </c>
      <c r="HE1577" t="s">
        <v>3</v>
      </c>
      <c r="HF1577" t="s">
        <v>3</v>
      </c>
      <c r="IK1577">
        <v>0</v>
      </c>
    </row>
    <row r="1578" spans="1:245">
      <c r="A1578">
        <v>17</v>
      </c>
      <c r="B1578">
        <v>0</v>
      </c>
      <c r="C1578">
        <f>ROW(SmtRes!A1427)</f>
        <v>1427</v>
      </c>
      <c r="D1578">
        <f>ROW(EtalonRes!A1413)</f>
        <v>1413</v>
      </c>
      <c r="E1578" t="s">
        <v>42</v>
      </c>
      <c r="F1578" t="s">
        <v>211</v>
      </c>
      <c r="G1578" t="s">
        <v>212</v>
      </c>
      <c r="H1578" t="s">
        <v>20</v>
      </c>
      <c r="I1578">
        <f>ROUND(30.12/100,9)</f>
        <v>0.30120000000000002</v>
      </c>
      <c r="J1578">
        <v>0</v>
      </c>
      <c r="O1578">
        <f t="shared" si="1533"/>
        <v>845.96</v>
      </c>
      <c r="P1578">
        <f t="shared" si="1534"/>
        <v>0</v>
      </c>
      <c r="Q1578">
        <f t="shared" si="1535"/>
        <v>8.2100000000000009</v>
      </c>
      <c r="R1578">
        <f t="shared" si="1536"/>
        <v>0</v>
      </c>
      <c r="S1578">
        <f t="shared" si="1537"/>
        <v>837.75</v>
      </c>
      <c r="T1578">
        <f t="shared" si="1538"/>
        <v>0</v>
      </c>
      <c r="U1578">
        <f t="shared" si="1539"/>
        <v>2.7077880000000003</v>
      </c>
      <c r="V1578">
        <f t="shared" si="1540"/>
        <v>0</v>
      </c>
      <c r="W1578">
        <f t="shared" si="1541"/>
        <v>0</v>
      </c>
      <c r="X1578">
        <f t="shared" si="1542"/>
        <v>929.9</v>
      </c>
      <c r="Y1578">
        <f t="shared" si="1543"/>
        <v>536.16</v>
      </c>
      <c r="AA1578">
        <v>33525518</v>
      </c>
      <c r="AB1578">
        <f t="shared" si="1544"/>
        <v>90.36</v>
      </c>
      <c r="AC1578">
        <f>ROUND(0,6)</f>
        <v>0</v>
      </c>
      <c r="AD1578">
        <f t="shared" si="1545"/>
        <v>2.62</v>
      </c>
      <c r="AE1578">
        <f t="shared" si="1546"/>
        <v>0</v>
      </c>
      <c r="AF1578">
        <f t="shared" si="1547"/>
        <v>87.74</v>
      </c>
      <c r="AG1578">
        <f t="shared" si="1548"/>
        <v>0</v>
      </c>
      <c r="AH1578">
        <f t="shared" si="1549"/>
        <v>8.99</v>
      </c>
      <c r="AI1578">
        <f t="shared" si="1550"/>
        <v>0</v>
      </c>
      <c r="AJ1578">
        <f t="shared" si="1551"/>
        <v>0</v>
      </c>
      <c r="AK1578">
        <v>90.36</v>
      </c>
      <c r="AL1578">
        <v>0</v>
      </c>
      <c r="AM1578">
        <v>2.62</v>
      </c>
      <c r="AN1578">
        <v>0</v>
      </c>
      <c r="AO1578">
        <v>87.74</v>
      </c>
      <c r="AP1578">
        <v>0</v>
      </c>
      <c r="AQ1578">
        <v>8.99</v>
      </c>
      <c r="AR1578">
        <v>0</v>
      </c>
      <c r="AS1578">
        <v>0</v>
      </c>
      <c r="AT1578">
        <v>111</v>
      </c>
      <c r="AU1578">
        <v>64</v>
      </c>
      <c r="AV1578">
        <v>1</v>
      </c>
      <c r="AW1578">
        <v>1</v>
      </c>
      <c r="AZ1578">
        <v>1</v>
      </c>
      <c r="BA1578">
        <v>31.7</v>
      </c>
      <c r="BB1578">
        <v>10.4</v>
      </c>
      <c r="BC1578">
        <v>2.86</v>
      </c>
      <c r="BD1578" t="s">
        <v>3</v>
      </c>
      <c r="BE1578" t="s">
        <v>3</v>
      </c>
      <c r="BF1578" t="s">
        <v>3</v>
      </c>
      <c r="BG1578" t="s">
        <v>3</v>
      </c>
      <c r="BH1578">
        <v>0</v>
      </c>
      <c r="BI1578">
        <v>1</v>
      </c>
      <c r="BJ1578" t="s">
        <v>213</v>
      </c>
      <c r="BM1578">
        <v>11001</v>
      </c>
      <c r="BN1578">
        <v>0</v>
      </c>
      <c r="BO1578" t="s">
        <v>211</v>
      </c>
      <c r="BP1578">
        <v>1</v>
      </c>
      <c r="BQ1578">
        <v>2</v>
      </c>
      <c r="BR1578">
        <v>0</v>
      </c>
      <c r="BS1578">
        <v>31.7</v>
      </c>
      <c r="BT1578">
        <v>1</v>
      </c>
      <c r="BU1578">
        <v>1</v>
      </c>
      <c r="BV1578">
        <v>1</v>
      </c>
      <c r="BW1578">
        <v>1</v>
      </c>
      <c r="BX1578">
        <v>1</v>
      </c>
      <c r="BY1578" t="s">
        <v>3</v>
      </c>
      <c r="BZ1578">
        <v>123</v>
      </c>
      <c r="CA1578">
        <v>75</v>
      </c>
      <c r="CE1578">
        <v>0</v>
      </c>
      <c r="CF1578">
        <v>0</v>
      </c>
      <c r="CG1578">
        <v>0</v>
      </c>
      <c r="CM1578">
        <v>0</v>
      </c>
      <c r="CN1578" t="s">
        <v>3</v>
      </c>
      <c r="CO1578">
        <v>0</v>
      </c>
      <c r="CP1578">
        <f t="shared" si="1552"/>
        <v>845.96</v>
      </c>
      <c r="CQ1578">
        <f t="shared" si="1553"/>
        <v>0</v>
      </c>
      <c r="CR1578">
        <f t="shared" si="1554"/>
        <v>27.248000000000001</v>
      </c>
      <c r="CS1578">
        <f t="shared" si="1555"/>
        <v>0</v>
      </c>
      <c r="CT1578">
        <f t="shared" si="1556"/>
        <v>2781.3579999999997</v>
      </c>
      <c r="CU1578">
        <f t="shared" si="1557"/>
        <v>0</v>
      </c>
      <c r="CV1578">
        <f t="shared" si="1558"/>
        <v>8.99</v>
      </c>
      <c r="CW1578">
        <f t="shared" si="1559"/>
        <v>0</v>
      </c>
      <c r="CX1578">
        <f t="shared" si="1560"/>
        <v>0</v>
      </c>
      <c r="CY1578">
        <f t="shared" si="1561"/>
        <v>929.90250000000003</v>
      </c>
      <c r="CZ1578">
        <f t="shared" si="1562"/>
        <v>536.16</v>
      </c>
      <c r="DC1578" t="s">
        <v>3</v>
      </c>
      <c r="DD1578" t="s">
        <v>214</v>
      </c>
      <c r="DE1578" t="s">
        <v>3</v>
      </c>
      <c r="DF1578" t="s">
        <v>3</v>
      </c>
      <c r="DG1578" t="s">
        <v>3</v>
      </c>
      <c r="DH1578" t="s">
        <v>3</v>
      </c>
      <c r="DI1578" t="s">
        <v>3</v>
      </c>
      <c r="DJ1578" t="s">
        <v>3</v>
      </c>
      <c r="DK1578" t="s">
        <v>3</v>
      </c>
      <c r="DL1578" t="s">
        <v>3</v>
      </c>
      <c r="DM1578" t="s">
        <v>3</v>
      </c>
      <c r="DN1578">
        <v>0</v>
      </c>
      <c r="DO1578">
        <v>0</v>
      </c>
      <c r="DP1578">
        <v>1</v>
      </c>
      <c r="DQ1578">
        <v>1</v>
      </c>
      <c r="DU1578">
        <v>1013</v>
      </c>
      <c r="DV1578" t="s">
        <v>20</v>
      </c>
      <c r="DW1578" t="s">
        <v>20</v>
      </c>
      <c r="DX1578">
        <v>1</v>
      </c>
      <c r="DZ1578" t="s">
        <v>3</v>
      </c>
      <c r="EA1578" t="s">
        <v>3</v>
      </c>
      <c r="EB1578" t="s">
        <v>3</v>
      </c>
      <c r="EC1578" t="s">
        <v>3</v>
      </c>
      <c r="EE1578">
        <v>36260427</v>
      </c>
      <c r="EF1578">
        <v>2</v>
      </c>
      <c r="EG1578" t="s">
        <v>55</v>
      </c>
      <c r="EH1578">
        <v>0</v>
      </c>
      <c r="EI1578" t="s">
        <v>3</v>
      </c>
      <c r="EJ1578">
        <v>1</v>
      </c>
      <c r="EK1578">
        <v>11001</v>
      </c>
      <c r="EL1578" t="s">
        <v>23</v>
      </c>
      <c r="EM1578" t="s">
        <v>197</v>
      </c>
      <c r="EO1578" t="s">
        <v>3</v>
      </c>
      <c r="EQ1578">
        <v>0</v>
      </c>
      <c r="ER1578">
        <v>90.36</v>
      </c>
      <c r="ES1578">
        <v>0</v>
      </c>
      <c r="ET1578">
        <v>2.62</v>
      </c>
      <c r="EU1578">
        <v>0</v>
      </c>
      <c r="EV1578">
        <v>87.74</v>
      </c>
      <c r="EW1578">
        <v>8.99</v>
      </c>
      <c r="EX1578">
        <v>0</v>
      </c>
      <c r="EY1578">
        <v>0</v>
      </c>
      <c r="FQ1578">
        <v>0</v>
      </c>
      <c r="FR1578">
        <f t="shared" si="1563"/>
        <v>0</v>
      </c>
      <c r="FS1578">
        <v>0</v>
      </c>
      <c r="FT1578" t="s">
        <v>58</v>
      </c>
      <c r="FU1578" t="s">
        <v>59</v>
      </c>
      <c r="FX1578">
        <v>110.7</v>
      </c>
      <c r="FY1578">
        <v>63.75</v>
      </c>
      <c r="GA1578" t="s">
        <v>3</v>
      </c>
      <c r="GD1578">
        <v>1</v>
      </c>
      <c r="GF1578">
        <v>273681548</v>
      </c>
      <c r="GG1578">
        <v>2</v>
      </c>
      <c r="GH1578">
        <v>2</v>
      </c>
      <c r="GI1578">
        <v>2</v>
      </c>
      <c r="GJ1578">
        <v>0</v>
      </c>
      <c r="GK1578">
        <v>0</v>
      </c>
      <c r="GL1578">
        <f t="shared" si="1564"/>
        <v>0</v>
      </c>
      <c r="GM1578">
        <f t="shared" si="1565"/>
        <v>2312.02</v>
      </c>
      <c r="GN1578">
        <f t="shared" si="1566"/>
        <v>2312.02</v>
      </c>
      <c r="GO1578">
        <f t="shared" si="1567"/>
        <v>0</v>
      </c>
      <c r="GP1578">
        <f t="shared" si="1568"/>
        <v>0</v>
      </c>
      <c r="GR1578">
        <v>0</v>
      </c>
      <c r="GS1578">
        <v>3</v>
      </c>
      <c r="GT1578">
        <v>0</v>
      </c>
      <c r="GU1578" t="s">
        <v>3</v>
      </c>
      <c r="GV1578">
        <f t="shared" si="1569"/>
        <v>0</v>
      </c>
      <c r="GW1578">
        <v>1</v>
      </c>
      <c r="GX1578">
        <f t="shared" si="1570"/>
        <v>0</v>
      </c>
      <c r="HA1578">
        <v>0</v>
      </c>
      <c r="HB1578">
        <v>0</v>
      </c>
      <c r="HC1578">
        <f t="shared" si="1571"/>
        <v>0</v>
      </c>
      <c r="HE1578" t="s">
        <v>3</v>
      </c>
      <c r="HF1578" t="s">
        <v>3</v>
      </c>
      <c r="IK1578">
        <v>0</v>
      </c>
    </row>
    <row r="1579" spans="1:245">
      <c r="A1579">
        <v>17</v>
      </c>
      <c r="B1579">
        <v>0</v>
      </c>
      <c r="C1579">
        <f>ROW(SmtRes!A1433)</f>
        <v>1433</v>
      </c>
      <c r="D1579">
        <f>ROW(EtalonRes!A1419)</f>
        <v>1419</v>
      </c>
      <c r="E1579" t="s">
        <v>50</v>
      </c>
      <c r="F1579" t="s">
        <v>366</v>
      </c>
      <c r="G1579" t="s">
        <v>367</v>
      </c>
      <c r="H1579" t="s">
        <v>33</v>
      </c>
      <c r="I1579">
        <f>ROUND(68.31/100,9)</f>
        <v>0.68310000000000004</v>
      </c>
      <c r="J1579">
        <v>0</v>
      </c>
      <c r="O1579">
        <f t="shared" si="1533"/>
        <v>3421.55</v>
      </c>
      <c r="P1579">
        <f t="shared" si="1534"/>
        <v>6.37</v>
      </c>
      <c r="Q1579">
        <f t="shared" si="1535"/>
        <v>15.46</v>
      </c>
      <c r="R1579">
        <f t="shared" si="1536"/>
        <v>3.03</v>
      </c>
      <c r="S1579">
        <f t="shared" si="1537"/>
        <v>3399.72</v>
      </c>
      <c r="T1579">
        <f t="shared" si="1538"/>
        <v>0</v>
      </c>
      <c r="U1579">
        <f t="shared" si="1539"/>
        <v>11.148192000000002</v>
      </c>
      <c r="V1579">
        <f t="shared" si="1540"/>
        <v>6.8310000000000003E-3</v>
      </c>
      <c r="W1579">
        <f t="shared" si="1541"/>
        <v>0</v>
      </c>
      <c r="X1579">
        <f t="shared" si="1542"/>
        <v>3232.61</v>
      </c>
      <c r="Y1579">
        <f t="shared" si="1543"/>
        <v>1599.29</v>
      </c>
      <c r="AA1579">
        <v>33525518</v>
      </c>
      <c r="AB1579">
        <f t="shared" si="1544"/>
        <v>159.41999999999999</v>
      </c>
      <c r="AC1579">
        <f>ROUND((ES1579),6)</f>
        <v>0.36</v>
      </c>
      <c r="AD1579">
        <f t="shared" si="1545"/>
        <v>2.06</v>
      </c>
      <c r="AE1579">
        <f t="shared" si="1546"/>
        <v>0.14000000000000001</v>
      </c>
      <c r="AF1579">
        <f t="shared" si="1547"/>
        <v>157</v>
      </c>
      <c r="AG1579">
        <f t="shared" si="1548"/>
        <v>0</v>
      </c>
      <c r="AH1579">
        <f t="shared" si="1549"/>
        <v>16.32</v>
      </c>
      <c r="AI1579">
        <f t="shared" si="1550"/>
        <v>0.01</v>
      </c>
      <c r="AJ1579">
        <f t="shared" si="1551"/>
        <v>0</v>
      </c>
      <c r="AK1579">
        <v>159.41999999999999</v>
      </c>
      <c r="AL1579">
        <v>0.36</v>
      </c>
      <c r="AM1579">
        <v>2.06</v>
      </c>
      <c r="AN1579">
        <v>0.14000000000000001</v>
      </c>
      <c r="AO1579">
        <v>157</v>
      </c>
      <c r="AP1579">
        <v>0</v>
      </c>
      <c r="AQ1579">
        <v>16.32</v>
      </c>
      <c r="AR1579">
        <v>0.01</v>
      </c>
      <c r="AS1579">
        <v>0</v>
      </c>
      <c r="AT1579">
        <v>95</v>
      </c>
      <c r="AU1579">
        <v>47</v>
      </c>
      <c r="AV1579">
        <v>1</v>
      </c>
      <c r="AW1579">
        <v>1</v>
      </c>
      <c r="AZ1579">
        <v>1</v>
      </c>
      <c r="BA1579">
        <v>31.7</v>
      </c>
      <c r="BB1579">
        <v>10.99</v>
      </c>
      <c r="BC1579">
        <v>25.89</v>
      </c>
      <c r="BD1579" t="s">
        <v>3</v>
      </c>
      <c r="BE1579" t="s">
        <v>3</v>
      </c>
      <c r="BF1579" t="s">
        <v>3</v>
      </c>
      <c r="BG1579" t="s">
        <v>3</v>
      </c>
      <c r="BH1579">
        <v>0</v>
      </c>
      <c r="BI1579">
        <v>1</v>
      </c>
      <c r="BJ1579" t="s">
        <v>368</v>
      </c>
      <c r="BM1579">
        <v>15001</v>
      </c>
      <c r="BN1579">
        <v>0</v>
      </c>
      <c r="BO1579" t="s">
        <v>366</v>
      </c>
      <c r="BP1579">
        <v>1</v>
      </c>
      <c r="BQ1579">
        <v>2</v>
      </c>
      <c r="BR1579">
        <v>0</v>
      </c>
      <c r="BS1579">
        <v>31.7</v>
      </c>
      <c r="BT1579">
        <v>1</v>
      </c>
      <c r="BU1579">
        <v>1</v>
      </c>
      <c r="BV1579">
        <v>1</v>
      </c>
      <c r="BW1579">
        <v>1</v>
      </c>
      <c r="BX1579">
        <v>1</v>
      </c>
      <c r="BY1579" t="s">
        <v>3</v>
      </c>
      <c r="BZ1579">
        <v>105</v>
      </c>
      <c r="CA1579">
        <v>55</v>
      </c>
      <c r="CE1579">
        <v>0</v>
      </c>
      <c r="CF1579">
        <v>0</v>
      </c>
      <c r="CG1579">
        <v>0</v>
      </c>
      <c r="CM1579">
        <v>0</v>
      </c>
      <c r="CN1579" t="s">
        <v>3</v>
      </c>
      <c r="CO1579">
        <v>0</v>
      </c>
      <c r="CP1579">
        <f t="shared" si="1552"/>
        <v>3421.5499999999997</v>
      </c>
      <c r="CQ1579">
        <f t="shared" si="1553"/>
        <v>9.3203999999999994</v>
      </c>
      <c r="CR1579">
        <f t="shared" si="1554"/>
        <v>22.639400000000002</v>
      </c>
      <c r="CS1579">
        <f t="shared" si="1555"/>
        <v>4.4380000000000006</v>
      </c>
      <c r="CT1579">
        <f t="shared" si="1556"/>
        <v>4976.8999999999996</v>
      </c>
      <c r="CU1579">
        <f t="shared" si="1557"/>
        <v>0</v>
      </c>
      <c r="CV1579">
        <f t="shared" si="1558"/>
        <v>16.32</v>
      </c>
      <c r="CW1579">
        <f t="shared" si="1559"/>
        <v>0.01</v>
      </c>
      <c r="CX1579">
        <f t="shared" si="1560"/>
        <v>0</v>
      </c>
      <c r="CY1579">
        <f t="shared" si="1561"/>
        <v>3232.6125000000002</v>
      </c>
      <c r="CZ1579">
        <f t="shared" si="1562"/>
        <v>1599.2925</v>
      </c>
      <c r="DC1579" t="s">
        <v>3</v>
      </c>
      <c r="DD1579" t="s">
        <v>3</v>
      </c>
      <c r="DE1579" t="s">
        <v>3</v>
      </c>
      <c r="DF1579" t="s">
        <v>3</v>
      </c>
      <c r="DG1579" t="s">
        <v>3</v>
      </c>
      <c r="DH1579" t="s">
        <v>3</v>
      </c>
      <c r="DI1579" t="s">
        <v>3</v>
      </c>
      <c r="DJ1579" t="s">
        <v>3</v>
      </c>
      <c r="DK1579" t="s">
        <v>3</v>
      </c>
      <c r="DL1579" t="s">
        <v>3</v>
      </c>
      <c r="DM1579" t="s">
        <v>3</v>
      </c>
      <c r="DN1579">
        <v>0</v>
      </c>
      <c r="DO1579">
        <v>0</v>
      </c>
      <c r="DP1579">
        <v>1</v>
      </c>
      <c r="DQ1579">
        <v>1</v>
      </c>
      <c r="DU1579">
        <v>1013</v>
      </c>
      <c r="DV1579" t="s">
        <v>33</v>
      </c>
      <c r="DW1579" t="s">
        <v>33</v>
      </c>
      <c r="DX1579">
        <v>1</v>
      </c>
      <c r="DZ1579" t="s">
        <v>3</v>
      </c>
      <c r="EA1579" t="s">
        <v>3</v>
      </c>
      <c r="EB1579" t="s">
        <v>3</v>
      </c>
      <c r="EC1579" t="s">
        <v>3</v>
      </c>
      <c r="EE1579">
        <v>36260452</v>
      </c>
      <c r="EF1579">
        <v>2</v>
      </c>
      <c r="EG1579" t="s">
        <v>55</v>
      </c>
      <c r="EH1579">
        <v>0</v>
      </c>
      <c r="EI1579" t="s">
        <v>3</v>
      </c>
      <c r="EJ1579">
        <v>1</v>
      </c>
      <c r="EK1579">
        <v>15001</v>
      </c>
      <c r="EL1579" t="s">
        <v>180</v>
      </c>
      <c r="EM1579" t="s">
        <v>181</v>
      </c>
      <c r="EO1579" t="s">
        <v>3</v>
      </c>
      <c r="EQ1579">
        <v>0</v>
      </c>
      <c r="ER1579">
        <v>159.41999999999999</v>
      </c>
      <c r="ES1579">
        <v>0.36</v>
      </c>
      <c r="ET1579">
        <v>2.06</v>
      </c>
      <c r="EU1579">
        <v>0.14000000000000001</v>
      </c>
      <c r="EV1579">
        <v>157</v>
      </c>
      <c r="EW1579">
        <v>16.32</v>
      </c>
      <c r="EX1579">
        <v>0.01</v>
      </c>
      <c r="EY1579">
        <v>0</v>
      </c>
      <c r="FQ1579">
        <v>0</v>
      </c>
      <c r="FR1579">
        <f t="shared" si="1563"/>
        <v>0</v>
      </c>
      <c r="FS1579">
        <v>0</v>
      </c>
      <c r="FT1579" t="s">
        <v>58</v>
      </c>
      <c r="FU1579" t="s">
        <v>59</v>
      </c>
      <c r="FX1579">
        <v>94.5</v>
      </c>
      <c r="FY1579">
        <v>46.75</v>
      </c>
      <c r="GA1579" t="s">
        <v>3</v>
      </c>
      <c r="GD1579">
        <v>1</v>
      </c>
      <c r="GF1579">
        <v>-257371518</v>
      </c>
      <c r="GG1579">
        <v>2</v>
      </c>
      <c r="GH1579">
        <v>1</v>
      </c>
      <c r="GI1579">
        <v>2</v>
      </c>
      <c r="GJ1579">
        <v>0</v>
      </c>
      <c r="GK1579">
        <v>0</v>
      </c>
      <c r="GL1579">
        <f t="shared" si="1564"/>
        <v>0</v>
      </c>
      <c r="GM1579">
        <f t="shared" si="1565"/>
        <v>8253.4500000000007</v>
      </c>
      <c r="GN1579">
        <f t="shared" si="1566"/>
        <v>8253.4500000000007</v>
      </c>
      <c r="GO1579">
        <f t="shared" si="1567"/>
        <v>0</v>
      </c>
      <c r="GP1579">
        <f t="shared" si="1568"/>
        <v>0</v>
      </c>
      <c r="GR1579">
        <v>0</v>
      </c>
      <c r="GS1579">
        <v>3</v>
      </c>
      <c r="GT1579">
        <v>0</v>
      </c>
      <c r="GU1579" t="s">
        <v>3</v>
      </c>
      <c r="GV1579">
        <f t="shared" si="1569"/>
        <v>0</v>
      </c>
      <c r="GW1579">
        <v>1</v>
      </c>
      <c r="GX1579">
        <f t="shared" si="1570"/>
        <v>0</v>
      </c>
      <c r="HA1579">
        <v>0</v>
      </c>
      <c r="HB1579">
        <v>0</v>
      </c>
      <c r="HC1579">
        <f t="shared" si="1571"/>
        <v>0</v>
      </c>
      <c r="HE1579" t="s">
        <v>3</v>
      </c>
      <c r="HF1579" t="s">
        <v>3</v>
      </c>
      <c r="IK1579">
        <v>0</v>
      </c>
    </row>
    <row r="1580" spans="1:245">
      <c r="A1580">
        <v>18</v>
      </c>
      <c r="B1580">
        <v>0</v>
      </c>
      <c r="C1580">
        <v>1433</v>
      </c>
      <c r="E1580" t="s">
        <v>140</v>
      </c>
      <c r="F1580" t="s">
        <v>369</v>
      </c>
      <c r="G1580" t="s">
        <v>370</v>
      </c>
      <c r="H1580" t="s">
        <v>28</v>
      </c>
      <c r="I1580">
        <f>I1579*J1580</f>
        <v>1.3662000000000001E-2</v>
      </c>
      <c r="J1580">
        <v>0.02</v>
      </c>
      <c r="O1580">
        <f t="shared" si="1533"/>
        <v>0</v>
      </c>
      <c r="P1580">
        <f t="shared" si="1534"/>
        <v>0</v>
      </c>
      <c r="Q1580">
        <f t="shared" si="1535"/>
        <v>0</v>
      </c>
      <c r="R1580">
        <f t="shared" si="1536"/>
        <v>0</v>
      </c>
      <c r="S1580">
        <f t="shared" si="1537"/>
        <v>0</v>
      </c>
      <c r="T1580">
        <f t="shared" si="1538"/>
        <v>0</v>
      </c>
      <c r="U1580">
        <f t="shared" si="1539"/>
        <v>0</v>
      </c>
      <c r="V1580">
        <f t="shared" si="1540"/>
        <v>0</v>
      </c>
      <c r="W1580">
        <f t="shared" si="1541"/>
        <v>0</v>
      </c>
      <c r="X1580">
        <f t="shared" si="1542"/>
        <v>0</v>
      </c>
      <c r="Y1580">
        <f t="shared" si="1543"/>
        <v>0</v>
      </c>
      <c r="AA1580">
        <v>33525518</v>
      </c>
      <c r="AB1580">
        <f t="shared" si="1544"/>
        <v>0</v>
      </c>
      <c r="AC1580">
        <f>ROUND((ES1580),6)</f>
        <v>0</v>
      </c>
      <c r="AD1580">
        <f t="shared" si="1545"/>
        <v>0</v>
      </c>
      <c r="AE1580">
        <f t="shared" si="1546"/>
        <v>0</v>
      </c>
      <c r="AF1580">
        <f t="shared" si="1547"/>
        <v>0</v>
      </c>
      <c r="AG1580">
        <f t="shared" si="1548"/>
        <v>0</v>
      </c>
      <c r="AH1580">
        <f t="shared" si="1549"/>
        <v>0</v>
      </c>
      <c r="AI1580">
        <f t="shared" si="1550"/>
        <v>0</v>
      </c>
      <c r="AJ1580">
        <f t="shared" si="1551"/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95</v>
      </c>
      <c r="AU1580">
        <v>47</v>
      </c>
      <c r="AV1580">
        <v>1</v>
      </c>
      <c r="AW1580">
        <v>1</v>
      </c>
      <c r="AZ1580">
        <v>1</v>
      </c>
      <c r="BA1580">
        <v>1</v>
      </c>
      <c r="BB1580">
        <v>1</v>
      </c>
      <c r="BC1580">
        <v>1</v>
      </c>
      <c r="BD1580" t="s">
        <v>3</v>
      </c>
      <c r="BE1580" t="s">
        <v>3</v>
      </c>
      <c r="BF1580" t="s">
        <v>3</v>
      </c>
      <c r="BG1580" t="s">
        <v>3</v>
      </c>
      <c r="BH1580">
        <v>3</v>
      </c>
      <c r="BI1580">
        <v>1</v>
      </c>
      <c r="BJ1580" t="s">
        <v>371</v>
      </c>
      <c r="BM1580">
        <v>15001</v>
      </c>
      <c r="BN1580">
        <v>0</v>
      </c>
      <c r="BO1580" t="s">
        <v>3</v>
      </c>
      <c r="BP1580">
        <v>0</v>
      </c>
      <c r="BQ1580">
        <v>2</v>
      </c>
      <c r="BR1580">
        <v>0</v>
      </c>
      <c r="BS1580">
        <v>1</v>
      </c>
      <c r="BT1580">
        <v>1</v>
      </c>
      <c r="BU1580">
        <v>1</v>
      </c>
      <c r="BV1580">
        <v>1</v>
      </c>
      <c r="BW1580">
        <v>1</v>
      </c>
      <c r="BX1580">
        <v>1</v>
      </c>
      <c r="BY1580" t="s">
        <v>3</v>
      </c>
      <c r="BZ1580">
        <v>105</v>
      </c>
      <c r="CA1580">
        <v>55</v>
      </c>
      <c r="CE1580">
        <v>0</v>
      </c>
      <c r="CF1580">
        <v>0</v>
      </c>
      <c r="CG1580">
        <v>0</v>
      </c>
      <c r="CM1580">
        <v>0</v>
      </c>
      <c r="CN1580" t="s">
        <v>3</v>
      </c>
      <c r="CO1580">
        <v>0</v>
      </c>
      <c r="CP1580">
        <f t="shared" si="1552"/>
        <v>0</v>
      </c>
      <c r="CQ1580">
        <f t="shared" si="1553"/>
        <v>0</v>
      </c>
      <c r="CR1580">
        <f t="shared" si="1554"/>
        <v>0</v>
      </c>
      <c r="CS1580">
        <f t="shared" si="1555"/>
        <v>0</v>
      </c>
      <c r="CT1580">
        <f t="shared" si="1556"/>
        <v>0</v>
      </c>
      <c r="CU1580">
        <f t="shared" si="1557"/>
        <v>0</v>
      </c>
      <c r="CV1580">
        <f t="shared" si="1558"/>
        <v>0</v>
      </c>
      <c r="CW1580">
        <f t="shared" si="1559"/>
        <v>0</v>
      </c>
      <c r="CX1580">
        <f t="shared" si="1560"/>
        <v>0</v>
      </c>
      <c r="CY1580">
        <f t="shared" si="1561"/>
        <v>0</v>
      </c>
      <c r="CZ1580">
        <f t="shared" si="1562"/>
        <v>0</v>
      </c>
      <c r="DC1580" t="s">
        <v>3</v>
      </c>
      <c r="DD1580" t="s">
        <v>3</v>
      </c>
      <c r="DE1580" t="s">
        <v>3</v>
      </c>
      <c r="DF1580" t="s">
        <v>3</v>
      </c>
      <c r="DG1580" t="s">
        <v>3</v>
      </c>
      <c r="DH1580" t="s">
        <v>3</v>
      </c>
      <c r="DI1580" t="s">
        <v>3</v>
      </c>
      <c r="DJ1580" t="s">
        <v>3</v>
      </c>
      <c r="DK1580" t="s">
        <v>3</v>
      </c>
      <c r="DL1580" t="s">
        <v>3</v>
      </c>
      <c r="DM1580" t="s">
        <v>3</v>
      </c>
      <c r="DN1580">
        <v>0</v>
      </c>
      <c r="DO1580">
        <v>0</v>
      </c>
      <c r="DP1580">
        <v>1</v>
      </c>
      <c r="DQ1580">
        <v>1</v>
      </c>
      <c r="DU1580">
        <v>1009</v>
      </c>
      <c r="DV1580" t="s">
        <v>28</v>
      </c>
      <c r="DW1580" t="s">
        <v>28</v>
      </c>
      <c r="DX1580">
        <v>1000</v>
      </c>
      <c r="DZ1580" t="s">
        <v>3</v>
      </c>
      <c r="EA1580" t="s">
        <v>3</v>
      </c>
      <c r="EB1580" t="s">
        <v>3</v>
      </c>
      <c r="EC1580" t="s">
        <v>3</v>
      </c>
      <c r="EE1580">
        <v>36260452</v>
      </c>
      <c r="EF1580">
        <v>2</v>
      </c>
      <c r="EG1580" t="s">
        <v>55</v>
      </c>
      <c r="EH1580">
        <v>0</v>
      </c>
      <c r="EI1580" t="s">
        <v>3</v>
      </c>
      <c r="EJ1580">
        <v>1</v>
      </c>
      <c r="EK1580">
        <v>15001</v>
      </c>
      <c r="EL1580" t="s">
        <v>180</v>
      </c>
      <c r="EM1580" t="s">
        <v>181</v>
      </c>
      <c r="EO1580" t="s">
        <v>3</v>
      </c>
      <c r="EQ1580">
        <v>0</v>
      </c>
      <c r="ER1580">
        <v>0</v>
      </c>
      <c r="ES1580">
        <v>0</v>
      </c>
      <c r="ET1580">
        <v>0</v>
      </c>
      <c r="EU1580">
        <v>0</v>
      </c>
      <c r="EV1580">
        <v>0</v>
      </c>
      <c r="EW1580">
        <v>0</v>
      </c>
      <c r="EX1580">
        <v>0</v>
      </c>
      <c r="FQ1580">
        <v>0</v>
      </c>
      <c r="FR1580">
        <f t="shared" si="1563"/>
        <v>0</v>
      </c>
      <c r="FS1580">
        <v>0</v>
      </c>
      <c r="FT1580" t="s">
        <v>58</v>
      </c>
      <c r="FU1580" t="s">
        <v>59</v>
      </c>
      <c r="FX1580">
        <v>94.5</v>
      </c>
      <c r="FY1580">
        <v>46.75</v>
      </c>
      <c r="GA1580" t="s">
        <v>3</v>
      </c>
      <c r="GD1580">
        <v>1</v>
      </c>
      <c r="GF1580">
        <v>-192135928</v>
      </c>
      <c r="GG1580">
        <v>2</v>
      </c>
      <c r="GH1580">
        <v>1</v>
      </c>
      <c r="GI1580">
        <v>-2</v>
      </c>
      <c r="GJ1580">
        <v>0</v>
      </c>
      <c r="GK1580">
        <v>0</v>
      </c>
      <c r="GL1580">
        <f t="shared" si="1564"/>
        <v>0</v>
      </c>
      <c r="GM1580">
        <f t="shared" si="1565"/>
        <v>0</v>
      </c>
      <c r="GN1580">
        <f t="shared" si="1566"/>
        <v>0</v>
      </c>
      <c r="GO1580">
        <f t="shared" si="1567"/>
        <v>0</v>
      </c>
      <c r="GP1580">
        <f t="shared" si="1568"/>
        <v>0</v>
      </c>
      <c r="GR1580">
        <v>0</v>
      </c>
      <c r="GS1580">
        <v>3</v>
      </c>
      <c r="GT1580">
        <v>0</v>
      </c>
      <c r="GU1580" t="s">
        <v>3</v>
      </c>
      <c r="GV1580">
        <f t="shared" si="1569"/>
        <v>0</v>
      </c>
      <c r="GW1580">
        <v>1</v>
      </c>
      <c r="GX1580">
        <f t="shared" si="1570"/>
        <v>0</v>
      </c>
      <c r="HA1580">
        <v>0</v>
      </c>
      <c r="HB1580">
        <v>0</v>
      </c>
      <c r="HC1580">
        <f t="shared" si="1571"/>
        <v>0</v>
      </c>
      <c r="HE1580" t="s">
        <v>3</v>
      </c>
      <c r="HF1580" t="s">
        <v>3</v>
      </c>
      <c r="IK1580">
        <v>0</v>
      </c>
    </row>
    <row r="1581" spans="1:245">
      <c r="A1581">
        <v>17</v>
      </c>
      <c r="B1581">
        <v>0</v>
      </c>
      <c r="C1581">
        <f>ROW(SmtRes!A1443)</f>
        <v>1443</v>
      </c>
      <c r="D1581">
        <f>ROW(EtalonRes!A1429)</f>
        <v>1429</v>
      </c>
      <c r="E1581" t="s">
        <v>141</v>
      </c>
      <c r="F1581" t="s">
        <v>372</v>
      </c>
      <c r="G1581" t="s">
        <v>373</v>
      </c>
      <c r="H1581" t="s">
        <v>374</v>
      </c>
      <c r="I1581">
        <f>ROUND(38.34/100,9)</f>
        <v>0.38340000000000002</v>
      </c>
      <c r="J1581">
        <v>0</v>
      </c>
      <c r="O1581">
        <f t="shared" si="1533"/>
        <v>10448.030000000001</v>
      </c>
      <c r="P1581">
        <f t="shared" si="1534"/>
        <v>4982.87</v>
      </c>
      <c r="Q1581">
        <f t="shared" si="1535"/>
        <v>23.91</v>
      </c>
      <c r="R1581">
        <f t="shared" si="1536"/>
        <v>22.97</v>
      </c>
      <c r="S1581">
        <f t="shared" si="1537"/>
        <v>5441.25</v>
      </c>
      <c r="T1581">
        <f t="shared" si="1538"/>
        <v>0</v>
      </c>
      <c r="U1581">
        <f t="shared" si="1539"/>
        <v>18.924624000000001</v>
      </c>
      <c r="V1581">
        <f t="shared" si="1540"/>
        <v>5.3676000000000008E-2</v>
      </c>
      <c r="W1581">
        <f t="shared" si="1541"/>
        <v>0</v>
      </c>
      <c r="X1581">
        <f t="shared" si="1542"/>
        <v>5191.01</v>
      </c>
      <c r="Y1581">
        <f t="shared" si="1543"/>
        <v>2568.1799999999998</v>
      </c>
      <c r="AA1581">
        <v>33525518</v>
      </c>
      <c r="AB1581">
        <f t="shared" si="1544"/>
        <v>3265.18</v>
      </c>
      <c r="AC1581">
        <f>ROUND((ES1581),6)</f>
        <v>2813.1</v>
      </c>
      <c r="AD1581">
        <f t="shared" si="1545"/>
        <v>4.38</v>
      </c>
      <c r="AE1581">
        <f t="shared" si="1546"/>
        <v>1.89</v>
      </c>
      <c r="AF1581">
        <f t="shared" si="1547"/>
        <v>447.7</v>
      </c>
      <c r="AG1581">
        <f t="shared" si="1548"/>
        <v>0</v>
      </c>
      <c r="AH1581">
        <f t="shared" si="1549"/>
        <v>49.36</v>
      </c>
      <c r="AI1581">
        <f t="shared" si="1550"/>
        <v>0.14000000000000001</v>
      </c>
      <c r="AJ1581">
        <f t="shared" si="1551"/>
        <v>0</v>
      </c>
      <c r="AK1581">
        <v>3265.18</v>
      </c>
      <c r="AL1581">
        <v>2813.1</v>
      </c>
      <c r="AM1581">
        <v>4.38</v>
      </c>
      <c r="AN1581">
        <v>1.89</v>
      </c>
      <c r="AO1581">
        <v>447.7</v>
      </c>
      <c r="AP1581">
        <v>0</v>
      </c>
      <c r="AQ1581">
        <v>49.36</v>
      </c>
      <c r="AR1581">
        <v>0.14000000000000001</v>
      </c>
      <c r="AS1581">
        <v>0</v>
      </c>
      <c r="AT1581">
        <v>95</v>
      </c>
      <c r="AU1581">
        <v>47</v>
      </c>
      <c r="AV1581">
        <v>1</v>
      </c>
      <c r="AW1581">
        <v>1</v>
      </c>
      <c r="AZ1581">
        <v>1</v>
      </c>
      <c r="BA1581">
        <v>31.7</v>
      </c>
      <c r="BB1581">
        <v>14.24</v>
      </c>
      <c r="BC1581">
        <v>4.62</v>
      </c>
      <c r="BD1581" t="s">
        <v>3</v>
      </c>
      <c r="BE1581" t="s">
        <v>3</v>
      </c>
      <c r="BF1581" t="s">
        <v>3</v>
      </c>
      <c r="BG1581" t="s">
        <v>3</v>
      </c>
      <c r="BH1581">
        <v>0</v>
      </c>
      <c r="BI1581">
        <v>1</v>
      </c>
      <c r="BJ1581" t="s">
        <v>375</v>
      </c>
      <c r="BM1581">
        <v>15001</v>
      </c>
      <c r="BN1581">
        <v>0</v>
      </c>
      <c r="BO1581" t="s">
        <v>372</v>
      </c>
      <c r="BP1581">
        <v>1</v>
      </c>
      <c r="BQ1581">
        <v>2</v>
      </c>
      <c r="BR1581">
        <v>0</v>
      </c>
      <c r="BS1581">
        <v>31.7</v>
      </c>
      <c r="BT1581">
        <v>1</v>
      </c>
      <c r="BU1581">
        <v>1</v>
      </c>
      <c r="BV1581">
        <v>1</v>
      </c>
      <c r="BW1581">
        <v>1</v>
      </c>
      <c r="BX1581">
        <v>1</v>
      </c>
      <c r="BY1581" t="s">
        <v>3</v>
      </c>
      <c r="BZ1581">
        <v>105</v>
      </c>
      <c r="CA1581">
        <v>55</v>
      </c>
      <c r="CE1581">
        <v>0</v>
      </c>
      <c r="CF1581">
        <v>0</v>
      </c>
      <c r="CG1581">
        <v>0</v>
      </c>
      <c r="CM1581">
        <v>0</v>
      </c>
      <c r="CN1581" t="s">
        <v>3</v>
      </c>
      <c r="CO1581">
        <v>0</v>
      </c>
      <c r="CP1581">
        <f t="shared" si="1552"/>
        <v>10448.029999999999</v>
      </c>
      <c r="CQ1581">
        <f t="shared" si="1553"/>
        <v>12996.521999999999</v>
      </c>
      <c r="CR1581">
        <f t="shared" si="1554"/>
        <v>62.371200000000002</v>
      </c>
      <c r="CS1581">
        <f t="shared" si="1555"/>
        <v>59.912999999999997</v>
      </c>
      <c r="CT1581">
        <f t="shared" si="1556"/>
        <v>14192.09</v>
      </c>
      <c r="CU1581">
        <f t="shared" si="1557"/>
        <v>0</v>
      </c>
      <c r="CV1581">
        <f t="shared" si="1558"/>
        <v>49.36</v>
      </c>
      <c r="CW1581">
        <f t="shared" si="1559"/>
        <v>0.14000000000000001</v>
      </c>
      <c r="CX1581">
        <f t="shared" si="1560"/>
        <v>0</v>
      </c>
      <c r="CY1581">
        <f t="shared" si="1561"/>
        <v>5191.009</v>
      </c>
      <c r="CZ1581">
        <f t="shared" si="1562"/>
        <v>2568.1834000000003</v>
      </c>
      <c r="DC1581" t="s">
        <v>3</v>
      </c>
      <c r="DD1581" t="s">
        <v>3</v>
      </c>
      <c r="DE1581" t="s">
        <v>3</v>
      </c>
      <c r="DF1581" t="s">
        <v>3</v>
      </c>
      <c r="DG1581" t="s">
        <v>3</v>
      </c>
      <c r="DH1581" t="s">
        <v>3</v>
      </c>
      <c r="DI1581" t="s">
        <v>3</v>
      </c>
      <c r="DJ1581" t="s">
        <v>3</v>
      </c>
      <c r="DK1581" t="s">
        <v>3</v>
      </c>
      <c r="DL1581" t="s">
        <v>3</v>
      </c>
      <c r="DM1581" t="s">
        <v>3</v>
      </c>
      <c r="DN1581">
        <v>0</v>
      </c>
      <c r="DO1581">
        <v>0</v>
      </c>
      <c r="DP1581">
        <v>1</v>
      </c>
      <c r="DQ1581">
        <v>1</v>
      </c>
      <c r="DU1581">
        <v>1013</v>
      </c>
      <c r="DV1581" t="s">
        <v>374</v>
      </c>
      <c r="DW1581" t="s">
        <v>374</v>
      </c>
      <c r="DX1581">
        <v>1</v>
      </c>
      <c r="DZ1581" t="s">
        <v>3</v>
      </c>
      <c r="EA1581" t="s">
        <v>3</v>
      </c>
      <c r="EB1581" t="s">
        <v>3</v>
      </c>
      <c r="EC1581" t="s">
        <v>3</v>
      </c>
      <c r="EE1581">
        <v>36260452</v>
      </c>
      <c r="EF1581">
        <v>2</v>
      </c>
      <c r="EG1581" t="s">
        <v>55</v>
      </c>
      <c r="EH1581">
        <v>0</v>
      </c>
      <c r="EI1581" t="s">
        <v>3</v>
      </c>
      <c r="EJ1581">
        <v>1</v>
      </c>
      <c r="EK1581">
        <v>15001</v>
      </c>
      <c r="EL1581" t="s">
        <v>180</v>
      </c>
      <c r="EM1581" t="s">
        <v>181</v>
      </c>
      <c r="EO1581" t="s">
        <v>3</v>
      </c>
      <c r="EQ1581">
        <v>0</v>
      </c>
      <c r="ER1581">
        <v>3265.18</v>
      </c>
      <c r="ES1581">
        <v>2813.1</v>
      </c>
      <c r="ET1581">
        <v>4.38</v>
      </c>
      <c r="EU1581">
        <v>1.89</v>
      </c>
      <c r="EV1581">
        <v>447.7</v>
      </c>
      <c r="EW1581">
        <v>49.36</v>
      </c>
      <c r="EX1581">
        <v>0.14000000000000001</v>
      </c>
      <c r="EY1581">
        <v>0</v>
      </c>
      <c r="FQ1581">
        <v>0</v>
      </c>
      <c r="FR1581">
        <f t="shared" si="1563"/>
        <v>0</v>
      </c>
      <c r="FS1581">
        <v>0</v>
      </c>
      <c r="FT1581" t="s">
        <v>58</v>
      </c>
      <c r="FU1581" t="s">
        <v>59</v>
      </c>
      <c r="FX1581">
        <v>94.5</v>
      </c>
      <c r="FY1581">
        <v>46.75</v>
      </c>
      <c r="GA1581" t="s">
        <v>3</v>
      </c>
      <c r="GD1581">
        <v>1</v>
      </c>
      <c r="GF1581">
        <v>-1709648782</v>
      </c>
      <c r="GG1581">
        <v>2</v>
      </c>
      <c r="GH1581">
        <v>1</v>
      </c>
      <c r="GI1581">
        <v>2</v>
      </c>
      <c r="GJ1581">
        <v>0</v>
      </c>
      <c r="GK1581">
        <v>0</v>
      </c>
      <c r="GL1581">
        <f t="shared" si="1564"/>
        <v>0</v>
      </c>
      <c r="GM1581">
        <f t="shared" si="1565"/>
        <v>18207.22</v>
      </c>
      <c r="GN1581">
        <f t="shared" si="1566"/>
        <v>18207.22</v>
      </c>
      <c r="GO1581">
        <f t="shared" si="1567"/>
        <v>0</v>
      </c>
      <c r="GP1581">
        <f t="shared" si="1568"/>
        <v>0</v>
      </c>
      <c r="GR1581">
        <v>0</v>
      </c>
      <c r="GS1581">
        <v>3</v>
      </c>
      <c r="GT1581">
        <v>0</v>
      </c>
      <c r="GU1581" t="s">
        <v>3</v>
      </c>
      <c r="GV1581">
        <f t="shared" si="1569"/>
        <v>0</v>
      </c>
      <c r="GW1581">
        <v>1</v>
      </c>
      <c r="GX1581">
        <f t="shared" si="1570"/>
        <v>0</v>
      </c>
      <c r="HA1581">
        <v>0</v>
      </c>
      <c r="HB1581">
        <v>0</v>
      </c>
      <c r="HC1581">
        <f t="shared" si="1571"/>
        <v>0</v>
      </c>
      <c r="HE1581" t="s">
        <v>3</v>
      </c>
      <c r="HF1581" t="s">
        <v>3</v>
      </c>
      <c r="IK1581">
        <v>0</v>
      </c>
    </row>
    <row r="1582" spans="1:245">
      <c r="A1582">
        <v>17</v>
      </c>
      <c r="B1582">
        <v>0</v>
      </c>
      <c r="C1582">
        <f>ROW(SmtRes!A1452)</f>
        <v>1452</v>
      </c>
      <c r="D1582">
        <f>ROW(EtalonRes!A1438)</f>
        <v>1438</v>
      </c>
      <c r="E1582" t="s">
        <v>148</v>
      </c>
      <c r="F1582" t="s">
        <v>343</v>
      </c>
      <c r="G1582" t="s">
        <v>344</v>
      </c>
      <c r="H1582" t="s">
        <v>270</v>
      </c>
      <c r="I1582">
        <f>ROUND(68.31/100,9)</f>
        <v>0.68310000000000004</v>
      </c>
      <c r="J1582">
        <v>0</v>
      </c>
      <c r="O1582">
        <f t="shared" si="1533"/>
        <v>8342.69</v>
      </c>
      <c r="P1582">
        <f t="shared" si="1534"/>
        <v>0</v>
      </c>
      <c r="Q1582">
        <f t="shared" si="1535"/>
        <v>98.69</v>
      </c>
      <c r="R1582">
        <f t="shared" si="1536"/>
        <v>4.9800000000000004</v>
      </c>
      <c r="S1582">
        <f t="shared" si="1537"/>
        <v>8244</v>
      </c>
      <c r="T1582">
        <f t="shared" si="1538"/>
        <v>0</v>
      </c>
      <c r="U1582">
        <f t="shared" si="1539"/>
        <v>29.755836000000002</v>
      </c>
      <c r="V1582">
        <f t="shared" si="1540"/>
        <v>1.3662000000000001E-2</v>
      </c>
      <c r="W1582">
        <f t="shared" si="1541"/>
        <v>0</v>
      </c>
      <c r="X1582">
        <f t="shared" si="1542"/>
        <v>7836.53</v>
      </c>
      <c r="Y1582">
        <f t="shared" si="1543"/>
        <v>3877.02</v>
      </c>
      <c r="AA1582">
        <v>33525518</v>
      </c>
      <c r="AB1582">
        <f t="shared" si="1544"/>
        <v>394.34</v>
      </c>
      <c r="AC1582">
        <f>ROUND(0,6)</f>
        <v>0</v>
      </c>
      <c r="AD1582">
        <f t="shared" si="1545"/>
        <v>13.63</v>
      </c>
      <c r="AE1582">
        <f t="shared" si="1546"/>
        <v>0.23</v>
      </c>
      <c r="AF1582">
        <f t="shared" si="1547"/>
        <v>380.71</v>
      </c>
      <c r="AG1582">
        <f t="shared" si="1548"/>
        <v>0</v>
      </c>
      <c r="AH1582">
        <f t="shared" si="1549"/>
        <v>43.56</v>
      </c>
      <c r="AI1582">
        <f t="shared" si="1550"/>
        <v>0.02</v>
      </c>
      <c r="AJ1582">
        <f t="shared" si="1551"/>
        <v>0</v>
      </c>
      <c r="AK1582">
        <v>394.34</v>
      </c>
      <c r="AL1582">
        <v>0</v>
      </c>
      <c r="AM1582">
        <v>13.63</v>
      </c>
      <c r="AN1582">
        <v>0.23</v>
      </c>
      <c r="AO1582">
        <v>380.71</v>
      </c>
      <c r="AP1582">
        <v>0</v>
      </c>
      <c r="AQ1582">
        <v>43.56</v>
      </c>
      <c r="AR1582">
        <v>0.02</v>
      </c>
      <c r="AS1582">
        <v>0</v>
      </c>
      <c r="AT1582">
        <v>95</v>
      </c>
      <c r="AU1582">
        <v>47</v>
      </c>
      <c r="AV1582">
        <v>1</v>
      </c>
      <c r="AW1582">
        <v>1</v>
      </c>
      <c r="AZ1582">
        <v>1</v>
      </c>
      <c r="BA1582">
        <v>31.7</v>
      </c>
      <c r="BB1582">
        <v>10.6</v>
      </c>
      <c r="BC1582">
        <v>5.39</v>
      </c>
      <c r="BD1582" t="s">
        <v>3</v>
      </c>
      <c r="BE1582" t="s">
        <v>3</v>
      </c>
      <c r="BF1582" t="s">
        <v>3</v>
      </c>
      <c r="BG1582" t="s">
        <v>3</v>
      </c>
      <c r="BH1582">
        <v>0</v>
      </c>
      <c r="BI1582">
        <v>1</v>
      </c>
      <c r="BJ1582" t="s">
        <v>345</v>
      </c>
      <c r="BM1582">
        <v>15001</v>
      </c>
      <c r="BN1582">
        <v>0</v>
      </c>
      <c r="BO1582" t="s">
        <v>343</v>
      </c>
      <c r="BP1582">
        <v>1</v>
      </c>
      <c r="BQ1582">
        <v>2</v>
      </c>
      <c r="BR1582">
        <v>0</v>
      </c>
      <c r="BS1582">
        <v>31.7</v>
      </c>
      <c r="BT1582">
        <v>1</v>
      </c>
      <c r="BU1582">
        <v>1</v>
      </c>
      <c r="BV1582">
        <v>1</v>
      </c>
      <c r="BW1582">
        <v>1</v>
      </c>
      <c r="BX1582">
        <v>1</v>
      </c>
      <c r="BY1582" t="s">
        <v>3</v>
      </c>
      <c r="BZ1582">
        <v>105</v>
      </c>
      <c r="CA1582">
        <v>55</v>
      </c>
      <c r="CE1582">
        <v>0</v>
      </c>
      <c r="CF1582">
        <v>0</v>
      </c>
      <c r="CG1582">
        <v>0</v>
      </c>
      <c r="CM1582">
        <v>0</v>
      </c>
      <c r="CN1582" t="s">
        <v>3</v>
      </c>
      <c r="CO1582">
        <v>0</v>
      </c>
      <c r="CP1582">
        <f t="shared" si="1552"/>
        <v>8342.69</v>
      </c>
      <c r="CQ1582">
        <f t="shared" si="1553"/>
        <v>0</v>
      </c>
      <c r="CR1582">
        <f t="shared" si="1554"/>
        <v>144.47800000000001</v>
      </c>
      <c r="CS1582">
        <f t="shared" si="1555"/>
        <v>7.2910000000000004</v>
      </c>
      <c r="CT1582">
        <f t="shared" si="1556"/>
        <v>12068.507</v>
      </c>
      <c r="CU1582">
        <f t="shared" si="1557"/>
        <v>0</v>
      </c>
      <c r="CV1582">
        <f t="shared" si="1558"/>
        <v>43.56</v>
      </c>
      <c r="CW1582">
        <f t="shared" si="1559"/>
        <v>0.02</v>
      </c>
      <c r="CX1582">
        <f t="shared" si="1560"/>
        <v>0</v>
      </c>
      <c r="CY1582">
        <f t="shared" si="1561"/>
        <v>7836.5309999999999</v>
      </c>
      <c r="CZ1582">
        <f t="shared" si="1562"/>
        <v>3877.0205999999998</v>
      </c>
      <c r="DC1582" t="s">
        <v>3</v>
      </c>
      <c r="DD1582" t="s">
        <v>214</v>
      </c>
      <c r="DE1582" t="s">
        <v>3</v>
      </c>
      <c r="DF1582" t="s">
        <v>3</v>
      </c>
      <c r="DG1582" t="s">
        <v>3</v>
      </c>
      <c r="DH1582" t="s">
        <v>3</v>
      </c>
      <c r="DI1582" t="s">
        <v>3</v>
      </c>
      <c r="DJ1582" t="s">
        <v>3</v>
      </c>
      <c r="DK1582" t="s">
        <v>3</v>
      </c>
      <c r="DL1582" t="s">
        <v>3</v>
      </c>
      <c r="DM1582" t="s">
        <v>3</v>
      </c>
      <c r="DN1582">
        <v>0</v>
      </c>
      <c r="DO1582">
        <v>0</v>
      </c>
      <c r="DP1582">
        <v>1</v>
      </c>
      <c r="DQ1582">
        <v>1</v>
      </c>
      <c r="DU1582">
        <v>1005</v>
      </c>
      <c r="DV1582" t="s">
        <v>270</v>
      </c>
      <c r="DW1582" t="s">
        <v>270</v>
      </c>
      <c r="DX1582">
        <v>100</v>
      </c>
      <c r="DZ1582" t="s">
        <v>3</v>
      </c>
      <c r="EA1582" t="s">
        <v>3</v>
      </c>
      <c r="EB1582" t="s">
        <v>3</v>
      </c>
      <c r="EC1582" t="s">
        <v>3</v>
      </c>
      <c r="EE1582">
        <v>36260452</v>
      </c>
      <c r="EF1582">
        <v>2</v>
      </c>
      <c r="EG1582" t="s">
        <v>55</v>
      </c>
      <c r="EH1582">
        <v>0</v>
      </c>
      <c r="EI1582" t="s">
        <v>3</v>
      </c>
      <c r="EJ1582">
        <v>1</v>
      </c>
      <c r="EK1582">
        <v>15001</v>
      </c>
      <c r="EL1582" t="s">
        <v>180</v>
      </c>
      <c r="EM1582" t="s">
        <v>181</v>
      </c>
      <c r="EO1582" t="s">
        <v>3</v>
      </c>
      <c r="EQ1582">
        <v>0</v>
      </c>
      <c r="ER1582">
        <v>394.34</v>
      </c>
      <c r="ES1582">
        <v>0</v>
      </c>
      <c r="ET1582">
        <v>13.63</v>
      </c>
      <c r="EU1582">
        <v>0.23</v>
      </c>
      <c r="EV1582">
        <v>380.71</v>
      </c>
      <c r="EW1582">
        <v>43.56</v>
      </c>
      <c r="EX1582">
        <v>0.02</v>
      </c>
      <c r="EY1582">
        <v>0</v>
      </c>
      <c r="FQ1582">
        <v>0</v>
      </c>
      <c r="FR1582">
        <f t="shared" si="1563"/>
        <v>0</v>
      </c>
      <c r="FS1582">
        <v>0</v>
      </c>
      <c r="FT1582" t="s">
        <v>58</v>
      </c>
      <c r="FU1582" t="s">
        <v>59</v>
      </c>
      <c r="FX1582">
        <v>94.5</v>
      </c>
      <c r="FY1582">
        <v>46.75</v>
      </c>
      <c r="GA1582" t="s">
        <v>3</v>
      </c>
      <c r="GD1582">
        <v>1</v>
      </c>
      <c r="GF1582">
        <v>1725986332</v>
      </c>
      <c r="GG1582">
        <v>2</v>
      </c>
      <c r="GH1582">
        <v>2</v>
      </c>
      <c r="GI1582">
        <v>2</v>
      </c>
      <c r="GJ1582">
        <v>0</v>
      </c>
      <c r="GK1582">
        <v>0</v>
      </c>
      <c r="GL1582">
        <f t="shared" si="1564"/>
        <v>0</v>
      </c>
      <c r="GM1582">
        <f t="shared" si="1565"/>
        <v>20056.240000000002</v>
      </c>
      <c r="GN1582">
        <f t="shared" si="1566"/>
        <v>20056.240000000002</v>
      </c>
      <c r="GO1582">
        <f t="shared" si="1567"/>
        <v>0</v>
      </c>
      <c r="GP1582">
        <f t="shared" si="1568"/>
        <v>0</v>
      </c>
      <c r="GR1582">
        <v>0</v>
      </c>
      <c r="GS1582">
        <v>3</v>
      </c>
      <c r="GT1582">
        <v>0</v>
      </c>
      <c r="GU1582" t="s">
        <v>3</v>
      </c>
      <c r="GV1582">
        <f t="shared" si="1569"/>
        <v>0</v>
      </c>
      <c r="GW1582">
        <v>1</v>
      </c>
      <c r="GX1582">
        <f t="shared" si="1570"/>
        <v>0</v>
      </c>
      <c r="HA1582">
        <v>0</v>
      </c>
      <c r="HB1582">
        <v>0</v>
      </c>
      <c r="HC1582">
        <f t="shared" si="1571"/>
        <v>0</v>
      </c>
      <c r="HE1582" t="s">
        <v>3</v>
      </c>
      <c r="HF1582" t="s">
        <v>3</v>
      </c>
      <c r="IK1582">
        <v>0</v>
      </c>
    </row>
    <row r="1583" spans="1:245">
      <c r="A1583">
        <v>17</v>
      </c>
      <c r="B1583">
        <v>0</v>
      </c>
      <c r="C1583">
        <f>ROW(SmtRes!A1458)</f>
        <v>1458</v>
      </c>
      <c r="D1583">
        <f>ROW(EtalonRes!A1444)</f>
        <v>1444</v>
      </c>
      <c r="E1583" t="s">
        <v>152</v>
      </c>
      <c r="F1583" t="s">
        <v>277</v>
      </c>
      <c r="G1583" t="s">
        <v>278</v>
      </c>
      <c r="H1583" t="s">
        <v>279</v>
      </c>
      <c r="I1583">
        <f>ROUND(53/100,9)</f>
        <v>0.53</v>
      </c>
      <c r="J1583">
        <v>0</v>
      </c>
      <c r="O1583">
        <f t="shared" si="1533"/>
        <v>18586.53</v>
      </c>
      <c r="P1583">
        <f t="shared" si="1534"/>
        <v>0</v>
      </c>
      <c r="Q1583">
        <f t="shared" si="1535"/>
        <v>2405.15</v>
      </c>
      <c r="R1583">
        <f t="shared" si="1536"/>
        <v>172.38</v>
      </c>
      <c r="S1583">
        <f t="shared" si="1537"/>
        <v>16181.38</v>
      </c>
      <c r="T1583">
        <f t="shared" si="1538"/>
        <v>0</v>
      </c>
      <c r="U1583">
        <f t="shared" si="1539"/>
        <v>54.303800000000003</v>
      </c>
      <c r="V1583">
        <f t="shared" si="1540"/>
        <v>0.40280000000000005</v>
      </c>
      <c r="W1583">
        <f t="shared" si="1541"/>
        <v>0</v>
      </c>
      <c r="X1583">
        <f t="shared" si="1542"/>
        <v>15536.07</v>
      </c>
      <c r="Y1583">
        <f t="shared" si="1543"/>
        <v>7686.27</v>
      </c>
      <c r="AA1583">
        <v>33525518</v>
      </c>
      <c r="AB1583">
        <f t="shared" si="1544"/>
        <v>1396.55</v>
      </c>
      <c r="AC1583">
        <f>ROUND(0,6)</f>
        <v>0</v>
      </c>
      <c r="AD1583">
        <f t="shared" si="1545"/>
        <v>433.43</v>
      </c>
      <c r="AE1583">
        <f t="shared" si="1546"/>
        <v>10.26</v>
      </c>
      <c r="AF1583">
        <f t="shared" si="1547"/>
        <v>963.12</v>
      </c>
      <c r="AG1583">
        <f t="shared" si="1548"/>
        <v>0</v>
      </c>
      <c r="AH1583">
        <f t="shared" si="1549"/>
        <v>102.46</v>
      </c>
      <c r="AI1583">
        <f t="shared" si="1550"/>
        <v>0.76</v>
      </c>
      <c r="AJ1583">
        <f t="shared" si="1551"/>
        <v>0</v>
      </c>
      <c r="AK1583">
        <v>6747.4</v>
      </c>
      <c r="AL1583">
        <v>5350.85</v>
      </c>
      <c r="AM1583">
        <v>433.43</v>
      </c>
      <c r="AN1583">
        <v>10.26</v>
      </c>
      <c r="AO1583">
        <v>963.12</v>
      </c>
      <c r="AP1583">
        <v>0</v>
      </c>
      <c r="AQ1583">
        <v>102.46</v>
      </c>
      <c r="AR1583">
        <v>0.76</v>
      </c>
      <c r="AS1583">
        <v>0</v>
      </c>
      <c r="AT1583">
        <v>95</v>
      </c>
      <c r="AU1583">
        <v>47</v>
      </c>
      <c r="AV1583">
        <v>1</v>
      </c>
      <c r="AW1583">
        <v>1</v>
      </c>
      <c r="AZ1583">
        <v>1</v>
      </c>
      <c r="BA1583">
        <v>31.7</v>
      </c>
      <c r="BB1583">
        <v>10.47</v>
      </c>
      <c r="BC1583">
        <v>4.9800000000000004</v>
      </c>
      <c r="BD1583" t="s">
        <v>3</v>
      </c>
      <c r="BE1583" t="s">
        <v>3</v>
      </c>
      <c r="BF1583" t="s">
        <v>3</v>
      </c>
      <c r="BG1583" t="s">
        <v>3</v>
      </c>
      <c r="BH1583">
        <v>0</v>
      </c>
      <c r="BI1583">
        <v>1</v>
      </c>
      <c r="BJ1583" t="s">
        <v>280</v>
      </c>
      <c r="BM1583">
        <v>15001</v>
      </c>
      <c r="BN1583">
        <v>0</v>
      </c>
      <c r="BO1583" t="s">
        <v>277</v>
      </c>
      <c r="BP1583">
        <v>1</v>
      </c>
      <c r="BQ1583">
        <v>2</v>
      </c>
      <c r="BR1583">
        <v>0</v>
      </c>
      <c r="BS1583">
        <v>31.7</v>
      </c>
      <c r="BT1583">
        <v>1</v>
      </c>
      <c r="BU1583">
        <v>1</v>
      </c>
      <c r="BV1583">
        <v>1</v>
      </c>
      <c r="BW1583">
        <v>1</v>
      </c>
      <c r="BX1583">
        <v>1</v>
      </c>
      <c r="BY1583" t="s">
        <v>3</v>
      </c>
      <c r="BZ1583">
        <v>105</v>
      </c>
      <c r="CA1583">
        <v>55</v>
      </c>
      <c r="CE1583">
        <v>0</v>
      </c>
      <c r="CF1583">
        <v>0</v>
      </c>
      <c r="CG1583">
        <v>0</v>
      </c>
      <c r="CM1583">
        <v>0</v>
      </c>
      <c r="CN1583" t="s">
        <v>3</v>
      </c>
      <c r="CO1583">
        <v>0</v>
      </c>
      <c r="CP1583">
        <f t="shared" si="1552"/>
        <v>18586.53</v>
      </c>
      <c r="CQ1583">
        <f t="shared" si="1553"/>
        <v>0</v>
      </c>
      <c r="CR1583">
        <f t="shared" si="1554"/>
        <v>4538.0120999999999</v>
      </c>
      <c r="CS1583">
        <f t="shared" si="1555"/>
        <v>325.24199999999996</v>
      </c>
      <c r="CT1583">
        <f t="shared" si="1556"/>
        <v>30530.903999999999</v>
      </c>
      <c r="CU1583">
        <f t="shared" si="1557"/>
        <v>0</v>
      </c>
      <c r="CV1583">
        <f t="shared" si="1558"/>
        <v>102.46</v>
      </c>
      <c r="CW1583">
        <f t="shared" si="1559"/>
        <v>0.76</v>
      </c>
      <c r="CX1583">
        <f t="shared" si="1560"/>
        <v>0</v>
      </c>
      <c r="CY1583">
        <f t="shared" si="1561"/>
        <v>15536.072</v>
      </c>
      <c r="CZ1583">
        <f t="shared" si="1562"/>
        <v>7686.2671999999993</v>
      </c>
      <c r="DC1583" t="s">
        <v>3</v>
      </c>
      <c r="DD1583" t="s">
        <v>214</v>
      </c>
      <c r="DE1583" t="s">
        <v>3</v>
      </c>
      <c r="DF1583" t="s">
        <v>3</v>
      </c>
      <c r="DG1583" t="s">
        <v>3</v>
      </c>
      <c r="DH1583" t="s">
        <v>3</v>
      </c>
      <c r="DI1583" t="s">
        <v>3</v>
      </c>
      <c r="DJ1583" t="s">
        <v>3</v>
      </c>
      <c r="DK1583" t="s">
        <v>3</v>
      </c>
      <c r="DL1583" t="s">
        <v>3</v>
      </c>
      <c r="DM1583" t="s">
        <v>3</v>
      </c>
      <c r="DN1583">
        <v>0</v>
      </c>
      <c r="DO1583">
        <v>0</v>
      </c>
      <c r="DP1583">
        <v>1</v>
      </c>
      <c r="DQ1583">
        <v>1</v>
      </c>
      <c r="DU1583">
        <v>1013</v>
      </c>
      <c r="DV1583" t="s">
        <v>279</v>
      </c>
      <c r="DW1583" t="s">
        <v>279</v>
      </c>
      <c r="DX1583">
        <v>1</v>
      </c>
      <c r="DZ1583" t="s">
        <v>3</v>
      </c>
      <c r="EA1583" t="s">
        <v>3</v>
      </c>
      <c r="EB1583" t="s">
        <v>3</v>
      </c>
      <c r="EC1583" t="s">
        <v>3</v>
      </c>
      <c r="EE1583">
        <v>36260452</v>
      </c>
      <c r="EF1583">
        <v>2</v>
      </c>
      <c r="EG1583" t="s">
        <v>55</v>
      </c>
      <c r="EH1583">
        <v>0</v>
      </c>
      <c r="EI1583" t="s">
        <v>3</v>
      </c>
      <c r="EJ1583">
        <v>1</v>
      </c>
      <c r="EK1583">
        <v>15001</v>
      </c>
      <c r="EL1583" t="s">
        <v>180</v>
      </c>
      <c r="EM1583" t="s">
        <v>181</v>
      </c>
      <c r="EO1583" t="s">
        <v>3</v>
      </c>
      <c r="EQ1583">
        <v>0</v>
      </c>
      <c r="ER1583">
        <v>6747.4</v>
      </c>
      <c r="ES1583">
        <v>5350.85</v>
      </c>
      <c r="ET1583">
        <v>433.43</v>
      </c>
      <c r="EU1583">
        <v>10.26</v>
      </c>
      <c r="EV1583">
        <v>963.12</v>
      </c>
      <c r="EW1583">
        <v>102.46</v>
      </c>
      <c r="EX1583">
        <v>0.76</v>
      </c>
      <c r="EY1583">
        <v>0</v>
      </c>
      <c r="FQ1583">
        <v>0</v>
      </c>
      <c r="FR1583">
        <f t="shared" si="1563"/>
        <v>0</v>
      </c>
      <c r="FS1583">
        <v>0</v>
      </c>
      <c r="FT1583" t="s">
        <v>58</v>
      </c>
      <c r="FU1583" t="s">
        <v>59</v>
      </c>
      <c r="FX1583">
        <v>94.5</v>
      </c>
      <c r="FY1583">
        <v>46.75</v>
      </c>
      <c r="GA1583" t="s">
        <v>3</v>
      </c>
      <c r="GD1583">
        <v>1</v>
      </c>
      <c r="GF1583">
        <v>-1218928354</v>
      </c>
      <c r="GG1583">
        <v>2</v>
      </c>
      <c r="GH1583">
        <v>1</v>
      </c>
      <c r="GI1583">
        <v>2</v>
      </c>
      <c r="GJ1583">
        <v>0</v>
      </c>
      <c r="GK1583">
        <v>0</v>
      </c>
      <c r="GL1583">
        <f t="shared" si="1564"/>
        <v>0</v>
      </c>
      <c r="GM1583">
        <f t="shared" si="1565"/>
        <v>41808.870000000003</v>
      </c>
      <c r="GN1583">
        <f t="shared" si="1566"/>
        <v>41808.870000000003</v>
      </c>
      <c r="GO1583">
        <f t="shared" si="1567"/>
        <v>0</v>
      </c>
      <c r="GP1583">
        <f t="shared" si="1568"/>
        <v>0</v>
      </c>
      <c r="GR1583">
        <v>0</v>
      </c>
      <c r="GS1583">
        <v>0</v>
      </c>
      <c r="GT1583">
        <v>0</v>
      </c>
      <c r="GU1583" t="s">
        <v>3</v>
      </c>
      <c r="GV1583">
        <f t="shared" si="1569"/>
        <v>0</v>
      </c>
      <c r="GW1583">
        <v>1</v>
      </c>
      <c r="GX1583">
        <f t="shared" si="1570"/>
        <v>0</v>
      </c>
      <c r="HA1583">
        <v>0</v>
      </c>
      <c r="HB1583">
        <v>0</v>
      </c>
      <c r="HC1583">
        <f t="shared" si="1571"/>
        <v>0</v>
      </c>
      <c r="HE1583" t="s">
        <v>3</v>
      </c>
      <c r="HF1583" t="s">
        <v>3</v>
      </c>
      <c r="IK1583">
        <v>0</v>
      </c>
    </row>
    <row r="1585" spans="1:206">
      <c r="A1585" s="2">
        <v>51</v>
      </c>
      <c r="B1585" s="2">
        <f>B1570</f>
        <v>0</v>
      </c>
      <c r="C1585" s="2">
        <f>A1570</f>
        <v>5</v>
      </c>
      <c r="D1585" s="2">
        <f>ROW(A1570)</f>
        <v>1570</v>
      </c>
      <c r="E1585" s="2"/>
      <c r="F1585" s="2" t="str">
        <f>IF(F1570&lt;&gt;"",F1570,"")</f>
        <v>Новый подраздел</v>
      </c>
      <c r="G1585" s="2" t="str">
        <f>IF(G1570&lt;&gt;"",G1570,"")</f>
        <v>комната 31</v>
      </c>
      <c r="H1585" s="2">
        <v>0</v>
      </c>
      <c r="I1585" s="2"/>
      <c r="J1585" s="2"/>
      <c r="K1585" s="2"/>
      <c r="L1585" s="2"/>
      <c r="M1585" s="2"/>
      <c r="N1585" s="2"/>
      <c r="O1585" s="2">
        <f t="shared" ref="O1585:T1585" si="1572">ROUND(AB1585,2)</f>
        <v>95632.97</v>
      </c>
      <c r="P1585" s="2">
        <f t="shared" si="1572"/>
        <v>37459.370000000003</v>
      </c>
      <c r="Q1585" s="2">
        <f t="shared" si="1572"/>
        <v>5422.41</v>
      </c>
      <c r="R1585" s="2">
        <f t="shared" si="1572"/>
        <v>1521.91</v>
      </c>
      <c r="S1585" s="2">
        <f t="shared" si="1572"/>
        <v>52751.19</v>
      </c>
      <c r="T1585" s="2">
        <f t="shared" si="1572"/>
        <v>0</v>
      </c>
      <c r="U1585" s="2">
        <f>AH1585</f>
        <v>188.77714</v>
      </c>
      <c r="V1585" s="2">
        <f>AI1585</f>
        <v>4.4625690000000002</v>
      </c>
      <c r="W1585" s="2">
        <f>ROUND(AJ1585,2)</f>
        <v>0</v>
      </c>
      <c r="X1585" s="2">
        <f>ROUND(AK1585,2)</f>
        <v>52239.55</v>
      </c>
      <c r="Y1585" s="2">
        <f>ROUND(AL1585,2)</f>
        <v>29386.66</v>
      </c>
      <c r="Z1585" s="2"/>
      <c r="AA1585" s="2"/>
      <c r="AB1585" s="2">
        <f>ROUND(SUMIF(AA1574:AA1583,"=33525518",O1574:O1583),2)</f>
        <v>95632.97</v>
      </c>
      <c r="AC1585" s="2">
        <f>ROUND(SUMIF(AA1574:AA1583,"=33525518",P1574:P1583),2)</f>
        <v>37459.370000000003</v>
      </c>
      <c r="AD1585" s="2">
        <f>ROUND(SUMIF(AA1574:AA1583,"=33525518",Q1574:Q1583),2)</f>
        <v>5422.41</v>
      </c>
      <c r="AE1585" s="2">
        <f>ROUND(SUMIF(AA1574:AA1583,"=33525518",R1574:R1583),2)</f>
        <v>1521.91</v>
      </c>
      <c r="AF1585" s="2">
        <f>ROUND(SUMIF(AA1574:AA1583,"=33525518",S1574:S1583),2)</f>
        <v>52751.19</v>
      </c>
      <c r="AG1585" s="2">
        <f>ROUND(SUMIF(AA1574:AA1583,"=33525518",T1574:T1583),2)</f>
        <v>0</v>
      </c>
      <c r="AH1585" s="2">
        <f>SUMIF(AA1574:AA1583,"=33525518",U1574:U1583)</f>
        <v>188.77714</v>
      </c>
      <c r="AI1585" s="2">
        <f>SUMIF(AA1574:AA1583,"=33525518",V1574:V1583)</f>
        <v>4.4625690000000002</v>
      </c>
      <c r="AJ1585" s="2">
        <f>ROUND(SUMIF(AA1574:AA1583,"=33525518",W1574:W1583),2)</f>
        <v>0</v>
      </c>
      <c r="AK1585" s="2">
        <f>ROUND(SUMIF(AA1574:AA1583,"=33525518",X1574:X1583),2)</f>
        <v>52239.55</v>
      </c>
      <c r="AL1585" s="2">
        <f>ROUND(SUMIF(AA1574:AA1583,"=33525518",Y1574:Y1583),2)</f>
        <v>29386.66</v>
      </c>
      <c r="AM1585" s="2"/>
      <c r="AN1585" s="2"/>
      <c r="AO1585" s="2">
        <f t="shared" ref="AO1585:BD1585" si="1573">ROUND(BX1585,2)</f>
        <v>0</v>
      </c>
      <c r="AP1585" s="2">
        <f t="shared" si="1573"/>
        <v>0</v>
      </c>
      <c r="AQ1585" s="2">
        <f t="shared" si="1573"/>
        <v>0</v>
      </c>
      <c r="AR1585" s="2">
        <f t="shared" si="1573"/>
        <v>177259.18</v>
      </c>
      <c r="AS1585" s="2">
        <f t="shared" si="1573"/>
        <v>177259.18</v>
      </c>
      <c r="AT1585" s="2">
        <f t="shared" si="1573"/>
        <v>0</v>
      </c>
      <c r="AU1585" s="2">
        <f t="shared" si="1573"/>
        <v>0</v>
      </c>
      <c r="AV1585" s="2">
        <f t="shared" si="1573"/>
        <v>37459.370000000003</v>
      </c>
      <c r="AW1585" s="2">
        <f t="shared" si="1573"/>
        <v>37459.370000000003</v>
      </c>
      <c r="AX1585" s="2">
        <f t="shared" si="1573"/>
        <v>0</v>
      </c>
      <c r="AY1585" s="2">
        <f t="shared" si="1573"/>
        <v>37459.370000000003</v>
      </c>
      <c r="AZ1585" s="2">
        <f t="shared" si="1573"/>
        <v>0</v>
      </c>
      <c r="BA1585" s="2">
        <f t="shared" si="1573"/>
        <v>0</v>
      </c>
      <c r="BB1585" s="2">
        <f t="shared" si="1573"/>
        <v>0</v>
      </c>
      <c r="BC1585" s="2">
        <f t="shared" si="1573"/>
        <v>0</v>
      </c>
      <c r="BD1585" s="2">
        <f t="shared" si="1573"/>
        <v>0</v>
      </c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>
        <f>ROUND(SUMIF(AA1574:AA1583,"=33525518",FQ1574:FQ1583),2)</f>
        <v>0</v>
      </c>
      <c r="BY1585" s="2">
        <f>ROUND(SUMIF(AA1574:AA1583,"=33525518",FR1574:FR1583),2)</f>
        <v>0</v>
      </c>
      <c r="BZ1585" s="2">
        <f>ROUND(SUMIF(AA1574:AA1583,"=33525518",GL1574:GL1583),2)</f>
        <v>0</v>
      </c>
      <c r="CA1585" s="2">
        <f>ROUND(SUMIF(AA1574:AA1583,"=33525518",GM1574:GM1583),2)</f>
        <v>177259.18</v>
      </c>
      <c r="CB1585" s="2">
        <f>ROUND(SUMIF(AA1574:AA1583,"=33525518",GN1574:GN1583),2)</f>
        <v>177259.18</v>
      </c>
      <c r="CC1585" s="2">
        <f>ROUND(SUMIF(AA1574:AA1583,"=33525518",GO1574:GO1583),2)</f>
        <v>0</v>
      </c>
      <c r="CD1585" s="2">
        <f>ROUND(SUMIF(AA1574:AA1583,"=33525518",GP1574:GP1583),2)</f>
        <v>0</v>
      </c>
      <c r="CE1585" s="2">
        <f>AC1585-BX1585</f>
        <v>37459.370000000003</v>
      </c>
      <c r="CF1585" s="2">
        <f>AC1585-BY1585</f>
        <v>37459.370000000003</v>
      </c>
      <c r="CG1585" s="2">
        <f>BX1585-BZ1585</f>
        <v>0</v>
      </c>
      <c r="CH1585" s="2">
        <f>AC1585-BX1585-BY1585+BZ1585</f>
        <v>37459.370000000003</v>
      </c>
      <c r="CI1585" s="2">
        <f>BY1585-BZ1585</f>
        <v>0</v>
      </c>
      <c r="CJ1585" s="2">
        <f>ROUND(SUMIF(AA1574:AA1583,"=33525518",GX1574:GX1583),2)</f>
        <v>0</v>
      </c>
      <c r="CK1585" s="2">
        <f>ROUND(SUMIF(AA1574:AA1583,"=33525518",GY1574:GY1583),2)</f>
        <v>0</v>
      </c>
      <c r="CL1585" s="2">
        <f>ROUND(SUMIF(AA1574:AA1583,"=33525518",GZ1574:GZ1583),2)</f>
        <v>0</v>
      </c>
      <c r="CM1585" s="2">
        <f>ROUND(SUMIF(AA1574:AA1583,"=33525518",HD1574:HD1583),2)</f>
        <v>0</v>
      </c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  <c r="GO1585" s="3"/>
      <c r="GP1585" s="3"/>
      <c r="GQ1585" s="3"/>
      <c r="GR1585" s="3"/>
      <c r="GS1585" s="3"/>
      <c r="GT1585" s="3"/>
      <c r="GU1585" s="3"/>
      <c r="GV1585" s="3"/>
      <c r="GW1585" s="3"/>
      <c r="GX1585" s="3">
        <v>0</v>
      </c>
    </row>
    <row r="1587" spans="1:206">
      <c r="A1587" s="4">
        <v>50</v>
      </c>
      <c r="B1587" s="4">
        <v>0</v>
      </c>
      <c r="C1587" s="4">
        <v>0</v>
      </c>
      <c r="D1587" s="4">
        <v>1</v>
      </c>
      <c r="E1587" s="4">
        <v>201</v>
      </c>
      <c r="F1587" s="4">
        <f>ROUND(Source!O1585,O1587)</f>
        <v>95632.97</v>
      </c>
      <c r="G1587" s="4" t="s">
        <v>60</v>
      </c>
      <c r="H1587" s="4" t="s">
        <v>61</v>
      </c>
      <c r="I1587" s="4"/>
      <c r="J1587" s="4"/>
      <c r="K1587" s="4">
        <v>201</v>
      </c>
      <c r="L1587" s="4">
        <v>1</v>
      </c>
      <c r="M1587" s="4">
        <v>3</v>
      </c>
      <c r="N1587" s="4" t="s">
        <v>3</v>
      </c>
      <c r="O1587" s="4">
        <v>2</v>
      </c>
      <c r="P1587" s="4"/>
      <c r="Q1587" s="4"/>
      <c r="R1587" s="4"/>
      <c r="S1587" s="4"/>
      <c r="T1587" s="4"/>
      <c r="U1587" s="4"/>
      <c r="V1587" s="4"/>
      <c r="W1587" s="4"/>
    </row>
    <row r="1588" spans="1:206">
      <c r="A1588" s="4">
        <v>50</v>
      </c>
      <c r="B1588" s="4">
        <v>0</v>
      </c>
      <c r="C1588" s="4">
        <v>0</v>
      </c>
      <c r="D1588" s="4">
        <v>1</v>
      </c>
      <c r="E1588" s="4">
        <v>202</v>
      </c>
      <c r="F1588" s="4">
        <f>ROUND(Source!P1585,O1588)</f>
        <v>37459.370000000003</v>
      </c>
      <c r="G1588" s="4" t="s">
        <v>62</v>
      </c>
      <c r="H1588" s="4" t="s">
        <v>63</v>
      </c>
      <c r="I1588" s="4"/>
      <c r="J1588" s="4"/>
      <c r="K1588" s="4">
        <v>202</v>
      </c>
      <c r="L1588" s="4">
        <v>2</v>
      </c>
      <c r="M1588" s="4">
        <v>3</v>
      </c>
      <c r="N1588" s="4" t="s">
        <v>3</v>
      </c>
      <c r="O1588" s="4">
        <v>2</v>
      </c>
      <c r="P1588" s="4"/>
      <c r="Q1588" s="4"/>
      <c r="R1588" s="4"/>
      <c r="S1588" s="4"/>
      <c r="T1588" s="4"/>
      <c r="U1588" s="4"/>
      <c r="V1588" s="4"/>
      <c r="W1588" s="4"/>
    </row>
    <row r="1589" spans="1:206">
      <c r="A1589" s="4">
        <v>50</v>
      </c>
      <c r="B1589" s="4">
        <v>0</v>
      </c>
      <c r="C1589" s="4">
        <v>0</v>
      </c>
      <c r="D1589" s="4">
        <v>1</v>
      </c>
      <c r="E1589" s="4">
        <v>222</v>
      </c>
      <c r="F1589" s="4">
        <f>ROUND(Source!AO1585,O1589)</f>
        <v>0</v>
      </c>
      <c r="G1589" s="4" t="s">
        <v>64</v>
      </c>
      <c r="H1589" s="4" t="s">
        <v>65</v>
      </c>
      <c r="I1589" s="4"/>
      <c r="J1589" s="4"/>
      <c r="K1589" s="4">
        <v>222</v>
      </c>
      <c r="L1589" s="4">
        <v>3</v>
      </c>
      <c r="M1589" s="4">
        <v>3</v>
      </c>
      <c r="N1589" s="4" t="s">
        <v>3</v>
      </c>
      <c r="O1589" s="4">
        <v>2</v>
      </c>
      <c r="P1589" s="4"/>
      <c r="Q1589" s="4"/>
      <c r="R1589" s="4"/>
      <c r="S1589" s="4"/>
      <c r="T1589" s="4"/>
      <c r="U1589" s="4"/>
      <c r="V1589" s="4"/>
      <c r="W1589" s="4"/>
    </row>
    <row r="1590" spans="1:206">
      <c r="A1590" s="4">
        <v>50</v>
      </c>
      <c r="B1590" s="4">
        <v>0</v>
      </c>
      <c r="C1590" s="4">
        <v>0</v>
      </c>
      <c r="D1590" s="4">
        <v>1</v>
      </c>
      <c r="E1590" s="4">
        <v>225</v>
      </c>
      <c r="F1590" s="4">
        <f>ROUND(Source!AV1585,O1590)</f>
        <v>37459.370000000003</v>
      </c>
      <c r="G1590" s="4" t="s">
        <v>66</v>
      </c>
      <c r="H1590" s="4" t="s">
        <v>67</v>
      </c>
      <c r="I1590" s="4"/>
      <c r="J1590" s="4"/>
      <c r="K1590" s="4">
        <v>225</v>
      </c>
      <c r="L1590" s="4">
        <v>4</v>
      </c>
      <c r="M1590" s="4">
        <v>3</v>
      </c>
      <c r="N1590" s="4" t="s">
        <v>3</v>
      </c>
      <c r="O1590" s="4">
        <v>2</v>
      </c>
      <c r="P1590" s="4"/>
      <c r="Q1590" s="4"/>
      <c r="R1590" s="4"/>
      <c r="S1590" s="4"/>
      <c r="T1590" s="4"/>
      <c r="U1590" s="4"/>
      <c r="V1590" s="4"/>
      <c r="W1590" s="4"/>
    </row>
    <row r="1591" spans="1:206">
      <c r="A1591" s="4">
        <v>50</v>
      </c>
      <c r="B1591" s="4">
        <v>0</v>
      </c>
      <c r="C1591" s="4">
        <v>0</v>
      </c>
      <c r="D1591" s="4">
        <v>1</v>
      </c>
      <c r="E1591" s="4">
        <v>226</v>
      </c>
      <c r="F1591" s="4">
        <f>ROUND(Source!AW1585,O1591)</f>
        <v>37459.370000000003</v>
      </c>
      <c r="G1591" s="4" t="s">
        <v>68</v>
      </c>
      <c r="H1591" s="4" t="s">
        <v>69</v>
      </c>
      <c r="I1591" s="4"/>
      <c r="J1591" s="4"/>
      <c r="K1591" s="4">
        <v>226</v>
      </c>
      <c r="L1591" s="4">
        <v>5</v>
      </c>
      <c r="M1591" s="4">
        <v>3</v>
      </c>
      <c r="N1591" s="4" t="s">
        <v>3</v>
      </c>
      <c r="O1591" s="4">
        <v>2</v>
      </c>
      <c r="P1591" s="4"/>
      <c r="Q1591" s="4"/>
      <c r="R1591" s="4"/>
      <c r="S1591" s="4"/>
      <c r="T1591" s="4"/>
      <c r="U1591" s="4"/>
      <c r="V1591" s="4"/>
      <c r="W1591" s="4"/>
    </row>
    <row r="1592" spans="1:206">
      <c r="A1592" s="4">
        <v>50</v>
      </c>
      <c r="B1592" s="4">
        <v>0</v>
      </c>
      <c r="C1592" s="4">
        <v>0</v>
      </c>
      <c r="D1592" s="4">
        <v>1</v>
      </c>
      <c r="E1592" s="4">
        <v>227</v>
      </c>
      <c r="F1592" s="4">
        <f>ROUND(Source!AX1585,O1592)</f>
        <v>0</v>
      </c>
      <c r="G1592" s="4" t="s">
        <v>70</v>
      </c>
      <c r="H1592" s="4" t="s">
        <v>71</v>
      </c>
      <c r="I1592" s="4"/>
      <c r="J1592" s="4"/>
      <c r="K1592" s="4">
        <v>227</v>
      </c>
      <c r="L1592" s="4">
        <v>6</v>
      </c>
      <c r="M1592" s="4">
        <v>3</v>
      </c>
      <c r="N1592" s="4" t="s">
        <v>3</v>
      </c>
      <c r="O1592" s="4">
        <v>2</v>
      </c>
      <c r="P1592" s="4"/>
      <c r="Q1592" s="4"/>
      <c r="R1592" s="4"/>
      <c r="S1592" s="4"/>
      <c r="T1592" s="4"/>
      <c r="U1592" s="4"/>
      <c r="V1592" s="4"/>
      <c r="W1592" s="4"/>
    </row>
    <row r="1593" spans="1:206">
      <c r="A1593" s="4">
        <v>50</v>
      </c>
      <c r="B1593" s="4">
        <v>0</v>
      </c>
      <c r="C1593" s="4">
        <v>0</v>
      </c>
      <c r="D1593" s="4">
        <v>1</v>
      </c>
      <c r="E1593" s="4">
        <v>228</v>
      </c>
      <c r="F1593" s="4">
        <f>ROUND(Source!AY1585,O1593)</f>
        <v>37459.370000000003</v>
      </c>
      <c r="G1593" s="4" t="s">
        <v>72</v>
      </c>
      <c r="H1593" s="4" t="s">
        <v>73</v>
      </c>
      <c r="I1593" s="4"/>
      <c r="J1593" s="4"/>
      <c r="K1593" s="4">
        <v>228</v>
      </c>
      <c r="L1593" s="4">
        <v>7</v>
      </c>
      <c r="M1593" s="4">
        <v>3</v>
      </c>
      <c r="N1593" s="4" t="s">
        <v>3</v>
      </c>
      <c r="O1593" s="4">
        <v>2</v>
      </c>
      <c r="P1593" s="4"/>
      <c r="Q1593" s="4"/>
      <c r="R1593" s="4"/>
      <c r="S1593" s="4"/>
      <c r="T1593" s="4"/>
      <c r="U1593" s="4"/>
      <c r="V1593" s="4"/>
      <c r="W1593" s="4"/>
    </row>
    <row r="1594" spans="1:206">
      <c r="A1594" s="4">
        <v>50</v>
      </c>
      <c r="B1594" s="4">
        <v>0</v>
      </c>
      <c r="C1594" s="4">
        <v>0</v>
      </c>
      <c r="D1594" s="4">
        <v>1</v>
      </c>
      <c r="E1594" s="4">
        <v>216</v>
      </c>
      <c r="F1594" s="4">
        <f>ROUND(Source!AP1585,O1594)</f>
        <v>0</v>
      </c>
      <c r="G1594" s="4" t="s">
        <v>74</v>
      </c>
      <c r="H1594" s="4" t="s">
        <v>75</v>
      </c>
      <c r="I1594" s="4"/>
      <c r="J1594" s="4"/>
      <c r="K1594" s="4">
        <v>216</v>
      </c>
      <c r="L1594" s="4">
        <v>8</v>
      </c>
      <c r="M1594" s="4">
        <v>3</v>
      </c>
      <c r="N1594" s="4" t="s">
        <v>3</v>
      </c>
      <c r="O1594" s="4">
        <v>2</v>
      </c>
      <c r="P1594" s="4"/>
      <c r="Q1594" s="4"/>
      <c r="R1594" s="4"/>
      <c r="S1594" s="4"/>
      <c r="T1594" s="4"/>
      <c r="U1594" s="4"/>
      <c r="V1594" s="4"/>
      <c r="W1594" s="4"/>
    </row>
    <row r="1595" spans="1:206">
      <c r="A1595" s="4">
        <v>50</v>
      </c>
      <c r="B1595" s="4">
        <v>0</v>
      </c>
      <c r="C1595" s="4">
        <v>0</v>
      </c>
      <c r="D1595" s="4">
        <v>1</v>
      </c>
      <c r="E1595" s="4">
        <v>223</v>
      </c>
      <c r="F1595" s="4">
        <f>ROUND(Source!AQ1585,O1595)</f>
        <v>0</v>
      </c>
      <c r="G1595" s="4" t="s">
        <v>76</v>
      </c>
      <c r="H1595" s="4" t="s">
        <v>77</v>
      </c>
      <c r="I1595" s="4"/>
      <c r="J1595" s="4"/>
      <c r="K1595" s="4">
        <v>223</v>
      </c>
      <c r="L1595" s="4">
        <v>9</v>
      </c>
      <c r="M1595" s="4">
        <v>3</v>
      </c>
      <c r="N1595" s="4" t="s">
        <v>3</v>
      </c>
      <c r="O1595" s="4">
        <v>2</v>
      </c>
      <c r="P1595" s="4"/>
      <c r="Q1595" s="4"/>
      <c r="R1595" s="4"/>
      <c r="S1595" s="4"/>
      <c r="T1595" s="4"/>
      <c r="U1595" s="4"/>
      <c r="V1595" s="4"/>
      <c r="W1595" s="4"/>
    </row>
    <row r="1596" spans="1:206">
      <c r="A1596" s="4">
        <v>50</v>
      </c>
      <c r="B1596" s="4">
        <v>0</v>
      </c>
      <c r="C1596" s="4">
        <v>0</v>
      </c>
      <c r="D1596" s="4">
        <v>1</v>
      </c>
      <c r="E1596" s="4">
        <v>229</v>
      </c>
      <c r="F1596" s="4">
        <f>ROUND(Source!AZ1585,O1596)</f>
        <v>0</v>
      </c>
      <c r="G1596" s="4" t="s">
        <v>78</v>
      </c>
      <c r="H1596" s="4" t="s">
        <v>79</v>
      </c>
      <c r="I1596" s="4"/>
      <c r="J1596" s="4"/>
      <c r="K1596" s="4">
        <v>229</v>
      </c>
      <c r="L1596" s="4">
        <v>10</v>
      </c>
      <c r="M1596" s="4">
        <v>3</v>
      </c>
      <c r="N1596" s="4" t="s">
        <v>3</v>
      </c>
      <c r="O1596" s="4">
        <v>2</v>
      </c>
      <c r="P1596" s="4"/>
      <c r="Q1596" s="4"/>
      <c r="R1596" s="4"/>
      <c r="S1596" s="4"/>
      <c r="T1596" s="4"/>
      <c r="U1596" s="4"/>
      <c r="V1596" s="4"/>
      <c r="W1596" s="4"/>
    </row>
    <row r="1597" spans="1:206">
      <c r="A1597" s="4">
        <v>50</v>
      </c>
      <c r="B1597" s="4">
        <v>0</v>
      </c>
      <c r="C1597" s="4">
        <v>0</v>
      </c>
      <c r="D1597" s="4">
        <v>1</v>
      </c>
      <c r="E1597" s="4">
        <v>203</v>
      </c>
      <c r="F1597" s="4">
        <f>ROUND(Source!Q1585,O1597)</f>
        <v>5422.41</v>
      </c>
      <c r="G1597" s="4" t="s">
        <v>80</v>
      </c>
      <c r="H1597" s="4" t="s">
        <v>81</v>
      </c>
      <c r="I1597" s="4"/>
      <c r="J1597" s="4"/>
      <c r="K1597" s="4">
        <v>203</v>
      </c>
      <c r="L1597" s="4">
        <v>11</v>
      </c>
      <c r="M1597" s="4">
        <v>3</v>
      </c>
      <c r="N1597" s="4" t="s">
        <v>3</v>
      </c>
      <c r="O1597" s="4">
        <v>2</v>
      </c>
      <c r="P1597" s="4"/>
      <c r="Q1597" s="4"/>
      <c r="R1597" s="4"/>
      <c r="S1597" s="4"/>
      <c r="T1597" s="4"/>
      <c r="U1597" s="4"/>
      <c r="V1597" s="4"/>
      <c r="W1597" s="4"/>
    </row>
    <row r="1598" spans="1:206">
      <c r="A1598" s="4">
        <v>50</v>
      </c>
      <c r="B1598" s="4">
        <v>0</v>
      </c>
      <c r="C1598" s="4">
        <v>0</v>
      </c>
      <c r="D1598" s="4">
        <v>1</v>
      </c>
      <c r="E1598" s="4">
        <v>231</v>
      </c>
      <c r="F1598" s="4">
        <f>ROUND(Source!BB1585,O1598)</f>
        <v>0</v>
      </c>
      <c r="G1598" s="4" t="s">
        <v>82</v>
      </c>
      <c r="H1598" s="4" t="s">
        <v>83</v>
      </c>
      <c r="I1598" s="4"/>
      <c r="J1598" s="4"/>
      <c r="K1598" s="4">
        <v>231</v>
      </c>
      <c r="L1598" s="4">
        <v>12</v>
      </c>
      <c r="M1598" s="4">
        <v>3</v>
      </c>
      <c r="N1598" s="4" t="s">
        <v>3</v>
      </c>
      <c r="O1598" s="4">
        <v>2</v>
      </c>
      <c r="P1598" s="4"/>
      <c r="Q1598" s="4"/>
      <c r="R1598" s="4"/>
      <c r="S1598" s="4"/>
      <c r="T1598" s="4"/>
      <c r="U1598" s="4"/>
      <c r="V1598" s="4"/>
      <c r="W1598" s="4"/>
    </row>
    <row r="1599" spans="1:206">
      <c r="A1599" s="4">
        <v>50</v>
      </c>
      <c r="B1599" s="4">
        <v>0</v>
      </c>
      <c r="C1599" s="4">
        <v>0</v>
      </c>
      <c r="D1599" s="4">
        <v>1</v>
      </c>
      <c r="E1599" s="4">
        <v>204</v>
      </c>
      <c r="F1599" s="4">
        <f>ROUND(Source!R1585,O1599)</f>
        <v>1521.91</v>
      </c>
      <c r="G1599" s="4" t="s">
        <v>84</v>
      </c>
      <c r="H1599" s="4" t="s">
        <v>85</v>
      </c>
      <c r="I1599" s="4"/>
      <c r="J1599" s="4"/>
      <c r="K1599" s="4">
        <v>204</v>
      </c>
      <c r="L1599" s="4">
        <v>13</v>
      </c>
      <c r="M1599" s="4">
        <v>3</v>
      </c>
      <c r="N1599" s="4" t="s">
        <v>3</v>
      </c>
      <c r="O1599" s="4">
        <v>2</v>
      </c>
      <c r="P1599" s="4"/>
      <c r="Q1599" s="4"/>
      <c r="R1599" s="4"/>
      <c r="S1599" s="4"/>
      <c r="T1599" s="4"/>
      <c r="U1599" s="4"/>
      <c r="V1599" s="4"/>
      <c r="W1599" s="4"/>
    </row>
    <row r="1600" spans="1:206">
      <c r="A1600" s="4">
        <v>50</v>
      </c>
      <c r="B1600" s="4">
        <v>0</v>
      </c>
      <c r="C1600" s="4">
        <v>0</v>
      </c>
      <c r="D1600" s="4">
        <v>1</v>
      </c>
      <c r="E1600" s="4">
        <v>205</v>
      </c>
      <c r="F1600" s="4">
        <f>ROUND(Source!S1585,O1600)</f>
        <v>52751.19</v>
      </c>
      <c r="G1600" s="4" t="s">
        <v>86</v>
      </c>
      <c r="H1600" s="4" t="s">
        <v>87</v>
      </c>
      <c r="I1600" s="4"/>
      <c r="J1600" s="4"/>
      <c r="K1600" s="4">
        <v>205</v>
      </c>
      <c r="L1600" s="4">
        <v>14</v>
      </c>
      <c r="M1600" s="4">
        <v>3</v>
      </c>
      <c r="N1600" s="4" t="s">
        <v>3</v>
      </c>
      <c r="O1600" s="4">
        <v>2</v>
      </c>
      <c r="P1600" s="4"/>
      <c r="Q1600" s="4"/>
      <c r="R1600" s="4"/>
      <c r="S1600" s="4"/>
      <c r="T1600" s="4"/>
      <c r="U1600" s="4"/>
      <c r="V1600" s="4"/>
      <c r="W1600" s="4"/>
    </row>
    <row r="1601" spans="1:88">
      <c r="A1601" s="4">
        <v>50</v>
      </c>
      <c r="B1601" s="4">
        <v>0</v>
      </c>
      <c r="C1601" s="4">
        <v>0</v>
      </c>
      <c r="D1601" s="4">
        <v>1</v>
      </c>
      <c r="E1601" s="4">
        <v>232</v>
      </c>
      <c r="F1601" s="4">
        <f>ROUND(Source!BC1585,O1601)</f>
        <v>0</v>
      </c>
      <c r="G1601" s="4" t="s">
        <v>88</v>
      </c>
      <c r="H1601" s="4" t="s">
        <v>89</v>
      </c>
      <c r="I1601" s="4"/>
      <c r="J1601" s="4"/>
      <c r="K1601" s="4">
        <v>232</v>
      </c>
      <c r="L1601" s="4">
        <v>15</v>
      </c>
      <c r="M1601" s="4">
        <v>3</v>
      </c>
      <c r="N1601" s="4" t="s">
        <v>3</v>
      </c>
      <c r="O1601" s="4">
        <v>2</v>
      </c>
      <c r="P1601" s="4"/>
      <c r="Q1601" s="4"/>
      <c r="R1601" s="4"/>
      <c r="S1601" s="4"/>
      <c r="T1601" s="4"/>
      <c r="U1601" s="4"/>
      <c r="V1601" s="4"/>
      <c r="W1601" s="4"/>
    </row>
    <row r="1602" spans="1:88">
      <c r="A1602" s="4">
        <v>50</v>
      </c>
      <c r="B1602" s="4">
        <v>0</v>
      </c>
      <c r="C1602" s="4">
        <v>0</v>
      </c>
      <c r="D1602" s="4">
        <v>1</v>
      </c>
      <c r="E1602" s="4">
        <v>214</v>
      </c>
      <c r="F1602" s="4">
        <f>ROUND(Source!AS1585,O1602)</f>
        <v>177259.18</v>
      </c>
      <c r="G1602" s="4" t="s">
        <v>90</v>
      </c>
      <c r="H1602" s="4" t="s">
        <v>91</v>
      </c>
      <c r="I1602" s="4"/>
      <c r="J1602" s="4"/>
      <c r="K1602" s="4">
        <v>214</v>
      </c>
      <c r="L1602" s="4">
        <v>16</v>
      </c>
      <c r="M1602" s="4">
        <v>3</v>
      </c>
      <c r="N1602" s="4" t="s">
        <v>3</v>
      </c>
      <c r="O1602" s="4">
        <v>2</v>
      </c>
      <c r="P1602" s="4"/>
      <c r="Q1602" s="4"/>
      <c r="R1602" s="4"/>
      <c r="S1602" s="4"/>
      <c r="T1602" s="4"/>
      <c r="U1602" s="4"/>
      <c r="V1602" s="4"/>
      <c r="W1602" s="4"/>
    </row>
    <row r="1603" spans="1:88">
      <c r="A1603" s="4">
        <v>50</v>
      </c>
      <c r="B1603" s="4">
        <v>0</v>
      </c>
      <c r="C1603" s="4">
        <v>0</v>
      </c>
      <c r="D1603" s="4">
        <v>1</v>
      </c>
      <c r="E1603" s="4">
        <v>215</v>
      </c>
      <c r="F1603" s="4">
        <f>ROUND(Source!AT1585,O1603)</f>
        <v>0</v>
      </c>
      <c r="G1603" s="4" t="s">
        <v>92</v>
      </c>
      <c r="H1603" s="4" t="s">
        <v>93</v>
      </c>
      <c r="I1603" s="4"/>
      <c r="J1603" s="4"/>
      <c r="K1603" s="4">
        <v>215</v>
      </c>
      <c r="L1603" s="4">
        <v>17</v>
      </c>
      <c r="M1603" s="4">
        <v>3</v>
      </c>
      <c r="N1603" s="4" t="s">
        <v>3</v>
      </c>
      <c r="O1603" s="4">
        <v>2</v>
      </c>
      <c r="P1603" s="4"/>
      <c r="Q1603" s="4"/>
      <c r="R1603" s="4"/>
      <c r="S1603" s="4"/>
      <c r="T1603" s="4"/>
      <c r="U1603" s="4"/>
      <c r="V1603" s="4"/>
      <c r="W1603" s="4"/>
    </row>
    <row r="1604" spans="1:88">
      <c r="A1604" s="4">
        <v>50</v>
      </c>
      <c r="B1604" s="4">
        <v>0</v>
      </c>
      <c r="C1604" s="4">
        <v>0</v>
      </c>
      <c r="D1604" s="4">
        <v>1</v>
      </c>
      <c r="E1604" s="4">
        <v>217</v>
      </c>
      <c r="F1604" s="4">
        <f>ROUND(Source!AU1585,O1604)</f>
        <v>0</v>
      </c>
      <c r="G1604" s="4" t="s">
        <v>94</v>
      </c>
      <c r="H1604" s="4" t="s">
        <v>95</v>
      </c>
      <c r="I1604" s="4"/>
      <c r="J1604" s="4"/>
      <c r="K1604" s="4">
        <v>217</v>
      </c>
      <c r="L1604" s="4">
        <v>18</v>
      </c>
      <c r="M1604" s="4">
        <v>3</v>
      </c>
      <c r="N1604" s="4" t="s">
        <v>3</v>
      </c>
      <c r="O1604" s="4">
        <v>2</v>
      </c>
      <c r="P1604" s="4"/>
      <c r="Q1604" s="4"/>
      <c r="R1604" s="4"/>
      <c r="S1604" s="4"/>
      <c r="T1604" s="4"/>
      <c r="U1604" s="4"/>
      <c r="V1604" s="4"/>
      <c r="W1604" s="4"/>
    </row>
    <row r="1605" spans="1:88">
      <c r="A1605" s="4">
        <v>50</v>
      </c>
      <c r="B1605" s="4">
        <v>0</v>
      </c>
      <c r="C1605" s="4">
        <v>0</v>
      </c>
      <c r="D1605" s="4">
        <v>1</v>
      </c>
      <c r="E1605" s="4">
        <v>230</v>
      </c>
      <c r="F1605" s="4">
        <f>ROUND(Source!BA1585,O1605)</f>
        <v>0</v>
      </c>
      <c r="G1605" s="4" t="s">
        <v>96</v>
      </c>
      <c r="H1605" s="4" t="s">
        <v>97</v>
      </c>
      <c r="I1605" s="4"/>
      <c r="J1605" s="4"/>
      <c r="K1605" s="4">
        <v>230</v>
      </c>
      <c r="L1605" s="4">
        <v>19</v>
      </c>
      <c r="M1605" s="4">
        <v>3</v>
      </c>
      <c r="N1605" s="4" t="s">
        <v>3</v>
      </c>
      <c r="O1605" s="4">
        <v>2</v>
      </c>
      <c r="P1605" s="4"/>
      <c r="Q1605" s="4"/>
      <c r="R1605" s="4"/>
      <c r="S1605" s="4"/>
      <c r="T1605" s="4"/>
      <c r="U1605" s="4"/>
      <c r="V1605" s="4"/>
      <c r="W1605" s="4"/>
    </row>
    <row r="1606" spans="1:88">
      <c r="A1606" s="4">
        <v>50</v>
      </c>
      <c r="B1606" s="4">
        <v>0</v>
      </c>
      <c r="C1606" s="4">
        <v>0</v>
      </c>
      <c r="D1606" s="4">
        <v>1</v>
      </c>
      <c r="E1606" s="4">
        <v>206</v>
      </c>
      <c r="F1606" s="4">
        <f>ROUND(Source!T1585,O1606)</f>
        <v>0</v>
      </c>
      <c r="G1606" s="4" t="s">
        <v>98</v>
      </c>
      <c r="H1606" s="4" t="s">
        <v>99</v>
      </c>
      <c r="I1606" s="4"/>
      <c r="J1606" s="4"/>
      <c r="K1606" s="4">
        <v>206</v>
      </c>
      <c r="L1606" s="4">
        <v>20</v>
      </c>
      <c r="M1606" s="4">
        <v>3</v>
      </c>
      <c r="N1606" s="4" t="s">
        <v>3</v>
      </c>
      <c r="O1606" s="4">
        <v>2</v>
      </c>
      <c r="P1606" s="4"/>
      <c r="Q1606" s="4"/>
      <c r="R1606" s="4"/>
      <c r="S1606" s="4"/>
      <c r="T1606" s="4"/>
      <c r="U1606" s="4"/>
      <c r="V1606" s="4"/>
      <c r="W1606" s="4"/>
    </row>
    <row r="1607" spans="1:88">
      <c r="A1607" s="4">
        <v>50</v>
      </c>
      <c r="B1607" s="4">
        <v>0</v>
      </c>
      <c r="C1607" s="4">
        <v>0</v>
      </c>
      <c r="D1607" s="4">
        <v>1</v>
      </c>
      <c r="E1607" s="4">
        <v>207</v>
      </c>
      <c r="F1607" s="4">
        <f>Source!U1585</f>
        <v>188.77714</v>
      </c>
      <c r="G1607" s="4" t="s">
        <v>100</v>
      </c>
      <c r="H1607" s="4" t="s">
        <v>101</v>
      </c>
      <c r="I1607" s="4"/>
      <c r="J1607" s="4"/>
      <c r="K1607" s="4">
        <v>207</v>
      </c>
      <c r="L1607" s="4">
        <v>21</v>
      </c>
      <c r="M1607" s="4">
        <v>3</v>
      </c>
      <c r="N1607" s="4" t="s">
        <v>3</v>
      </c>
      <c r="O1607" s="4">
        <v>-1</v>
      </c>
      <c r="P1607" s="4"/>
      <c r="Q1607" s="4"/>
      <c r="R1607" s="4"/>
      <c r="S1607" s="4"/>
      <c r="T1607" s="4"/>
      <c r="U1607" s="4"/>
      <c r="V1607" s="4"/>
      <c r="W1607" s="4"/>
    </row>
    <row r="1608" spans="1:88">
      <c r="A1608" s="4">
        <v>50</v>
      </c>
      <c r="B1608" s="4">
        <v>0</v>
      </c>
      <c r="C1608" s="4">
        <v>0</v>
      </c>
      <c r="D1608" s="4">
        <v>1</v>
      </c>
      <c r="E1608" s="4">
        <v>208</v>
      </c>
      <c r="F1608" s="4">
        <f>Source!V1585</f>
        <v>4.4625690000000002</v>
      </c>
      <c r="G1608" s="4" t="s">
        <v>102</v>
      </c>
      <c r="H1608" s="4" t="s">
        <v>103</v>
      </c>
      <c r="I1608" s="4"/>
      <c r="J1608" s="4"/>
      <c r="K1608" s="4">
        <v>208</v>
      </c>
      <c r="L1608" s="4">
        <v>22</v>
      </c>
      <c r="M1608" s="4">
        <v>3</v>
      </c>
      <c r="N1608" s="4" t="s">
        <v>3</v>
      </c>
      <c r="O1608" s="4">
        <v>-1</v>
      </c>
      <c r="P1608" s="4"/>
      <c r="Q1608" s="4"/>
      <c r="R1608" s="4"/>
      <c r="S1608" s="4"/>
      <c r="T1608" s="4"/>
      <c r="U1608" s="4"/>
      <c r="V1608" s="4"/>
      <c r="W1608" s="4"/>
    </row>
    <row r="1609" spans="1:88">
      <c r="A1609" s="4">
        <v>50</v>
      </c>
      <c r="B1609" s="4">
        <v>0</v>
      </c>
      <c r="C1609" s="4">
        <v>0</v>
      </c>
      <c r="D1609" s="4">
        <v>1</v>
      </c>
      <c r="E1609" s="4">
        <v>209</v>
      </c>
      <c r="F1609" s="4">
        <f>ROUND(Source!W1585,O1609)</f>
        <v>0</v>
      </c>
      <c r="G1609" s="4" t="s">
        <v>104</v>
      </c>
      <c r="H1609" s="4" t="s">
        <v>105</v>
      </c>
      <c r="I1609" s="4"/>
      <c r="J1609" s="4"/>
      <c r="K1609" s="4">
        <v>209</v>
      </c>
      <c r="L1609" s="4">
        <v>23</v>
      </c>
      <c r="M1609" s="4">
        <v>3</v>
      </c>
      <c r="N1609" s="4" t="s">
        <v>3</v>
      </c>
      <c r="O1609" s="4">
        <v>2</v>
      </c>
      <c r="P1609" s="4"/>
      <c r="Q1609" s="4"/>
      <c r="R1609" s="4"/>
      <c r="S1609" s="4"/>
      <c r="T1609" s="4"/>
      <c r="U1609" s="4"/>
      <c r="V1609" s="4"/>
      <c r="W1609" s="4"/>
    </row>
    <row r="1610" spans="1:88">
      <c r="A1610" s="4">
        <v>50</v>
      </c>
      <c r="B1610" s="4">
        <v>0</v>
      </c>
      <c r="C1610" s="4">
        <v>0</v>
      </c>
      <c r="D1610" s="4">
        <v>1</v>
      </c>
      <c r="E1610" s="4">
        <v>233</v>
      </c>
      <c r="F1610" s="4">
        <f>ROUND(Source!BD1585,O1610)</f>
        <v>0</v>
      </c>
      <c r="G1610" s="4" t="s">
        <v>106</v>
      </c>
      <c r="H1610" s="4" t="s">
        <v>107</v>
      </c>
      <c r="I1610" s="4"/>
      <c r="J1610" s="4"/>
      <c r="K1610" s="4">
        <v>233</v>
      </c>
      <c r="L1610" s="4">
        <v>24</v>
      </c>
      <c r="M1610" s="4">
        <v>3</v>
      </c>
      <c r="N1610" s="4" t="s">
        <v>3</v>
      </c>
      <c r="O1610" s="4">
        <v>2</v>
      </c>
      <c r="P1610" s="4"/>
      <c r="Q1610" s="4"/>
      <c r="R1610" s="4"/>
      <c r="S1610" s="4"/>
      <c r="T1610" s="4"/>
      <c r="U1610" s="4"/>
      <c r="V1610" s="4"/>
      <c r="W1610" s="4"/>
    </row>
    <row r="1611" spans="1:88">
      <c r="A1611" s="4">
        <v>50</v>
      </c>
      <c r="B1611" s="4">
        <v>0</v>
      </c>
      <c r="C1611" s="4">
        <v>0</v>
      </c>
      <c r="D1611" s="4">
        <v>1</v>
      </c>
      <c r="E1611" s="4">
        <v>210</v>
      </c>
      <c r="F1611" s="4">
        <f>ROUND(Source!X1585,O1611)</f>
        <v>52239.55</v>
      </c>
      <c r="G1611" s="4" t="s">
        <v>108</v>
      </c>
      <c r="H1611" s="4" t="s">
        <v>109</v>
      </c>
      <c r="I1611" s="4"/>
      <c r="J1611" s="4"/>
      <c r="K1611" s="4">
        <v>210</v>
      </c>
      <c r="L1611" s="4">
        <v>25</v>
      </c>
      <c r="M1611" s="4">
        <v>3</v>
      </c>
      <c r="N1611" s="4" t="s">
        <v>3</v>
      </c>
      <c r="O1611" s="4">
        <v>2</v>
      </c>
      <c r="P1611" s="4"/>
      <c r="Q1611" s="4"/>
      <c r="R1611" s="4"/>
      <c r="S1611" s="4"/>
      <c r="T1611" s="4"/>
      <c r="U1611" s="4"/>
      <c r="V1611" s="4"/>
      <c r="W1611" s="4"/>
    </row>
    <row r="1612" spans="1:88">
      <c r="A1612" s="4">
        <v>50</v>
      </c>
      <c r="B1612" s="4">
        <v>0</v>
      </c>
      <c r="C1612" s="4">
        <v>0</v>
      </c>
      <c r="D1612" s="4">
        <v>1</v>
      </c>
      <c r="E1612" s="4">
        <v>211</v>
      </c>
      <c r="F1612" s="4">
        <f>ROUND(Source!Y1585,O1612)</f>
        <v>29386.66</v>
      </c>
      <c r="G1612" s="4" t="s">
        <v>110</v>
      </c>
      <c r="H1612" s="4" t="s">
        <v>111</v>
      </c>
      <c r="I1612" s="4"/>
      <c r="J1612" s="4"/>
      <c r="K1612" s="4">
        <v>211</v>
      </c>
      <c r="L1612" s="4">
        <v>26</v>
      </c>
      <c r="M1612" s="4">
        <v>3</v>
      </c>
      <c r="N1612" s="4" t="s">
        <v>3</v>
      </c>
      <c r="O1612" s="4">
        <v>2</v>
      </c>
      <c r="P1612" s="4"/>
      <c r="Q1612" s="4"/>
      <c r="R1612" s="4"/>
      <c r="S1612" s="4"/>
      <c r="T1612" s="4"/>
      <c r="U1612" s="4"/>
      <c r="V1612" s="4"/>
      <c r="W1612" s="4"/>
    </row>
    <row r="1613" spans="1:88">
      <c r="A1613" s="4">
        <v>50</v>
      </c>
      <c r="B1613" s="4">
        <v>0</v>
      </c>
      <c r="C1613" s="4">
        <v>0</v>
      </c>
      <c r="D1613" s="4">
        <v>1</v>
      </c>
      <c r="E1613" s="4">
        <v>224</v>
      </c>
      <c r="F1613" s="4">
        <f>ROUND(Source!AR1585,O1613)</f>
        <v>177259.18</v>
      </c>
      <c r="G1613" s="4" t="s">
        <v>112</v>
      </c>
      <c r="H1613" s="4" t="s">
        <v>113</v>
      </c>
      <c r="I1613" s="4"/>
      <c r="J1613" s="4"/>
      <c r="K1613" s="4">
        <v>224</v>
      </c>
      <c r="L1613" s="4">
        <v>27</v>
      </c>
      <c r="M1613" s="4">
        <v>3</v>
      </c>
      <c r="N1613" s="4" t="s">
        <v>3</v>
      </c>
      <c r="O1613" s="4">
        <v>2</v>
      </c>
      <c r="P1613" s="4"/>
      <c r="Q1613" s="4"/>
      <c r="R1613" s="4"/>
      <c r="S1613" s="4"/>
      <c r="T1613" s="4"/>
      <c r="U1613" s="4"/>
      <c r="V1613" s="4"/>
      <c r="W1613" s="4"/>
    </row>
    <row r="1615" spans="1:88">
      <c r="A1615" s="1">
        <v>5</v>
      </c>
      <c r="B1615" s="1">
        <v>0</v>
      </c>
      <c r="C1615" s="1"/>
      <c r="D1615" s="1">
        <f>ROW(A1630)</f>
        <v>1630</v>
      </c>
      <c r="E1615" s="1"/>
      <c r="F1615" s="1" t="s">
        <v>15</v>
      </c>
      <c r="G1615" s="1" t="s">
        <v>129</v>
      </c>
      <c r="H1615" s="1" t="s">
        <v>3</v>
      </c>
      <c r="I1615" s="1">
        <v>0</v>
      </c>
      <c r="J1615" s="1"/>
      <c r="K1615" s="1">
        <v>0</v>
      </c>
      <c r="L1615" s="1"/>
      <c r="M1615" s="1" t="s">
        <v>3</v>
      </c>
      <c r="N1615" s="1"/>
      <c r="O1615" s="1"/>
      <c r="P1615" s="1"/>
      <c r="Q1615" s="1"/>
      <c r="R1615" s="1"/>
      <c r="S1615" s="1">
        <v>0</v>
      </c>
      <c r="T1615" s="1"/>
      <c r="U1615" s="1" t="s">
        <v>3</v>
      </c>
      <c r="V1615" s="1">
        <v>0</v>
      </c>
      <c r="W1615" s="1"/>
      <c r="X1615" s="1"/>
      <c r="Y1615" s="1"/>
      <c r="Z1615" s="1"/>
      <c r="AA1615" s="1"/>
      <c r="AB1615" s="1" t="s">
        <v>3</v>
      </c>
      <c r="AC1615" s="1" t="s">
        <v>3</v>
      </c>
      <c r="AD1615" s="1" t="s">
        <v>3</v>
      </c>
      <c r="AE1615" s="1" t="s">
        <v>3</v>
      </c>
      <c r="AF1615" s="1" t="s">
        <v>3</v>
      </c>
      <c r="AG1615" s="1" t="s">
        <v>3</v>
      </c>
      <c r="AH1615" s="1"/>
      <c r="AI1615" s="1"/>
      <c r="AJ1615" s="1"/>
      <c r="AK1615" s="1"/>
      <c r="AL1615" s="1"/>
      <c r="AM1615" s="1"/>
      <c r="AN1615" s="1"/>
      <c r="AO1615" s="1"/>
      <c r="AP1615" s="1" t="s">
        <v>3</v>
      </c>
      <c r="AQ1615" s="1" t="s">
        <v>3</v>
      </c>
      <c r="AR1615" s="1" t="s">
        <v>3</v>
      </c>
      <c r="AS1615" s="1"/>
      <c r="AT1615" s="1"/>
      <c r="AU1615" s="1"/>
      <c r="AV1615" s="1"/>
      <c r="AW1615" s="1"/>
      <c r="AX1615" s="1"/>
      <c r="AY1615" s="1"/>
      <c r="AZ1615" s="1" t="s">
        <v>3</v>
      </c>
      <c r="BA1615" s="1"/>
      <c r="BB1615" s="1" t="s">
        <v>3</v>
      </c>
      <c r="BC1615" s="1" t="s">
        <v>3</v>
      </c>
      <c r="BD1615" s="1" t="s">
        <v>3</v>
      </c>
      <c r="BE1615" s="1" t="s">
        <v>3</v>
      </c>
      <c r="BF1615" s="1" t="s">
        <v>3</v>
      </c>
      <c r="BG1615" s="1" t="s">
        <v>3</v>
      </c>
      <c r="BH1615" s="1" t="s">
        <v>3</v>
      </c>
      <c r="BI1615" s="1" t="s">
        <v>3</v>
      </c>
      <c r="BJ1615" s="1" t="s">
        <v>3</v>
      </c>
      <c r="BK1615" s="1" t="s">
        <v>3</v>
      </c>
      <c r="BL1615" s="1" t="s">
        <v>3</v>
      </c>
      <c r="BM1615" s="1" t="s">
        <v>3</v>
      </c>
      <c r="BN1615" s="1" t="s">
        <v>3</v>
      </c>
      <c r="BO1615" s="1" t="s">
        <v>3</v>
      </c>
      <c r="BP1615" s="1" t="s">
        <v>3</v>
      </c>
      <c r="BQ1615" s="1"/>
      <c r="BR1615" s="1"/>
      <c r="BS1615" s="1"/>
      <c r="BT1615" s="1"/>
      <c r="BU1615" s="1"/>
      <c r="BV1615" s="1"/>
      <c r="BW1615" s="1"/>
      <c r="BX1615" s="1">
        <v>0</v>
      </c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>
        <v>0</v>
      </c>
    </row>
    <row r="1617" spans="1:245">
      <c r="A1617" s="2">
        <v>52</v>
      </c>
      <c r="B1617" s="2">
        <f t="shared" ref="B1617:G1617" si="1574">B1630</f>
        <v>0</v>
      </c>
      <c r="C1617" s="2">
        <f t="shared" si="1574"/>
        <v>5</v>
      </c>
      <c r="D1617" s="2">
        <f t="shared" si="1574"/>
        <v>1615</v>
      </c>
      <c r="E1617" s="2">
        <f t="shared" si="1574"/>
        <v>0</v>
      </c>
      <c r="F1617" s="2" t="str">
        <f t="shared" si="1574"/>
        <v>Новый подраздел</v>
      </c>
      <c r="G1617" s="2" t="str">
        <f t="shared" si="1574"/>
        <v>комната 32</v>
      </c>
      <c r="H1617" s="2"/>
      <c r="I1617" s="2"/>
      <c r="J1617" s="2"/>
      <c r="K1617" s="2"/>
      <c r="L1617" s="2"/>
      <c r="M1617" s="2"/>
      <c r="N1617" s="2"/>
      <c r="O1617" s="2">
        <f t="shared" ref="O1617:AT1617" si="1575">O1630</f>
        <v>130979.59</v>
      </c>
      <c r="P1617" s="2">
        <f t="shared" si="1575"/>
        <v>52232.17</v>
      </c>
      <c r="Q1617" s="2">
        <f t="shared" si="1575"/>
        <v>6876.79</v>
      </c>
      <c r="R1617" s="2">
        <f t="shared" si="1575"/>
        <v>1946.37</v>
      </c>
      <c r="S1617" s="2">
        <f t="shared" si="1575"/>
        <v>71870.63</v>
      </c>
      <c r="T1617" s="2">
        <f t="shared" si="1575"/>
        <v>0</v>
      </c>
      <c r="U1617" s="2">
        <f t="shared" si="1575"/>
        <v>256.69458399999996</v>
      </c>
      <c r="V1617" s="2">
        <f t="shared" si="1575"/>
        <v>5.6938000000000004</v>
      </c>
      <c r="W1617" s="2">
        <f t="shared" si="1575"/>
        <v>0</v>
      </c>
      <c r="X1617" s="2">
        <f t="shared" si="1575"/>
        <v>70972.929999999993</v>
      </c>
      <c r="Y1617" s="2">
        <f t="shared" si="1575"/>
        <v>39582.97</v>
      </c>
      <c r="Z1617" s="2">
        <f t="shared" si="1575"/>
        <v>0</v>
      </c>
      <c r="AA1617" s="2">
        <f t="shared" si="1575"/>
        <v>0</v>
      </c>
      <c r="AB1617" s="2">
        <f t="shared" si="1575"/>
        <v>130979.59</v>
      </c>
      <c r="AC1617" s="2">
        <f t="shared" si="1575"/>
        <v>52232.17</v>
      </c>
      <c r="AD1617" s="2">
        <f t="shared" si="1575"/>
        <v>6876.79</v>
      </c>
      <c r="AE1617" s="2">
        <f t="shared" si="1575"/>
        <v>1946.37</v>
      </c>
      <c r="AF1617" s="2">
        <f t="shared" si="1575"/>
        <v>71870.63</v>
      </c>
      <c r="AG1617" s="2">
        <f t="shared" si="1575"/>
        <v>0</v>
      </c>
      <c r="AH1617" s="2">
        <f t="shared" si="1575"/>
        <v>256.69458399999996</v>
      </c>
      <c r="AI1617" s="2">
        <f t="shared" si="1575"/>
        <v>5.6938000000000004</v>
      </c>
      <c r="AJ1617" s="2">
        <f t="shared" si="1575"/>
        <v>0</v>
      </c>
      <c r="AK1617" s="2">
        <f t="shared" si="1575"/>
        <v>70972.929999999993</v>
      </c>
      <c r="AL1617" s="2">
        <f t="shared" si="1575"/>
        <v>39582.97</v>
      </c>
      <c r="AM1617" s="2">
        <f t="shared" si="1575"/>
        <v>0</v>
      </c>
      <c r="AN1617" s="2">
        <f t="shared" si="1575"/>
        <v>0</v>
      </c>
      <c r="AO1617" s="2">
        <f t="shared" si="1575"/>
        <v>0</v>
      </c>
      <c r="AP1617" s="2">
        <f t="shared" si="1575"/>
        <v>0</v>
      </c>
      <c r="AQ1617" s="2">
        <f t="shared" si="1575"/>
        <v>0</v>
      </c>
      <c r="AR1617" s="2">
        <f t="shared" si="1575"/>
        <v>241535.49</v>
      </c>
      <c r="AS1617" s="2">
        <f t="shared" si="1575"/>
        <v>241535.49</v>
      </c>
      <c r="AT1617" s="2">
        <f t="shared" si="1575"/>
        <v>0</v>
      </c>
      <c r="AU1617" s="2">
        <f t="shared" ref="AU1617:BZ1617" si="1576">AU1630</f>
        <v>0</v>
      </c>
      <c r="AV1617" s="2">
        <f t="shared" si="1576"/>
        <v>52232.17</v>
      </c>
      <c r="AW1617" s="2">
        <f t="shared" si="1576"/>
        <v>52232.17</v>
      </c>
      <c r="AX1617" s="2">
        <f t="shared" si="1576"/>
        <v>0</v>
      </c>
      <c r="AY1617" s="2">
        <f t="shared" si="1576"/>
        <v>52232.17</v>
      </c>
      <c r="AZ1617" s="2">
        <f t="shared" si="1576"/>
        <v>0</v>
      </c>
      <c r="BA1617" s="2">
        <f t="shared" si="1576"/>
        <v>0</v>
      </c>
      <c r="BB1617" s="2">
        <f t="shared" si="1576"/>
        <v>0</v>
      </c>
      <c r="BC1617" s="2">
        <f t="shared" si="1576"/>
        <v>0</v>
      </c>
      <c r="BD1617" s="2">
        <f t="shared" si="1576"/>
        <v>0</v>
      </c>
      <c r="BE1617" s="2">
        <f t="shared" si="1576"/>
        <v>0</v>
      </c>
      <c r="BF1617" s="2">
        <f t="shared" si="1576"/>
        <v>0</v>
      </c>
      <c r="BG1617" s="2">
        <f t="shared" si="1576"/>
        <v>0</v>
      </c>
      <c r="BH1617" s="2">
        <f t="shared" si="1576"/>
        <v>0</v>
      </c>
      <c r="BI1617" s="2">
        <f t="shared" si="1576"/>
        <v>0</v>
      </c>
      <c r="BJ1617" s="2">
        <f t="shared" si="1576"/>
        <v>0</v>
      </c>
      <c r="BK1617" s="2">
        <f t="shared" si="1576"/>
        <v>0</v>
      </c>
      <c r="BL1617" s="2">
        <f t="shared" si="1576"/>
        <v>0</v>
      </c>
      <c r="BM1617" s="2">
        <f t="shared" si="1576"/>
        <v>0</v>
      </c>
      <c r="BN1617" s="2">
        <f t="shared" si="1576"/>
        <v>0</v>
      </c>
      <c r="BO1617" s="2">
        <f t="shared" si="1576"/>
        <v>0</v>
      </c>
      <c r="BP1617" s="2">
        <f t="shared" si="1576"/>
        <v>0</v>
      </c>
      <c r="BQ1617" s="2">
        <f t="shared" si="1576"/>
        <v>0</v>
      </c>
      <c r="BR1617" s="2">
        <f t="shared" si="1576"/>
        <v>0</v>
      </c>
      <c r="BS1617" s="2">
        <f t="shared" si="1576"/>
        <v>0</v>
      </c>
      <c r="BT1617" s="2">
        <f t="shared" si="1576"/>
        <v>0</v>
      </c>
      <c r="BU1617" s="2">
        <f t="shared" si="1576"/>
        <v>0</v>
      </c>
      <c r="BV1617" s="2">
        <f t="shared" si="1576"/>
        <v>0</v>
      </c>
      <c r="BW1617" s="2">
        <f t="shared" si="1576"/>
        <v>0</v>
      </c>
      <c r="BX1617" s="2">
        <f t="shared" si="1576"/>
        <v>0</v>
      </c>
      <c r="BY1617" s="2">
        <f t="shared" si="1576"/>
        <v>0</v>
      </c>
      <c r="BZ1617" s="2">
        <f t="shared" si="1576"/>
        <v>0</v>
      </c>
      <c r="CA1617" s="2">
        <f t="shared" ref="CA1617:DF1617" si="1577">CA1630</f>
        <v>241535.49</v>
      </c>
      <c r="CB1617" s="2">
        <f t="shared" si="1577"/>
        <v>241535.49</v>
      </c>
      <c r="CC1617" s="2">
        <f t="shared" si="1577"/>
        <v>0</v>
      </c>
      <c r="CD1617" s="2">
        <f t="shared" si="1577"/>
        <v>0</v>
      </c>
      <c r="CE1617" s="2">
        <f t="shared" si="1577"/>
        <v>52232.17</v>
      </c>
      <c r="CF1617" s="2">
        <f t="shared" si="1577"/>
        <v>52232.17</v>
      </c>
      <c r="CG1617" s="2">
        <f t="shared" si="1577"/>
        <v>0</v>
      </c>
      <c r="CH1617" s="2">
        <f t="shared" si="1577"/>
        <v>52232.17</v>
      </c>
      <c r="CI1617" s="2">
        <f t="shared" si="1577"/>
        <v>0</v>
      </c>
      <c r="CJ1617" s="2">
        <f t="shared" si="1577"/>
        <v>0</v>
      </c>
      <c r="CK1617" s="2">
        <f t="shared" si="1577"/>
        <v>0</v>
      </c>
      <c r="CL1617" s="2">
        <f t="shared" si="1577"/>
        <v>0</v>
      </c>
      <c r="CM1617" s="2">
        <f t="shared" si="1577"/>
        <v>0</v>
      </c>
      <c r="CN1617" s="2">
        <f t="shared" si="1577"/>
        <v>0</v>
      </c>
      <c r="CO1617" s="2">
        <f t="shared" si="1577"/>
        <v>0</v>
      </c>
      <c r="CP1617" s="2">
        <f t="shared" si="1577"/>
        <v>0</v>
      </c>
      <c r="CQ1617" s="2">
        <f t="shared" si="1577"/>
        <v>0</v>
      </c>
      <c r="CR1617" s="2">
        <f t="shared" si="1577"/>
        <v>0</v>
      </c>
      <c r="CS1617" s="2">
        <f t="shared" si="1577"/>
        <v>0</v>
      </c>
      <c r="CT1617" s="2">
        <f t="shared" si="1577"/>
        <v>0</v>
      </c>
      <c r="CU1617" s="2">
        <f t="shared" si="1577"/>
        <v>0</v>
      </c>
      <c r="CV1617" s="2">
        <f t="shared" si="1577"/>
        <v>0</v>
      </c>
      <c r="CW1617" s="2">
        <f t="shared" si="1577"/>
        <v>0</v>
      </c>
      <c r="CX1617" s="2">
        <f t="shared" si="1577"/>
        <v>0</v>
      </c>
      <c r="CY1617" s="2">
        <f t="shared" si="1577"/>
        <v>0</v>
      </c>
      <c r="CZ1617" s="2">
        <f t="shared" si="1577"/>
        <v>0</v>
      </c>
      <c r="DA1617" s="2">
        <f t="shared" si="1577"/>
        <v>0</v>
      </c>
      <c r="DB1617" s="2">
        <f t="shared" si="1577"/>
        <v>0</v>
      </c>
      <c r="DC1617" s="2">
        <f t="shared" si="1577"/>
        <v>0</v>
      </c>
      <c r="DD1617" s="2">
        <f t="shared" si="1577"/>
        <v>0</v>
      </c>
      <c r="DE1617" s="2">
        <f t="shared" si="1577"/>
        <v>0</v>
      </c>
      <c r="DF1617" s="2">
        <f t="shared" si="1577"/>
        <v>0</v>
      </c>
      <c r="DG1617" s="3">
        <f t="shared" ref="DG1617:EL1617" si="1578">DG1630</f>
        <v>0</v>
      </c>
      <c r="DH1617" s="3">
        <f t="shared" si="1578"/>
        <v>0</v>
      </c>
      <c r="DI1617" s="3">
        <f t="shared" si="1578"/>
        <v>0</v>
      </c>
      <c r="DJ1617" s="3">
        <f t="shared" si="1578"/>
        <v>0</v>
      </c>
      <c r="DK1617" s="3">
        <f t="shared" si="1578"/>
        <v>0</v>
      </c>
      <c r="DL1617" s="3">
        <f t="shared" si="1578"/>
        <v>0</v>
      </c>
      <c r="DM1617" s="3">
        <f t="shared" si="1578"/>
        <v>0</v>
      </c>
      <c r="DN1617" s="3">
        <f t="shared" si="1578"/>
        <v>0</v>
      </c>
      <c r="DO1617" s="3">
        <f t="shared" si="1578"/>
        <v>0</v>
      </c>
      <c r="DP1617" s="3">
        <f t="shared" si="1578"/>
        <v>0</v>
      </c>
      <c r="DQ1617" s="3">
        <f t="shared" si="1578"/>
        <v>0</v>
      </c>
      <c r="DR1617" s="3">
        <f t="shared" si="1578"/>
        <v>0</v>
      </c>
      <c r="DS1617" s="3">
        <f t="shared" si="1578"/>
        <v>0</v>
      </c>
      <c r="DT1617" s="3">
        <f t="shared" si="1578"/>
        <v>0</v>
      </c>
      <c r="DU1617" s="3">
        <f t="shared" si="1578"/>
        <v>0</v>
      </c>
      <c r="DV1617" s="3">
        <f t="shared" si="1578"/>
        <v>0</v>
      </c>
      <c r="DW1617" s="3">
        <f t="shared" si="1578"/>
        <v>0</v>
      </c>
      <c r="DX1617" s="3">
        <f t="shared" si="1578"/>
        <v>0</v>
      </c>
      <c r="DY1617" s="3">
        <f t="shared" si="1578"/>
        <v>0</v>
      </c>
      <c r="DZ1617" s="3">
        <f t="shared" si="1578"/>
        <v>0</v>
      </c>
      <c r="EA1617" s="3">
        <f t="shared" si="1578"/>
        <v>0</v>
      </c>
      <c r="EB1617" s="3">
        <f t="shared" si="1578"/>
        <v>0</v>
      </c>
      <c r="EC1617" s="3">
        <f t="shared" si="1578"/>
        <v>0</v>
      </c>
      <c r="ED1617" s="3">
        <f t="shared" si="1578"/>
        <v>0</v>
      </c>
      <c r="EE1617" s="3">
        <f t="shared" si="1578"/>
        <v>0</v>
      </c>
      <c r="EF1617" s="3">
        <f t="shared" si="1578"/>
        <v>0</v>
      </c>
      <c r="EG1617" s="3">
        <f t="shared" si="1578"/>
        <v>0</v>
      </c>
      <c r="EH1617" s="3">
        <f t="shared" si="1578"/>
        <v>0</v>
      </c>
      <c r="EI1617" s="3">
        <f t="shared" si="1578"/>
        <v>0</v>
      </c>
      <c r="EJ1617" s="3">
        <f t="shared" si="1578"/>
        <v>0</v>
      </c>
      <c r="EK1617" s="3">
        <f t="shared" si="1578"/>
        <v>0</v>
      </c>
      <c r="EL1617" s="3">
        <f t="shared" si="1578"/>
        <v>0</v>
      </c>
      <c r="EM1617" s="3">
        <f t="shared" ref="EM1617:FR1617" si="1579">EM1630</f>
        <v>0</v>
      </c>
      <c r="EN1617" s="3">
        <f t="shared" si="1579"/>
        <v>0</v>
      </c>
      <c r="EO1617" s="3">
        <f t="shared" si="1579"/>
        <v>0</v>
      </c>
      <c r="EP1617" s="3">
        <f t="shared" si="1579"/>
        <v>0</v>
      </c>
      <c r="EQ1617" s="3">
        <f t="shared" si="1579"/>
        <v>0</v>
      </c>
      <c r="ER1617" s="3">
        <f t="shared" si="1579"/>
        <v>0</v>
      </c>
      <c r="ES1617" s="3">
        <f t="shared" si="1579"/>
        <v>0</v>
      </c>
      <c r="ET1617" s="3">
        <f t="shared" si="1579"/>
        <v>0</v>
      </c>
      <c r="EU1617" s="3">
        <f t="shared" si="1579"/>
        <v>0</v>
      </c>
      <c r="EV1617" s="3">
        <f t="shared" si="1579"/>
        <v>0</v>
      </c>
      <c r="EW1617" s="3">
        <f t="shared" si="1579"/>
        <v>0</v>
      </c>
      <c r="EX1617" s="3">
        <f t="shared" si="1579"/>
        <v>0</v>
      </c>
      <c r="EY1617" s="3">
        <f t="shared" si="1579"/>
        <v>0</v>
      </c>
      <c r="EZ1617" s="3">
        <f t="shared" si="1579"/>
        <v>0</v>
      </c>
      <c r="FA1617" s="3">
        <f t="shared" si="1579"/>
        <v>0</v>
      </c>
      <c r="FB1617" s="3">
        <f t="shared" si="1579"/>
        <v>0</v>
      </c>
      <c r="FC1617" s="3">
        <f t="shared" si="1579"/>
        <v>0</v>
      </c>
      <c r="FD1617" s="3">
        <f t="shared" si="1579"/>
        <v>0</v>
      </c>
      <c r="FE1617" s="3">
        <f t="shared" si="1579"/>
        <v>0</v>
      </c>
      <c r="FF1617" s="3">
        <f t="shared" si="1579"/>
        <v>0</v>
      </c>
      <c r="FG1617" s="3">
        <f t="shared" si="1579"/>
        <v>0</v>
      </c>
      <c r="FH1617" s="3">
        <f t="shared" si="1579"/>
        <v>0</v>
      </c>
      <c r="FI1617" s="3">
        <f t="shared" si="1579"/>
        <v>0</v>
      </c>
      <c r="FJ1617" s="3">
        <f t="shared" si="1579"/>
        <v>0</v>
      </c>
      <c r="FK1617" s="3">
        <f t="shared" si="1579"/>
        <v>0</v>
      </c>
      <c r="FL1617" s="3">
        <f t="shared" si="1579"/>
        <v>0</v>
      </c>
      <c r="FM1617" s="3">
        <f t="shared" si="1579"/>
        <v>0</v>
      </c>
      <c r="FN1617" s="3">
        <f t="shared" si="1579"/>
        <v>0</v>
      </c>
      <c r="FO1617" s="3">
        <f t="shared" si="1579"/>
        <v>0</v>
      </c>
      <c r="FP1617" s="3">
        <f t="shared" si="1579"/>
        <v>0</v>
      </c>
      <c r="FQ1617" s="3">
        <f t="shared" si="1579"/>
        <v>0</v>
      </c>
      <c r="FR1617" s="3">
        <f t="shared" si="1579"/>
        <v>0</v>
      </c>
      <c r="FS1617" s="3">
        <f t="shared" ref="FS1617:GX1617" si="1580">FS1630</f>
        <v>0</v>
      </c>
      <c r="FT1617" s="3">
        <f t="shared" si="1580"/>
        <v>0</v>
      </c>
      <c r="FU1617" s="3">
        <f t="shared" si="1580"/>
        <v>0</v>
      </c>
      <c r="FV1617" s="3">
        <f t="shared" si="1580"/>
        <v>0</v>
      </c>
      <c r="FW1617" s="3">
        <f t="shared" si="1580"/>
        <v>0</v>
      </c>
      <c r="FX1617" s="3">
        <f t="shared" si="1580"/>
        <v>0</v>
      </c>
      <c r="FY1617" s="3">
        <f t="shared" si="1580"/>
        <v>0</v>
      </c>
      <c r="FZ1617" s="3">
        <f t="shared" si="1580"/>
        <v>0</v>
      </c>
      <c r="GA1617" s="3">
        <f t="shared" si="1580"/>
        <v>0</v>
      </c>
      <c r="GB1617" s="3">
        <f t="shared" si="1580"/>
        <v>0</v>
      </c>
      <c r="GC1617" s="3">
        <f t="shared" si="1580"/>
        <v>0</v>
      </c>
      <c r="GD1617" s="3">
        <f t="shared" si="1580"/>
        <v>0</v>
      </c>
      <c r="GE1617" s="3">
        <f t="shared" si="1580"/>
        <v>0</v>
      </c>
      <c r="GF1617" s="3">
        <f t="shared" si="1580"/>
        <v>0</v>
      </c>
      <c r="GG1617" s="3">
        <f t="shared" si="1580"/>
        <v>0</v>
      </c>
      <c r="GH1617" s="3">
        <f t="shared" si="1580"/>
        <v>0</v>
      </c>
      <c r="GI1617" s="3">
        <f t="shared" si="1580"/>
        <v>0</v>
      </c>
      <c r="GJ1617" s="3">
        <f t="shared" si="1580"/>
        <v>0</v>
      </c>
      <c r="GK1617" s="3">
        <f t="shared" si="1580"/>
        <v>0</v>
      </c>
      <c r="GL1617" s="3">
        <f t="shared" si="1580"/>
        <v>0</v>
      </c>
      <c r="GM1617" s="3">
        <f t="shared" si="1580"/>
        <v>0</v>
      </c>
      <c r="GN1617" s="3">
        <f t="shared" si="1580"/>
        <v>0</v>
      </c>
      <c r="GO1617" s="3">
        <f t="shared" si="1580"/>
        <v>0</v>
      </c>
      <c r="GP1617" s="3">
        <f t="shared" si="1580"/>
        <v>0</v>
      </c>
      <c r="GQ1617" s="3">
        <f t="shared" si="1580"/>
        <v>0</v>
      </c>
      <c r="GR1617" s="3">
        <f t="shared" si="1580"/>
        <v>0</v>
      </c>
      <c r="GS1617" s="3">
        <f t="shared" si="1580"/>
        <v>0</v>
      </c>
      <c r="GT1617" s="3">
        <f t="shared" si="1580"/>
        <v>0</v>
      </c>
      <c r="GU1617" s="3">
        <f t="shared" si="1580"/>
        <v>0</v>
      </c>
      <c r="GV1617" s="3">
        <f t="shared" si="1580"/>
        <v>0</v>
      </c>
      <c r="GW1617" s="3">
        <f t="shared" si="1580"/>
        <v>0</v>
      </c>
      <c r="GX1617" s="3">
        <f t="shared" si="1580"/>
        <v>0</v>
      </c>
    </row>
    <row r="1619" spans="1:245">
      <c r="A1619">
        <v>17</v>
      </c>
      <c r="B1619">
        <v>0</v>
      </c>
      <c r="C1619">
        <f>ROW(SmtRes!A1465)</f>
        <v>1465</v>
      </c>
      <c r="D1619">
        <f>ROW(EtalonRes!A1451)</f>
        <v>1451</v>
      </c>
      <c r="E1619" t="s">
        <v>17</v>
      </c>
      <c r="F1619" t="s">
        <v>503</v>
      </c>
      <c r="G1619" t="s">
        <v>504</v>
      </c>
      <c r="H1619" t="s">
        <v>195</v>
      </c>
      <c r="I1619">
        <f>ROUND(67/100,9)</f>
        <v>0.67</v>
      </c>
      <c r="J1619">
        <v>0</v>
      </c>
      <c r="O1619">
        <f t="shared" ref="O1619:O1628" si="1581">ROUND(CP1619,2)</f>
        <v>30318.85</v>
      </c>
      <c r="P1619">
        <f t="shared" ref="P1619:P1628" si="1582">ROUND(CQ1619*I1619,2)</f>
        <v>19087.080000000002</v>
      </c>
      <c r="Q1619">
        <f t="shared" ref="Q1619:Q1628" si="1583">ROUND(CR1619*I1619,2)</f>
        <v>566.61</v>
      </c>
      <c r="R1619">
        <f t="shared" ref="R1619:R1628" si="1584">ROUND(CS1619*I1619,2)</f>
        <v>134.87</v>
      </c>
      <c r="S1619">
        <f t="shared" ref="S1619:S1628" si="1585">ROUND(CT1619*I1619,2)</f>
        <v>10665.16</v>
      </c>
      <c r="T1619">
        <f t="shared" ref="T1619:T1628" si="1586">ROUND(CU1619*I1619,2)</f>
        <v>0</v>
      </c>
      <c r="U1619">
        <f t="shared" ref="U1619:U1628" si="1587">CV1619*I1619</f>
        <v>41.5869</v>
      </c>
      <c r="V1619">
        <f t="shared" ref="V1619:V1628" si="1588">CW1619*I1619</f>
        <v>0.31490000000000001</v>
      </c>
      <c r="W1619">
        <f t="shared" ref="W1619:W1628" si="1589">ROUND(CX1619*I1619,2)</f>
        <v>0</v>
      </c>
      <c r="X1619">
        <f t="shared" ref="X1619:X1628" si="1590">ROUND(CY1619,2)</f>
        <v>8640.02</v>
      </c>
      <c r="Y1619">
        <f t="shared" ref="Y1619:Y1628" si="1591">ROUND(CZ1619,2)</f>
        <v>7344.02</v>
      </c>
      <c r="AA1619">
        <v>33525518</v>
      </c>
      <c r="AB1619">
        <f t="shared" ref="AB1619:AB1628" si="1592">ROUND((AC1619+AD1619+AF1619),6)</f>
        <v>5584.57</v>
      </c>
      <c r="AC1619">
        <f>ROUND((ES1619),6)</f>
        <v>5006.71</v>
      </c>
      <c r="AD1619">
        <f t="shared" ref="AD1619:AD1628" si="1593">ROUND((((ET1619)-(EU1619))+AE1619),6)</f>
        <v>75.709999999999994</v>
      </c>
      <c r="AE1619">
        <f t="shared" ref="AE1619:AE1628" si="1594">ROUND((EU1619),6)</f>
        <v>6.35</v>
      </c>
      <c r="AF1619">
        <f t="shared" ref="AF1619:AF1628" si="1595">ROUND((EV1619),6)</f>
        <v>502.15</v>
      </c>
      <c r="AG1619">
        <f t="shared" ref="AG1619:AG1628" si="1596">ROUND((AP1619),6)</f>
        <v>0</v>
      </c>
      <c r="AH1619">
        <f t="shared" ref="AH1619:AH1628" si="1597">(EW1619)</f>
        <v>62.07</v>
      </c>
      <c r="AI1619">
        <f t="shared" ref="AI1619:AI1628" si="1598">(EX1619)</f>
        <v>0.47</v>
      </c>
      <c r="AJ1619">
        <f t="shared" ref="AJ1619:AJ1628" si="1599">(AS1619)</f>
        <v>0</v>
      </c>
      <c r="AK1619">
        <v>5584.57</v>
      </c>
      <c r="AL1619">
        <v>5006.71</v>
      </c>
      <c r="AM1619">
        <v>75.709999999999994</v>
      </c>
      <c r="AN1619">
        <v>6.35</v>
      </c>
      <c r="AO1619">
        <v>502.15</v>
      </c>
      <c r="AP1619">
        <v>0</v>
      </c>
      <c r="AQ1619">
        <v>62.07</v>
      </c>
      <c r="AR1619">
        <v>0.47</v>
      </c>
      <c r="AS1619">
        <v>0</v>
      </c>
      <c r="AT1619">
        <v>80</v>
      </c>
      <c r="AU1619">
        <v>68</v>
      </c>
      <c r="AV1619">
        <v>1</v>
      </c>
      <c r="AW1619">
        <v>1</v>
      </c>
      <c r="AZ1619">
        <v>1</v>
      </c>
      <c r="BA1619">
        <v>31.7</v>
      </c>
      <c r="BB1619">
        <v>11.17</v>
      </c>
      <c r="BC1619">
        <v>5.69</v>
      </c>
      <c r="BD1619" t="s">
        <v>3</v>
      </c>
      <c r="BE1619" t="s">
        <v>3</v>
      </c>
      <c r="BF1619" t="s">
        <v>3</v>
      </c>
      <c r="BG1619" t="s">
        <v>3</v>
      </c>
      <c r="BH1619">
        <v>0</v>
      </c>
      <c r="BI1619">
        <v>1</v>
      </c>
      <c r="BJ1619" t="s">
        <v>505</v>
      </c>
      <c r="BM1619">
        <v>57001</v>
      </c>
      <c r="BN1619">
        <v>0</v>
      </c>
      <c r="BO1619" t="s">
        <v>503</v>
      </c>
      <c r="BP1619">
        <v>1</v>
      </c>
      <c r="BQ1619">
        <v>6</v>
      </c>
      <c r="BR1619">
        <v>0</v>
      </c>
      <c r="BS1619">
        <v>31.7</v>
      </c>
      <c r="BT1619">
        <v>1</v>
      </c>
      <c r="BU1619">
        <v>1</v>
      </c>
      <c r="BV1619">
        <v>1</v>
      </c>
      <c r="BW1619">
        <v>1</v>
      </c>
      <c r="BX1619">
        <v>1</v>
      </c>
      <c r="BY1619" t="s">
        <v>3</v>
      </c>
      <c r="BZ1619">
        <v>80</v>
      </c>
      <c r="CA1619">
        <v>68</v>
      </c>
      <c r="CE1619">
        <v>0</v>
      </c>
      <c r="CF1619">
        <v>0</v>
      </c>
      <c r="CG1619">
        <v>0</v>
      </c>
      <c r="CM1619">
        <v>0</v>
      </c>
      <c r="CN1619" t="s">
        <v>3</v>
      </c>
      <c r="CO1619">
        <v>0</v>
      </c>
      <c r="CP1619">
        <f t="shared" ref="CP1619:CP1628" si="1600">(P1619+Q1619+S1619)</f>
        <v>30318.850000000002</v>
      </c>
      <c r="CQ1619">
        <f t="shared" ref="CQ1619:CQ1628" si="1601">AC1619*BC1619</f>
        <v>28488.179900000003</v>
      </c>
      <c r="CR1619">
        <f t="shared" ref="CR1619:CR1628" si="1602">AD1619*BB1619</f>
        <v>845.68069999999989</v>
      </c>
      <c r="CS1619">
        <f t="shared" ref="CS1619:CS1628" si="1603">AE1619*BS1619</f>
        <v>201.29499999999999</v>
      </c>
      <c r="CT1619">
        <f t="shared" ref="CT1619:CT1628" si="1604">AF1619*BA1619</f>
        <v>15918.154999999999</v>
      </c>
      <c r="CU1619">
        <f t="shared" ref="CU1619:CU1628" si="1605">AG1619</f>
        <v>0</v>
      </c>
      <c r="CV1619">
        <f t="shared" ref="CV1619:CV1628" si="1606">AH1619</f>
        <v>62.07</v>
      </c>
      <c r="CW1619">
        <f t="shared" ref="CW1619:CW1628" si="1607">AI1619</f>
        <v>0.47</v>
      </c>
      <c r="CX1619">
        <f t="shared" ref="CX1619:CX1628" si="1608">AJ1619</f>
        <v>0</v>
      </c>
      <c r="CY1619">
        <f t="shared" ref="CY1619:CY1628" si="1609">(((S1619+R1619)*AT1619)/100)</f>
        <v>8640.0239999999994</v>
      </c>
      <c r="CZ1619">
        <f t="shared" ref="CZ1619:CZ1628" si="1610">(((S1619+R1619)*AU1619)/100)</f>
        <v>7344.0204000000003</v>
      </c>
      <c r="DC1619" t="s">
        <v>3</v>
      </c>
      <c r="DD1619" t="s">
        <v>3</v>
      </c>
      <c r="DE1619" t="s">
        <v>3</v>
      </c>
      <c r="DF1619" t="s">
        <v>3</v>
      </c>
      <c r="DG1619" t="s">
        <v>3</v>
      </c>
      <c r="DH1619" t="s">
        <v>3</v>
      </c>
      <c r="DI1619" t="s">
        <v>3</v>
      </c>
      <c r="DJ1619" t="s">
        <v>3</v>
      </c>
      <c r="DK1619" t="s">
        <v>3</v>
      </c>
      <c r="DL1619" t="s">
        <v>3</v>
      </c>
      <c r="DM1619" t="s">
        <v>3</v>
      </c>
      <c r="DN1619">
        <v>0</v>
      </c>
      <c r="DO1619">
        <v>0</v>
      </c>
      <c r="DP1619">
        <v>1</v>
      </c>
      <c r="DQ1619">
        <v>1</v>
      </c>
      <c r="DU1619">
        <v>1013</v>
      </c>
      <c r="DV1619" t="s">
        <v>195</v>
      </c>
      <c r="DW1619" t="s">
        <v>195</v>
      </c>
      <c r="DX1619">
        <v>1</v>
      </c>
      <c r="DZ1619" t="s">
        <v>3</v>
      </c>
      <c r="EA1619" t="s">
        <v>3</v>
      </c>
      <c r="EB1619" t="s">
        <v>3</v>
      </c>
      <c r="EC1619" t="s">
        <v>3</v>
      </c>
      <c r="EE1619">
        <v>36260505</v>
      </c>
      <c r="EF1619">
        <v>6</v>
      </c>
      <c r="EG1619" t="s">
        <v>22</v>
      </c>
      <c r="EH1619">
        <v>0</v>
      </c>
      <c r="EI1619" t="s">
        <v>3</v>
      </c>
      <c r="EJ1619">
        <v>1</v>
      </c>
      <c r="EK1619">
        <v>57001</v>
      </c>
      <c r="EL1619" t="s">
        <v>23</v>
      </c>
      <c r="EM1619" t="s">
        <v>24</v>
      </c>
      <c r="EO1619" t="s">
        <v>3</v>
      </c>
      <c r="EQ1619">
        <v>0</v>
      </c>
      <c r="ER1619">
        <v>5584.57</v>
      </c>
      <c r="ES1619">
        <v>5006.71</v>
      </c>
      <c r="ET1619">
        <v>75.709999999999994</v>
      </c>
      <c r="EU1619">
        <v>6.35</v>
      </c>
      <c r="EV1619">
        <v>502.15</v>
      </c>
      <c r="EW1619">
        <v>62.07</v>
      </c>
      <c r="EX1619">
        <v>0.47</v>
      </c>
      <c r="EY1619">
        <v>0</v>
      </c>
      <c r="FQ1619">
        <v>0</v>
      </c>
      <c r="FR1619">
        <f t="shared" ref="FR1619:FR1628" si="1611">ROUND(IF(AND(BH1619=3,BI1619=3),P1619,0),2)</f>
        <v>0</v>
      </c>
      <c r="FS1619">
        <v>0</v>
      </c>
      <c r="FX1619">
        <v>80</v>
      </c>
      <c r="FY1619">
        <v>68</v>
      </c>
      <c r="GA1619" t="s">
        <v>3</v>
      </c>
      <c r="GD1619">
        <v>1</v>
      </c>
      <c r="GF1619">
        <v>-844954107</v>
      </c>
      <c r="GG1619">
        <v>2</v>
      </c>
      <c r="GH1619">
        <v>1</v>
      </c>
      <c r="GI1619">
        <v>2</v>
      </c>
      <c r="GJ1619">
        <v>0</v>
      </c>
      <c r="GK1619">
        <v>0</v>
      </c>
      <c r="GL1619">
        <f t="shared" ref="GL1619:GL1628" si="1612">ROUND(IF(AND(BH1619=3,BI1619=3,FS1619&lt;&gt;0),P1619,0),2)</f>
        <v>0</v>
      </c>
      <c r="GM1619">
        <f t="shared" ref="GM1619:GM1628" si="1613">ROUND(O1619+X1619+Y1619,2)+GX1619</f>
        <v>46302.89</v>
      </c>
      <c r="GN1619">
        <f t="shared" ref="GN1619:GN1628" si="1614">IF(OR(BI1619=0,BI1619=1),ROUND(O1619+X1619+Y1619,2),0)</f>
        <v>46302.89</v>
      </c>
      <c r="GO1619">
        <f t="shared" ref="GO1619:GO1628" si="1615">IF(BI1619=2,ROUND(O1619+X1619+Y1619,2),0)</f>
        <v>0</v>
      </c>
      <c r="GP1619">
        <f t="shared" ref="GP1619:GP1628" si="1616">IF(BI1619=4,ROUND(O1619+X1619+Y1619,2)+GX1619,0)</f>
        <v>0</v>
      </c>
      <c r="GR1619">
        <v>0</v>
      </c>
      <c r="GS1619">
        <v>3</v>
      </c>
      <c r="GT1619">
        <v>0</v>
      </c>
      <c r="GU1619" t="s">
        <v>3</v>
      </c>
      <c r="GV1619">
        <f t="shared" ref="GV1619:GV1628" si="1617">ROUND((GT1619),6)</f>
        <v>0</v>
      </c>
      <c r="GW1619">
        <v>1</v>
      </c>
      <c r="GX1619">
        <f t="shared" ref="GX1619:GX1628" si="1618">ROUND(HC1619*I1619,2)</f>
        <v>0</v>
      </c>
      <c r="HA1619">
        <v>0</v>
      </c>
      <c r="HB1619">
        <v>0</v>
      </c>
      <c r="HC1619">
        <f t="shared" ref="HC1619:HC1628" si="1619">GV1619*GW1619</f>
        <v>0</v>
      </c>
      <c r="HE1619" t="s">
        <v>3</v>
      </c>
      <c r="HF1619" t="s">
        <v>3</v>
      </c>
      <c r="IK1619">
        <v>0</v>
      </c>
    </row>
    <row r="1620" spans="1:245">
      <c r="A1620">
        <v>18</v>
      </c>
      <c r="B1620">
        <v>0</v>
      </c>
      <c r="C1620">
        <v>1465</v>
      </c>
      <c r="E1620" t="s">
        <v>25</v>
      </c>
      <c r="F1620" t="s">
        <v>26</v>
      </c>
      <c r="G1620" t="s">
        <v>27</v>
      </c>
      <c r="H1620" t="s">
        <v>28</v>
      </c>
      <c r="I1620">
        <f>I1619*J1620</f>
        <v>1.2462</v>
      </c>
      <c r="J1620">
        <v>1.8599999999999999</v>
      </c>
      <c r="O1620">
        <f t="shared" si="1581"/>
        <v>0</v>
      </c>
      <c r="P1620">
        <f t="shared" si="1582"/>
        <v>0</v>
      </c>
      <c r="Q1620">
        <f t="shared" si="1583"/>
        <v>0</v>
      </c>
      <c r="R1620">
        <f t="shared" si="1584"/>
        <v>0</v>
      </c>
      <c r="S1620">
        <f t="shared" si="1585"/>
        <v>0</v>
      </c>
      <c r="T1620">
        <f t="shared" si="1586"/>
        <v>0</v>
      </c>
      <c r="U1620">
        <f t="shared" si="1587"/>
        <v>0</v>
      </c>
      <c r="V1620">
        <f t="shared" si="1588"/>
        <v>0</v>
      </c>
      <c r="W1620">
        <f t="shared" si="1589"/>
        <v>0</v>
      </c>
      <c r="X1620">
        <f t="shared" si="1590"/>
        <v>0</v>
      </c>
      <c r="Y1620">
        <f t="shared" si="1591"/>
        <v>0</v>
      </c>
      <c r="AA1620">
        <v>33525518</v>
      </c>
      <c r="AB1620">
        <f t="shared" si="1592"/>
        <v>0</v>
      </c>
      <c r="AC1620">
        <f>ROUND((ES1620),6)</f>
        <v>0</v>
      </c>
      <c r="AD1620">
        <f t="shared" si="1593"/>
        <v>0</v>
      </c>
      <c r="AE1620">
        <f t="shared" si="1594"/>
        <v>0</v>
      </c>
      <c r="AF1620">
        <f t="shared" si="1595"/>
        <v>0</v>
      </c>
      <c r="AG1620">
        <f t="shared" si="1596"/>
        <v>0</v>
      </c>
      <c r="AH1620">
        <f t="shared" si="1597"/>
        <v>0</v>
      </c>
      <c r="AI1620">
        <f t="shared" si="1598"/>
        <v>0</v>
      </c>
      <c r="AJ1620">
        <f t="shared" si="1599"/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80</v>
      </c>
      <c r="AU1620">
        <v>68</v>
      </c>
      <c r="AV1620">
        <v>1</v>
      </c>
      <c r="AW1620">
        <v>1</v>
      </c>
      <c r="AZ1620">
        <v>1</v>
      </c>
      <c r="BA1620">
        <v>1</v>
      </c>
      <c r="BB1620">
        <v>1</v>
      </c>
      <c r="BC1620">
        <v>1</v>
      </c>
      <c r="BD1620" t="s">
        <v>3</v>
      </c>
      <c r="BE1620" t="s">
        <v>3</v>
      </c>
      <c r="BF1620" t="s">
        <v>3</v>
      </c>
      <c r="BG1620" t="s">
        <v>3</v>
      </c>
      <c r="BH1620">
        <v>3</v>
      </c>
      <c r="BI1620">
        <v>1</v>
      </c>
      <c r="BJ1620" t="s">
        <v>29</v>
      </c>
      <c r="BM1620">
        <v>57001</v>
      </c>
      <c r="BN1620">
        <v>0</v>
      </c>
      <c r="BO1620" t="s">
        <v>3</v>
      </c>
      <c r="BP1620">
        <v>0</v>
      </c>
      <c r="BQ1620">
        <v>6</v>
      </c>
      <c r="BR1620">
        <v>0</v>
      </c>
      <c r="BS1620">
        <v>1</v>
      </c>
      <c r="BT1620">
        <v>1</v>
      </c>
      <c r="BU1620">
        <v>1</v>
      </c>
      <c r="BV1620">
        <v>1</v>
      </c>
      <c r="BW1620">
        <v>1</v>
      </c>
      <c r="BX1620">
        <v>1</v>
      </c>
      <c r="BY1620" t="s">
        <v>3</v>
      </c>
      <c r="BZ1620">
        <v>80</v>
      </c>
      <c r="CA1620">
        <v>68</v>
      </c>
      <c r="CE1620">
        <v>0</v>
      </c>
      <c r="CF1620">
        <v>0</v>
      </c>
      <c r="CG1620">
        <v>0</v>
      </c>
      <c r="CM1620">
        <v>0</v>
      </c>
      <c r="CN1620" t="s">
        <v>3</v>
      </c>
      <c r="CO1620">
        <v>0</v>
      </c>
      <c r="CP1620">
        <f t="shared" si="1600"/>
        <v>0</v>
      </c>
      <c r="CQ1620">
        <f t="shared" si="1601"/>
        <v>0</v>
      </c>
      <c r="CR1620">
        <f t="shared" si="1602"/>
        <v>0</v>
      </c>
      <c r="CS1620">
        <f t="shared" si="1603"/>
        <v>0</v>
      </c>
      <c r="CT1620">
        <f t="shared" si="1604"/>
        <v>0</v>
      </c>
      <c r="CU1620">
        <f t="shared" si="1605"/>
        <v>0</v>
      </c>
      <c r="CV1620">
        <f t="shared" si="1606"/>
        <v>0</v>
      </c>
      <c r="CW1620">
        <f t="shared" si="1607"/>
        <v>0</v>
      </c>
      <c r="CX1620">
        <f t="shared" si="1608"/>
        <v>0</v>
      </c>
      <c r="CY1620">
        <f t="shared" si="1609"/>
        <v>0</v>
      </c>
      <c r="CZ1620">
        <f t="shared" si="1610"/>
        <v>0</v>
      </c>
      <c r="DC1620" t="s">
        <v>3</v>
      </c>
      <c r="DD1620" t="s">
        <v>3</v>
      </c>
      <c r="DE1620" t="s">
        <v>3</v>
      </c>
      <c r="DF1620" t="s">
        <v>3</v>
      </c>
      <c r="DG1620" t="s">
        <v>3</v>
      </c>
      <c r="DH1620" t="s">
        <v>3</v>
      </c>
      <c r="DI1620" t="s">
        <v>3</v>
      </c>
      <c r="DJ1620" t="s">
        <v>3</v>
      </c>
      <c r="DK1620" t="s">
        <v>3</v>
      </c>
      <c r="DL1620" t="s">
        <v>3</v>
      </c>
      <c r="DM1620" t="s">
        <v>3</v>
      </c>
      <c r="DN1620">
        <v>0</v>
      </c>
      <c r="DO1620">
        <v>0</v>
      </c>
      <c r="DP1620">
        <v>1</v>
      </c>
      <c r="DQ1620">
        <v>1</v>
      </c>
      <c r="DU1620">
        <v>1009</v>
      </c>
      <c r="DV1620" t="s">
        <v>28</v>
      </c>
      <c r="DW1620" t="s">
        <v>28</v>
      </c>
      <c r="DX1620">
        <v>1000</v>
      </c>
      <c r="DZ1620" t="s">
        <v>3</v>
      </c>
      <c r="EA1620" t="s">
        <v>3</v>
      </c>
      <c r="EB1620" t="s">
        <v>3</v>
      </c>
      <c r="EC1620" t="s">
        <v>3</v>
      </c>
      <c r="EE1620">
        <v>36260505</v>
      </c>
      <c r="EF1620">
        <v>6</v>
      </c>
      <c r="EG1620" t="s">
        <v>22</v>
      </c>
      <c r="EH1620">
        <v>0</v>
      </c>
      <c r="EI1620" t="s">
        <v>3</v>
      </c>
      <c r="EJ1620">
        <v>1</v>
      </c>
      <c r="EK1620">
        <v>57001</v>
      </c>
      <c r="EL1620" t="s">
        <v>23</v>
      </c>
      <c r="EM1620" t="s">
        <v>24</v>
      </c>
      <c r="EO1620" t="s">
        <v>3</v>
      </c>
      <c r="EQ1620">
        <v>0</v>
      </c>
      <c r="ER1620">
        <v>0</v>
      </c>
      <c r="ES1620">
        <v>0</v>
      </c>
      <c r="ET1620">
        <v>0</v>
      </c>
      <c r="EU1620">
        <v>0</v>
      </c>
      <c r="EV1620">
        <v>0</v>
      </c>
      <c r="EW1620">
        <v>0</v>
      </c>
      <c r="EX1620">
        <v>0</v>
      </c>
      <c r="FQ1620">
        <v>0</v>
      </c>
      <c r="FR1620">
        <f t="shared" si="1611"/>
        <v>0</v>
      </c>
      <c r="FS1620">
        <v>0</v>
      </c>
      <c r="FX1620">
        <v>80</v>
      </c>
      <c r="FY1620">
        <v>68</v>
      </c>
      <c r="GA1620" t="s">
        <v>3</v>
      </c>
      <c r="GD1620">
        <v>1</v>
      </c>
      <c r="GF1620">
        <v>-304821490</v>
      </c>
      <c r="GG1620">
        <v>2</v>
      </c>
      <c r="GH1620">
        <v>1</v>
      </c>
      <c r="GI1620">
        <v>-2</v>
      </c>
      <c r="GJ1620">
        <v>0</v>
      </c>
      <c r="GK1620">
        <v>0</v>
      </c>
      <c r="GL1620">
        <f t="shared" si="1612"/>
        <v>0</v>
      </c>
      <c r="GM1620">
        <f t="shared" si="1613"/>
        <v>0</v>
      </c>
      <c r="GN1620">
        <f t="shared" si="1614"/>
        <v>0</v>
      </c>
      <c r="GO1620">
        <f t="shared" si="1615"/>
        <v>0</v>
      </c>
      <c r="GP1620">
        <f t="shared" si="1616"/>
        <v>0</v>
      </c>
      <c r="GR1620">
        <v>0</v>
      </c>
      <c r="GS1620">
        <v>3</v>
      </c>
      <c r="GT1620">
        <v>0</v>
      </c>
      <c r="GU1620" t="s">
        <v>3</v>
      </c>
      <c r="GV1620">
        <f t="shared" si="1617"/>
        <v>0</v>
      </c>
      <c r="GW1620">
        <v>1</v>
      </c>
      <c r="GX1620">
        <f t="shared" si="1618"/>
        <v>0</v>
      </c>
      <c r="HA1620">
        <v>0</v>
      </c>
      <c r="HB1620">
        <v>0</v>
      </c>
      <c r="HC1620">
        <f t="shared" si="1619"/>
        <v>0</v>
      </c>
      <c r="HE1620" t="s">
        <v>3</v>
      </c>
      <c r="HF1620" t="s">
        <v>3</v>
      </c>
      <c r="IK1620">
        <v>0</v>
      </c>
    </row>
    <row r="1621" spans="1:245">
      <c r="A1621">
        <v>17</v>
      </c>
      <c r="B1621">
        <v>0</v>
      </c>
      <c r="C1621">
        <f>ROW(SmtRes!A1472)</f>
        <v>1472</v>
      </c>
      <c r="D1621">
        <f>ROW(EtalonRes!A1458)</f>
        <v>1458</v>
      </c>
      <c r="E1621" t="s">
        <v>30</v>
      </c>
      <c r="F1621" t="s">
        <v>201</v>
      </c>
      <c r="G1621" t="s">
        <v>202</v>
      </c>
      <c r="H1621" t="s">
        <v>195</v>
      </c>
      <c r="I1621">
        <f>ROUND(67/100,9)</f>
        <v>0.67</v>
      </c>
      <c r="J1621">
        <v>0</v>
      </c>
      <c r="O1621">
        <f t="shared" si="1581"/>
        <v>30038.23</v>
      </c>
      <c r="P1621">
        <f t="shared" si="1582"/>
        <v>21960.06</v>
      </c>
      <c r="Q1621">
        <f t="shared" si="1583"/>
        <v>2653.94</v>
      </c>
      <c r="R1621">
        <f t="shared" si="1584"/>
        <v>1431.51</v>
      </c>
      <c r="S1621">
        <f t="shared" si="1585"/>
        <v>5424.23</v>
      </c>
      <c r="T1621">
        <f t="shared" si="1586"/>
        <v>0</v>
      </c>
      <c r="U1621">
        <f t="shared" si="1587"/>
        <v>20.944200000000002</v>
      </c>
      <c r="V1621">
        <f t="shared" si="1588"/>
        <v>4.4890000000000008</v>
      </c>
      <c r="W1621">
        <f t="shared" si="1589"/>
        <v>0</v>
      </c>
      <c r="X1621">
        <f t="shared" si="1590"/>
        <v>7609.87</v>
      </c>
      <c r="Y1621">
        <f t="shared" si="1591"/>
        <v>4387.67</v>
      </c>
      <c r="AA1621">
        <v>33525518</v>
      </c>
      <c r="AB1621">
        <f t="shared" si="1592"/>
        <v>6214.53</v>
      </c>
      <c r="AC1621">
        <f>ROUND((ES1621),6)</f>
        <v>5583.68</v>
      </c>
      <c r="AD1621">
        <f t="shared" si="1593"/>
        <v>375.46</v>
      </c>
      <c r="AE1621">
        <f t="shared" si="1594"/>
        <v>67.400000000000006</v>
      </c>
      <c r="AF1621">
        <f t="shared" si="1595"/>
        <v>255.39</v>
      </c>
      <c r="AG1621">
        <f t="shared" si="1596"/>
        <v>0</v>
      </c>
      <c r="AH1621">
        <f t="shared" si="1597"/>
        <v>31.26</v>
      </c>
      <c r="AI1621">
        <f t="shared" si="1598"/>
        <v>6.7</v>
      </c>
      <c r="AJ1621">
        <f t="shared" si="1599"/>
        <v>0</v>
      </c>
      <c r="AK1621">
        <v>6214.53</v>
      </c>
      <c r="AL1621">
        <v>5583.68</v>
      </c>
      <c r="AM1621">
        <v>375.46</v>
      </c>
      <c r="AN1621">
        <v>67.400000000000006</v>
      </c>
      <c r="AO1621">
        <v>255.39</v>
      </c>
      <c r="AP1621">
        <v>0</v>
      </c>
      <c r="AQ1621">
        <v>31.26</v>
      </c>
      <c r="AR1621">
        <v>6.7</v>
      </c>
      <c r="AS1621">
        <v>0</v>
      </c>
      <c r="AT1621">
        <v>111</v>
      </c>
      <c r="AU1621">
        <v>64</v>
      </c>
      <c r="AV1621">
        <v>1</v>
      </c>
      <c r="AW1621">
        <v>1</v>
      </c>
      <c r="AZ1621">
        <v>1</v>
      </c>
      <c r="BA1621">
        <v>31.7</v>
      </c>
      <c r="BB1621">
        <v>10.55</v>
      </c>
      <c r="BC1621">
        <v>5.87</v>
      </c>
      <c r="BD1621" t="s">
        <v>3</v>
      </c>
      <c r="BE1621" t="s">
        <v>3</v>
      </c>
      <c r="BF1621" t="s">
        <v>3</v>
      </c>
      <c r="BG1621" t="s">
        <v>3</v>
      </c>
      <c r="BH1621">
        <v>0</v>
      </c>
      <c r="BI1621">
        <v>1</v>
      </c>
      <c r="BJ1621" t="s">
        <v>203</v>
      </c>
      <c r="BM1621">
        <v>11001</v>
      </c>
      <c r="BN1621">
        <v>0</v>
      </c>
      <c r="BO1621" t="s">
        <v>201</v>
      </c>
      <c r="BP1621">
        <v>1</v>
      </c>
      <c r="BQ1621">
        <v>2</v>
      </c>
      <c r="BR1621">
        <v>0</v>
      </c>
      <c r="BS1621">
        <v>31.7</v>
      </c>
      <c r="BT1621">
        <v>1</v>
      </c>
      <c r="BU1621">
        <v>1</v>
      </c>
      <c r="BV1621">
        <v>1</v>
      </c>
      <c r="BW1621">
        <v>1</v>
      </c>
      <c r="BX1621">
        <v>1</v>
      </c>
      <c r="BY1621" t="s">
        <v>3</v>
      </c>
      <c r="BZ1621">
        <v>123</v>
      </c>
      <c r="CA1621">
        <v>75</v>
      </c>
      <c r="CE1621">
        <v>0</v>
      </c>
      <c r="CF1621">
        <v>0</v>
      </c>
      <c r="CG1621">
        <v>0</v>
      </c>
      <c r="CM1621">
        <v>0</v>
      </c>
      <c r="CN1621" t="s">
        <v>3</v>
      </c>
      <c r="CO1621">
        <v>0</v>
      </c>
      <c r="CP1621">
        <f t="shared" si="1600"/>
        <v>30038.23</v>
      </c>
      <c r="CQ1621">
        <f t="shared" si="1601"/>
        <v>32776.2016</v>
      </c>
      <c r="CR1621">
        <f t="shared" si="1602"/>
        <v>3961.1030000000001</v>
      </c>
      <c r="CS1621">
        <f t="shared" si="1603"/>
        <v>2136.58</v>
      </c>
      <c r="CT1621">
        <f t="shared" si="1604"/>
        <v>8095.8629999999994</v>
      </c>
      <c r="CU1621">
        <f t="shared" si="1605"/>
        <v>0</v>
      </c>
      <c r="CV1621">
        <f t="shared" si="1606"/>
        <v>31.26</v>
      </c>
      <c r="CW1621">
        <f t="shared" si="1607"/>
        <v>6.7</v>
      </c>
      <c r="CX1621">
        <f t="shared" si="1608"/>
        <v>0</v>
      </c>
      <c r="CY1621">
        <f t="shared" si="1609"/>
        <v>7609.8714</v>
      </c>
      <c r="CZ1621">
        <f t="shared" si="1610"/>
        <v>4387.6736000000001</v>
      </c>
      <c r="DC1621" t="s">
        <v>3</v>
      </c>
      <c r="DD1621" t="s">
        <v>3</v>
      </c>
      <c r="DE1621" t="s">
        <v>3</v>
      </c>
      <c r="DF1621" t="s">
        <v>3</v>
      </c>
      <c r="DG1621" t="s">
        <v>3</v>
      </c>
      <c r="DH1621" t="s">
        <v>3</v>
      </c>
      <c r="DI1621" t="s">
        <v>3</v>
      </c>
      <c r="DJ1621" t="s">
        <v>3</v>
      </c>
      <c r="DK1621" t="s">
        <v>3</v>
      </c>
      <c r="DL1621" t="s">
        <v>3</v>
      </c>
      <c r="DM1621" t="s">
        <v>3</v>
      </c>
      <c r="DN1621">
        <v>0</v>
      </c>
      <c r="DO1621">
        <v>0</v>
      </c>
      <c r="DP1621">
        <v>1</v>
      </c>
      <c r="DQ1621">
        <v>1</v>
      </c>
      <c r="DU1621">
        <v>1013</v>
      </c>
      <c r="DV1621" t="s">
        <v>195</v>
      </c>
      <c r="DW1621" t="s">
        <v>195</v>
      </c>
      <c r="DX1621">
        <v>1</v>
      </c>
      <c r="DZ1621" t="s">
        <v>3</v>
      </c>
      <c r="EA1621" t="s">
        <v>3</v>
      </c>
      <c r="EB1621" t="s">
        <v>3</v>
      </c>
      <c r="EC1621" t="s">
        <v>3</v>
      </c>
      <c r="EE1621">
        <v>36260427</v>
      </c>
      <c r="EF1621">
        <v>2</v>
      </c>
      <c r="EG1621" t="s">
        <v>55</v>
      </c>
      <c r="EH1621">
        <v>0</v>
      </c>
      <c r="EI1621" t="s">
        <v>3</v>
      </c>
      <c r="EJ1621">
        <v>1</v>
      </c>
      <c r="EK1621">
        <v>11001</v>
      </c>
      <c r="EL1621" t="s">
        <v>23</v>
      </c>
      <c r="EM1621" t="s">
        <v>197</v>
      </c>
      <c r="EO1621" t="s">
        <v>3</v>
      </c>
      <c r="EQ1621">
        <v>0</v>
      </c>
      <c r="ER1621">
        <v>6214.53</v>
      </c>
      <c r="ES1621">
        <v>5583.68</v>
      </c>
      <c r="ET1621">
        <v>375.46</v>
      </c>
      <c r="EU1621">
        <v>67.400000000000006</v>
      </c>
      <c r="EV1621">
        <v>255.39</v>
      </c>
      <c r="EW1621">
        <v>31.26</v>
      </c>
      <c r="EX1621">
        <v>6.7</v>
      </c>
      <c r="EY1621">
        <v>0</v>
      </c>
      <c r="FQ1621">
        <v>0</v>
      </c>
      <c r="FR1621">
        <f t="shared" si="1611"/>
        <v>0</v>
      </c>
      <c r="FS1621">
        <v>0</v>
      </c>
      <c r="FT1621" t="s">
        <v>58</v>
      </c>
      <c r="FU1621" t="s">
        <v>59</v>
      </c>
      <c r="FX1621">
        <v>110.7</v>
      </c>
      <c r="FY1621">
        <v>63.75</v>
      </c>
      <c r="GA1621" t="s">
        <v>3</v>
      </c>
      <c r="GD1621">
        <v>1</v>
      </c>
      <c r="GF1621">
        <v>1220877284</v>
      </c>
      <c r="GG1621">
        <v>2</v>
      </c>
      <c r="GH1621">
        <v>1</v>
      </c>
      <c r="GI1621">
        <v>2</v>
      </c>
      <c r="GJ1621">
        <v>0</v>
      </c>
      <c r="GK1621">
        <v>0</v>
      </c>
      <c r="GL1621">
        <f t="shared" si="1612"/>
        <v>0</v>
      </c>
      <c r="GM1621">
        <f t="shared" si="1613"/>
        <v>42035.77</v>
      </c>
      <c r="GN1621">
        <f t="shared" si="1614"/>
        <v>42035.77</v>
      </c>
      <c r="GO1621">
        <f t="shared" si="1615"/>
        <v>0</v>
      </c>
      <c r="GP1621">
        <f t="shared" si="1616"/>
        <v>0</v>
      </c>
      <c r="GR1621">
        <v>0</v>
      </c>
      <c r="GS1621">
        <v>3</v>
      </c>
      <c r="GT1621">
        <v>0</v>
      </c>
      <c r="GU1621" t="s">
        <v>3</v>
      </c>
      <c r="GV1621">
        <f t="shared" si="1617"/>
        <v>0</v>
      </c>
      <c r="GW1621">
        <v>1</v>
      </c>
      <c r="GX1621">
        <f t="shared" si="1618"/>
        <v>0</v>
      </c>
      <c r="HA1621">
        <v>0</v>
      </c>
      <c r="HB1621">
        <v>0</v>
      </c>
      <c r="HC1621">
        <f t="shared" si="1619"/>
        <v>0</v>
      </c>
      <c r="HE1621" t="s">
        <v>3</v>
      </c>
      <c r="HF1621" t="s">
        <v>3</v>
      </c>
      <c r="IK1621">
        <v>0</v>
      </c>
    </row>
    <row r="1622" spans="1:245">
      <c r="A1622">
        <v>17</v>
      </c>
      <c r="B1622">
        <v>0</v>
      </c>
      <c r="C1622">
        <f>ROW(SmtRes!A1479)</f>
        <v>1479</v>
      </c>
      <c r="D1622">
        <f>ROW(EtalonRes!A1465)</f>
        <v>1465</v>
      </c>
      <c r="E1622" t="s">
        <v>36</v>
      </c>
      <c r="F1622" t="s">
        <v>363</v>
      </c>
      <c r="G1622" t="s">
        <v>364</v>
      </c>
      <c r="H1622" t="s">
        <v>33</v>
      </c>
      <c r="I1622">
        <f>ROUND(67/100,9)</f>
        <v>0.67</v>
      </c>
      <c r="J1622">
        <v>0</v>
      </c>
      <c r="O1622">
        <f t="shared" si="1581"/>
        <v>7892.18</v>
      </c>
      <c r="P1622">
        <f t="shared" si="1582"/>
        <v>0</v>
      </c>
      <c r="Q1622">
        <f t="shared" si="1583"/>
        <v>408.83</v>
      </c>
      <c r="R1622">
        <f t="shared" si="1584"/>
        <v>100.46</v>
      </c>
      <c r="S1622">
        <f t="shared" si="1585"/>
        <v>7483.35</v>
      </c>
      <c r="T1622">
        <f t="shared" si="1586"/>
        <v>0</v>
      </c>
      <c r="U1622">
        <f t="shared" si="1587"/>
        <v>28.408000000000001</v>
      </c>
      <c r="V1622">
        <f t="shared" si="1588"/>
        <v>0.23449999999999999</v>
      </c>
      <c r="W1622">
        <f t="shared" si="1589"/>
        <v>0</v>
      </c>
      <c r="X1622">
        <f t="shared" si="1590"/>
        <v>8418.0300000000007</v>
      </c>
      <c r="Y1622">
        <f t="shared" si="1591"/>
        <v>4853.6400000000003</v>
      </c>
      <c r="AA1622">
        <v>33525518</v>
      </c>
      <c r="AB1622">
        <f t="shared" si="1592"/>
        <v>406.87</v>
      </c>
      <c r="AC1622">
        <f>ROUND(0,6)</f>
        <v>0</v>
      </c>
      <c r="AD1622">
        <f t="shared" si="1593"/>
        <v>54.53</v>
      </c>
      <c r="AE1622">
        <f t="shared" si="1594"/>
        <v>4.7300000000000004</v>
      </c>
      <c r="AF1622">
        <f t="shared" si="1595"/>
        <v>352.34</v>
      </c>
      <c r="AG1622">
        <f t="shared" si="1596"/>
        <v>0</v>
      </c>
      <c r="AH1622">
        <f t="shared" si="1597"/>
        <v>42.4</v>
      </c>
      <c r="AI1622">
        <f t="shared" si="1598"/>
        <v>0.35</v>
      </c>
      <c r="AJ1622">
        <f t="shared" si="1599"/>
        <v>0</v>
      </c>
      <c r="AK1622">
        <v>406.87</v>
      </c>
      <c r="AL1622">
        <v>0</v>
      </c>
      <c r="AM1622">
        <v>54.53</v>
      </c>
      <c r="AN1622">
        <v>4.7300000000000004</v>
      </c>
      <c r="AO1622">
        <v>352.34</v>
      </c>
      <c r="AP1622">
        <v>0</v>
      </c>
      <c r="AQ1622">
        <v>42.4</v>
      </c>
      <c r="AR1622">
        <v>0.35</v>
      </c>
      <c r="AS1622">
        <v>0</v>
      </c>
      <c r="AT1622">
        <v>111</v>
      </c>
      <c r="AU1622">
        <v>64</v>
      </c>
      <c r="AV1622">
        <v>1</v>
      </c>
      <c r="AW1622">
        <v>1</v>
      </c>
      <c r="AZ1622">
        <v>1</v>
      </c>
      <c r="BA1622">
        <v>31.7</v>
      </c>
      <c r="BB1622">
        <v>11.19</v>
      </c>
      <c r="BC1622">
        <v>7.28</v>
      </c>
      <c r="BD1622" t="s">
        <v>3</v>
      </c>
      <c r="BE1622" t="s">
        <v>3</v>
      </c>
      <c r="BF1622" t="s">
        <v>3</v>
      </c>
      <c r="BG1622" t="s">
        <v>3</v>
      </c>
      <c r="BH1622">
        <v>0</v>
      </c>
      <c r="BI1622">
        <v>1</v>
      </c>
      <c r="BJ1622" t="s">
        <v>365</v>
      </c>
      <c r="BM1622">
        <v>11001</v>
      </c>
      <c r="BN1622">
        <v>0</v>
      </c>
      <c r="BO1622" t="s">
        <v>363</v>
      </c>
      <c r="BP1622">
        <v>1</v>
      </c>
      <c r="BQ1622">
        <v>2</v>
      </c>
      <c r="BR1622">
        <v>0</v>
      </c>
      <c r="BS1622">
        <v>31.7</v>
      </c>
      <c r="BT1622">
        <v>1</v>
      </c>
      <c r="BU1622">
        <v>1</v>
      </c>
      <c r="BV1622">
        <v>1</v>
      </c>
      <c r="BW1622">
        <v>1</v>
      </c>
      <c r="BX1622">
        <v>1</v>
      </c>
      <c r="BY1622" t="s">
        <v>3</v>
      </c>
      <c r="BZ1622">
        <v>123</v>
      </c>
      <c r="CA1622">
        <v>75</v>
      </c>
      <c r="CE1622">
        <v>0</v>
      </c>
      <c r="CF1622">
        <v>0</v>
      </c>
      <c r="CG1622">
        <v>0</v>
      </c>
      <c r="CM1622">
        <v>0</v>
      </c>
      <c r="CN1622" t="s">
        <v>3</v>
      </c>
      <c r="CO1622">
        <v>0</v>
      </c>
      <c r="CP1622">
        <f t="shared" si="1600"/>
        <v>7892.18</v>
      </c>
      <c r="CQ1622">
        <f t="shared" si="1601"/>
        <v>0</v>
      </c>
      <c r="CR1622">
        <f t="shared" si="1602"/>
        <v>610.19069999999999</v>
      </c>
      <c r="CS1622">
        <f t="shared" si="1603"/>
        <v>149.941</v>
      </c>
      <c r="CT1622">
        <f t="shared" si="1604"/>
        <v>11169.177999999998</v>
      </c>
      <c r="CU1622">
        <f t="shared" si="1605"/>
        <v>0</v>
      </c>
      <c r="CV1622">
        <f t="shared" si="1606"/>
        <v>42.4</v>
      </c>
      <c r="CW1622">
        <f t="shared" si="1607"/>
        <v>0.35</v>
      </c>
      <c r="CX1622">
        <f t="shared" si="1608"/>
        <v>0</v>
      </c>
      <c r="CY1622">
        <f t="shared" si="1609"/>
        <v>8418.0290999999997</v>
      </c>
      <c r="CZ1622">
        <f t="shared" si="1610"/>
        <v>4853.6383999999998</v>
      </c>
      <c r="DC1622" t="s">
        <v>3</v>
      </c>
      <c r="DD1622" t="s">
        <v>214</v>
      </c>
      <c r="DE1622" t="s">
        <v>3</v>
      </c>
      <c r="DF1622" t="s">
        <v>3</v>
      </c>
      <c r="DG1622" t="s">
        <v>3</v>
      </c>
      <c r="DH1622" t="s">
        <v>3</v>
      </c>
      <c r="DI1622" t="s">
        <v>3</v>
      </c>
      <c r="DJ1622" t="s">
        <v>3</v>
      </c>
      <c r="DK1622" t="s">
        <v>3</v>
      </c>
      <c r="DL1622" t="s">
        <v>3</v>
      </c>
      <c r="DM1622" t="s">
        <v>3</v>
      </c>
      <c r="DN1622">
        <v>0</v>
      </c>
      <c r="DO1622">
        <v>0</v>
      </c>
      <c r="DP1622">
        <v>1</v>
      </c>
      <c r="DQ1622">
        <v>1</v>
      </c>
      <c r="DU1622">
        <v>1013</v>
      </c>
      <c r="DV1622" t="s">
        <v>33</v>
      </c>
      <c r="DW1622" t="s">
        <v>33</v>
      </c>
      <c r="DX1622">
        <v>1</v>
      </c>
      <c r="DZ1622" t="s">
        <v>3</v>
      </c>
      <c r="EA1622" t="s">
        <v>3</v>
      </c>
      <c r="EB1622" t="s">
        <v>3</v>
      </c>
      <c r="EC1622" t="s">
        <v>3</v>
      </c>
      <c r="EE1622">
        <v>36260427</v>
      </c>
      <c r="EF1622">
        <v>2</v>
      </c>
      <c r="EG1622" t="s">
        <v>55</v>
      </c>
      <c r="EH1622">
        <v>0</v>
      </c>
      <c r="EI1622" t="s">
        <v>3</v>
      </c>
      <c r="EJ1622">
        <v>1</v>
      </c>
      <c r="EK1622">
        <v>11001</v>
      </c>
      <c r="EL1622" t="s">
        <v>23</v>
      </c>
      <c r="EM1622" t="s">
        <v>197</v>
      </c>
      <c r="EO1622" t="s">
        <v>3</v>
      </c>
      <c r="EQ1622">
        <v>0</v>
      </c>
      <c r="ER1622">
        <v>406.87</v>
      </c>
      <c r="ES1622">
        <v>0</v>
      </c>
      <c r="ET1622">
        <v>54.53</v>
      </c>
      <c r="EU1622">
        <v>4.7300000000000004</v>
      </c>
      <c r="EV1622">
        <v>352.34</v>
      </c>
      <c r="EW1622">
        <v>42.4</v>
      </c>
      <c r="EX1622">
        <v>0.35</v>
      </c>
      <c r="EY1622">
        <v>0</v>
      </c>
      <c r="FQ1622">
        <v>0</v>
      </c>
      <c r="FR1622">
        <f t="shared" si="1611"/>
        <v>0</v>
      </c>
      <c r="FS1622">
        <v>0</v>
      </c>
      <c r="FT1622" t="s">
        <v>58</v>
      </c>
      <c r="FU1622" t="s">
        <v>59</v>
      </c>
      <c r="FX1622">
        <v>110.7</v>
      </c>
      <c r="FY1622">
        <v>63.75</v>
      </c>
      <c r="GA1622" t="s">
        <v>3</v>
      </c>
      <c r="GD1622">
        <v>1</v>
      </c>
      <c r="GF1622">
        <v>-780012720</v>
      </c>
      <c r="GG1622">
        <v>2</v>
      </c>
      <c r="GH1622">
        <v>2</v>
      </c>
      <c r="GI1622">
        <v>2</v>
      </c>
      <c r="GJ1622">
        <v>0</v>
      </c>
      <c r="GK1622">
        <v>0</v>
      </c>
      <c r="GL1622">
        <f t="shared" si="1612"/>
        <v>0</v>
      </c>
      <c r="GM1622">
        <f t="shared" si="1613"/>
        <v>21163.85</v>
      </c>
      <c r="GN1622">
        <f t="shared" si="1614"/>
        <v>21163.85</v>
      </c>
      <c r="GO1622">
        <f t="shared" si="1615"/>
        <v>0</v>
      </c>
      <c r="GP1622">
        <f t="shared" si="1616"/>
        <v>0</v>
      </c>
      <c r="GR1622">
        <v>0</v>
      </c>
      <c r="GS1622">
        <v>3</v>
      </c>
      <c r="GT1622">
        <v>0</v>
      </c>
      <c r="GU1622" t="s">
        <v>3</v>
      </c>
      <c r="GV1622">
        <f t="shared" si="1617"/>
        <v>0</v>
      </c>
      <c r="GW1622">
        <v>1</v>
      </c>
      <c r="GX1622">
        <f t="shared" si="1618"/>
        <v>0</v>
      </c>
      <c r="HA1622">
        <v>0</v>
      </c>
      <c r="HB1622">
        <v>0</v>
      </c>
      <c r="HC1622">
        <f t="shared" si="1619"/>
        <v>0</v>
      </c>
      <c r="HE1622" t="s">
        <v>3</v>
      </c>
      <c r="HF1622" t="s">
        <v>3</v>
      </c>
      <c r="IK1622">
        <v>0</v>
      </c>
    </row>
    <row r="1623" spans="1:245">
      <c r="A1623">
        <v>17</v>
      </c>
      <c r="B1623">
        <v>0</v>
      </c>
      <c r="C1623">
        <f>ROW(SmtRes!A1483)</f>
        <v>1483</v>
      </c>
      <c r="D1623">
        <f>ROW(EtalonRes!A1469)</f>
        <v>1469</v>
      </c>
      <c r="E1623" t="s">
        <v>42</v>
      </c>
      <c r="F1623" t="s">
        <v>211</v>
      </c>
      <c r="G1623" t="s">
        <v>212</v>
      </c>
      <c r="H1623" t="s">
        <v>20</v>
      </c>
      <c r="I1623">
        <f>ROUND(35.16/100,9)</f>
        <v>0.35160000000000002</v>
      </c>
      <c r="J1623">
        <v>0</v>
      </c>
      <c r="O1623">
        <f t="shared" si="1581"/>
        <v>987.51</v>
      </c>
      <c r="P1623">
        <f t="shared" si="1582"/>
        <v>0</v>
      </c>
      <c r="Q1623">
        <f t="shared" si="1583"/>
        <v>9.58</v>
      </c>
      <c r="R1623">
        <f t="shared" si="1584"/>
        <v>0</v>
      </c>
      <c r="S1623">
        <f t="shared" si="1585"/>
        <v>977.93</v>
      </c>
      <c r="T1623">
        <f t="shared" si="1586"/>
        <v>0</v>
      </c>
      <c r="U1623">
        <f t="shared" si="1587"/>
        <v>3.1608840000000002</v>
      </c>
      <c r="V1623">
        <f t="shared" si="1588"/>
        <v>0</v>
      </c>
      <c r="W1623">
        <f t="shared" si="1589"/>
        <v>0</v>
      </c>
      <c r="X1623">
        <f t="shared" si="1590"/>
        <v>1085.5</v>
      </c>
      <c r="Y1623">
        <f t="shared" si="1591"/>
        <v>625.88</v>
      </c>
      <c r="AA1623">
        <v>33525518</v>
      </c>
      <c r="AB1623">
        <f t="shared" si="1592"/>
        <v>90.36</v>
      </c>
      <c r="AC1623">
        <f>ROUND(0,6)</f>
        <v>0</v>
      </c>
      <c r="AD1623">
        <f t="shared" si="1593"/>
        <v>2.62</v>
      </c>
      <c r="AE1623">
        <f t="shared" si="1594"/>
        <v>0</v>
      </c>
      <c r="AF1623">
        <f t="shared" si="1595"/>
        <v>87.74</v>
      </c>
      <c r="AG1623">
        <f t="shared" si="1596"/>
        <v>0</v>
      </c>
      <c r="AH1623">
        <f t="shared" si="1597"/>
        <v>8.99</v>
      </c>
      <c r="AI1623">
        <f t="shared" si="1598"/>
        <v>0</v>
      </c>
      <c r="AJ1623">
        <f t="shared" si="1599"/>
        <v>0</v>
      </c>
      <c r="AK1623">
        <v>90.36</v>
      </c>
      <c r="AL1623">
        <v>0</v>
      </c>
      <c r="AM1623">
        <v>2.62</v>
      </c>
      <c r="AN1623">
        <v>0</v>
      </c>
      <c r="AO1623">
        <v>87.74</v>
      </c>
      <c r="AP1623">
        <v>0</v>
      </c>
      <c r="AQ1623">
        <v>8.99</v>
      </c>
      <c r="AR1623">
        <v>0</v>
      </c>
      <c r="AS1623">
        <v>0</v>
      </c>
      <c r="AT1623">
        <v>111</v>
      </c>
      <c r="AU1623">
        <v>64</v>
      </c>
      <c r="AV1623">
        <v>1</v>
      </c>
      <c r="AW1623">
        <v>1</v>
      </c>
      <c r="AZ1623">
        <v>1</v>
      </c>
      <c r="BA1623">
        <v>31.7</v>
      </c>
      <c r="BB1623">
        <v>10.4</v>
      </c>
      <c r="BC1623">
        <v>2.86</v>
      </c>
      <c r="BD1623" t="s">
        <v>3</v>
      </c>
      <c r="BE1623" t="s">
        <v>3</v>
      </c>
      <c r="BF1623" t="s">
        <v>3</v>
      </c>
      <c r="BG1623" t="s">
        <v>3</v>
      </c>
      <c r="BH1623">
        <v>0</v>
      </c>
      <c r="BI1623">
        <v>1</v>
      </c>
      <c r="BJ1623" t="s">
        <v>213</v>
      </c>
      <c r="BM1623">
        <v>11001</v>
      </c>
      <c r="BN1623">
        <v>0</v>
      </c>
      <c r="BO1623" t="s">
        <v>211</v>
      </c>
      <c r="BP1623">
        <v>1</v>
      </c>
      <c r="BQ1623">
        <v>2</v>
      </c>
      <c r="BR1623">
        <v>0</v>
      </c>
      <c r="BS1623">
        <v>31.7</v>
      </c>
      <c r="BT1623">
        <v>1</v>
      </c>
      <c r="BU1623">
        <v>1</v>
      </c>
      <c r="BV1623">
        <v>1</v>
      </c>
      <c r="BW1623">
        <v>1</v>
      </c>
      <c r="BX1623">
        <v>1</v>
      </c>
      <c r="BY1623" t="s">
        <v>3</v>
      </c>
      <c r="BZ1623">
        <v>123</v>
      </c>
      <c r="CA1623">
        <v>75</v>
      </c>
      <c r="CE1623">
        <v>0</v>
      </c>
      <c r="CF1623">
        <v>0</v>
      </c>
      <c r="CG1623">
        <v>0</v>
      </c>
      <c r="CM1623">
        <v>0</v>
      </c>
      <c r="CN1623" t="s">
        <v>3</v>
      </c>
      <c r="CO1623">
        <v>0</v>
      </c>
      <c r="CP1623">
        <f t="shared" si="1600"/>
        <v>987.51</v>
      </c>
      <c r="CQ1623">
        <f t="shared" si="1601"/>
        <v>0</v>
      </c>
      <c r="CR1623">
        <f t="shared" si="1602"/>
        <v>27.248000000000001</v>
      </c>
      <c r="CS1623">
        <f t="shared" si="1603"/>
        <v>0</v>
      </c>
      <c r="CT1623">
        <f t="shared" si="1604"/>
        <v>2781.3579999999997</v>
      </c>
      <c r="CU1623">
        <f t="shared" si="1605"/>
        <v>0</v>
      </c>
      <c r="CV1623">
        <f t="shared" si="1606"/>
        <v>8.99</v>
      </c>
      <c r="CW1623">
        <f t="shared" si="1607"/>
        <v>0</v>
      </c>
      <c r="CX1623">
        <f t="shared" si="1608"/>
        <v>0</v>
      </c>
      <c r="CY1623">
        <f t="shared" si="1609"/>
        <v>1085.5022999999999</v>
      </c>
      <c r="CZ1623">
        <f t="shared" si="1610"/>
        <v>625.87519999999995</v>
      </c>
      <c r="DC1623" t="s">
        <v>3</v>
      </c>
      <c r="DD1623" t="s">
        <v>214</v>
      </c>
      <c r="DE1623" t="s">
        <v>3</v>
      </c>
      <c r="DF1623" t="s">
        <v>3</v>
      </c>
      <c r="DG1623" t="s">
        <v>3</v>
      </c>
      <c r="DH1623" t="s">
        <v>3</v>
      </c>
      <c r="DI1623" t="s">
        <v>3</v>
      </c>
      <c r="DJ1623" t="s">
        <v>3</v>
      </c>
      <c r="DK1623" t="s">
        <v>3</v>
      </c>
      <c r="DL1623" t="s">
        <v>3</v>
      </c>
      <c r="DM1623" t="s">
        <v>3</v>
      </c>
      <c r="DN1623">
        <v>0</v>
      </c>
      <c r="DO1623">
        <v>0</v>
      </c>
      <c r="DP1623">
        <v>1</v>
      </c>
      <c r="DQ1623">
        <v>1</v>
      </c>
      <c r="DU1623">
        <v>1013</v>
      </c>
      <c r="DV1623" t="s">
        <v>20</v>
      </c>
      <c r="DW1623" t="s">
        <v>20</v>
      </c>
      <c r="DX1623">
        <v>1</v>
      </c>
      <c r="DZ1623" t="s">
        <v>3</v>
      </c>
      <c r="EA1623" t="s">
        <v>3</v>
      </c>
      <c r="EB1623" t="s">
        <v>3</v>
      </c>
      <c r="EC1623" t="s">
        <v>3</v>
      </c>
      <c r="EE1623">
        <v>36260427</v>
      </c>
      <c r="EF1623">
        <v>2</v>
      </c>
      <c r="EG1623" t="s">
        <v>55</v>
      </c>
      <c r="EH1623">
        <v>0</v>
      </c>
      <c r="EI1623" t="s">
        <v>3</v>
      </c>
      <c r="EJ1623">
        <v>1</v>
      </c>
      <c r="EK1623">
        <v>11001</v>
      </c>
      <c r="EL1623" t="s">
        <v>23</v>
      </c>
      <c r="EM1623" t="s">
        <v>197</v>
      </c>
      <c r="EO1623" t="s">
        <v>3</v>
      </c>
      <c r="EQ1623">
        <v>0</v>
      </c>
      <c r="ER1623">
        <v>90.36</v>
      </c>
      <c r="ES1623">
        <v>0</v>
      </c>
      <c r="ET1623">
        <v>2.62</v>
      </c>
      <c r="EU1623">
        <v>0</v>
      </c>
      <c r="EV1623">
        <v>87.74</v>
      </c>
      <c r="EW1623">
        <v>8.99</v>
      </c>
      <c r="EX1623">
        <v>0</v>
      </c>
      <c r="EY1623">
        <v>0</v>
      </c>
      <c r="FQ1623">
        <v>0</v>
      </c>
      <c r="FR1623">
        <f t="shared" si="1611"/>
        <v>0</v>
      </c>
      <c r="FS1623">
        <v>0</v>
      </c>
      <c r="FT1623" t="s">
        <v>58</v>
      </c>
      <c r="FU1623" t="s">
        <v>59</v>
      </c>
      <c r="FX1623">
        <v>110.7</v>
      </c>
      <c r="FY1623">
        <v>63.75</v>
      </c>
      <c r="GA1623" t="s">
        <v>3</v>
      </c>
      <c r="GD1623">
        <v>1</v>
      </c>
      <c r="GF1623">
        <v>273681548</v>
      </c>
      <c r="GG1623">
        <v>2</v>
      </c>
      <c r="GH1623">
        <v>2</v>
      </c>
      <c r="GI1623">
        <v>2</v>
      </c>
      <c r="GJ1623">
        <v>0</v>
      </c>
      <c r="GK1623">
        <v>0</v>
      </c>
      <c r="GL1623">
        <f t="shared" si="1612"/>
        <v>0</v>
      </c>
      <c r="GM1623">
        <f t="shared" si="1613"/>
        <v>2698.89</v>
      </c>
      <c r="GN1623">
        <f t="shared" si="1614"/>
        <v>2698.89</v>
      </c>
      <c r="GO1623">
        <f t="shared" si="1615"/>
        <v>0</v>
      </c>
      <c r="GP1623">
        <f t="shared" si="1616"/>
        <v>0</v>
      </c>
      <c r="GR1623">
        <v>0</v>
      </c>
      <c r="GS1623">
        <v>3</v>
      </c>
      <c r="GT1623">
        <v>0</v>
      </c>
      <c r="GU1623" t="s">
        <v>3</v>
      </c>
      <c r="GV1623">
        <f t="shared" si="1617"/>
        <v>0</v>
      </c>
      <c r="GW1623">
        <v>1</v>
      </c>
      <c r="GX1623">
        <f t="shared" si="1618"/>
        <v>0</v>
      </c>
      <c r="HA1623">
        <v>0</v>
      </c>
      <c r="HB1623">
        <v>0</v>
      </c>
      <c r="HC1623">
        <f t="shared" si="1619"/>
        <v>0</v>
      </c>
      <c r="HE1623" t="s">
        <v>3</v>
      </c>
      <c r="HF1623" t="s">
        <v>3</v>
      </c>
      <c r="IK1623">
        <v>0</v>
      </c>
    </row>
    <row r="1624" spans="1:245">
      <c r="A1624">
        <v>17</v>
      </c>
      <c r="B1624">
        <v>0</v>
      </c>
      <c r="C1624">
        <f>ROW(SmtRes!A1489)</f>
        <v>1489</v>
      </c>
      <c r="D1624">
        <f>ROW(EtalonRes!A1475)</f>
        <v>1475</v>
      </c>
      <c r="E1624" t="s">
        <v>50</v>
      </c>
      <c r="F1624" t="s">
        <v>366</v>
      </c>
      <c r="G1624" t="s">
        <v>367</v>
      </c>
      <c r="H1624" t="s">
        <v>33</v>
      </c>
      <c r="I1624">
        <f>ROUND(86/100,9)</f>
        <v>0.86</v>
      </c>
      <c r="J1624">
        <v>0</v>
      </c>
      <c r="O1624">
        <f t="shared" si="1581"/>
        <v>4307.62</v>
      </c>
      <c r="P1624">
        <f t="shared" si="1582"/>
        <v>8.02</v>
      </c>
      <c r="Q1624">
        <f t="shared" si="1583"/>
        <v>19.47</v>
      </c>
      <c r="R1624">
        <f t="shared" si="1584"/>
        <v>3.82</v>
      </c>
      <c r="S1624">
        <f t="shared" si="1585"/>
        <v>4280.13</v>
      </c>
      <c r="T1624">
        <f t="shared" si="1586"/>
        <v>0</v>
      </c>
      <c r="U1624">
        <f t="shared" si="1587"/>
        <v>14.0352</v>
      </c>
      <c r="V1624">
        <f t="shared" si="1588"/>
        <v>8.6E-3</v>
      </c>
      <c r="W1624">
        <f t="shared" si="1589"/>
        <v>0</v>
      </c>
      <c r="X1624">
        <f t="shared" si="1590"/>
        <v>4069.75</v>
      </c>
      <c r="Y1624">
        <f t="shared" si="1591"/>
        <v>2013.46</v>
      </c>
      <c r="AA1624">
        <v>33525518</v>
      </c>
      <c r="AB1624">
        <f t="shared" si="1592"/>
        <v>159.41999999999999</v>
      </c>
      <c r="AC1624">
        <f>ROUND((ES1624),6)</f>
        <v>0.36</v>
      </c>
      <c r="AD1624">
        <f t="shared" si="1593"/>
        <v>2.06</v>
      </c>
      <c r="AE1624">
        <f t="shared" si="1594"/>
        <v>0.14000000000000001</v>
      </c>
      <c r="AF1624">
        <f t="shared" si="1595"/>
        <v>157</v>
      </c>
      <c r="AG1624">
        <f t="shared" si="1596"/>
        <v>0</v>
      </c>
      <c r="AH1624">
        <f t="shared" si="1597"/>
        <v>16.32</v>
      </c>
      <c r="AI1624">
        <f t="shared" si="1598"/>
        <v>0.01</v>
      </c>
      <c r="AJ1624">
        <f t="shared" si="1599"/>
        <v>0</v>
      </c>
      <c r="AK1624">
        <v>159.41999999999999</v>
      </c>
      <c r="AL1624">
        <v>0.36</v>
      </c>
      <c r="AM1624">
        <v>2.06</v>
      </c>
      <c r="AN1624">
        <v>0.14000000000000001</v>
      </c>
      <c r="AO1624">
        <v>157</v>
      </c>
      <c r="AP1624">
        <v>0</v>
      </c>
      <c r="AQ1624">
        <v>16.32</v>
      </c>
      <c r="AR1624">
        <v>0.01</v>
      </c>
      <c r="AS1624">
        <v>0</v>
      </c>
      <c r="AT1624">
        <v>95</v>
      </c>
      <c r="AU1624">
        <v>47</v>
      </c>
      <c r="AV1624">
        <v>1</v>
      </c>
      <c r="AW1624">
        <v>1</v>
      </c>
      <c r="AZ1624">
        <v>1</v>
      </c>
      <c r="BA1624">
        <v>31.7</v>
      </c>
      <c r="BB1624">
        <v>10.99</v>
      </c>
      <c r="BC1624">
        <v>25.89</v>
      </c>
      <c r="BD1624" t="s">
        <v>3</v>
      </c>
      <c r="BE1624" t="s">
        <v>3</v>
      </c>
      <c r="BF1624" t="s">
        <v>3</v>
      </c>
      <c r="BG1624" t="s">
        <v>3</v>
      </c>
      <c r="BH1624">
        <v>0</v>
      </c>
      <c r="BI1624">
        <v>1</v>
      </c>
      <c r="BJ1624" t="s">
        <v>368</v>
      </c>
      <c r="BM1624">
        <v>15001</v>
      </c>
      <c r="BN1624">
        <v>0</v>
      </c>
      <c r="BO1624" t="s">
        <v>366</v>
      </c>
      <c r="BP1624">
        <v>1</v>
      </c>
      <c r="BQ1624">
        <v>2</v>
      </c>
      <c r="BR1624">
        <v>0</v>
      </c>
      <c r="BS1624">
        <v>31.7</v>
      </c>
      <c r="BT1624">
        <v>1</v>
      </c>
      <c r="BU1624">
        <v>1</v>
      </c>
      <c r="BV1624">
        <v>1</v>
      </c>
      <c r="BW1624">
        <v>1</v>
      </c>
      <c r="BX1624">
        <v>1</v>
      </c>
      <c r="BY1624" t="s">
        <v>3</v>
      </c>
      <c r="BZ1624">
        <v>105</v>
      </c>
      <c r="CA1624">
        <v>55</v>
      </c>
      <c r="CE1624">
        <v>0</v>
      </c>
      <c r="CF1624">
        <v>0</v>
      </c>
      <c r="CG1624">
        <v>0</v>
      </c>
      <c r="CM1624">
        <v>0</v>
      </c>
      <c r="CN1624" t="s">
        <v>3</v>
      </c>
      <c r="CO1624">
        <v>0</v>
      </c>
      <c r="CP1624">
        <f t="shared" si="1600"/>
        <v>4307.62</v>
      </c>
      <c r="CQ1624">
        <f t="shared" si="1601"/>
        <v>9.3203999999999994</v>
      </c>
      <c r="CR1624">
        <f t="shared" si="1602"/>
        <v>22.639400000000002</v>
      </c>
      <c r="CS1624">
        <f t="shared" si="1603"/>
        <v>4.4380000000000006</v>
      </c>
      <c r="CT1624">
        <f t="shared" si="1604"/>
        <v>4976.8999999999996</v>
      </c>
      <c r="CU1624">
        <f t="shared" si="1605"/>
        <v>0</v>
      </c>
      <c r="CV1624">
        <f t="shared" si="1606"/>
        <v>16.32</v>
      </c>
      <c r="CW1624">
        <f t="shared" si="1607"/>
        <v>0.01</v>
      </c>
      <c r="CX1624">
        <f t="shared" si="1608"/>
        <v>0</v>
      </c>
      <c r="CY1624">
        <f t="shared" si="1609"/>
        <v>4069.7525000000001</v>
      </c>
      <c r="CZ1624">
        <f t="shared" si="1610"/>
        <v>2013.4565</v>
      </c>
      <c r="DC1624" t="s">
        <v>3</v>
      </c>
      <c r="DD1624" t="s">
        <v>3</v>
      </c>
      <c r="DE1624" t="s">
        <v>3</v>
      </c>
      <c r="DF1624" t="s">
        <v>3</v>
      </c>
      <c r="DG1624" t="s">
        <v>3</v>
      </c>
      <c r="DH1624" t="s">
        <v>3</v>
      </c>
      <c r="DI1624" t="s">
        <v>3</v>
      </c>
      <c r="DJ1624" t="s">
        <v>3</v>
      </c>
      <c r="DK1624" t="s">
        <v>3</v>
      </c>
      <c r="DL1624" t="s">
        <v>3</v>
      </c>
      <c r="DM1624" t="s">
        <v>3</v>
      </c>
      <c r="DN1624">
        <v>0</v>
      </c>
      <c r="DO1624">
        <v>0</v>
      </c>
      <c r="DP1624">
        <v>1</v>
      </c>
      <c r="DQ1624">
        <v>1</v>
      </c>
      <c r="DU1624">
        <v>1013</v>
      </c>
      <c r="DV1624" t="s">
        <v>33</v>
      </c>
      <c r="DW1624" t="s">
        <v>33</v>
      </c>
      <c r="DX1624">
        <v>1</v>
      </c>
      <c r="DZ1624" t="s">
        <v>3</v>
      </c>
      <c r="EA1624" t="s">
        <v>3</v>
      </c>
      <c r="EB1624" t="s">
        <v>3</v>
      </c>
      <c r="EC1624" t="s">
        <v>3</v>
      </c>
      <c r="EE1624">
        <v>36260452</v>
      </c>
      <c r="EF1624">
        <v>2</v>
      </c>
      <c r="EG1624" t="s">
        <v>55</v>
      </c>
      <c r="EH1624">
        <v>0</v>
      </c>
      <c r="EI1624" t="s">
        <v>3</v>
      </c>
      <c r="EJ1624">
        <v>1</v>
      </c>
      <c r="EK1624">
        <v>15001</v>
      </c>
      <c r="EL1624" t="s">
        <v>180</v>
      </c>
      <c r="EM1624" t="s">
        <v>181</v>
      </c>
      <c r="EO1624" t="s">
        <v>3</v>
      </c>
      <c r="EQ1624">
        <v>0</v>
      </c>
      <c r="ER1624">
        <v>159.41999999999999</v>
      </c>
      <c r="ES1624">
        <v>0.36</v>
      </c>
      <c r="ET1624">
        <v>2.06</v>
      </c>
      <c r="EU1624">
        <v>0.14000000000000001</v>
      </c>
      <c r="EV1624">
        <v>157</v>
      </c>
      <c r="EW1624">
        <v>16.32</v>
      </c>
      <c r="EX1624">
        <v>0.01</v>
      </c>
      <c r="EY1624">
        <v>0</v>
      </c>
      <c r="FQ1624">
        <v>0</v>
      </c>
      <c r="FR1624">
        <f t="shared" si="1611"/>
        <v>0</v>
      </c>
      <c r="FS1624">
        <v>0</v>
      </c>
      <c r="FT1624" t="s">
        <v>58</v>
      </c>
      <c r="FU1624" t="s">
        <v>59</v>
      </c>
      <c r="FX1624">
        <v>94.5</v>
      </c>
      <c r="FY1624">
        <v>46.75</v>
      </c>
      <c r="GA1624" t="s">
        <v>3</v>
      </c>
      <c r="GD1624">
        <v>1</v>
      </c>
      <c r="GF1624">
        <v>-257371518</v>
      </c>
      <c r="GG1624">
        <v>2</v>
      </c>
      <c r="GH1624">
        <v>1</v>
      </c>
      <c r="GI1624">
        <v>2</v>
      </c>
      <c r="GJ1624">
        <v>0</v>
      </c>
      <c r="GK1624">
        <v>0</v>
      </c>
      <c r="GL1624">
        <f t="shared" si="1612"/>
        <v>0</v>
      </c>
      <c r="GM1624">
        <f t="shared" si="1613"/>
        <v>10390.83</v>
      </c>
      <c r="GN1624">
        <f t="shared" si="1614"/>
        <v>10390.83</v>
      </c>
      <c r="GO1624">
        <f t="shared" si="1615"/>
        <v>0</v>
      </c>
      <c r="GP1624">
        <f t="shared" si="1616"/>
        <v>0</v>
      </c>
      <c r="GR1624">
        <v>0</v>
      </c>
      <c r="GS1624">
        <v>3</v>
      </c>
      <c r="GT1624">
        <v>0</v>
      </c>
      <c r="GU1624" t="s">
        <v>3</v>
      </c>
      <c r="GV1624">
        <f t="shared" si="1617"/>
        <v>0</v>
      </c>
      <c r="GW1624">
        <v>1</v>
      </c>
      <c r="GX1624">
        <f t="shared" si="1618"/>
        <v>0</v>
      </c>
      <c r="HA1624">
        <v>0</v>
      </c>
      <c r="HB1624">
        <v>0</v>
      </c>
      <c r="HC1624">
        <f t="shared" si="1619"/>
        <v>0</v>
      </c>
      <c r="HE1624" t="s">
        <v>3</v>
      </c>
      <c r="HF1624" t="s">
        <v>3</v>
      </c>
      <c r="IK1624">
        <v>0</v>
      </c>
    </row>
    <row r="1625" spans="1:245">
      <c r="A1625">
        <v>18</v>
      </c>
      <c r="B1625">
        <v>0</v>
      </c>
      <c r="C1625">
        <v>1489</v>
      </c>
      <c r="E1625" t="s">
        <v>140</v>
      </c>
      <c r="F1625" t="s">
        <v>369</v>
      </c>
      <c r="G1625" t="s">
        <v>370</v>
      </c>
      <c r="H1625" t="s">
        <v>28</v>
      </c>
      <c r="I1625">
        <f>I1624*J1625</f>
        <v>1.72E-2</v>
      </c>
      <c r="J1625">
        <v>0.02</v>
      </c>
      <c r="O1625">
        <f t="shared" si="1581"/>
        <v>0</v>
      </c>
      <c r="P1625">
        <f t="shared" si="1582"/>
        <v>0</v>
      </c>
      <c r="Q1625">
        <f t="shared" si="1583"/>
        <v>0</v>
      </c>
      <c r="R1625">
        <f t="shared" si="1584"/>
        <v>0</v>
      </c>
      <c r="S1625">
        <f t="shared" si="1585"/>
        <v>0</v>
      </c>
      <c r="T1625">
        <f t="shared" si="1586"/>
        <v>0</v>
      </c>
      <c r="U1625">
        <f t="shared" si="1587"/>
        <v>0</v>
      </c>
      <c r="V1625">
        <f t="shared" si="1588"/>
        <v>0</v>
      </c>
      <c r="W1625">
        <f t="shared" si="1589"/>
        <v>0</v>
      </c>
      <c r="X1625">
        <f t="shared" si="1590"/>
        <v>0</v>
      </c>
      <c r="Y1625">
        <f t="shared" si="1591"/>
        <v>0</v>
      </c>
      <c r="AA1625">
        <v>33525518</v>
      </c>
      <c r="AB1625">
        <f t="shared" si="1592"/>
        <v>0</v>
      </c>
      <c r="AC1625">
        <f>ROUND((ES1625),6)</f>
        <v>0</v>
      </c>
      <c r="AD1625">
        <f t="shared" si="1593"/>
        <v>0</v>
      </c>
      <c r="AE1625">
        <f t="shared" si="1594"/>
        <v>0</v>
      </c>
      <c r="AF1625">
        <f t="shared" si="1595"/>
        <v>0</v>
      </c>
      <c r="AG1625">
        <f t="shared" si="1596"/>
        <v>0</v>
      </c>
      <c r="AH1625">
        <f t="shared" si="1597"/>
        <v>0</v>
      </c>
      <c r="AI1625">
        <f t="shared" si="1598"/>
        <v>0</v>
      </c>
      <c r="AJ1625">
        <f t="shared" si="1599"/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95</v>
      </c>
      <c r="AU1625">
        <v>47</v>
      </c>
      <c r="AV1625">
        <v>1</v>
      </c>
      <c r="AW1625">
        <v>1</v>
      </c>
      <c r="AZ1625">
        <v>1</v>
      </c>
      <c r="BA1625">
        <v>1</v>
      </c>
      <c r="BB1625">
        <v>1</v>
      </c>
      <c r="BC1625">
        <v>1</v>
      </c>
      <c r="BD1625" t="s">
        <v>3</v>
      </c>
      <c r="BE1625" t="s">
        <v>3</v>
      </c>
      <c r="BF1625" t="s">
        <v>3</v>
      </c>
      <c r="BG1625" t="s">
        <v>3</v>
      </c>
      <c r="BH1625">
        <v>3</v>
      </c>
      <c r="BI1625">
        <v>1</v>
      </c>
      <c r="BJ1625" t="s">
        <v>371</v>
      </c>
      <c r="BM1625">
        <v>15001</v>
      </c>
      <c r="BN1625">
        <v>0</v>
      </c>
      <c r="BO1625" t="s">
        <v>3</v>
      </c>
      <c r="BP1625">
        <v>0</v>
      </c>
      <c r="BQ1625">
        <v>2</v>
      </c>
      <c r="BR1625">
        <v>0</v>
      </c>
      <c r="BS1625">
        <v>1</v>
      </c>
      <c r="BT1625">
        <v>1</v>
      </c>
      <c r="BU1625">
        <v>1</v>
      </c>
      <c r="BV1625">
        <v>1</v>
      </c>
      <c r="BW1625">
        <v>1</v>
      </c>
      <c r="BX1625">
        <v>1</v>
      </c>
      <c r="BY1625" t="s">
        <v>3</v>
      </c>
      <c r="BZ1625">
        <v>105</v>
      </c>
      <c r="CA1625">
        <v>55</v>
      </c>
      <c r="CE1625">
        <v>0</v>
      </c>
      <c r="CF1625">
        <v>0</v>
      </c>
      <c r="CG1625">
        <v>0</v>
      </c>
      <c r="CM1625">
        <v>0</v>
      </c>
      <c r="CN1625" t="s">
        <v>3</v>
      </c>
      <c r="CO1625">
        <v>0</v>
      </c>
      <c r="CP1625">
        <f t="shared" si="1600"/>
        <v>0</v>
      </c>
      <c r="CQ1625">
        <f t="shared" si="1601"/>
        <v>0</v>
      </c>
      <c r="CR1625">
        <f t="shared" si="1602"/>
        <v>0</v>
      </c>
      <c r="CS1625">
        <f t="shared" si="1603"/>
        <v>0</v>
      </c>
      <c r="CT1625">
        <f t="shared" si="1604"/>
        <v>0</v>
      </c>
      <c r="CU1625">
        <f t="shared" si="1605"/>
        <v>0</v>
      </c>
      <c r="CV1625">
        <f t="shared" si="1606"/>
        <v>0</v>
      </c>
      <c r="CW1625">
        <f t="shared" si="1607"/>
        <v>0</v>
      </c>
      <c r="CX1625">
        <f t="shared" si="1608"/>
        <v>0</v>
      </c>
      <c r="CY1625">
        <f t="shared" si="1609"/>
        <v>0</v>
      </c>
      <c r="CZ1625">
        <f t="shared" si="1610"/>
        <v>0</v>
      </c>
      <c r="DC1625" t="s">
        <v>3</v>
      </c>
      <c r="DD1625" t="s">
        <v>3</v>
      </c>
      <c r="DE1625" t="s">
        <v>3</v>
      </c>
      <c r="DF1625" t="s">
        <v>3</v>
      </c>
      <c r="DG1625" t="s">
        <v>3</v>
      </c>
      <c r="DH1625" t="s">
        <v>3</v>
      </c>
      <c r="DI1625" t="s">
        <v>3</v>
      </c>
      <c r="DJ1625" t="s">
        <v>3</v>
      </c>
      <c r="DK1625" t="s">
        <v>3</v>
      </c>
      <c r="DL1625" t="s">
        <v>3</v>
      </c>
      <c r="DM1625" t="s">
        <v>3</v>
      </c>
      <c r="DN1625">
        <v>0</v>
      </c>
      <c r="DO1625">
        <v>0</v>
      </c>
      <c r="DP1625">
        <v>1</v>
      </c>
      <c r="DQ1625">
        <v>1</v>
      </c>
      <c r="DU1625">
        <v>1009</v>
      </c>
      <c r="DV1625" t="s">
        <v>28</v>
      </c>
      <c r="DW1625" t="s">
        <v>28</v>
      </c>
      <c r="DX1625">
        <v>1000</v>
      </c>
      <c r="DZ1625" t="s">
        <v>3</v>
      </c>
      <c r="EA1625" t="s">
        <v>3</v>
      </c>
      <c r="EB1625" t="s">
        <v>3</v>
      </c>
      <c r="EC1625" t="s">
        <v>3</v>
      </c>
      <c r="EE1625">
        <v>36260452</v>
      </c>
      <c r="EF1625">
        <v>2</v>
      </c>
      <c r="EG1625" t="s">
        <v>55</v>
      </c>
      <c r="EH1625">
        <v>0</v>
      </c>
      <c r="EI1625" t="s">
        <v>3</v>
      </c>
      <c r="EJ1625">
        <v>1</v>
      </c>
      <c r="EK1625">
        <v>15001</v>
      </c>
      <c r="EL1625" t="s">
        <v>180</v>
      </c>
      <c r="EM1625" t="s">
        <v>181</v>
      </c>
      <c r="EO1625" t="s">
        <v>3</v>
      </c>
      <c r="EQ1625">
        <v>0</v>
      </c>
      <c r="ER1625">
        <v>0</v>
      </c>
      <c r="ES1625">
        <v>0</v>
      </c>
      <c r="ET1625">
        <v>0</v>
      </c>
      <c r="EU1625">
        <v>0</v>
      </c>
      <c r="EV1625">
        <v>0</v>
      </c>
      <c r="EW1625">
        <v>0</v>
      </c>
      <c r="EX1625">
        <v>0</v>
      </c>
      <c r="FQ1625">
        <v>0</v>
      </c>
      <c r="FR1625">
        <f t="shared" si="1611"/>
        <v>0</v>
      </c>
      <c r="FS1625">
        <v>0</v>
      </c>
      <c r="FT1625" t="s">
        <v>58</v>
      </c>
      <c r="FU1625" t="s">
        <v>59</v>
      </c>
      <c r="FX1625">
        <v>94.5</v>
      </c>
      <c r="FY1625">
        <v>46.75</v>
      </c>
      <c r="GA1625" t="s">
        <v>3</v>
      </c>
      <c r="GD1625">
        <v>1</v>
      </c>
      <c r="GF1625">
        <v>-192135928</v>
      </c>
      <c r="GG1625">
        <v>2</v>
      </c>
      <c r="GH1625">
        <v>1</v>
      </c>
      <c r="GI1625">
        <v>-2</v>
      </c>
      <c r="GJ1625">
        <v>0</v>
      </c>
      <c r="GK1625">
        <v>0</v>
      </c>
      <c r="GL1625">
        <f t="shared" si="1612"/>
        <v>0</v>
      </c>
      <c r="GM1625">
        <f t="shared" si="1613"/>
        <v>0</v>
      </c>
      <c r="GN1625">
        <f t="shared" si="1614"/>
        <v>0</v>
      </c>
      <c r="GO1625">
        <f t="shared" si="1615"/>
        <v>0</v>
      </c>
      <c r="GP1625">
        <f t="shared" si="1616"/>
        <v>0</v>
      </c>
      <c r="GR1625">
        <v>0</v>
      </c>
      <c r="GS1625">
        <v>3</v>
      </c>
      <c r="GT1625">
        <v>0</v>
      </c>
      <c r="GU1625" t="s">
        <v>3</v>
      </c>
      <c r="GV1625">
        <f t="shared" si="1617"/>
        <v>0</v>
      </c>
      <c r="GW1625">
        <v>1</v>
      </c>
      <c r="GX1625">
        <f t="shared" si="1618"/>
        <v>0</v>
      </c>
      <c r="HA1625">
        <v>0</v>
      </c>
      <c r="HB1625">
        <v>0</v>
      </c>
      <c r="HC1625">
        <f t="shared" si="1619"/>
        <v>0</v>
      </c>
      <c r="HE1625" t="s">
        <v>3</v>
      </c>
      <c r="HF1625" t="s">
        <v>3</v>
      </c>
      <c r="IK1625">
        <v>0</v>
      </c>
    </row>
    <row r="1626" spans="1:245">
      <c r="A1626">
        <v>17</v>
      </c>
      <c r="B1626">
        <v>0</v>
      </c>
      <c r="C1626">
        <f>ROW(SmtRes!A1499)</f>
        <v>1499</v>
      </c>
      <c r="D1626">
        <f>ROW(EtalonRes!A1485)</f>
        <v>1485</v>
      </c>
      <c r="E1626" t="s">
        <v>141</v>
      </c>
      <c r="F1626" t="s">
        <v>372</v>
      </c>
      <c r="G1626" t="s">
        <v>373</v>
      </c>
      <c r="H1626" t="s">
        <v>374</v>
      </c>
      <c r="I1626">
        <f>ROUND(86/100,9)</f>
        <v>0.86</v>
      </c>
      <c r="J1626">
        <v>0</v>
      </c>
      <c r="O1626">
        <f t="shared" si="1581"/>
        <v>23435.85</v>
      </c>
      <c r="P1626">
        <f t="shared" si="1582"/>
        <v>11177.01</v>
      </c>
      <c r="Q1626">
        <f t="shared" si="1583"/>
        <v>53.64</v>
      </c>
      <c r="R1626">
        <f t="shared" si="1584"/>
        <v>51.53</v>
      </c>
      <c r="S1626">
        <f t="shared" si="1585"/>
        <v>12205.2</v>
      </c>
      <c r="T1626">
        <f t="shared" si="1586"/>
        <v>0</v>
      </c>
      <c r="U1626">
        <f t="shared" si="1587"/>
        <v>42.449599999999997</v>
      </c>
      <c r="V1626">
        <f t="shared" si="1588"/>
        <v>0.12040000000000001</v>
      </c>
      <c r="W1626">
        <f t="shared" si="1589"/>
        <v>0</v>
      </c>
      <c r="X1626">
        <f t="shared" si="1590"/>
        <v>11643.89</v>
      </c>
      <c r="Y1626">
        <f t="shared" si="1591"/>
        <v>5760.66</v>
      </c>
      <c r="AA1626">
        <v>33525518</v>
      </c>
      <c r="AB1626">
        <f t="shared" si="1592"/>
        <v>3265.18</v>
      </c>
      <c r="AC1626">
        <f>ROUND((ES1626),6)</f>
        <v>2813.1</v>
      </c>
      <c r="AD1626">
        <f t="shared" si="1593"/>
        <v>4.38</v>
      </c>
      <c r="AE1626">
        <f t="shared" si="1594"/>
        <v>1.89</v>
      </c>
      <c r="AF1626">
        <f t="shared" si="1595"/>
        <v>447.7</v>
      </c>
      <c r="AG1626">
        <f t="shared" si="1596"/>
        <v>0</v>
      </c>
      <c r="AH1626">
        <f t="shared" si="1597"/>
        <v>49.36</v>
      </c>
      <c r="AI1626">
        <f t="shared" si="1598"/>
        <v>0.14000000000000001</v>
      </c>
      <c r="AJ1626">
        <f t="shared" si="1599"/>
        <v>0</v>
      </c>
      <c r="AK1626">
        <v>3265.18</v>
      </c>
      <c r="AL1626">
        <v>2813.1</v>
      </c>
      <c r="AM1626">
        <v>4.38</v>
      </c>
      <c r="AN1626">
        <v>1.89</v>
      </c>
      <c r="AO1626">
        <v>447.7</v>
      </c>
      <c r="AP1626">
        <v>0</v>
      </c>
      <c r="AQ1626">
        <v>49.36</v>
      </c>
      <c r="AR1626">
        <v>0.14000000000000001</v>
      </c>
      <c r="AS1626">
        <v>0</v>
      </c>
      <c r="AT1626">
        <v>95</v>
      </c>
      <c r="AU1626">
        <v>47</v>
      </c>
      <c r="AV1626">
        <v>1</v>
      </c>
      <c r="AW1626">
        <v>1</v>
      </c>
      <c r="AZ1626">
        <v>1</v>
      </c>
      <c r="BA1626">
        <v>31.7</v>
      </c>
      <c r="BB1626">
        <v>14.24</v>
      </c>
      <c r="BC1626">
        <v>4.62</v>
      </c>
      <c r="BD1626" t="s">
        <v>3</v>
      </c>
      <c r="BE1626" t="s">
        <v>3</v>
      </c>
      <c r="BF1626" t="s">
        <v>3</v>
      </c>
      <c r="BG1626" t="s">
        <v>3</v>
      </c>
      <c r="BH1626">
        <v>0</v>
      </c>
      <c r="BI1626">
        <v>1</v>
      </c>
      <c r="BJ1626" t="s">
        <v>375</v>
      </c>
      <c r="BM1626">
        <v>15001</v>
      </c>
      <c r="BN1626">
        <v>0</v>
      </c>
      <c r="BO1626" t="s">
        <v>372</v>
      </c>
      <c r="BP1626">
        <v>1</v>
      </c>
      <c r="BQ1626">
        <v>2</v>
      </c>
      <c r="BR1626">
        <v>0</v>
      </c>
      <c r="BS1626">
        <v>31.7</v>
      </c>
      <c r="BT1626">
        <v>1</v>
      </c>
      <c r="BU1626">
        <v>1</v>
      </c>
      <c r="BV1626">
        <v>1</v>
      </c>
      <c r="BW1626">
        <v>1</v>
      </c>
      <c r="BX1626">
        <v>1</v>
      </c>
      <c r="BY1626" t="s">
        <v>3</v>
      </c>
      <c r="BZ1626">
        <v>105</v>
      </c>
      <c r="CA1626">
        <v>55</v>
      </c>
      <c r="CE1626">
        <v>0</v>
      </c>
      <c r="CF1626">
        <v>0</v>
      </c>
      <c r="CG1626">
        <v>0</v>
      </c>
      <c r="CM1626">
        <v>0</v>
      </c>
      <c r="CN1626" t="s">
        <v>3</v>
      </c>
      <c r="CO1626">
        <v>0</v>
      </c>
      <c r="CP1626">
        <f t="shared" si="1600"/>
        <v>23435.85</v>
      </c>
      <c r="CQ1626">
        <f t="shared" si="1601"/>
        <v>12996.521999999999</v>
      </c>
      <c r="CR1626">
        <f t="shared" si="1602"/>
        <v>62.371200000000002</v>
      </c>
      <c r="CS1626">
        <f t="shared" si="1603"/>
        <v>59.912999999999997</v>
      </c>
      <c r="CT1626">
        <f t="shared" si="1604"/>
        <v>14192.09</v>
      </c>
      <c r="CU1626">
        <f t="shared" si="1605"/>
        <v>0</v>
      </c>
      <c r="CV1626">
        <f t="shared" si="1606"/>
        <v>49.36</v>
      </c>
      <c r="CW1626">
        <f t="shared" si="1607"/>
        <v>0.14000000000000001</v>
      </c>
      <c r="CX1626">
        <f t="shared" si="1608"/>
        <v>0</v>
      </c>
      <c r="CY1626">
        <f t="shared" si="1609"/>
        <v>11643.8935</v>
      </c>
      <c r="CZ1626">
        <f t="shared" si="1610"/>
        <v>5760.6631000000007</v>
      </c>
      <c r="DC1626" t="s">
        <v>3</v>
      </c>
      <c r="DD1626" t="s">
        <v>3</v>
      </c>
      <c r="DE1626" t="s">
        <v>3</v>
      </c>
      <c r="DF1626" t="s">
        <v>3</v>
      </c>
      <c r="DG1626" t="s">
        <v>3</v>
      </c>
      <c r="DH1626" t="s">
        <v>3</v>
      </c>
      <c r="DI1626" t="s">
        <v>3</v>
      </c>
      <c r="DJ1626" t="s">
        <v>3</v>
      </c>
      <c r="DK1626" t="s">
        <v>3</v>
      </c>
      <c r="DL1626" t="s">
        <v>3</v>
      </c>
      <c r="DM1626" t="s">
        <v>3</v>
      </c>
      <c r="DN1626">
        <v>0</v>
      </c>
      <c r="DO1626">
        <v>0</v>
      </c>
      <c r="DP1626">
        <v>1</v>
      </c>
      <c r="DQ1626">
        <v>1</v>
      </c>
      <c r="DU1626">
        <v>1013</v>
      </c>
      <c r="DV1626" t="s">
        <v>374</v>
      </c>
      <c r="DW1626" t="s">
        <v>374</v>
      </c>
      <c r="DX1626">
        <v>1</v>
      </c>
      <c r="DZ1626" t="s">
        <v>3</v>
      </c>
      <c r="EA1626" t="s">
        <v>3</v>
      </c>
      <c r="EB1626" t="s">
        <v>3</v>
      </c>
      <c r="EC1626" t="s">
        <v>3</v>
      </c>
      <c r="EE1626">
        <v>36260452</v>
      </c>
      <c r="EF1626">
        <v>2</v>
      </c>
      <c r="EG1626" t="s">
        <v>55</v>
      </c>
      <c r="EH1626">
        <v>0</v>
      </c>
      <c r="EI1626" t="s">
        <v>3</v>
      </c>
      <c r="EJ1626">
        <v>1</v>
      </c>
      <c r="EK1626">
        <v>15001</v>
      </c>
      <c r="EL1626" t="s">
        <v>180</v>
      </c>
      <c r="EM1626" t="s">
        <v>181</v>
      </c>
      <c r="EO1626" t="s">
        <v>3</v>
      </c>
      <c r="EQ1626">
        <v>0</v>
      </c>
      <c r="ER1626">
        <v>3265.18</v>
      </c>
      <c r="ES1626">
        <v>2813.1</v>
      </c>
      <c r="ET1626">
        <v>4.38</v>
      </c>
      <c r="EU1626">
        <v>1.89</v>
      </c>
      <c r="EV1626">
        <v>447.7</v>
      </c>
      <c r="EW1626">
        <v>49.36</v>
      </c>
      <c r="EX1626">
        <v>0.14000000000000001</v>
      </c>
      <c r="EY1626">
        <v>0</v>
      </c>
      <c r="FQ1626">
        <v>0</v>
      </c>
      <c r="FR1626">
        <f t="shared" si="1611"/>
        <v>0</v>
      </c>
      <c r="FS1626">
        <v>0</v>
      </c>
      <c r="FT1626" t="s">
        <v>58</v>
      </c>
      <c r="FU1626" t="s">
        <v>59</v>
      </c>
      <c r="FX1626">
        <v>94.5</v>
      </c>
      <c r="FY1626">
        <v>46.75</v>
      </c>
      <c r="GA1626" t="s">
        <v>3</v>
      </c>
      <c r="GD1626">
        <v>1</v>
      </c>
      <c r="GF1626">
        <v>-1709648782</v>
      </c>
      <c r="GG1626">
        <v>2</v>
      </c>
      <c r="GH1626">
        <v>1</v>
      </c>
      <c r="GI1626">
        <v>2</v>
      </c>
      <c r="GJ1626">
        <v>0</v>
      </c>
      <c r="GK1626">
        <v>0</v>
      </c>
      <c r="GL1626">
        <f t="shared" si="1612"/>
        <v>0</v>
      </c>
      <c r="GM1626">
        <f t="shared" si="1613"/>
        <v>40840.400000000001</v>
      </c>
      <c r="GN1626">
        <f t="shared" si="1614"/>
        <v>40840.400000000001</v>
      </c>
      <c r="GO1626">
        <f t="shared" si="1615"/>
        <v>0</v>
      </c>
      <c r="GP1626">
        <f t="shared" si="1616"/>
        <v>0</v>
      </c>
      <c r="GR1626">
        <v>0</v>
      </c>
      <c r="GS1626">
        <v>3</v>
      </c>
      <c r="GT1626">
        <v>0</v>
      </c>
      <c r="GU1626" t="s">
        <v>3</v>
      </c>
      <c r="GV1626">
        <f t="shared" si="1617"/>
        <v>0</v>
      </c>
      <c r="GW1626">
        <v>1</v>
      </c>
      <c r="GX1626">
        <f t="shared" si="1618"/>
        <v>0</v>
      </c>
      <c r="HA1626">
        <v>0</v>
      </c>
      <c r="HB1626">
        <v>0</v>
      </c>
      <c r="HC1626">
        <f t="shared" si="1619"/>
        <v>0</v>
      </c>
      <c r="HE1626" t="s">
        <v>3</v>
      </c>
      <c r="HF1626" t="s">
        <v>3</v>
      </c>
      <c r="IK1626">
        <v>0</v>
      </c>
    </row>
    <row r="1627" spans="1:245">
      <c r="A1627">
        <v>17</v>
      </c>
      <c r="B1627">
        <v>0</v>
      </c>
      <c r="C1627">
        <f>ROW(SmtRes!A1509)</f>
        <v>1509</v>
      </c>
      <c r="D1627">
        <f>ROW(EtalonRes!A1494)</f>
        <v>1494</v>
      </c>
      <c r="E1627" t="s">
        <v>148</v>
      </c>
      <c r="F1627" t="s">
        <v>343</v>
      </c>
      <c r="G1627" t="s">
        <v>344</v>
      </c>
      <c r="H1627" t="s">
        <v>270</v>
      </c>
      <c r="I1627">
        <f>ROUND(86/100,9)</f>
        <v>0.86</v>
      </c>
      <c r="J1627">
        <v>0</v>
      </c>
      <c r="O1627">
        <f t="shared" si="1581"/>
        <v>10503.17</v>
      </c>
      <c r="P1627">
        <f t="shared" si="1582"/>
        <v>0</v>
      </c>
      <c r="Q1627">
        <f t="shared" si="1583"/>
        <v>124.25</v>
      </c>
      <c r="R1627">
        <f t="shared" si="1584"/>
        <v>6.27</v>
      </c>
      <c r="S1627">
        <f t="shared" si="1585"/>
        <v>10378.92</v>
      </c>
      <c r="T1627">
        <f t="shared" si="1586"/>
        <v>0</v>
      </c>
      <c r="U1627">
        <f t="shared" si="1587"/>
        <v>37.461600000000004</v>
      </c>
      <c r="V1627">
        <f t="shared" si="1588"/>
        <v>1.72E-2</v>
      </c>
      <c r="W1627">
        <f t="shared" si="1589"/>
        <v>0</v>
      </c>
      <c r="X1627">
        <f t="shared" si="1590"/>
        <v>9865.93</v>
      </c>
      <c r="Y1627">
        <f t="shared" si="1591"/>
        <v>4881.04</v>
      </c>
      <c r="AA1627">
        <v>33525518</v>
      </c>
      <c r="AB1627">
        <f t="shared" si="1592"/>
        <v>394.34</v>
      </c>
      <c r="AC1627">
        <f>ROUND(0,6)</f>
        <v>0</v>
      </c>
      <c r="AD1627">
        <f t="shared" si="1593"/>
        <v>13.63</v>
      </c>
      <c r="AE1627">
        <f t="shared" si="1594"/>
        <v>0.23</v>
      </c>
      <c r="AF1627">
        <f t="shared" si="1595"/>
        <v>380.71</v>
      </c>
      <c r="AG1627">
        <f t="shared" si="1596"/>
        <v>0</v>
      </c>
      <c r="AH1627">
        <f t="shared" si="1597"/>
        <v>43.56</v>
      </c>
      <c r="AI1627">
        <f t="shared" si="1598"/>
        <v>0.02</v>
      </c>
      <c r="AJ1627">
        <f t="shared" si="1599"/>
        <v>0</v>
      </c>
      <c r="AK1627">
        <v>394.34</v>
      </c>
      <c r="AL1627">
        <v>0</v>
      </c>
      <c r="AM1627">
        <v>13.63</v>
      </c>
      <c r="AN1627">
        <v>0.23</v>
      </c>
      <c r="AO1627">
        <v>380.71</v>
      </c>
      <c r="AP1627">
        <v>0</v>
      </c>
      <c r="AQ1627">
        <v>43.56</v>
      </c>
      <c r="AR1627">
        <v>0.02</v>
      </c>
      <c r="AS1627">
        <v>0</v>
      </c>
      <c r="AT1627">
        <v>95</v>
      </c>
      <c r="AU1627">
        <v>47</v>
      </c>
      <c r="AV1627">
        <v>1</v>
      </c>
      <c r="AW1627">
        <v>1</v>
      </c>
      <c r="AZ1627">
        <v>1</v>
      </c>
      <c r="BA1627">
        <v>31.7</v>
      </c>
      <c r="BB1627">
        <v>10.6</v>
      </c>
      <c r="BC1627">
        <v>5.39</v>
      </c>
      <c r="BD1627" t="s">
        <v>3</v>
      </c>
      <c r="BE1627" t="s">
        <v>3</v>
      </c>
      <c r="BF1627" t="s">
        <v>3</v>
      </c>
      <c r="BG1627" t="s">
        <v>3</v>
      </c>
      <c r="BH1627">
        <v>0</v>
      </c>
      <c r="BI1627">
        <v>1</v>
      </c>
      <c r="BJ1627" t="s">
        <v>345</v>
      </c>
      <c r="BM1627">
        <v>15001</v>
      </c>
      <c r="BN1627">
        <v>0</v>
      </c>
      <c r="BO1627" t="s">
        <v>343</v>
      </c>
      <c r="BP1627">
        <v>1</v>
      </c>
      <c r="BQ1627">
        <v>2</v>
      </c>
      <c r="BR1627">
        <v>0</v>
      </c>
      <c r="BS1627">
        <v>31.7</v>
      </c>
      <c r="BT1627">
        <v>1</v>
      </c>
      <c r="BU1627">
        <v>1</v>
      </c>
      <c r="BV1627">
        <v>1</v>
      </c>
      <c r="BW1627">
        <v>1</v>
      </c>
      <c r="BX1627">
        <v>1</v>
      </c>
      <c r="BY1627" t="s">
        <v>3</v>
      </c>
      <c r="BZ1627">
        <v>105</v>
      </c>
      <c r="CA1627">
        <v>55</v>
      </c>
      <c r="CE1627">
        <v>0</v>
      </c>
      <c r="CF1627">
        <v>0</v>
      </c>
      <c r="CG1627">
        <v>0</v>
      </c>
      <c r="CM1627">
        <v>0</v>
      </c>
      <c r="CN1627" t="s">
        <v>3</v>
      </c>
      <c r="CO1627">
        <v>0</v>
      </c>
      <c r="CP1627">
        <f t="shared" si="1600"/>
        <v>10503.17</v>
      </c>
      <c r="CQ1627">
        <f t="shared" si="1601"/>
        <v>0</v>
      </c>
      <c r="CR1627">
        <f t="shared" si="1602"/>
        <v>144.47800000000001</v>
      </c>
      <c r="CS1627">
        <f t="shared" si="1603"/>
        <v>7.2910000000000004</v>
      </c>
      <c r="CT1627">
        <f t="shared" si="1604"/>
        <v>12068.507</v>
      </c>
      <c r="CU1627">
        <f t="shared" si="1605"/>
        <v>0</v>
      </c>
      <c r="CV1627">
        <f t="shared" si="1606"/>
        <v>43.56</v>
      </c>
      <c r="CW1627">
        <f t="shared" si="1607"/>
        <v>0.02</v>
      </c>
      <c r="CX1627">
        <f t="shared" si="1608"/>
        <v>0</v>
      </c>
      <c r="CY1627">
        <f t="shared" si="1609"/>
        <v>9865.9305000000004</v>
      </c>
      <c r="CZ1627">
        <f t="shared" si="1610"/>
        <v>4881.0393000000004</v>
      </c>
      <c r="DC1627" t="s">
        <v>3</v>
      </c>
      <c r="DD1627" t="s">
        <v>214</v>
      </c>
      <c r="DE1627" t="s">
        <v>3</v>
      </c>
      <c r="DF1627" t="s">
        <v>3</v>
      </c>
      <c r="DG1627" t="s">
        <v>3</v>
      </c>
      <c r="DH1627" t="s">
        <v>3</v>
      </c>
      <c r="DI1627" t="s">
        <v>3</v>
      </c>
      <c r="DJ1627" t="s">
        <v>3</v>
      </c>
      <c r="DK1627" t="s">
        <v>3</v>
      </c>
      <c r="DL1627" t="s">
        <v>3</v>
      </c>
      <c r="DM1627" t="s">
        <v>3</v>
      </c>
      <c r="DN1627">
        <v>0</v>
      </c>
      <c r="DO1627">
        <v>0</v>
      </c>
      <c r="DP1627">
        <v>1</v>
      </c>
      <c r="DQ1627">
        <v>1</v>
      </c>
      <c r="DU1627">
        <v>1005</v>
      </c>
      <c r="DV1627" t="s">
        <v>270</v>
      </c>
      <c r="DW1627" t="s">
        <v>270</v>
      </c>
      <c r="DX1627">
        <v>100</v>
      </c>
      <c r="DZ1627" t="s">
        <v>3</v>
      </c>
      <c r="EA1627" t="s">
        <v>3</v>
      </c>
      <c r="EB1627" t="s">
        <v>3</v>
      </c>
      <c r="EC1627" t="s">
        <v>3</v>
      </c>
      <c r="EE1627">
        <v>36260452</v>
      </c>
      <c r="EF1627">
        <v>2</v>
      </c>
      <c r="EG1627" t="s">
        <v>55</v>
      </c>
      <c r="EH1627">
        <v>0</v>
      </c>
      <c r="EI1627" t="s">
        <v>3</v>
      </c>
      <c r="EJ1627">
        <v>1</v>
      </c>
      <c r="EK1627">
        <v>15001</v>
      </c>
      <c r="EL1627" t="s">
        <v>180</v>
      </c>
      <c r="EM1627" t="s">
        <v>181</v>
      </c>
      <c r="EO1627" t="s">
        <v>3</v>
      </c>
      <c r="EQ1627">
        <v>0</v>
      </c>
      <c r="ER1627">
        <v>394.34</v>
      </c>
      <c r="ES1627">
        <v>0</v>
      </c>
      <c r="ET1627">
        <v>13.63</v>
      </c>
      <c r="EU1627">
        <v>0.23</v>
      </c>
      <c r="EV1627">
        <v>380.71</v>
      </c>
      <c r="EW1627">
        <v>43.56</v>
      </c>
      <c r="EX1627">
        <v>0.02</v>
      </c>
      <c r="EY1627">
        <v>0</v>
      </c>
      <c r="FQ1627">
        <v>0</v>
      </c>
      <c r="FR1627">
        <f t="shared" si="1611"/>
        <v>0</v>
      </c>
      <c r="FS1627">
        <v>0</v>
      </c>
      <c r="FT1627" t="s">
        <v>58</v>
      </c>
      <c r="FU1627" t="s">
        <v>59</v>
      </c>
      <c r="FX1627">
        <v>94.5</v>
      </c>
      <c r="FY1627">
        <v>46.75</v>
      </c>
      <c r="GA1627" t="s">
        <v>3</v>
      </c>
      <c r="GD1627">
        <v>1</v>
      </c>
      <c r="GF1627">
        <v>1725986332</v>
      </c>
      <c r="GG1627">
        <v>2</v>
      </c>
      <c r="GH1627">
        <v>2</v>
      </c>
      <c r="GI1627">
        <v>2</v>
      </c>
      <c r="GJ1627">
        <v>0</v>
      </c>
      <c r="GK1627">
        <v>0</v>
      </c>
      <c r="GL1627">
        <f t="shared" si="1612"/>
        <v>0</v>
      </c>
      <c r="GM1627">
        <f t="shared" si="1613"/>
        <v>25250.14</v>
      </c>
      <c r="GN1627">
        <f t="shared" si="1614"/>
        <v>25250.14</v>
      </c>
      <c r="GO1627">
        <f t="shared" si="1615"/>
        <v>0</v>
      </c>
      <c r="GP1627">
        <f t="shared" si="1616"/>
        <v>0</v>
      </c>
      <c r="GR1627">
        <v>0</v>
      </c>
      <c r="GS1627">
        <v>3</v>
      </c>
      <c r="GT1627">
        <v>0</v>
      </c>
      <c r="GU1627" t="s">
        <v>3</v>
      </c>
      <c r="GV1627">
        <f t="shared" si="1617"/>
        <v>0</v>
      </c>
      <c r="GW1627">
        <v>1</v>
      </c>
      <c r="GX1627">
        <f t="shared" si="1618"/>
        <v>0</v>
      </c>
      <c r="HA1627">
        <v>0</v>
      </c>
      <c r="HB1627">
        <v>0</v>
      </c>
      <c r="HC1627">
        <f t="shared" si="1619"/>
        <v>0</v>
      </c>
      <c r="HE1627" t="s">
        <v>3</v>
      </c>
      <c r="HF1627" t="s">
        <v>3</v>
      </c>
      <c r="IK1627">
        <v>0</v>
      </c>
    </row>
    <row r="1628" spans="1:245">
      <c r="A1628">
        <v>17</v>
      </c>
      <c r="B1628">
        <v>0</v>
      </c>
      <c r="C1628">
        <f>ROW(SmtRes!A1515)</f>
        <v>1515</v>
      </c>
      <c r="D1628">
        <f>ROW(EtalonRes!A1500)</f>
        <v>1500</v>
      </c>
      <c r="E1628" t="s">
        <v>152</v>
      </c>
      <c r="F1628" t="s">
        <v>277</v>
      </c>
      <c r="G1628" t="s">
        <v>278</v>
      </c>
      <c r="H1628" t="s">
        <v>279</v>
      </c>
      <c r="I1628">
        <f>ROUND(67/100,9)</f>
        <v>0.67</v>
      </c>
      <c r="J1628">
        <v>0</v>
      </c>
      <c r="O1628">
        <f t="shared" si="1581"/>
        <v>23496.18</v>
      </c>
      <c r="P1628">
        <f t="shared" si="1582"/>
        <v>0</v>
      </c>
      <c r="Q1628">
        <f t="shared" si="1583"/>
        <v>3040.47</v>
      </c>
      <c r="R1628">
        <f t="shared" si="1584"/>
        <v>217.91</v>
      </c>
      <c r="S1628">
        <f t="shared" si="1585"/>
        <v>20455.71</v>
      </c>
      <c r="T1628">
        <f t="shared" si="1586"/>
        <v>0</v>
      </c>
      <c r="U1628">
        <f t="shared" si="1587"/>
        <v>68.648200000000003</v>
      </c>
      <c r="V1628">
        <f t="shared" si="1588"/>
        <v>0.50919999999999999</v>
      </c>
      <c r="W1628">
        <f t="shared" si="1589"/>
        <v>0</v>
      </c>
      <c r="X1628">
        <f t="shared" si="1590"/>
        <v>19639.939999999999</v>
      </c>
      <c r="Y1628">
        <f t="shared" si="1591"/>
        <v>9716.6</v>
      </c>
      <c r="AA1628">
        <v>33525518</v>
      </c>
      <c r="AB1628">
        <f t="shared" si="1592"/>
        <v>1396.55</v>
      </c>
      <c r="AC1628">
        <f>ROUND(0,6)</f>
        <v>0</v>
      </c>
      <c r="AD1628">
        <f t="shared" si="1593"/>
        <v>433.43</v>
      </c>
      <c r="AE1628">
        <f t="shared" si="1594"/>
        <v>10.26</v>
      </c>
      <c r="AF1628">
        <f t="shared" si="1595"/>
        <v>963.12</v>
      </c>
      <c r="AG1628">
        <f t="shared" si="1596"/>
        <v>0</v>
      </c>
      <c r="AH1628">
        <f t="shared" si="1597"/>
        <v>102.46</v>
      </c>
      <c r="AI1628">
        <f t="shared" si="1598"/>
        <v>0.76</v>
      </c>
      <c r="AJ1628">
        <f t="shared" si="1599"/>
        <v>0</v>
      </c>
      <c r="AK1628">
        <v>6747.4</v>
      </c>
      <c r="AL1628">
        <v>5350.85</v>
      </c>
      <c r="AM1628">
        <v>433.43</v>
      </c>
      <c r="AN1628">
        <v>10.26</v>
      </c>
      <c r="AO1628">
        <v>963.12</v>
      </c>
      <c r="AP1628">
        <v>0</v>
      </c>
      <c r="AQ1628">
        <v>102.46</v>
      </c>
      <c r="AR1628">
        <v>0.76</v>
      </c>
      <c r="AS1628">
        <v>0</v>
      </c>
      <c r="AT1628">
        <v>95</v>
      </c>
      <c r="AU1628">
        <v>47</v>
      </c>
      <c r="AV1628">
        <v>1</v>
      </c>
      <c r="AW1628">
        <v>1</v>
      </c>
      <c r="AZ1628">
        <v>1</v>
      </c>
      <c r="BA1628">
        <v>31.7</v>
      </c>
      <c r="BB1628">
        <v>10.47</v>
      </c>
      <c r="BC1628">
        <v>4.9800000000000004</v>
      </c>
      <c r="BD1628" t="s">
        <v>3</v>
      </c>
      <c r="BE1628" t="s">
        <v>3</v>
      </c>
      <c r="BF1628" t="s">
        <v>3</v>
      </c>
      <c r="BG1628" t="s">
        <v>3</v>
      </c>
      <c r="BH1628">
        <v>0</v>
      </c>
      <c r="BI1628">
        <v>1</v>
      </c>
      <c r="BJ1628" t="s">
        <v>280</v>
      </c>
      <c r="BM1628">
        <v>15001</v>
      </c>
      <c r="BN1628">
        <v>0</v>
      </c>
      <c r="BO1628" t="s">
        <v>277</v>
      </c>
      <c r="BP1628">
        <v>1</v>
      </c>
      <c r="BQ1628">
        <v>2</v>
      </c>
      <c r="BR1628">
        <v>0</v>
      </c>
      <c r="BS1628">
        <v>31.7</v>
      </c>
      <c r="BT1628">
        <v>1</v>
      </c>
      <c r="BU1628">
        <v>1</v>
      </c>
      <c r="BV1628">
        <v>1</v>
      </c>
      <c r="BW1628">
        <v>1</v>
      </c>
      <c r="BX1628">
        <v>1</v>
      </c>
      <c r="BY1628" t="s">
        <v>3</v>
      </c>
      <c r="BZ1628">
        <v>105</v>
      </c>
      <c r="CA1628">
        <v>55</v>
      </c>
      <c r="CE1628">
        <v>0</v>
      </c>
      <c r="CF1628">
        <v>0</v>
      </c>
      <c r="CG1628">
        <v>0</v>
      </c>
      <c r="CM1628">
        <v>0</v>
      </c>
      <c r="CN1628" t="s">
        <v>3</v>
      </c>
      <c r="CO1628">
        <v>0</v>
      </c>
      <c r="CP1628">
        <f t="shared" si="1600"/>
        <v>23496.18</v>
      </c>
      <c r="CQ1628">
        <f t="shared" si="1601"/>
        <v>0</v>
      </c>
      <c r="CR1628">
        <f t="shared" si="1602"/>
        <v>4538.0120999999999</v>
      </c>
      <c r="CS1628">
        <f t="shared" si="1603"/>
        <v>325.24199999999996</v>
      </c>
      <c r="CT1628">
        <f t="shared" si="1604"/>
        <v>30530.903999999999</v>
      </c>
      <c r="CU1628">
        <f t="shared" si="1605"/>
        <v>0</v>
      </c>
      <c r="CV1628">
        <f t="shared" si="1606"/>
        <v>102.46</v>
      </c>
      <c r="CW1628">
        <f t="shared" si="1607"/>
        <v>0.76</v>
      </c>
      <c r="CX1628">
        <f t="shared" si="1608"/>
        <v>0</v>
      </c>
      <c r="CY1628">
        <f t="shared" si="1609"/>
        <v>19639.938999999998</v>
      </c>
      <c r="CZ1628">
        <f t="shared" si="1610"/>
        <v>9716.6013999999996</v>
      </c>
      <c r="DC1628" t="s">
        <v>3</v>
      </c>
      <c r="DD1628" t="s">
        <v>214</v>
      </c>
      <c r="DE1628" t="s">
        <v>3</v>
      </c>
      <c r="DF1628" t="s">
        <v>3</v>
      </c>
      <c r="DG1628" t="s">
        <v>3</v>
      </c>
      <c r="DH1628" t="s">
        <v>3</v>
      </c>
      <c r="DI1628" t="s">
        <v>3</v>
      </c>
      <c r="DJ1628" t="s">
        <v>3</v>
      </c>
      <c r="DK1628" t="s">
        <v>3</v>
      </c>
      <c r="DL1628" t="s">
        <v>3</v>
      </c>
      <c r="DM1628" t="s">
        <v>3</v>
      </c>
      <c r="DN1628">
        <v>0</v>
      </c>
      <c r="DO1628">
        <v>0</v>
      </c>
      <c r="DP1628">
        <v>1</v>
      </c>
      <c r="DQ1628">
        <v>1</v>
      </c>
      <c r="DU1628">
        <v>1013</v>
      </c>
      <c r="DV1628" t="s">
        <v>279</v>
      </c>
      <c r="DW1628" t="s">
        <v>279</v>
      </c>
      <c r="DX1628">
        <v>1</v>
      </c>
      <c r="DZ1628" t="s">
        <v>3</v>
      </c>
      <c r="EA1628" t="s">
        <v>3</v>
      </c>
      <c r="EB1628" t="s">
        <v>3</v>
      </c>
      <c r="EC1628" t="s">
        <v>3</v>
      </c>
      <c r="EE1628">
        <v>36260452</v>
      </c>
      <c r="EF1628">
        <v>2</v>
      </c>
      <c r="EG1628" t="s">
        <v>55</v>
      </c>
      <c r="EH1628">
        <v>0</v>
      </c>
      <c r="EI1628" t="s">
        <v>3</v>
      </c>
      <c r="EJ1628">
        <v>1</v>
      </c>
      <c r="EK1628">
        <v>15001</v>
      </c>
      <c r="EL1628" t="s">
        <v>180</v>
      </c>
      <c r="EM1628" t="s">
        <v>181</v>
      </c>
      <c r="EO1628" t="s">
        <v>3</v>
      </c>
      <c r="EQ1628">
        <v>0</v>
      </c>
      <c r="ER1628">
        <v>6747.4</v>
      </c>
      <c r="ES1628">
        <v>5350.85</v>
      </c>
      <c r="ET1628">
        <v>433.43</v>
      </c>
      <c r="EU1628">
        <v>10.26</v>
      </c>
      <c r="EV1628">
        <v>963.12</v>
      </c>
      <c r="EW1628">
        <v>102.46</v>
      </c>
      <c r="EX1628">
        <v>0.76</v>
      </c>
      <c r="EY1628">
        <v>0</v>
      </c>
      <c r="FQ1628">
        <v>0</v>
      </c>
      <c r="FR1628">
        <f t="shared" si="1611"/>
        <v>0</v>
      </c>
      <c r="FS1628">
        <v>0</v>
      </c>
      <c r="FT1628" t="s">
        <v>58</v>
      </c>
      <c r="FU1628" t="s">
        <v>59</v>
      </c>
      <c r="FX1628">
        <v>94.5</v>
      </c>
      <c r="FY1628">
        <v>46.75</v>
      </c>
      <c r="GA1628" t="s">
        <v>3</v>
      </c>
      <c r="GD1628">
        <v>1</v>
      </c>
      <c r="GF1628">
        <v>-1218928354</v>
      </c>
      <c r="GG1628">
        <v>2</v>
      </c>
      <c r="GH1628">
        <v>1</v>
      </c>
      <c r="GI1628">
        <v>2</v>
      </c>
      <c r="GJ1628">
        <v>0</v>
      </c>
      <c r="GK1628">
        <v>0</v>
      </c>
      <c r="GL1628">
        <f t="shared" si="1612"/>
        <v>0</v>
      </c>
      <c r="GM1628">
        <f t="shared" si="1613"/>
        <v>52852.72</v>
      </c>
      <c r="GN1628">
        <f t="shared" si="1614"/>
        <v>52852.72</v>
      </c>
      <c r="GO1628">
        <f t="shared" si="1615"/>
        <v>0</v>
      </c>
      <c r="GP1628">
        <f t="shared" si="1616"/>
        <v>0</v>
      </c>
      <c r="GR1628">
        <v>0</v>
      </c>
      <c r="GS1628">
        <v>0</v>
      </c>
      <c r="GT1628">
        <v>0</v>
      </c>
      <c r="GU1628" t="s">
        <v>3</v>
      </c>
      <c r="GV1628">
        <f t="shared" si="1617"/>
        <v>0</v>
      </c>
      <c r="GW1628">
        <v>1</v>
      </c>
      <c r="GX1628">
        <f t="shared" si="1618"/>
        <v>0</v>
      </c>
      <c r="HA1628">
        <v>0</v>
      </c>
      <c r="HB1628">
        <v>0</v>
      </c>
      <c r="HC1628">
        <f t="shared" si="1619"/>
        <v>0</v>
      </c>
      <c r="HE1628" t="s">
        <v>3</v>
      </c>
      <c r="HF1628" t="s">
        <v>3</v>
      </c>
      <c r="IK1628">
        <v>0</v>
      </c>
    </row>
    <row r="1630" spans="1:245">
      <c r="A1630" s="2">
        <v>51</v>
      </c>
      <c r="B1630" s="2">
        <f>B1615</f>
        <v>0</v>
      </c>
      <c r="C1630" s="2">
        <f>A1615</f>
        <v>5</v>
      </c>
      <c r="D1630" s="2">
        <f>ROW(A1615)</f>
        <v>1615</v>
      </c>
      <c r="E1630" s="2"/>
      <c r="F1630" s="2" t="str">
        <f>IF(F1615&lt;&gt;"",F1615,"")</f>
        <v>Новый подраздел</v>
      </c>
      <c r="G1630" s="2" t="str">
        <f>IF(G1615&lt;&gt;"",G1615,"")</f>
        <v>комната 32</v>
      </c>
      <c r="H1630" s="2">
        <v>0</v>
      </c>
      <c r="I1630" s="2"/>
      <c r="J1630" s="2"/>
      <c r="K1630" s="2"/>
      <c r="L1630" s="2"/>
      <c r="M1630" s="2"/>
      <c r="N1630" s="2"/>
      <c r="O1630" s="2">
        <f t="shared" ref="O1630:T1630" si="1620">ROUND(AB1630,2)</f>
        <v>130979.59</v>
      </c>
      <c r="P1630" s="2">
        <f t="shared" si="1620"/>
        <v>52232.17</v>
      </c>
      <c r="Q1630" s="2">
        <f t="shared" si="1620"/>
        <v>6876.79</v>
      </c>
      <c r="R1630" s="2">
        <f t="shared" si="1620"/>
        <v>1946.37</v>
      </c>
      <c r="S1630" s="2">
        <f t="shared" si="1620"/>
        <v>71870.63</v>
      </c>
      <c r="T1630" s="2">
        <f t="shared" si="1620"/>
        <v>0</v>
      </c>
      <c r="U1630" s="2">
        <f>AH1630</f>
        <v>256.69458399999996</v>
      </c>
      <c r="V1630" s="2">
        <f>AI1630</f>
        <v>5.6938000000000004</v>
      </c>
      <c r="W1630" s="2">
        <f>ROUND(AJ1630,2)</f>
        <v>0</v>
      </c>
      <c r="X1630" s="2">
        <f>ROUND(AK1630,2)</f>
        <v>70972.929999999993</v>
      </c>
      <c r="Y1630" s="2">
        <f>ROUND(AL1630,2)</f>
        <v>39582.97</v>
      </c>
      <c r="Z1630" s="2"/>
      <c r="AA1630" s="2"/>
      <c r="AB1630" s="2">
        <f>ROUND(SUMIF(AA1619:AA1628,"=33525518",O1619:O1628),2)</f>
        <v>130979.59</v>
      </c>
      <c r="AC1630" s="2">
        <f>ROUND(SUMIF(AA1619:AA1628,"=33525518",P1619:P1628),2)</f>
        <v>52232.17</v>
      </c>
      <c r="AD1630" s="2">
        <f>ROUND(SUMIF(AA1619:AA1628,"=33525518",Q1619:Q1628),2)</f>
        <v>6876.79</v>
      </c>
      <c r="AE1630" s="2">
        <f>ROUND(SUMIF(AA1619:AA1628,"=33525518",R1619:R1628),2)</f>
        <v>1946.37</v>
      </c>
      <c r="AF1630" s="2">
        <f>ROUND(SUMIF(AA1619:AA1628,"=33525518",S1619:S1628),2)</f>
        <v>71870.63</v>
      </c>
      <c r="AG1630" s="2">
        <f>ROUND(SUMIF(AA1619:AA1628,"=33525518",T1619:T1628),2)</f>
        <v>0</v>
      </c>
      <c r="AH1630" s="2">
        <f>SUMIF(AA1619:AA1628,"=33525518",U1619:U1628)</f>
        <v>256.69458399999996</v>
      </c>
      <c r="AI1630" s="2">
        <f>SUMIF(AA1619:AA1628,"=33525518",V1619:V1628)</f>
        <v>5.6938000000000004</v>
      </c>
      <c r="AJ1630" s="2">
        <f>ROUND(SUMIF(AA1619:AA1628,"=33525518",W1619:W1628),2)</f>
        <v>0</v>
      </c>
      <c r="AK1630" s="2">
        <f>ROUND(SUMIF(AA1619:AA1628,"=33525518",X1619:X1628),2)</f>
        <v>70972.929999999993</v>
      </c>
      <c r="AL1630" s="2">
        <f>ROUND(SUMIF(AA1619:AA1628,"=33525518",Y1619:Y1628),2)</f>
        <v>39582.97</v>
      </c>
      <c r="AM1630" s="2"/>
      <c r="AN1630" s="2"/>
      <c r="AO1630" s="2">
        <f t="shared" ref="AO1630:BD1630" si="1621">ROUND(BX1630,2)</f>
        <v>0</v>
      </c>
      <c r="AP1630" s="2">
        <f t="shared" si="1621"/>
        <v>0</v>
      </c>
      <c r="AQ1630" s="2">
        <f t="shared" si="1621"/>
        <v>0</v>
      </c>
      <c r="AR1630" s="2">
        <f t="shared" si="1621"/>
        <v>241535.49</v>
      </c>
      <c r="AS1630" s="2">
        <f t="shared" si="1621"/>
        <v>241535.49</v>
      </c>
      <c r="AT1630" s="2">
        <f t="shared" si="1621"/>
        <v>0</v>
      </c>
      <c r="AU1630" s="2">
        <f t="shared" si="1621"/>
        <v>0</v>
      </c>
      <c r="AV1630" s="2">
        <f t="shared" si="1621"/>
        <v>52232.17</v>
      </c>
      <c r="AW1630" s="2">
        <f t="shared" si="1621"/>
        <v>52232.17</v>
      </c>
      <c r="AX1630" s="2">
        <f t="shared" si="1621"/>
        <v>0</v>
      </c>
      <c r="AY1630" s="2">
        <f t="shared" si="1621"/>
        <v>52232.17</v>
      </c>
      <c r="AZ1630" s="2">
        <f t="shared" si="1621"/>
        <v>0</v>
      </c>
      <c r="BA1630" s="2">
        <f t="shared" si="1621"/>
        <v>0</v>
      </c>
      <c r="BB1630" s="2">
        <f t="shared" si="1621"/>
        <v>0</v>
      </c>
      <c r="BC1630" s="2">
        <f t="shared" si="1621"/>
        <v>0</v>
      </c>
      <c r="BD1630" s="2">
        <f t="shared" si="1621"/>
        <v>0</v>
      </c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>
        <f>ROUND(SUMIF(AA1619:AA1628,"=33525518",FQ1619:FQ1628),2)</f>
        <v>0</v>
      </c>
      <c r="BY1630" s="2">
        <f>ROUND(SUMIF(AA1619:AA1628,"=33525518",FR1619:FR1628),2)</f>
        <v>0</v>
      </c>
      <c r="BZ1630" s="2">
        <f>ROUND(SUMIF(AA1619:AA1628,"=33525518",GL1619:GL1628),2)</f>
        <v>0</v>
      </c>
      <c r="CA1630" s="2">
        <f>ROUND(SUMIF(AA1619:AA1628,"=33525518",GM1619:GM1628),2)</f>
        <v>241535.49</v>
      </c>
      <c r="CB1630" s="2">
        <f>ROUND(SUMIF(AA1619:AA1628,"=33525518",GN1619:GN1628),2)</f>
        <v>241535.49</v>
      </c>
      <c r="CC1630" s="2">
        <f>ROUND(SUMIF(AA1619:AA1628,"=33525518",GO1619:GO1628),2)</f>
        <v>0</v>
      </c>
      <c r="CD1630" s="2">
        <f>ROUND(SUMIF(AA1619:AA1628,"=33525518",GP1619:GP1628),2)</f>
        <v>0</v>
      </c>
      <c r="CE1630" s="2">
        <f>AC1630-BX1630</f>
        <v>52232.17</v>
      </c>
      <c r="CF1630" s="2">
        <f>AC1630-BY1630</f>
        <v>52232.17</v>
      </c>
      <c r="CG1630" s="2">
        <f>BX1630-BZ1630</f>
        <v>0</v>
      </c>
      <c r="CH1630" s="2">
        <f>AC1630-BX1630-BY1630+BZ1630</f>
        <v>52232.17</v>
      </c>
      <c r="CI1630" s="2">
        <f>BY1630-BZ1630</f>
        <v>0</v>
      </c>
      <c r="CJ1630" s="2">
        <f>ROUND(SUMIF(AA1619:AA1628,"=33525518",GX1619:GX1628),2)</f>
        <v>0</v>
      </c>
      <c r="CK1630" s="2">
        <f>ROUND(SUMIF(AA1619:AA1628,"=33525518",GY1619:GY1628),2)</f>
        <v>0</v>
      </c>
      <c r="CL1630" s="2">
        <f>ROUND(SUMIF(AA1619:AA1628,"=33525518",GZ1619:GZ1628),2)</f>
        <v>0</v>
      </c>
      <c r="CM1630" s="2">
        <f>ROUND(SUMIF(AA1619:AA1628,"=33525518",HD1619:HD1628),2)</f>
        <v>0</v>
      </c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  <c r="GO1630" s="3"/>
      <c r="GP1630" s="3"/>
      <c r="GQ1630" s="3"/>
      <c r="GR1630" s="3"/>
      <c r="GS1630" s="3"/>
      <c r="GT1630" s="3"/>
      <c r="GU1630" s="3"/>
      <c r="GV1630" s="3"/>
      <c r="GW1630" s="3"/>
      <c r="GX1630" s="3">
        <v>0</v>
      </c>
    </row>
    <row r="1632" spans="1:245">
      <c r="A1632" s="4">
        <v>50</v>
      </c>
      <c r="B1632" s="4">
        <v>0</v>
      </c>
      <c r="C1632" s="4">
        <v>0</v>
      </c>
      <c r="D1632" s="4">
        <v>1</v>
      </c>
      <c r="E1632" s="4">
        <v>201</v>
      </c>
      <c r="F1632" s="4">
        <f>ROUND(Source!O1630,O1632)</f>
        <v>130979.59</v>
      </c>
      <c r="G1632" s="4" t="s">
        <v>60</v>
      </c>
      <c r="H1632" s="4" t="s">
        <v>61</v>
      </c>
      <c r="I1632" s="4"/>
      <c r="J1632" s="4"/>
      <c r="K1632" s="4">
        <v>201</v>
      </c>
      <c r="L1632" s="4">
        <v>1</v>
      </c>
      <c r="M1632" s="4">
        <v>3</v>
      </c>
      <c r="N1632" s="4" t="s">
        <v>3</v>
      </c>
      <c r="O1632" s="4">
        <v>2</v>
      </c>
      <c r="P1632" s="4"/>
      <c r="Q1632" s="4"/>
      <c r="R1632" s="4"/>
      <c r="S1632" s="4"/>
      <c r="T1632" s="4"/>
      <c r="U1632" s="4"/>
      <c r="V1632" s="4"/>
      <c r="W1632" s="4"/>
    </row>
    <row r="1633" spans="1:23">
      <c r="A1633" s="4">
        <v>50</v>
      </c>
      <c r="B1633" s="4">
        <v>0</v>
      </c>
      <c r="C1633" s="4">
        <v>0</v>
      </c>
      <c r="D1633" s="4">
        <v>1</v>
      </c>
      <c r="E1633" s="4">
        <v>202</v>
      </c>
      <c r="F1633" s="4">
        <f>ROUND(Source!P1630,O1633)</f>
        <v>52232.17</v>
      </c>
      <c r="G1633" s="4" t="s">
        <v>62</v>
      </c>
      <c r="H1633" s="4" t="s">
        <v>63</v>
      </c>
      <c r="I1633" s="4"/>
      <c r="J1633" s="4"/>
      <c r="K1633" s="4">
        <v>202</v>
      </c>
      <c r="L1633" s="4">
        <v>2</v>
      </c>
      <c r="M1633" s="4">
        <v>3</v>
      </c>
      <c r="N1633" s="4" t="s">
        <v>3</v>
      </c>
      <c r="O1633" s="4">
        <v>2</v>
      </c>
      <c r="P1633" s="4"/>
      <c r="Q1633" s="4"/>
      <c r="R1633" s="4"/>
      <c r="S1633" s="4"/>
      <c r="T1633" s="4"/>
      <c r="U1633" s="4"/>
      <c r="V1633" s="4"/>
      <c r="W1633" s="4"/>
    </row>
    <row r="1634" spans="1:23">
      <c r="A1634" s="4">
        <v>50</v>
      </c>
      <c r="B1634" s="4">
        <v>0</v>
      </c>
      <c r="C1634" s="4">
        <v>0</v>
      </c>
      <c r="D1634" s="4">
        <v>1</v>
      </c>
      <c r="E1634" s="4">
        <v>222</v>
      </c>
      <c r="F1634" s="4">
        <f>ROUND(Source!AO1630,O1634)</f>
        <v>0</v>
      </c>
      <c r="G1634" s="4" t="s">
        <v>64</v>
      </c>
      <c r="H1634" s="4" t="s">
        <v>65</v>
      </c>
      <c r="I1634" s="4"/>
      <c r="J1634" s="4"/>
      <c r="K1634" s="4">
        <v>222</v>
      </c>
      <c r="L1634" s="4">
        <v>3</v>
      </c>
      <c r="M1634" s="4">
        <v>3</v>
      </c>
      <c r="N1634" s="4" t="s">
        <v>3</v>
      </c>
      <c r="O1634" s="4">
        <v>2</v>
      </c>
      <c r="P1634" s="4"/>
      <c r="Q1634" s="4"/>
      <c r="R1634" s="4"/>
      <c r="S1634" s="4"/>
      <c r="T1634" s="4"/>
      <c r="U1634" s="4"/>
      <c r="V1634" s="4"/>
      <c r="W1634" s="4"/>
    </row>
    <row r="1635" spans="1:23">
      <c r="A1635" s="4">
        <v>50</v>
      </c>
      <c r="B1635" s="4">
        <v>0</v>
      </c>
      <c r="C1635" s="4">
        <v>0</v>
      </c>
      <c r="D1635" s="4">
        <v>1</v>
      </c>
      <c r="E1635" s="4">
        <v>225</v>
      </c>
      <c r="F1635" s="4">
        <f>ROUND(Source!AV1630,O1635)</f>
        <v>52232.17</v>
      </c>
      <c r="G1635" s="4" t="s">
        <v>66</v>
      </c>
      <c r="H1635" s="4" t="s">
        <v>67</v>
      </c>
      <c r="I1635" s="4"/>
      <c r="J1635" s="4"/>
      <c r="K1635" s="4">
        <v>225</v>
      </c>
      <c r="L1635" s="4">
        <v>4</v>
      </c>
      <c r="M1635" s="4">
        <v>3</v>
      </c>
      <c r="N1635" s="4" t="s">
        <v>3</v>
      </c>
      <c r="O1635" s="4">
        <v>2</v>
      </c>
      <c r="P1635" s="4"/>
      <c r="Q1635" s="4"/>
      <c r="R1635" s="4"/>
      <c r="S1635" s="4"/>
      <c r="T1635" s="4"/>
      <c r="U1635" s="4"/>
      <c r="V1635" s="4"/>
      <c r="W1635" s="4"/>
    </row>
    <row r="1636" spans="1:23">
      <c r="A1636" s="4">
        <v>50</v>
      </c>
      <c r="B1636" s="4">
        <v>0</v>
      </c>
      <c r="C1636" s="4">
        <v>0</v>
      </c>
      <c r="D1636" s="4">
        <v>1</v>
      </c>
      <c r="E1636" s="4">
        <v>226</v>
      </c>
      <c r="F1636" s="4">
        <f>ROUND(Source!AW1630,O1636)</f>
        <v>52232.17</v>
      </c>
      <c r="G1636" s="4" t="s">
        <v>68</v>
      </c>
      <c r="H1636" s="4" t="s">
        <v>69</v>
      </c>
      <c r="I1636" s="4"/>
      <c r="J1636" s="4"/>
      <c r="K1636" s="4">
        <v>226</v>
      </c>
      <c r="L1636" s="4">
        <v>5</v>
      </c>
      <c r="M1636" s="4">
        <v>3</v>
      </c>
      <c r="N1636" s="4" t="s">
        <v>3</v>
      </c>
      <c r="O1636" s="4">
        <v>2</v>
      </c>
      <c r="P1636" s="4"/>
      <c r="Q1636" s="4"/>
      <c r="R1636" s="4"/>
      <c r="S1636" s="4"/>
      <c r="T1636" s="4"/>
      <c r="U1636" s="4"/>
      <c r="V1636" s="4"/>
      <c r="W1636" s="4"/>
    </row>
    <row r="1637" spans="1:23">
      <c r="A1637" s="4">
        <v>50</v>
      </c>
      <c r="B1637" s="4">
        <v>0</v>
      </c>
      <c r="C1637" s="4">
        <v>0</v>
      </c>
      <c r="D1637" s="4">
        <v>1</v>
      </c>
      <c r="E1637" s="4">
        <v>227</v>
      </c>
      <c r="F1637" s="4">
        <f>ROUND(Source!AX1630,O1637)</f>
        <v>0</v>
      </c>
      <c r="G1637" s="4" t="s">
        <v>70</v>
      </c>
      <c r="H1637" s="4" t="s">
        <v>71</v>
      </c>
      <c r="I1637" s="4"/>
      <c r="J1637" s="4"/>
      <c r="K1637" s="4">
        <v>227</v>
      </c>
      <c r="L1637" s="4">
        <v>6</v>
      </c>
      <c r="M1637" s="4">
        <v>3</v>
      </c>
      <c r="N1637" s="4" t="s">
        <v>3</v>
      </c>
      <c r="O1637" s="4">
        <v>2</v>
      </c>
      <c r="P1637" s="4"/>
      <c r="Q1637" s="4"/>
      <c r="R1637" s="4"/>
      <c r="S1637" s="4"/>
      <c r="T1637" s="4"/>
      <c r="U1637" s="4"/>
      <c r="V1637" s="4"/>
      <c r="W1637" s="4"/>
    </row>
    <row r="1638" spans="1:23">
      <c r="A1638" s="4">
        <v>50</v>
      </c>
      <c r="B1638" s="4">
        <v>0</v>
      </c>
      <c r="C1638" s="4">
        <v>0</v>
      </c>
      <c r="D1638" s="4">
        <v>1</v>
      </c>
      <c r="E1638" s="4">
        <v>228</v>
      </c>
      <c r="F1638" s="4">
        <f>ROUND(Source!AY1630,O1638)</f>
        <v>52232.17</v>
      </c>
      <c r="G1638" s="4" t="s">
        <v>72</v>
      </c>
      <c r="H1638" s="4" t="s">
        <v>73</v>
      </c>
      <c r="I1638" s="4"/>
      <c r="J1638" s="4"/>
      <c r="K1638" s="4">
        <v>228</v>
      </c>
      <c r="L1638" s="4">
        <v>7</v>
      </c>
      <c r="M1638" s="4">
        <v>3</v>
      </c>
      <c r="N1638" s="4" t="s">
        <v>3</v>
      </c>
      <c r="O1638" s="4">
        <v>2</v>
      </c>
      <c r="P1638" s="4"/>
      <c r="Q1638" s="4"/>
      <c r="R1638" s="4"/>
      <c r="S1638" s="4"/>
      <c r="T1638" s="4"/>
      <c r="U1638" s="4"/>
      <c r="V1638" s="4"/>
      <c r="W1638" s="4"/>
    </row>
    <row r="1639" spans="1:23">
      <c r="A1639" s="4">
        <v>50</v>
      </c>
      <c r="B1639" s="4">
        <v>0</v>
      </c>
      <c r="C1639" s="4">
        <v>0</v>
      </c>
      <c r="D1639" s="4">
        <v>1</v>
      </c>
      <c r="E1639" s="4">
        <v>216</v>
      </c>
      <c r="F1639" s="4">
        <f>ROUND(Source!AP1630,O1639)</f>
        <v>0</v>
      </c>
      <c r="G1639" s="4" t="s">
        <v>74</v>
      </c>
      <c r="H1639" s="4" t="s">
        <v>75</v>
      </c>
      <c r="I1639" s="4"/>
      <c r="J1639" s="4"/>
      <c r="K1639" s="4">
        <v>216</v>
      </c>
      <c r="L1639" s="4">
        <v>8</v>
      </c>
      <c r="M1639" s="4">
        <v>3</v>
      </c>
      <c r="N1639" s="4" t="s">
        <v>3</v>
      </c>
      <c r="O1639" s="4">
        <v>2</v>
      </c>
      <c r="P1639" s="4"/>
      <c r="Q1639" s="4"/>
      <c r="R1639" s="4"/>
      <c r="S1639" s="4"/>
      <c r="T1639" s="4"/>
      <c r="U1639" s="4"/>
      <c r="V1639" s="4"/>
      <c r="W1639" s="4"/>
    </row>
    <row r="1640" spans="1:23">
      <c r="A1640" s="4">
        <v>50</v>
      </c>
      <c r="B1640" s="4">
        <v>0</v>
      </c>
      <c r="C1640" s="4">
        <v>0</v>
      </c>
      <c r="D1640" s="4">
        <v>1</v>
      </c>
      <c r="E1640" s="4">
        <v>223</v>
      </c>
      <c r="F1640" s="4">
        <f>ROUND(Source!AQ1630,O1640)</f>
        <v>0</v>
      </c>
      <c r="G1640" s="4" t="s">
        <v>76</v>
      </c>
      <c r="H1640" s="4" t="s">
        <v>77</v>
      </c>
      <c r="I1640" s="4"/>
      <c r="J1640" s="4"/>
      <c r="K1640" s="4">
        <v>223</v>
      </c>
      <c r="L1640" s="4">
        <v>9</v>
      </c>
      <c r="M1640" s="4">
        <v>3</v>
      </c>
      <c r="N1640" s="4" t="s">
        <v>3</v>
      </c>
      <c r="O1640" s="4">
        <v>2</v>
      </c>
      <c r="P1640" s="4"/>
      <c r="Q1640" s="4"/>
      <c r="R1640" s="4"/>
      <c r="S1640" s="4"/>
      <c r="T1640" s="4"/>
      <c r="U1640" s="4"/>
      <c r="V1640" s="4"/>
      <c r="W1640" s="4"/>
    </row>
    <row r="1641" spans="1:23">
      <c r="A1641" s="4">
        <v>50</v>
      </c>
      <c r="B1641" s="4">
        <v>0</v>
      </c>
      <c r="C1641" s="4">
        <v>0</v>
      </c>
      <c r="D1641" s="4">
        <v>1</v>
      </c>
      <c r="E1641" s="4">
        <v>229</v>
      </c>
      <c r="F1641" s="4">
        <f>ROUND(Source!AZ1630,O1641)</f>
        <v>0</v>
      </c>
      <c r="G1641" s="4" t="s">
        <v>78</v>
      </c>
      <c r="H1641" s="4" t="s">
        <v>79</v>
      </c>
      <c r="I1641" s="4"/>
      <c r="J1641" s="4"/>
      <c r="K1641" s="4">
        <v>229</v>
      </c>
      <c r="L1641" s="4">
        <v>10</v>
      </c>
      <c r="M1641" s="4">
        <v>3</v>
      </c>
      <c r="N1641" s="4" t="s">
        <v>3</v>
      </c>
      <c r="O1641" s="4">
        <v>2</v>
      </c>
      <c r="P1641" s="4"/>
      <c r="Q1641" s="4"/>
      <c r="R1641" s="4"/>
      <c r="S1641" s="4"/>
      <c r="T1641" s="4"/>
      <c r="U1641" s="4"/>
      <c r="V1641" s="4"/>
      <c r="W1641" s="4"/>
    </row>
    <row r="1642" spans="1:23">
      <c r="A1642" s="4">
        <v>50</v>
      </c>
      <c r="B1642" s="4">
        <v>0</v>
      </c>
      <c r="C1642" s="4">
        <v>0</v>
      </c>
      <c r="D1642" s="4">
        <v>1</v>
      </c>
      <c r="E1642" s="4">
        <v>203</v>
      </c>
      <c r="F1642" s="4">
        <f>ROUND(Source!Q1630,O1642)</f>
        <v>6876.79</v>
      </c>
      <c r="G1642" s="4" t="s">
        <v>80</v>
      </c>
      <c r="H1642" s="4" t="s">
        <v>81</v>
      </c>
      <c r="I1642" s="4"/>
      <c r="J1642" s="4"/>
      <c r="K1642" s="4">
        <v>203</v>
      </c>
      <c r="L1642" s="4">
        <v>11</v>
      </c>
      <c r="M1642" s="4">
        <v>3</v>
      </c>
      <c r="N1642" s="4" t="s">
        <v>3</v>
      </c>
      <c r="O1642" s="4">
        <v>2</v>
      </c>
      <c r="P1642" s="4"/>
      <c r="Q1642" s="4"/>
      <c r="R1642" s="4"/>
      <c r="S1642" s="4"/>
      <c r="T1642" s="4"/>
      <c r="U1642" s="4"/>
      <c r="V1642" s="4"/>
      <c r="W1642" s="4"/>
    </row>
    <row r="1643" spans="1:23">
      <c r="A1643" s="4">
        <v>50</v>
      </c>
      <c r="B1643" s="4">
        <v>0</v>
      </c>
      <c r="C1643" s="4">
        <v>0</v>
      </c>
      <c r="D1643" s="4">
        <v>1</v>
      </c>
      <c r="E1643" s="4">
        <v>231</v>
      </c>
      <c r="F1643" s="4">
        <f>ROUND(Source!BB1630,O1643)</f>
        <v>0</v>
      </c>
      <c r="G1643" s="4" t="s">
        <v>82</v>
      </c>
      <c r="H1643" s="4" t="s">
        <v>83</v>
      </c>
      <c r="I1643" s="4"/>
      <c r="J1643" s="4"/>
      <c r="K1643" s="4">
        <v>231</v>
      </c>
      <c r="L1643" s="4">
        <v>12</v>
      </c>
      <c r="M1643" s="4">
        <v>3</v>
      </c>
      <c r="N1643" s="4" t="s">
        <v>3</v>
      </c>
      <c r="O1643" s="4">
        <v>2</v>
      </c>
      <c r="P1643" s="4"/>
      <c r="Q1643" s="4"/>
      <c r="R1643" s="4"/>
      <c r="S1643" s="4"/>
      <c r="T1643" s="4"/>
      <c r="U1643" s="4"/>
      <c r="V1643" s="4"/>
      <c r="W1643" s="4"/>
    </row>
    <row r="1644" spans="1:23">
      <c r="A1644" s="4">
        <v>50</v>
      </c>
      <c r="B1644" s="4">
        <v>0</v>
      </c>
      <c r="C1644" s="4">
        <v>0</v>
      </c>
      <c r="D1644" s="4">
        <v>1</v>
      </c>
      <c r="E1644" s="4">
        <v>204</v>
      </c>
      <c r="F1644" s="4">
        <f>ROUND(Source!R1630,O1644)</f>
        <v>1946.37</v>
      </c>
      <c r="G1644" s="4" t="s">
        <v>84</v>
      </c>
      <c r="H1644" s="4" t="s">
        <v>85</v>
      </c>
      <c r="I1644" s="4"/>
      <c r="J1644" s="4"/>
      <c r="K1644" s="4">
        <v>204</v>
      </c>
      <c r="L1644" s="4">
        <v>13</v>
      </c>
      <c r="M1644" s="4">
        <v>3</v>
      </c>
      <c r="N1644" s="4" t="s">
        <v>3</v>
      </c>
      <c r="O1644" s="4">
        <v>2</v>
      </c>
      <c r="P1644" s="4"/>
      <c r="Q1644" s="4"/>
      <c r="R1644" s="4"/>
      <c r="S1644" s="4"/>
      <c r="T1644" s="4"/>
      <c r="U1644" s="4"/>
      <c r="V1644" s="4"/>
      <c r="W1644" s="4"/>
    </row>
    <row r="1645" spans="1:23">
      <c r="A1645" s="4">
        <v>50</v>
      </c>
      <c r="B1645" s="4">
        <v>0</v>
      </c>
      <c r="C1645" s="4">
        <v>0</v>
      </c>
      <c r="D1645" s="4">
        <v>1</v>
      </c>
      <c r="E1645" s="4">
        <v>205</v>
      </c>
      <c r="F1645" s="4">
        <f>ROUND(Source!S1630,O1645)</f>
        <v>71870.63</v>
      </c>
      <c r="G1645" s="4" t="s">
        <v>86</v>
      </c>
      <c r="H1645" s="4" t="s">
        <v>87</v>
      </c>
      <c r="I1645" s="4"/>
      <c r="J1645" s="4"/>
      <c r="K1645" s="4">
        <v>205</v>
      </c>
      <c r="L1645" s="4">
        <v>14</v>
      </c>
      <c r="M1645" s="4">
        <v>3</v>
      </c>
      <c r="N1645" s="4" t="s">
        <v>3</v>
      </c>
      <c r="O1645" s="4">
        <v>2</v>
      </c>
      <c r="P1645" s="4"/>
      <c r="Q1645" s="4"/>
      <c r="R1645" s="4"/>
      <c r="S1645" s="4"/>
      <c r="T1645" s="4"/>
      <c r="U1645" s="4"/>
      <c r="V1645" s="4"/>
      <c r="W1645" s="4"/>
    </row>
    <row r="1646" spans="1:23">
      <c r="A1646" s="4">
        <v>50</v>
      </c>
      <c r="B1646" s="4">
        <v>0</v>
      </c>
      <c r="C1646" s="4">
        <v>0</v>
      </c>
      <c r="D1646" s="4">
        <v>1</v>
      </c>
      <c r="E1646" s="4">
        <v>232</v>
      </c>
      <c r="F1646" s="4">
        <f>ROUND(Source!BC1630,O1646)</f>
        <v>0</v>
      </c>
      <c r="G1646" s="4" t="s">
        <v>88</v>
      </c>
      <c r="H1646" s="4" t="s">
        <v>89</v>
      </c>
      <c r="I1646" s="4"/>
      <c r="J1646" s="4"/>
      <c r="K1646" s="4">
        <v>232</v>
      </c>
      <c r="L1646" s="4">
        <v>15</v>
      </c>
      <c r="M1646" s="4">
        <v>3</v>
      </c>
      <c r="N1646" s="4" t="s">
        <v>3</v>
      </c>
      <c r="O1646" s="4">
        <v>2</v>
      </c>
      <c r="P1646" s="4"/>
      <c r="Q1646" s="4"/>
      <c r="R1646" s="4"/>
      <c r="S1646" s="4"/>
      <c r="T1646" s="4"/>
      <c r="U1646" s="4"/>
      <c r="V1646" s="4"/>
      <c r="W1646" s="4"/>
    </row>
    <row r="1647" spans="1:23">
      <c r="A1647" s="4">
        <v>50</v>
      </c>
      <c r="B1647" s="4">
        <v>0</v>
      </c>
      <c r="C1647" s="4">
        <v>0</v>
      </c>
      <c r="D1647" s="4">
        <v>1</v>
      </c>
      <c r="E1647" s="4">
        <v>214</v>
      </c>
      <c r="F1647" s="4">
        <f>ROUND(Source!AS1630,O1647)</f>
        <v>241535.49</v>
      </c>
      <c r="G1647" s="4" t="s">
        <v>90</v>
      </c>
      <c r="H1647" s="4" t="s">
        <v>91</v>
      </c>
      <c r="I1647" s="4"/>
      <c r="J1647" s="4"/>
      <c r="K1647" s="4">
        <v>214</v>
      </c>
      <c r="L1647" s="4">
        <v>16</v>
      </c>
      <c r="M1647" s="4">
        <v>3</v>
      </c>
      <c r="N1647" s="4" t="s">
        <v>3</v>
      </c>
      <c r="O1647" s="4">
        <v>2</v>
      </c>
      <c r="P1647" s="4"/>
      <c r="Q1647" s="4"/>
      <c r="R1647" s="4"/>
      <c r="S1647" s="4"/>
      <c r="T1647" s="4"/>
      <c r="U1647" s="4"/>
      <c r="V1647" s="4"/>
      <c r="W1647" s="4"/>
    </row>
    <row r="1648" spans="1:23">
      <c r="A1648" s="4">
        <v>50</v>
      </c>
      <c r="B1648" s="4">
        <v>0</v>
      </c>
      <c r="C1648" s="4">
        <v>0</v>
      </c>
      <c r="D1648" s="4">
        <v>1</v>
      </c>
      <c r="E1648" s="4">
        <v>215</v>
      </c>
      <c r="F1648" s="4">
        <f>ROUND(Source!AT1630,O1648)</f>
        <v>0</v>
      </c>
      <c r="G1648" s="4" t="s">
        <v>92</v>
      </c>
      <c r="H1648" s="4" t="s">
        <v>93</v>
      </c>
      <c r="I1648" s="4"/>
      <c r="J1648" s="4"/>
      <c r="K1648" s="4">
        <v>215</v>
      </c>
      <c r="L1648" s="4">
        <v>17</v>
      </c>
      <c r="M1648" s="4">
        <v>3</v>
      </c>
      <c r="N1648" s="4" t="s">
        <v>3</v>
      </c>
      <c r="O1648" s="4">
        <v>2</v>
      </c>
      <c r="P1648" s="4"/>
      <c r="Q1648" s="4"/>
      <c r="R1648" s="4"/>
      <c r="S1648" s="4"/>
      <c r="T1648" s="4"/>
      <c r="U1648" s="4"/>
      <c r="V1648" s="4"/>
      <c r="W1648" s="4"/>
    </row>
    <row r="1649" spans="1:206">
      <c r="A1649" s="4">
        <v>50</v>
      </c>
      <c r="B1649" s="4">
        <v>0</v>
      </c>
      <c r="C1649" s="4">
        <v>0</v>
      </c>
      <c r="D1649" s="4">
        <v>1</v>
      </c>
      <c r="E1649" s="4">
        <v>217</v>
      </c>
      <c r="F1649" s="4">
        <f>ROUND(Source!AU1630,O1649)</f>
        <v>0</v>
      </c>
      <c r="G1649" s="4" t="s">
        <v>94</v>
      </c>
      <c r="H1649" s="4" t="s">
        <v>95</v>
      </c>
      <c r="I1649" s="4"/>
      <c r="J1649" s="4"/>
      <c r="K1649" s="4">
        <v>217</v>
      </c>
      <c r="L1649" s="4">
        <v>18</v>
      </c>
      <c r="M1649" s="4">
        <v>3</v>
      </c>
      <c r="N1649" s="4" t="s">
        <v>3</v>
      </c>
      <c r="O1649" s="4">
        <v>2</v>
      </c>
      <c r="P1649" s="4"/>
      <c r="Q1649" s="4"/>
      <c r="R1649" s="4"/>
      <c r="S1649" s="4"/>
      <c r="T1649" s="4"/>
      <c r="U1649" s="4"/>
      <c r="V1649" s="4"/>
      <c r="W1649" s="4"/>
    </row>
    <row r="1650" spans="1:206">
      <c r="A1650" s="4">
        <v>50</v>
      </c>
      <c r="B1650" s="4">
        <v>0</v>
      </c>
      <c r="C1650" s="4">
        <v>0</v>
      </c>
      <c r="D1650" s="4">
        <v>1</v>
      </c>
      <c r="E1650" s="4">
        <v>230</v>
      </c>
      <c r="F1650" s="4">
        <f>ROUND(Source!BA1630,O1650)</f>
        <v>0</v>
      </c>
      <c r="G1650" s="4" t="s">
        <v>96</v>
      </c>
      <c r="H1650" s="4" t="s">
        <v>97</v>
      </c>
      <c r="I1650" s="4"/>
      <c r="J1650" s="4"/>
      <c r="K1650" s="4">
        <v>230</v>
      </c>
      <c r="L1650" s="4">
        <v>19</v>
      </c>
      <c r="M1650" s="4">
        <v>3</v>
      </c>
      <c r="N1650" s="4" t="s">
        <v>3</v>
      </c>
      <c r="O1650" s="4">
        <v>2</v>
      </c>
      <c r="P1650" s="4"/>
      <c r="Q1650" s="4"/>
      <c r="R1650" s="4"/>
      <c r="S1650" s="4"/>
      <c r="T1650" s="4"/>
      <c r="U1650" s="4"/>
      <c r="V1650" s="4"/>
      <c r="W1650" s="4"/>
    </row>
    <row r="1651" spans="1:206">
      <c r="A1651" s="4">
        <v>50</v>
      </c>
      <c r="B1651" s="4">
        <v>0</v>
      </c>
      <c r="C1651" s="4">
        <v>0</v>
      </c>
      <c r="D1651" s="4">
        <v>1</v>
      </c>
      <c r="E1651" s="4">
        <v>206</v>
      </c>
      <c r="F1651" s="4">
        <f>ROUND(Source!T1630,O1651)</f>
        <v>0</v>
      </c>
      <c r="G1651" s="4" t="s">
        <v>98</v>
      </c>
      <c r="H1651" s="4" t="s">
        <v>99</v>
      </c>
      <c r="I1651" s="4"/>
      <c r="J1651" s="4"/>
      <c r="K1651" s="4">
        <v>206</v>
      </c>
      <c r="L1651" s="4">
        <v>20</v>
      </c>
      <c r="M1651" s="4">
        <v>3</v>
      </c>
      <c r="N1651" s="4" t="s">
        <v>3</v>
      </c>
      <c r="O1651" s="4">
        <v>2</v>
      </c>
      <c r="P1651" s="4"/>
      <c r="Q1651" s="4"/>
      <c r="R1651" s="4"/>
      <c r="S1651" s="4"/>
      <c r="T1651" s="4"/>
      <c r="U1651" s="4"/>
      <c r="V1651" s="4"/>
      <c r="W1651" s="4"/>
    </row>
    <row r="1652" spans="1:206">
      <c r="A1652" s="4">
        <v>50</v>
      </c>
      <c r="B1652" s="4">
        <v>0</v>
      </c>
      <c r="C1652" s="4">
        <v>0</v>
      </c>
      <c r="D1652" s="4">
        <v>1</v>
      </c>
      <c r="E1652" s="4">
        <v>207</v>
      </c>
      <c r="F1652" s="4">
        <f>Source!U1630</f>
        <v>256.69458399999996</v>
      </c>
      <c r="G1652" s="4" t="s">
        <v>100</v>
      </c>
      <c r="H1652" s="4" t="s">
        <v>101</v>
      </c>
      <c r="I1652" s="4"/>
      <c r="J1652" s="4"/>
      <c r="K1652" s="4">
        <v>207</v>
      </c>
      <c r="L1652" s="4">
        <v>21</v>
      </c>
      <c r="M1652" s="4">
        <v>3</v>
      </c>
      <c r="N1652" s="4" t="s">
        <v>3</v>
      </c>
      <c r="O1652" s="4">
        <v>-1</v>
      </c>
      <c r="P1652" s="4"/>
      <c r="Q1652" s="4"/>
      <c r="R1652" s="4"/>
      <c r="S1652" s="4"/>
      <c r="T1652" s="4"/>
      <c r="U1652" s="4"/>
      <c r="V1652" s="4"/>
      <c r="W1652" s="4"/>
    </row>
    <row r="1653" spans="1:206">
      <c r="A1653" s="4">
        <v>50</v>
      </c>
      <c r="B1653" s="4">
        <v>0</v>
      </c>
      <c r="C1653" s="4">
        <v>0</v>
      </c>
      <c r="D1653" s="4">
        <v>1</v>
      </c>
      <c r="E1653" s="4">
        <v>208</v>
      </c>
      <c r="F1653" s="4">
        <f>Source!V1630</f>
        <v>5.6938000000000004</v>
      </c>
      <c r="G1653" s="4" t="s">
        <v>102</v>
      </c>
      <c r="H1653" s="4" t="s">
        <v>103</v>
      </c>
      <c r="I1653" s="4"/>
      <c r="J1653" s="4"/>
      <c r="K1653" s="4">
        <v>208</v>
      </c>
      <c r="L1653" s="4">
        <v>22</v>
      </c>
      <c r="M1653" s="4">
        <v>3</v>
      </c>
      <c r="N1653" s="4" t="s">
        <v>3</v>
      </c>
      <c r="O1653" s="4">
        <v>-1</v>
      </c>
      <c r="P1653" s="4"/>
      <c r="Q1653" s="4"/>
      <c r="R1653" s="4"/>
      <c r="S1653" s="4"/>
      <c r="T1653" s="4"/>
      <c r="U1653" s="4"/>
      <c r="V1653" s="4"/>
      <c r="W1653" s="4"/>
    </row>
    <row r="1654" spans="1:206">
      <c r="A1654" s="4">
        <v>50</v>
      </c>
      <c r="B1654" s="4">
        <v>0</v>
      </c>
      <c r="C1654" s="4">
        <v>0</v>
      </c>
      <c r="D1654" s="4">
        <v>1</v>
      </c>
      <c r="E1654" s="4">
        <v>209</v>
      </c>
      <c r="F1654" s="4">
        <f>ROUND(Source!W1630,O1654)</f>
        <v>0</v>
      </c>
      <c r="G1654" s="4" t="s">
        <v>104</v>
      </c>
      <c r="H1654" s="4" t="s">
        <v>105</v>
      </c>
      <c r="I1654" s="4"/>
      <c r="J1654" s="4"/>
      <c r="K1654" s="4">
        <v>209</v>
      </c>
      <c r="L1654" s="4">
        <v>23</v>
      </c>
      <c r="M1654" s="4">
        <v>3</v>
      </c>
      <c r="N1654" s="4" t="s">
        <v>3</v>
      </c>
      <c r="O1654" s="4">
        <v>2</v>
      </c>
      <c r="P1654" s="4"/>
      <c r="Q1654" s="4"/>
      <c r="R1654" s="4"/>
      <c r="S1654" s="4"/>
      <c r="T1654" s="4"/>
      <c r="U1654" s="4"/>
      <c r="V1654" s="4"/>
      <c r="W1654" s="4"/>
    </row>
    <row r="1655" spans="1:206">
      <c r="A1655" s="4">
        <v>50</v>
      </c>
      <c r="B1655" s="4">
        <v>0</v>
      </c>
      <c r="C1655" s="4">
        <v>0</v>
      </c>
      <c r="D1655" s="4">
        <v>1</v>
      </c>
      <c r="E1655" s="4">
        <v>233</v>
      </c>
      <c r="F1655" s="4">
        <f>ROUND(Source!BD1630,O1655)</f>
        <v>0</v>
      </c>
      <c r="G1655" s="4" t="s">
        <v>106</v>
      </c>
      <c r="H1655" s="4" t="s">
        <v>107</v>
      </c>
      <c r="I1655" s="4"/>
      <c r="J1655" s="4"/>
      <c r="K1655" s="4">
        <v>233</v>
      </c>
      <c r="L1655" s="4">
        <v>24</v>
      </c>
      <c r="M1655" s="4">
        <v>3</v>
      </c>
      <c r="N1655" s="4" t="s">
        <v>3</v>
      </c>
      <c r="O1655" s="4">
        <v>2</v>
      </c>
      <c r="P1655" s="4"/>
      <c r="Q1655" s="4"/>
      <c r="R1655" s="4"/>
      <c r="S1655" s="4"/>
      <c r="T1655" s="4"/>
      <c r="U1655" s="4"/>
      <c r="V1655" s="4"/>
      <c r="W1655" s="4"/>
    </row>
    <row r="1656" spans="1:206">
      <c r="A1656" s="4">
        <v>50</v>
      </c>
      <c r="B1656" s="4">
        <v>0</v>
      </c>
      <c r="C1656" s="4">
        <v>0</v>
      </c>
      <c r="D1656" s="4">
        <v>1</v>
      </c>
      <c r="E1656" s="4">
        <v>210</v>
      </c>
      <c r="F1656" s="4">
        <f>ROUND(Source!X1630,O1656)</f>
        <v>70972.929999999993</v>
      </c>
      <c r="G1656" s="4" t="s">
        <v>108</v>
      </c>
      <c r="H1656" s="4" t="s">
        <v>109</v>
      </c>
      <c r="I1656" s="4"/>
      <c r="J1656" s="4"/>
      <c r="K1656" s="4">
        <v>210</v>
      </c>
      <c r="L1656" s="4">
        <v>25</v>
      </c>
      <c r="M1656" s="4">
        <v>3</v>
      </c>
      <c r="N1656" s="4" t="s">
        <v>3</v>
      </c>
      <c r="O1656" s="4">
        <v>2</v>
      </c>
      <c r="P1656" s="4"/>
      <c r="Q1656" s="4"/>
      <c r="R1656" s="4"/>
      <c r="S1656" s="4"/>
      <c r="T1656" s="4"/>
      <c r="U1656" s="4"/>
      <c r="V1656" s="4"/>
      <c r="W1656" s="4"/>
    </row>
    <row r="1657" spans="1:206">
      <c r="A1657" s="4">
        <v>50</v>
      </c>
      <c r="B1657" s="4">
        <v>0</v>
      </c>
      <c r="C1657" s="4">
        <v>0</v>
      </c>
      <c r="D1657" s="4">
        <v>1</v>
      </c>
      <c r="E1657" s="4">
        <v>211</v>
      </c>
      <c r="F1657" s="4">
        <f>ROUND(Source!Y1630,O1657)</f>
        <v>39582.97</v>
      </c>
      <c r="G1657" s="4" t="s">
        <v>110</v>
      </c>
      <c r="H1657" s="4" t="s">
        <v>111</v>
      </c>
      <c r="I1657" s="4"/>
      <c r="J1657" s="4"/>
      <c r="K1657" s="4">
        <v>211</v>
      </c>
      <c r="L1657" s="4">
        <v>26</v>
      </c>
      <c r="M1657" s="4">
        <v>3</v>
      </c>
      <c r="N1657" s="4" t="s">
        <v>3</v>
      </c>
      <c r="O1657" s="4">
        <v>2</v>
      </c>
      <c r="P1657" s="4"/>
      <c r="Q1657" s="4"/>
      <c r="R1657" s="4"/>
      <c r="S1657" s="4"/>
      <c r="T1657" s="4"/>
      <c r="U1657" s="4"/>
      <c r="V1657" s="4"/>
      <c r="W1657" s="4"/>
    </row>
    <row r="1658" spans="1:206">
      <c r="A1658" s="4">
        <v>50</v>
      </c>
      <c r="B1658" s="4">
        <v>0</v>
      </c>
      <c r="C1658" s="4">
        <v>0</v>
      </c>
      <c r="D1658" s="4">
        <v>1</v>
      </c>
      <c r="E1658" s="4">
        <v>224</v>
      </c>
      <c r="F1658" s="4">
        <f>ROUND(Source!AR1630,O1658)</f>
        <v>241535.49</v>
      </c>
      <c r="G1658" s="4" t="s">
        <v>112</v>
      </c>
      <c r="H1658" s="4" t="s">
        <v>113</v>
      </c>
      <c r="I1658" s="4"/>
      <c r="J1658" s="4"/>
      <c r="K1658" s="4">
        <v>224</v>
      </c>
      <c r="L1658" s="4">
        <v>27</v>
      </c>
      <c r="M1658" s="4">
        <v>3</v>
      </c>
      <c r="N1658" s="4" t="s">
        <v>3</v>
      </c>
      <c r="O1658" s="4">
        <v>2</v>
      </c>
      <c r="P1658" s="4"/>
      <c r="Q1658" s="4"/>
      <c r="R1658" s="4"/>
      <c r="S1658" s="4"/>
      <c r="T1658" s="4"/>
      <c r="U1658" s="4"/>
      <c r="V1658" s="4"/>
      <c r="W1658" s="4"/>
    </row>
    <row r="1660" spans="1:206">
      <c r="A1660" s="2">
        <v>51</v>
      </c>
      <c r="B1660" s="2">
        <f>B1145</f>
        <v>1</v>
      </c>
      <c r="C1660" s="2">
        <f>A1145</f>
        <v>4</v>
      </c>
      <c r="D1660" s="2">
        <f>ROW(A1145)</f>
        <v>1145</v>
      </c>
      <c r="E1660" s="2"/>
      <c r="F1660" s="2" t="str">
        <f>IF(F1145&lt;&gt;"",F1145,"")</f>
        <v>Новый раздел</v>
      </c>
      <c r="G1660" s="2" t="str">
        <f>IF(G1145&lt;&gt;"",G1145,"")</f>
        <v>демонтаж 19</v>
      </c>
      <c r="H1660" s="2">
        <v>0</v>
      </c>
      <c r="I1660" s="2"/>
      <c r="J1660" s="2"/>
      <c r="K1660" s="2"/>
      <c r="L1660" s="2"/>
      <c r="M1660" s="2"/>
      <c r="N1660" s="2"/>
      <c r="O1660" s="2">
        <f t="shared" ref="O1660:T1660" si="1622">ROUND(O1203+O1246+O1290+O1345+O1409+O1452+O1495+O1540+O1585+O1630+AB1660,2)</f>
        <v>981928.15</v>
      </c>
      <c r="P1660" s="2">
        <f t="shared" si="1622"/>
        <v>418693.83</v>
      </c>
      <c r="Q1660" s="2">
        <f t="shared" si="1622"/>
        <v>45157.4</v>
      </c>
      <c r="R1660" s="2">
        <f t="shared" si="1622"/>
        <v>13901.54</v>
      </c>
      <c r="S1660" s="2">
        <f t="shared" si="1622"/>
        <v>518076.92</v>
      </c>
      <c r="T1660" s="2">
        <f t="shared" si="1622"/>
        <v>0</v>
      </c>
      <c r="U1660" s="2">
        <f>U1203+U1246+U1290+U1345+U1409+U1452+U1495+U1540+U1585+U1630+AH1660</f>
        <v>1836.7588739999997</v>
      </c>
      <c r="V1660" s="2">
        <f>V1203+V1246+V1290+V1345+V1409+V1452+V1495+V1540+V1585+V1630+AI1660</f>
        <v>39.571169000000005</v>
      </c>
      <c r="W1660" s="2">
        <f>ROUND(W1203+W1246+W1290+W1345+W1409+W1452+W1495+W1540+W1585+W1630+AJ1660,2)</f>
        <v>753.04</v>
      </c>
      <c r="X1660" s="2">
        <f>ROUND(X1203+X1246+X1290+X1345+X1409+X1452+X1495+X1540+X1585+X1630+AK1660,2)</f>
        <v>514882.16</v>
      </c>
      <c r="Y1660" s="2">
        <f>ROUND(Y1203+Y1246+Y1290+Y1345+Y1409+Y1452+Y1495+Y1540+Y1585+Y1630+AL1660,2)</f>
        <v>280877.09000000003</v>
      </c>
      <c r="Z1660" s="2"/>
      <c r="AA1660" s="2"/>
      <c r="AB1660" s="2">
        <f>ROUND(SUMIF(AA1149:AA1164,"=33525518",O1149:O1164),2)</f>
        <v>28338.03</v>
      </c>
      <c r="AC1660" s="2">
        <f>ROUND(SUMIF(AA1149:AA1164,"=33525518",P1149:P1164),2)</f>
        <v>0</v>
      </c>
      <c r="AD1660" s="2">
        <f>ROUND(SUMIF(AA1149:AA1164,"=33525518",Q1149:Q1164),2)</f>
        <v>1860.71</v>
      </c>
      <c r="AE1660" s="2">
        <f>ROUND(SUMIF(AA1149:AA1164,"=33525518",R1149:R1164),2)</f>
        <v>1780.31</v>
      </c>
      <c r="AF1660" s="2">
        <f>ROUND(SUMIF(AA1149:AA1164,"=33525518",S1149:S1164),2)</f>
        <v>26477.32</v>
      </c>
      <c r="AG1660" s="2">
        <f>ROUND(SUMIF(AA1149:AA1164,"=33525518",T1149:T1164),2)</f>
        <v>0</v>
      </c>
      <c r="AH1660" s="2">
        <f>SUMIF(AA1149:AA1164,"=33525518",U1149:U1164)</f>
        <v>103.7026</v>
      </c>
      <c r="AI1660" s="2">
        <f>SUMIF(AA1149:AA1164,"=33525518",V1149:V1164)</f>
        <v>4.1693000000000007</v>
      </c>
      <c r="AJ1660" s="2">
        <f>ROUND(SUMIF(AA1149:AA1164,"=33525518",W1149:W1164),2)</f>
        <v>0</v>
      </c>
      <c r="AK1660" s="2">
        <f>ROUND(SUMIF(AA1149:AA1164,"=33525518",X1149:X1164),2)</f>
        <v>14444.5</v>
      </c>
      <c r="AL1660" s="2">
        <f>ROUND(SUMIF(AA1149:AA1164,"=33525518",Y1149:Y1164),2)</f>
        <v>10526.11</v>
      </c>
      <c r="AM1660" s="2"/>
      <c r="AN1660" s="2"/>
      <c r="AO1660" s="2">
        <f t="shared" ref="AO1660:BD1660" si="1623">ROUND(AO1203+AO1246+AO1290+AO1345+AO1409+AO1452+AO1495+AO1540+AO1585+AO1630+BX1660,2)</f>
        <v>0</v>
      </c>
      <c r="AP1660" s="2">
        <f t="shared" si="1623"/>
        <v>0</v>
      </c>
      <c r="AQ1660" s="2">
        <f t="shared" si="1623"/>
        <v>0</v>
      </c>
      <c r="AR1660" s="2">
        <f t="shared" si="1623"/>
        <v>1777687.4</v>
      </c>
      <c r="AS1660" s="2">
        <f t="shared" si="1623"/>
        <v>1733496.83</v>
      </c>
      <c r="AT1660" s="2">
        <f t="shared" si="1623"/>
        <v>44190.57</v>
      </c>
      <c r="AU1660" s="2">
        <f t="shared" si="1623"/>
        <v>0</v>
      </c>
      <c r="AV1660" s="2">
        <f t="shared" si="1623"/>
        <v>418693.83</v>
      </c>
      <c r="AW1660" s="2">
        <f t="shared" si="1623"/>
        <v>418693.83</v>
      </c>
      <c r="AX1660" s="2">
        <f t="shared" si="1623"/>
        <v>0</v>
      </c>
      <c r="AY1660" s="2">
        <f t="shared" si="1623"/>
        <v>418693.83</v>
      </c>
      <c r="AZ1660" s="2">
        <f t="shared" si="1623"/>
        <v>0</v>
      </c>
      <c r="BA1660" s="2">
        <f t="shared" si="1623"/>
        <v>0</v>
      </c>
      <c r="BB1660" s="2">
        <f t="shared" si="1623"/>
        <v>0</v>
      </c>
      <c r="BC1660" s="2">
        <f t="shared" si="1623"/>
        <v>0</v>
      </c>
      <c r="BD1660" s="2">
        <f t="shared" si="1623"/>
        <v>481.44</v>
      </c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>
        <f>ROUND(SUMIF(AA1149:AA1164,"=33525518",FQ1149:FQ1164),2)</f>
        <v>0</v>
      </c>
      <c r="BY1660" s="2">
        <f>ROUND(SUMIF(AA1149:AA1164,"=33525518",FR1149:FR1164),2)</f>
        <v>0</v>
      </c>
      <c r="BZ1660" s="2">
        <f>ROUND(SUMIF(AA1149:AA1164,"=33525518",GL1149:GL1164),2)</f>
        <v>0</v>
      </c>
      <c r="CA1660" s="2">
        <f>ROUND(SUMIF(AA1149:AA1164,"=33525518",GM1149:GM1164),2)</f>
        <v>53308.639999999999</v>
      </c>
      <c r="CB1660" s="2">
        <f>ROUND(SUMIF(AA1149:AA1164,"=33525518",GN1149:GN1164),2)</f>
        <v>53308.639999999999</v>
      </c>
      <c r="CC1660" s="2">
        <f>ROUND(SUMIF(AA1149:AA1164,"=33525518",GO1149:GO1164),2)</f>
        <v>0</v>
      </c>
      <c r="CD1660" s="2">
        <f>ROUND(SUMIF(AA1149:AA1164,"=33525518",GP1149:GP1164),2)</f>
        <v>0</v>
      </c>
      <c r="CE1660" s="2">
        <f>AC1660-BX1660</f>
        <v>0</v>
      </c>
      <c r="CF1660" s="2">
        <f>AC1660-BY1660</f>
        <v>0</v>
      </c>
      <c r="CG1660" s="2">
        <f>BX1660-BZ1660</f>
        <v>0</v>
      </c>
      <c r="CH1660" s="2">
        <f>AC1660-BX1660-BY1660+BZ1660</f>
        <v>0</v>
      </c>
      <c r="CI1660" s="2">
        <f>BY1660-BZ1660</f>
        <v>0</v>
      </c>
      <c r="CJ1660" s="2">
        <f>ROUND(SUMIF(AA1149:AA1164,"=33525518",GX1149:GX1164),2)</f>
        <v>0</v>
      </c>
      <c r="CK1660" s="2">
        <f>ROUND(SUMIF(AA1149:AA1164,"=33525518",GY1149:GY1164),2)</f>
        <v>0</v>
      </c>
      <c r="CL1660" s="2">
        <f>ROUND(SUMIF(AA1149:AA1164,"=33525518",GZ1149:GZ1164),2)</f>
        <v>0</v>
      </c>
      <c r="CM1660" s="2">
        <f>ROUND(SUMIF(AA1149:AA1164,"=33525518",HD1149:HD1164),2)</f>
        <v>0</v>
      </c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>
        <v>0</v>
      </c>
    </row>
    <row r="1662" spans="1:206">
      <c r="A1662" s="4">
        <v>50</v>
      </c>
      <c r="B1662" s="4">
        <v>0</v>
      </c>
      <c r="C1662" s="4">
        <v>0</v>
      </c>
      <c r="D1662" s="4">
        <v>1</v>
      </c>
      <c r="E1662" s="4">
        <v>201</v>
      </c>
      <c r="F1662" s="4">
        <f>ROUND(Source!O1660,O1662)</f>
        <v>981928.15</v>
      </c>
      <c r="G1662" s="4" t="s">
        <v>60</v>
      </c>
      <c r="H1662" s="4" t="s">
        <v>61</v>
      </c>
      <c r="I1662" s="4"/>
      <c r="J1662" s="4"/>
      <c r="K1662" s="4">
        <v>201</v>
      </c>
      <c r="L1662" s="4">
        <v>1</v>
      </c>
      <c r="M1662" s="4">
        <v>3</v>
      </c>
      <c r="N1662" s="4" t="s">
        <v>3</v>
      </c>
      <c r="O1662" s="4">
        <v>2</v>
      </c>
      <c r="P1662" s="4"/>
      <c r="Q1662" s="4"/>
      <c r="R1662" s="4"/>
      <c r="S1662" s="4"/>
      <c r="T1662" s="4"/>
      <c r="U1662" s="4"/>
      <c r="V1662" s="4"/>
      <c r="W1662" s="4"/>
    </row>
    <row r="1663" spans="1:206">
      <c r="A1663" s="4">
        <v>50</v>
      </c>
      <c r="B1663" s="4">
        <v>0</v>
      </c>
      <c r="C1663" s="4">
        <v>0</v>
      </c>
      <c r="D1663" s="4">
        <v>1</v>
      </c>
      <c r="E1663" s="4">
        <v>202</v>
      </c>
      <c r="F1663" s="4">
        <f>ROUND(Source!P1660,O1663)</f>
        <v>418693.83</v>
      </c>
      <c r="G1663" s="4" t="s">
        <v>62</v>
      </c>
      <c r="H1663" s="4" t="s">
        <v>63</v>
      </c>
      <c r="I1663" s="4"/>
      <c r="J1663" s="4"/>
      <c r="K1663" s="4">
        <v>202</v>
      </c>
      <c r="L1663" s="4">
        <v>2</v>
      </c>
      <c r="M1663" s="4">
        <v>3</v>
      </c>
      <c r="N1663" s="4" t="s">
        <v>3</v>
      </c>
      <c r="O1663" s="4">
        <v>2</v>
      </c>
      <c r="P1663" s="4"/>
      <c r="Q1663" s="4"/>
      <c r="R1663" s="4"/>
      <c r="S1663" s="4"/>
      <c r="T1663" s="4"/>
      <c r="U1663" s="4"/>
      <c r="V1663" s="4"/>
      <c r="W1663" s="4"/>
    </row>
    <row r="1664" spans="1:206">
      <c r="A1664" s="4">
        <v>50</v>
      </c>
      <c r="B1664" s="4">
        <v>0</v>
      </c>
      <c r="C1664" s="4">
        <v>0</v>
      </c>
      <c r="D1664" s="4">
        <v>1</v>
      </c>
      <c r="E1664" s="4">
        <v>222</v>
      </c>
      <c r="F1664" s="4">
        <f>ROUND(Source!AO1660,O1664)</f>
        <v>0</v>
      </c>
      <c r="G1664" s="4" t="s">
        <v>64</v>
      </c>
      <c r="H1664" s="4" t="s">
        <v>65</v>
      </c>
      <c r="I1664" s="4"/>
      <c r="J1664" s="4"/>
      <c r="K1664" s="4">
        <v>222</v>
      </c>
      <c r="L1664" s="4">
        <v>3</v>
      </c>
      <c r="M1664" s="4">
        <v>3</v>
      </c>
      <c r="N1664" s="4" t="s">
        <v>3</v>
      </c>
      <c r="O1664" s="4">
        <v>2</v>
      </c>
      <c r="P1664" s="4"/>
      <c r="Q1664" s="4"/>
      <c r="R1664" s="4"/>
      <c r="S1664" s="4"/>
      <c r="T1664" s="4"/>
      <c r="U1664" s="4"/>
      <c r="V1664" s="4"/>
      <c r="W1664" s="4"/>
    </row>
    <row r="1665" spans="1:23">
      <c r="A1665" s="4">
        <v>50</v>
      </c>
      <c r="B1665" s="4">
        <v>0</v>
      </c>
      <c r="C1665" s="4">
        <v>0</v>
      </c>
      <c r="D1665" s="4">
        <v>1</v>
      </c>
      <c r="E1665" s="4">
        <v>225</v>
      </c>
      <c r="F1665" s="4">
        <f>ROUND(Source!AV1660,O1665)</f>
        <v>418693.83</v>
      </c>
      <c r="G1665" s="4" t="s">
        <v>66</v>
      </c>
      <c r="H1665" s="4" t="s">
        <v>67</v>
      </c>
      <c r="I1665" s="4"/>
      <c r="J1665" s="4"/>
      <c r="K1665" s="4">
        <v>225</v>
      </c>
      <c r="L1665" s="4">
        <v>4</v>
      </c>
      <c r="M1665" s="4">
        <v>3</v>
      </c>
      <c r="N1665" s="4" t="s">
        <v>3</v>
      </c>
      <c r="O1665" s="4">
        <v>2</v>
      </c>
      <c r="P1665" s="4"/>
      <c r="Q1665" s="4"/>
      <c r="R1665" s="4"/>
      <c r="S1665" s="4"/>
      <c r="T1665" s="4"/>
      <c r="U1665" s="4"/>
      <c r="V1665" s="4"/>
      <c r="W1665" s="4"/>
    </row>
    <row r="1666" spans="1:23">
      <c r="A1666" s="4">
        <v>50</v>
      </c>
      <c r="B1666" s="4">
        <v>0</v>
      </c>
      <c r="C1666" s="4">
        <v>0</v>
      </c>
      <c r="D1666" s="4">
        <v>1</v>
      </c>
      <c r="E1666" s="4">
        <v>226</v>
      </c>
      <c r="F1666" s="4">
        <f>ROUND(Source!AW1660,O1666)</f>
        <v>418693.83</v>
      </c>
      <c r="G1666" s="4" t="s">
        <v>68</v>
      </c>
      <c r="H1666" s="4" t="s">
        <v>69</v>
      </c>
      <c r="I1666" s="4"/>
      <c r="J1666" s="4"/>
      <c r="K1666" s="4">
        <v>226</v>
      </c>
      <c r="L1666" s="4">
        <v>5</v>
      </c>
      <c r="M1666" s="4">
        <v>3</v>
      </c>
      <c r="N1666" s="4" t="s">
        <v>3</v>
      </c>
      <c r="O1666" s="4">
        <v>2</v>
      </c>
      <c r="P1666" s="4"/>
      <c r="Q1666" s="4"/>
      <c r="R1666" s="4"/>
      <c r="S1666" s="4"/>
      <c r="T1666" s="4"/>
      <c r="U1666" s="4"/>
      <c r="V1666" s="4"/>
      <c r="W1666" s="4"/>
    </row>
    <row r="1667" spans="1:23">
      <c r="A1667" s="4">
        <v>50</v>
      </c>
      <c r="B1667" s="4">
        <v>0</v>
      </c>
      <c r="C1667" s="4">
        <v>0</v>
      </c>
      <c r="D1667" s="4">
        <v>1</v>
      </c>
      <c r="E1667" s="4">
        <v>227</v>
      </c>
      <c r="F1667" s="4">
        <f>ROUND(Source!AX1660,O1667)</f>
        <v>0</v>
      </c>
      <c r="G1667" s="4" t="s">
        <v>70</v>
      </c>
      <c r="H1667" s="4" t="s">
        <v>71</v>
      </c>
      <c r="I1667" s="4"/>
      <c r="J1667" s="4"/>
      <c r="K1667" s="4">
        <v>227</v>
      </c>
      <c r="L1667" s="4">
        <v>6</v>
      </c>
      <c r="M1667" s="4">
        <v>3</v>
      </c>
      <c r="N1667" s="4" t="s">
        <v>3</v>
      </c>
      <c r="O1667" s="4">
        <v>2</v>
      </c>
      <c r="P1667" s="4"/>
      <c r="Q1667" s="4"/>
      <c r="R1667" s="4"/>
      <c r="S1667" s="4"/>
      <c r="T1667" s="4"/>
      <c r="U1667" s="4"/>
      <c r="V1667" s="4"/>
      <c r="W1667" s="4"/>
    </row>
    <row r="1668" spans="1:23">
      <c r="A1668" s="4">
        <v>50</v>
      </c>
      <c r="B1668" s="4">
        <v>0</v>
      </c>
      <c r="C1668" s="4">
        <v>0</v>
      </c>
      <c r="D1668" s="4">
        <v>1</v>
      </c>
      <c r="E1668" s="4">
        <v>228</v>
      </c>
      <c r="F1668" s="4">
        <f>ROUND(Source!AY1660,O1668)</f>
        <v>418693.83</v>
      </c>
      <c r="G1668" s="4" t="s">
        <v>72</v>
      </c>
      <c r="H1668" s="4" t="s">
        <v>73</v>
      </c>
      <c r="I1668" s="4"/>
      <c r="J1668" s="4"/>
      <c r="K1668" s="4">
        <v>228</v>
      </c>
      <c r="L1668" s="4">
        <v>7</v>
      </c>
      <c r="M1668" s="4">
        <v>3</v>
      </c>
      <c r="N1668" s="4" t="s">
        <v>3</v>
      </c>
      <c r="O1668" s="4">
        <v>2</v>
      </c>
      <c r="P1668" s="4"/>
      <c r="Q1668" s="4"/>
      <c r="R1668" s="4"/>
      <c r="S1668" s="4"/>
      <c r="T1668" s="4"/>
      <c r="U1668" s="4"/>
      <c r="V1668" s="4"/>
      <c r="W1668" s="4"/>
    </row>
    <row r="1669" spans="1:23">
      <c r="A1669" s="4">
        <v>50</v>
      </c>
      <c r="B1669" s="4">
        <v>0</v>
      </c>
      <c r="C1669" s="4">
        <v>0</v>
      </c>
      <c r="D1669" s="4">
        <v>1</v>
      </c>
      <c r="E1669" s="4">
        <v>216</v>
      </c>
      <c r="F1669" s="4">
        <f>ROUND(Source!AP1660,O1669)</f>
        <v>0</v>
      </c>
      <c r="G1669" s="4" t="s">
        <v>74</v>
      </c>
      <c r="H1669" s="4" t="s">
        <v>75</v>
      </c>
      <c r="I1669" s="4"/>
      <c r="J1669" s="4"/>
      <c r="K1669" s="4">
        <v>216</v>
      </c>
      <c r="L1669" s="4">
        <v>8</v>
      </c>
      <c r="M1669" s="4">
        <v>3</v>
      </c>
      <c r="N1669" s="4" t="s">
        <v>3</v>
      </c>
      <c r="O1669" s="4">
        <v>2</v>
      </c>
      <c r="P1669" s="4"/>
      <c r="Q1669" s="4"/>
      <c r="R1669" s="4"/>
      <c r="S1669" s="4"/>
      <c r="T1669" s="4"/>
      <c r="U1669" s="4"/>
      <c r="V1669" s="4"/>
      <c r="W1669" s="4"/>
    </row>
    <row r="1670" spans="1:23">
      <c r="A1670" s="4">
        <v>50</v>
      </c>
      <c r="B1670" s="4">
        <v>0</v>
      </c>
      <c r="C1670" s="4">
        <v>0</v>
      </c>
      <c r="D1670" s="4">
        <v>1</v>
      </c>
      <c r="E1670" s="4">
        <v>223</v>
      </c>
      <c r="F1670" s="4">
        <f>ROUND(Source!AQ1660,O1670)</f>
        <v>0</v>
      </c>
      <c r="G1670" s="4" t="s">
        <v>76</v>
      </c>
      <c r="H1670" s="4" t="s">
        <v>77</v>
      </c>
      <c r="I1670" s="4"/>
      <c r="J1670" s="4"/>
      <c r="K1670" s="4">
        <v>223</v>
      </c>
      <c r="L1670" s="4">
        <v>9</v>
      </c>
      <c r="M1670" s="4">
        <v>3</v>
      </c>
      <c r="N1670" s="4" t="s">
        <v>3</v>
      </c>
      <c r="O1670" s="4">
        <v>2</v>
      </c>
      <c r="P1670" s="4"/>
      <c r="Q1670" s="4"/>
      <c r="R1670" s="4"/>
      <c r="S1670" s="4"/>
      <c r="T1670" s="4"/>
      <c r="U1670" s="4"/>
      <c r="V1670" s="4"/>
      <c r="W1670" s="4"/>
    </row>
    <row r="1671" spans="1:23">
      <c r="A1671" s="4">
        <v>50</v>
      </c>
      <c r="B1671" s="4">
        <v>0</v>
      </c>
      <c r="C1671" s="4">
        <v>0</v>
      </c>
      <c r="D1671" s="4">
        <v>1</v>
      </c>
      <c r="E1671" s="4">
        <v>229</v>
      </c>
      <c r="F1671" s="4">
        <f>ROUND(Source!AZ1660,O1671)</f>
        <v>0</v>
      </c>
      <c r="G1671" s="4" t="s">
        <v>78</v>
      </c>
      <c r="H1671" s="4" t="s">
        <v>79</v>
      </c>
      <c r="I1671" s="4"/>
      <c r="J1671" s="4"/>
      <c r="K1671" s="4">
        <v>229</v>
      </c>
      <c r="L1671" s="4">
        <v>10</v>
      </c>
      <c r="M1671" s="4">
        <v>3</v>
      </c>
      <c r="N1671" s="4" t="s">
        <v>3</v>
      </c>
      <c r="O1671" s="4">
        <v>2</v>
      </c>
      <c r="P1671" s="4"/>
      <c r="Q1671" s="4"/>
      <c r="R1671" s="4"/>
      <c r="S1671" s="4"/>
      <c r="T1671" s="4"/>
      <c r="U1671" s="4"/>
      <c r="V1671" s="4"/>
      <c r="W1671" s="4"/>
    </row>
    <row r="1672" spans="1:23">
      <c r="A1672" s="4">
        <v>50</v>
      </c>
      <c r="B1672" s="4">
        <v>0</v>
      </c>
      <c r="C1672" s="4">
        <v>0</v>
      </c>
      <c r="D1672" s="4">
        <v>1</v>
      </c>
      <c r="E1672" s="4">
        <v>203</v>
      </c>
      <c r="F1672" s="4">
        <f>ROUND(Source!Q1660,O1672)</f>
        <v>45157.4</v>
      </c>
      <c r="G1672" s="4" t="s">
        <v>80</v>
      </c>
      <c r="H1672" s="4" t="s">
        <v>81</v>
      </c>
      <c r="I1672" s="4"/>
      <c r="J1672" s="4"/>
      <c r="K1672" s="4">
        <v>203</v>
      </c>
      <c r="L1672" s="4">
        <v>11</v>
      </c>
      <c r="M1672" s="4">
        <v>3</v>
      </c>
      <c r="N1672" s="4" t="s">
        <v>3</v>
      </c>
      <c r="O1672" s="4">
        <v>2</v>
      </c>
      <c r="P1672" s="4"/>
      <c r="Q1672" s="4"/>
      <c r="R1672" s="4"/>
      <c r="S1672" s="4"/>
      <c r="T1672" s="4"/>
      <c r="U1672" s="4"/>
      <c r="V1672" s="4"/>
      <c r="W1672" s="4"/>
    </row>
    <row r="1673" spans="1:23">
      <c r="A1673" s="4">
        <v>50</v>
      </c>
      <c r="B1673" s="4">
        <v>0</v>
      </c>
      <c r="C1673" s="4">
        <v>0</v>
      </c>
      <c r="D1673" s="4">
        <v>1</v>
      </c>
      <c r="E1673" s="4">
        <v>231</v>
      </c>
      <c r="F1673" s="4">
        <f>ROUND(Source!BB1660,O1673)</f>
        <v>0</v>
      </c>
      <c r="G1673" s="4" t="s">
        <v>82</v>
      </c>
      <c r="H1673" s="4" t="s">
        <v>83</v>
      </c>
      <c r="I1673" s="4"/>
      <c r="J1673" s="4"/>
      <c r="K1673" s="4">
        <v>231</v>
      </c>
      <c r="L1673" s="4">
        <v>12</v>
      </c>
      <c r="M1673" s="4">
        <v>3</v>
      </c>
      <c r="N1673" s="4" t="s">
        <v>3</v>
      </c>
      <c r="O1673" s="4">
        <v>2</v>
      </c>
      <c r="P1673" s="4"/>
      <c r="Q1673" s="4"/>
      <c r="R1673" s="4"/>
      <c r="S1673" s="4"/>
      <c r="T1673" s="4"/>
      <c r="U1673" s="4"/>
      <c r="V1673" s="4"/>
      <c r="W1673" s="4"/>
    </row>
    <row r="1674" spans="1:23">
      <c r="A1674" s="4">
        <v>50</v>
      </c>
      <c r="B1674" s="4">
        <v>0</v>
      </c>
      <c r="C1674" s="4">
        <v>0</v>
      </c>
      <c r="D1674" s="4">
        <v>1</v>
      </c>
      <c r="E1674" s="4">
        <v>204</v>
      </c>
      <c r="F1674" s="4">
        <f>ROUND(Source!R1660,O1674)</f>
        <v>13901.54</v>
      </c>
      <c r="G1674" s="4" t="s">
        <v>84</v>
      </c>
      <c r="H1674" s="4" t="s">
        <v>85</v>
      </c>
      <c r="I1674" s="4"/>
      <c r="J1674" s="4"/>
      <c r="K1674" s="4">
        <v>204</v>
      </c>
      <c r="L1674" s="4">
        <v>13</v>
      </c>
      <c r="M1674" s="4">
        <v>3</v>
      </c>
      <c r="N1674" s="4" t="s">
        <v>3</v>
      </c>
      <c r="O1674" s="4">
        <v>2</v>
      </c>
      <c r="P1674" s="4"/>
      <c r="Q1674" s="4"/>
      <c r="R1674" s="4"/>
      <c r="S1674" s="4"/>
      <c r="T1674" s="4"/>
      <c r="U1674" s="4"/>
      <c r="V1674" s="4"/>
      <c r="W1674" s="4"/>
    </row>
    <row r="1675" spans="1:23">
      <c r="A1675" s="4">
        <v>50</v>
      </c>
      <c r="B1675" s="4">
        <v>0</v>
      </c>
      <c r="C1675" s="4">
        <v>0</v>
      </c>
      <c r="D1675" s="4">
        <v>1</v>
      </c>
      <c r="E1675" s="4">
        <v>205</v>
      </c>
      <c r="F1675" s="4">
        <f>ROUND(Source!S1660,O1675)</f>
        <v>518076.92</v>
      </c>
      <c r="G1675" s="4" t="s">
        <v>86</v>
      </c>
      <c r="H1675" s="4" t="s">
        <v>87</v>
      </c>
      <c r="I1675" s="4"/>
      <c r="J1675" s="4"/>
      <c r="K1675" s="4">
        <v>205</v>
      </c>
      <c r="L1675" s="4">
        <v>14</v>
      </c>
      <c r="M1675" s="4">
        <v>3</v>
      </c>
      <c r="N1675" s="4" t="s">
        <v>3</v>
      </c>
      <c r="O1675" s="4">
        <v>2</v>
      </c>
      <c r="P1675" s="4"/>
      <c r="Q1675" s="4"/>
      <c r="R1675" s="4"/>
      <c r="S1675" s="4"/>
      <c r="T1675" s="4"/>
      <c r="U1675" s="4"/>
      <c r="V1675" s="4"/>
      <c r="W1675" s="4"/>
    </row>
    <row r="1676" spans="1:23">
      <c r="A1676" s="4">
        <v>50</v>
      </c>
      <c r="B1676" s="4">
        <v>0</v>
      </c>
      <c r="C1676" s="4">
        <v>0</v>
      </c>
      <c r="D1676" s="4">
        <v>1</v>
      </c>
      <c r="E1676" s="4">
        <v>232</v>
      </c>
      <c r="F1676" s="4">
        <f>ROUND(Source!BC1660,O1676)</f>
        <v>0</v>
      </c>
      <c r="G1676" s="4" t="s">
        <v>88</v>
      </c>
      <c r="H1676" s="4" t="s">
        <v>89</v>
      </c>
      <c r="I1676" s="4"/>
      <c r="J1676" s="4"/>
      <c r="K1676" s="4">
        <v>232</v>
      </c>
      <c r="L1676" s="4">
        <v>15</v>
      </c>
      <c r="M1676" s="4">
        <v>3</v>
      </c>
      <c r="N1676" s="4" t="s">
        <v>3</v>
      </c>
      <c r="O1676" s="4">
        <v>2</v>
      </c>
      <c r="P1676" s="4"/>
      <c r="Q1676" s="4"/>
      <c r="R1676" s="4"/>
      <c r="S1676" s="4"/>
      <c r="T1676" s="4"/>
      <c r="U1676" s="4"/>
      <c r="V1676" s="4"/>
      <c r="W1676" s="4"/>
    </row>
    <row r="1677" spans="1:23">
      <c r="A1677" s="4">
        <v>50</v>
      </c>
      <c r="B1677" s="4">
        <v>0</v>
      </c>
      <c r="C1677" s="4">
        <v>0</v>
      </c>
      <c r="D1677" s="4">
        <v>1</v>
      </c>
      <c r="E1677" s="4">
        <v>214</v>
      </c>
      <c r="F1677" s="4">
        <f>ROUND(Source!AS1660,O1677)</f>
        <v>1733496.83</v>
      </c>
      <c r="G1677" s="4" t="s">
        <v>90</v>
      </c>
      <c r="H1677" s="4" t="s">
        <v>91</v>
      </c>
      <c r="I1677" s="4"/>
      <c r="J1677" s="4"/>
      <c r="K1677" s="4">
        <v>214</v>
      </c>
      <c r="L1677" s="4">
        <v>16</v>
      </c>
      <c r="M1677" s="4">
        <v>3</v>
      </c>
      <c r="N1677" s="4" t="s">
        <v>3</v>
      </c>
      <c r="O1677" s="4">
        <v>2</v>
      </c>
      <c r="P1677" s="4"/>
      <c r="Q1677" s="4"/>
      <c r="R1677" s="4"/>
      <c r="S1677" s="4"/>
      <c r="T1677" s="4"/>
      <c r="U1677" s="4"/>
      <c r="V1677" s="4"/>
      <c r="W1677" s="4"/>
    </row>
    <row r="1678" spans="1:23">
      <c r="A1678" s="4">
        <v>50</v>
      </c>
      <c r="B1678" s="4">
        <v>0</v>
      </c>
      <c r="C1678" s="4">
        <v>0</v>
      </c>
      <c r="D1678" s="4">
        <v>1</v>
      </c>
      <c r="E1678" s="4">
        <v>215</v>
      </c>
      <c r="F1678" s="4">
        <f>ROUND(Source!AT1660,O1678)</f>
        <v>44190.57</v>
      </c>
      <c r="G1678" s="4" t="s">
        <v>92</v>
      </c>
      <c r="H1678" s="4" t="s">
        <v>93</v>
      </c>
      <c r="I1678" s="4"/>
      <c r="J1678" s="4"/>
      <c r="K1678" s="4">
        <v>215</v>
      </c>
      <c r="L1678" s="4">
        <v>17</v>
      </c>
      <c r="M1678" s="4">
        <v>3</v>
      </c>
      <c r="N1678" s="4" t="s">
        <v>3</v>
      </c>
      <c r="O1678" s="4">
        <v>2</v>
      </c>
      <c r="P1678" s="4"/>
      <c r="Q1678" s="4"/>
      <c r="R1678" s="4"/>
      <c r="S1678" s="4"/>
      <c r="T1678" s="4"/>
      <c r="U1678" s="4"/>
      <c r="V1678" s="4"/>
      <c r="W1678" s="4"/>
    </row>
    <row r="1679" spans="1:23">
      <c r="A1679" s="4">
        <v>50</v>
      </c>
      <c r="B1679" s="4">
        <v>0</v>
      </c>
      <c r="C1679" s="4">
        <v>0</v>
      </c>
      <c r="D1679" s="4">
        <v>1</v>
      </c>
      <c r="E1679" s="4">
        <v>217</v>
      </c>
      <c r="F1679" s="4">
        <f>ROUND(Source!AU1660,O1679)</f>
        <v>0</v>
      </c>
      <c r="G1679" s="4" t="s">
        <v>94</v>
      </c>
      <c r="H1679" s="4" t="s">
        <v>95</v>
      </c>
      <c r="I1679" s="4"/>
      <c r="J1679" s="4"/>
      <c r="K1679" s="4">
        <v>217</v>
      </c>
      <c r="L1679" s="4">
        <v>18</v>
      </c>
      <c r="M1679" s="4">
        <v>3</v>
      </c>
      <c r="N1679" s="4" t="s">
        <v>3</v>
      </c>
      <c r="O1679" s="4">
        <v>2</v>
      </c>
      <c r="P1679" s="4"/>
      <c r="Q1679" s="4"/>
      <c r="R1679" s="4"/>
      <c r="S1679" s="4"/>
      <c r="T1679" s="4"/>
      <c r="U1679" s="4"/>
      <c r="V1679" s="4"/>
      <c r="W1679" s="4"/>
    </row>
    <row r="1680" spans="1:23">
      <c r="A1680" s="4">
        <v>50</v>
      </c>
      <c r="B1680" s="4">
        <v>0</v>
      </c>
      <c r="C1680" s="4">
        <v>0</v>
      </c>
      <c r="D1680" s="4">
        <v>1</v>
      </c>
      <c r="E1680" s="4">
        <v>230</v>
      </c>
      <c r="F1680" s="4">
        <f>ROUND(Source!BA1660,O1680)</f>
        <v>0</v>
      </c>
      <c r="G1680" s="4" t="s">
        <v>96</v>
      </c>
      <c r="H1680" s="4" t="s">
        <v>97</v>
      </c>
      <c r="I1680" s="4"/>
      <c r="J1680" s="4"/>
      <c r="K1680" s="4">
        <v>230</v>
      </c>
      <c r="L1680" s="4">
        <v>19</v>
      </c>
      <c r="M1680" s="4">
        <v>3</v>
      </c>
      <c r="N1680" s="4" t="s">
        <v>3</v>
      </c>
      <c r="O1680" s="4">
        <v>2</v>
      </c>
      <c r="P1680" s="4"/>
      <c r="Q1680" s="4"/>
      <c r="R1680" s="4"/>
      <c r="S1680" s="4"/>
      <c r="T1680" s="4"/>
      <c r="U1680" s="4"/>
      <c r="V1680" s="4"/>
      <c r="W1680" s="4"/>
    </row>
    <row r="1681" spans="1:206">
      <c r="A1681" s="4">
        <v>50</v>
      </c>
      <c r="B1681" s="4">
        <v>0</v>
      </c>
      <c r="C1681" s="4">
        <v>0</v>
      </c>
      <c r="D1681" s="4">
        <v>1</v>
      </c>
      <c r="E1681" s="4">
        <v>206</v>
      </c>
      <c r="F1681" s="4">
        <f>ROUND(Source!T1660,O1681)</f>
        <v>0</v>
      </c>
      <c r="G1681" s="4" t="s">
        <v>98</v>
      </c>
      <c r="H1681" s="4" t="s">
        <v>99</v>
      </c>
      <c r="I1681" s="4"/>
      <c r="J1681" s="4"/>
      <c r="K1681" s="4">
        <v>206</v>
      </c>
      <c r="L1681" s="4">
        <v>20</v>
      </c>
      <c r="M1681" s="4">
        <v>3</v>
      </c>
      <c r="N1681" s="4" t="s">
        <v>3</v>
      </c>
      <c r="O1681" s="4">
        <v>2</v>
      </c>
      <c r="P1681" s="4"/>
      <c r="Q1681" s="4"/>
      <c r="R1681" s="4"/>
      <c r="S1681" s="4"/>
      <c r="T1681" s="4"/>
      <c r="U1681" s="4"/>
      <c r="V1681" s="4"/>
      <c r="W1681" s="4"/>
    </row>
    <row r="1682" spans="1:206">
      <c r="A1682" s="4">
        <v>50</v>
      </c>
      <c r="B1682" s="4">
        <v>0</v>
      </c>
      <c r="C1682" s="4">
        <v>0</v>
      </c>
      <c r="D1682" s="4">
        <v>1</v>
      </c>
      <c r="E1682" s="4">
        <v>207</v>
      </c>
      <c r="F1682" s="4">
        <f>Source!U1660</f>
        <v>1836.7588739999997</v>
      </c>
      <c r="G1682" s="4" t="s">
        <v>100</v>
      </c>
      <c r="H1682" s="4" t="s">
        <v>101</v>
      </c>
      <c r="I1682" s="4"/>
      <c r="J1682" s="4"/>
      <c r="K1682" s="4">
        <v>207</v>
      </c>
      <c r="L1682" s="4">
        <v>21</v>
      </c>
      <c r="M1682" s="4">
        <v>3</v>
      </c>
      <c r="N1682" s="4" t="s">
        <v>3</v>
      </c>
      <c r="O1682" s="4">
        <v>-1</v>
      </c>
      <c r="P1682" s="4"/>
      <c r="Q1682" s="4"/>
      <c r="R1682" s="4"/>
      <c r="S1682" s="4"/>
      <c r="T1682" s="4"/>
      <c r="U1682" s="4"/>
      <c r="V1682" s="4"/>
      <c r="W1682" s="4"/>
    </row>
    <row r="1683" spans="1:206">
      <c r="A1683" s="4">
        <v>50</v>
      </c>
      <c r="B1683" s="4">
        <v>0</v>
      </c>
      <c r="C1683" s="4">
        <v>0</v>
      </c>
      <c r="D1683" s="4">
        <v>1</v>
      </c>
      <c r="E1683" s="4">
        <v>208</v>
      </c>
      <c r="F1683" s="4">
        <f>Source!V1660</f>
        <v>39.571169000000005</v>
      </c>
      <c r="G1683" s="4" t="s">
        <v>102</v>
      </c>
      <c r="H1683" s="4" t="s">
        <v>103</v>
      </c>
      <c r="I1683" s="4"/>
      <c r="J1683" s="4"/>
      <c r="K1683" s="4">
        <v>208</v>
      </c>
      <c r="L1683" s="4">
        <v>22</v>
      </c>
      <c r="M1683" s="4">
        <v>3</v>
      </c>
      <c r="N1683" s="4" t="s">
        <v>3</v>
      </c>
      <c r="O1683" s="4">
        <v>-1</v>
      </c>
      <c r="P1683" s="4"/>
      <c r="Q1683" s="4"/>
      <c r="R1683" s="4"/>
      <c r="S1683" s="4"/>
      <c r="T1683" s="4"/>
      <c r="U1683" s="4"/>
      <c r="V1683" s="4"/>
      <c r="W1683" s="4"/>
    </row>
    <row r="1684" spans="1:206">
      <c r="A1684" s="4">
        <v>50</v>
      </c>
      <c r="B1684" s="4">
        <v>0</v>
      </c>
      <c r="C1684" s="4">
        <v>0</v>
      </c>
      <c r="D1684" s="4">
        <v>1</v>
      </c>
      <c r="E1684" s="4">
        <v>209</v>
      </c>
      <c r="F1684" s="4">
        <f>ROUND(Source!W1660,O1684)</f>
        <v>753.04</v>
      </c>
      <c r="G1684" s="4" t="s">
        <v>104</v>
      </c>
      <c r="H1684" s="4" t="s">
        <v>105</v>
      </c>
      <c r="I1684" s="4"/>
      <c r="J1684" s="4"/>
      <c r="K1684" s="4">
        <v>209</v>
      </c>
      <c r="L1684" s="4">
        <v>23</v>
      </c>
      <c r="M1684" s="4">
        <v>3</v>
      </c>
      <c r="N1684" s="4" t="s">
        <v>3</v>
      </c>
      <c r="O1684" s="4">
        <v>2</v>
      </c>
      <c r="P1684" s="4"/>
      <c r="Q1684" s="4"/>
      <c r="R1684" s="4"/>
      <c r="S1684" s="4"/>
      <c r="T1684" s="4"/>
      <c r="U1684" s="4"/>
      <c r="V1684" s="4"/>
      <c r="W1684" s="4"/>
    </row>
    <row r="1685" spans="1:206">
      <c r="A1685" s="4">
        <v>50</v>
      </c>
      <c r="B1685" s="4">
        <v>0</v>
      </c>
      <c r="C1685" s="4">
        <v>0</v>
      </c>
      <c r="D1685" s="4">
        <v>1</v>
      </c>
      <c r="E1685" s="4">
        <v>233</v>
      </c>
      <c r="F1685" s="4">
        <f>ROUND(Source!BD1660,O1685)</f>
        <v>481.44</v>
      </c>
      <c r="G1685" s="4" t="s">
        <v>106</v>
      </c>
      <c r="H1685" s="4" t="s">
        <v>107</v>
      </c>
      <c r="I1685" s="4"/>
      <c r="J1685" s="4"/>
      <c r="K1685" s="4">
        <v>233</v>
      </c>
      <c r="L1685" s="4">
        <v>24</v>
      </c>
      <c r="M1685" s="4">
        <v>3</v>
      </c>
      <c r="N1685" s="4" t="s">
        <v>3</v>
      </c>
      <c r="O1685" s="4">
        <v>2</v>
      </c>
      <c r="P1685" s="4"/>
      <c r="Q1685" s="4"/>
      <c r="R1685" s="4"/>
      <c r="S1685" s="4"/>
      <c r="T1685" s="4"/>
      <c r="U1685" s="4"/>
      <c r="V1685" s="4"/>
      <c r="W1685" s="4"/>
    </row>
    <row r="1686" spans="1:206">
      <c r="A1686" s="4">
        <v>50</v>
      </c>
      <c r="B1686" s="4">
        <v>0</v>
      </c>
      <c r="C1686" s="4">
        <v>0</v>
      </c>
      <c r="D1686" s="4">
        <v>1</v>
      </c>
      <c r="E1686" s="4">
        <v>210</v>
      </c>
      <c r="F1686" s="4">
        <f>ROUND(Source!X1660,O1686)</f>
        <v>514882.16</v>
      </c>
      <c r="G1686" s="4" t="s">
        <v>108</v>
      </c>
      <c r="H1686" s="4" t="s">
        <v>109</v>
      </c>
      <c r="I1686" s="4"/>
      <c r="J1686" s="4"/>
      <c r="K1686" s="4">
        <v>210</v>
      </c>
      <c r="L1686" s="4">
        <v>25</v>
      </c>
      <c r="M1686" s="4">
        <v>3</v>
      </c>
      <c r="N1686" s="4" t="s">
        <v>3</v>
      </c>
      <c r="O1686" s="4">
        <v>2</v>
      </c>
      <c r="P1686" s="4"/>
      <c r="Q1686" s="4"/>
      <c r="R1686" s="4"/>
      <c r="S1686" s="4"/>
      <c r="T1686" s="4"/>
      <c r="U1686" s="4"/>
      <c r="V1686" s="4"/>
      <c r="W1686" s="4"/>
    </row>
    <row r="1687" spans="1:206">
      <c r="A1687" s="4">
        <v>50</v>
      </c>
      <c r="B1687" s="4">
        <v>0</v>
      </c>
      <c r="C1687" s="4">
        <v>0</v>
      </c>
      <c r="D1687" s="4">
        <v>1</v>
      </c>
      <c r="E1687" s="4">
        <v>211</v>
      </c>
      <c r="F1687" s="4">
        <f>ROUND(Source!Y1660,O1687)</f>
        <v>280877.09000000003</v>
      </c>
      <c r="G1687" s="4" t="s">
        <v>110</v>
      </c>
      <c r="H1687" s="4" t="s">
        <v>111</v>
      </c>
      <c r="I1687" s="4"/>
      <c r="J1687" s="4"/>
      <c r="K1687" s="4">
        <v>211</v>
      </c>
      <c r="L1687" s="4">
        <v>26</v>
      </c>
      <c r="M1687" s="4">
        <v>3</v>
      </c>
      <c r="N1687" s="4" t="s">
        <v>3</v>
      </c>
      <c r="O1687" s="4">
        <v>2</v>
      </c>
      <c r="P1687" s="4"/>
      <c r="Q1687" s="4"/>
      <c r="R1687" s="4"/>
      <c r="S1687" s="4"/>
      <c r="T1687" s="4"/>
      <c r="U1687" s="4"/>
      <c r="V1687" s="4"/>
      <c r="W1687" s="4"/>
    </row>
    <row r="1688" spans="1:206">
      <c r="A1688" s="4">
        <v>50</v>
      </c>
      <c r="B1688" s="4">
        <v>0</v>
      </c>
      <c r="C1688" s="4">
        <v>0</v>
      </c>
      <c r="D1688" s="4">
        <v>1</v>
      </c>
      <c r="E1688" s="4">
        <v>224</v>
      </c>
      <c r="F1688" s="4">
        <f>ROUND(Source!AR1660,O1688)</f>
        <v>1777687.4</v>
      </c>
      <c r="G1688" s="4" t="s">
        <v>112</v>
      </c>
      <c r="H1688" s="4" t="s">
        <v>113</v>
      </c>
      <c r="I1688" s="4"/>
      <c r="J1688" s="4"/>
      <c r="K1688" s="4">
        <v>224</v>
      </c>
      <c r="L1688" s="4">
        <v>27</v>
      </c>
      <c r="M1688" s="4">
        <v>3</v>
      </c>
      <c r="N1688" s="4" t="s">
        <v>3</v>
      </c>
      <c r="O1688" s="4">
        <v>2</v>
      </c>
      <c r="P1688" s="4"/>
      <c r="Q1688" s="4"/>
      <c r="R1688" s="4"/>
      <c r="S1688" s="4"/>
      <c r="T1688" s="4"/>
      <c r="U1688" s="4"/>
      <c r="V1688" s="4"/>
      <c r="W1688" s="4"/>
    </row>
    <row r="1690" spans="1:206">
      <c r="A1690" s="2">
        <v>51</v>
      </c>
      <c r="B1690" s="2">
        <f>B20</f>
        <v>1</v>
      </c>
      <c r="C1690" s="2">
        <f>A20</f>
        <v>3</v>
      </c>
      <c r="D1690" s="2">
        <f>ROW(A20)</f>
        <v>20</v>
      </c>
      <c r="E1690" s="2"/>
      <c r="F1690" s="2" t="str">
        <f>IF(F20&lt;&gt;"",F20,"")</f>
        <v>Новая локальная смета</v>
      </c>
      <c r="G1690" s="2" t="str">
        <f>IF(G20&lt;&gt;"",G20,"")</f>
        <v>Новая локальная смета</v>
      </c>
      <c r="H1690" s="2">
        <v>0</v>
      </c>
      <c r="I1690" s="2"/>
      <c r="J1690" s="2"/>
      <c r="K1690" s="2"/>
      <c r="L1690" s="2"/>
      <c r="M1690" s="2"/>
      <c r="N1690" s="2"/>
      <c r="O1690" s="2">
        <f t="shared" ref="O1690:T1690" si="1624">ROUND(O638+O672+O783+O893+O1004+O1115+O1660+AB1690,2)</f>
        <v>2064223.04</v>
      </c>
      <c r="P1690" s="2">
        <f t="shared" si="1624"/>
        <v>846350.01</v>
      </c>
      <c r="Q1690" s="2">
        <f t="shared" si="1624"/>
        <v>66793.58</v>
      </c>
      <c r="R1690" s="2">
        <f t="shared" si="1624"/>
        <v>23525.19</v>
      </c>
      <c r="S1690" s="2">
        <f t="shared" si="1624"/>
        <v>1151079.45</v>
      </c>
      <c r="T1690" s="2">
        <f t="shared" si="1624"/>
        <v>0</v>
      </c>
      <c r="U1690" s="2">
        <f>U638+U672+U783+U893+U1004+U1115+U1660+AH1690</f>
        <v>4116.5570719999996</v>
      </c>
      <c r="V1690" s="2">
        <f>V638+V672+V783+V893+V1004+V1115+V1660+AI1690</f>
        <v>64.855741000000009</v>
      </c>
      <c r="W1690" s="2">
        <f>ROUND(W638+W672+W783+W893+W1004+W1115+W1660+AJ1690,2)</f>
        <v>1664.55</v>
      </c>
      <c r="X1690" s="2">
        <f>ROUND(X638+X672+X783+X893+X1004+X1115+X1660+AK1690,2)</f>
        <v>1079510.55</v>
      </c>
      <c r="Y1690" s="2">
        <f>ROUND(Y638+Y672+Y783+Y893+Y1004+Y1115+Y1660+AL1690,2)</f>
        <v>618057.79</v>
      </c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>
        <f t="shared" ref="AO1690:BD1690" si="1625">ROUND(AO638+AO672+AO783+AO893+AO1004+AO1115+AO1660+BX1690,2)</f>
        <v>0</v>
      </c>
      <c r="AP1690" s="2">
        <f t="shared" si="1625"/>
        <v>0</v>
      </c>
      <c r="AQ1690" s="2">
        <f t="shared" si="1625"/>
        <v>0</v>
      </c>
      <c r="AR1690" s="2">
        <f t="shared" si="1625"/>
        <v>3761791.38</v>
      </c>
      <c r="AS1690" s="2">
        <f t="shared" si="1625"/>
        <v>3700143.53</v>
      </c>
      <c r="AT1690" s="2">
        <f t="shared" si="1625"/>
        <v>61647.85</v>
      </c>
      <c r="AU1690" s="2">
        <f t="shared" si="1625"/>
        <v>0</v>
      </c>
      <c r="AV1690" s="2">
        <f t="shared" si="1625"/>
        <v>846350.01</v>
      </c>
      <c r="AW1690" s="2">
        <f t="shared" si="1625"/>
        <v>846350.01</v>
      </c>
      <c r="AX1690" s="2">
        <f t="shared" si="1625"/>
        <v>0</v>
      </c>
      <c r="AY1690" s="2">
        <f t="shared" si="1625"/>
        <v>846350.01</v>
      </c>
      <c r="AZ1690" s="2">
        <f t="shared" si="1625"/>
        <v>0</v>
      </c>
      <c r="BA1690" s="2">
        <f t="shared" si="1625"/>
        <v>0</v>
      </c>
      <c r="BB1690" s="2">
        <f t="shared" si="1625"/>
        <v>0</v>
      </c>
      <c r="BC1690" s="2">
        <f t="shared" si="1625"/>
        <v>0</v>
      </c>
      <c r="BD1690" s="2">
        <f t="shared" si="1625"/>
        <v>481.44</v>
      </c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>
        <v>0</v>
      </c>
    </row>
    <row r="1692" spans="1:206">
      <c r="A1692" s="4">
        <v>50</v>
      </c>
      <c r="B1692" s="4">
        <v>0</v>
      </c>
      <c r="C1692" s="4">
        <v>0</v>
      </c>
      <c r="D1692" s="4">
        <v>1</v>
      </c>
      <c r="E1692" s="4">
        <v>201</v>
      </c>
      <c r="F1692" s="4">
        <f>ROUND(Source!O1690,O1692)</f>
        <v>2064223.04</v>
      </c>
      <c r="G1692" s="4" t="s">
        <v>60</v>
      </c>
      <c r="H1692" s="4" t="s">
        <v>61</v>
      </c>
      <c r="I1692" s="4"/>
      <c r="J1692" s="4"/>
      <c r="K1692" s="4">
        <v>201</v>
      </c>
      <c r="L1692" s="4">
        <v>1</v>
      </c>
      <c r="M1692" s="4">
        <v>3</v>
      </c>
      <c r="N1692" s="4" t="s">
        <v>3</v>
      </c>
      <c r="O1692" s="4">
        <v>2</v>
      </c>
      <c r="P1692" s="4"/>
      <c r="Q1692" s="4"/>
      <c r="R1692" s="4"/>
      <c r="S1692" s="4"/>
      <c r="T1692" s="4"/>
      <c r="U1692" s="4"/>
      <c r="V1692" s="4"/>
      <c r="W1692" s="4"/>
    </row>
    <row r="1693" spans="1:206">
      <c r="A1693" s="4">
        <v>50</v>
      </c>
      <c r="B1693" s="4">
        <v>0</v>
      </c>
      <c r="C1693" s="4">
        <v>0</v>
      </c>
      <c r="D1693" s="4">
        <v>1</v>
      </c>
      <c r="E1693" s="4">
        <v>202</v>
      </c>
      <c r="F1693" s="4">
        <f>ROUND(Source!P1690,O1693)</f>
        <v>846350.01</v>
      </c>
      <c r="G1693" s="4" t="s">
        <v>62</v>
      </c>
      <c r="H1693" s="4" t="s">
        <v>63</v>
      </c>
      <c r="I1693" s="4"/>
      <c r="J1693" s="4"/>
      <c r="K1693" s="4">
        <v>202</v>
      </c>
      <c r="L1693" s="4">
        <v>2</v>
      </c>
      <c r="M1693" s="4">
        <v>3</v>
      </c>
      <c r="N1693" s="4" t="s">
        <v>3</v>
      </c>
      <c r="O1693" s="4">
        <v>2</v>
      </c>
      <c r="P1693" s="4"/>
      <c r="Q1693" s="4"/>
      <c r="R1693" s="4"/>
      <c r="S1693" s="4"/>
      <c r="T1693" s="4"/>
      <c r="U1693" s="4"/>
      <c r="V1693" s="4"/>
      <c r="W1693" s="4"/>
    </row>
    <row r="1694" spans="1:206">
      <c r="A1694" s="4">
        <v>50</v>
      </c>
      <c r="B1694" s="4">
        <v>0</v>
      </c>
      <c r="C1694" s="4">
        <v>0</v>
      </c>
      <c r="D1694" s="4">
        <v>1</v>
      </c>
      <c r="E1694" s="4">
        <v>222</v>
      </c>
      <c r="F1694" s="4">
        <f>ROUND(Source!AO1690,O1694)</f>
        <v>0</v>
      </c>
      <c r="G1694" s="4" t="s">
        <v>64</v>
      </c>
      <c r="H1694" s="4" t="s">
        <v>65</v>
      </c>
      <c r="I1694" s="4"/>
      <c r="J1694" s="4"/>
      <c r="K1694" s="4">
        <v>222</v>
      </c>
      <c r="L1694" s="4">
        <v>3</v>
      </c>
      <c r="M1694" s="4">
        <v>3</v>
      </c>
      <c r="N1694" s="4" t="s">
        <v>3</v>
      </c>
      <c r="O1694" s="4">
        <v>2</v>
      </c>
      <c r="P1694" s="4"/>
      <c r="Q1694" s="4"/>
      <c r="R1694" s="4"/>
      <c r="S1694" s="4"/>
      <c r="T1694" s="4"/>
      <c r="U1694" s="4"/>
      <c r="V1694" s="4"/>
      <c r="W1694" s="4"/>
    </row>
    <row r="1695" spans="1:206">
      <c r="A1695" s="4">
        <v>50</v>
      </c>
      <c r="B1695" s="4">
        <v>0</v>
      </c>
      <c r="C1695" s="4">
        <v>0</v>
      </c>
      <c r="D1695" s="4">
        <v>1</v>
      </c>
      <c r="E1695" s="4">
        <v>225</v>
      </c>
      <c r="F1695" s="4">
        <f>ROUND(Source!AV1690,O1695)</f>
        <v>846350.01</v>
      </c>
      <c r="G1695" s="4" t="s">
        <v>66</v>
      </c>
      <c r="H1695" s="4" t="s">
        <v>67</v>
      </c>
      <c r="I1695" s="4"/>
      <c r="J1695" s="4"/>
      <c r="K1695" s="4">
        <v>225</v>
      </c>
      <c r="L1695" s="4">
        <v>4</v>
      </c>
      <c r="M1695" s="4">
        <v>3</v>
      </c>
      <c r="N1695" s="4" t="s">
        <v>3</v>
      </c>
      <c r="O1695" s="4">
        <v>2</v>
      </c>
      <c r="P1695" s="4"/>
      <c r="Q1695" s="4"/>
      <c r="R1695" s="4"/>
      <c r="S1695" s="4"/>
      <c r="T1695" s="4"/>
      <c r="U1695" s="4"/>
      <c r="V1695" s="4"/>
      <c r="W1695" s="4"/>
    </row>
    <row r="1696" spans="1:206">
      <c r="A1696" s="4">
        <v>50</v>
      </c>
      <c r="B1696" s="4">
        <v>0</v>
      </c>
      <c r="C1696" s="4">
        <v>0</v>
      </c>
      <c r="D1696" s="4">
        <v>1</v>
      </c>
      <c r="E1696" s="4">
        <v>226</v>
      </c>
      <c r="F1696" s="4">
        <f>ROUND(Source!AW1690,O1696)</f>
        <v>846350.01</v>
      </c>
      <c r="G1696" s="4" t="s">
        <v>68</v>
      </c>
      <c r="H1696" s="4" t="s">
        <v>69</v>
      </c>
      <c r="I1696" s="4"/>
      <c r="J1696" s="4"/>
      <c r="K1696" s="4">
        <v>226</v>
      </c>
      <c r="L1696" s="4">
        <v>5</v>
      </c>
      <c r="M1696" s="4">
        <v>3</v>
      </c>
      <c r="N1696" s="4" t="s">
        <v>3</v>
      </c>
      <c r="O1696" s="4">
        <v>2</v>
      </c>
      <c r="P1696" s="4"/>
      <c r="Q1696" s="4"/>
      <c r="R1696" s="4"/>
      <c r="S1696" s="4"/>
      <c r="T1696" s="4"/>
      <c r="U1696" s="4"/>
      <c r="V1696" s="4"/>
      <c r="W1696" s="4"/>
    </row>
    <row r="1697" spans="1:23">
      <c r="A1697" s="4">
        <v>50</v>
      </c>
      <c r="B1697" s="4">
        <v>0</v>
      </c>
      <c r="C1697" s="4">
        <v>0</v>
      </c>
      <c r="D1697" s="4">
        <v>1</v>
      </c>
      <c r="E1697" s="4">
        <v>227</v>
      </c>
      <c r="F1697" s="4">
        <f>ROUND(Source!AX1690,O1697)</f>
        <v>0</v>
      </c>
      <c r="G1697" s="4" t="s">
        <v>70</v>
      </c>
      <c r="H1697" s="4" t="s">
        <v>71</v>
      </c>
      <c r="I1697" s="4"/>
      <c r="J1697" s="4"/>
      <c r="K1697" s="4">
        <v>227</v>
      </c>
      <c r="L1697" s="4">
        <v>6</v>
      </c>
      <c r="M1697" s="4">
        <v>3</v>
      </c>
      <c r="N1697" s="4" t="s">
        <v>3</v>
      </c>
      <c r="O1697" s="4">
        <v>2</v>
      </c>
      <c r="P1697" s="4"/>
      <c r="Q1697" s="4"/>
      <c r="R1697" s="4"/>
      <c r="S1697" s="4"/>
      <c r="T1697" s="4"/>
      <c r="U1697" s="4"/>
      <c r="V1697" s="4"/>
      <c r="W1697" s="4"/>
    </row>
    <row r="1698" spans="1:23">
      <c r="A1698" s="4">
        <v>50</v>
      </c>
      <c r="B1698" s="4">
        <v>0</v>
      </c>
      <c r="C1698" s="4">
        <v>0</v>
      </c>
      <c r="D1698" s="4">
        <v>1</v>
      </c>
      <c r="E1698" s="4">
        <v>228</v>
      </c>
      <c r="F1698" s="4">
        <f>ROUND(Source!AY1690,O1698)</f>
        <v>846350.01</v>
      </c>
      <c r="G1698" s="4" t="s">
        <v>72</v>
      </c>
      <c r="H1698" s="4" t="s">
        <v>73</v>
      </c>
      <c r="I1698" s="4"/>
      <c r="J1698" s="4"/>
      <c r="K1698" s="4">
        <v>228</v>
      </c>
      <c r="L1698" s="4">
        <v>7</v>
      </c>
      <c r="M1698" s="4">
        <v>3</v>
      </c>
      <c r="N1698" s="4" t="s">
        <v>3</v>
      </c>
      <c r="O1698" s="4">
        <v>2</v>
      </c>
      <c r="P1698" s="4"/>
      <c r="Q1698" s="4"/>
      <c r="R1698" s="4"/>
      <c r="S1698" s="4"/>
      <c r="T1698" s="4"/>
      <c r="U1698" s="4"/>
      <c r="V1698" s="4"/>
      <c r="W1698" s="4"/>
    </row>
    <row r="1699" spans="1:23">
      <c r="A1699" s="4">
        <v>50</v>
      </c>
      <c r="B1699" s="4">
        <v>0</v>
      </c>
      <c r="C1699" s="4">
        <v>0</v>
      </c>
      <c r="D1699" s="4">
        <v>1</v>
      </c>
      <c r="E1699" s="4">
        <v>216</v>
      </c>
      <c r="F1699" s="4">
        <f>ROUND(Source!AP1690,O1699)</f>
        <v>0</v>
      </c>
      <c r="G1699" s="4" t="s">
        <v>74</v>
      </c>
      <c r="H1699" s="4" t="s">
        <v>75</v>
      </c>
      <c r="I1699" s="4"/>
      <c r="J1699" s="4"/>
      <c r="K1699" s="4">
        <v>216</v>
      </c>
      <c r="L1699" s="4">
        <v>8</v>
      </c>
      <c r="M1699" s="4">
        <v>3</v>
      </c>
      <c r="N1699" s="4" t="s">
        <v>3</v>
      </c>
      <c r="O1699" s="4">
        <v>2</v>
      </c>
      <c r="P1699" s="4"/>
      <c r="Q1699" s="4"/>
      <c r="R1699" s="4"/>
      <c r="S1699" s="4"/>
      <c r="T1699" s="4"/>
      <c r="U1699" s="4"/>
      <c r="V1699" s="4"/>
      <c r="W1699" s="4"/>
    </row>
    <row r="1700" spans="1:23">
      <c r="A1700" s="4">
        <v>50</v>
      </c>
      <c r="B1700" s="4">
        <v>0</v>
      </c>
      <c r="C1700" s="4">
        <v>0</v>
      </c>
      <c r="D1700" s="4">
        <v>1</v>
      </c>
      <c r="E1700" s="4">
        <v>223</v>
      </c>
      <c r="F1700" s="4">
        <f>ROUND(Source!AQ1690,O1700)</f>
        <v>0</v>
      </c>
      <c r="G1700" s="4" t="s">
        <v>76</v>
      </c>
      <c r="H1700" s="4" t="s">
        <v>77</v>
      </c>
      <c r="I1700" s="4"/>
      <c r="J1700" s="4"/>
      <c r="K1700" s="4">
        <v>223</v>
      </c>
      <c r="L1700" s="4">
        <v>9</v>
      </c>
      <c r="M1700" s="4">
        <v>3</v>
      </c>
      <c r="N1700" s="4" t="s">
        <v>3</v>
      </c>
      <c r="O1700" s="4">
        <v>2</v>
      </c>
      <c r="P1700" s="4"/>
      <c r="Q1700" s="4"/>
      <c r="R1700" s="4"/>
      <c r="S1700" s="4"/>
      <c r="T1700" s="4"/>
      <c r="U1700" s="4"/>
      <c r="V1700" s="4"/>
      <c r="W1700" s="4"/>
    </row>
    <row r="1701" spans="1:23">
      <c r="A1701" s="4">
        <v>50</v>
      </c>
      <c r="B1701" s="4">
        <v>0</v>
      </c>
      <c r="C1701" s="4">
        <v>0</v>
      </c>
      <c r="D1701" s="4">
        <v>1</v>
      </c>
      <c r="E1701" s="4">
        <v>229</v>
      </c>
      <c r="F1701" s="4">
        <f>ROUND(Source!AZ1690,O1701)</f>
        <v>0</v>
      </c>
      <c r="G1701" s="4" t="s">
        <v>78</v>
      </c>
      <c r="H1701" s="4" t="s">
        <v>79</v>
      </c>
      <c r="I1701" s="4"/>
      <c r="J1701" s="4"/>
      <c r="K1701" s="4">
        <v>229</v>
      </c>
      <c r="L1701" s="4">
        <v>10</v>
      </c>
      <c r="M1701" s="4">
        <v>3</v>
      </c>
      <c r="N1701" s="4" t="s">
        <v>3</v>
      </c>
      <c r="O1701" s="4">
        <v>2</v>
      </c>
      <c r="P1701" s="4"/>
      <c r="Q1701" s="4"/>
      <c r="R1701" s="4"/>
      <c r="S1701" s="4"/>
      <c r="T1701" s="4"/>
      <c r="U1701" s="4"/>
      <c r="V1701" s="4"/>
      <c r="W1701" s="4"/>
    </row>
    <row r="1702" spans="1:23">
      <c r="A1702" s="4">
        <v>50</v>
      </c>
      <c r="B1702" s="4">
        <v>0</v>
      </c>
      <c r="C1702" s="4">
        <v>0</v>
      </c>
      <c r="D1702" s="4">
        <v>1</v>
      </c>
      <c r="E1702" s="4">
        <v>203</v>
      </c>
      <c r="F1702" s="4">
        <f>ROUND(Source!Q1690,O1702)</f>
        <v>66793.58</v>
      </c>
      <c r="G1702" s="4" t="s">
        <v>80</v>
      </c>
      <c r="H1702" s="4" t="s">
        <v>81</v>
      </c>
      <c r="I1702" s="4"/>
      <c r="J1702" s="4"/>
      <c r="K1702" s="4">
        <v>203</v>
      </c>
      <c r="L1702" s="4">
        <v>11</v>
      </c>
      <c r="M1702" s="4">
        <v>3</v>
      </c>
      <c r="N1702" s="4" t="s">
        <v>3</v>
      </c>
      <c r="O1702" s="4">
        <v>2</v>
      </c>
      <c r="P1702" s="4"/>
      <c r="Q1702" s="4"/>
      <c r="R1702" s="4"/>
      <c r="S1702" s="4"/>
      <c r="T1702" s="4"/>
      <c r="U1702" s="4"/>
      <c r="V1702" s="4"/>
      <c r="W1702" s="4"/>
    </row>
    <row r="1703" spans="1:23">
      <c r="A1703" s="4">
        <v>50</v>
      </c>
      <c r="B1703" s="4">
        <v>0</v>
      </c>
      <c r="C1703" s="4">
        <v>0</v>
      </c>
      <c r="D1703" s="4">
        <v>1</v>
      </c>
      <c r="E1703" s="4">
        <v>231</v>
      </c>
      <c r="F1703" s="4">
        <f>ROUND(Source!BB1690,O1703)</f>
        <v>0</v>
      </c>
      <c r="G1703" s="4" t="s">
        <v>82</v>
      </c>
      <c r="H1703" s="4" t="s">
        <v>83</v>
      </c>
      <c r="I1703" s="4"/>
      <c r="J1703" s="4"/>
      <c r="K1703" s="4">
        <v>231</v>
      </c>
      <c r="L1703" s="4">
        <v>12</v>
      </c>
      <c r="M1703" s="4">
        <v>3</v>
      </c>
      <c r="N1703" s="4" t="s">
        <v>3</v>
      </c>
      <c r="O1703" s="4">
        <v>2</v>
      </c>
      <c r="P1703" s="4"/>
      <c r="Q1703" s="4"/>
      <c r="R1703" s="4"/>
      <c r="S1703" s="4"/>
      <c r="T1703" s="4"/>
      <c r="U1703" s="4"/>
      <c r="V1703" s="4"/>
      <c r="W1703" s="4"/>
    </row>
    <row r="1704" spans="1:23">
      <c r="A1704" s="4">
        <v>50</v>
      </c>
      <c r="B1704" s="4">
        <v>0</v>
      </c>
      <c r="C1704" s="4">
        <v>0</v>
      </c>
      <c r="D1704" s="4">
        <v>1</v>
      </c>
      <c r="E1704" s="4">
        <v>204</v>
      </c>
      <c r="F1704" s="4">
        <f>ROUND(Source!R1690,O1704)</f>
        <v>23525.19</v>
      </c>
      <c r="G1704" s="4" t="s">
        <v>84</v>
      </c>
      <c r="H1704" s="4" t="s">
        <v>85</v>
      </c>
      <c r="I1704" s="4"/>
      <c r="J1704" s="4"/>
      <c r="K1704" s="4">
        <v>204</v>
      </c>
      <c r="L1704" s="4">
        <v>13</v>
      </c>
      <c r="M1704" s="4">
        <v>3</v>
      </c>
      <c r="N1704" s="4" t="s">
        <v>3</v>
      </c>
      <c r="O1704" s="4">
        <v>2</v>
      </c>
      <c r="P1704" s="4"/>
      <c r="Q1704" s="4"/>
      <c r="R1704" s="4"/>
      <c r="S1704" s="4"/>
      <c r="T1704" s="4"/>
      <c r="U1704" s="4"/>
      <c r="V1704" s="4"/>
      <c r="W1704" s="4"/>
    </row>
    <row r="1705" spans="1:23">
      <c r="A1705" s="4">
        <v>50</v>
      </c>
      <c r="B1705" s="4">
        <v>0</v>
      </c>
      <c r="C1705" s="4">
        <v>0</v>
      </c>
      <c r="D1705" s="4">
        <v>1</v>
      </c>
      <c r="E1705" s="4">
        <v>205</v>
      </c>
      <c r="F1705" s="4">
        <f>ROUND(Source!S1690,O1705)</f>
        <v>1151079.45</v>
      </c>
      <c r="G1705" s="4" t="s">
        <v>86</v>
      </c>
      <c r="H1705" s="4" t="s">
        <v>87</v>
      </c>
      <c r="I1705" s="4"/>
      <c r="J1705" s="4"/>
      <c r="K1705" s="4">
        <v>205</v>
      </c>
      <c r="L1705" s="4">
        <v>14</v>
      </c>
      <c r="M1705" s="4">
        <v>3</v>
      </c>
      <c r="N1705" s="4" t="s">
        <v>3</v>
      </c>
      <c r="O1705" s="4">
        <v>2</v>
      </c>
      <c r="P1705" s="4"/>
      <c r="Q1705" s="4"/>
      <c r="R1705" s="4"/>
      <c r="S1705" s="4"/>
      <c r="T1705" s="4"/>
      <c r="U1705" s="4"/>
      <c r="V1705" s="4"/>
      <c r="W1705" s="4"/>
    </row>
    <row r="1706" spans="1:23">
      <c r="A1706" s="4">
        <v>50</v>
      </c>
      <c r="B1706" s="4">
        <v>0</v>
      </c>
      <c r="C1706" s="4">
        <v>0</v>
      </c>
      <c r="D1706" s="4">
        <v>1</v>
      </c>
      <c r="E1706" s="4">
        <v>232</v>
      </c>
      <c r="F1706" s="4">
        <f>ROUND(Source!BC1690,O1706)</f>
        <v>0</v>
      </c>
      <c r="G1706" s="4" t="s">
        <v>88</v>
      </c>
      <c r="H1706" s="4" t="s">
        <v>89</v>
      </c>
      <c r="I1706" s="4"/>
      <c r="J1706" s="4"/>
      <c r="K1706" s="4">
        <v>232</v>
      </c>
      <c r="L1706" s="4">
        <v>15</v>
      </c>
      <c r="M1706" s="4">
        <v>3</v>
      </c>
      <c r="N1706" s="4" t="s">
        <v>3</v>
      </c>
      <c r="O1706" s="4">
        <v>2</v>
      </c>
      <c r="P1706" s="4"/>
      <c r="Q1706" s="4"/>
      <c r="R1706" s="4"/>
      <c r="S1706" s="4"/>
      <c r="T1706" s="4"/>
      <c r="U1706" s="4"/>
      <c r="V1706" s="4"/>
      <c r="W1706" s="4"/>
    </row>
    <row r="1707" spans="1:23">
      <c r="A1707" s="4">
        <v>50</v>
      </c>
      <c r="B1707" s="4">
        <v>0</v>
      </c>
      <c r="C1707" s="4">
        <v>0</v>
      </c>
      <c r="D1707" s="4">
        <v>1</v>
      </c>
      <c r="E1707" s="4">
        <v>214</v>
      </c>
      <c r="F1707" s="4">
        <f>ROUND(Source!AS1690,O1707)</f>
        <v>3700143.53</v>
      </c>
      <c r="G1707" s="4" t="s">
        <v>90</v>
      </c>
      <c r="H1707" s="4" t="s">
        <v>91</v>
      </c>
      <c r="I1707" s="4"/>
      <c r="J1707" s="4"/>
      <c r="K1707" s="4">
        <v>214</v>
      </c>
      <c r="L1707" s="4">
        <v>16</v>
      </c>
      <c r="M1707" s="4">
        <v>3</v>
      </c>
      <c r="N1707" s="4" t="s">
        <v>3</v>
      </c>
      <c r="O1707" s="4">
        <v>2</v>
      </c>
      <c r="P1707" s="4"/>
      <c r="Q1707" s="4"/>
      <c r="R1707" s="4"/>
      <c r="S1707" s="4"/>
      <c r="T1707" s="4"/>
      <c r="U1707" s="4"/>
      <c r="V1707" s="4"/>
      <c r="W1707" s="4"/>
    </row>
    <row r="1708" spans="1:23">
      <c r="A1708" s="4">
        <v>50</v>
      </c>
      <c r="B1708" s="4">
        <v>0</v>
      </c>
      <c r="C1708" s="4">
        <v>0</v>
      </c>
      <c r="D1708" s="4">
        <v>1</v>
      </c>
      <c r="E1708" s="4">
        <v>215</v>
      </c>
      <c r="F1708" s="4">
        <f>ROUND(Source!AT1690,O1708)</f>
        <v>61647.85</v>
      </c>
      <c r="G1708" s="4" t="s">
        <v>92</v>
      </c>
      <c r="H1708" s="4" t="s">
        <v>93</v>
      </c>
      <c r="I1708" s="4"/>
      <c r="J1708" s="4"/>
      <c r="K1708" s="4">
        <v>215</v>
      </c>
      <c r="L1708" s="4">
        <v>17</v>
      </c>
      <c r="M1708" s="4">
        <v>3</v>
      </c>
      <c r="N1708" s="4" t="s">
        <v>3</v>
      </c>
      <c r="O1708" s="4">
        <v>2</v>
      </c>
      <c r="P1708" s="4"/>
      <c r="Q1708" s="4"/>
      <c r="R1708" s="4"/>
      <c r="S1708" s="4"/>
      <c r="T1708" s="4"/>
      <c r="U1708" s="4"/>
      <c r="V1708" s="4"/>
      <c r="W1708" s="4"/>
    </row>
    <row r="1709" spans="1:23">
      <c r="A1709" s="4">
        <v>50</v>
      </c>
      <c r="B1709" s="4">
        <v>0</v>
      </c>
      <c r="C1709" s="4">
        <v>0</v>
      </c>
      <c r="D1709" s="4">
        <v>1</v>
      </c>
      <c r="E1709" s="4">
        <v>217</v>
      </c>
      <c r="F1709" s="4">
        <f>ROUND(Source!AU1690,O1709)</f>
        <v>0</v>
      </c>
      <c r="G1709" s="4" t="s">
        <v>94</v>
      </c>
      <c r="H1709" s="4" t="s">
        <v>95</v>
      </c>
      <c r="I1709" s="4"/>
      <c r="J1709" s="4"/>
      <c r="K1709" s="4">
        <v>217</v>
      </c>
      <c r="L1709" s="4">
        <v>18</v>
      </c>
      <c r="M1709" s="4">
        <v>3</v>
      </c>
      <c r="N1709" s="4" t="s">
        <v>3</v>
      </c>
      <c r="O1709" s="4">
        <v>2</v>
      </c>
      <c r="P1709" s="4"/>
      <c r="Q1709" s="4"/>
      <c r="R1709" s="4"/>
      <c r="S1709" s="4"/>
      <c r="T1709" s="4"/>
      <c r="U1709" s="4"/>
      <c r="V1709" s="4"/>
      <c r="W1709" s="4"/>
    </row>
    <row r="1710" spans="1:23">
      <c r="A1710" s="4">
        <v>50</v>
      </c>
      <c r="B1710" s="4">
        <v>0</v>
      </c>
      <c r="C1710" s="4">
        <v>0</v>
      </c>
      <c r="D1710" s="4">
        <v>1</v>
      </c>
      <c r="E1710" s="4">
        <v>230</v>
      </c>
      <c r="F1710" s="4">
        <f>ROUND(Source!BA1690,O1710)</f>
        <v>0</v>
      </c>
      <c r="G1710" s="4" t="s">
        <v>96</v>
      </c>
      <c r="H1710" s="4" t="s">
        <v>97</v>
      </c>
      <c r="I1710" s="4"/>
      <c r="J1710" s="4"/>
      <c r="K1710" s="4">
        <v>230</v>
      </c>
      <c r="L1710" s="4">
        <v>19</v>
      </c>
      <c r="M1710" s="4">
        <v>3</v>
      </c>
      <c r="N1710" s="4" t="s">
        <v>3</v>
      </c>
      <c r="O1710" s="4">
        <v>2</v>
      </c>
      <c r="P1710" s="4"/>
      <c r="Q1710" s="4"/>
      <c r="R1710" s="4"/>
      <c r="S1710" s="4"/>
      <c r="T1710" s="4"/>
      <c r="U1710" s="4"/>
      <c r="V1710" s="4"/>
      <c r="W1710" s="4"/>
    </row>
    <row r="1711" spans="1:23">
      <c r="A1711" s="4">
        <v>50</v>
      </c>
      <c r="B1711" s="4">
        <v>0</v>
      </c>
      <c r="C1711" s="4">
        <v>0</v>
      </c>
      <c r="D1711" s="4">
        <v>1</v>
      </c>
      <c r="E1711" s="4">
        <v>206</v>
      </c>
      <c r="F1711" s="4">
        <f>ROUND(Source!T1690,O1711)</f>
        <v>0</v>
      </c>
      <c r="G1711" s="4" t="s">
        <v>98</v>
      </c>
      <c r="H1711" s="4" t="s">
        <v>99</v>
      </c>
      <c r="I1711" s="4"/>
      <c r="J1711" s="4"/>
      <c r="K1711" s="4">
        <v>206</v>
      </c>
      <c r="L1711" s="4">
        <v>20</v>
      </c>
      <c r="M1711" s="4">
        <v>3</v>
      </c>
      <c r="N1711" s="4" t="s">
        <v>3</v>
      </c>
      <c r="O1711" s="4">
        <v>2</v>
      </c>
      <c r="P1711" s="4"/>
      <c r="Q1711" s="4"/>
      <c r="R1711" s="4"/>
      <c r="S1711" s="4"/>
      <c r="T1711" s="4"/>
      <c r="U1711" s="4"/>
      <c r="V1711" s="4"/>
      <c r="W1711" s="4"/>
    </row>
    <row r="1712" spans="1:23">
      <c r="A1712" s="4">
        <v>50</v>
      </c>
      <c r="B1712" s="4">
        <v>0</v>
      </c>
      <c r="C1712" s="4">
        <v>0</v>
      </c>
      <c r="D1712" s="4">
        <v>1</v>
      </c>
      <c r="E1712" s="4">
        <v>207</v>
      </c>
      <c r="F1712" s="4">
        <f>Source!U1690</f>
        <v>4116.5570719999996</v>
      </c>
      <c r="G1712" s="4" t="s">
        <v>100</v>
      </c>
      <c r="H1712" s="4" t="s">
        <v>101</v>
      </c>
      <c r="I1712" s="4"/>
      <c r="J1712" s="4"/>
      <c r="K1712" s="4">
        <v>207</v>
      </c>
      <c r="L1712" s="4">
        <v>21</v>
      </c>
      <c r="M1712" s="4">
        <v>3</v>
      </c>
      <c r="N1712" s="4" t="s">
        <v>3</v>
      </c>
      <c r="O1712" s="4">
        <v>-1</v>
      </c>
      <c r="P1712" s="4"/>
      <c r="Q1712" s="4"/>
      <c r="R1712" s="4"/>
      <c r="S1712" s="4"/>
      <c r="T1712" s="4"/>
      <c r="U1712" s="4"/>
      <c r="V1712" s="4"/>
      <c r="W1712" s="4"/>
    </row>
    <row r="1713" spans="1:206">
      <c r="A1713" s="4">
        <v>50</v>
      </c>
      <c r="B1713" s="4">
        <v>0</v>
      </c>
      <c r="C1713" s="4">
        <v>0</v>
      </c>
      <c r="D1713" s="4">
        <v>1</v>
      </c>
      <c r="E1713" s="4">
        <v>208</v>
      </c>
      <c r="F1713" s="4">
        <f>Source!V1690</f>
        <v>64.855741000000009</v>
      </c>
      <c r="G1713" s="4" t="s">
        <v>102</v>
      </c>
      <c r="H1713" s="4" t="s">
        <v>103</v>
      </c>
      <c r="I1713" s="4"/>
      <c r="J1713" s="4"/>
      <c r="K1713" s="4">
        <v>208</v>
      </c>
      <c r="L1713" s="4">
        <v>22</v>
      </c>
      <c r="M1713" s="4">
        <v>3</v>
      </c>
      <c r="N1713" s="4" t="s">
        <v>3</v>
      </c>
      <c r="O1713" s="4">
        <v>-1</v>
      </c>
      <c r="P1713" s="4"/>
      <c r="Q1713" s="4"/>
      <c r="R1713" s="4"/>
      <c r="S1713" s="4"/>
      <c r="T1713" s="4"/>
      <c r="U1713" s="4"/>
      <c r="V1713" s="4"/>
      <c r="W1713" s="4"/>
    </row>
    <row r="1714" spans="1:206">
      <c r="A1714" s="4">
        <v>50</v>
      </c>
      <c r="B1714" s="4">
        <v>0</v>
      </c>
      <c r="C1714" s="4">
        <v>0</v>
      </c>
      <c r="D1714" s="4">
        <v>1</v>
      </c>
      <c r="E1714" s="4">
        <v>209</v>
      </c>
      <c r="F1714" s="4">
        <f>ROUND(Source!W1690,O1714)</f>
        <v>1664.55</v>
      </c>
      <c r="G1714" s="4" t="s">
        <v>104</v>
      </c>
      <c r="H1714" s="4" t="s">
        <v>105</v>
      </c>
      <c r="I1714" s="4"/>
      <c r="J1714" s="4"/>
      <c r="K1714" s="4">
        <v>209</v>
      </c>
      <c r="L1714" s="4">
        <v>23</v>
      </c>
      <c r="M1714" s="4">
        <v>3</v>
      </c>
      <c r="N1714" s="4" t="s">
        <v>3</v>
      </c>
      <c r="O1714" s="4">
        <v>2</v>
      </c>
      <c r="P1714" s="4"/>
      <c r="Q1714" s="4"/>
      <c r="R1714" s="4"/>
      <c r="S1714" s="4"/>
      <c r="T1714" s="4"/>
      <c r="U1714" s="4"/>
      <c r="V1714" s="4"/>
      <c r="W1714" s="4"/>
    </row>
    <row r="1715" spans="1:206">
      <c r="A1715" s="4">
        <v>50</v>
      </c>
      <c r="B1715" s="4">
        <v>0</v>
      </c>
      <c r="C1715" s="4">
        <v>0</v>
      </c>
      <c r="D1715" s="4">
        <v>1</v>
      </c>
      <c r="E1715" s="4">
        <v>233</v>
      </c>
      <c r="F1715" s="4">
        <f>ROUND(Source!BD1690,O1715)</f>
        <v>481.44</v>
      </c>
      <c r="G1715" s="4" t="s">
        <v>106</v>
      </c>
      <c r="H1715" s="4" t="s">
        <v>107</v>
      </c>
      <c r="I1715" s="4"/>
      <c r="J1715" s="4"/>
      <c r="K1715" s="4">
        <v>233</v>
      </c>
      <c r="L1715" s="4">
        <v>24</v>
      </c>
      <c r="M1715" s="4">
        <v>3</v>
      </c>
      <c r="N1715" s="4" t="s">
        <v>3</v>
      </c>
      <c r="O1715" s="4">
        <v>2</v>
      </c>
      <c r="P1715" s="4"/>
      <c r="Q1715" s="4"/>
      <c r="R1715" s="4"/>
      <c r="S1715" s="4"/>
      <c r="T1715" s="4"/>
      <c r="U1715" s="4"/>
      <c r="V1715" s="4"/>
      <c r="W1715" s="4"/>
    </row>
    <row r="1716" spans="1:206">
      <c r="A1716" s="4">
        <v>50</v>
      </c>
      <c r="B1716" s="4">
        <v>0</v>
      </c>
      <c r="C1716" s="4">
        <v>0</v>
      </c>
      <c r="D1716" s="4">
        <v>1</v>
      </c>
      <c r="E1716" s="4">
        <v>210</v>
      </c>
      <c r="F1716" s="4">
        <f>ROUND(Source!X1690,O1716)</f>
        <v>1079510.55</v>
      </c>
      <c r="G1716" s="4" t="s">
        <v>108</v>
      </c>
      <c r="H1716" s="4" t="s">
        <v>109</v>
      </c>
      <c r="I1716" s="4"/>
      <c r="J1716" s="4"/>
      <c r="K1716" s="4">
        <v>210</v>
      </c>
      <c r="L1716" s="4">
        <v>25</v>
      </c>
      <c r="M1716" s="4">
        <v>3</v>
      </c>
      <c r="N1716" s="4" t="s">
        <v>3</v>
      </c>
      <c r="O1716" s="4">
        <v>2</v>
      </c>
      <c r="P1716" s="4"/>
      <c r="Q1716" s="4"/>
      <c r="R1716" s="4"/>
      <c r="S1716" s="4"/>
      <c r="T1716" s="4"/>
      <c r="U1716" s="4"/>
      <c r="V1716" s="4"/>
      <c r="W1716" s="4"/>
    </row>
    <row r="1717" spans="1:206">
      <c r="A1717" s="4">
        <v>50</v>
      </c>
      <c r="B1717" s="4">
        <v>0</v>
      </c>
      <c r="C1717" s="4">
        <v>0</v>
      </c>
      <c r="D1717" s="4">
        <v>1</v>
      </c>
      <c r="E1717" s="4">
        <v>211</v>
      </c>
      <c r="F1717" s="4">
        <f>ROUND(Source!Y1690,O1717)</f>
        <v>618057.79</v>
      </c>
      <c r="G1717" s="4" t="s">
        <v>110</v>
      </c>
      <c r="H1717" s="4" t="s">
        <v>111</v>
      </c>
      <c r="I1717" s="4"/>
      <c r="J1717" s="4"/>
      <c r="K1717" s="4">
        <v>211</v>
      </c>
      <c r="L1717" s="4">
        <v>26</v>
      </c>
      <c r="M1717" s="4">
        <v>3</v>
      </c>
      <c r="N1717" s="4" t="s">
        <v>3</v>
      </c>
      <c r="O1717" s="4">
        <v>2</v>
      </c>
      <c r="P1717" s="4"/>
      <c r="Q1717" s="4"/>
      <c r="R1717" s="4"/>
      <c r="S1717" s="4"/>
      <c r="T1717" s="4"/>
      <c r="U1717" s="4"/>
      <c r="V1717" s="4"/>
      <c r="W1717" s="4"/>
    </row>
    <row r="1718" spans="1:206">
      <c r="A1718" s="4">
        <v>50</v>
      </c>
      <c r="B1718" s="4">
        <v>0</v>
      </c>
      <c r="C1718" s="4">
        <v>0</v>
      </c>
      <c r="D1718" s="4">
        <v>1</v>
      </c>
      <c r="E1718" s="4">
        <v>224</v>
      </c>
      <c r="F1718" s="4">
        <f>ROUND(Source!AR1690,O1718)</f>
        <v>3761791.38</v>
      </c>
      <c r="G1718" s="4" t="s">
        <v>112</v>
      </c>
      <c r="H1718" s="4" t="s">
        <v>113</v>
      </c>
      <c r="I1718" s="4"/>
      <c r="J1718" s="4"/>
      <c r="K1718" s="4">
        <v>224</v>
      </c>
      <c r="L1718" s="4">
        <v>27</v>
      </c>
      <c r="M1718" s="4">
        <v>3</v>
      </c>
      <c r="N1718" s="4" t="s">
        <v>3</v>
      </c>
      <c r="O1718" s="4">
        <v>2</v>
      </c>
      <c r="P1718" s="4"/>
      <c r="Q1718" s="4"/>
      <c r="R1718" s="4"/>
      <c r="S1718" s="4"/>
      <c r="T1718" s="4"/>
      <c r="U1718" s="4"/>
      <c r="V1718" s="4"/>
      <c r="W1718" s="4"/>
    </row>
    <row r="1720" spans="1:206">
      <c r="A1720" s="2">
        <v>51</v>
      </c>
      <c r="B1720" s="2">
        <f>B12</f>
        <v>1781</v>
      </c>
      <c r="C1720" s="2">
        <f>A12</f>
        <v>1</v>
      </c>
      <c r="D1720" s="2">
        <f>ROW(A12)</f>
        <v>12</v>
      </c>
      <c r="E1720" s="2"/>
      <c r="F1720" s="2" t="str">
        <f>IF(F12&lt;&gt;"",F12,"")</f>
        <v>Новый объект</v>
      </c>
      <c r="G1720" s="2" t="str">
        <f>IF(G12&lt;&gt;"",G12,"")</f>
        <v>Ремонт комнат 3 этаж (холл и комнаты 15,16,17,18.)Ильинский Погост 2021</v>
      </c>
      <c r="H1720" s="2">
        <v>0</v>
      </c>
      <c r="I1720" s="2"/>
      <c r="J1720" s="2"/>
      <c r="K1720" s="2"/>
      <c r="L1720" s="2"/>
      <c r="M1720" s="2"/>
      <c r="N1720" s="2"/>
      <c r="O1720" s="2">
        <f t="shared" ref="O1720:T1720" si="1626">ROUND(O1690,2)</f>
        <v>2064223.04</v>
      </c>
      <c r="P1720" s="2">
        <f t="shared" si="1626"/>
        <v>846350.01</v>
      </c>
      <c r="Q1720" s="2">
        <f t="shared" si="1626"/>
        <v>66793.58</v>
      </c>
      <c r="R1720" s="2">
        <f t="shared" si="1626"/>
        <v>23525.19</v>
      </c>
      <c r="S1720" s="2">
        <f t="shared" si="1626"/>
        <v>1151079.45</v>
      </c>
      <c r="T1720" s="2">
        <f t="shared" si="1626"/>
        <v>0</v>
      </c>
      <c r="U1720" s="2">
        <f>U1690</f>
        <v>4116.5570719999996</v>
      </c>
      <c r="V1720" s="2">
        <f>V1690</f>
        <v>64.855741000000009</v>
      </c>
      <c r="W1720" s="2">
        <f>ROUND(W1690,2)</f>
        <v>1664.55</v>
      </c>
      <c r="X1720" s="2">
        <f>ROUND(X1690,2)</f>
        <v>1079510.55</v>
      </c>
      <c r="Y1720" s="2">
        <f>ROUND(Y1690,2)</f>
        <v>618057.79</v>
      </c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>
        <f t="shared" ref="AO1720:BD1720" si="1627">ROUND(AO1690,2)</f>
        <v>0</v>
      </c>
      <c r="AP1720" s="2">
        <f t="shared" si="1627"/>
        <v>0</v>
      </c>
      <c r="AQ1720" s="2">
        <f t="shared" si="1627"/>
        <v>0</v>
      </c>
      <c r="AR1720" s="2">
        <f t="shared" si="1627"/>
        <v>3761791.38</v>
      </c>
      <c r="AS1720" s="2">
        <f t="shared" si="1627"/>
        <v>3700143.53</v>
      </c>
      <c r="AT1720" s="2">
        <f t="shared" si="1627"/>
        <v>61647.85</v>
      </c>
      <c r="AU1720" s="2">
        <f t="shared" si="1627"/>
        <v>0</v>
      </c>
      <c r="AV1720" s="2">
        <f t="shared" si="1627"/>
        <v>846350.01</v>
      </c>
      <c r="AW1720" s="2">
        <f t="shared" si="1627"/>
        <v>846350.01</v>
      </c>
      <c r="AX1720" s="2">
        <f t="shared" si="1627"/>
        <v>0</v>
      </c>
      <c r="AY1720" s="2">
        <f t="shared" si="1627"/>
        <v>846350.01</v>
      </c>
      <c r="AZ1720" s="2">
        <f t="shared" si="1627"/>
        <v>0</v>
      </c>
      <c r="BA1720" s="2">
        <f t="shared" si="1627"/>
        <v>0</v>
      </c>
      <c r="BB1720" s="2">
        <f t="shared" si="1627"/>
        <v>0</v>
      </c>
      <c r="BC1720" s="2">
        <f t="shared" si="1627"/>
        <v>0</v>
      </c>
      <c r="BD1720" s="2">
        <f t="shared" si="1627"/>
        <v>481.44</v>
      </c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  <c r="GO1720" s="3"/>
      <c r="GP1720" s="3"/>
      <c r="GQ1720" s="3"/>
      <c r="GR1720" s="3"/>
      <c r="GS1720" s="3"/>
      <c r="GT1720" s="3"/>
      <c r="GU1720" s="3"/>
      <c r="GV1720" s="3"/>
      <c r="GW1720" s="3"/>
      <c r="GX1720" s="3">
        <v>0</v>
      </c>
    </row>
    <row r="1722" spans="1:206">
      <c r="A1722" s="4">
        <v>50</v>
      </c>
      <c r="B1722" s="4">
        <v>0</v>
      </c>
      <c r="C1722" s="4">
        <v>0</v>
      </c>
      <c r="D1722" s="4">
        <v>1</v>
      </c>
      <c r="E1722" s="4">
        <v>201</v>
      </c>
      <c r="F1722" s="4">
        <f>ROUND(Source!O1720,O1722)</f>
        <v>2064223.04</v>
      </c>
      <c r="G1722" s="4" t="s">
        <v>60</v>
      </c>
      <c r="H1722" s="4" t="s">
        <v>61</v>
      </c>
      <c r="I1722" s="4"/>
      <c r="J1722" s="4"/>
      <c r="K1722" s="4">
        <v>201</v>
      </c>
      <c r="L1722" s="4">
        <v>1</v>
      </c>
      <c r="M1722" s="4">
        <v>3</v>
      </c>
      <c r="N1722" s="4" t="s">
        <v>3</v>
      </c>
      <c r="O1722" s="4">
        <v>2</v>
      </c>
      <c r="P1722" s="4"/>
      <c r="Q1722" s="4"/>
      <c r="R1722" s="4"/>
      <c r="S1722" s="4"/>
      <c r="T1722" s="4"/>
      <c r="U1722" s="4"/>
      <c r="V1722" s="4"/>
      <c r="W1722" s="4"/>
    </row>
    <row r="1723" spans="1:206">
      <c r="A1723" s="4">
        <v>50</v>
      </c>
      <c r="B1723" s="4">
        <v>0</v>
      </c>
      <c r="C1723" s="4">
        <v>0</v>
      </c>
      <c r="D1723" s="4">
        <v>1</v>
      </c>
      <c r="E1723" s="4">
        <v>202</v>
      </c>
      <c r="F1723" s="4">
        <f>ROUND(Source!P1720,O1723)</f>
        <v>846350.01</v>
      </c>
      <c r="G1723" s="4" t="s">
        <v>62</v>
      </c>
      <c r="H1723" s="4" t="s">
        <v>63</v>
      </c>
      <c r="I1723" s="4"/>
      <c r="J1723" s="4"/>
      <c r="K1723" s="4">
        <v>202</v>
      </c>
      <c r="L1723" s="4">
        <v>2</v>
      </c>
      <c r="M1723" s="4">
        <v>3</v>
      </c>
      <c r="N1723" s="4" t="s">
        <v>3</v>
      </c>
      <c r="O1723" s="4">
        <v>2</v>
      </c>
      <c r="P1723" s="4"/>
      <c r="Q1723" s="4"/>
      <c r="R1723" s="4"/>
      <c r="S1723" s="4"/>
      <c r="T1723" s="4"/>
      <c r="U1723" s="4"/>
      <c r="V1723" s="4"/>
      <c r="W1723" s="4"/>
    </row>
    <row r="1724" spans="1:206">
      <c r="A1724" s="4">
        <v>50</v>
      </c>
      <c r="B1724" s="4">
        <v>0</v>
      </c>
      <c r="C1724" s="4">
        <v>0</v>
      </c>
      <c r="D1724" s="4">
        <v>1</v>
      </c>
      <c r="E1724" s="4">
        <v>222</v>
      </c>
      <c r="F1724" s="4">
        <f>ROUND(Source!AO1720,O1724)</f>
        <v>0</v>
      </c>
      <c r="G1724" s="4" t="s">
        <v>64</v>
      </c>
      <c r="H1724" s="4" t="s">
        <v>65</v>
      </c>
      <c r="I1724" s="4"/>
      <c r="J1724" s="4"/>
      <c r="K1724" s="4">
        <v>222</v>
      </c>
      <c r="L1724" s="4">
        <v>3</v>
      </c>
      <c r="M1724" s="4">
        <v>3</v>
      </c>
      <c r="N1724" s="4" t="s">
        <v>3</v>
      </c>
      <c r="O1724" s="4">
        <v>2</v>
      </c>
      <c r="P1724" s="4"/>
      <c r="Q1724" s="4"/>
      <c r="R1724" s="4"/>
      <c r="S1724" s="4"/>
      <c r="T1724" s="4"/>
      <c r="U1724" s="4"/>
      <c r="V1724" s="4"/>
      <c r="W1724" s="4"/>
    </row>
    <row r="1725" spans="1:206">
      <c r="A1725" s="4">
        <v>50</v>
      </c>
      <c r="B1725" s="4">
        <v>0</v>
      </c>
      <c r="C1725" s="4">
        <v>0</v>
      </c>
      <c r="D1725" s="4">
        <v>1</v>
      </c>
      <c r="E1725" s="4">
        <v>225</v>
      </c>
      <c r="F1725" s="4">
        <f>ROUND(Source!AV1720,O1725)</f>
        <v>846350.01</v>
      </c>
      <c r="G1725" s="4" t="s">
        <v>66</v>
      </c>
      <c r="H1725" s="4" t="s">
        <v>67</v>
      </c>
      <c r="I1725" s="4"/>
      <c r="J1725" s="4"/>
      <c r="K1725" s="4">
        <v>225</v>
      </c>
      <c r="L1725" s="4">
        <v>4</v>
      </c>
      <c r="M1725" s="4">
        <v>3</v>
      </c>
      <c r="N1725" s="4" t="s">
        <v>3</v>
      </c>
      <c r="O1725" s="4">
        <v>2</v>
      </c>
      <c r="P1725" s="4"/>
      <c r="Q1725" s="4"/>
      <c r="R1725" s="4"/>
      <c r="S1725" s="4"/>
      <c r="T1725" s="4"/>
      <c r="U1725" s="4"/>
      <c r="V1725" s="4"/>
      <c r="W1725" s="4"/>
    </row>
    <row r="1726" spans="1:206">
      <c r="A1726" s="4">
        <v>50</v>
      </c>
      <c r="B1726" s="4">
        <v>0</v>
      </c>
      <c r="C1726" s="4">
        <v>0</v>
      </c>
      <c r="D1726" s="4">
        <v>1</v>
      </c>
      <c r="E1726" s="4">
        <v>226</v>
      </c>
      <c r="F1726" s="4">
        <f>ROUND(Source!AW1720,O1726)</f>
        <v>846350.01</v>
      </c>
      <c r="G1726" s="4" t="s">
        <v>68</v>
      </c>
      <c r="H1726" s="4" t="s">
        <v>69</v>
      </c>
      <c r="I1726" s="4"/>
      <c r="J1726" s="4"/>
      <c r="K1726" s="4">
        <v>226</v>
      </c>
      <c r="L1726" s="4">
        <v>5</v>
      </c>
      <c r="M1726" s="4">
        <v>3</v>
      </c>
      <c r="N1726" s="4" t="s">
        <v>3</v>
      </c>
      <c r="O1726" s="4">
        <v>2</v>
      </c>
      <c r="P1726" s="4"/>
      <c r="Q1726" s="4"/>
      <c r="R1726" s="4"/>
      <c r="S1726" s="4"/>
      <c r="T1726" s="4"/>
      <c r="U1726" s="4"/>
      <c r="V1726" s="4"/>
      <c r="W1726" s="4"/>
    </row>
    <row r="1727" spans="1:206">
      <c r="A1727" s="4">
        <v>50</v>
      </c>
      <c r="B1727" s="4">
        <v>0</v>
      </c>
      <c r="C1727" s="4">
        <v>0</v>
      </c>
      <c r="D1727" s="4">
        <v>1</v>
      </c>
      <c r="E1727" s="4">
        <v>227</v>
      </c>
      <c r="F1727" s="4">
        <f>ROUND(Source!AX1720,O1727)</f>
        <v>0</v>
      </c>
      <c r="G1727" s="4" t="s">
        <v>70</v>
      </c>
      <c r="H1727" s="4" t="s">
        <v>71</v>
      </c>
      <c r="I1727" s="4"/>
      <c r="J1727" s="4"/>
      <c r="K1727" s="4">
        <v>227</v>
      </c>
      <c r="L1727" s="4">
        <v>6</v>
      </c>
      <c r="M1727" s="4">
        <v>3</v>
      </c>
      <c r="N1727" s="4" t="s">
        <v>3</v>
      </c>
      <c r="O1727" s="4">
        <v>2</v>
      </c>
      <c r="P1727" s="4"/>
      <c r="Q1727" s="4"/>
      <c r="R1727" s="4"/>
      <c r="S1727" s="4"/>
      <c r="T1727" s="4"/>
      <c r="U1727" s="4"/>
      <c r="V1727" s="4"/>
      <c r="W1727" s="4"/>
    </row>
    <row r="1728" spans="1:206">
      <c r="A1728" s="4">
        <v>50</v>
      </c>
      <c r="B1728" s="4">
        <v>0</v>
      </c>
      <c r="C1728" s="4">
        <v>0</v>
      </c>
      <c r="D1728" s="4">
        <v>1</v>
      </c>
      <c r="E1728" s="4">
        <v>228</v>
      </c>
      <c r="F1728" s="4">
        <f>ROUND(Source!AY1720,O1728)</f>
        <v>846350.01</v>
      </c>
      <c r="G1728" s="4" t="s">
        <v>72</v>
      </c>
      <c r="H1728" s="4" t="s">
        <v>73</v>
      </c>
      <c r="I1728" s="4"/>
      <c r="J1728" s="4"/>
      <c r="K1728" s="4">
        <v>228</v>
      </c>
      <c r="L1728" s="4">
        <v>7</v>
      </c>
      <c r="M1728" s="4">
        <v>3</v>
      </c>
      <c r="N1728" s="4" t="s">
        <v>3</v>
      </c>
      <c r="O1728" s="4">
        <v>2</v>
      </c>
      <c r="P1728" s="4"/>
      <c r="Q1728" s="4"/>
      <c r="R1728" s="4"/>
      <c r="S1728" s="4"/>
      <c r="T1728" s="4"/>
      <c r="U1728" s="4"/>
      <c r="V1728" s="4"/>
      <c r="W1728" s="4"/>
    </row>
    <row r="1729" spans="1:23">
      <c r="A1729" s="4">
        <v>50</v>
      </c>
      <c r="B1729" s="4">
        <v>0</v>
      </c>
      <c r="C1729" s="4">
        <v>0</v>
      </c>
      <c r="D1729" s="4">
        <v>1</v>
      </c>
      <c r="E1729" s="4">
        <v>216</v>
      </c>
      <c r="F1729" s="4">
        <f>ROUND(Source!AP1720,O1729)</f>
        <v>0</v>
      </c>
      <c r="G1729" s="4" t="s">
        <v>74</v>
      </c>
      <c r="H1729" s="4" t="s">
        <v>75</v>
      </c>
      <c r="I1729" s="4"/>
      <c r="J1729" s="4"/>
      <c r="K1729" s="4">
        <v>216</v>
      </c>
      <c r="L1729" s="4">
        <v>8</v>
      </c>
      <c r="M1729" s="4">
        <v>3</v>
      </c>
      <c r="N1729" s="4" t="s">
        <v>3</v>
      </c>
      <c r="O1729" s="4">
        <v>2</v>
      </c>
      <c r="P1729" s="4"/>
      <c r="Q1729" s="4"/>
      <c r="R1729" s="4"/>
      <c r="S1729" s="4"/>
      <c r="T1729" s="4"/>
      <c r="U1729" s="4"/>
      <c r="V1729" s="4"/>
      <c r="W1729" s="4"/>
    </row>
    <row r="1730" spans="1:23">
      <c r="A1730" s="4">
        <v>50</v>
      </c>
      <c r="B1730" s="4">
        <v>0</v>
      </c>
      <c r="C1730" s="4">
        <v>0</v>
      </c>
      <c r="D1730" s="4">
        <v>1</v>
      </c>
      <c r="E1730" s="4">
        <v>223</v>
      </c>
      <c r="F1730" s="4">
        <f>ROUND(Source!AQ1720,O1730)</f>
        <v>0</v>
      </c>
      <c r="G1730" s="4" t="s">
        <v>76</v>
      </c>
      <c r="H1730" s="4" t="s">
        <v>77</v>
      </c>
      <c r="I1730" s="4"/>
      <c r="J1730" s="4"/>
      <c r="K1730" s="4">
        <v>223</v>
      </c>
      <c r="L1730" s="4">
        <v>9</v>
      </c>
      <c r="M1730" s="4">
        <v>3</v>
      </c>
      <c r="N1730" s="4" t="s">
        <v>3</v>
      </c>
      <c r="O1730" s="4">
        <v>2</v>
      </c>
      <c r="P1730" s="4"/>
      <c r="Q1730" s="4"/>
      <c r="R1730" s="4"/>
      <c r="S1730" s="4"/>
      <c r="T1730" s="4"/>
      <c r="U1730" s="4"/>
      <c r="V1730" s="4"/>
      <c r="W1730" s="4"/>
    </row>
    <row r="1731" spans="1:23">
      <c r="A1731" s="4">
        <v>50</v>
      </c>
      <c r="B1731" s="4">
        <v>0</v>
      </c>
      <c r="C1731" s="4">
        <v>0</v>
      </c>
      <c r="D1731" s="4">
        <v>1</v>
      </c>
      <c r="E1731" s="4">
        <v>229</v>
      </c>
      <c r="F1731" s="4">
        <f>ROUND(Source!AZ1720,O1731)</f>
        <v>0</v>
      </c>
      <c r="G1731" s="4" t="s">
        <v>78</v>
      </c>
      <c r="H1731" s="4" t="s">
        <v>79</v>
      </c>
      <c r="I1731" s="4"/>
      <c r="J1731" s="4"/>
      <c r="K1731" s="4">
        <v>229</v>
      </c>
      <c r="L1731" s="4">
        <v>10</v>
      </c>
      <c r="M1731" s="4">
        <v>3</v>
      </c>
      <c r="N1731" s="4" t="s">
        <v>3</v>
      </c>
      <c r="O1731" s="4">
        <v>2</v>
      </c>
      <c r="P1731" s="4"/>
      <c r="Q1731" s="4"/>
      <c r="R1731" s="4"/>
      <c r="S1731" s="4"/>
      <c r="T1731" s="4"/>
      <c r="U1731" s="4"/>
      <c r="V1731" s="4"/>
      <c r="W1731" s="4"/>
    </row>
    <row r="1732" spans="1:23">
      <c r="A1732" s="4">
        <v>50</v>
      </c>
      <c r="B1732" s="4">
        <v>0</v>
      </c>
      <c r="C1732" s="4">
        <v>0</v>
      </c>
      <c r="D1732" s="4">
        <v>1</v>
      </c>
      <c r="E1732" s="4">
        <v>203</v>
      </c>
      <c r="F1732" s="4">
        <f>ROUND(Source!Q1720,O1732)</f>
        <v>66793.58</v>
      </c>
      <c r="G1732" s="4" t="s">
        <v>80</v>
      </c>
      <c r="H1732" s="4" t="s">
        <v>81</v>
      </c>
      <c r="I1732" s="4"/>
      <c r="J1732" s="4"/>
      <c r="K1732" s="4">
        <v>203</v>
      </c>
      <c r="L1732" s="4">
        <v>11</v>
      </c>
      <c r="M1732" s="4">
        <v>3</v>
      </c>
      <c r="N1732" s="4" t="s">
        <v>3</v>
      </c>
      <c r="O1732" s="4">
        <v>2</v>
      </c>
      <c r="P1732" s="4"/>
      <c r="Q1732" s="4"/>
      <c r="R1732" s="4"/>
      <c r="S1732" s="4"/>
      <c r="T1732" s="4"/>
      <c r="U1732" s="4"/>
      <c r="V1732" s="4"/>
      <c r="W1732" s="4"/>
    </row>
    <row r="1733" spans="1:23">
      <c r="A1733" s="4">
        <v>50</v>
      </c>
      <c r="B1733" s="4">
        <v>0</v>
      </c>
      <c r="C1733" s="4">
        <v>0</v>
      </c>
      <c r="D1733" s="4">
        <v>1</v>
      </c>
      <c r="E1733" s="4">
        <v>231</v>
      </c>
      <c r="F1733" s="4">
        <f>ROUND(Source!BB1720,O1733)</f>
        <v>0</v>
      </c>
      <c r="G1733" s="4" t="s">
        <v>82</v>
      </c>
      <c r="H1733" s="4" t="s">
        <v>83</v>
      </c>
      <c r="I1733" s="4"/>
      <c r="J1733" s="4"/>
      <c r="K1733" s="4">
        <v>231</v>
      </c>
      <c r="L1733" s="4">
        <v>12</v>
      </c>
      <c r="M1733" s="4">
        <v>3</v>
      </c>
      <c r="N1733" s="4" t="s">
        <v>3</v>
      </c>
      <c r="O1733" s="4">
        <v>2</v>
      </c>
      <c r="P1733" s="4"/>
      <c r="Q1733" s="4"/>
      <c r="R1733" s="4"/>
      <c r="S1733" s="4"/>
      <c r="T1733" s="4"/>
      <c r="U1733" s="4"/>
      <c r="V1733" s="4"/>
      <c r="W1733" s="4"/>
    </row>
    <row r="1734" spans="1:23">
      <c r="A1734" s="4">
        <v>50</v>
      </c>
      <c r="B1734" s="4">
        <v>0</v>
      </c>
      <c r="C1734" s="4">
        <v>0</v>
      </c>
      <c r="D1734" s="4">
        <v>1</v>
      </c>
      <c r="E1734" s="4">
        <v>204</v>
      </c>
      <c r="F1734" s="4">
        <f>ROUND(Source!R1720,O1734)</f>
        <v>23525.19</v>
      </c>
      <c r="G1734" s="4" t="s">
        <v>84</v>
      </c>
      <c r="H1734" s="4" t="s">
        <v>85</v>
      </c>
      <c r="I1734" s="4"/>
      <c r="J1734" s="4"/>
      <c r="K1734" s="4">
        <v>204</v>
      </c>
      <c r="L1734" s="4">
        <v>13</v>
      </c>
      <c r="M1734" s="4">
        <v>3</v>
      </c>
      <c r="N1734" s="4" t="s">
        <v>3</v>
      </c>
      <c r="O1734" s="4">
        <v>2</v>
      </c>
      <c r="P1734" s="4"/>
      <c r="Q1734" s="4"/>
      <c r="R1734" s="4"/>
      <c r="S1734" s="4"/>
      <c r="T1734" s="4"/>
      <c r="U1734" s="4"/>
      <c r="V1734" s="4"/>
      <c r="W1734" s="4"/>
    </row>
    <row r="1735" spans="1:23">
      <c r="A1735" s="4">
        <v>50</v>
      </c>
      <c r="B1735" s="4">
        <v>0</v>
      </c>
      <c r="C1735" s="4">
        <v>0</v>
      </c>
      <c r="D1735" s="4">
        <v>1</v>
      </c>
      <c r="E1735" s="4">
        <v>205</v>
      </c>
      <c r="F1735" s="4">
        <f>ROUND(Source!S1720,O1735)</f>
        <v>1151079.45</v>
      </c>
      <c r="G1735" s="4" t="s">
        <v>86</v>
      </c>
      <c r="H1735" s="4" t="s">
        <v>87</v>
      </c>
      <c r="I1735" s="4"/>
      <c r="J1735" s="4"/>
      <c r="K1735" s="4">
        <v>205</v>
      </c>
      <c r="L1735" s="4">
        <v>14</v>
      </c>
      <c r="M1735" s="4">
        <v>3</v>
      </c>
      <c r="N1735" s="4" t="s">
        <v>3</v>
      </c>
      <c r="O1735" s="4">
        <v>2</v>
      </c>
      <c r="P1735" s="4"/>
      <c r="Q1735" s="4"/>
      <c r="R1735" s="4"/>
      <c r="S1735" s="4"/>
      <c r="T1735" s="4"/>
      <c r="U1735" s="4"/>
      <c r="V1735" s="4"/>
      <c r="W1735" s="4"/>
    </row>
    <row r="1736" spans="1:23">
      <c r="A1736" s="4">
        <v>50</v>
      </c>
      <c r="B1736" s="4">
        <v>0</v>
      </c>
      <c r="C1736" s="4">
        <v>0</v>
      </c>
      <c r="D1736" s="4">
        <v>1</v>
      </c>
      <c r="E1736" s="4">
        <v>232</v>
      </c>
      <c r="F1736" s="4">
        <f>ROUND(Source!BC1720,O1736)</f>
        <v>0</v>
      </c>
      <c r="G1736" s="4" t="s">
        <v>88</v>
      </c>
      <c r="H1736" s="4" t="s">
        <v>89</v>
      </c>
      <c r="I1736" s="4"/>
      <c r="J1736" s="4"/>
      <c r="K1736" s="4">
        <v>232</v>
      </c>
      <c r="L1736" s="4">
        <v>15</v>
      </c>
      <c r="M1736" s="4">
        <v>3</v>
      </c>
      <c r="N1736" s="4" t="s">
        <v>3</v>
      </c>
      <c r="O1736" s="4">
        <v>2</v>
      </c>
      <c r="P1736" s="4"/>
      <c r="Q1736" s="4"/>
      <c r="R1736" s="4"/>
      <c r="S1736" s="4"/>
      <c r="T1736" s="4"/>
      <c r="U1736" s="4"/>
      <c r="V1736" s="4"/>
      <c r="W1736" s="4"/>
    </row>
    <row r="1737" spans="1:23">
      <c r="A1737" s="4">
        <v>50</v>
      </c>
      <c r="B1737" s="4">
        <v>0</v>
      </c>
      <c r="C1737" s="4">
        <v>0</v>
      </c>
      <c r="D1737" s="4">
        <v>1</v>
      </c>
      <c r="E1737" s="4">
        <v>214</v>
      </c>
      <c r="F1737" s="4">
        <f>ROUND(Source!AS1720,O1737)</f>
        <v>3700143.53</v>
      </c>
      <c r="G1737" s="4" t="s">
        <v>90</v>
      </c>
      <c r="H1737" s="4" t="s">
        <v>91</v>
      </c>
      <c r="I1737" s="4"/>
      <c r="J1737" s="4"/>
      <c r="K1737" s="4">
        <v>214</v>
      </c>
      <c r="L1737" s="4">
        <v>16</v>
      </c>
      <c r="M1737" s="4">
        <v>3</v>
      </c>
      <c r="N1737" s="4" t="s">
        <v>3</v>
      </c>
      <c r="O1737" s="4">
        <v>2</v>
      </c>
      <c r="P1737" s="4"/>
      <c r="Q1737" s="4"/>
      <c r="R1737" s="4"/>
      <c r="S1737" s="4"/>
      <c r="T1737" s="4"/>
      <c r="U1737" s="4"/>
      <c r="V1737" s="4"/>
      <c r="W1737" s="4"/>
    </row>
    <row r="1738" spans="1:23">
      <c r="A1738" s="4">
        <v>50</v>
      </c>
      <c r="B1738" s="4">
        <v>0</v>
      </c>
      <c r="C1738" s="4">
        <v>0</v>
      </c>
      <c r="D1738" s="4">
        <v>1</v>
      </c>
      <c r="E1738" s="4">
        <v>215</v>
      </c>
      <c r="F1738" s="4">
        <f>ROUND(Source!AT1720,O1738)</f>
        <v>61647.85</v>
      </c>
      <c r="G1738" s="4" t="s">
        <v>92</v>
      </c>
      <c r="H1738" s="4" t="s">
        <v>93</v>
      </c>
      <c r="I1738" s="4"/>
      <c r="J1738" s="4"/>
      <c r="K1738" s="4">
        <v>215</v>
      </c>
      <c r="L1738" s="4">
        <v>17</v>
      </c>
      <c r="M1738" s="4">
        <v>3</v>
      </c>
      <c r="N1738" s="4" t="s">
        <v>3</v>
      </c>
      <c r="O1738" s="4">
        <v>2</v>
      </c>
      <c r="P1738" s="4"/>
      <c r="Q1738" s="4"/>
      <c r="R1738" s="4"/>
      <c r="S1738" s="4"/>
      <c r="T1738" s="4"/>
      <c r="U1738" s="4"/>
      <c r="V1738" s="4"/>
      <c r="W1738" s="4"/>
    </row>
    <row r="1739" spans="1:23">
      <c r="A1739" s="4">
        <v>50</v>
      </c>
      <c r="B1739" s="4">
        <v>0</v>
      </c>
      <c r="C1739" s="4">
        <v>0</v>
      </c>
      <c r="D1739" s="4">
        <v>1</v>
      </c>
      <c r="E1739" s="4">
        <v>217</v>
      </c>
      <c r="F1739" s="4">
        <f>ROUND(Source!AU1720,O1739)</f>
        <v>0</v>
      </c>
      <c r="G1739" s="4" t="s">
        <v>94</v>
      </c>
      <c r="H1739" s="4" t="s">
        <v>95</v>
      </c>
      <c r="I1739" s="4"/>
      <c r="J1739" s="4"/>
      <c r="K1739" s="4">
        <v>217</v>
      </c>
      <c r="L1739" s="4">
        <v>18</v>
      </c>
      <c r="M1739" s="4">
        <v>3</v>
      </c>
      <c r="N1739" s="4" t="s">
        <v>3</v>
      </c>
      <c r="O1739" s="4">
        <v>2</v>
      </c>
      <c r="P1739" s="4"/>
      <c r="Q1739" s="4"/>
      <c r="R1739" s="4"/>
      <c r="S1739" s="4"/>
      <c r="T1739" s="4"/>
      <c r="U1739" s="4"/>
      <c r="V1739" s="4"/>
      <c r="W1739" s="4"/>
    </row>
    <row r="1740" spans="1:23">
      <c r="A1740" s="4">
        <v>50</v>
      </c>
      <c r="B1740" s="4">
        <v>0</v>
      </c>
      <c r="C1740" s="4">
        <v>0</v>
      </c>
      <c r="D1740" s="4">
        <v>1</v>
      </c>
      <c r="E1740" s="4">
        <v>230</v>
      </c>
      <c r="F1740" s="4">
        <f>ROUND(Source!BA1720,O1740)</f>
        <v>0</v>
      </c>
      <c r="G1740" s="4" t="s">
        <v>96</v>
      </c>
      <c r="H1740" s="4" t="s">
        <v>97</v>
      </c>
      <c r="I1740" s="4"/>
      <c r="J1740" s="4"/>
      <c r="K1740" s="4">
        <v>230</v>
      </c>
      <c r="L1740" s="4">
        <v>19</v>
      </c>
      <c r="M1740" s="4">
        <v>3</v>
      </c>
      <c r="N1740" s="4" t="s">
        <v>3</v>
      </c>
      <c r="O1740" s="4">
        <v>2</v>
      </c>
      <c r="P1740" s="4"/>
      <c r="Q1740" s="4"/>
      <c r="R1740" s="4"/>
      <c r="S1740" s="4"/>
      <c r="T1740" s="4"/>
      <c r="U1740" s="4"/>
      <c r="V1740" s="4"/>
      <c r="W1740" s="4"/>
    </row>
    <row r="1741" spans="1:23">
      <c r="A1741" s="4">
        <v>50</v>
      </c>
      <c r="B1741" s="4">
        <v>0</v>
      </c>
      <c r="C1741" s="4">
        <v>0</v>
      </c>
      <c r="D1741" s="4">
        <v>1</v>
      </c>
      <c r="E1741" s="4">
        <v>206</v>
      </c>
      <c r="F1741" s="4">
        <f>ROUND(Source!T1720,O1741)</f>
        <v>0</v>
      </c>
      <c r="G1741" s="4" t="s">
        <v>98</v>
      </c>
      <c r="H1741" s="4" t="s">
        <v>99</v>
      </c>
      <c r="I1741" s="4"/>
      <c r="J1741" s="4"/>
      <c r="K1741" s="4">
        <v>206</v>
      </c>
      <c r="L1741" s="4">
        <v>20</v>
      </c>
      <c r="M1741" s="4">
        <v>3</v>
      </c>
      <c r="N1741" s="4" t="s">
        <v>3</v>
      </c>
      <c r="O1741" s="4">
        <v>2</v>
      </c>
      <c r="P1741" s="4"/>
      <c r="Q1741" s="4"/>
      <c r="R1741" s="4"/>
      <c r="S1741" s="4"/>
      <c r="T1741" s="4"/>
      <c r="U1741" s="4"/>
      <c r="V1741" s="4"/>
      <c r="W1741" s="4"/>
    </row>
    <row r="1742" spans="1:23">
      <c r="A1742" s="4">
        <v>50</v>
      </c>
      <c r="B1742" s="4">
        <v>0</v>
      </c>
      <c r="C1742" s="4">
        <v>0</v>
      </c>
      <c r="D1742" s="4">
        <v>1</v>
      </c>
      <c r="E1742" s="4">
        <v>207</v>
      </c>
      <c r="F1742" s="4">
        <f>Source!U1720</f>
        <v>4116.5570719999996</v>
      </c>
      <c r="G1742" s="4" t="s">
        <v>100</v>
      </c>
      <c r="H1742" s="4" t="s">
        <v>101</v>
      </c>
      <c r="I1742" s="4"/>
      <c r="J1742" s="4"/>
      <c r="K1742" s="4">
        <v>207</v>
      </c>
      <c r="L1742" s="4">
        <v>21</v>
      </c>
      <c r="M1742" s="4">
        <v>3</v>
      </c>
      <c r="N1742" s="4" t="s">
        <v>3</v>
      </c>
      <c r="O1742" s="4">
        <v>-1</v>
      </c>
      <c r="P1742" s="4"/>
      <c r="Q1742" s="4"/>
      <c r="R1742" s="4"/>
      <c r="S1742" s="4"/>
      <c r="T1742" s="4"/>
      <c r="U1742" s="4"/>
      <c r="V1742" s="4"/>
      <c r="W1742" s="4"/>
    </row>
    <row r="1743" spans="1:23">
      <c r="A1743" s="4">
        <v>50</v>
      </c>
      <c r="B1743" s="4">
        <v>0</v>
      </c>
      <c r="C1743" s="4">
        <v>0</v>
      </c>
      <c r="D1743" s="4">
        <v>1</v>
      </c>
      <c r="E1743" s="4">
        <v>208</v>
      </c>
      <c r="F1743" s="4">
        <f>Source!V1720</f>
        <v>64.855741000000009</v>
      </c>
      <c r="G1743" s="4" t="s">
        <v>102</v>
      </c>
      <c r="H1743" s="4" t="s">
        <v>103</v>
      </c>
      <c r="I1743" s="4"/>
      <c r="J1743" s="4"/>
      <c r="K1743" s="4">
        <v>208</v>
      </c>
      <c r="L1743" s="4">
        <v>22</v>
      </c>
      <c r="M1743" s="4">
        <v>3</v>
      </c>
      <c r="N1743" s="4" t="s">
        <v>3</v>
      </c>
      <c r="O1743" s="4">
        <v>-1</v>
      </c>
      <c r="P1743" s="4"/>
      <c r="Q1743" s="4"/>
      <c r="R1743" s="4"/>
      <c r="S1743" s="4"/>
      <c r="T1743" s="4"/>
      <c r="U1743" s="4"/>
      <c r="V1743" s="4"/>
      <c r="W1743" s="4"/>
    </row>
    <row r="1744" spans="1:23">
      <c r="A1744" s="4">
        <v>50</v>
      </c>
      <c r="B1744" s="4">
        <v>0</v>
      </c>
      <c r="C1744" s="4">
        <v>0</v>
      </c>
      <c r="D1744" s="4">
        <v>1</v>
      </c>
      <c r="E1744" s="4">
        <v>209</v>
      </c>
      <c r="F1744" s="4">
        <f>ROUND(Source!W1720,O1744)</f>
        <v>1664.55</v>
      </c>
      <c r="G1744" s="4" t="s">
        <v>104</v>
      </c>
      <c r="H1744" s="4" t="s">
        <v>105</v>
      </c>
      <c r="I1744" s="4"/>
      <c r="J1744" s="4"/>
      <c r="K1744" s="4">
        <v>209</v>
      </c>
      <c r="L1744" s="4">
        <v>23</v>
      </c>
      <c r="M1744" s="4">
        <v>3</v>
      </c>
      <c r="N1744" s="4" t="s">
        <v>3</v>
      </c>
      <c r="O1744" s="4">
        <v>2</v>
      </c>
      <c r="P1744" s="4"/>
      <c r="Q1744" s="4"/>
      <c r="R1744" s="4"/>
      <c r="S1744" s="4"/>
      <c r="T1744" s="4"/>
      <c r="U1744" s="4"/>
      <c r="V1744" s="4"/>
      <c r="W1744" s="4"/>
    </row>
    <row r="1745" spans="1:23">
      <c r="A1745" s="4">
        <v>50</v>
      </c>
      <c r="B1745" s="4">
        <v>0</v>
      </c>
      <c r="C1745" s="4">
        <v>0</v>
      </c>
      <c r="D1745" s="4">
        <v>1</v>
      </c>
      <c r="E1745" s="4">
        <v>233</v>
      </c>
      <c r="F1745" s="4">
        <f>ROUND(Source!BD1720,O1745)</f>
        <v>481.44</v>
      </c>
      <c r="G1745" s="4" t="s">
        <v>106</v>
      </c>
      <c r="H1745" s="4" t="s">
        <v>107</v>
      </c>
      <c r="I1745" s="4"/>
      <c r="J1745" s="4"/>
      <c r="K1745" s="4">
        <v>233</v>
      </c>
      <c r="L1745" s="4">
        <v>24</v>
      </c>
      <c r="M1745" s="4">
        <v>3</v>
      </c>
      <c r="N1745" s="4" t="s">
        <v>3</v>
      </c>
      <c r="O1745" s="4">
        <v>2</v>
      </c>
      <c r="P1745" s="4"/>
      <c r="Q1745" s="4"/>
      <c r="R1745" s="4"/>
      <c r="S1745" s="4"/>
      <c r="T1745" s="4"/>
      <c r="U1745" s="4"/>
      <c r="V1745" s="4"/>
      <c r="W1745" s="4"/>
    </row>
    <row r="1746" spans="1:23">
      <c r="A1746" s="4">
        <v>50</v>
      </c>
      <c r="B1746" s="4">
        <v>0</v>
      </c>
      <c r="C1746" s="4">
        <v>0</v>
      </c>
      <c r="D1746" s="4">
        <v>1</v>
      </c>
      <c r="E1746" s="4">
        <v>210</v>
      </c>
      <c r="F1746" s="4">
        <f>ROUND(Source!X1720,O1746)</f>
        <v>1079510.55</v>
      </c>
      <c r="G1746" s="4" t="s">
        <v>108</v>
      </c>
      <c r="H1746" s="4" t="s">
        <v>109</v>
      </c>
      <c r="I1746" s="4"/>
      <c r="J1746" s="4"/>
      <c r="K1746" s="4">
        <v>210</v>
      </c>
      <c r="L1746" s="4">
        <v>25</v>
      </c>
      <c r="M1746" s="4">
        <v>3</v>
      </c>
      <c r="N1746" s="4" t="s">
        <v>3</v>
      </c>
      <c r="O1746" s="4">
        <v>2</v>
      </c>
      <c r="P1746" s="4"/>
      <c r="Q1746" s="4"/>
      <c r="R1746" s="4"/>
      <c r="S1746" s="4"/>
      <c r="T1746" s="4"/>
      <c r="U1746" s="4"/>
      <c r="V1746" s="4"/>
      <c r="W1746" s="4"/>
    </row>
    <row r="1747" spans="1:23">
      <c r="A1747" s="4">
        <v>50</v>
      </c>
      <c r="B1747" s="4">
        <v>0</v>
      </c>
      <c r="C1747" s="4">
        <v>0</v>
      </c>
      <c r="D1747" s="4">
        <v>1</v>
      </c>
      <c r="E1747" s="4">
        <v>211</v>
      </c>
      <c r="F1747" s="4">
        <f>ROUND(Source!Y1720,O1747)</f>
        <v>618057.79</v>
      </c>
      <c r="G1747" s="4" t="s">
        <v>110</v>
      </c>
      <c r="H1747" s="4" t="s">
        <v>111</v>
      </c>
      <c r="I1747" s="4"/>
      <c r="J1747" s="4"/>
      <c r="K1747" s="4">
        <v>211</v>
      </c>
      <c r="L1747" s="4">
        <v>26</v>
      </c>
      <c r="M1747" s="4">
        <v>3</v>
      </c>
      <c r="N1747" s="4" t="s">
        <v>3</v>
      </c>
      <c r="O1747" s="4">
        <v>2</v>
      </c>
      <c r="P1747" s="4"/>
      <c r="Q1747" s="4"/>
      <c r="R1747" s="4"/>
      <c r="S1747" s="4"/>
      <c r="T1747" s="4"/>
      <c r="U1747" s="4"/>
      <c r="V1747" s="4"/>
      <c r="W1747" s="4"/>
    </row>
    <row r="1748" spans="1:23">
      <c r="A1748" s="4">
        <v>50</v>
      </c>
      <c r="B1748" s="4">
        <v>0</v>
      </c>
      <c r="C1748" s="4">
        <v>0</v>
      </c>
      <c r="D1748" s="4">
        <v>1</v>
      </c>
      <c r="E1748" s="4">
        <v>224</v>
      </c>
      <c r="F1748" s="4">
        <f>ROUND(Source!AR1720,O1748)</f>
        <v>3761791.38</v>
      </c>
      <c r="G1748" s="4" t="s">
        <v>112</v>
      </c>
      <c r="H1748" s="4" t="s">
        <v>113</v>
      </c>
      <c r="I1748" s="4"/>
      <c r="J1748" s="4"/>
      <c r="K1748" s="4">
        <v>224</v>
      </c>
      <c r="L1748" s="4">
        <v>27</v>
      </c>
      <c r="M1748" s="4">
        <v>3</v>
      </c>
      <c r="N1748" s="4" t="s">
        <v>3</v>
      </c>
      <c r="O1748" s="4">
        <v>2</v>
      </c>
      <c r="P1748" s="4"/>
      <c r="Q1748" s="4"/>
      <c r="R1748" s="4"/>
      <c r="S1748" s="4"/>
      <c r="T1748" s="4"/>
      <c r="U1748" s="4"/>
      <c r="V1748" s="4"/>
      <c r="W1748" s="4"/>
    </row>
    <row r="1749" spans="1:23">
      <c r="A1749" s="4">
        <v>50</v>
      </c>
      <c r="B1749" s="4">
        <v>1</v>
      </c>
      <c r="C1749" s="4">
        <v>0</v>
      </c>
      <c r="D1749" s="4">
        <v>2</v>
      </c>
      <c r="E1749" s="4">
        <v>0</v>
      </c>
      <c r="F1749" s="4">
        <f>ROUND(F1748*0.2,O1749)</f>
        <v>752358.28</v>
      </c>
      <c r="G1749" s="4" t="s">
        <v>506</v>
      </c>
      <c r="H1749" s="4" t="s">
        <v>507</v>
      </c>
      <c r="I1749" s="4"/>
      <c r="J1749" s="4"/>
      <c r="K1749" s="4">
        <v>212</v>
      </c>
      <c r="L1749" s="4">
        <v>28</v>
      </c>
      <c r="M1749" s="4">
        <v>0</v>
      </c>
      <c r="N1749" s="4" t="s">
        <v>3</v>
      </c>
      <c r="O1749" s="4">
        <v>2</v>
      </c>
      <c r="P1749" s="4"/>
      <c r="Q1749" s="4"/>
      <c r="R1749" s="4"/>
      <c r="S1749" s="4"/>
      <c r="T1749" s="4"/>
      <c r="U1749" s="4"/>
      <c r="V1749" s="4"/>
      <c r="W1749" s="4"/>
    </row>
    <row r="1750" spans="1:23">
      <c r="A1750" s="4">
        <v>50</v>
      </c>
      <c r="B1750" s="4">
        <v>1</v>
      </c>
      <c r="C1750" s="4">
        <v>0</v>
      </c>
      <c r="D1750" s="4">
        <v>2</v>
      </c>
      <c r="E1750" s="4">
        <v>213</v>
      </c>
      <c r="F1750" s="4">
        <f>ROUND(F1748+F1749,O1750)</f>
        <v>4514149.66</v>
      </c>
      <c r="G1750" s="4" t="s">
        <v>508</v>
      </c>
      <c r="H1750" s="4" t="s">
        <v>509</v>
      </c>
      <c r="I1750" s="4"/>
      <c r="J1750" s="4"/>
      <c r="K1750" s="4">
        <v>212</v>
      </c>
      <c r="L1750" s="4">
        <v>29</v>
      </c>
      <c r="M1750" s="4">
        <v>0</v>
      </c>
      <c r="N1750" s="4" t="s">
        <v>3</v>
      </c>
      <c r="O1750" s="4">
        <v>2</v>
      </c>
      <c r="P1750" s="4"/>
      <c r="Q1750" s="4"/>
      <c r="R1750" s="4"/>
      <c r="S1750" s="4"/>
      <c r="T1750" s="4"/>
      <c r="U1750" s="4"/>
      <c r="V1750" s="4"/>
      <c r="W1750" s="4"/>
    </row>
    <row r="1753" spans="1:23">
      <c r="A1753">
        <v>70</v>
      </c>
      <c r="B1753">
        <v>1</v>
      </c>
      <c r="D1753">
        <v>1</v>
      </c>
      <c r="E1753" t="s">
        <v>510</v>
      </c>
      <c r="F1753" t="s">
        <v>511</v>
      </c>
      <c r="G1753">
        <v>0</v>
      </c>
      <c r="H1753">
        <v>0</v>
      </c>
      <c r="I1753" t="s">
        <v>3</v>
      </c>
      <c r="J1753">
        <v>1</v>
      </c>
      <c r="K1753">
        <v>0</v>
      </c>
      <c r="L1753" t="s">
        <v>3</v>
      </c>
      <c r="M1753" t="s">
        <v>3</v>
      </c>
      <c r="N1753">
        <v>0</v>
      </c>
    </row>
    <row r="1754" spans="1:23">
      <c r="A1754">
        <v>70</v>
      </c>
      <c r="B1754">
        <v>1</v>
      </c>
      <c r="D1754">
        <v>2</v>
      </c>
      <c r="E1754" t="s">
        <v>512</v>
      </c>
      <c r="F1754" t="s">
        <v>513</v>
      </c>
      <c r="G1754">
        <v>1</v>
      </c>
      <c r="H1754">
        <v>0</v>
      </c>
      <c r="I1754" t="s">
        <v>3</v>
      </c>
      <c r="J1754">
        <v>1</v>
      </c>
      <c r="K1754">
        <v>0</v>
      </c>
      <c r="L1754" t="s">
        <v>3</v>
      </c>
      <c r="M1754" t="s">
        <v>3</v>
      </c>
      <c r="N1754">
        <v>0</v>
      </c>
    </row>
    <row r="1755" spans="1:23">
      <c r="A1755">
        <v>70</v>
      </c>
      <c r="B1755">
        <v>1</v>
      </c>
      <c r="D1755">
        <v>3</v>
      </c>
      <c r="E1755" t="s">
        <v>514</v>
      </c>
      <c r="F1755" t="s">
        <v>515</v>
      </c>
      <c r="G1755">
        <v>0</v>
      </c>
      <c r="H1755">
        <v>0</v>
      </c>
      <c r="I1755" t="s">
        <v>3</v>
      </c>
      <c r="J1755">
        <v>1</v>
      </c>
      <c r="K1755">
        <v>0</v>
      </c>
      <c r="L1755" t="s">
        <v>3</v>
      </c>
      <c r="M1755" t="s">
        <v>3</v>
      </c>
      <c r="N1755">
        <v>0</v>
      </c>
    </row>
    <row r="1756" spans="1:23">
      <c r="A1756">
        <v>70</v>
      </c>
      <c r="B1756">
        <v>1</v>
      </c>
      <c r="D1756">
        <v>4</v>
      </c>
      <c r="E1756" t="s">
        <v>516</v>
      </c>
      <c r="F1756" t="s">
        <v>517</v>
      </c>
      <c r="G1756">
        <v>0</v>
      </c>
      <c r="H1756">
        <v>0</v>
      </c>
      <c r="I1756" t="s">
        <v>518</v>
      </c>
      <c r="J1756">
        <v>0</v>
      </c>
      <c r="K1756">
        <v>0</v>
      </c>
      <c r="L1756" t="s">
        <v>3</v>
      </c>
      <c r="M1756" t="s">
        <v>3</v>
      </c>
      <c r="N1756">
        <v>0</v>
      </c>
    </row>
    <row r="1757" spans="1:23">
      <c r="A1757">
        <v>70</v>
      </c>
      <c r="B1757">
        <v>1</v>
      </c>
      <c r="D1757">
        <v>5</v>
      </c>
      <c r="E1757" t="s">
        <v>519</v>
      </c>
      <c r="F1757" t="s">
        <v>520</v>
      </c>
      <c r="G1757">
        <v>0</v>
      </c>
      <c r="H1757">
        <v>0</v>
      </c>
      <c r="I1757" t="s">
        <v>521</v>
      </c>
      <c r="J1757">
        <v>0</v>
      </c>
      <c r="K1757">
        <v>0</v>
      </c>
      <c r="L1757" t="s">
        <v>3</v>
      </c>
      <c r="M1757" t="s">
        <v>3</v>
      </c>
      <c r="N1757">
        <v>0</v>
      </c>
    </row>
    <row r="1758" spans="1:23">
      <c r="A1758">
        <v>70</v>
      </c>
      <c r="B1758">
        <v>1</v>
      </c>
      <c r="D1758">
        <v>6</v>
      </c>
      <c r="E1758" t="s">
        <v>522</v>
      </c>
      <c r="F1758" t="s">
        <v>523</v>
      </c>
      <c r="G1758">
        <v>0</v>
      </c>
      <c r="H1758">
        <v>0</v>
      </c>
      <c r="I1758" t="s">
        <v>524</v>
      </c>
      <c r="J1758">
        <v>0</v>
      </c>
      <c r="K1758">
        <v>0</v>
      </c>
      <c r="L1758" t="s">
        <v>3</v>
      </c>
      <c r="M1758" t="s">
        <v>3</v>
      </c>
      <c r="N1758">
        <v>0</v>
      </c>
    </row>
    <row r="1759" spans="1:23">
      <c r="A1759">
        <v>70</v>
      </c>
      <c r="B1759">
        <v>1</v>
      </c>
      <c r="D1759">
        <v>7</v>
      </c>
      <c r="E1759" t="s">
        <v>525</v>
      </c>
      <c r="F1759" t="s">
        <v>526</v>
      </c>
      <c r="G1759">
        <v>1</v>
      </c>
      <c r="H1759">
        <v>0</v>
      </c>
      <c r="I1759" t="s">
        <v>3</v>
      </c>
      <c r="J1759">
        <v>0</v>
      </c>
      <c r="K1759">
        <v>0</v>
      </c>
      <c r="L1759" t="s">
        <v>3</v>
      </c>
      <c r="M1759" t="s">
        <v>3</v>
      </c>
      <c r="N1759">
        <v>0</v>
      </c>
    </row>
    <row r="1760" spans="1:23">
      <c r="A1760">
        <v>70</v>
      </c>
      <c r="B1760">
        <v>1</v>
      </c>
      <c r="D1760">
        <v>8</v>
      </c>
      <c r="E1760" t="s">
        <v>527</v>
      </c>
      <c r="F1760" t="s">
        <v>528</v>
      </c>
      <c r="G1760">
        <v>0</v>
      </c>
      <c r="H1760">
        <v>0</v>
      </c>
      <c r="I1760" t="s">
        <v>529</v>
      </c>
      <c r="J1760">
        <v>0</v>
      </c>
      <c r="K1760">
        <v>0</v>
      </c>
      <c r="L1760" t="s">
        <v>3</v>
      </c>
      <c r="M1760" t="s">
        <v>3</v>
      </c>
      <c r="N1760">
        <v>0</v>
      </c>
    </row>
    <row r="1761" spans="1:14">
      <c r="A1761">
        <v>70</v>
      </c>
      <c r="B1761">
        <v>1</v>
      </c>
      <c r="D1761">
        <v>9</v>
      </c>
      <c r="E1761" t="s">
        <v>530</v>
      </c>
      <c r="F1761" t="s">
        <v>531</v>
      </c>
      <c r="G1761">
        <v>0</v>
      </c>
      <c r="H1761">
        <v>0</v>
      </c>
      <c r="I1761" t="s">
        <v>532</v>
      </c>
      <c r="J1761">
        <v>0</v>
      </c>
      <c r="K1761">
        <v>0</v>
      </c>
      <c r="L1761" t="s">
        <v>3</v>
      </c>
      <c r="M1761" t="s">
        <v>3</v>
      </c>
      <c r="N1761">
        <v>0</v>
      </c>
    </row>
    <row r="1762" spans="1:14">
      <c r="A1762">
        <v>70</v>
      </c>
      <c r="B1762">
        <v>1</v>
      </c>
      <c r="D1762">
        <v>10</v>
      </c>
      <c r="E1762" t="s">
        <v>533</v>
      </c>
      <c r="F1762" t="s">
        <v>534</v>
      </c>
      <c r="G1762">
        <v>0</v>
      </c>
      <c r="H1762">
        <v>0</v>
      </c>
      <c r="I1762" t="s">
        <v>535</v>
      </c>
      <c r="J1762">
        <v>0</v>
      </c>
      <c r="K1762">
        <v>0</v>
      </c>
      <c r="L1762" t="s">
        <v>3</v>
      </c>
      <c r="M1762" t="s">
        <v>3</v>
      </c>
      <c r="N1762">
        <v>0</v>
      </c>
    </row>
    <row r="1763" spans="1:14">
      <c r="A1763">
        <v>70</v>
      </c>
      <c r="B1763">
        <v>1</v>
      </c>
      <c r="D1763">
        <v>11</v>
      </c>
      <c r="E1763" t="s">
        <v>536</v>
      </c>
      <c r="F1763" t="s">
        <v>537</v>
      </c>
      <c r="G1763">
        <v>0</v>
      </c>
      <c r="H1763">
        <v>0</v>
      </c>
      <c r="I1763" t="s">
        <v>538</v>
      </c>
      <c r="J1763">
        <v>0</v>
      </c>
      <c r="K1763">
        <v>0</v>
      </c>
      <c r="L1763" t="s">
        <v>3</v>
      </c>
      <c r="M1763" t="s">
        <v>3</v>
      </c>
      <c r="N1763">
        <v>0</v>
      </c>
    </row>
    <row r="1764" spans="1:14">
      <c r="A1764">
        <v>70</v>
      </c>
      <c r="B1764">
        <v>1</v>
      </c>
      <c r="D1764">
        <v>12</v>
      </c>
      <c r="E1764" t="s">
        <v>539</v>
      </c>
      <c r="F1764" t="s">
        <v>540</v>
      </c>
      <c r="G1764">
        <v>0</v>
      </c>
      <c r="H1764">
        <v>0</v>
      </c>
      <c r="I1764" t="s">
        <v>3</v>
      </c>
      <c r="J1764">
        <v>0</v>
      </c>
      <c r="K1764">
        <v>0</v>
      </c>
      <c r="L1764" t="s">
        <v>3</v>
      </c>
      <c r="M1764" t="s">
        <v>3</v>
      </c>
      <c r="N1764">
        <v>0</v>
      </c>
    </row>
    <row r="1765" spans="1:14">
      <c r="A1765">
        <v>70</v>
      </c>
      <c r="B1765">
        <v>1</v>
      </c>
      <c r="D1765">
        <v>1</v>
      </c>
      <c r="E1765" t="s">
        <v>541</v>
      </c>
      <c r="F1765" t="s">
        <v>542</v>
      </c>
      <c r="G1765">
        <v>0.9</v>
      </c>
      <c r="H1765">
        <v>1</v>
      </c>
      <c r="I1765" t="s">
        <v>543</v>
      </c>
      <c r="J1765">
        <v>0</v>
      </c>
      <c r="K1765">
        <v>0</v>
      </c>
      <c r="L1765" t="s">
        <v>3</v>
      </c>
      <c r="M1765" t="s">
        <v>3</v>
      </c>
      <c r="N1765">
        <v>0</v>
      </c>
    </row>
    <row r="1766" spans="1:14">
      <c r="A1766">
        <v>70</v>
      </c>
      <c r="B1766">
        <v>1</v>
      </c>
      <c r="D1766">
        <v>2</v>
      </c>
      <c r="E1766" t="s">
        <v>544</v>
      </c>
      <c r="F1766" t="s">
        <v>545</v>
      </c>
      <c r="G1766">
        <v>0.85</v>
      </c>
      <c r="H1766">
        <v>1</v>
      </c>
      <c r="I1766" t="s">
        <v>546</v>
      </c>
      <c r="J1766">
        <v>0</v>
      </c>
      <c r="K1766">
        <v>0</v>
      </c>
      <c r="L1766" t="s">
        <v>3</v>
      </c>
      <c r="M1766" t="s">
        <v>3</v>
      </c>
      <c r="N1766">
        <v>0</v>
      </c>
    </row>
    <row r="1767" spans="1:14">
      <c r="A1767">
        <v>70</v>
      </c>
      <c r="B1767">
        <v>1</v>
      </c>
      <c r="D1767">
        <v>3</v>
      </c>
      <c r="E1767" t="s">
        <v>547</v>
      </c>
      <c r="F1767" t="s">
        <v>548</v>
      </c>
      <c r="G1767">
        <v>1</v>
      </c>
      <c r="H1767">
        <v>0.85</v>
      </c>
      <c r="I1767" t="s">
        <v>549</v>
      </c>
      <c r="J1767">
        <v>0</v>
      </c>
      <c r="K1767">
        <v>0</v>
      </c>
      <c r="L1767" t="s">
        <v>3</v>
      </c>
      <c r="M1767" t="s">
        <v>3</v>
      </c>
      <c r="N1767">
        <v>0</v>
      </c>
    </row>
    <row r="1768" spans="1:14">
      <c r="A1768">
        <v>70</v>
      </c>
      <c r="B1768">
        <v>1</v>
      </c>
      <c r="D1768">
        <v>4</v>
      </c>
      <c r="E1768" t="s">
        <v>550</v>
      </c>
      <c r="F1768" t="s">
        <v>551</v>
      </c>
      <c r="G1768">
        <v>1</v>
      </c>
      <c r="H1768">
        <v>0</v>
      </c>
      <c r="I1768" t="s">
        <v>3</v>
      </c>
      <c r="J1768">
        <v>0</v>
      </c>
      <c r="K1768">
        <v>0</v>
      </c>
      <c r="L1768" t="s">
        <v>3</v>
      </c>
      <c r="M1768" t="s">
        <v>3</v>
      </c>
      <c r="N1768">
        <v>0</v>
      </c>
    </row>
    <row r="1769" spans="1:14">
      <c r="A1769">
        <v>70</v>
      </c>
      <c r="B1769">
        <v>1</v>
      </c>
      <c r="D1769">
        <v>5</v>
      </c>
      <c r="E1769" t="s">
        <v>552</v>
      </c>
      <c r="F1769" t="s">
        <v>553</v>
      </c>
      <c r="G1769">
        <v>1</v>
      </c>
      <c r="H1769">
        <v>0.8</v>
      </c>
      <c r="I1769" t="s">
        <v>554</v>
      </c>
      <c r="J1769">
        <v>0</v>
      </c>
      <c r="K1769">
        <v>0</v>
      </c>
      <c r="L1769" t="s">
        <v>3</v>
      </c>
      <c r="M1769" t="s">
        <v>3</v>
      </c>
      <c r="N1769">
        <v>0</v>
      </c>
    </row>
    <row r="1770" spans="1:14">
      <c r="A1770">
        <v>70</v>
      </c>
      <c r="B1770">
        <v>1</v>
      </c>
      <c r="D1770">
        <v>6</v>
      </c>
      <c r="E1770" t="s">
        <v>555</v>
      </c>
      <c r="F1770" t="s">
        <v>556</v>
      </c>
      <c r="G1770">
        <v>0.85</v>
      </c>
      <c r="H1770">
        <v>0</v>
      </c>
      <c r="I1770" t="s">
        <v>3</v>
      </c>
      <c r="J1770">
        <v>0</v>
      </c>
      <c r="K1770">
        <v>0</v>
      </c>
      <c r="L1770" t="s">
        <v>3</v>
      </c>
      <c r="M1770" t="s">
        <v>3</v>
      </c>
      <c r="N1770">
        <v>0</v>
      </c>
    </row>
    <row r="1771" spans="1:14">
      <c r="A1771">
        <v>70</v>
      </c>
      <c r="B1771">
        <v>1</v>
      </c>
      <c r="D1771">
        <v>7</v>
      </c>
      <c r="E1771" t="s">
        <v>557</v>
      </c>
      <c r="F1771" t="s">
        <v>558</v>
      </c>
      <c r="G1771">
        <v>0.8</v>
      </c>
      <c r="H1771">
        <v>0</v>
      </c>
      <c r="I1771" t="s">
        <v>3</v>
      </c>
      <c r="J1771">
        <v>0</v>
      </c>
      <c r="K1771">
        <v>0</v>
      </c>
      <c r="L1771" t="s">
        <v>3</v>
      </c>
      <c r="M1771" t="s">
        <v>3</v>
      </c>
      <c r="N1771">
        <v>0</v>
      </c>
    </row>
    <row r="1772" spans="1:14">
      <c r="A1772">
        <v>70</v>
      </c>
      <c r="B1772">
        <v>1</v>
      </c>
      <c r="D1772">
        <v>8</v>
      </c>
      <c r="E1772" t="s">
        <v>559</v>
      </c>
      <c r="F1772" t="s">
        <v>560</v>
      </c>
      <c r="G1772">
        <v>0.7</v>
      </c>
      <c r="H1772">
        <v>0</v>
      </c>
      <c r="I1772" t="s">
        <v>3</v>
      </c>
      <c r="J1772">
        <v>0</v>
      </c>
      <c r="K1772">
        <v>0</v>
      </c>
      <c r="L1772" t="s">
        <v>3</v>
      </c>
      <c r="M1772" t="s">
        <v>3</v>
      </c>
      <c r="N1772">
        <v>0</v>
      </c>
    </row>
    <row r="1773" spans="1:14">
      <c r="A1773">
        <v>70</v>
      </c>
      <c r="B1773">
        <v>1</v>
      </c>
      <c r="D1773">
        <v>9</v>
      </c>
      <c r="E1773" t="s">
        <v>561</v>
      </c>
      <c r="F1773" t="s">
        <v>562</v>
      </c>
      <c r="G1773">
        <v>0.9</v>
      </c>
      <c r="H1773">
        <v>0</v>
      </c>
      <c r="I1773" t="s">
        <v>3</v>
      </c>
      <c r="J1773">
        <v>0</v>
      </c>
      <c r="K1773">
        <v>0</v>
      </c>
      <c r="L1773" t="s">
        <v>3</v>
      </c>
      <c r="M1773" t="s">
        <v>3</v>
      </c>
      <c r="N1773">
        <v>0</v>
      </c>
    </row>
    <row r="1774" spans="1:14">
      <c r="A1774">
        <v>70</v>
      </c>
      <c r="B1774">
        <v>1</v>
      </c>
      <c r="D1774">
        <v>10</v>
      </c>
      <c r="E1774" t="s">
        <v>563</v>
      </c>
      <c r="F1774" t="s">
        <v>564</v>
      </c>
      <c r="G1774">
        <v>0.6</v>
      </c>
      <c r="H1774">
        <v>0</v>
      </c>
      <c r="I1774" t="s">
        <v>3</v>
      </c>
      <c r="J1774">
        <v>0</v>
      </c>
      <c r="K1774">
        <v>0</v>
      </c>
      <c r="L1774" t="s">
        <v>3</v>
      </c>
      <c r="M1774" t="s">
        <v>3</v>
      </c>
      <c r="N1774">
        <v>0</v>
      </c>
    </row>
    <row r="1775" spans="1:14">
      <c r="A1775">
        <v>70</v>
      </c>
      <c r="B1775">
        <v>1</v>
      </c>
      <c r="D1775">
        <v>11</v>
      </c>
      <c r="E1775" t="s">
        <v>565</v>
      </c>
      <c r="F1775" t="s">
        <v>566</v>
      </c>
      <c r="G1775">
        <v>1.2</v>
      </c>
      <c r="H1775">
        <v>0</v>
      </c>
      <c r="I1775" t="s">
        <v>3</v>
      </c>
      <c r="J1775">
        <v>0</v>
      </c>
      <c r="K1775">
        <v>0</v>
      </c>
      <c r="L1775" t="s">
        <v>3</v>
      </c>
      <c r="M1775" t="s">
        <v>3</v>
      </c>
      <c r="N1775">
        <v>0</v>
      </c>
    </row>
    <row r="1776" spans="1:14">
      <c r="A1776">
        <v>70</v>
      </c>
      <c r="B1776">
        <v>1</v>
      </c>
      <c r="D1776">
        <v>12</v>
      </c>
      <c r="E1776" t="s">
        <v>567</v>
      </c>
      <c r="F1776" t="s">
        <v>568</v>
      </c>
      <c r="G1776">
        <v>0</v>
      </c>
      <c r="H1776">
        <v>0</v>
      </c>
      <c r="I1776" t="s">
        <v>3</v>
      </c>
      <c r="J1776">
        <v>0</v>
      </c>
      <c r="K1776">
        <v>0</v>
      </c>
      <c r="L1776" t="s">
        <v>3</v>
      </c>
      <c r="M1776" t="s">
        <v>3</v>
      </c>
      <c r="N1776">
        <v>0</v>
      </c>
    </row>
    <row r="1777" spans="1:40">
      <c r="A1777">
        <v>70</v>
      </c>
      <c r="B1777">
        <v>1</v>
      </c>
      <c r="D1777">
        <v>13</v>
      </c>
      <c r="E1777" t="s">
        <v>569</v>
      </c>
      <c r="F1777" t="s">
        <v>570</v>
      </c>
      <c r="G1777">
        <v>1</v>
      </c>
      <c r="H1777">
        <v>0</v>
      </c>
      <c r="I1777" t="s">
        <v>3</v>
      </c>
      <c r="J1777">
        <v>0</v>
      </c>
      <c r="K1777">
        <v>0</v>
      </c>
      <c r="L1777" t="s">
        <v>3</v>
      </c>
      <c r="M1777" t="s">
        <v>3</v>
      </c>
      <c r="N1777">
        <v>0</v>
      </c>
    </row>
    <row r="1779" spans="1:40">
      <c r="A1779">
        <v>-1</v>
      </c>
    </row>
    <row r="1781" spans="1:40">
      <c r="A1781" s="3">
        <v>75</v>
      </c>
      <c r="B1781" s="3" t="s">
        <v>571</v>
      </c>
      <c r="C1781" s="3">
        <v>2020</v>
      </c>
      <c r="D1781" s="3">
        <v>0</v>
      </c>
      <c r="E1781" s="3">
        <v>8</v>
      </c>
      <c r="F1781" s="3"/>
      <c r="G1781" s="3">
        <v>0</v>
      </c>
      <c r="H1781" s="3">
        <v>1</v>
      </c>
      <c r="I1781" s="3">
        <v>0</v>
      </c>
      <c r="J1781" s="3">
        <v>3</v>
      </c>
      <c r="K1781" s="3">
        <v>0</v>
      </c>
      <c r="L1781" s="3">
        <v>0</v>
      </c>
      <c r="M1781" s="3">
        <v>0</v>
      </c>
      <c r="N1781" s="3">
        <v>33525518</v>
      </c>
      <c r="O1781" s="3">
        <v>1</v>
      </c>
    </row>
    <row r="1782" spans="1:40">
      <c r="A1782" s="5">
        <v>1</v>
      </c>
      <c r="B1782" s="5" t="s">
        <v>572</v>
      </c>
      <c r="C1782" s="5" t="s">
        <v>573</v>
      </c>
      <c r="D1782" s="5">
        <v>2020</v>
      </c>
      <c r="E1782" s="5">
        <v>8</v>
      </c>
      <c r="F1782" s="5">
        <v>1</v>
      </c>
      <c r="G1782" s="5">
        <v>1</v>
      </c>
      <c r="H1782" s="5">
        <v>0</v>
      </c>
      <c r="I1782" s="5">
        <v>2</v>
      </c>
      <c r="J1782" s="5">
        <v>1</v>
      </c>
      <c r="K1782" s="5">
        <v>1</v>
      </c>
      <c r="L1782" s="5">
        <v>1</v>
      </c>
      <c r="M1782" s="5">
        <v>1</v>
      </c>
      <c r="N1782" s="5">
        <v>1</v>
      </c>
      <c r="O1782" s="5">
        <v>1</v>
      </c>
      <c r="P1782" s="5">
        <v>1</v>
      </c>
      <c r="Q1782" s="5">
        <v>1</v>
      </c>
      <c r="R1782" s="5" t="s">
        <v>3</v>
      </c>
      <c r="S1782" s="5" t="s">
        <v>3</v>
      </c>
      <c r="T1782" s="5" t="s">
        <v>3</v>
      </c>
      <c r="U1782" s="5" t="s">
        <v>3</v>
      </c>
      <c r="V1782" s="5" t="s">
        <v>3</v>
      </c>
      <c r="W1782" s="5" t="s">
        <v>3</v>
      </c>
      <c r="X1782" s="5" t="s">
        <v>3</v>
      </c>
      <c r="Y1782" s="5" t="s">
        <v>3</v>
      </c>
      <c r="Z1782" s="5" t="s">
        <v>3</v>
      </c>
      <c r="AA1782" s="5" t="s">
        <v>3</v>
      </c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>
        <v>33525519</v>
      </c>
    </row>
    <row r="1783" spans="1:40">
      <c r="A1783" s="5">
        <v>2</v>
      </c>
      <c r="B1783" s="5" t="s">
        <v>574</v>
      </c>
      <c r="C1783" s="5" t="s">
        <v>575</v>
      </c>
      <c r="D1783" s="5">
        <v>0</v>
      </c>
      <c r="E1783" s="5">
        <v>0</v>
      </c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>
        <v>33525520</v>
      </c>
    </row>
    <row r="1787" spans="1:40">
      <c r="A1787">
        <v>65</v>
      </c>
      <c r="C1787">
        <v>1</v>
      </c>
      <c r="D1787">
        <v>0</v>
      </c>
      <c r="E1787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EC55"/>
  <sheetViews>
    <sheetView workbookViewId="0"/>
  </sheetViews>
  <sheetFormatPr defaultColWidth="9.109375" defaultRowHeight="13.2"/>
  <cols>
    <col min="1" max="256" width="9.109375" customWidth="1"/>
  </cols>
  <sheetData>
    <row r="1" spans="1:133">
      <c r="A1">
        <v>0</v>
      </c>
      <c r="B1" t="s">
        <v>0</v>
      </c>
      <c r="D1" t="s">
        <v>576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58436</v>
      </c>
      <c r="M1">
        <v>10</v>
      </c>
      <c r="N1">
        <v>11</v>
      </c>
      <c r="O1">
        <v>3</v>
      </c>
      <c r="P1">
        <v>0</v>
      </c>
      <c r="Q1">
        <v>0</v>
      </c>
    </row>
    <row r="12" spans="1:133">
      <c r="A12" s="1">
        <v>1</v>
      </c>
      <c r="B12" s="1">
        <v>53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8200</v>
      </c>
      <c r="CI12" s="1" t="s">
        <v>3</v>
      </c>
      <c r="CJ12" s="1" t="s">
        <v>3</v>
      </c>
      <c r="CK12" s="1">
        <v>1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>
      <c r="A14" s="1">
        <v>22</v>
      </c>
      <c r="B14" s="1">
        <v>0</v>
      </c>
      <c r="C14" s="1">
        <v>0</v>
      </c>
      <c r="D14" s="1">
        <v>33525518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>
      <c r="A16" s="6">
        <v>3</v>
      </c>
      <c r="B16" s="6">
        <v>1</v>
      </c>
      <c r="C16" s="6" t="s">
        <v>12</v>
      </c>
      <c r="D16" s="6" t="s">
        <v>12</v>
      </c>
      <c r="E16" s="7">
        <f>(Source!F1707)/1000</f>
        <v>3700.1435299999998</v>
      </c>
      <c r="F16" s="7">
        <f>(Source!F1708)/1000</f>
        <v>61.647849999999998</v>
      </c>
      <c r="G16" s="7">
        <f>(Source!F1699)/1000</f>
        <v>0</v>
      </c>
      <c r="H16" s="7">
        <f>(Source!F1709)/1000+(Source!F1710)/1000</f>
        <v>0</v>
      </c>
      <c r="I16" s="7">
        <f>E16+F16+G16+H16</f>
        <v>3761.7913799999997</v>
      </c>
      <c r="J16" s="7">
        <f>(Source!F1705)/1000</f>
        <v>1151.07945</v>
      </c>
      <c r="AI16" s="6">
        <v>0</v>
      </c>
      <c r="AJ16" s="6">
        <v>0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2064223.04</v>
      </c>
      <c r="AU16" s="7">
        <v>846350.01</v>
      </c>
      <c r="AV16" s="7">
        <v>0</v>
      </c>
      <c r="AW16" s="7">
        <v>0</v>
      </c>
      <c r="AX16" s="7">
        <v>0</v>
      </c>
      <c r="AY16" s="7">
        <v>66793.58</v>
      </c>
      <c r="AZ16" s="7">
        <v>23525.19</v>
      </c>
      <c r="BA16" s="7">
        <v>1151079.45</v>
      </c>
      <c r="BB16" s="7">
        <v>3700143.53</v>
      </c>
      <c r="BC16" s="7">
        <v>61647.85</v>
      </c>
      <c r="BD16" s="7">
        <v>0</v>
      </c>
      <c r="BE16" s="7">
        <v>0</v>
      </c>
      <c r="BF16" s="7">
        <v>4116.5570719999987</v>
      </c>
      <c r="BG16" s="7">
        <v>64.855740999999995</v>
      </c>
      <c r="BH16" s="7">
        <v>1664.55</v>
      </c>
      <c r="BI16" s="7">
        <v>1079510.55</v>
      </c>
      <c r="BJ16" s="7">
        <v>618057.79</v>
      </c>
      <c r="BK16" s="7">
        <v>3761791.38</v>
      </c>
    </row>
    <row r="18" spans="1:19">
      <c r="A18">
        <v>51</v>
      </c>
      <c r="E18" s="8">
        <f>SUMIF(A16:A17,3,E16:E17)</f>
        <v>3700.1435299999998</v>
      </c>
      <c r="F18" s="8">
        <f>SUMIF(A16:A17,3,F16:F17)</f>
        <v>61.647849999999998</v>
      </c>
      <c r="G18" s="8">
        <f>SUMIF(A16:A17,3,G16:G17)</f>
        <v>0</v>
      </c>
      <c r="H18" s="8">
        <f>SUMIF(A16:A17,3,H16:H17)</f>
        <v>0</v>
      </c>
      <c r="I18" s="8">
        <f>SUMIF(A16:A17,3,I16:I17)</f>
        <v>3761.7913799999997</v>
      </c>
      <c r="J18" s="8">
        <f>SUMIF(A16:A17,3,J16:J17)</f>
        <v>1151.07945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2064223.04</v>
      </c>
      <c r="G20" s="4" t="s">
        <v>60</v>
      </c>
      <c r="H20" s="4" t="s">
        <v>61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846350.01</v>
      </c>
      <c r="G21" s="4" t="s">
        <v>62</v>
      </c>
      <c r="H21" s="4" t="s">
        <v>63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64</v>
      </c>
      <c r="H22" s="4" t="s">
        <v>65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846350.01</v>
      </c>
      <c r="G23" s="4" t="s">
        <v>66</v>
      </c>
      <c r="H23" s="4" t="s">
        <v>67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846350.01</v>
      </c>
      <c r="G24" s="4" t="s">
        <v>68</v>
      </c>
      <c r="H24" s="4" t="s">
        <v>69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70</v>
      </c>
      <c r="H25" s="4" t="s">
        <v>71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846350.01</v>
      </c>
      <c r="G26" s="4" t="s">
        <v>72</v>
      </c>
      <c r="H26" s="4" t="s">
        <v>73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0</v>
      </c>
      <c r="G27" s="4" t="s">
        <v>74</v>
      </c>
      <c r="H27" s="4" t="s">
        <v>75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76</v>
      </c>
      <c r="H28" s="4" t="s">
        <v>77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78</v>
      </c>
      <c r="H29" s="4" t="s">
        <v>79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66793.58</v>
      </c>
      <c r="G30" s="4" t="s">
        <v>80</v>
      </c>
      <c r="H30" s="4" t="s">
        <v>81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82</v>
      </c>
      <c r="H31" s="4" t="s">
        <v>83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23525.19</v>
      </c>
      <c r="G32" s="4" t="s">
        <v>84</v>
      </c>
      <c r="H32" s="4" t="s">
        <v>85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1151079.45</v>
      </c>
      <c r="G33" s="4" t="s">
        <v>86</v>
      </c>
      <c r="H33" s="4" t="s">
        <v>87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88</v>
      </c>
      <c r="H34" s="4" t="s">
        <v>89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3700143.53</v>
      </c>
      <c r="G35" s="4" t="s">
        <v>90</v>
      </c>
      <c r="H35" s="4" t="s">
        <v>91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61647.85</v>
      </c>
      <c r="G36" s="4" t="s">
        <v>92</v>
      </c>
      <c r="H36" s="4" t="s">
        <v>93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0</v>
      </c>
      <c r="G37" s="4" t="s">
        <v>94</v>
      </c>
      <c r="H37" s="4" t="s">
        <v>95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96</v>
      </c>
      <c r="H38" s="4" t="s">
        <v>97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98</v>
      </c>
      <c r="H39" s="4" t="s">
        <v>99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4116.5570719999987</v>
      </c>
      <c r="G40" s="4" t="s">
        <v>100</v>
      </c>
      <c r="H40" s="4" t="s">
        <v>101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64.855740999999995</v>
      </c>
      <c r="G41" s="4" t="s">
        <v>102</v>
      </c>
      <c r="H41" s="4" t="s">
        <v>103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1664.55</v>
      </c>
      <c r="G42" s="4" t="s">
        <v>104</v>
      </c>
      <c r="H42" s="4" t="s">
        <v>105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>
      <c r="A43" s="4">
        <v>50</v>
      </c>
      <c r="B43" s="4">
        <v>0</v>
      </c>
      <c r="C43" s="4">
        <v>0</v>
      </c>
      <c r="D43" s="4">
        <v>1</v>
      </c>
      <c r="E43" s="4">
        <v>233</v>
      </c>
      <c r="F43" s="4">
        <v>481.44</v>
      </c>
      <c r="G43" s="4" t="s">
        <v>106</v>
      </c>
      <c r="H43" s="4" t="s">
        <v>107</v>
      </c>
      <c r="I43" s="4"/>
      <c r="J43" s="4"/>
      <c r="K43" s="4">
        <v>233</v>
      </c>
      <c r="L43" s="4">
        <v>24</v>
      </c>
      <c r="M43" s="4">
        <v>3</v>
      </c>
      <c r="N43" s="4" t="s">
        <v>3</v>
      </c>
      <c r="O43" s="4">
        <v>2</v>
      </c>
      <c r="P43" s="4"/>
    </row>
    <row r="44" spans="1:16">
      <c r="A44" s="4">
        <v>50</v>
      </c>
      <c r="B44" s="4">
        <v>0</v>
      </c>
      <c r="C44" s="4">
        <v>0</v>
      </c>
      <c r="D44" s="4">
        <v>1</v>
      </c>
      <c r="E44" s="4">
        <v>210</v>
      </c>
      <c r="F44" s="4">
        <v>1079510.55</v>
      </c>
      <c r="G44" s="4" t="s">
        <v>108</v>
      </c>
      <c r="H44" s="4" t="s">
        <v>109</v>
      </c>
      <c r="I44" s="4"/>
      <c r="J44" s="4"/>
      <c r="K44" s="4">
        <v>210</v>
      </c>
      <c r="L44" s="4">
        <v>25</v>
      </c>
      <c r="M44" s="4">
        <v>3</v>
      </c>
      <c r="N44" s="4" t="s">
        <v>3</v>
      </c>
      <c r="O44" s="4">
        <v>2</v>
      </c>
      <c r="P44" s="4"/>
    </row>
    <row r="45" spans="1:16">
      <c r="A45" s="4">
        <v>50</v>
      </c>
      <c r="B45" s="4">
        <v>0</v>
      </c>
      <c r="C45" s="4">
        <v>0</v>
      </c>
      <c r="D45" s="4">
        <v>1</v>
      </c>
      <c r="E45" s="4">
        <v>211</v>
      </c>
      <c r="F45" s="4">
        <v>618057.79</v>
      </c>
      <c r="G45" s="4" t="s">
        <v>110</v>
      </c>
      <c r="H45" s="4" t="s">
        <v>111</v>
      </c>
      <c r="I45" s="4"/>
      <c r="J45" s="4"/>
      <c r="K45" s="4">
        <v>211</v>
      </c>
      <c r="L45" s="4">
        <v>26</v>
      </c>
      <c r="M45" s="4">
        <v>3</v>
      </c>
      <c r="N45" s="4" t="s">
        <v>3</v>
      </c>
      <c r="O45" s="4">
        <v>2</v>
      </c>
      <c r="P45" s="4"/>
    </row>
    <row r="46" spans="1:16">
      <c r="A46" s="4">
        <v>50</v>
      </c>
      <c r="B46" s="4">
        <v>0</v>
      </c>
      <c r="C46" s="4">
        <v>0</v>
      </c>
      <c r="D46" s="4">
        <v>1</v>
      </c>
      <c r="E46" s="4">
        <v>224</v>
      </c>
      <c r="F46" s="4">
        <v>3761791.38</v>
      </c>
      <c r="G46" s="4" t="s">
        <v>112</v>
      </c>
      <c r="H46" s="4" t="s">
        <v>113</v>
      </c>
      <c r="I46" s="4"/>
      <c r="J46" s="4"/>
      <c r="K46" s="4">
        <v>224</v>
      </c>
      <c r="L46" s="4">
        <v>27</v>
      </c>
      <c r="M46" s="4">
        <v>3</v>
      </c>
      <c r="N46" s="4" t="s">
        <v>3</v>
      </c>
      <c r="O46" s="4">
        <v>2</v>
      </c>
      <c r="P46" s="4"/>
    </row>
    <row r="47" spans="1:16">
      <c r="A47" s="4">
        <v>50</v>
      </c>
      <c r="B47" s="4">
        <v>1</v>
      </c>
      <c r="C47" s="4">
        <v>0</v>
      </c>
      <c r="D47" s="4">
        <v>2</v>
      </c>
      <c r="E47" s="4">
        <v>0</v>
      </c>
      <c r="F47" s="4">
        <v>752358.28</v>
      </c>
      <c r="G47" s="4" t="s">
        <v>506</v>
      </c>
      <c r="H47" s="4" t="s">
        <v>507</v>
      </c>
      <c r="I47" s="4"/>
      <c r="J47" s="4"/>
      <c r="K47" s="4">
        <v>212</v>
      </c>
      <c r="L47" s="4">
        <v>28</v>
      </c>
      <c r="M47" s="4">
        <v>0</v>
      </c>
      <c r="N47" s="4" t="s">
        <v>3</v>
      </c>
      <c r="O47" s="4">
        <v>2</v>
      </c>
      <c r="P47" s="4"/>
    </row>
    <row r="48" spans="1:16">
      <c r="A48" s="4">
        <v>50</v>
      </c>
      <c r="B48" s="4">
        <v>1</v>
      </c>
      <c r="C48" s="4">
        <v>0</v>
      </c>
      <c r="D48" s="4">
        <v>2</v>
      </c>
      <c r="E48" s="4">
        <v>213</v>
      </c>
      <c r="F48" s="4">
        <v>4514149.66</v>
      </c>
      <c r="G48" s="4" t="s">
        <v>508</v>
      </c>
      <c r="H48" s="4" t="s">
        <v>509</v>
      </c>
      <c r="I48" s="4"/>
      <c r="J48" s="4"/>
      <c r="K48" s="4">
        <v>212</v>
      </c>
      <c r="L48" s="4">
        <v>29</v>
      </c>
      <c r="M48" s="4">
        <v>0</v>
      </c>
      <c r="N48" s="4" t="s">
        <v>3</v>
      </c>
      <c r="O48" s="4">
        <v>2</v>
      </c>
      <c r="P48" s="4"/>
    </row>
    <row r="50" spans="1:40">
      <c r="A50">
        <v>-1</v>
      </c>
    </row>
    <row r="53" spans="1:40">
      <c r="A53" s="3">
        <v>75</v>
      </c>
      <c r="B53" s="3" t="s">
        <v>571</v>
      </c>
      <c r="C53" s="3">
        <v>2020</v>
      </c>
      <c r="D53" s="3">
        <v>0</v>
      </c>
      <c r="E53" s="3">
        <v>8</v>
      </c>
      <c r="F53" s="3"/>
      <c r="G53" s="3">
        <v>0</v>
      </c>
      <c r="H53" s="3">
        <v>1</v>
      </c>
      <c r="I53" s="3">
        <v>0</v>
      </c>
      <c r="J53" s="3">
        <v>3</v>
      </c>
      <c r="K53" s="3">
        <v>0</v>
      </c>
      <c r="L53" s="3">
        <v>0</v>
      </c>
      <c r="M53" s="3">
        <v>0</v>
      </c>
      <c r="N53" s="3">
        <v>33525518</v>
      </c>
      <c r="O53" s="3">
        <v>1</v>
      </c>
    </row>
    <row r="54" spans="1:40">
      <c r="A54" s="5">
        <v>1</v>
      </c>
      <c r="B54" s="5" t="s">
        <v>572</v>
      </c>
      <c r="C54" s="5" t="s">
        <v>573</v>
      </c>
      <c r="D54" s="5">
        <v>2020</v>
      </c>
      <c r="E54" s="5">
        <v>8</v>
      </c>
      <c r="F54" s="5">
        <v>1</v>
      </c>
      <c r="G54" s="5">
        <v>1</v>
      </c>
      <c r="H54" s="5">
        <v>0</v>
      </c>
      <c r="I54" s="5">
        <v>2</v>
      </c>
      <c r="J54" s="5">
        <v>1</v>
      </c>
      <c r="K54" s="5">
        <v>1</v>
      </c>
      <c r="L54" s="5">
        <v>1</v>
      </c>
      <c r="M54" s="5">
        <v>1</v>
      </c>
      <c r="N54" s="5">
        <v>1</v>
      </c>
      <c r="O54" s="5">
        <v>1</v>
      </c>
      <c r="P54" s="5">
        <v>1</v>
      </c>
      <c r="Q54" s="5">
        <v>1</v>
      </c>
      <c r="R54" s="5" t="s">
        <v>3</v>
      </c>
      <c r="S54" s="5" t="s">
        <v>3</v>
      </c>
      <c r="T54" s="5" t="s">
        <v>3</v>
      </c>
      <c r="U54" s="5" t="s">
        <v>3</v>
      </c>
      <c r="V54" s="5" t="s">
        <v>3</v>
      </c>
      <c r="W54" s="5" t="s">
        <v>3</v>
      </c>
      <c r="X54" s="5" t="s">
        <v>3</v>
      </c>
      <c r="Y54" s="5" t="s">
        <v>3</v>
      </c>
      <c r="Z54" s="5" t="s">
        <v>3</v>
      </c>
      <c r="AA54" s="5" t="s">
        <v>3</v>
      </c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>
        <v>33525519</v>
      </c>
    </row>
    <row r="55" spans="1:40">
      <c r="A55" s="5">
        <v>2</v>
      </c>
      <c r="B55" s="5" t="s">
        <v>574</v>
      </c>
      <c r="C55" s="5" t="s">
        <v>575</v>
      </c>
      <c r="D55" s="5">
        <v>0</v>
      </c>
      <c r="E55" s="5">
        <v>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>
        <v>33525520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DC1515"/>
  <sheetViews>
    <sheetView workbookViewId="0"/>
  </sheetViews>
  <sheetFormatPr defaultColWidth="9.109375" defaultRowHeight="13.2"/>
  <cols>
    <col min="1" max="256" width="9.109375" customWidth="1"/>
  </cols>
  <sheetData>
    <row r="1" spans="1:107">
      <c r="A1">
        <f>ROW(Source!A32)</f>
        <v>32</v>
      </c>
      <c r="B1">
        <v>33525518</v>
      </c>
      <c r="C1">
        <v>33620069</v>
      </c>
      <c r="D1">
        <v>18406804</v>
      </c>
      <c r="E1">
        <v>1</v>
      </c>
      <c r="F1">
        <v>1</v>
      </c>
      <c r="G1">
        <v>1</v>
      </c>
      <c r="H1">
        <v>1</v>
      </c>
      <c r="I1" t="s">
        <v>577</v>
      </c>
      <c r="J1" t="s">
        <v>3</v>
      </c>
      <c r="K1" t="s">
        <v>578</v>
      </c>
      <c r="L1">
        <v>1369</v>
      </c>
      <c r="N1">
        <v>1013</v>
      </c>
      <c r="O1" t="s">
        <v>579</v>
      </c>
      <c r="P1" t="s">
        <v>579</v>
      </c>
      <c r="Q1">
        <v>1</v>
      </c>
      <c r="W1">
        <v>0</v>
      </c>
      <c r="X1">
        <v>254330056</v>
      </c>
      <c r="Y1">
        <v>3.77</v>
      </c>
      <c r="AA1">
        <v>0</v>
      </c>
      <c r="AB1">
        <v>0</v>
      </c>
      <c r="AC1">
        <v>0</v>
      </c>
      <c r="AD1">
        <v>221.76</v>
      </c>
      <c r="AE1">
        <v>0</v>
      </c>
      <c r="AF1">
        <v>0</v>
      </c>
      <c r="AG1">
        <v>0</v>
      </c>
      <c r="AH1">
        <v>221.76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3</v>
      </c>
      <c r="AT1">
        <v>3.77</v>
      </c>
      <c r="AU1" t="s">
        <v>3</v>
      </c>
      <c r="AV1">
        <v>1</v>
      </c>
      <c r="AW1">
        <v>2</v>
      </c>
      <c r="AX1">
        <v>33620072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0.93420599999999998</v>
      </c>
      <c r="CY1">
        <f>AD1</f>
        <v>221.76</v>
      </c>
      <c r="CZ1">
        <f>AH1</f>
        <v>221.76</v>
      </c>
      <c r="DA1">
        <f>AL1</f>
        <v>1</v>
      </c>
      <c r="DB1">
        <f t="shared" ref="DB1:DB64" si="0">ROUND(ROUND(AT1*CZ1,2),6)</f>
        <v>836.04</v>
      </c>
      <c r="DC1">
        <f t="shared" ref="DC1:DC64" si="1">ROUND(ROUND(AT1*AG1,2),6)</f>
        <v>0</v>
      </c>
    </row>
    <row r="2" spans="1:107">
      <c r="A2">
        <f>ROW(Source!A32)</f>
        <v>32</v>
      </c>
      <c r="B2">
        <v>33525518</v>
      </c>
      <c r="C2">
        <v>33620069</v>
      </c>
      <c r="D2">
        <v>29164349</v>
      </c>
      <c r="E2">
        <v>1</v>
      </c>
      <c r="F2">
        <v>1</v>
      </c>
      <c r="G2">
        <v>1</v>
      </c>
      <c r="H2">
        <v>3</v>
      </c>
      <c r="I2" t="s">
        <v>26</v>
      </c>
      <c r="J2" t="s">
        <v>29</v>
      </c>
      <c r="K2" t="s">
        <v>27</v>
      </c>
      <c r="L2">
        <v>1348</v>
      </c>
      <c r="N2">
        <v>1009</v>
      </c>
      <c r="O2" t="s">
        <v>28</v>
      </c>
      <c r="P2" t="s">
        <v>28</v>
      </c>
      <c r="Q2">
        <v>1000</v>
      </c>
      <c r="W2">
        <v>0</v>
      </c>
      <c r="X2">
        <v>-304821490</v>
      </c>
      <c r="Y2">
        <v>0.11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0</v>
      </c>
      <c r="AP2">
        <v>0</v>
      </c>
      <c r="AQ2">
        <v>0</v>
      </c>
      <c r="AR2">
        <v>0</v>
      </c>
      <c r="AS2" t="s">
        <v>3</v>
      </c>
      <c r="AT2">
        <v>0.11</v>
      </c>
      <c r="AU2" t="s">
        <v>3</v>
      </c>
      <c r="AV2">
        <v>0</v>
      </c>
      <c r="AW2">
        <v>2</v>
      </c>
      <c r="AX2">
        <v>33620073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Y2*Source!I32</f>
        <v>2.7258000000000001E-2</v>
      </c>
      <c r="CY2">
        <f>AA2</f>
        <v>0</v>
      </c>
      <c r="CZ2">
        <f>AE2</f>
        <v>0</v>
      </c>
      <c r="DA2">
        <f>AI2</f>
        <v>1</v>
      </c>
      <c r="DB2">
        <f t="shared" si="0"/>
        <v>0</v>
      </c>
      <c r="DC2">
        <f t="shared" si="1"/>
        <v>0</v>
      </c>
    </row>
    <row r="3" spans="1:107">
      <c r="A3">
        <f>ROW(Source!A34)</f>
        <v>34</v>
      </c>
      <c r="B3">
        <v>33525518</v>
      </c>
      <c r="C3">
        <v>33620059</v>
      </c>
      <c r="D3">
        <v>18406804</v>
      </c>
      <c r="E3">
        <v>1</v>
      </c>
      <c r="F3">
        <v>1</v>
      </c>
      <c r="G3">
        <v>1</v>
      </c>
      <c r="H3">
        <v>1</v>
      </c>
      <c r="I3" t="s">
        <v>577</v>
      </c>
      <c r="J3" t="s">
        <v>3</v>
      </c>
      <c r="K3" t="s">
        <v>578</v>
      </c>
      <c r="L3">
        <v>1369</v>
      </c>
      <c r="N3">
        <v>1013</v>
      </c>
      <c r="O3" t="s">
        <v>579</v>
      </c>
      <c r="P3" t="s">
        <v>579</v>
      </c>
      <c r="Q3">
        <v>1</v>
      </c>
      <c r="W3">
        <v>0</v>
      </c>
      <c r="X3">
        <v>254330056</v>
      </c>
      <c r="Y3">
        <v>11.39</v>
      </c>
      <c r="AA3">
        <v>0</v>
      </c>
      <c r="AB3">
        <v>0</v>
      </c>
      <c r="AC3">
        <v>0</v>
      </c>
      <c r="AD3">
        <v>221.76</v>
      </c>
      <c r="AE3">
        <v>0</v>
      </c>
      <c r="AF3">
        <v>0</v>
      </c>
      <c r="AG3">
        <v>0</v>
      </c>
      <c r="AH3">
        <v>221.76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3</v>
      </c>
      <c r="AT3">
        <v>11.39</v>
      </c>
      <c r="AU3" t="s">
        <v>3</v>
      </c>
      <c r="AV3">
        <v>1</v>
      </c>
      <c r="AW3">
        <v>2</v>
      </c>
      <c r="AX3">
        <v>33620064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Y3*Source!I34</f>
        <v>4.3281999999999998</v>
      </c>
      <c r="CY3">
        <f>AD3</f>
        <v>221.76</v>
      </c>
      <c r="CZ3">
        <f>AH3</f>
        <v>221.76</v>
      </c>
      <c r="DA3">
        <f>AL3</f>
        <v>1</v>
      </c>
      <c r="DB3">
        <f t="shared" si="0"/>
        <v>2525.85</v>
      </c>
      <c r="DC3">
        <f t="shared" si="1"/>
        <v>0</v>
      </c>
    </row>
    <row r="4" spans="1:107">
      <c r="A4">
        <f>ROW(Source!A34)</f>
        <v>34</v>
      </c>
      <c r="B4">
        <v>33525518</v>
      </c>
      <c r="C4">
        <v>33620059</v>
      </c>
      <c r="D4">
        <v>121548</v>
      </c>
      <c r="E4">
        <v>1</v>
      </c>
      <c r="F4">
        <v>1</v>
      </c>
      <c r="G4">
        <v>1</v>
      </c>
      <c r="H4">
        <v>1</v>
      </c>
      <c r="I4" t="s">
        <v>30</v>
      </c>
      <c r="J4" t="s">
        <v>3</v>
      </c>
      <c r="K4" t="s">
        <v>580</v>
      </c>
      <c r="L4">
        <v>608254</v>
      </c>
      <c r="N4">
        <v>1013</v>
      </c>
      <c r="O4" t="s">
        <v>581</v>
      </c>
      <c r="P4" t="s">
        <v>581</v>
      </c>
      <c r="Q4">
        <v>1</v>
      </c>
      <c r="W4">
        <v>0</v>
      </c>
      <c r="X4">
        <v>-185737400</v>
      </c>
      <c r="Y4">
        <v>0.13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0.13</v>
      </c>
      <c r="AU4" t="s">
        <v>3</v>
      </c>
      <c r="AV4">
        <v>2</v>
      </c>
      <c r="AW4">
        <v>2</v>
      </c>
      <c r="AX4">
        <v>33620065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Y4*Source!I34</f>
        <v>4.9399999999999999E-2</v>
      </c>
      <c r="CY4">
        <f>AD4</f>
        <v>0</v>
      </c>
      <c r="CZ4">
        <f>AH4</f>
        <v>0</v>
      </c>
      <c r="DA4">
        <f>AL4</f>
        <v>1</v>
      </c>
      <c r="DB4">
        <f t="shared" si="0"/>
        <v>0</v>
      </c>
      <c r="DC4">
        <f t="shared" si="1"/>
        <v>0</v>
      </c>
    </row>
    <row r="5" spans="1:107">
      <c r="A5">
        <f>ROW(Source!A34)</f>
        <v>34</v>
      </c>
      <c r="B5">
        <v>33525518</v>
      </c>
      <c r="C5">
        <v>33620059</v>
      </c>
      <c r="D5">
        <v>29172556</v>
      </c>
      <c r="E5">
        <v>1</v>
      </c>
      <c r="F5">
        <v>1</v>
      </c>
      <c r="G5">
        <v>1</v>
      </c>
      <c r="H5">
        <v>2</v>
      </c>
      <c r="I5" t="s">
        <v>582</v>
      </c>
      <c r="J5" t="s">
        <v>583</v>
      </c>
      <c r="K5" t="s">
        <v>584</v>
      </c>
      <c r="L5">
        <v>1368</v>
      </c>
      <c r="N5">
        <v>1011</v>
      </c>
      <c r="O5" t="s">
        <v>585</v>
      </c>
      <c r="P5" t="s">
        <v>585</v>
      </c>
      <c r="Q5">
        <v>1</v>
      </c>
      <c r="W5">
        <v>0</v>
      </c>
      <c r="X5">
        <v>-1302720870</v>
      </c>
      <c r="Y5">
        <v>0.13</v>
      </c>
      <c r="AA5">
        <v>0</v>
      </c>
      <c r="AB5">
        <v>445.46</v>
      </c>
      <c r="AC5">
        <v>427.95</v>
      </c>
      <c r="AD5">
        <v>0</v>
      </c>
      <c r="AE5">
        <v>0</v>
      </c>
      <c r="AF5">
        <v>31.26</v>
      </c>
      <c r="AG5">
        <v>13.5</v>
      </c>
      <c r="AH5">
        <v>0</v>
      </c>
      <c r="AI5">
        <v>1</v>
      </c>
      <c r="AJ5">
        <v>14.25</v>
      </c>
      <c r="AK5">
        <v>31.7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0.13</v>
      </c>
      <c r="AU5" t="s">
        <v>3</v>
      </c>
      <c r="AV5">
        <v>0</v>
      </c>
      <c r="AW5">
        <v>2</v>
      </c>
      <c r="AX5">
        <v>33620066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Y5*Source!I34</f>
        <v>4.9399999999999999E-2</v>
      </c>
      <c r="CY5">
        <f>AB5</f>
        <v>445.46</v>
      </c>
      <c r="CZ5">
        <f>AF5</f>
        <v>31.26</v>
      </c>
      <c r="DA5">
        <f>AJ5</f>
        <v>14.25</v>
      </c>
      <c r="DB5">
        <f t="shared" si="0"/>
        <v>4.0599999999999996</v>
      </c>
      <c r="DC5">
        <f t="shared" si="1"/>
        <v>1.76</v>
      </c>
    </row>
    <row r="6" spans="1:107">
      <c r="A6">
        <f>ROW(Source!A34)</f>
        <v>34</v>
      </c>
      <c r="B6">
        <v>33525518</v>
      </c>
      <c r="C6">
        <v>33620059</v>
      </c>
      <c r="D6">
        <v>29164349</v>
      </c>
      <c r="E6">
        <v>1</v>
      </c>
      <c r="F6">
        <v>1</v>
      </c>
      <c r="G6">
        <v>1</v>
      </c>
      <c r="H6">
        <v>3</v>
      </c>
      <c r="I6" t="s">
        <v>26</v>
      </c>
      <c r="J6" t="s">
        <v>29</v>
      </c>
      <c r="K6" t="s">
        <v>27</v>
      </c>
      <c r="L6">
        <v>1348</v>
      </c>
      <c r="N6">
        <v>1009</v>
      </c>
      <c r="O6" t="s">
        <v>28</v>
      </c>
      <c r="P6" t="s">
        <v>28</v>
      </c>
      <c r="Q6">
        <v>1000</v>
      </c>
      <c r="W6">
        <v>0</v>
      </c>
      <c r="X6">
        <v>-304821490</v>
      </c>
      <c r="Y6">
        <v>0.47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0</v>
      </c>
      <c r="AP6">
        <v>0</v>
      </c>
      <c r="AQ6">
        <v>0</v>
      </c>
      <c r="AR6">
        <v>0</v>
      </c>
      <c r="AS6" t="s">
        <v>3</v>
      </c>
      <c r="AT6">
        <v>0.47</v>
      </c>
      <c r="AU6" t="s">
        <v>3</v>
      </c>
      <c r="AV6">
        <v>0</v>
      </c>
      <c r="AW6">
        <v>2</v>
      </c>
      <c r="AX6">
        <v>33620067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Y6*Source!I34</f>
        <v>0.17859999999999998</v>
      </c>
      <c r="CY6">
        <f>AA6</f>
        <v>0</v>
      </c>
      <c r="CZ6">
        <f>AE6</f>
        <v>0</v>
      </c>
      <c r="DA6">
        <f>AI6</f>
        <v>1</v>
      </c>
      <c r="DB6">
        <f t="shared" si="0"/>
        <v>0</v>
      </c>
      <c r="DC6">
        <f t="shared" si="1"/>
        <v>0</v>
      </c>
    </row>
    <row r="7" spans="1:107">
      <c r="A7">
        <f>ROW(Source!A36)</f>
        <v>36</v>
      </c>
      <c r="B7">
        <v>33525518</v>
      </c>
      <c r="C7">
        <v>33620053</v>
      </c>
      <c r="D7">
        <v>18406804</v>
      </c>
      <c r="E7">
        <v>1</v>
      </c>
      <c r="F7">
        <v>1</v>
      </c>
      <c r="G7">
        <v>1</v>
      </c>
      <c r="H7">
        <v>1</v>
      </c>
      <c r="I7" t="s">
        <v>577</v>
      </c>
      <c r="J7" t="s">
        <v>3</v>
      </c>
      <c r="K7" t="s">
        <v>578</v>
      </c>
      <c r="L7">
        <v>1369</v>
      </c>
      <c r="N7">
        <v>1013</v>
      </c>
      <c r="O7" t="s">
        <v>579</v>
      </c>
      <c r="P7" t="s">
        <v>579</v>
      </c>
      <c r="Q7">
        <v>1</v>
      </c>
      <c r="W7">
        <v>0</v>
      </c>
      <c r="X7">
        <v>254330056</v>
      </c>
      <c r="Y7">
        <v>7.67</v>
      </c>
      <c r="AA7">
        <v>0</v>
      </c>
      <c r="AB7">
        <v>0</v>
      </c>
      <c r="AC7">
        <v>0</v>
      </c>
      <c r="AD7">
        <v>221.76</v>
      </c>
      <c r="AE7">
        <v>0</v>
      </c>
      <c r="AF7">
        <v>0</v>
      </c>
      <c r="AG7">
        <v>0</v>
      </c>
      <c r="AH7">
        <v>221.76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7.67</v>
      </c>
      <c r="AU7" t="s">
        <v>3</v>
      </c>
      <c r="AV7">
        <v>1</v>
      </c>
      <c r="AW7">
        <v>2</v>
      </c>
      <c r="AX7">
        <v>33620056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Y7*Source!I36</f>
        <v>2.9146000000000001</v>
      </c>
      <c r="CY7">
        <f>AD7</f>
        <v>221.76</v>
      </c>
      <c r="CZ7">
        <f>AH7</f>
        <v>221.76</v>
      </c>
      <c r="DA7">
        <f>AL7</f>
        <v>1</v>
      </c>
      <c r="DB7">
        <f t="shared" si="0"/>
        <v>1700.9</v>
      </c>
      <c r="DC7">
        <f t="shared" si="1"/>
        <v>0</v>
      </c>
    </row>
    <row r="8" spans="1:107">
      <c r="A8">
        <f>ROW(Source!A36)</f>
        <v>36</v>
      </c>
      <c r="B8">
        <v>33525518</v>
      </c>
      <c r="C8">
        <v>33620053</v>
      </c>
      <c r="D8">
        <v>29164349</v>
      </c>
      <c r="E8">
        <v>1</v>
      </c>
      <c r="F8">
        <v>1</v>
      </c>
      <c r="G8">
        <v>1</v>
      </c>
      <c r="H8">
        <v>3</v>
      </c>
      <c r="I8" t="s">
        <v>26</v>
      </c>
      <c r="J8" t="s">
        <v>29</v>
      </c>
      <c r="K8" t="s">
        <v>27</v>
      </c>
      <c r="L8">
        <v>1348</v>
      </c>
      <c r="N8">
        <v>1009</v>
      </c>
      <c r="O8" t="s">
        <v>28</v>
      </c>
      <c r="P8" t="s">
        <v>28</v>
      </c>
      <c r="Q8">
        <v>1000</v>
      </c>
      <c r="W8">
        <v>0</v>
      </c>
      <c r="X8">
        <v>-304821490</v>
      </c>
      <c r="Y8">
        <v>0.7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0</v>
      </c>
      <c r="AP8">
        <v>0</v>
      </c>
      <c r="AQ8">
        <v>0</v>
      </c>
      <c r="AR8">
        <v>0</v>
      </c>
      <c r="AS8" t="s">
        <v>3</v>
      </c>
      <c r="AT8">
        <v>0.7</v>
      </c>
      <c r="AU8" t="s">
        <v>3</v>
      </c>
      <c r="AV8">
        <v>0</v>
      </c>
      <c r="AW8">
        <v>2</v>
      </c>
      <c r="AX8">
        <v>33620057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Y8*Source!I36</f>
        <v>0.26599999999999996</v>
      </c>
      <c r="CY8">
        <f>AA8</f>
        <v>0</v>
      </c>
      <c r="CZ8">
        <f>AE8</f>
        <v>0</v>
      </c>
      <c r="DA8">
        <f>AI8</f>
        <v>1</v>
      </c>
      <c r="DB8">
        <f t="shared" si="0"/>
        <v>0</v>
      </c>
      <c r="DC8">
        <f t="shared" si="1"/>
        <v>0</v>
      </c>
    </row>
    <row r="9" spans="1:107">
      <c r="A9">
        <f>ROW(Source!A38)</f>
        <v>38</v>
      </c>
      <c r="B9">
        <v>33525518</v>
      </c>
      <c r="C9">
        <v>33621156</v>
      </c>
      <c r="D9">
        <v>18406785</v>
      </c>
      <c r="E9">
        <v>1</v>
      </c>
      <c r="F9">
        <v>1</v>
      </c>
      <c r="G9">
        <v>1</v>
      </c>
      <c r="H9">
        <v>1</v>
      </c>
      <c r="I9" t="s">
        <v>586</v>
      </c>
      <c r="J9" t="s">
        <v>3</v>
      </c>
      <c r="K9" t="s">
        <v>587</v>
      </c>
      <c r="L9">
        <v>1369</v>
      </c>
      <c r="N9">
        <v>1013</v>
      </c>
      <c r="O9" t="s">
        <v>579</v>
      </c>
      <c r="P9" t="s">
        <v>579</v>
      </c>
      <c r="Q9">
        <v>1</v>
      </c>
      <c r="W9">
        <v>0</v>
      </c>
      <c r="X9">
        <v>645971194</v>
      </c>
      <c r="Y9">
        <v>146.07</v>
      </c>
      <c r="AA9">
        <v>0</v>
      </c>
      <c r="AB9">
        <v>0</v>
      </c>
      <c r="AC9">
        <v>0</v>
      </c>
      <c r="AD9">
        <v>251.89</v>
      </c>
      <c r="AE9">
        <v>0</v>
      </c>
      <c r="AF9">
        <v>0</v>
      </c>
      <c r="AG9">
        <v>0</v>
      </c>
      <c r="AH9">
        <v>251.89</v>
      </c>
      <c r="AI9">
        <v>1</v>
      </c>
      <c r="AJ9">
        <v>1</v>
      </c>
      <c r="AK9">
        <v>1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146.07</v>
      </c>
      <c r="AU9" t="s">
        <v>3</v>
      </c>
      <c r="AV9">
        <v>1</v>
      </c>
      <c r="AW9">
        <v>2</v>
      </c>
      <c r="AX9">
        <v>33621157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Y9*Source!I38</f>
        <v>96.756767999999994</v>
      </c>
      <c r="CY9">
        <f>AD9</f>
        <v>251.89</v>
      </c>
      <c r="CZ9">
        <f>AH9</f>
        <v>251.89</v>
      </c>
      <c r="DA9">
        <f>AL9</f>
        <v>1</v>
      </c>
      <c r="DB9">
        <f t="shared" si="0"/>
        <v>36793.57</v>
      </c>
      <c r="DC9">
        <f t="shared" si="1"/>
        <v>0</v>
      </c>
    </row>
    <row r="10" spans="1:107">
      <c r="A10">
        <f>ROW(Source!A38)</f>
        <v>38</v>
      </c>
      <c r="B10">
        <v>33525518</v>
      </c>
      <c r="C10">
        <v>33621156</v>
      </c>
      <c r="D10">
        <v>121548</v>
      </c>
      <c r="E10">
        <v>1</v>
      </c>
      <c r="F10">
        <v>1</v>
      </c>
      <c r="G10">
        <v>1</v>
      </c>
      <c r="H10">
        <v>1</v>
      </c>
      <c r="I10" t="s">
        <v>30</v>
      </c>
      <c r="J10" t="s">
        <v>3</v>
      </c>
      <c r="K10" t="s">
        <v>580</v>
      </c>
      <c r="L10">
        <v>608254</v>
      </c>
      <c r="N10">
        <v>1013</v>
      </c>
      <c r="O10" t="s">
        <v>581</v>
      </c>
      <c r="P10" t="s">
        <v>581</v>
      </c>
      <c r="Q10">
        <v>1</v>
      </c>
      <c r="W10">
        <v>0</v>
      </c>
      <c r="X10">
        <v>-185737400</v>
      </c>
      <c r="Y10">
        <v>0.67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0.67</v>
      </c>
      <c r="AU10" t="s">
        <v>3</v>
      </c>
      <c r="AV10">
        <v>2</v>
      </c>
      <c r="AW10">
        <v>2</v>
      </c>
      <c r="AX10">
        <v>33621158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Y10*Source!I38</f>
        <v>0.44380800000000004</v>
      </c>
      <c r="CY10">
        <f>AD10</f>
        <v>0</v>
      </c>
      <c r="CZ10">
        <f>AH10</f>
        <v>0</v>
      </c>
      <c r="DA10">
        <f>AL10</f>
        <v>1</v>
      </c>
      <c r="DB10">
        <f t="shared" si="0"/>
        <v>0</v>
      </c>
      <c r="DC10">
        <f t="shared" si="1"/>
        <v>0</v>
      </c>
    </row>
    <row r="11" spans="1:107">
      <c r="A11">
        <f>ROW(Source!A38)</f>
        <v>38</v>
      </c>
      <c r="B11">
        <v>33525518</v>
      </c>
      <c r="C11">
        <v>33621156</v>
      </c>
      <c r="D11">
        <v>29172556</v>
      </c>
      <c r="E11">
        <v>1</v>
      </c>
      <c r="F11">
        <v>1</v>
      </c>
      <c r="G11">
        <v>1</v>
      </c>
      <c r="H11">
        <v>2</v>
      </c>
      <c r="I11" t="s">
        <v>582</v>
      </c>
      <c r="J11" t="s">
        <v>583</v>
      </c>
      <c r="K11" t="s">
        <v>584</v>
      </c>
      <c r="L11">
        <v>1368</v>
      </c>
      <c r="N11">
        <v>1011</v>
      </c>
      <c r="O11" t="s">
        <v>585</v>
      </c>
      <c r="P11" t="s">
        <v>585</v>
      </c>
      <c r="Q11">
        <v>1</v>
      </c>
      <c r="W11">
        <v>0</v>
      </c>
      <c r="X11">
        <v>-1302720870</v>
      </c>
      <c r="Y11">
        <v>0.67</v>
      </c>
      <c r="AA11">
        <v>0</v>
      </c>
      <c r="AB11">
        <v>445.46</v>
      </c>
      <c r="AC11">
        <v>427.95</v>
      </c>
      <c r="AD11">
        <v>0</v>
      </c>
      <c r="AE11">
        <v>0</v>
      </c>
      <c r="AF11">
        <v>31.26</v>
      </c>
      <c r="AG11">
        <v>13.5</v>
      </c>
      <c r="AH11">
        <v>0</v>
      </c>
      <c r="AI11">
        <v>1</v>
      </c>
      <c r="AJ11">
        <v>14.25</v>
      </c>
      <c r="AK11">
        <v>31.7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3</v>
      </c>
      <c r="AT11">
        <v>0.67</v>
      </c>
      <c r="AU11" t="s">
        <v>3</v>
      </c>
      <c r="AV11">
        <v>0</v>
      </c>
      <c r="AW11">
        <v>2</v>
      </c>
      <c r="AX11">
        <v>33621159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Y11*Source!I38</f>
        <v>0.44380800000000004</v>
      </c>
      <c r="CY11">
        <f>AB11</f>
        <v>445.46</v>
      </c>
      <c r="CZ11">
        <f>AF11</f>
        <v>31.26</v>
      </c>
      <c r="DA11">
        <f>AJ11</f>
        <v>14.25</v>
      </c>
      <c r="DB11">
        <f t="shared" si="0"/>
        <v>20.94</v>
      </c>
      <c r="DC11">
        <f t="shared" si="1"/>
        <v>9.0500000000000007</v>
      </c>
    </row>
    <row r="12" spans="1:107">
      <c r="A12">
        <f>ROW(Source!A38)</f>
        <v>38</v>
      </c>
      <c r="B12">
        <v>33525518</v>
      </c>
      <c r="C12">
        <v>33621156</v>
      </c>
      <c r="D12">
        <v>29145216</v>
      </c>
      <c r="E12">
        <v>1</v>
      </c>
      <c r="F12">
        <v>1</v>
      </c>
      <c r="G12">
        <v>1</v>
      </c>
      <c r="H12">
        <v>3</v>
      </c>
      <c r="I12" t="s">
        <v>588</v>
      </c>
      <c r="J12" t="s">
        <v>589</v>
      </c>
      <c r="K12" t="s">
        <v>590</v>
      </c>
      <c r="L12">
        <v>1339</v>
      </c>
      <c r="N12">
        <v>1007</v>
      </c>
      <c r="O12" t="s">
        <v>591</v>
      </c>
      <c r="P12" t="s">
        <v>591</v>
      </c>
      <c r="Q12">
        <v>1</v>
      </c>
      <c r="W12">
        <v>0</v>
      </c>
      <c r="X12">
        <v>1492286678</v>
      </c>
      <c r="Y12">
        <v>2.2000000000000002</v>
      </c>
      <c r="AA12">
        <v>3332.95</v>
      </c>
      <c r="AB12">
        <v>0</v>
      </c>
      <c r="AC12">
        <v>0</v>
      </c>
      <c r="AD12">
        <v>0</v>
      </c>
      <c r="AE12">
        <v>477.5</v>
      </c>
      <c r="AF12">
        <v>0</v>
      </c>
      <c r="AG12">
        <v>0</v>
      </c>
      <c r="AH12">
        <v>0</v>
      </c>
      <c r="AI12">
        <v>6.98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2.2000000000000002</v>
      </c>
      <c r="AU12" t="s">
        <v>3</v>
      </c>
      <c r="AV12">
        <v>0</v>
      </c>
      <c r="AW12">
        <v>2</v>
      </c>
      <c r="AX12">
        <v>33621160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Y12*Source!I38</f>
        <v>1.4572800000000001</v>
      </c>
      <c r="CY12">
        <f>AA12</f>
        <v>3332.95</v>
      </c>
      <c r="CZ12">
        <f>AE12</f>
        <v>477.5</v>
      </c>
      <c r="DA12">
        <f>AI12</f>
        <v>6.98</v>
      </c>
      <c r="DB12">
        <f t="shared" si="0"/>
        <v>1050.5</v>
      </c>
      <c r="DC12">
        <f t="shared" si="1"/>
        <v>0</v>
      </c>
    </row>
    <row r="13" spans="1:107">
      <c r="A13">
        <f>ROW(Source!A38)</f>
        <v>38</v>
      </c>
      <c r="B13">
        <v>33525518</v>
      </c>
      <c r="C13">
        <v>33621156</v>
      </c>
      <c r="D13">
        <v>29150040</v>
      </c>
      <c r="E13">
        <v>1</v>
      </c>
      <c r="F13">
        <v>1</v>
      </c>
      <c r="G13">
        <v>1</v>
      </c>
      <c r="H13">
        <v>3</v>
      </c>
      <c r="I13" t="s">
        <v>592</v>
      </c>
      <c r="J13" t="s">
        <v>593</v>
      </c>
      <c r="K13" t="s">
        <v>594</v>
      </c>
      <c r="L13">
        <v>1339</v>
      </c>
      <c r="N13">
        <v>1007</v>
      </c>
      <c r="O13" t="s">
        <v>591</v>
      </c>
      <c r="P13" t="s">
        <v>591</v>
      </c>
      <c r="Q13">
        <v>1</v>
      </c>
      <c r="W13">
        <v>0</v>
      </c>
      <c r="X13">
        <v>693153122</v>
      </c>
      <c r="Y13">
        <v>0.35</v>
      </c>
      <c r="AA13">
        <v>22.2</v>
      </c>
      <c r="AB13">
        <v>0</v>
      </c>
      <c r="AC13">
        <v>0</v>
      </c>
      <c r="AD13">
        <v>0</v>
      </c>
      <c r="AE13">
        <v>2.44</v>
      </c>
      <c r="AF13">
        <v>0</v>
      </c>
      <c r="AG13">
        <v>0</v>
      </c>
      <c r="AH13">
        <v>0</v>
      </c>
      <c r="AI13">
        <v>9.1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3</v>
      </c>
      <c r="AT13">
        <v>0.35</v>
      </c>
      <c r="AU13" t="s">
        <v>3</v>
      </c>
      <c r="AV13">
        <v>0</v>
      </c>
      <c r="AW13">
        <v>2</v>
      </c>
      <c r="AX13">
        <v>33621161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Y13*Source!I38</f>
        <v>0.23183999999999999</v>
      </c>
      <c r="CY13">
        <f>AA13</f>
        <v>22.2</v>
      </c>
      <c r="CZ13">
        <f>AE13</f>
        <v>2.44</v>
      </c>
      <c r="DA13">
        <f>AI13</f>
        <v>9.1</v>
      </c>
      <c r="DB13">
        <f t="shared" si="0"/>
        <v>0.85</v>
      </c>
      <c r="DC13">
        <f t="shared" si="1"/>
        <v>0</v>
      </c>
    </row>
    <row r="14" spans="1:107">
      <c r="A14">
        <f>ROW(Source!A38)</f>
        <v>38</v>
      </c>
      <c r="B14">
        <v>33525518</v>
      </c>
      <c r="C14">
        <v>33621156</v>
      </c>
      <c r="D14">
        <v>29164349</v>
      </c>
      <c r="E14">
        <v>1</v>
      </c>
      <c r="F14">
        <v>1</v>
      </c>
      <c r="G14">
        <v>1</v>
      </c>
      <c r="H14">
        <v>3</v>
      </c>
      <c r="I14" t="s">
        <v>26</v>
      </c>
      <c r="J14" t="s">
        <v>29</v>
      </c>
      <c r="K14" t="s">
        <v>27</v>
      </c>
      <c r="L14">
        <v>1348</v>
      </c>
      <c r="N14">
        <v>1009</v>
      </c>
      <c r="O14" t="s">
        <v>28</v>
      </c>
      <c r="P14" t="s">
        <v>28</v>
      </c>
      <c r="Q14">
        <v>1000</v>
      </c>
      <c r="W14">
        <v>0</v>
      </c>
      <c r="X14">
        <v>-304821490</v>
      </c>
      <c r="Y14">
        <v>3.38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0</v>
      </c>
      <c r="AP14">
        <v>0</v>
      </c>
      <c r="AQ14">
        <v>0</v>
      </c>
      <c r="AR14">
        <v>0</v>
      </c>
      <c r="AS14" t="s">
        <v>3</v>
      </c>
      <c r="AT14">
        <v>3.38</v>
      </c>
      <c r="AU14" t="s">
        <v>3</v>
      </c>
      <c r="AV14">
        <v>0</v>
      </c>
      <c r="AW14">
        <v>2</v>
      </c>
      <c r="AX14">
        <v>33621162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Y14*Source!I38</f>
        <v>2.238912</v>
      </c>
      <c r="CY14">
        <f>AA14</f>
        <v>0</v>
      </c>
      <c r="CZ14">
        <f>AE14</f>
        <v>0</v>
      </c>
      <c r="DA14">
        <f>AI14</f>
        <v>1</v>
      </c>
      <c r="DB14">
        <f t="shared" si="0"/>
        <v>0</v>
      </c>
      <c r="DC14">
        <f t="shared" si="1"/>
        <v>0</v>
      </c>
    </row>
    <row r="15" spans="1:107">
      <c r="A15">
        <f>ROW(Source!A40)</f>
        <v>40</v>
      </c>
      <c r="B15">
        <v>33525518</v>
      </c>
      <c r="C15">
        <v>33639494</v>
      </c>
      <c r="D15">
        <v>18406804</v>
      </c>
      <c r="E15">
        <v>1</v>
      </c>
      <c r="F15">
        <v>1</v>
      </c>
      <c r="G15">
        <v>1</v>
      </c>
      <c r="H15">
        <v>1</v>
      </c>
      <c r="I15" t="s">
        <v>577</v>
      </c>
      <c r="J15" t="s">
        <v>3</v>
      </c>
      <c r="K15" t="s">
        <v>578</v>
      </c>
      <c r="L15">
        <v>1369</v>
      </c>
      <c r="N15">
        <v>1013</v>
      </c>
      <c r="O15" t="s">
        <v>579</v>
      </c>
      <c r="P15" t="s">
        <v>579</v>
      </c>
      <c r="Q15">
        <v>1</v>
      </c>
      <c r="W15">
        <v>0</v>
      </c>
      <c r="X15">
        <v>254330056</v>
      </c>
      <c r="Y15">
        <v>22.82</v>
      </c>
      <c r="AA15">
        <v>0</v>
      </c>
      <c r="AB15">
        <v>0</v>
      </c>
      <c r="AC15">
        <v>0</v>
      </c>
      <c r="AD15">
        <v>221.76</v>
      </c>
      <c r="AE15">
        <v>0</v>
      </c>
      <c r="AF15">
        <v>0</v>
      </c>
      <c r="AG15">
        <v>0</v>
      </c>
      <c r="AH15">
        <v>221.76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3</v>
      </c>
      <c r="AT15">
        <v>22.82</v>
      </c>
      <c r="AU15" t="s">
        <v>3</v>
      </c>
      <c r="AV15">
        <v>1</v>
      </c>
      <c r="AW15">
        <v>2</v>
      </c>
      <c r="AX15">
        <v>33639496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Y15*Source!I40</f>
        <v>8.6715999999999998</v>
      </c>
      <c r="CY15">
        <f>AD15</f>
        <v>221.76</v>
      </c>
      <c r="CZ15">
        <f>AH15</f>
        <v>221.76</v>
      </c>
      <c r="DA15">
        <f>AL15</f>
        <v>1</v>
      </c>
      <c r="DB15">
        <f t="shared" si="0"/>
        <v>5060.5600000000004</v>
      </c>
      <c r="DC15">
        <f t="shared" si="1"/>
        <v>0</v>
      </c>
    </row>
    <row r="16" spans="1:107">
      <c r="A16">
        <f>ROW(Source!A76)</f>
        <v>76</v>
      </c>
      <c r="B16">
        <v>33525518</v>
      </c>
      <c r="C16">
        <v>33620606</v>
      </c>
      <c r="D16">
        <v>18406804</v>
      </c>
      <c r="E16">
        <v>1</v>
      </c>
      <c r="F16">
        <v>1</v>
      </c>
      <c r="G16">
        <v>1</v>
      </c>
      <c r="H16">
        <v>1</v>
      </c>
      <c r="I16" t="s">
        <v>577</v>
      </c>
      <c r="J16" t="s">
        <v>3</v>
      </c>
      <c r="K16" t="s">
        <v>578</v>
      </c>
      <c r="L16">
        <v>1369</v>
      </c>
      <c r="N16">
        <v>1013</v>
      </c>
      <c r="O16" t="s">
        <v>579</v>
      </c>
      <c r="P16" t="s">
        <v>579</v>
      </c>
      <c r="Q16">
        <v>1</v>
      </c>
      <c r="W16">
        <v>0</v>
      </c>
      <c r="X16">
        <v>254330056</v>
      </c>
      <c r="Y16">
        <v>3.77</v>
      </c>
      <c r="AA16">
        <v>0</v>
      </c>
      <c r="AB16">
        <v>0</v>
      </c>
      <c r="AC16">
        <v>0</v>
      </c>
      <c r="AD16">
        <v>221.76</v>
      </c>
      <c r="AE16">
        <v>0</v>
      </c>
      <c r="AF16">
        <v>0</v>
      </c>
      <c r="AG16">
        <v>0</v>
      </c>
      <c r="AH16">
        <v>221.76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3.77</v>
      </c>
      <c r="AU16" t="s">
        <v>3</v>
      </c>
      <c r="AV16">
        <v>1</v>
      </c>
      <c r="AW16">
        <v>2</v>
      </c>
      <c r="AX16">
        <v>33620609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Y16*Source!I76</f>
        <v>0.78566800000000003</v>
      </c>
      <c r="CY16">
        <f>AD16</f>
        <v>221.76</v>
      </c>
      <c r="CZ16">
        <f>AH16</f>
        <v>221.76</v>
      </c>
      <c r="DA16">
        <f>AL16</f>
        <v>1</v>
      </c>
      <c r="DB16">
        <f t="shared" si="0"/>
        <v>836.04</v>
      </c>
      <c r="DC16">
        <f t="shared" si="1"/>
        <v>0</v>
      </c>
    </row>
    <row r="17" spans="1:107">
      <c r="A17">
        <f>ROW(Source!A76)</f>
        <v>76</v>
      </c>
      <c r="B17">
        <v>33525518</v>
      </c>
      <c r="C17">
        <v>33620606</v>
      </c>
      <c r="D17">
        <v>29164349</v>
      </c>
      <c r="E17">
        <v>1</v>
      </c>
      <c r="F17">
        <v>1</v>
      </c>
      <c r="G17">
        <v>1</v>
      </c>
      <c r="H17">
        <v>3</v>
      </c>
      <c r="I17" t="s">
        <v>26</v>
      </c>
      <c r="J17" t="s">
        <v>29</v>
      </c>
      <c r="K17" t="s">
        <v>27</v>
      </c>
      <c r="L17">
        <v>1348</v>
      </c>
      <c r="N17">
        <v>1009</v>
      </c>
      <c r="O17" t="s">
        <v>28</v>
      </c>
      <c r="P17" t="s">
        <v>28</v>
      </c>
      <c r="Q17">
        <v>1000</v>
      </c>
      <c r="W17">
        <v>0</v>
      </c>
      <c r="X17">
        <v>-304821490</v>
      </c>
      <c r="Y17">
        <v>0.11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0</v>
      </c>
      <c r="AP17">
        <v>0</v>
      </c>
      <c r="AQ17">
        <v>0</v>
      </c>
      <c r="AR17">
        <v>0</v>
      </c>
      <c r="AS17" t="s">
        <v>3</v>
      </c>
      <c r="AT17">
        <v>0.11</v>
      </c>
      <c r="AU17" t="s">
        <v>3</v>
      </c>
      <c r="AV17">
        <v>0</v>
      </c>
      <c r="AW17">
        <v>2</v>
      </c>
      <c r="AX17">
        <v>33620610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Y17*Source!I76</f>
        <v>2.2924E-2</v>
      </c>
      <c r="CY17">
        <f>AA17</f>
        <v>0</v>
      </c>
      <c r="CZ17">
        <f>AE17</f>
        <v>0</v>
      </c>
      <c r="DA17">
        <f>AI17</f>
        <v>1</v>
      </c>
      <c r="DB17">
        <f t="shared" si="0"/>
        <v>0</v>
      </c>
      <c r="DC17">
        <f t="shared" si="1"/>
        <v>0</v>
      </c>
    </row>
    <row r="18" spans="1:107">
      <c r="A18">
        <f>ROW(Source!A78)</f>
        <v>78</v>
      </c>
      <c r="B18">
        <v>33525518</v>
      </c>
      <c r="C18">
        <v>33620612</v>
      </c>
      <c r="D18">
        <v>18406804</v>
      </c>
      <c r="E18">
        <v>1</v>
      </c>
      <c r="F18">
        <v>1</v>
      </c>
      <c r="G18">
        <v>1</v>
      </c>
      <c r="H18">
        <v>1</v>
      </c>
      <c r="I18" t="s">
        <v>577</v>
      </c>
      <c r="J18" t="s">
        <v>3</v>
      </c>
      <c r="K18" t="s">
        <v>578</v>
      </c>
      <c r="L18">
        <v>1369</v>
      </c>
      <c r="N18">
        <v>1013</v>
      </c>
      <c r="O18" t="s">
        <v>579</v>
      </c>
      <c r="P18" t="s">
        <v>579</v>
      </c>
      <c r="Q18">
        <v>1</v>
      </c>
      <c r="W18">
        <v>0</v>
      </c>
      <c r="X18">
        <v>254330056</v>
      </c>
      <c r="Y18">
        <v>11.39</v>
      </c>
      <c r="AA18">
        <v>0</v>
      </c>
      <c r="AB18">
        <v>0</v>
      </c>
      <c r="AC18">
        <v>0</v>
      </c>
      <c r="AD18">
        <v>221.76</v>
      </c>
      <c r="AE18">
        <v>0</v>
      </c>
      <c r="AF18">
        <v>0</v>
      </c>
      <c r="AG18">
        <v>0</v>
      </c>
      <c r="AH18">
        <v>221.76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11.39</v>
      </c>
      <c r="AU18" t="s">
        <v>3</v>
      </c>
      <c r="AV18">
        <v>1</v>
      </c>
      <c r="AW18">
        <v>2</v>
      </c>
      <c r="AX18">
        <v>33620617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Y18*Source!I78</f>
        <v>3.0753000000000004</v>
      </c>
      <c r="CY18">
        <f>AD18</f>
        <v>221.76</v>
      </c>
      <c r="CZ18">
        <f>AH18</f>
        <v>221.76</v>
      </c>
      <c r="DA18">
        <f>AL18</f>
        <v>1</v>
      </c>
      <c r="DB18">
        <f t="shared" si="0"/>
        <v>2525.85</v>
      </c>
      <c r="DC18">
        <f t="shared" si="1"/>
        <v>0</v>
      </c>
    </row>
    <row r="19" spans="1:107">
      <c r="A19">
        <f>ROW(Source!A78)</f>
        <v>78</v>
      </c>
      <c r="B19">
        <v>33525518</v>
      </c>
      <c r="C19">
        <v>33620612</v>
      </c>
      <c r="D19">
        <v>121548</v>
      </c>
      <c r="E19">
        <v>1</v>
      </c>
      <c r="F19">
        <v>1</v>
      </c>
      <c r="G19">
        <v>1</v>
      </c>
      <c r="H19">
        <v>1</v>
      </c>
      <c r="I19" t="s">
        <v>30</v>
      </c>
      <c r="J19" t="s">
        <v>3</v>
      </c>
      <c r="K19" t="s">
        <v>580</v>
      </c>
      <c r="L19">
        <v>608254</v>
      </c>
      <c r="N19">
        <v>1013</v>
      </c>
      <c r="O19" t="s">
        <v>581</v>
      </c>
      <c r="P19" t="s">
        <v>581</v>
      </c>
      <c r="Q19">
        <v>1</v>
      </c>
      <c r="W19">
        <v>0</v>
      </c>
      <c r="X19">
        <v>-185737400</v>
      </c>
      <c r="Y19">
        <v>0.13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0.13</v>
      </c>
      <c r="AU19" t="s">
        <v>3</v>
      </c>
      <c r="AV19">
        <v>2</v>
      </c>
      <c r="AW19">
        <v>2</v>
      </c>
      <c r="AX19">
        <v>33620618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Y19*Source!I78</f>
        <v>3.5100000000000006E-2</v>
      </c>
      <c r="CY19">
        <f>AD19</f>
        <v>0</v>
      </c>
      <c r="CZ19">
        <f>AH19</f>
        <v>0</v>
      </c>
      <c r="DA19">
        <f>AL19</f>
        <v>1</v>
      </c>
      <c r="DB19">
        <f t="shared" si="0"/>
        <v>0</v>
      </c>
      <c r="DC19">
        <f t="shared" si="1"/>
        <v>0</v>
      </c>
    </row>
    <row r="20" spans="1:107">
      <c r="A20">
        <f>ROW(Source!A78)</f>
        <v>78</v>
      </c>
      <c r="B20">
        <v>33525518</v>
      </c>
      <c r="C20">
        <v>33620612</v>
      </c>
      <c r="D20">
        <v>29172556</v>
      </c>
      <c r="E20">
        <v>1</v>
      </c>
      <c r="F20">
        <v>1</v>
      </c>
      <c r="G20">
        <v>1</v>
      </c>
      <c r="H20">
        <v>2</v>
      </c>
      <c r="I20" t="s">
        <v>582</v>
      </c>
      <c r="J20" t="s">
        <v>583</v>
      </c>
      <c r="K20" t="s">
        <v>584</v>
      </c>
      <c r="L20">
        <v>1368</v>
      </c>
      <c r="N20">
        <v>1011</v>
      </c>
      <c r="O20" t="s">
        <v>585</v>
      </c>
      <c r="P20" t="s">
        <v>585</v>
      </c>
      <c r="Q20">
        <v>1</v>
      </c>
      <c r="W20">
        <v>0</v>
      </c>
      <c r="X20">
        <v>-1302720870</v>
      </c>
      <c r="Y20">
        <v>0.13</v>
      </c>
      <c r="AA20">
        <v>0</v>
      </c>
      <c r="AB20">
        <v>445.46</v>
      </c>
      <c r="AC20">
        <v>427.95</v>
      </c>
      <c r="AD20">
        <v>0</v>
      </c>
      <c r="AE20">
        <v>0</v>
      </c>
      <c r="AF20">
        <v>31.26</v>
      </c>
      <c r="AG20">
        <v>13.5</v>
      </c>
      <c r="AH20">
        <v>0</v>
      </c>
      <c r="AI20">
        <v>1</v>
      </c>
      <c r="AJ20">
        <v>14.25</v>
      </c>
      <c r="AK20">
        <v>31.7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0.13</v>
      </c>
      <c r="AU20" t="s">
        <v>3</v>
      </c>
      <c r="AV20">
        <v>0</v>
      </c>
      <c r="AW20">
        <v>2</v>
      </c>
      <c r="AX20">
        <v>33620619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Y20*Source!I78</f>
        <v>3.5100000000000006E-2</v>
      </c>
      <c r="CY20">
        <f>AB20</f>
        <v>445.46</v>
      </c>
      <c r="CZ20">
        <f>AF20</f>
        <v>31.26</v>
      </c>
      <c r="DA20">
        <f>AJ20</f>
        <v>14.25</v>
      </c>
      <c r="DB20">
        <f t="shared" si="0"/>
        <v>4.0599999999999996</v>
      </c>
      <c r="DC20">
        <f t="shared" si="1"/>
        <v>1.76</v>
      </c>
    </row>
    <row r="21" spans="1:107">
      <c r="A21">
        <f>ROW(Source!A78)</f>
        <v>78</v>
      </c>
      <c r="B21">
        <v>33525518</v>
      </c>
      <c r="C21">
        <v>33620612</v>
      </c>
      <c r="D21">
        <v>29164349</v>
      </c>
      <c r="E21">
        <v>1</v>
      </c>
      <c r="F21">
        <v>1</v>
      </c>
      <c r="G21">
        <v>1</v>
      </c>
      <c r="H21">
        <v>3</v>
      </c>
      <c r="I21" t="s">
        <v>26</v>
      </c>
      <c r="J21" t="s">
        <v>29</v>
      </c>
      <c r="K21" t="s">
        <v>27</v>
      </c>
      <c r="L21">
        <v>1348</v>
      </c>
      <c r="N21">
        <v>1009</v>
      </c>
      <c r="O21" t="s">
        <v>28</v>
      </c>
      <c r="P21" t="s">
        <v>28</v>
      </c>
      <c r="Q21">
        <v>1000</v>
      </c>
      <c r="W21">
        <v>0</v>
      </c>
      <c r="X21">
        <v>-304821490</v>
      </c>
      <c r="Y21">
        <v>0.47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0</v>
      </c>
      <c r="AP21">
        <v>0</v>
      </c>
      <c r="AQ21">
        <v>0</v>
      </c>
      <c r="AR21">
        <v>0</v>
      </c>
      <c r="AS21" t="s">
        <v>3</v>
      </c>
      <c r="AT21">
        <v>0.47</v>
      </c>
      <c r="AU21" t="s">
        <v>3</v>
      </c>
      <c r="AV21">
        <v>0</v>
      </c>
      <c r="AW21">
        <v>2</v>
      </c>
      <c r="AX21">
        <v>33620620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Y21*Source!I78</f>
        <v>0.12690000000000001</v>
      </c>
      <c r="CY21">
        <f>AA21</f>
        <v>0</v>
      </c>
      <c r="CZ21">
        <f>AE21</f>
        <v>0</v>
      </c>
      <c r="DA21">
        <f>AI21</f>
        <v>1</v>
      </c>
      <c r="DB21">
        <f t="shared" si="0"/>
        <v>0</v>
      </c>
      <c r="DC21">
        <f t="shared" si="1"/>
        <v>0</v>
      </c>
    </row>
    <row r="22" spans="1:107">
      <c r="A22">
        <f>ROW(Source!A80)</f>
        <v>80</v>
      </c>
      <c r="B22">
        <v>33525518</v>
      </c>
      <c r="C22">
        <v>33620676</v>
      </c>
      <c r="D22">
        <v>18406804</v>
      </c>
      <c r="E22">
        <v>1</v>
      </c>
      <c r="F22">
        <v>1</v>
      </c>
      <c r="G22">
        <v>1</v>
      </c>
      <c r="H22">
        <v>1</v>
      </c>
      <c r="I22" t="s">
        <v>577</v>
      </c>
      <c r="J22" t="s">
        <v>3</v>
      </c>
      <c r="K22" t="s">
        <v>578</v>
      </c>
      <c r="L22">
        <v>1369</v>
      </c>
      <c r="N22">
        <v>1013</v>
      </c>
      <c r="O22" t="s">
        <v>579</v>
      </c>
      <c r="P22" t="s">
        <v>579</v>
      </c>
      <c r="Q22">
        <v>1</v>
      </c>
      <c r="W22">
        <v>0</v>
      </c>
      <c r="X22">
        <v>254330056</v>
      </c>
      <c r="Y22">
        <v>7.67</v>
      </c>
      <c r="AA22">
        <v>0</v>
      </c>
      <c r="AB22">
        <v>0</v>
      </c>
      <c r="AC22">
        <v>0</v>
      </c>
      <c r="AD22">
        <v>221.76</v>
      </c>
      <c r="AE22">
        <v>0</v>
      </c>
      <c r="AF22">
        <v>0</v>
      </c>
      <c r="AG22">
        <v>0</v>
      </c>
      <c r="AH22">
        <v>221.76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3</v>
      </c>
      <c r="AT22">
        <v>7.67</v>
      </c>
      <c r="AU22" t="s">
        <v>3</v>
      </c>
      <c r="AV22">
        <v>1</v>
      </c>
      <c r="AW22">
        <v>2</v>
      </c>
      <c r="AX22">
        <v>33620679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Y22*Source!I80</f>
        <v>2.0709</v>
      </c>
      <c r="CY22">
        <f>AD22</f>
        <v>221.76</v>
      </c>
      <c r="CZ22">
        <f>AH22</f>
        <v>221.76</v>
      </c>
      <c r="DA22">
        <f>AL22</f>
        <v>1</v>
      </c>
      <c r="DB22">
        <f t="shared" si="0"/>
        <v>1700.9</v>
      </c>
      <c r="DC22">
        <f t="shared" si="1"/>
        <v>0</v>
      </c>
    </row>
    <row r="23" spans="1:107">
      <c r="A23">
        <f>ROW(Source!A80)</f>
        <v>80</v>
      </c>
      <c r="B23">
        <v>33525518</v>
      </c>
      <c r="C23">
        <v>33620676</v>
      </c>
      <c r="D23">
        <v>29164349</v>
      </c>
      <c r="E23">
        <v>1</v>
      </c>
      <c r="F23">
        <v>1</v>
      </c>
      <c r="G23">
        <v>1</v>
      </c>
      <c r="H23">
        <v>3</v>
      </c>
      <c r="I23" t="s">
        <v>26</v>
      </c>
      <c r="J23" t="s">
        <v>29</v>
      </c>
      <c r="K23" t="s">
        <v>27</v>
      </c>
      <c r="L23">
        <v>1348</v>
      </c>
      <c r="N23">
        <v>1009</v>
      </c>
      <c r="O23" t="s">
        <v>28</v>
      </c>
      <c r="P23" t="s">
        <v>28</v>
      </c>
      <c r="Q23">
        <v>1000</v>
      </c>
      <c r="W23">
        <v>0</v>
      </c>
      <c r="X23">
        <v>-304821490</v>
      </c>
      <c r="Y23">
        <v>0.7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0</v>
      </c>
      <c r="AP23">
        <v>0</v>
      </c>
      <c r="AQ23">
        <v>0</v>
      </c>
      <c r="AR23">
        <v>0</v>
      </c>
      <c r="AS23" t="s">
        <v>3</v>
      </c>
      <c r="AT23">
        <v>0.7</v>
      </c>
      <c r="AU23" t="s">
        <v>3</v>
      </c>
      <c r="AV23">
        <v>0</v>
      </c>
      <c r="AW23">
        <v>2</v>
      </c>
      <c r="AX23">
        <v>33620680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Y23*Source!I80</f>
        <v>0.189</v>
      </c>
      <c r="CY23">
        <f>AA23</f>
        <v>0</v>
      </c>
      <c r="CZ23">
        <f>AE23</f>
        <v>0</v>
      </c>
      <c r="DA23">
        <f>AI23</f>
        <v>1</v>
      </c>
      <c r="DB23">
        <f t="shared" si="0"/>
        <v>0</v>
      </c>
      <c r="DC23">
        <f t="shared" si="1"/>
        <v>0</v>
      </c>
    </row>
    <row r="24" spans="1:107">
      <c r="A24">
        <f>ROW(Source!A82)</f>
        <v>82</v>
      </c>
      <c r="B24">
        <v>33525518</v>
      </c>
      <c r="C24">
        <v>33620820</v>
      </c>
      <c r="D24">
        <v>18406785</v>
      </c>
      <c r="E24">
        <v>1</v>
      </c>
      <c r="F24">
        <v>1</v>
      </c>
      <c r="G24">
        <v>1</v>
      </c>
      <c r="H24">
        <v>1</v>
      </c>
      <c r="I24" t="s">
        <v>586</v>
      </c>
      <c r="J24" t="s">
        <v>3</v>
      </c>
      <c r="K24" t="s">
        <v>587</v>
      </c>
      <c r="L24">
        <v>1369</v>
      </c>
      <c r="N24">
        <v>1013</v>
      </c>
      <c r="O24" t="s">
        <v>579</v>
      </c>
      <c r="P24" t="s">
        <v>579</v>
      </c>
      <c r="Q24">
        <v>1</v>
      </c>
      <c r="W24">
        <v>0</v>
      </c>
      <c r="X24">
        <v>645971194</v>
      </c>
      <c r="Y24">
        <v>146.07</v>
      </c>
      <c r="AA24">
        <v>0</v>
      </c>
      <c r="AB24">
        <v>0</v>
      </c>
      <c r="AC24">
        <v>0</v>
      </c>
      <c r="AD24">
        <v>251.89</v>
      </c>
      <c r="AE24">
        <v>0</v>
      </c>
      <c r="AF24">
        <v>0</v>
      </c>
      <c r="AG24">
        <v>0</v>
      </c>
      <c r="AH24">
        <v>251.89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3</v>
      </c>
      <c r="AT24">
        <v>146.07</v>
      </c>
      <c r="AU24" t="s">
        <v>3</v>
      </c>
      <c r="AV24">
        <v>1</v>
      </c>
      <c r="AW24">
        <v>2</v>
      </c>
      <c r="AX24">
        <v>33620827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Y24*Source!I82</f>
        <v>83.259899999999988</v>
      </c>
      <c r="CY24">
        <f>AD24</f>
        <v>251.89</v>
      </c>
      <c r="CZ24">
        <f>AH24</f>
        <v>251.89</v>
      </c>
      <c r="DA24">
        <f>AL24</f>
        <v>1</v>
      </c>
      <c r="DB24">
        <f t="shared" si="0"/>
        <v>36793.57</v>
      </c>
      <c r="DC24">
        <f t="shared" si="1"/>
        <v>0</v>
      </c>
    </row>
    <row r="25" spans="1:107">
      <c r="A25">
        <f>ROW(Source!A82)</f>
        <v>82</v>
      </c>
      <c r="B25">
        <v>33525518</v>
      </c>
      <c r="C25">
        <v>33620820</v>
      </c>
      <c r="D25">
        <v>121548</v>
      </c>
      <c r="E25">
        <v>1</v>
      </c>
      <c r="F25">
        <v>1</v>
      </c>
      <c r="G25">
        <v>1</v>
      </c>
      <c r="H25">
        <v>1</v>
      </c>
      <c r="I25" t="s">
        <v>30</v>
      </c>
      <c r="J25" t="s">
        <v>3</v>
      </c>
      <c r="K25" t="s">
        <v>580</v>
      </c>
      <c r="L25">
        <v>608254</v>
      </c>
      <c r="N25">
        <v>1013</v>
      </c>
      <c r="O25" t="s">
        <v>581</v>
      </c>
      <c r="P25" t="s">
        <v>581</v>
      </c>
      <c r="Q25">
        <v>1</v>
      </c>
      <c r="W25">
        <v>0</v>
      </c>
      <c r="X25">
        <v>-185737400</v>
      </c>
      <c r="Y25">
        <v>0.67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3</v>
      </c>
      <c r="AT25">
        <v>0.67</v>
      </c>
      <c r="AU25" t="s">
        <v>3</v>
      </c>
      <c r="AV25">
        <v>2</v>
      </c>
      <c r="AW25">
        <v>2</v>
      </c>
      <c r="AX25">
        <v>33620828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Y25*Source!I82</f>
        <v>0.38190000000000002</v>
      </c>
      <c r="CY25">
        <f>AD25</f>
        <v>0</v>
      </c>
      <c r="CZ25">
        <f>AH25</f>
        <v>0</v>
      </c>
      <c r="DA25">
        <f>AL25</f>
        <v>1</v>
      </c>
      <c r="DB25">
        <f t="shared" si="0"/>
        <v>0</v>
      </c>
      <c r="DC25">
        <f t="shared" si="1"/>
        <v>0</v>
      </c>
    </row>
    <row r="26" spans="1:107">
      <c r="A26">
        <f>ROW(Source!A82)</f>
        <v>82</v>
      </c>
      <c r="B26">
        <v>33525518</v>
      </c>
      <c r="C26">
        <v>33620820</v>
      </c>
      <c r="D26">
        <v>29172556</v>
      </c>
      <c r="E26">
        <v>1</v>
      </c>
      <c r="F26">
        <v>1</v>
      </c>
      <c r="G26">
        <v>1</v>
      </c>
      <c r="H26">
        <v>2</v>
      </c>
      <c r="I26" t="s">
        <v>582</v>
      </c>
      <c r="J26" t="s">
        <v>583</v>
      </c>
      <c r="K26" t="s">
        <v>584</v>
      </c>
      <c r="L26">
        <v>1368</v>
      </c>
      <c r="N26">
        <v>1011</v>
      </c>
      <c r="O26" t="s">
        <v>585</v>
      </c>
      <c r="P26" t="s">
        <v>585</v>
      </c>
      <c r="Q26">
        <v>1</v>
      </c>
      <c r="W26">
        <v>0</v>
      </c>
      <c r="X26">
        <v>-1302720870</v>
      </c>
      <c r="Y26">
        <v>0.67</v>
      </c>
      <c r="AA26">
        <v>0</v>
      </c>
      <c r="AB26">
        <v>445.46</v>
      </c>
      <c r="AC26">
        <v>427.95</v>
      </c>
      <c r="AD26">
        <v>0</v>
      </c>
      <c r="AE26">
        <v>0</v>
      </c>
      <c r="AF26">
        <v>31.26</v>
      </c>
      <c r="AG26">
        <v>13.5</v>
      </c>
      <c r="AH26">
        <v>0</v>
      </c>
      <c r="AI26">
        <v>1</v>
      </c>
      <c r="AJ26">
        <v>14.25</v>
      </c>
      <c r="AK26">
        <v>31.7</v>
      </c>
      <c r="AL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3</v>
      </c>
      <c r="AT26">
        <v>0.67</v>
      </c>
      <c r="AU26" t="s">
        <v>3</v>
      </c>
      <c r="AV26">
        <v>0</v>
      </c>
      <c r="AW26">
        <v>2</v>
      </c>
      <c r="AX26">
        <v>33620829</v>
      </c>
      <c r="AY26">
        <v>1</v>
      </c>
      <c r="AZ26">
        <v>0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Y26*Source!I82</f>
        <v>0.38190000000000002</v>
      </c>
      <c r="CY26">
        <f>AB26</f>
        <v>445.46</v>
      </c>
      <c r="CZ26">
        <f>AF26</f>
        <v>31.26</v>
      </c>
      <c r="DA26">
        <f>AJ26</f>
        <v>14.25</v>
      </c>
      <c r="DB26">
        <f t="shared" si="0"/>
        <v>20.94</v>
      </c>
      <c r="DC26">
        <f t="shared" si="1"/>
        <v>9.0500000000000007</v>
      </c>
    </row>
    <row r="27" spans="1:107">
      <c r="A27">
        <f>ROW(Source!A82)</f>
        <v>82</v>
      </c>
      <c r="B27">
        <v>33525518</v>
      </c>
      <c r="C27">
        <v>33620820</v>
      </c>
      <c r="D27">
        <v>29145216</v>
      </c>
      <c r="E27">
        <v>1</v>
      </c>
      <c r="F27">
        <v>1</v>
      </c>
      <c r="G27">
        <v>1</v>
      </c>
      <c r="H27">
        <v>3</v>
      </c>
      <c r="I27" t="s">
        <v>588</v>
      </c>
      <c r="J27" t="s">
        <v>589</v>
      </c>
      <c r="K27" t="s">
        <v>590</v>
      </c>
      <c r="L27">
        <v>1339</v>
      </c>
      <c r="N27">
        <v>1007</v>
      </c>
      <c r="O27" t="s">
        <v>591</v>
      </c>
      <c r="P27" t="s">
        <v>591</v>
      </c>
      <c r="Q27">
        <v>1</v>
      </c>
      <c r="W27">
        <v>0</v>
      </c>
      <c r="X27">
        <v>1492286678</v>
      </c>
      <c r="Y27">
        <v>2.2000000000000002</v>
      </c>
      <c r="AA27">
        <v>3332.95</v>
      </c>
      <c r="AB27">
        <v>0</v>
      </c>
      <c r="AC27">
        <v>0</v>
      </c>
      <c r="AD27">
        <v>0</v>
      </c>
      <c r="AE27">
        <v>477.5</v>
      </c>
      <c r="AF27">
        <v>0</v>
      </c>
      <c r="AG27">
        <v>0</v>
      </c>
      <c r="AH27">
        <v>0</v>
      </c>
      <c r="AI27">
        <v>6.98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2.2000000000000002</v>
      </c>
      <c r="AU27" t="s">
        <v>3</v>
      </c>
      <c r="AV27">
        <v>0</v>
      </c>
      <c r="AW27">
        <v>2</v>
      </c>
      <c r="AX27">
        <v>33620830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Y27*Source!I82</f>
        <v>1.254</v>
      </c>
      <c r="CY27">
        <f>AA27</f>
        <v>3332.95</v>
      </c>
      <c r="CZ27">
        <f>AE27</f>
        <v>477.5</v>
      </c>
      <c r="DA27">
        <f>AI27</f>
        <v>6.98</v>
      </c>
      <c r="DB27">
        <f t="shared" si="0"/>
        <v>1050.5</v>
      </c>
      <c r="DC27">
        <f t="shared" si="1"/>
        <v>0</v>
      </c>
    </row>
    <row r="28" spans="1:107">
      <c r="A28">
        <f>ROW(Source!A82)</f>
        <v>82</v>
      </c>
      <c r="B28">
        <v>33525518</v>
      </c>
      <c r="C28">
        <v>33620820</v>
      </c>
      <c r="D28">
        <v>29150040</v>
      </c>
      <c r="E28">
        <v>1</v>
      </c>
      <c r="F28">
        <v>1</v>
      </c>
      <c r="G28">
        <v>1</v>
      </c>
      <c r="H28">
        <v>3</v>
      </c>
      <c r="I28" t="s">
        <v>592</v>
      </c>
      <c r="J28" t="s">
        <v>593</v>
      </c>
      <c r="K28" t="s">
        <v>594</v>
      </c>
      <c r="L28">
        <v>1339</v>
      </c>
      <c r="N28">
        <v>1007</v>
      </c>
      <c r="O28" t="s">
        <v>591</v>
      </c>
      <c r="P28" t="s">
        <v>591</v>
      </c>
      <c r="Q28">
        <v>1</v>
      </c>
      <c r="W28">
        <v>0</v>
      </c>
      <c r="X28">
        <v>693153122</v>
      </c>
      <c r="Y28">
        <v>0.35</v>
      </c>
      <c r="AA28">
        <v>22.2</v>
      </c>
      <c r="AB28">
        <v>0</v>
      </c>
      <c r="AC28">
        <v>0</v>
      </c>
      <c r="AD28">
        <v>0</v>
      </c>
      <c r="AE28">
        <v>2.44</v>
      </c>
      <c r="AF28">
        <v>0</v>
      </c>
      <c r="AG28">
        <v>0</v>
      </c>
      <c r="AH28">
        <v>0</v>
      </c>
      <c r="AI28">
        <v>9.1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3</v>
      </c>
      <c r="AT28">
        <v>0.35</v>
      </c>
      <c r="AU28" t="s">
        <v>3</v>
      </c>
      <c r="AV28">
        <v>0</v>
      </c>
      <c r="AW28">
        <v>2</v>
      </c>
      <c r="AX28">
        <v>33620831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Y28*Source!I82</f>
        <v>0.19949999999999998</v>
      </c>
      <c r="CY28">
        <f>AA28</f>
        <v>22.2</v>
      </c>
      <c r="CZ28">
        <f>AE28</f>
        <v>2.44</v>
      </c>
      <c r="DA28">
        <f>AI28</f>
        <v>9.1</v>
      </c>
      <c r="DB28">
        <f t="shared" si="0"/>
        <v>0.85</v>
      </c>
      <c r="DC28">
        <f t="shared" si="1"/>
        <v>0</v>
      </c>
    </row>
    <row r="29" spans="1:107">
      <c r="A29">
        <f>ROW(Source!A82)</f>
        <v>82</v>
      </c>
      <c r="B29">
        <v>33525518</v>
      </c>
      <c r="C29">
        <v>33620820</v>
      </c>
      <c r="D29">
        <v>29164349</v>
      </c>
      <c r="E29">
        <v>1</v>
      </c>
      <c r="F29">
        <v>1</v>
      </c>
      <c r="G29">
        <v>1</v>
      </c>
      <c r="H29">
        <v>3</v>
      </c>
      <c r="I29" t="s">
        <v>26</v>
      </c>
      <c r="J29" t="s">
        <v>29</v>
      </c>
      <c r="K29" t="s">
        <v>27</v>
      </c>
      <c r="L29">
        <v>1348</v>
      </c>
      <c r="N29">
        <v>1009</v>
      </c>
      <c r="O29" t="s">
        <v>28</v>
      </c>
      <c r="P29" t="s">
        <v>28</v>
      </c>
      <c r="Q29">
        <v>1000</v>
      </c>
      <c r="W29">
        <v>0</v>
      </c>
      <c r="X29">
        <v>-304821490</v>
      </c>
      <c r="Y29">
        <v>3.38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0</v>
      </c>
      <c r="AP29">
        <v>0</v>
      </c>
      <c r="AQ29">
        <v>0</v>
      </c>
      <c r="AR29">
        <v>0</v>
      </c>
      <c r="AS29" t="s">
        <v>3</v>
      </c>
      <c r="AT29">
        <v>3.38</v>
      </c>
      <c r="AU29" t="s">
        <v>3</v>
      </c>
      <c r="AV29">
        <v>0</v>
      </c>
      <c r="AW29">
        <v>2</v>
      </c>
      <c r="AX29">
        <v>33620832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Y29*Source!I82</f>
        <v>1.9265999999999999</v>
      </c>
      <c r="CY29">
        <f>AA29</f>
        <v>0</v>
      </c>
      <c r="CZ29">
        <f>AE29</f>
        <v>0</v>
      </c>
      <c r="DA29">
        <f>AI29</f>
        <v>1</v>
      </c>
      <c r="DB29">
        <f t="shared" si="0"/>
        <v>0</v>
      </c>
      <c r="DC29">
        <f t="shared" si="1"/>
        <v>0</v>
      </c>
    </row>
    <row r="30" spans="1:107">
      <c r="A30">
        <f>ROW(Source!A84)</f>
        <v>84</v>
      </c>
      <c r="B30">
        <v>33525518</v>
      </c>
      <c r="C30">
        <v>33639497</v>
      </c>
      <c r="D30">
        <v>18406804</v>
      </c>
      <c r="E30">
        <v>1</v>
      </c>
      <c r="F30">
        <v>1</v>
      </c>
      <c r="G30">
        <v>1</v>
      </c>
      <c r="H30">
        <v>1</v>
      </c>
      <c r="I30" t="s">
        <v>577</v>
      </c>
      <c r="J30" t="s">
        <v>3</v>
      </c>
      <c r="K30" t="s">
        <v>578</v>
      </c>
      <c r="L30">
        <v>1369</v>
      </c>
      <c r="N30">
        <v>1013</v>
      </c>
      <c r="O30" t="s">
        <v>579</v>
      </c>
      <c r="P30" t="s">
        <v>579</v>
      </c>
      <c r="Q30">
        <v>1</v>
      </c>
      <c r="W30">
        <v>0</v>
      </c>
      <c r="X30">
        <v>254330056</v>
      </c>
      <c r="Y30">
        <v>22.82</v>
      </c>
      <c r="AA30">
        <v>0</v>
      </c>
      <c r="AB30">
        <v>0</v>
      </c>
      <c r="AC30">
        <v>0</v>
      </c>
      <c r="AD30">
        <v>221.76</v>
      </c>
      <c r="AE30">
        <v>0</v>
      </c>
      <c r="AF30">
        <v>0</v>
      </c>
      <c r="AG30">
        <v>0</v>
      </c>
      <c r="AH30">
        <v>221.76</v>
      </c>
      <c r="AI30">
        <v>1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3</v>
      </c>
      <c r="AT30">
        <v>22.82</v>
      </c>
      <c r="AU30" t="s">
        <v>3</v>
      </c>
      <c r="AV30">
        <v>1</v>
      </c>
      <c r="AW30">
        <v>2</v>
      </c>
      <c r="AX30">
        <v>33639499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Y30*Source!I84</f>
        <v>6.1614000000000004</v>
      </c>
      <c r="CY30">
        <f>AD30</f>
        <v>221.76</v>
      </c>
      <c r="CZ30">
        <f>AH30</f>
        <v>221.76</v>
      </c>
      <c r="DA30">
        <f>AL30</f>
        <v>1</v>
      </c>
      <c r="DB30">
        <f t="shared" si="0"/>
        <v>5060.5600000000004</v>
      </c>
      <c r="DC30">
        <f t="shared" si="1"/>
        <v>0</v>
      </c>
    </row>
    <row r="31" spans="1:107">
      <c r="A31">
        <f>ROW(Source!A120)</f>
        <v>120</v>
      </c>
      <c r="B31">
        <v>33525518</v>
      </c>
      <c r="C31">
        <v>33620772</v>
      </c>
      <c r="D31">
        <v>18406804</v>
      </c>
      <c r="E31">
        <v>1</v>
      </c>
      <c r="F31">
        <v>1</v>
      </c>
      <c r="G31">
        <v>1</v>
      </c>
      <c r="H31">
        <v>1</v>
      </c>
      <c r="I31" t="s">
        <v>577</v>
      </c>
      <c r="J31" t="s">
        <v>3</v>
      </c>
      <c r="K31" t="s">
        <v>578</v>
      </c>
      <c r="L31">
        <v>1369</v>
      </c>
      <c r="N31">
        <v>1013</v>
      </c>
      <c r="O31" t="s">
        <v>579</v>
      </c>
      <c r="P31" t="s">
        <v>579</v>
      </c>
      <c r="Q31">
        <v>1</v>
      </c>
      <c r="W31">
        <v>0</v>
      </c>
      <c r="X31">
        <v>254330056</v>
      </c>
      <c r="Y31">
        <v>3.77</v>
      </c>
      <c r="AA31">
        <v>0</v>
      </c>
      <c r="AB31">
        <v>0</v>
      </c>
      <c r="AC31">
        <v>0</v>
      </c>
      <c r="AD31">
        <v>221.76</v>
      </c>
      <c r="AE31">
        <v>0</v>
      </c>
      <c r="AF31">
        <v>0</v>
      </c>
      <c r="AG31">
        <v>0</v>
      </c>
      <c r="AH31">
        <v>221.76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3</v>
      </c>
      <c r="AT31">
        <v>3.77</v>
      </c>
      <c r="AU31" t="s">
        <v>3</v>
      </c>
      <c r="AV31">
        <v>1</v>
      </c>
      <c r="AW31">
        <v>2</v>
      </c>
      <c r="AX31">
        <v>33620775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Y31*Source!I120</f>
        <v>0.76304799999999995</v>
      </c>
      <c r="CY31">
        <f>AD31</f>
        <v>221.76</v>
      </c>
      <c r="CZ31">
        <f>AH31</f>
        <v>221.76</v>
      </c>
      <c r="DA31">
        <f>AL31</f>
        <v>1</v>
      </c>
      <c r="DB31">
        <f t="shared" si="0"/>
        <v>836.04</v>
      </c>
      <c r="DC31">
        <f t="shared" si="1"/>
        <v>0</v>
      </c>
    </row>
    <row r="32" spans="1:107">
      <c r="A32">
        <f>ROW(Source!A120)</f>
        <v>120</v>
      </c>
      <c r="B32">
        <v>33525518</v>
      </c>
      <c r="C32">
        <v>33620772</v>
      </c>
      <c r="D32">
        <v>29164349</v>
      </c>
      <c r="E32">
        <v>1</v>
      </c>
      <c r="F32">
        <v>1</v>
      </c>
      <c r="G32">
        <v>1</v>
      </c>
      <c r="H32">
        <v>3</v>
      </c>
      <c r="I32" t="s">
        <v>26</v>
      </c>
      <c r="J32" t="s">
        <v>29</v>
      </c>
      <c r="K32" t="s">
        <v>27</v>
      </c>
      <c r="L32">
        <v>1348</v>
      </c>
      <c r="N32">
        <v>1009</v>
      </c>
      <c r="O32" t="s">
        <v>28</v>
      </c>
      <c r="P32" t="s">
        <v>28</v>
      </c>
      <c r="Q32">
        <v>1000</v>
      </c>
      <c r="W32">
        <v>0</v>
      </c>
      <c r="X32">
        <v>-304821490</v>
      </c>
      <c r="Y32">
        <v>0.11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0</v>
      </c>
      <c r="AP32">
        <v>0</v>
      </c>
      <c r="AQ32">
        <v>0</v>
      </c>
      <c r="AR32">
        <v>0</v>
      </c>
      <c r="AS32" t="s">
        <v>3</v>
      </c>
      <c r="AT32">
        <v>0.11</v>
      </c>
      <c r="AU32" t="s">
        <v>3</v>
      </c>
      <c r="AV32">
        <v>0</v>
      </c>
      <c r="AW32">
        <v>2</v>
      </c>
      <c r="AX32">
        <v>33620776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Y32*Source!I120</f>
        <v>2.2263999999999999E-2</v>
      </c>
      <c r="CY32">
        <f>AA32</f>
        <v>0</v>
      </c>
      <c r="CZ32">
        <f>AE32</f>
        <v>0</v>
      </c>
      <c r="DA32">
        <f>AI32</f>
        <v>1</v>
      </c>
      <c r="DB32">
        <f t="shared" si="0"/>
        <v>0</v>
      </c>
      <c r="DC32">
        <f t="shared" si="1"/>
        <v>0</v>
      </c>
    </row>
    <row r="33" spans="1:107">
      <c r="A33">
        <f>ROW(Source!A122)</f>
        <v>122</v>
      </c>
      <c r="B33">
        <v>33525518</v>
      </c>
      <c r="C33">
        <v>33620682</v>
      </c>
      <c r="D33">
        <v>18406804</v>
      </c>
      <c r="E33">
        <v>1</v>
      </c>
      <c r="F33">
        <v>1</v>
      </c>
      <c r="G33">
        <v>1</v>
      </c>
      <c r="H33">
        <v>1</v>
      </c>
      <c r="I33" t="s">
        <v>577</v>
      </c>
      <c r="J33" t="s">
        <v>3</v>
      </c>
      <c r="K33" t="s">
        <v>578</v>
      </c>
      <c r="L33">
        <v>1369</v>
      </c>
      <c r="N33">
        <v>1013</v>
      </c>
      <c r="O33" t="s">
        <v>579</v>
      </c>
      <c r="P33" t="s">
        <v>579</v>
      </c>
      <c r="Q33">
        <v>1</v>
      </c>
      <c r="W33">
        <v>0</v>
      </c>
      <c r="X33">
        <v>254330056</v>
      </c>
      <c r="Y33">
        <v>11.39</v>
      </c>
      <c r="AA33">
        <v>0</v>
      </c>
      <c r="AB33">
        <v>0</v>
      </c>
      <c r="AC33">
        <v>0</v>
      </c>
      <c r="AD33">
        <v>221.76</v>
      </c>
      <c r="AE33">
        <v>0</v>
      </c>
      <c r="AF33">
        <v>0</v>
      </c>
      <c r="AG33">
        <v>0</v>
      </c>
      <c r="AH33">
        <v>221.76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11.39</v>
      </c>
      <c r="AU33" t="s">
        <v>3</v>
      </c>
      <c r="AV33">
        <v>1</v>
      </c>
      <c r="AW33">
        <v>2</v>
      </c>
      <c r="AX33">
        <v>33620687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Y33*Source!I122</f>
        <v>2.8816700000000002</v>
      </c>
      <c r="CY33">
        <f>AD33</f>
        <v>221.76</v>
      </c>
      <c r="CZ33">
        <f>AH33</f>
        <v>221.76</v>
      </c>
      <c r="DA33">
        <f>AL33</f>
        <v>1</v>
      </c>
      <c r="DB33">
        <f t="shared" si="0"/>
        <v>2525.85</v>
      </c>
      <c r="DC33">
        <f t="shared" si="1"/>
        <v>0</v>
      </c>
    </row>
    <row r="34" spans="1:107">
      <c r="A34">
        <f>ROW(Source!A122)</f>
        <v>122</v>
      </c>
      <c r="B34">
        <v>33525518</v>
      </c>
      <c r="C34">
        <v>33620682</v>
      </c>
      <c r="D34">
        <v>121548</v>
      </c>
      <c r="E34">
        <v>1</v>
      </c>
      <c r="F34">
        <v>1</v>
      </c>
      <c r="G34">
        <v>1</v>
      </c>
      <c r="H34">
        <v>1</v>
      </c>
      <c r="I34" t="s">
        <v>30</v>
      </c>
      <c r="J34" t="s">
        <v>3</v>
      </c>
      <c r="K34" t="s">
        <v>580</v>
      </c>
      <c r="L34">
        <v>608254</v>
      </c>
      <c r="N34">
        <v>1013</v>
      </c>
      <c r="O34" t="s">
        <v>581</v>
      </c>
      <c r="P34" t="s">
        <v>581</v>
      </c>
      <c r="Q34">
        <v>1</v>
      </c>
      <c r="W34">
        <v>0</v>
      </c>
      <c r="X34">
        <v>-185737400</v>
      </c>
      <c r="Y34">
        <v>0.13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3</v>
      </c>
      <c r="AT34">
        <v>0.13</v>
      </c>
      <c r="AU34" t="s">
        <v>3</v>
      </c>
      <c r="AV34">
        <v>2</v>
      </c>
      <c r="AW34">
        <v>2</v>
      </c>
      <c r="AX34">
        <v>33620688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Y34*Source!I122</f>
        <v>3.2890000000000003E-2</v>
      </c>
      <c r="CY34">
        <f>AD34</f>
        <v>0</v>
      </c>
      <c r="CZ34">
        <f>AH34</f>
        <v>0</v>
      </c>
      <c r="DA34">
        <f>AL34</f>
        <v>1</v>
      </c>
      <c r="DB34">
        <f t="shared" si="0"/>
        <v>0</v>
      </c>
      <c r="DC34">
        <f t="shared" si="1"/>
        <v>0</v>
      </c>
    </row>
    <row r="35" spans="1:107">
      <c r="A35">
        <f>ROW(Source!A122)</f>
        <v>122</v>
      </c>
      <c r="B35">
        <v>33525518</v>
      </c>
      <c r="C35">
        <v>33620682</v>
      </c>
      <c r="D35">
        <v>29172556</v>
      </c>
      <c r="E35">
        <v>1</v>
      </c>
      <c r="F35">
        <v>1</v>
      </c>
      <c r="G35">
        <v>1</v>
      </c>
      <c r="H35">
        <v>2</v>
      </c>
      <c r="I35" t="s">
        <v>582</v>
      </c>
      <c r="J35" t="s">
        <v>583</v>
      </c>
      <c r="K35" t="s">
        <v>584</v>
      </c>
      <c r="L35">
        <v>1368</v>
      </c>
      <c r="N35">
        <v>1011</v>
      </c>
      <c r="O35" t="s">
        <v>585</v>
      </c>
      <c r="P35" t="s">
        <v>585</v>
      </c>
      <c r="Q35">
        <v>1</v>
      </c>
      <c r="W35">
        <v>0</v>
      </c>
      <c r="X35">
        <v>-1302720870</v>
      </c>
      <c r="Y35">
        <v>0.13</v>
      </c>
      <c r="AA35">
        <v>0</v>
      </c>
      <c r="AB35">
        <v>445.46</v>
      </c>
      <c r="AC35">
        <v>427.95</v>
      </c>
      <c r="AD35">
        <v>0</v>
      </c>
      <c r="AE35">
        <v>0</v>
      </c>
      <c r="AF35">
        <v>31.26</v>
      </c>
      <c r="AG35">
        <v>13.5</v>
      </c>
      <c r="AH35">
        <v>0</v>
      </c>
      <c r="AI35">
        <v>1</v>
      </c>
      <c r="AJ35">
        <v>14.25</v>
      </c>
      <c r="AK35">
        <v>31.7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0.13</v>
      </c>
      <c r="AU35" t="s">
        <v>3</v>
      </c>
      <c r="AV35">
        <v>0</v>
      </c>
      <c r="AW35">
        <v>2</v>
      </c>
      <c r="AX35">
        <v>33620689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Y35*Source!I122</f>
        <v>3.2890000000000003E-2</v>
      </c>
      <c r="CY35">
        <f>AB35</f>
        <v>445.46</v>
      </c>
      <c r="CZ35">
        <f>AF35</f>
        <v>31.26</v>
      </c>
      <c r="DA35">
        <f>AJ35</f>
        <v>14.25</v>
      </c>
      <c r="DB35">
        <f t="shared" si="0"/>
        <v>4.0599999999999996</v>
      </c>
      <c r="DC35">
        <f t="shared" si="1"/>
        <v>1.76</v>
      </c>
    </row>
    <row r="36" spans="1:107">
      <c r="A36">
        <f>ROW(Source!A122)</f>
        <v>122</v>
      </c>
      <c r="B36">
        <v>33525518</v>
      </c>
      <c r="C36">
        <v>33620682</v>
      </c>
      <c r="D36">
        <v>29164349</v>
      </c>
      <c r="E36">
        <v>1</v>
      </c>
      <c r="F36">
        <v>1</v>
      </c>
      <c r="G36">
        <v>1</v>
      </c>
      <c r="H36">
        <v>3</v>
      </c>
      <c r="I36" t="s">
        <v>26</v>
      </c>
      <c r="J36" t="s">
        <v>29</v>
      </c>
      <c r="K36" t="s">
        <v>27</v>
      </c>
      <c r="L36">
        <v>1348</v>
      </c>
      <c r="N36">
        <v>1009</v>
      </c>
      <c r="O36" t="s">
        <v>28</v>
      </c>
      <c r="P36" t="s">
        <v>28</v>
      </c>
      <c r="Q36">
        <v>1000</v>
      </c>
      <c r="W36">
        <v>0</v>
      </c>
      <c r="X36">
        <v>-304821490</v>
      </c>
      <c r="Y36">
        <v>0.47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0</v>
      </c>
      <c r="AP36">
        <v>0</v>
      </c>
      <c r="AQ36">
        <v>0</v>
      </c>
      <c r="AR36">
        <v>0</v>
      </c>
      <c r="AS36" t="s">
        <v>3</v>
      </c>
      <c r="AT36">
        <v>0.47</v>
      </c>
      <c r="AU36" t="s">
        <v>3</v>
      </c>
      <c r="AV36">
        <v>0</v>
      </c>
      <c r="AW36">
        <v>2</v>
      </c>
      <c r="AX36">
        <v>33620690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Y36*Source!I122</f>
        <v>0.11890999999999999</v>
      </c>
      <c r="CY36">
        <f>AA36</f>
        <v>0</v>
      </c>
      <c r="CZ36">
        <f>AE36</f>
        <v>0</v>
      </c>
      <c r="DA36">
        <f>AI36</f>
        <v>1</v>
      </c>
      <c r="DB36">
        <f t="shared" si="0"/>
        <v>0</v>
      </c>
      <c r="DC36">
        <f t="shared" si="1"/>
        <v>0</v>
      </c>
    </row>
    <row r="37" spans="1:107">
      <c r="A37">
        <f>ROW(Source!A124)</f>
        <v>124</v>
      </c>
      <c r="B37">
        <v>33525518</v>
      </c>
      <c r="C37">
        <v>33620628</v>
      </c>
      <c r="D37">
        <v>18406804</v>
      </c>
      <c r="E37">
        <v>1</v>
      </c>
      <c r="F37">
        <v>1</v>
      </c>
      <c r="G37">
        <v>1</v>
      </c>
      <c r="H37">
        <v>1</v>
      </c>
      <c r="I37" t="s">
        <v>577</v>
      </c>
      <c r="J37" t="s">
        <v>3</v>
      </c>
      <c r="K37" t="s">
        <v>578</v>
      </c>
      <c r="L37">
        <v>1369</v>
      </c>
      <c r="N37">
        <v>1013</v>
      </c>
      <c r="O37" t="s">
        <v>579</v>
      </c>
      <c r="P37" t="s">
        <v>579</v>
      </c>
      <c r="Q37">
        <v>1</v>
      </c>
      <c r="W37">
        <v>0</v>
      </c>
      <c r="X37">
        <v>254330056</v>
      </c>
      <c r="Y37">
        <v>7.67</v>
      </c>
      <c r="AA37">
        <v>0</v>
      </c>
      <c r="AB37">
        <v>0</v>
      </c>
      <c r="AC37">
        <v>0</v>
      </c>
      <c r="AD37">
        <v>221.76</v>
      </c>
      <c r="AE37">
        <v>0</v>
      </c>
      <c r="AF37">
        <v>0</v>
      </c>
      <c r="AG37">
        <v>0</v>
      </c>
      <c r="AH37">
        <v>221.76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3</v>
      </c>
      <c r="AT37">
        <v>7.67</v>
      </c>
      <c r="AU37" t="s">
        <v>3</v>
      </c>
      <c r="AV37">
        <v>1</v>
      </c>
      <c r="AW37">
        <v>2</v>
      </c>
      <c r="AX37">
        <v>33620631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Y37*Source!I124</f>
        <v>1.94051</v>
      </c>
      <c r="CY37">
        <f>AD37</f>
        <v>221.76</v>
      </c>
      <c r="CZ37">
        <f>AH37</f>
        <v>221.76</v>
      </c>
      <c r="DA37">
        <f>AL37</f>
        <v>1</v>
      </c>
      <c r="DB37">
        <f t="shared" si="0"/>
        <v>1700.9</v>
      </c>
      <c r="DC37">
        <f t="shared" si="1"/>
        <v>0</v>
      </c>
    </row>
    <row r="38" spans="1:107">
      <c r="A38">
        <f>ROW(Source!A124)</f>
        <v>124</v>
      </c>
      <c r="B38">
        <v>33525518</v>
      </c>
      <c r="C38">
        <v>33620628</v>
      </c>
      <c r="D38">
        <v>29164349</v>
      </c>
      <c r="E38">
        <v>1</v>
      </c>
      <c r="F38">
        <v>1</v>
      </c>
      <c r="G38">
        <v>1</v>
      </c>
      <c r="H38">
        <v>3</v>
      </c>
      <c r="I38" t="s">
        <v>26</v>
      </c>
      <c r="J38" t="s">
        <v>29</v>
      </c>
      <c r="K38" t="s">
        <v>27</v>
      </c>
      <c r="L38">
        <v>1348</v>
      </c>
      <c r="N38">
        <v>1009</v>
      </c>
      <c r="O38" t="s">
        <v>28</v>
      </c>
      <c r="P38" t="s">
        <v>28</v>
      </c>
      <c r="Q38">
        <v>1000</v>
      </c>
      <c r="W38">
        <v>0</v>
      </c>
      <c r="X38">
        <v>-304821490</v>
      </c>
      <c r="Y38">
        <v>0.7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N38">
        <v>0</v>
      </c>
      <c r="AO38">
        <v>0</v>
      </c>
      <c r="AP38">
        <v>0</v>
      </c>
      <c r="AQ38">
        <v>0</v>
      </c>
      <c r="AR38">
        <v>0</v>
      </c>
      <c r="AS38" t="s">
        <v>3</v>
      </c>
      <c r="AT38">
        <v>0.7</v>
      </c>
      <c r="AU38" t="s">
        <v>3</v>
      </c>
      <c r="AV38">
        <v>0</v>
      </c>
      <c r="AW38">
        <v>2</v>
      </c>
      <c r="AX38">
        <v>33620632</v>
      </c>
      <c r="AY38">
        <v>1</v>
      </c>
      <c r="AZ38">
        <v>0</v>
      </c>
      <c r="BA38">
        <v>38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Y38*Source!I124</f>
        <v>0.17709999999999998</v>
      </c>
      <c r="CY38">
        <f>AA38</f>
        <v>0</v>
      </c>
      <c r="CZ38">
        <f>AE38</f>
        <v>0</v>
      </c>
      <c r="DA38">
        <f>AI38</f>
        <v>1</v>
      </c>
      <c r="DB38">
        <f t="shared" si="0"/>
        <v>0</v>
      </c>
      <c r="DC38">
        <f t="shared" si="1"/>
        <v>0</v>
      </c>
    </row>
    <row r="39" spans="1:107">
      <c r="A39">
        <f>ROW(Source!A126)</f>
        <v>126</v>
      </c>
      <c r="B39">
        <v>33525518</v>
      </c>
      <c r="C39">
        <v>33620834</v>
      </c>
      <c r="D39">
        <v>18406785</v>
      </c>
      <c r="E39">
        <v>1</v>
      </c>
      <c r="F39">
        <v>1</v>
      </c>
      <c r="G39">
        <v>1</v>
      </c>
      <c r="H39">
        <v>1</v>
      </c>
      <c r="I39" t="s">
        <v>586</v>
      </c>
      <c r="J39" t="s">
        <v>3</v>
      </c>
      <c r="K39" t="s">
        <v>587</v>
      </c>
      <c r="L39">
        <v>1369</v>
      </c>
      <c r="N39">
        <v>1013</v>
      </c>
      <c r="O39" t="s">
        <v>579</v>
      </c>
      <c r="P39" t="s">
        <v>579</v>
      </c>
      <c r="Q39">
        <v>1</v>
      </c>
      <c r="W39">
        <v>0</v>
      </c>
      <c r="X39">
        <v>645971194</v>
      </c>
      <c r="Y39">
        <v>146.07</v>
      </c>
      <c r="AA39">
        <v>0</v>
      </c>
      <c r="AB39">
        <v>0</v>
      </c>
      <c r="AC39">
        <v>0</v>
      </c>
      <c r="AD39">
        <v>251.89</v>
      </c>
      <c r="AE39">
        <v>0</v>
      </c>
      <c r="AF39">
        <v>0</v>
      </c>
      <c r="AG39">
        <v>0</v>
      </c>
      <c r="AH39">
        <v>251.89</v>
      </c>
      <c r="AI39">
        <v>1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0</v>
      </c>
      <c r="AQ39">
        <v>0</v>
      </c>
      <c r="AR39">
        <v>0</v>
      </c>
      <c r="AS39" t="s">
        <v>3</v>
      </c>
      <c r="AT39">
        <v>146.07</v>
      </c>
      <c r="AU39" t="s">
        <v>3</v>
      </c>
      <c r="AV39">
        <v>1</v>
      </c>
      <c r="AW39">
        <v>2</v>
      </c>
      <c r="AX39">
        <v>33620841</v>
      </c>
      <c r="AY39">
        <v>1</v>
      </c>
      <c r="AZ39">
        <v>0</v>
      </c>
      <c r="BA39">
        <v>39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Y39*Source!I126</f>
        <v>80.513784000000001</v>
      </c>
      <c r="CY39">
        <f>AD39</f>
        <v>251.89</v>
      </c>
      <c r="CZ39">
        <f>AH39</f>
        <v>251.89</v>
      </c>
      <c r="DA39">
        <f>AL39</f>
        <v>1</v>
      </c>
      <c r="DB39">
        <f t="shared" si="0"/>
        <v>36793.57</v>
      </c>
      <c r="DC39">
        <f t="shared" si="1"/>
        <v>0</v>
      </c>
    </row>
    <row r="40" spans="1:107">
      <c r="A40">
        <f>ROW(Source!A126)</f>
        <v>126</v>
      </c>
      <c r="B40">
        <v>33525518</v>
      </c>
      <c r="C40">
        <v>33620834</v>
      </c>
      <c r="D40">
        <v>121548</v>
      </c>
      <c r="E40">
        <v>1</v>
      </c>
      <c r="F40">
        <v>1</v>
      </c>
      <c r="G40">
        <v>1</v>
      </c>
      <c r="H40">
        <v>1</v>
      </c>
      <c r="I40" t="s">
        <v>30</v>
      </c>
      <c r="J40" t="s">
        <v>3</v>
      </c>
      <c r="K40" t="s">
        <v>580</v>
      </c>
      <c r="L40">
        <v>608254</v>
      </c>
      <c r="N40">
        <v>1013</v>
      </c>
      <c r="O40" t="s">
        <v>581</v>
      </c>
      <c r="P40" t="s">
        <v>581</v>
      </c>
      <c r="Q40">
        <v>1</v>
      </c>
      <c r="W40">
        <v>0</v>
      </c>
      <c r="X40">
        <v>-185737400</v>
      </c>
      <c r="Y40">
        <v>0.67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0</v>
      </c>
      <c r="AQ40">
        <v>0</v>
      </c>
      <c r="AR40">
        <v>0</v>
      </c>
      <c r="AS40" t="s">
        <v>3</v>
      </c>
      <c r="AT40">
        <v>0.67</v>
      </c>
      <c r="AU40" t="s">
        <v>3</v>
      </c>
      <c r="AV40">
        <v>2</v>
      </c>
      <c r="AW40">
        <v>2</v>
      </c>
      <c r="AX40">
        <v>33620842</v>
      </c>
      <c r="AY40">
        <v>1</v>
      </c>
      <c r="AZ40">
        <v>0</v>
      </c>
      <c r="BA40">
        <v>40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Y40*Source!I126</f>
        <v>0.36930400000000002</v>
      </c>
      <c r="CY40">
        <f>AD40</f>
        <v>0</v>
      </c>
      <c r="CZ40">
        <f>AH40</f>
        <v>0</v>
      </c>
      <c r="DA40">
        <f>AL40</f>
        <v>1</v>
      </c>
      <c r="DB40">
        <f t="shared" si="0"/>
        <v>0</v>
      </c>
      <c r="DC40">
        <f t="shared" si="1"/>
        <v>0</v>
      </c>
    </row>
    <row r="41" spans="1:107">
      <c r="A41">
        <f>ROW(Source!A126)</f>
        <v>126</v>
      </c>
      <c r="B41">
        <v>33525518</v>
      </c>
      <c r="C41">
        <v>33620834</v>
      </c>
      <c r="D41">
        <v>29172556</v>
      </c>
      <c r="E41">
        <v>1</v>
      </c>
      <c r="F41">
        <v>1</v>
      </c>
      <c r="G41">
        <v>1</v>
      </c>
      <c r="H41">
        <v>2</v>
      </c>
      <c r="I41" t="s">
        <v>582</v>
      </c>
      <c r="J41" t="s">
        <v>583</v>
      </c>
      <c r="K41" t="s">
        <v>584</v>
      </c>
      <c r="L41">
        <v>1368</v>
      </c>
      <c r="N41">
        <v>1011</v>
      </c>
      <c r="O41" t="s">
        <v>585</v>
      </c>
      <c r="P41" t="s">
        <v>585</v>
      </c>
      <c r="Q41">
        <v>1</v>
      </c>
      <c r="W41">
        <v>0</v>
      </c>
      <c r="X41">
        <v>-1302720870</v>
      </c>
      <c r="Y41">
        <v>0.67</v>
      </c>
      <c r="AA41">
        <v>0</v>
      </c>
      <c r="AB41">
        <v>445.46</v>
      </c>
      <c r="AC41">
        <v>427.95</v>
      </c>
      <c r="AD41">
        <v>0</v>
      </c>
      <c r="AE41">
        <v>0</v>
      </c>
      <c r="AF41">
        <v>31.26</v>
      </c>
      <c r="AG41">
        <v>13.5</v>
      </c>
      <c r="AH41">
        <v>0</v>
      </c>
      <c r="AI41">
        <v>1</v>
      </c>
      <c r="AJ41">
        <v>14.25</v>
      </c>
      <c r="AK41">
        <v>31.7</v>
      </c>
      <c r="AL41">
        <v>1</v>
      </c>
      <c r="AN41">
        <v>0</v>
      </c>
      <c r="AO41">
        <v>1</v>
      </c>
      <c r="AP41">
        <v>0</v>
      </c>
      <c r="AQ41">
        <v>0</v>
      </c>
      <c r="AR41">
        <v>0</v>
      </c>
      <c r="AS41" t="s">
        <v>3</v>
      </c>
      <c r="AT41">
        <v>0.67</v>
      </c>
      <c r="AU41" t="s">
        <v>3</v>
      </c>
      <c r="AV41">
        <v>0</v>
      </c>
      <c r="AW41">
        <v>2</v>
      </c>
      <c r="AX41">
        <v>33620843</v>
      </c>
      <c r="AY41">
        <v>1</v>
      </c>
      <c r="AZ41">
        <v>0</v>
      </c>
      <c r="BA41">
        <v>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Y41*Source!I126</f>
        <v>0.36930400000000002</v>
      </c>
      <c r="CY41">
        <f>AB41</f>
        <v>445.46</v>
      </c>
      <c r="CZ41">
        <f>AF41</f>
        <v>31.26</v>
      </c>
      <c r="DA41">
        <f>AJ41</f>
        <v>14.25</v>
      </c>
      <c r="DB41">
        <f t="shared" si="0"/>
        <v>20.94</v>
      </c>
      <c r="DC41">
        <f t="shared" si="1"/>
        <v>9.0500000000000007</v>
      </c>
    </row>
    <row r="42" spans="1:107">
      <c r="A42">
        <f>ROW(Source!A126)</f>
        <v>126</v>
      </c>
      <c r="B42">
        <v>33525518</v>
      </c>
      <c r="C42">
        <v>33620834</v>
      </c>
      <c r="D42">
        <v>29145216</v>
      </c>
      <c r="E42">
        <v>1</v>
      </c>
      <c r="F42">
        <v>1</v>
      </c>
      <c r="G42">
        <v>1</v>
      </c>
      <c r="H42">
        <v>3</v>
      </c>
      <c r="I42" t="s">
        <v>588</v>
      </c>
      <c r="J42" t="s">
        <v>589</v>
      </c>
      <c r="K42" t="s">
        <v>590</v>
      </c>
      <c r="L42">
        <v>1339</v>
      </c>
      <c r="N42">
        <v>1007</v>
      </c>
      <c r="O42" t="s">
        <v>591</v>
      </c>
      <c r="P42" t="s">
        <v>591</v>
      </c>
      <c r="Q42">
        <v>1</v>
      </c>
      <c r="W42">
        <v>0</v>
      </c>
      <c r="X42">
        <v>1492286678</v>
      </c>
      <c r="Y42">
        <v>2.2000000000000002</v>
      </c>
      <c r="AA42">
        <v>3332.95</v>
      </c>
      <c r="AB42">
        <v>0</v>
      </c>
      <c r="AC42">
        <v>0</v>
      </c>
      <c r="AD42">
        <v>0</v>
      </c>
      <c r="AE42">
        <v>477.5</v>
      </c>
      <c r="AF42">
        <v>0</v>
      </c>
      <c r="AG42">
        <v>0</v>
      </c>
      <c r="AH42">
        <v>0</v>
      </c>
      <c r="AI42">
        <v>6.98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0</v>
      </c>
      <c r="AQ42">
        <v>0</v>
      </c>
      <c r="AR42">
        <v>0</v>
      </c>
      <c r="AS42" t="s">
        <v>3</v>
      </c>
      <c r="AT42">
        <v>2.2000000000000002</v>
      </c>
      <c r="AU42" t="s">
        <v>3</v>
      </c>
      <c r="AV42">
        <v>0</v>
      </c>
      <c r="AW42">
        <v>2</v>
      </c>
      <c r="AX42">
        <v>33620844</v>
      </c>
      <c r="AY42">
        <v>1</v>
      </c>
      <c r="AZ42">
        <v>0</v>
      </c>
      <c r="BA42">
        <v>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Y42*Source!I126</f>
        <v>1.2126400000000002</v>
      </c>
      <c r="CY42">
        <f>AA42</f>
        <v>3332.95</v>
      </c>
      <c r="CZ42">
        <f>AE42</f>
        <v>477.5</v>
      </c>
      <c r="DA42">
        <f>AI42</f>
        <v>6.98</v>
      </c>
      <c r="DB42">
        <f t="shared" si="0"/>
        <v>1050.5</v>
      </c>
      <c r="DC42">
        <f t="shared" si="1"/>
        <v>0</v>
      </c>
    </row>
    <row r="43" spans="1:107">
      <c r="A43">
        <f>ROW(Source!A126)</f>
        <v>126</v>
      </c>
      <c r="B43">
        <v>33525518</v>
      </c>
      <c r="C43">
        <v>33620834</v>
      </c>
      <c r="D43">
        <v>29150040</v>
      </c>
      <c r="E43">
        <v>1</v>
      </c>
      <c r="F43">
        <v>1</v>
      </c>
      <c r="G43">
        <v>1</v>
      </c>
      <c r="H43">
        <v>3</v>
      </c>
      <c r="I43" t="s">
        <v>592</v>
      </c>
      <c r="J43" t="s">
        <v>593</v>
      </c>
      <c r="K43" t="s">
        <v>594</v>
      </c>
      <c r="L43">
        <v>1339</v>
      </c>
      <c r="N43">
        <v>1007</v>
      </c>
      <c r="O43" t="s">
        <v>591</v>
      </c>
      <c r="P43" t="s">
        <v>591</v>
      </c>
      <c r="Q43">
        <v>1</v>
      </c>
      <c r="W43">
        <v>0</v>
      </c>
      <c r="X43">
        <v>693153122</v>
      </c>
      <c r="Y43">
        <v>0.35</v>
      </c>
      <c r="AA43">
        <v>22.2</v>
      </c>
      <c r="AB43">
        <v>0</v>
      </c>
      <c r="AC43">
        <v>0</v>
      </c>
      <c r="AD43">
        <v>0</v>
      </c>
      <c r="AE43">
        <v>2.44</v>
      </c>
      <c r="AF43">
        <v>0</v>
      </c>
      <c r="AG43">
        <v>0</v>
      </c>
      <c r="AH43">
        <v>0</v>
      </c>
      <c r="AI43">
        <v>9.1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3</v>
      </c>
      <c r="AT43">
        <v>0.35</v>
      </c>
      <c r="AU43" t="s">
        <v>3</v>
      </c>
      <c r="AV43">
        <v>0</v>
      </c>
      <c r="AW43">
        <v>2</v>
      </c>
      <c r="AX43">
        <v>33620845</v>
      </c>
      <c r="AY43">
        <v>1</v>
      </c>
      <c r="AZ43">
        <v>0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Y43*Source!I126</f>
        <v>0.19292000000000001</v>
      </c>
      <c r="CY43">
        <f>AA43</f>
        <v>22.2</v>
      </c>
      <c r="CZ43">
        <f>AE43</f>
        <v>2.44</v>
      </c>
      <c r="DA43">
        <f>AI43</f>
        <v>9.1</v>
      </c>
      <c r="DB43">
        <f t="shared" si="0"/>
        <v>0.85</v>
      </c>
      <c r="DC43">
        <f t="shared" si="1"/>
        <v>0</v>
      </c>
    </row>
    <row r="44" spans="1:107">
      <c r="A44">
        <f>ROW(Source!A126)</f>
        <v>126</v>
      </c>
      <c r="B44">
        <v>33525518</v>
      </c>
      <c r="C44">
        <v>33620834</v>
      </c>
      <c r="D44">
        <v>29164349</v>
      </c>
      <c r="E44">
        <v>1</v>
      </c>
      <c r="F44">
        <v>1</v>
      </c>
      <c r="G44">
        <v>1</v>
      </c>
      <c r="H44">
        <v>3</v>
      </c>
      <c r="I44" t="s">
        <v>26</v>
      </c>
      <c r="J44" t="s">
        <v>29</v>
      </c>
      <c r="K44" t="s">
        <v>27</v>
      </c>
      <c r="L44">
        <v>1348</v>
      </c>
      <c r="N44">
        <v>1009</v>
      </c>
      <c r="O44" t="s">
        <v>28</v>
      </c>
      <c r="P44" t="s">
        <v>28</v>
      </c>
      <c r="Q44">
        <v>1000</v>
      </c>
      <c r="W44">
        <v>0</v>
      </c>
      <c r="X44">
        <v>-304821490</v>
      </c>
      <c r="Y44">
        <v>3.38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1</v>
      </c>
      <c r="AJ44">
        <v>1</v>
      </c>
      <c r="AK44">
        <v>1</v>
      </c>
      <c r="AL44">
        <v>1</v>
      </c>
      <c r="AN44">
        <v>0</v>
      </c>
      <c r="AO44">
        <v>0</v>
      </c>
      <c r="AP44">
        <v>0</v>
      </c>
      <c r="AQ44">
        <v>0</v>
      </c>
      <c r="AR44">
        <v>0</v>
      </c>
      <c r="AS44" t="s">
        <v>3</v>
      </c>
      <c r="AT44">
        <v>3.38</v>
      </c>
      <c r="AU44" t="s">
        <v>3</v>
      </c>
      <c r="AV44">
        <v>0</v>
      </c>
      <c r="AW44">
        <v>2</v>
      </c>
      <c r="AX44">
        <v>33620846</v>
      </c>
      <c r="AY44">
        <v>1</v>
      </c>
      <c r="AZ44">
        <v>0</v>
      </c>
      <c r="BA44">
        <v>44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Y44*Source!I126</f>
        <v>1.863056</v>
      </c>
      <c r="CY44">
        <f>AA44</f>
        <v>0</v>
      </c>
      <c r="CZ44">
        <f>AE44</f>
        <v>0</v>
      </c>
      <c r="DA44">
        <f>AI44</f>
        <v>1</v>
      </c>
      <c r="DB44">
        <f t="shared" si="0"/>
        <v>0</v>
      </c>
      <c r="DC44">
        <f t="shared" si="1"/>
        <v>0</v>
      </c>
    </row>
    <row r="45" spans="1:107">
      <c r="A45">
        <f>ROW(Source!A128)</f>
        <v>128</v>
      </c>
      <c r="B45">
        <v>33525518</v>
      </c>
      <c r="C45">
        <v>33639500</v>
      </c>
      <c r="D45">
        <v>18406804</v>
      </c>
      <c r="E45">
        <v>1</v>
      </c>
      <c r="F45">
        <v>1</v>
      </c>
      <c r="G45">
        <v>1</v>
      </c>
      <c r="H45">
        <v>1</v>
      </c>
      <c r="I45" t="s">
        <v>577</v>
      </c>
      <c r="J45" t="s">
        <v>3</v>
      </c>
      <c r="K45" t="s">
        <v>578</v>
      </c>
      <c r="L45">
        <v>1369</v>
      </c>
      <c r="N45">
        <v>1013</v>
      </c>
      <c r="O45" t="s">
        <v>579</v>
      </c>
      <c r="P45" t="s">
        <v>579</v>
      </c>
      <c r="Q45">
        <v>1</v>
      </c>
      <c r="W45">
        <v>0</v>
      </c>
      <c r="X45">
        <v>254330056</v>
      </c>
      <c r="Y45">
        <v>22.82</v>
      </c>
      <c r="AA45">
        <v>0</v>
      </c>
      <c r="AB45">
        <v>0</v>
      </c>
      <c r="AC45">
        <v>0</v>
      </c>
      <c r="AD45">
        <v>221.76</v>
      </c>
      <c r="AE45">
        <v>0</v>
      </c>
      <c r="AF45">
        <v>0</v>
      </c>
      <c r="AG45">
        <v>0</v>
      </c>
      <c r="AH45">
        <v>221.76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3</v>
      </c>
      <c r="AT45">
        <v>22.82</v>
      </c>
      <c r="AU45" t="s">
        <v>3</v>
      </c>
      <c r="AV45">
        <v>1</v>
      </c>
      <c r="AW45">
        <v>2</v>
      </c>
      <c r="AX45">
        <v>33639502</v>
      </c>
      <c r="AY45">
        <v>1</v>
      </c>
      <c r="AZ45">
        <v>0</v>
      </c>
      <c r="BA45">
        <v>45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Y45*Source!I128</f>
        <v>5.77346</v>
      </c>
      <c r="CY45">
        <f>AD45</f>
        <v>221.76</v>
      </c>
      <c r="CZ45">
        <f>AH45</f>
        <v>221.76</v>
      </c>
      <c r="DA45">
        <f>AL45</f>
        <v>1</v>
      </c>
      <c r="DB45">
        <f t="shared" si="0"/>
        <v>5060.5600000000004</v>
      </c>
      <c r="DC45">
        <f t="shared" si="1"/>
        <v>0</v>
      </c>
    </row>
    <row r="46" spans="1:107">
      <c r="A46">
        <f>ROW(Source!A164)</f>
        <v>164</v>
      </c>
      <c r="B46">
        <v>33525518</v>
      </c>
      <c r="C46">
        <v>33620778</v>
      </c>
      <c r="D46">
        <v>18406804</v>
      </c>
      <c r="E46">
        <v>1</v>
      </c>
      <c r="F46">
        <v>1</v>
      </c>
      <c r="G46">
        <v>1</v>
      </c>
      <c r="H46">
        <v>1</v>
      </c>
      <c r="I46" t="s">
        <v>577</v>
      </c>
      <c r="J46" t="s">
        <v>3</v>
      </c>
      <c r="K46" t="s">
        <v>578</v>
      </c>
      <c r="L46">
        <v>1369</v>
      </c>
      <c r="N46">
        <v>1013</v>
      </c>
      <c r="O46" t="s">
        <v>579</v>
      </c>
      <c r="P46" t="s">
        <v>579</v>
      </c>
      <c r="Q46">
        <v>1</v>
      </c>
      <c r="W46">
        <v>0</v>
      </c>
      <c r="X46">
        <v>254330056</v>
      </c>
      <c r="Y46">
        <v>3.77</v>
      </c>
      <c r="AA46">
        <v>0</v>
      </c>
      <c r="AB46">
        <v>0</v>
      </c>
      <c r="AC46">
        <v>0</v>
      </c>
      <c r="AD46">
        <v>221.76</v>
      </c>
      <c r="AE46">
        <v>0</v>
      </c>
      <c r="AF46">
        <v>0</v>
      </c>
      <c r="AG46">
        <v>0</v>
      </c>
      <c r="AH46">
        <v>221.76</v>
      </c>
      <c r="AI46">
        <v>1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3</v>
      </c>
      <c r="AT46">
        <v>3.77</v>
      </c>
      <c r="AU46" t="s">
        <v>3</v>
      </c>
      <c r="AV46">
        <v>1</v>
      </c>
      <c r="AW46">
        <v>2</v>
      </c>
      <c r="AX46">
        <v>33620781</v>
      </c>
      <c r="AY46">
        <v>1</v>
      </c>
      <c r="AZ46">
        <v>0</v>
      </c>
      <c r="BA46">
        <v>46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Y46*Source!I164</f>
        <v>0.94551600000000013</v>
      </c>
      <c r="CY46">
        <f>AD46</f>
        <v>221.76</v>
      </c>
      <c r="CZ46">
        <f>AH46</f>
        <v>221.76</v>
      </c>
      <c r="DA46">
        <f>AL46</f>
        <v>1</v>
      </c>
      <c r="DB46">
        <f t="shared" si="0"/>
        <v>836.04</v>
      </c>
      <c r="DC46">
        <f t="shared" si="1"/>
        <v>0</v>
      </c>
    </row>
    <row r="47" spans="1:107">
      <c r="A47">
        <f>ROW(Source!A164)</f>
        <v>164</v>
      </c>
      <c r="B47">
        <v>33525518</v>
      </c>
      <c r="C47">
        <v>33620778</v>
      </c>
      <c r="D47">
        <v>29164349</v>
      </c>
      <c r="E47">
        <v>1</v>
      </c>
      <c r="F47">
        <v>1</v>
      </c>
      <c r="G47">
        <v>1</v>
      </c>
      <c r="H47">
        <v>3</v>
      </c>
      <c r="I47" t="s">
        <v>26</v>
      </c>
      <c r="J47" t="s">
        <v>29</v>
      </c>
      <c r="K47" t="s">
        <v>27</v>
      </c>
      <c r="L47">
        <v>1348</v>
      </c>
      <c r="N47">
        <v>1009</v>
      </c>
      <c r="O47" t="s">
        <v>28</v>
      </c>
      <c r="P47" t="s">
        <v>28</v>
      </c>
      <c r="Q47">
        <v>1000</v>
      </c>
      <c r="W47">
        <v>0</v>
      </c>
      <c r="X47">
        <v>-304821490</v>
      </c>
      <c r="Y47">
        <v>0.11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</v>
      </c>
      <c r="AJ47">
        <v>1</v>
      </c>
      <c r="AK47">
        <v>1</v>
      </c>
      <c r="AL47">
        <v>1</v>
      </c>
      <c r="AN47">
        <v>0</v>
      </c>
      <c r="AO47">
        <v>0</v>
      </c>
      <c r="AP47">
        <v>0</v>
      </c>
      <c r="AQ47">
        <v>0</v>
      </c>
      <c r="AR47">
        <v>0</v>
      </c>
      <c r="AS47" t="s">
        <v>3</v>
      </c>
      <c r="AT47">
        <v>0.11</v>
      </c>
      <c r="AU47" t="s">
        <v>3</v>
      </c>
      <c r="AV47">
        <v>0</v>
      </c>
      <c r="AW47">
        <v>2</v>
      </c>
      <c r="AX47">
        <v>33620782</v>
      </c>
      <c r="AY47">
        <v>1</v>
      </c>
      <c r="AZ47">
        <v>0</v>
      </c>
      <c r="BA47">
        <v>47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Y47*Source!I164</f>
        <v>2.7588000000000001E-2</v>
      </c>
      <c r="CY47">
        <f>AA47</f>
        <v>0</v>
      </c>
      <c r="CZ47">
        <f>AE47</f>
        <v>0</v>
      </c>
      <c r="DA47">
        <f>AI47</f>
        <v>1</v>
      </c>
      <c r="DB47">
        <f t="shared" si="0"/>
        <v>0</v>
      </c>
      <c r="DC47">
        <f t="shared" si="1"/>
        <v>0</v>
      </c>
    </row>
    <row r="48" spans="1:107">
      <c r="A48">
        <f>ROW(Source!A166)</f>
        <v>166</v>
      </c>
      <c r="B48">
        <v>33525518</v>
      </c>
      <c r="C48">
        <v>33620692</v>
      </c>
      <c r="D48">
        <v>18406804</v>
      </c>
      <c r="E48">
        <v>1</v>
      </c>
      <c r="F48">
        <v>1</v>
      </c>
      <c r="G48">
        <v>1</v>
      </c>
      <c r="H48">
        <v>1</v>
      </c>
      <c r="I48" t="s">
        <v>577</v>
      </c>
      <c r="J48" t="s">
        <v>3</v>
      </c>
      <c r="K48" t="s">
        <v>578</v>
      </c>
      <c r="L48">
        <v>1369</v>
      </c>
      <c r="N48">
        <v>1013</v>
      </c>
      <c r="O48" t="s">
        <v>579</v>
      </c>
      <c r="P48" t="s">
        <v>579</v>
      </c>
      <c r="Q48">
        <v>1</v>
      </c>
      <c r="W48">
        <v>0</v>
      </c>
      <c r="X48">
        <v>254330056</v>
      </c>
      <c r="Y48">
        <v>11.39</v>
      </c>
      <c r="AA48">
        <v>0</v>
      </c>
      <c r="AB48">
        <v>0</v>
      </c>
      <c r="AC48">
        <v>0</v>
      </c>
      <c r="AD48">
        <v>221.76</v>
      </c>
      <c r="AE48">
        <v>0</v>
      </c>
      <c r="AF48">
        <v>0</v>
      </c>
      <c r="AG48">
        <v>0</v>
      </c>
      <c r="AH48">
        <v>221.76</v>
      </c>
      <c r="AI48">
        <v>1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11.39</v>
      </c>
      <c r="AU48" t="s">
        <v>3</v>
      </c>
      <c r="AV48">
        <v>1</v>
      </c>
      <c r="AW48">
        <v>2</v>
      </c>
      <c r="AX48">
        <v>33620697</v>
      </c>
      <c r="AY48">
        <v>1</v>
      </c>
      <c r="AZ48">
        <v>0</v>
      </c>
      <c r="BA48">
        <v>48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Y48*Source!I166</f>
        <v>4.4420999999999999</v>
      </c>
      <c r="CY48">
        <f>AD48</f>
        <v>221.76</v>
      </c>
      <c r="CZ48">
        <f>AH48</f>
        <v>221.76</v>
      </c>
      <c r="DA48">
        <f>AL48</f>
        <v>1</v>
      </c>
      <c r="DB48">
        <f t="shared" si="0"/>
        <v>2525.85</v>
      </c>
      <c r="DC48">
        <f t="shared" si="1"/>
        <v>0</v>
      </c>
    </row>
    <row r="49" spans="1:107">
      <c r="A49">
        <f>ROW(Source!A166)</f>
        <v>166</v>
      </c>
      <c r="B49">
        <v>33525518</v>
      </c>
      <c r="C49">
        <v>33620692</v>
      </c>
      <c r="D49">
        <v>121548</v>
      </c>
      <c r="E49">
        <v>1</v>
      </c>
      <c r="F49">
        <v>1</v>
      </c>
      <c r="G49">
        <v>1</v>
      </c>
      <c r="H49">
        <v>1</v>
      </c>
      <c r="I49" t="s">
        <v>30</v>
      </c>
      <c r="J49" t="s">
        <v>3</v>
      </c>
      <c r="K49" t="s">
        <v>580</v>
      </c>
      <c r="L49">
        <v>608254</v>
      </c>
      <c r="N49">
        <v>1013</v>
      </c>
      <c r="O49" t="s">
        <v>581</v>
      </c>
      <c r="P49" t="s">
        <v>581</v>
      </c>
      <c r="Q49">
        <v>1</v>
      </c>
      <c r="W49">
        <v>0</v>
      </c>
      <c r="X49">
        <v>-185737400</v>
      </c>
      <c r="Y49">
        <v>0.13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0</v>
      </c>
      <c r="AQ49">
        <v>0</v>
      </c>
      <c r="AR49">
        <v>0</v>
      </c>
      <c r="AS49" t="s">
        <v>3</v>
      </c>
      <c r="AT49">
        <v>0.13</v>
      </c>
      <c r="AU49" t="s">
        <v>3</v>
      </c>
      <c r="AV49">
        <v>2</v>
      </c>
      <c r="AW49">
        <v>2</v>
      </c>
      <c r="AX49">
        <v>33620698</v>
      </c>
      <c r="AY49">
        <v>1</v>
      </c>
      <c r="AZ49">
        <v>0</v>
      </c>
      <c r="BA49">
        <v>49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Y49*Source!I166</f>
        <v>5.0700000000000002E-2</v>
      </c>
      <c r="CY49">
        <f>AD49</f>
        <v>0</v>
      </c>
      <c r="CZ49">
        <f>AH49</f>
        <v>0</v>
      </c>
      <c r="DA49">
        <f>AL49</f>
        <v>1</v>
      </c>
      <c r="DB49">
        <f t="shared" si="0"/>
        <v>0</v>
      </c>
      <c r="DC49">
        <f t="shared" si="1"/>
        <v>0</v>
      </c>
    </row>
    <row r="50" spans="1:107">
      <c r="A50">
        <f>ROW(Source!A166)</f>
        <v>166</v>
      </c>
      <c r="B50">
        <v>33525518</v>
      </c>
      <c r="C50">
        <v>33620692</v>
      </c>
      <c r="D50">
        <v>29172556</v>
      </c>
      <c r="E50">
        <v>1</v>
      </c>
      <c r="F50">
        <v>1</v>
      </c>
      <c r="G50">
        <v>1</v>
      </c>
      <c r="H50">
        <v>2</v>
      </c>
      <c r="I50" t="s">
        <v>582</v>
      </c>
      <c r="J50" t="s">
        <v>583</v>
      </c>
      <c r="K50" t="s">
        <v>584</v>
      </c>
      <c r="L50">
        <v>1368</v>
      </c>
      <c r="N50">
        <v>1011</v>
      </c>
      <c r="O50" t="s">
        <v>585</v>
      </c>
      <c r="P50" t="s">
        <v>585</v>
      </c>
      <c r="Q50">
        <v>1</v>
      </c>
      <c r="W50">
        <v>0</v>
      </c>
      <c r="X50">
        <v>-1302720870</v>
      </c>
      <c r="Y50">
        <v>0.13</v>
      </c>
      <c r="AA50">
        <v>0</v>
      </c>
      <c r="AB50">
        <v>445.46</v>
      </c>
      <c r="AC50">
        <v>427.95</v>
      </c>
      <c r="AD50">
        <v>0</v>
      </c>
      <c r="AE50">
        <v>0</v>
      </c>
      <c r="AF50">
        <v>31.26</v>
      </c>
      <c r="AG50">
        <v>13.5</v>
      </c>
      <c r="AH50">
        <v>0</v>
      </c>
      <c r="AI50">
        <v>1</v>
      </c>
      <c r="AJ50">
        <v>14.25</v>
      </c>
      <c r="AK50">
        <v>31.7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3</v>
      </c>
      <c r="AT50">
        <v>0.13</v>
      </c>
      <c r="AU50" t="s">
        <v>3</v>
      </c>
      <c r="AV50">
        <v>0</v>
      </c>
      <c r="AW50">
        <v>2</v>
      </c>
      <c r="AX50">
        <v>33620699</v>
      </c>
      <c r="AY50">
        <v>1</v>
      </c>
      <c r="AZ50">
        <v>0</v>
      </c>
      <c r="BA50">
        <v>50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Y50*Source!I166</f>
        <v>5.0700000000000002E-2</v>
      </c>
      <c r="CY50">
        <f>AB50</f>
        <v>445.46</v>
      </c>
      <c r="CZ50">
        <f>AF50</f>
        <v>31.26</v>
      </c>
      <c r="DA50">
        <f>AJ50</f>
        <v>14.25</v>
      </c>
      <c r="DB50">
        <f t="shared" si="0"/>
        <v>4.0599999999999996</v>
      </c>
      <c r="DC50">
        <f t="shared" si="1"/>
        <v>1.76</v>
      </c>
    </row>
    <row r="51" spans="1:107">
      <c r="A51">
        <f>ROW(Source!A166)</f>
        <v>166</v>
      </c>
      <c r="B51">
        <v>33525518</v>
      </c>
      <c r="C51">
        <v>33620692</v>
      </c>
      <c r="D51">
        <v>29164349</v>
      </c>
      <c r="E51">
        <v>1</v>
      </c>
      <c r="F51">
        <v>1</v>
      </c>
      <c r="G51">
        <v>1</v>
      </c>
      <c r="H51">
        <v>3</v>
      </c>
      <c r="I51" t="s">
        <v>26</v>
      </c>
      <c r="J51" t="s">
        <v>29</v>
      </c>
      <c r="K51" t="s">
        <v>27</v>
      </c>
      <c r="L51">
        <v>1348</v>
      </c>
      <c r="N51">
        <v>1009</v>
      </c>
      <c r="O51" t="s">
        <v>28</v>
      </c>
      <c r="P51" t="s">
        <v>28</v>
      </c>
      <c r="Q51">
        <v>1000</v>
      </c>
      <c r="W51">
        <v>0</v>
      </c>
      <c r="X51">
        <v>-304821490</v>
      </c>
      <c r="Y51">
        <v>0.47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1</v>
      </c>
      <c r="AJ51">
        <v>1</v>
      </c>
      <c r="AK51">
        <v>1</v>
      </c>
      <c r="AL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 t="s">
        <v>3</v>
      </c>
      <c r="AT51">
        <v>0.47</v>
      </c>
      <c r="AU51" t="s">
        <v>3</v>
      </c>
      <c r="AV51">
        <v>0</v>
      </c>
      <c r="AW51">
        <v>2</v>
      </c>
      <c r="AX51">
        <v>33620700</v>
      </c>
      <c r="AY51">
        <v>1</v>
      </c>
      <c r="AZ51">
        <v>0</v>
      </c>
      <c r="BA51">
        <v>51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Y51*Source!I166</f>
        <v>0.18329999999999999</v>
      </c>
      <c r="CY51">
        <f>AA51</f>
        <v>0</v>
      </c>
      <c r="CZ51">
        <f>AE51</f>
        <v>0</v>
      </c>
      <c r="DA51">
        <f>AI51</f>
        <v>1</v>
      </c>
      <c r="DB51">
        <f t="shared" si="0"/>
        <v>0</v>
      </c>
      <c r="DC51">
        <f t="shared" si="1"/>
        <v>0</v>
      </c>
    </row>
    <row r="52" spans="1:107">
      <c r="A52">
        <f>ROW(Source!A168)</f>
        <v>168</v>
      </c>
      <c r="B52">
        <v>33525518</v>
      </c>
      <c r="C52">
        <v>33620634</v>
      </c>
      <c r="D52">
        <v>18406804</v>
      </c>
      <c r="E52">
        <v>1</v>
      </c>
      <c r="F52">
        <v>1</v>
      </c>
      <c r="G52">
        <v>1</v>
      </c>
      <c r="H52">
        <v>1</v>
      </c>
      <c r="I52" t="s">
        <v>577</v>
      </c>
      <c r="J52" t="s">
        <v>3</v>
      </c>
      <c r="K52" t="s">
        <v>578</v>
      </c>
      <c r="L52">
        <v>1369</v>
      </c>
      <c r="N52">
        <v>1013</v>
      </c>
      <c r="O52" t="s">
        <v>579</v>
      </c>
      <c r="P52" t="s">
        <v>579</v>
      </c>
      <c r="Q52">
        <v>1</v>
      </c>
      <c r="W52">
        <v>0</v>
      </c>
      <c r="X52">
        <v>254330056</v>
      </c>
      <c r="Y52">
        <v>7.67</v>
      </c>
      <c r="AA52">
        <v>0</v>
      </c>
      <c r="AB52">
        <v>0</v>
      </c>
      <c r="AC52">
        <v>0</v>
      </c>
      <c r="AD52">
        <v>221.76</v>
      </c>
      <c r="AE52">
        <v>0</v>
      </c>
      <c r="AF52">
        <v>0</v>
      </c>
      <c r="AG52">
        <v>0</v>
      </c>
      <c r="AH52">
        <v>221.76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3</v>
      </c>
      <c r="AT52">
        <v>7.67</v>
      </c>
      <c r="AU52" t="s">
        <v>3</v>
      </c>
      <c r="AV52">
        <v>1</v>
      </c>
      <c r="AW52">
        <v>2</v>
      </c>
      <c r="AX52">
        <v>33620637</v>
      </c>
      <c r="AY52">
        <v>1</v>
      </c>
      <c r="AZ52">
        <v>0</v>
      </c>
      <c r="BA52">
        <v>52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Y52*Source!I168</f>
        <v>2.9913000000000003</v>
      </c>
      <c r="CY52">
        <f>AD52</f>
        <v>221.76</v>
      </c>
      <c r="CZ52">
        <f>AH52</f>
        <v>221.76</v>
      </c>
      <c r="DA52">
        <f>AL52</f>
        <v>1</v>
      </c>
      <c r="DB52">
        <f t="shared" si="0"/>
        <v>1700.9</v>
      </c>
      <c r="DC52">
        <f t="shared" si="1"/>
        <v>0</v>
      </c>
    </row>
    <row r="53" spans="1:107">
      <c r="A53">
        <f>ROW(Source!A168)</f>
        <v>168</v>
      </c>
      <c r="B53">
        <v>33525518</v>
      </c>
      <c r="C53">
        <v>33620634</v>
      </c>
      <c r="D53">
        <v>29164349</v>
      </c>
      <c r="E53">
        <v>1</v>
      </c>
      <c r="F53">
        <v>1</v>
      </c>
      <c r="G53">
        <v>1</v>
      </c>
      <c r="H53">
        <v>3</v>
      </c>
      <c r="I53" t="s">
        <v>26</v>
      </c>
      <c r="J53" t="s">
        <v>29</v>
      </c>
      <c r="K53" t="s">
        <v>27</v>
      </c>
      <c r="L53">
        <v>1348</v>
      </c>
      <c r="N53">
        <v>1009</v>
      </c>
      <c r="O53" t="s">
        <v>28</v>
      </c>
      <c r="P53" t="s">
        <v>28</v>
      </c>
      <c r="Q53">
        <v>1000</v>
      </c>
      <c r="W53">
        <v>0</v>
      </c>
      <c r="X53">
        <v>-304821490</v>
      </c>
      <c r="Y53">
        <v>0.7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0</v>
      </c>
      <c r="AP53">
        <v>0</v>
      </c>
      <c r="AQ53">
        <v>0</v>
      </c>
      <c r="AR53">
        <v>0</v>
      </c>
      <c r="AS53" t="s">
        <v>3</v>
      </c>
      <c r="AT53">
        <v>0.7</v>
      </c>
      <c r="AU53" t="s">
        <v>3</v>
      </c>
      <c r="AV53">
        <v>0</v>
      </c>
      <c r="AW53">
        <v>2</v>
      </c>
      <c r="AX53">
        <v>33620638</v>
      </c>
      <c r="AY53">
        <v>1</v>
      </c>
      <c r="AZ53">
        <v>0</v>
      </c>
      <c r="BA53">
        <v>53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Y53*Source!I168</f>
        <v>0.27299999999999996</v>
      </c>
      <c r="CY53">
        <f>AA53</f>
        <v>0</v>
      </c>
      <c r="CZ53">
        <f>AE53</f>
        <v>0</v>
      </c>
      <c r="DA53">
        <f>AI53</f>
        <v>1</v>
      </c>
      <c r="DB53">
        <f t="shared" si="0"/>
        <v>0</v>
      </c>
      <c r="DC53">
        <f t="shared" si="1"/>
        <v>0</v>
      </c>
    </row>
    <row r="54" spans="1:107">
      <c r="A54">
        <f>ROW(Source!A170)</f>
        <v>170</v>
      </c>
      <c r="B54">
        <v>33525518</v>
      </c>
      <c r="C54">
        <v>33620848</v>
      </c>
      <c r="D54">
        <v>18406785</v>
      </c>
      <c r="E54">
        <v>1</v>
      </c>
      <c r="F54">
        <v>1</v>
      </c>
      <c r="G54">
        <v>1</v>
      </c>
      <c r="H54">
        <v>1</v>
      </c>
      <c r="I54" t="s">
        <v>586</v>
      </c>
      <c r="J54" t="s">
        <v>3</v>
      </c>
      <c r="K54" t="s">
        <v>587</v>
      </c>
      <c r="L54">
        <v>1369</v>
      </c>
      <c r="N54">
        <v>1013</v>
      </c>
      <c r="O54" t="s">
        <v>579</v>
      </c>
      <c r="P54" t="s">
        <v>579</v>
      </c>
      <c r="Q54">
        <v>1</v>
      </c>
      <c r="W54">
        <v>0</v>
      </c>
      <c r="X54">
        <v>645971194</v>
      </c>
      <c r="Y54">
        <v>146.07</v>
      </c>
      <c r="AA54">
        <v>0</v>
      </c>
      <c r="AB54">
        <v>0</v>
      </c>
      <c r="AC54">
        <v>0</v>
      </c>
      <c r="AD54">
        <v>251.89</v>
      </c>
      <c r="AE54">
        <v>0</v>
      </c>
      <c r="AF54">
        <v>0</v>
      </c>
      <c r="AG54">
        <v>0</v>
      </c>
      <c r="AH54">
        <v>251.89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3</v>
      </c>
      <c r="AT54">
        <v>146.07</v>
      </c>
      <c r="AU54" t="s">
        <v>3</v>
      </c>
      <c r="AV54">
        <v>1</v>
      </c>
      <c r="AW54">
        <v>2</v>
      </c>
      <c r="AX54">
        <v>33620855</v>
      </c>
      <c r="AY54">
        <v>1</v>
      </c>
      <c r="AZ54">
        <v>0</v>
      </c>
      <c r="BA54">
        <v>54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Y54*Source!I170</f>
        <v>99.327600000000004</v>
      </c>
      <c r="CY54">
        <f>AD54</f>
        <v>251.89</v>
      </c>
      <c r="CZ54">
        <f>AH54</f>
        <v>251.89</v>
      </c>
      <c r="DA54">
        <f>AL54</f>
        <v>1</v>
      </c>
      <c r="DB54">
        <f t="shared" si="0"/>
        <v>36793.57</v>
      </c>
      <c r="DC54">
        <f t="shared" si="1"/>
        <v>0</v>
      </c>
    </row>
    <row r="55" spans="1:107">
      <c r="A55">
        <f>ROW(Source!A170)</f>
        <v>170</v>
      </c>
      <c r="B55">
        <v>33525518</v>
      </c>
      <c r="C55">
        <v>33620848</v>
      </c>
      <c r="D55">
        <v>121548</v>
      </c>
      <c r="E55">
        <v>1</v>
      </c>
      <c r="F55">
        <v>1</v>
      </c>
      <c r="G55">
        <v>1</v>
      </c>
      <c r="H55">
        <v>1</v>
      </c>
      <c r="I55" t="s">
        <v>30</v>
      </c>
      <c r="J55" t="s">
        <v>3</v>
      </c>
      <c r="K55" t="s">
        <v>580</v>
      </c>
      <c r="L55">
        <v>608254</v>
      </c>
      <c r="N55">
        <v>1013</v>
      </c>
      <c r="O55" t="s">
        <v>581</v>
      </c>
      <c r="P55" t="s">
        <v>581</v>
      </c>
      <c r="Q55">
        <v>1</v>
      </c>
      <c r="W55">
        <v>0</v>
      </c>
      <c r="X55">
        <v>-185737400</v>
      </c>
      <c r="Y55">
        <v>0.67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3</v>
      </c>
      <c r="AT55">
        <v>0.67</v>
      </c>
      <c r="AU55" t="s">
        <v>3</v>
      </c>
      <c r="AV55">
        <v>2</v>
      </c>
      <c r="AW55">
        <v>2</v>
      </c>
      <c r="AX55">
        <v>33620856</v>
      </c>
      <c r="AY55">
        <v>1</v>
      </c>
      <c r="AZ55">
        <v>0</v>
      </c>
      <c r="BA55">
        <v>55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Y55*Source!I170</f>
        <v>0.45560000000000006</v>
      </c>
      <c r="CY55">
        <f>AD55</f>
        <v>0</v>
      </c>
      <c r="CZ55">
        <f>AH55</f>
        <v>0</v>
      </c>
      <c r="DA55">
        <f>AL55</f>
        <v>1</v>
      </c>
      <c r="DB55">
        <f t="shared" si="0"/>
        <v>0</v>
      </c>
      <c r="DC55">
        <f t="shared" si="1"/>
        <v>0</v>
      </c>
    </row>
    <row r="56" spans="1:107">
      <c r="A56">
        <f>ROW(Source!A170)</f>
        <v>170</v>
      </c>
      <c r="B56">
        <v>33525518</v>
      </c>
      <c r="C56">
        <v>33620848</v>
      </c>
      <c r="D56">
        <v>29172556</v>
      </c>
      <c r="E56">
        <v>1</v>
      </c>
      <c r="F56">
        <v>1</v>
      </c>
      <c r="G56">
        <v>1</v>
      </c>
      <c r="H56">
        <v>2</v>
      </c>
      <c r="I56" t="s">
        <v>582</v>
      </c>
      <c r="J56" t="s">
        <v>583</v>
      </c>
      <c r="K56" t="s">
        <v>584</v>
      </c>
      <c r="L56">
        <v>1368</v>
      </c>
      <c r="N56">
        <v>1011</v>
      </c>
      <c r="O56" t="s">
        <v>585</v>
      </c>
      <c r="P56" t="s">
        <v>585</v>
      </c>
      <c r="Q56">
        <v>1</v>
      </c>
      <c r="W56">
        <v>0</v>
      </c>
      <c r="X56">
        <v>-1302720870</v>
      </c>
      <c r="Y56">
        <v>0.67</v>
      </c>
      <c r="AA56">
        <v>0</v>
      </c>
      <c r="AB56">
        <v>445.46</v>
      </c>
      <c r="AC56">
        <v>427.95</v>
      </c>
      <c r="AD56">
        <v>0</v>
      </c>
      <c r="AE56">
        <v>0</v>
      </c>
      <c r="AF56">
        <v>31.26</v>
      </c>
      <c r="AG56">
        <v>13.5</v>
      </c>
      <c r="AH56">
        <v>0</v>
      </c>
      <c r="AI56">
        <v>1</v>
      </c>
      <c r="AJ56">
        <v>14.25</v>
      </c>
      <c r="AK56">
        <v>31.7</v>
      </c>
      <c r="AL56">
        <v>1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3</v>
      </c>
      <c r="AT56">
        <v>0.67</v>
      </c>
      <c r="AU56" t="s">
        <v>3</v>
      </c>
      <c r="AV56">
        <v>0</v>
      </c>
      <c r="AW56">
        <v>2</v>
      </c>
      <c r="AX56">
        <v>33620857</v>
      </c>
      <c r="AY56">
        <v>1</v>
      </c>
      <c r="AZ56">
        <v>0</v>
      </c>
      <c r="BA56">
        <v>56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Y56*Source!I170</f>
        <v>0.45560000000000006</v>
      </c>
      <c r="CY56">
        <f>AB56</f>
        <v>445.46</v>
      </c>
      <c r="CZ56">
        <f>AF56</f>
        <v>31.26</v>
      </c>
      <c r="DA56">
        <f>AJ56</f>
        <v>14.25</v>
      </c>
      <c r="DB56">
        <f t="shared" si="0"/>
        <v>20.94</v>
      </c>
      <c r="DC56">
        <f t="shared" si="1"/>
        <v>9.0500000000000007</v>
      </c>
    </row>
    <row r="57" spans="1:107">
      <c r="A57">
        <f>ROW(Source!A170)</f>
        <v>170</v>
      </c>
      <c r="B57">
        <v>33525518</v>
      </c>
      <c r="C57">
        <v>33620848</v>
      </c>
      <c r="D57">
        <v>29145216</v>
      </c>
      <c r="E57">
        <v>1</v>
      </c>
      <c r="F57">
        <v>1</v>
      </c>
      <c r="G57">
        <v>1</v>
      </c>
      <c r="H57">
        <v>3</v>
      </c>
      <c r="I57" t="s">
        <v>588</v>
      </c>
      <c r="J57" t="s">
        <v>589</v>
      </c>
      <c r="K57" t="s">
        <v>590</v>
      </c>
      <c r="L57">
        <v>1339</v>
      </c>
      <c r="N57">
        <v>1007</v>
      </c>
      <c r="O57" t="s">
        <v>591</v>
      </c>
      <c r="P57" t="s">
        <v>591</v>
      </c>
      <c r="Q57">
        <v>1</v>
      </c>
      <c r="W57">
        <v>0</v>
      </c>
      <c r="X57">
        <v>1492286678</v>
      </c>
      <c r="Y57">
        <v>2.2000000000000002</v>
      </c>
      <c r="AA57">
        <v>3332.95</v>
      </c>
      <c r="AB57">
        <v>0</v>
      </c>
      <c r="AC57">
        <v>0</v>
      </c>
      <c r="AD57">
        <v>0</v>
      </c>
      <c r="AE57">
        <v>477.5</v>
      </c>
      <c r="AF57">
        <v>0</v>
      </c>
      <c r="AG57">
        <v>0</v>
      </c>
      <c r="AH57">
        <v>0</v>
      </c>
      <c r="AI57">
        <v>6.98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3</v>
      </c>
      <c r="AT57">
        <v>2.2000000000000002</v>
      </c>
      <c r="AU57" t="s">
        <v>3</v>
      </c>
      <c r="AV57">
        <v>0</v>
      </c>
      <c r="AW57">
        <v>2</v>
      </c>
      <c r="AX57">
        <v>33620858</v>
      </c>
      <c r="AY57">
        <v>1</v>
      </c>
      <c r="AZ57">
        <v>0</v>
      </c>
      <c r="BA57">
        <v>57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Y57*Source!I170</f>
        <v>1.4960000000000002</v>
      </c>
      <c r="CY57">
        <f>AA57</f>
        <v>3332.95</v>
      </c>
      <c r="CZ57">
        <f>AE57</f>
        <v>477.5</v>
      </c>
      <c r="DA57">
        <f>AI57</f>
        <v>6.98</v>
      </c>
      <c r="DB57">
        <f t="shared" si="0"/>
        <v>1050.5</v>
      </c>
      <c r="DC57">
        <f t="shared" si="1"/>
        <v>0</v>
      </c>
    </row>
    <row r="58" spans="1:107">
      <c r="A58">
        <f>ROW(Source!A170)</f>
        <v>170</v>
      </c>
      <c r="B58">
        <v>33525518</v>
      </c>
      <c r="C58">
        <v>33620848</v>
      </c>
      <c r="D58">
        <v>29150040</v>
      </c>
      <c r="E58">
        <v>1</v>
      </c>
      <c r="F58">
        <v>1</v>
      </c>
      <c r="G58">
        <v>1</v>
      </c>
      <c r="H58">
        <v>3</v>
      </c>
      <c r="I58" t="s">
        <v>592</v>
      </c>
      <c r="J58" t="s">
        <v>593</v>
      </c>
      <c r="K58" t="s">
        <v>594</v>
      </c>
      <c r="L58">
        <v>1339</v>
      </c>
      <c r="N58">
        <v>1007</v>
      </c>
      <c r="O58" t="s">
        <v>591</v>
      </c>
      <c r="P58" t="s">
        <v>591</v>
      </c>
      <c r="Q58">
        <v>1</v>
      </c>
      <c r="W58">
        <v>0</v>
      </c>
      <c r="X58">
        <v>693153122</v>
      </c>
      <c r="Y58">
        <v>0.35</v>
      </c>
      <c r="AA58">
        <v>22.2</v>
      </c>
      <c r="AB58">
        <v>0</v>
      </c>
      <c r="AC58">
        <v>0</v>
      </c>
      <c r="AD58">
        <v>0</v>
      </c>
      <c r="AE58">
        <v>2.44</v>
      </c>
      <c r="AF58">
        <v>0</v>
      </c>
      <c r="AG58">
        <v>0</v>
      </c>
      <c r="AH58">
        <v>0</v>
      </c>
      <c r="AI58">
        <v>9.1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3</v>
      </c>
      <c r="AT58">
        <v>0.35</v>
      </c>
      <c r="AU58" t="s">
        <v>3</v>
      </c>
      <c r="AV58">
        <v>0</v>
      </c>
      <c r="AW58">
        <v>2</v>
      </c>
      <c r="AX58">
        <v>33620859</v>
      </c>
      <c r="AY58">
        <v>1</v>
      </c>
      <c r="AZ58">
        <v>0</v>
      </c>
      <c r="BA58">
        <v>58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Y58*Source!I170</f>
        <v>0.23799999999999999</v>
      </c>
      <c r="CY58">
        <f>AA58</f>
        <v>22.2</v>
      </c>
      <c r="CZ58">
        <f>AE58</f>
        <v>2.44</v>
      </c>
      <c r="DA58">
        <f>AI58</f>
        <v>9.1</v>
      </c>
      <c r="DB58">
        <f t="shared" si="0"/>
        <v>0.85</v>
      </c>
      <c r="DC58">
        <f t="shared" si="1"/>
        <v>0</v>
      </c>
    </row>
    <row r="59" spans="1:107">
      <c r="A59">
        <f>ROW(Source!A170)</f>
        <v>170</v>
      </c>
      <c r="B59">
        <v>33525518</v>
      </c>
      <c r="C59">
        <v>33620848</v>
      </c>
      <c r="D59">
        <v>29164349</v>
      </c>
      <c r="E59">
        <v>1</v>
      </c>
      <c r="F59">
        <v>1</v>
      </c>
      <c r="G59">
        <v>1</v>
      </c>
      <c r="H59">
        <v>3</v>
      </c>
      <c r="I59" t="s">
        <v>26</v>
      </c>
      <c r="J59" t="s">
        <v>29</v>
      </c>
      <c r="K59" t="s">
        <v>27</v>
      </c>
      <c r="L59">
        <v>1348</v>
      </c>
      <c r="N59">
        <v>1009</v>
      </c>
      <c r="O59" t="s">
        <v>28</v>
      </c>
      <c r="P59" t="s">
        <v>28</v>
      </c>
      <c r="Q59">
        <v>1000</v>
      </c>
      <c r="W59">
        <v>0</v>
      </c>
      <c r="X59">
        <v>-304821490</v>
      </c>
      <c r="Y59">
        <v>3.38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0</v>
      </c>
      <c r="AP59">
        <v>0</v>
      </c>
      <c r="AQ59">
        <v>0</v>
      </c>
      <c r="AR59">
        <v>0</v>
      </c>
      <c r="AS59" t="s">
        <v>3</v>
      </c>
      <c r="AT59">
        <v>3.38</v>
      </c>
      <c r="AU59" t="s">
        <v>3</v>
      </c>
      <c r="AV59">
        <v>0</v>
      </c>
      <c r="AW59">
        <v>2</v>
      </c>
      <c r="AX59">
        <v>33620860</v>
      </c>
      <c r="AY59">
        <v>1</v>
      </c>
      <c r="AZ59">
        <v>0</v>
      </c>
      <c r="BA59">
        <v>59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Y59*Source!I170</f>
        <v>2.2984</v>
      </c>
      <c r="CY59">
        <f>AA59</f>
        <v>0</v>
      </c>
      <c r="CZ59">
        <f>AE59</f>
        <v>0</v>
      </c>
      <c r="DA59">
        <f>AI59</f>
        <v>1</v>
      </c>
      <c r="DB59">
        <f t="shared" si="0"/>
        <v>0</v>
      </c>
      <c r="DC59">
        <f t="shared" si="1"/>
        <v>0</v>
      </c>
    </row>
    <row r="60" spans="1:107">
      <c r="A60">
        <f>ROW(Source!A172)</f>
        <v>172</v>
      </c>
      <c r="B60">
        <v>33525518</v>
      </c>
      <c r="C60">
        <v>33639503</v>
      </c>
      <c r="D60">
        <v>18406804</v>
      </c>
      <c r="E60">
        <v>1</v>
      </c>
      <c r="F60">
        <v>1</v>
      </c>
      <c r="G60">
        <v>1</v>
      </c>
      <c r="H60">
        <v>1</v>
      </c>
      <c r="I60" t="s">
        <v>577</v>
      </c>
      <c r="J60" t="s">
        <v>3</v>
      </c>
      <c r="K60" t="s">
        <v>578</v>
      </c>
      <c r="L60">
        <v>1369</v>
      </c>
      <c r="N60">
        <v>1013</v>
      </c>
      <c r="O60" t="s">
        <v>579</v>
      </c>
      <c r="P60" t="s">
        <v>579</v>
      </c>
      <c r="Q60">
        <v>1</v>
      </c>
      <c r="W60">
        <v>0</v>
      </c>
      <c r="X60">
        <v>254330056</v>
      </c>
      <c r="Y60">
        <v>22.82</v>
      </c>
      <c r="AA60">
        <v>0</v>
      </c>
      <c r="AB60">
        <v>0</v>
      </c>
      <c r="AC60">
        <v>0</v>
      </c>
      <c r="AD60">
        <v>221.76</v>
      </c>
      <c r="AE60">
        <v>0</v>
      </c>
      <c r="AF60">
        <v>0</v>
      </c>
      <c r="AG60">
        <v>0</v>
      </c>
      <c r="AH60">
        <v>221.76</v>
      </c>
      <c r="AI60">
        <v>1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3</v>
      </c>
      <c r="AT60">
        <v>22.82</v>
      </c>
      <c r="AU60" t="s">
        <v>3</v>
      </c>
      <c r="AV60">
        <v>1</v>
      </c>
      <c r="AW60">
        <v>2</v>
      </c>
      <c r="AX60">
        <v>33639505</v>
      </c>
      <c r="AY60">
        <v>1</v>
      </c>
      <c r="AZ60">
        <v>0</v>
      </c>
      <c r="BA60">
        <v>60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Y60*Source!I172</f>
        <v>8.8998000000000008</v>
      </c>
      <c r="CY60">
        <f>AD60</f>
        <v>221.76</v>
      </c>
      <c r="CZ60">
        <f>AH60</f>
        <v>221.76</v>
      </c>
      <c r="DA60">
        <f>AL60</f>
        <v>1</v>
      </c>
      <c r="DB60">
        <f t="shared" si="0"/>
        <v>5060.5600000000004</v>
      </c>
      <c r="DC60">
        <f t="shared" si="1"/>
        <v>0</v>
      </c>
    </row>
    <row r="61" spans="1:107">
      <c r="A61">
        <f>ROW(Source!A208)</f>
        <v>208</v>
      </c>
      <c r="B61">
        <v>33525518</v>
      </c>
      <c r="C61">
        <v>33620784</v>
      </c>
      <c r="D61">
        <v>18406804</v>
      </c>
      <c r="E61">
        <v>1</v>
      </c>
      <c r="F61">
        <v>1</v>
      </c>
      <c r="G61">
        <v>1</v>
      </c>
      <c r="H61">
        <v>1</v>
      </c>
      <c r="I61" t="s">
        <v>577</v>
      </c>
      <c r="J61" t="s">
        <v>3</v>
      </c>
      <c r="K61" t="s">
        <v>578</v>
      </c>
      <c r="L61">
        <v>1369</v>
      </c>
      <c r="N61">
        <v>1013</v>
      </c>
      <c r="O61" t="s">
        <v>579</v>
      </c>
      <c r="P61" t="s">
        <v>579</v>
      </c>
      <c r="Q61">
        <v>1</v>
      </c>
      <c r="W61">
        <v>0</v>
      </c>
      <c r="X61">
        <v>254330056</v>
      </c>
      <c r="Y61">
        <v>3.77</v>
      </c>
      <c r="AA61">
        <v>0</v>
      </c>
      <c r="AB61">
        <v>0</v>
      </c>
      <c r="AC61">
        <v>0</v>
      </c>
      <c r="AD61">
        <v>221.76</v>
      </c>
      <c r="AE61">
        <v>0</v>
      </c>
      <c r="AF61">
        <v>0</v>
      </c>
      <c r="AG61">
        <v>0</v>
      </c>
      <c r="AH61">
        <v>221.76</v>
      </c>
      <c r="AI61">
        <v>1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3</v>
      </c>
      <c r="AT61">
        <v>3.77</v>
      </c>
      <c r="AU61" t="s">
        <v>3</v>
      </c>
      <c r="AV61">
        <v>1</v>
      </c>
      <c r="AW61">
        <v>2</v>
      </c>
      <c r="AX61">
        <v>33620787</v>
      </c>
      <c r="AY61">
        <v>1</v>
      </c>
      <c r="AZ61">
        <v>0</v>
      </c>
      <c r="BA61">
        <v>61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Y61*Source!I208</f>
        <v>1.885</v>
      </c>
      <c r="CY61">
        <f>AD61</f>
        <v>221.76</v>
      </c>
      <c r="CZ61">
        <f>AH61</f>
        <v>221.76</v>
      </c>
      <c r="DA61">
        <f>AL61</f>
        <v>1</v>
      </c>
      <c r="DB61">
        <f t="shared" si="0"/>
        <v>836.04</v>
      </c>
      <c r="DC61">
        <f t="shared" si="1"/>
        <v>0</v>
      </c>
    </row>
    <row r="62" spans="1:107">
      <c r="A62">
        <f>ROW(Source!A208)</f>
        <v>208</v>
      </c>
      <c r="B62">
        <v>33525518</v>
      </c>
      <c r="C62">
        <v>33620784</v>
      </c>
      <c r="D62">
        <v>29164349</v>
      </c>
      <c r="E62">
        <v>1</v>
      </c>
      <c r="F62">
        <v>1</v>
      </c>
      <c r="G62">
        <v>1</v>
      </c>
      <c r="H62">
        <v>3</v>
      </c>
      <c r="I62" t="s">
        <v>26</v>
      </c>
      <c r="J62" t="s">
        <v>29</v>
      </c>
      <c r="K62" t="s">
        <v>27</v>
      </c>
      <c r="L62">
        <v>1348</v>
      </c>
      <c r="N62">
        <v>1009</v>
      </c>
      <c r="O62" t="s">
        <v>28</v>
      </c>
      <c r="P62" t="s">
        <v>28</v>
      </c>
      <c r="Q62">
        <v>1000</v>
      </c>
      <c r="W62">
        <v>0</v>
      </c>
      <c r="X62">
        <v>-304821490</v>
      </c>
      <c r="Y62">
        <v>0.11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</v>
      </c>
      <c r="AJ62">
        <v>1</v>
      </c>
      <c r="AK62">
        <v>1</v>
      </c>
      <c r="AL62">
        <v>1</v>
      </c>
      <c r="AN62">
        <v>0</v>
      </c>
      <c r="AO62">
        <v>0</v>
      </c>
      <c r="AP62">
        <v>0</v>
      </c>
      <c r="AQ62">
        <v>0</v>
      </c>
      <c r="AR62">
        <v>0</v>
      </c>
      <c r="AS62" t="s">
        <v>3</v>
      </c>
      <c r="AT62">
        <v>0.11</v>
      </c>
      <c r="AU62" t="s">
        <v>3</v>
      </c>
      <c r="AV62">
        <v>0</v>
      </c>
      <c r="AW62">
        <v>2</v>
      </c>
      <c r="AX62">
        <v>33620788</v>
      </c>
      <c r="AY62">
        <v>1</v>
      </c>
      <c r="AZ62">
        <v>0</v>
      </c>
      <c r="BA62">
        <v>62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Y62*Source!I208</f>
        <v>5.5E-2</v>
      </c>
      <c r="CY62">
        <f>AA62</f>
        <v>0</v>
      </c>
      <c r="CZ62">
        <f>AE62</f>
        <v>0</v>
      </c>
      <c r="DA62">
        <f>AI62</f>
        <v>1</v>
      </c>
      <c r="DB62">
        <f t="shared" si="0"/>
        <v>0</v>
      </c>
      <c r="DC62">
        <f t="shared" si="1"/>
        <v>0</v>
      </c>
    </row>
    <row r="63" spans="1:107">
      <c r="A63">
        <f>ROW(Source!A210)</f>
        <v>210</v>
      </c>
      <c r="B63">
        <v>33525518</v>
      </c>
      <c r="C63">
        <v>33620702</v>
      </c>
      <c r="D63">
        <v>18406804</v>
      </c>
      <c r="E63">
        <v>1</v>
      </c>
      <c r="F63">
        <v>1</v>
      </c>
      <c r="G63">
        <v>1</v>
      </c>
      <c r="H63">
        <v>1</v>
      </c>
      <c r="I63" t="s">
        <v>577</v>
      </c>
      <c r="J63" t="s">
        <v>3</v>
      </c>
      <c r="K63" t="s">
        <v>578</v>
      </c>
      <c r="L63">
        <v>1369</v>
      </c>
      <c r="N63">
        <v>1013</v>
      </c>
      <c r="O63" t="s">
        <v>579</v>
      </c>
      <c r="P63" t="s">
        <v>579</v>
      </c>
      <c r="Q63">
        <v>1</v>
      </c>
      <c r="W63">
        <v>0</v>
      </c>
      <c r="X63">
        <v>254330056</v>
      </c>
      <c r="Y63">
        <v>11.39</v>
      </c>
      <c r="AA63">
        <v>0</v>
      </c>
      <c r="AB63">
        <v>0</v>
      </c>
      <c r="AC63">
        <v>0</v>
      </c>
      <c r="AD63">
        <v>221.76</v>
      </c>
      <c r="AE63">
        <v>0</v>
      </c>
      <c r="AF63">
        <v>0</v>
      </c>
      <c r="AG63">
        <v>0</v>
      </c>
      <c r="AH63">
        <v>221.76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11.39</v>
      </c>
      <c r="AU63" t="s">
        <v>3</v>
      </c>
      <c r="AV63">
        <v>1</v>
      </c>
      <c r="AW63">
        <v>2</v>
      </c>
      <c r="AX63">
        <v>33620707</v>
      </c>
      <c r="AY63">
        <v>1</v>
      </c>
      <c r="AZ63">
        <v>0</v>
      </c>
      <c r="BA63">
        <v>63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Y63*Source!I210</f>
        <v>12.380930000000001</v>
      </c>
      <c r="CY63">
        <f>AD63</f>
        <v>221.76</v>
      </c>
      <c r="CZ63">
        <f>AH63</f>
        <v>221.76</v>
      </c>
      <c r="DA63">
        <f>AL63</f>
        <v>1</v>
      </c>
      <c r="DB63">
        <f t="shared" si="0"/>
        <v>2525.85</v>
      </c>
      <c r="DC63">
        <f t="shared" si="1"/>
        <v>0</v>
      </c>
    </row>
    <row r="64" spans="1:107">
      <c r="A64">
        <f>ROW(Source!A210)</f>
        <v>210</v>
      </c>
      <c r="B64">
        <v>33525518</v>
      </c>
      <c r="C64">
        <v>33620702</v>
      </c>
      <c r="D64">
        <v>121548</v>
      </c>
      <c r="E64">
        <v>1</v>
      </c>
      <c r="F64">
        <v>1</v>
      </c>
      <c r="G64">
        <v>1</v>
      </c>
      <c r="H64">
        <v>1</v>
      </c>
      <c r="I64" t="s">
        <v>30</v>
      </c>
      <c r="J64" t="s">
        <v>3</v>
      </c>
      <c r="K64" t="s">
        <v>580</v>
      </c>
      <c r="L64">
        <v>608254</v>
      </c>
      <c r="N64">
        <v>1013</v>
      </c>
      <c r="O64" t="s">
        <v>581</v>
      </c>
      <c r="P64" t="s">
        <v>581</v>
      </c>
      <c r="Q64">
        <v>1</v>
      </c>
      <c r="W64">
        <v>0</v>
      </c>
      <c r="X64">
        <v>-185737400</v>
      </c>
      <c r="Y64">
        <v>0.13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3</v>
      </c>
      <c r="AT64">
        <v>0.13</v>
      </c>
      <c r="AU64" t="s">
        <v>3</v>
      </c>
      <c r="AV64">
        <v>2</v>
      </c>
      <c r="AW64">
        <v>2</v>
      </c>
      <c r="AX64">
        <v>33620708</v>
      </c>
      <c r="AY64">
        <v>1</v>
      </c>
      <c r="AZ64">
        <v>0</v>
      </c>
      <c r="BA64">
        <v>64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Y64*Source!I210</f>
        <v>0.14130999999999999</v>
      </c>
      <c r="CY64">
        <f>AD64</f>
        <v>0</v>
      </c>
      <c r="CZ64">
        <f>AH64</f>
        <v>0</v>
      </c>
      <c r="DA64">
        <f>AL64</f>
        <v>1</v>
      </c>
      <c r="DB64">
        <f t="shared" si="0"/>
        <v>0</v>
      </c>
      <c r="DC64">
        <f t="shared" si="1"/>
        <v>0</v>
      </c>
    </row>
    <row r="65" spans="1:107">
      <c r="A65">
        <f>ROW(Source!A210)</f>
        <v>210</v>
      </c>
      <c r="B65">
        <v>33525518</v>
      </c>
      <c r="C65">
        <v>33620702</v>
      </c>
      <c r="D65">
        <v>29172556</v>
      </c>
      <c r="E65">
        <v>1</v>
      </c>
      <c r="F65">
        <v>1</v>
      </c>
      <c r="G65">
        <v>1</v>
      </c>
      <c r="H65">
        <v>2</v>
      </c>
      <c r="I65" t="s">
        <v>582</v>
      </c>
      <c r="J65" t="s">
        <v>583</v>
      </c>
      <c r="K65" t="s">
        <v>584</v>
      </c>
      <c r="L65">
        <v>1368</v>
      </c>
      <c r="N65">
        <v>1011</v>
      </c>
      <c r="O65" t="s">
        <v>585</v>
      </c>
      <c r="P65" t="s">
        <v>585</v>
      </c>
      <c r="Q65">
        <v>1</v>
      </c>
      <c r="W65">
        <v>0</v>
      </c>
      <c r="X65">
        <v>-1302720870</v>
      </c>
      <c r="Y65">
        <v>0.13</v>
      </c>
      <c r="AA65">
        <v>0</v>
      </c>
      <c r="AB65">
        <v>445.46</v>
      </c>
      <c r="AC65">
        <v>427.95</v>
      </c>
      <c r="AD65">
        <v>0</v>
      </c>
      <c r="AE65">
        <v>0</v>
      </c>
      <c r="AF65">
        <v>31.26</v>
      </c>
      <c r="AG65">
        <v>13.5</v>
      </c>
      <c r="AH65">
        <v>0</v>
      </c>
      <c r="AI65">
        <v>1</v>
      </c>
      <c r="AJ65">
        <v>14.25</v>
      </c>
      <c r="AK65">
        <v>31.7</v>
      </c>
      <c r="AL65">
        <v>1</v>
      </c>
      <c r="AN65">
        <v>0</v>
      </c>
      <c r="AO65">
        <v>1</v>
      </c>
      <c r="AP65">
        <v>0</v>
      </c>
      <c r="AQ65">
        <v>0</v>
      </c>
      <c r="AR65">
        <v>0</v>
      </c>
      <c r="AS65" t="s">
        <v>3</v>
      </c>
      <c r="AT65">
        <v>0.13</v>
      </c>
      <c r="AU65" t="s">
        <v>3</v>
      </c>
      <c r="AV65">
        <v>0</v>
      </c>
      <c r="AW65">
        <v>2</v>
      </c>
      <c r="AX65">
        <v>33620709</v>
      </c>
      <c r="AY65">
        <v>1</v>
      </c>
      <c r="AZ65">
        <v>0</v>
      </c>
      <c r="BA65">
        <v>65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Y65*Source!I210</f>
        <v>0.14130999999999999</v>
      </c>
      <c r="CY65">
        <f>AB65</f>
        <v>445.46</v>
      </c>
      <c r="CZ65">
        <f>AF65</f>
        <v>31.26</v>
      </c>
      <c r="DA65">
        <f>AJ65</f>
        <v>14.25</v>
      </c>
      <c r="DB65">
        <f t="shared" ref="DB65:DB128" si="2">ROUND(ROUND(AT65*CZ65,2),6)</f>
        <v>4.0599999999999996</v>
      </c>
      <c r="DC65">
        <f t="shared" ref="DC65:DC128" si="3">ROUND(ROUND(AT65*AG65,2),6)</f>
        <v>1.76</v>
      </c>
    </row>
    <row r="66" spans="1:107">
      <c r="A66">
        <f>ROW(Source!A210)</f>
        <v>210</v>
      </c>
      <c r="B66">
        <v>33525518</v>
      </c>
      <c r="C66">
        <v>33620702</v>
      </c>
      <c r="D66">
        <v>29164349</v>
      </c>
      <c r="E66">
        <v>1</v>
      </c>
      <c r="F66">
        <v>1</v>
      </c>
      <c r="G66">
        <v>1</v>
      </c>
      <c r="H66">
        <v>3</v>
      </c>
      <c r="I66" t="s">
        <v>26</v>
      </c>
      <c r="J66" t="s">
        <v>29</v>
      </c>
      <c r="K66" t="s">
        <v>27</v>
      </c>
      <c r="L66">
        <v>1348</v>
      </c>
      <c r="N66">
        <v>1009</v>
      </c>
      <c r="O66" t="s">
        <v>28</v>
      </c>
      <c r="P66" t="s">
        <v>28</v>
      </c>
      <c r="Q66">
        <v>1000</v>
      </c>
      <c r="W66">
        <v>0</v>
      </c>
      <c r="X66">
        <v>-304821490</v>
      </c>
      <c r="Y66">
        <v>0.47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0</v>
      </c>
      <c r="AP66">
        <v>0</v>
      </c>
      <c r="AQ66">
        <v>0</v>
      </c>
      <c r="AR66">
        <v>0</v>
      </c>
      <c r="AS66" t="s">
        <v>3</v>
      </c>
      <c r="AT66">
        <v>0.47</v>
      </c>
      <c r="AU66" t="s">
        <v>3</v>
      </c>
      <c r="AV66">
        <v>0</v>
      </c>
      <c r="AW66">
        <v>2</v>
      </c>
      <c r="AX66">
        <v>33620710</v>
      </c>
      <c r="AY66">
        <v>1</v>
      </c>
      <c r="AZ66">
        <v>0</v>
      </c>
      <c r="BA66">
        <v>66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Y66*Source!I210</f>
        <v>0.51088999999999996</v>
      </c>
      <c r="CY66">
        <f>AA66</f>
        <v>0</v>
      </c>
      <c r="CZ66">
        <f>AE66</f>
        <v>0</v>
      </c>
      <c r="DA66">
        <f>AI66</f>
        <v>1</v>
      </c>
      <c r="DB66">
        <f t="shared" si="2"/>
        <v>0</v>
      </c>
      <c r="DC66">
        <f t="shared" si="3"/>
        <v>0</v>
      </c>
    </row>
    <row r="67" spans="1:107">
      <c r="A67">
        <f>ROW(Source!A212)</f>
        <v>212</v>
      </c>
      <c r="B67">
        <v>33525518</v>
      </c>
      <c r="C67">
        <v>33620640</v>
      </c>
      <c r="D67">
        <v>18406804</v>
      </c>
      <c r="E67">
        <v>1</v>
      </c>
      <c r="F67">
        <v>1</v>
      </c>
      <c r="G67">
        <v>1</v>
      </c>
      <c r="H67">
        <v>1</v>
      </c>
      <c r="I67" t="s">
        <v>577</v>
      </c>
      <c r="J67" t="s">
        <v>3</v>
      </c>
      <c r="K67" t="s">
        <v>578</v>
      </c>
      <c r="L67">
        <v>1369</v>
      </c>
      <c r="N67">
        <v>1013</v>
      </c>
      <c r="O67" t="s">
        <v>579</v>
      </c>
      <c r="P67" t="s">
        <v>579</v>
      </c>
      <c r="Q67">
        <v>1</v>
      </c>
      <c r="W67">
        <v>0</v>
      </c>
      <c r="X67">
        <v>254330056</v>
      </c>
      <c r="Y67">
        <v>7.67</v>
      </c>
      <c r="AA67">
        <v>0</v>
      </c>
      <c r="AB67">
        <v>0</v>
      </c>
      <c r="AC67">
        <v>0</v>
      </c>
      <c r="AD67">
        <v>221.76</v>
      </c>
      <c r="AE67">
        <v>0</v>
      </c>
      <c r="AF67">
        <v>0</v>
      </c>
      <c r="AG67">
        <v>0</v>
      </c>
      <c r="AH67">
        <v>221.76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0</v>
      </c>
      <c r="AQ67">
        <v>0</v>
      </c>
      <c r="AR67">
        <v>0</v>
      </c>
      <c r="AS67" t="s">
        <v>3</v>
      </c>
      <c r="AT67">
        <v>7.67</v>
      </c>
      <c r="AU67" t="s">
        <v>3</v>
      </c>
      <c r="AV67">
        <v>1</v>
      </c>
      <c r="AW67">
        <v>2</v>
      </c>
      <c r="AX67">
        <v>33620643</v>
      </c>
      <c r="AY67">
        <v>1</v>
      </c>
      <c r="AZ67">
        <v>0</v>
      </c>
      <c r="BA67">
        <v>67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Y67*Source!I212</f>
        <v>8.3372899999999994</v>
      </c>
      <c r="CY67">
        <f>AD67</f>
        <v>221.76</v>
      </c>
      <c r="CZ67">
        <f>AH67</f>
        <v>221.76</v>
      </c>
      <c r="DA67">
        <f>AL67</f>
        <v>1</v>
      </c>
      <c r="DB67">
        <f t="shared" si="2"/>
        <v>1700.9</v>
      </c>
      <c r="DC67">
        <f t="shared" si="3"/>
        <v>0</v>
      </c>
    </row>
    <row r="68" spans="1:107">
      <c r="A68">
        <f>ROW(Source!A212)</f>
        <v>212</v>
      </c>
      <c r="B68">
        <v>33525518</v>
      </c>
      <c r="C68">
        <v>33620640</v>
      </c>
      <c r="D68">
        <v>29164349</v>
      </c>
      <c r="E68">
        <v>1</v>
      </c>
      <c r="F68">
        <v>1</v>
      </c>
      <c r="G68">
        <v>1</v>
      </c>
      <c r="H68">
        <v>3</v>
      </c>
      <c r="I68" t="s">
        <v>26</v>
      </c>
      <c r="J68" t="s">
        <v>29</v>
      </c>
      <c r="K68" t="s">
        <v>27</v>
      </c>
      <c r="L68">
        <v>1348</v>
      </c>
      <c r="N68">
        <v>1009</v>
      </c>
      <c r="O68" t="s">
        <v>28</v>
      </c>
      <c r="P68" t="s">
        <v>28</v>
      </c>
      <c r="Q68">
        <v>1000</v>
      </c>
      <c r="W68">
        <v>0</v>
      </c>
      <c r="X68">
        <v>-304821490</v>
      </c>
      <c r="Y68">
        <v>0.7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</v>
      </c>
      <c r="AJ68">
        <v>1</v>
      </c>
      <c r="AK68">
        <v>1</v>
      </c>
      <c r="AL68">
        <v>1</v>
      </c>
      <c r="AN68">
        <v>0</v>
      </c>
      <c r="AO68">
        <v>0</v>
      </c>
      <c r="AP68">
        <v>0</v>
      </c>
      <c r="AQ68">
        <v>0</v>
      </c>
      <c r="AR68">
        <v>0</v>
      </c>
      <c r="AS68" t="s">
        <v>3</v>
      </c>
      <c r="AT68">
        <v>0.7</v>
      </c>
      <c r="AU68" t="s">
        <v>3</v>
      </c>
      <c r="AV68">
        <v>0</v>
      </c>
      <c r="AW68">
        <v>2</v>
      </c>
      <c r="AX68">
        <v>33620644</v>
      </c>
      <c r="AY68">
        <v>1</v>
      </c>
      <c r="AZ68">
        <v>0</v>
      </c>
      <c r="BA68">
        <v>68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Y68*Source!I212</f>
        <v>0.76089999999999991</v>
      </c>
      <c r="CY68">
        <f>AA68</f>
        <v>0</v>
      </c>
      <c r="CZ68">
        <f>AE68</f>
        <v>0</v>
      </c>
      <c r="DA68">
        <f>AI68</f>
        <v>1</v>
      </c>
      <c r="DB68">
        <f t="shared" si="2"/>
        <v>0</v>
      </c>
      <c r="DC68">
        <f t="shared" si="3"/>
        <v>0</v>
      </c>
    </row>
    <row r="69" spans="1:107">
      <c r="A69">
        <f>ROW(Source!A214)</f>
        <v>214</v>
      </c>
      <c r="B69">
        <v>33525518</v>
      </c>
      <c r="C69">
        <v>33620862</v>
      </c>
      <c r="D69">
        <v>18406785</v>
      </c>
      <c r="E69">
        <v>1</v>
      </c>
      <c r="F69">
        <v>1</v>
      </c>
      <c r="G69">
        <v>1</v>
      </c>
      <c r="H69">
        <v>1</v>
      </c>
      <c r="I69" t="s">
        <v>586</v>
      </c>
      <c r="J69" t="s">
        <v>3</v>
      </c>
      <c r="K69" t="s">
        <v>587</v>
      </c>
      <c r="L69">
        <v>1369</v>
      </c>
      <c r="N69">
        <v>1013</v>
      </c>
      <c r="O69" t="s">
        <v>579</v>
      </c>
      <c r="P69" t="s">
        <v>579</v>
      </c>
      <c r="Q69">
        <v>1</v>
      </c>
      <c r="W69">
        <v>0</v>
      </c>
      <c r="X69">
        <v>645971194</v>
      </c>
      <c r="Y69">
        <v>146.07</v>
      </c>
      <c r="AA69">
        <v>0</v>
      </c>
      <c r="AB69">
        <v>0</v>
      </c>
      <c r="AC69">
        <v>0</v>
      </c>
      <c r="AD69">
        <v>251.89</v>
      </c>
      <c r="AE69">
        <v>0</v>
      </c>
      <c r="AF69">
        <v>0</v>
      </c>
      <c r="AG69">
        <v>0</v>
      </c>
      <c r="AH69">
        <v>251.89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146.07</v>
      </c>
      <c r="AU69" t="s">
        <v>3</v>
      </c>
      <c r="AV69">
        <v>1</v>
      </c>
      <c r="AW69">
        <v>2</v>
      </c>
      <c r="AX69">
        <v>33620869</v>
      </c>
      <c r="AY69">
        <v>1</v>
      </c>
      <c r="AZ69">
        <v>0</v>
      </c>
      <c r="BA69">
        <v>69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Y69*Source!I214</f>
        <v>176.74469999999999</v>
      </c>
      <c r="CY69">
        <f>AD69</f>
        <v>251.89</v>
      </c>
      <c r="CZ69">
        <f>AH69</f>
        <v>251.89</v>
      </c>
      <c r="DA69">
        <f>AL69</f>
        <v>1</v>
      </c>
      <c r="DB69">
        <f t="shared" si="2"/>
        <v>36793.57</v>
      </c>
      <c r="DC69">
        <f t="shared" si="3"/>
        <v>0</v>
      </c>
    </row>
    <row r="70" spans="1:107">
      <c r="A70">
        <f>ROW(Source!A214)</f>
        <v>214</v>
      </c>
      <c r="B70">
        <v>33525518</v>
      </c>
      <c r="C70">
        <v>33620862</v>
      </c>
      <c r="D70">
        <v>121548</v>
      </c>
      <c r="E70">
        <v>1</v>
      </c>
      <c r="F70">
        <v>1</v>
      </c>
      <c r="G70">
        <v>1</v>
      </c>
      <c r="H70">
        <v>1</v>
      </c>
      <c r="I70" t="s">
        <v>30</v>
      </c>
      <c r="J70" t="s">
        <v>3</v>
      </c>
      <c r="K70" t="s">
        <v>580</v>
      </c>
      <c r="L70">
        <v>608254</v>
      </c>
      <c r="N70">
        <v>1013</v>
      </c>
      <c r="O70" t="s">
        <v>581</v>
      </c>
      <c r="P70" t="s">
        <v>581</v>
      </c>
      <c r="Q70">
        <v>1</v>
      </c>
      <c r="W70">
        <v>0</v>
      </c>
      <c r="X70">
        <v>-185737400</v>
      </c>
      <c r="Y70">
        <v>0.67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3</v>
      </c>
      <c r="AT70">
        <v>0.67</v>
      </c>
      <c r="AU70" t="s">
        <v>3</v>
      </c>
      <c r="AV70">
        <v>2</v>
      </c>
      <c r="AW70">
        <v>2</v>
      </c>
      <c r="AX70">
        <v>33620870</v>
      </c>
      <c r="AY70">
        <v>1</v>
      </c>
      <c r="AZ70">
        <v>0</v>
      </c>
      <c r="BA70">
        <v>70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Y70*Source!I214</f>
        <v>0.81069999999999998</v>
      </c>
      <c r="CY70">
        <f>AD70</f>
        <v>0</v>
      </c>
      <c r="CZ70">
        <f>AH70</f>
        <v>0</v>
      </c>
      <c r="DA70">
        <f>AL70</f>
        <v>1</v>
      </c>
      <c r="DB70">
        <f t="shared" si="2"/>
        <v>0</v>
      </c>
      <c r="DC70">
        <f t="shared" si="3"/>
        <v>0</v>
      </c>
    </row>
    <row r="71" spans="1:107">
      <c r="A71">
        <f>ROW(Source!A214)</f>
        <v>214</v>
      </c>
      <c r="B71">
        <v>33525518</v>
      </c>
      <c r="C71">
        <v>33620862</v>
      </c>
      <c r="D71">
        <v>29172556</v>
      </c>
      <c r="E71">
        <v>1</v>
      </c>
      <c r="F71">
        <v>1</v>
      </c>
      <c r="G71">
        <v>1</v>
      </c>
      <c r="H71">
        <v>2</v>
      </c>
      <c r="I71" t="s">
        <v>582</v>
      </c>
      <c r="J71" t="s">
        <v>583</v>
      </c>
      <c r="K71" t="s">
        <v>584</v>
      </c>
      <c r="L71">
        <v>1368</v>
      </c>
      <c r="N71">
        <v>1011</v>
      </c>
      <c r="O71" t="s">
        <v>585</v>
      </c>
      <c r="P71" t="s">
        <v>585</v>
      </c>
      <c r="Q71">
        <v>1</v>
      </c>
      <c r="W71">
        <v>0</v>
      </c>
      <c r="X71">
        <v>-1302720870</v>
      </c>
      <c r="Y71">
        <v>0.67</v>
      </c>
      <c r="AA71">
        <v>0</v>
      </c>
      <c r="AB71">
        <v>445.46</v>
      </c>
      <c r="AC71">
        <v>427.95</v>
      </c>
      <c r="AD71">
        <v>0</v>
      </c>
      <c r="AE71">
        <v>0</v>
      </c>
      <c r="AF71">
        <v>31.26</v>
      </c>
      <c r="AG71">
        <v>13.5</v>
      </c>
      <c r="AH71">
        <v>0</v>
      </c>
      <c r="AI71">
        <v>1</v>
      </c>
      <c r="AJ71">
        <v>14.25</v>
      </c>
      <c r="AK71">
        <v>31.7</v>
      </c>
      <c r="AL71">
        <v>1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3</v>
      </c>
      <c r="AT71">
        <v>0.67</v>
      </c>
      <c r="AU71" t="s">
        <v>3</v>
      </c>
      <c r="AV71">
        <v>0</v>
      </c>
      <c r="AW71">
        <v>2</v>
      </c>
      <c r="AX71">
        <v>33620871</v>
      </c>
      <c r="AY71">
        <v>1</v>
      </c>
      <c r="AZ71">
        <v>0</v>
      </c>
      <c r="BA71">
        <v>71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Y71*Source!I214</f>
        <v>0.81069999999999998</v>
      </c>
      <c r="CY71">
        <f>AB71</f>
        <v>445.46</v>
      </c>
      <c r="CZ71">
        <f>AF71</f>
        <v>31.26</v>
      </c>
      <c r="DA71">
        <f>AJ71</f>
        <v>14.25</v>
      </c>
      <c r="DB71">
        <f t="shared" si="2"/>
        <v>20.94</v>
      </c>
      <c r="DC71">
        <f t="shared" si="3"/>
        <v>9.0500000000000007</v>
      </c>
    </row>
    <row r="72" spans="1:107">
      <c r="A72">
        <f>ROW(Source!A214)</f>
        <v>214</v>
      </c>
      <c r="B72">
        <v>33525518</v>
      </c>
      <c r="C72">
        <v>33620862</v>
      </c>
      <c r="D72">
        <v>29145216</v>
      </c>
      <c r="E72">
        <v>1</v>
      </c>
      <c r="F72">
        <v>1</v>
      </c>
      <c r="G72">
        <v>1</v>
      </c>
      <c r="H72">
        <v>3</v>
      </c>
      <c r="I72" t="s">
        <v>588</v>
      </c>
      <c r="J72" t="s">
        <v>589</v>
      </c>
      <c r="K72" t="s">
        <v>590</v>
      </c>
      <c r="L72">
        <v>1339</v>
      </c>
      <c r="N72">
        <v>1007</v>
      </c>
      <c r="O72" t="s">
        <v>591</v>
      </c>
      <c r="P72" t="s">
        <v>591</v>
      </c>
      <c r="Q72">
        <v>1</v>
      </c>
      <c r="W72">
        <v>0</v>
      </c>
      <c r="X72">
        <v>1492286678</v>
      </c>
      <c r="Y72">
        <v>2.2000000000000002</v>
      </c>
      <c r="AA72">
        <v>3332.95</v>
      </c>
      <c r="AB72">
        <v>0</v>
      </c>
      <c r="AC72">
        <v>0</v>
      </c>
      <c r="AD72">
        <v>0</v>
      </c>
      <c r="AE72">
        <v>477.5</v>
      </c>
      <c r="AF72">
        <v>0</v>
      </c>
      <c r="AG72">
        <v>0</v>
      </c>
      <c r="AH72">
        <v>0</v>
      </c>
      <c r="AI72">
        <v>6.98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0</v>
      </c>
      <c r="AQ72">
        <v>0</v>
      </c>
      <c r="AR72">
        <v>0</v>
      </c>
      <c r="AS72" t="s">
        <v>3</v>
      </c>
      <c r="AT72">
        <v>2.2000000000000002</v>
      </c>
      <c r="AU72" t="s">
        <v>3</v>
      </c>
      <c r="AV72">
        <v>0</v>
      </c>
      <c r="AW72">
        <v>2</v>
      </c>
      <c r="AX72">
        <v>33620872</v>
      </c>
      <c r="AY72">
        <v>1</v>
      </c>
      <c r="AZ72">
        <v>0</v>
      </c>
      <c r="BA72">
        <v>72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Y72*Source!I214</f>
        <v>2.6619999999999999</v>
      </c>
      <c r="CY72">
        <f>AA72</f>
        <v>3332.95</v>
      </c>
      <c r="CZ72">
        <f>AE72</f>
        <v>477.5</v>
      </c>
      <c r="DA72">
        <f>AI72</f>
        <v>6.98</v>
      </c>
      <c r="DB72">
        <f t="shared" si="2"/>
        <v>1050.5</v>
      </c>
      <c r="DC72">
        <f t="shared" si="3"/>
        <v>0</v>
      </c>
    </row>
    <row r="73" spans="1:107">
      <c r="A73">
        <f>ROW(Source!A214)</f>
        <v>214</v>
      </c>
      <c r="B73">
        <v>33525518</v>
      </c>
      <c r="C73">
        <v>33620862</v>
      </c>
      <c r="D73">
        <v>29150040</v>
      </c>
      <c r="E73">
        <v>1</v>
      </c>
      <c r="F73">
        <v>1</v>
      </c>
      <c r="G73">
        <v>1</v>
      </c>
      <c r="H73">
        <v>3</v>
      </c>
      <c r="I73" t="s">
        <v>592</v>
      </c>
      <c r="J73" t="s">
        <v>593</v>
      </c>
      <c r="K73" t="s">
        <v>594</v>
      </c>
      <c r="L73">
        <v>1339</v>
      </c>
      <c r="N73">
        <v>1007</v>
      </c>
      <c r="O73" t="s">
        <v>591</v>
      </c>
      <c r="P73" t="s">
        <v>591</v>
      </c>
      <c r="Q73">
        <v>1</v>
      </c>
      <c r="W73">
        <v>0</v>
      </c>
      <c r="X73">
        <v>693153122</v>
      </c>
      <c r="Y73">
        <v>0.35</v>
      </c>
      <c r="AA73">
        <v>22.2</v>
      </c>
      <c r="AB73">
        <v>0</v>
      </c>
      <c r="AC73">
        <v>0</v>
      </c>
      <c r="AD73">
        <v>0</v>
      </c>
      <c r="AE73">
        <v>2.44</v>
      </c>
      <c r="AF73">
        <v>0</v>
      </c>
      <c r="AG73">
        <v>0</v>
      </c>
      <c r="AH73">
        <v>0</v>
      </c>
      <c r="AI73">
        <v>9.1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0</v>
      </c>
      <c r="AQ73">
        <v>0</v>
      </c>
      <c r="AR73">
        <v>0</v>
      </c>
      <c r="AS73" t="s">
        <v>3</v>
      </c>
      <c r="AT73">
        <v>0.35</v>
      </c>
      <c r="AU73" t="s">
        <v>3</v>
      </c>
      <c r="AV73">
        <v>0</v>
      </c>
      <c r="AW73">
        <v>2</v>
      </c>
      <c r="AX73">
        <v>33620873</v>
      </c>
      <c r="AY73">
        <v>1</v>
      </c>
      <c r="AZ73">
        <v>0</v>
      </c>
      <c r="BA73">
        <v>73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Y73*Source!I214</f>
        <v>0.42349999999999999</v>
      </c>
      <c r="CY73">
        <f>AA73</f>
        <v>22.2</v>
      </c>
      <c r="CZ73">
        <f>AE73</f>
        <v>2.44</v>
      </c>
      <c r="DA73">
        <f>AI73</f>
        <v>9.1</v>
      </c>
      <c r="DB73">
        <f t="shared" si="2"/>
        <v>0.85</v>
      </c>
      <c r="DC73">
        <f t="shared" si="3"/>
        <v>0</v>
      </c>
    </row>
    <row r="74" spans="1:107">
      <c r="A74">
        <f>ROW(Source!A214)</f>
        <v>214</v>
      </c>
      <c r="B74">
        <v>33525518</v>
      </c>
      <c r="C74">
        <v>33620862</v>
      </c>
      <c r="D74">
        <v>29164349</v>
      </c>
      <c r="E74">
        <v>1</v>
      </c>
      <c r="F74">
        <v>1</v>
      </c>
      <c r="G74">
        <v>1</v>
      </c>
      <c r="H74">
        <v>3</v>
      </c>
      <c r="I74" t="s">
        <v>26</v>
      </c>
      <c r="J74" t="s">
        <v>29</v>
      </c>
      <c r="K74" t="s">
        <v>27</v>
      </c>
      <c r="L74">
        <v>1348</v>
      </c>
      <c r="N74">
        <v>1009</v>
      </c>
      <c r="O74" t="s">
        <v>28</v>
      </c>
      <c r="P74" t="s">
        <v>28</v>
      </c>
      <c r="Q74">
        <v>1000</v>
      </c>
      <c r="W74">
        <v>0</v>
      </c>
      <c r="X74">
        <v>-304821490</v>
      </c>
      <c r="Y74">
        <v>3.38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0</v>
      </c>
      <c r="AP74">
        <v>0</v>
      </c>
      <c r="AQ74">
        <v>0</v>
      </c>
      <c r="AR74">
        <v>0</v>
      </c>
      <c r="AS74" t="s">
        <v>3</v>
      </c>
      <c r="AT74">
        <v>3.38</v>
      </c>
      <c r="AU74" t="s">
        <v>3</v>
      </c>
      <c r="AV74">
        <v>0</v>
      </c>
      <c r="AW74">
        <v>2</v>
      </c>
      <c r="AX74">
        <v>33620874</v>
      </c>
      <c r="AY74">
        <v>1</v>
      </c>
      <c r="AZ74">
        <v>0</v>
      </c>
      <c r="BA74">
        <v>74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Y74*Source!I214</f>
        <v>4.0897999999999994</v>
      </c>
      <c r="CY74">
        <f>AA74</f>
        <v>0</v>
      </c>
      <c r="CZ74">
        <f>AE74</f>
        <v>0</v>
      </c>
      <c r="DA74">
        <f>AI74</f>
        <v>1</v>
      </c>
      <c r="DB74">
        <f t="shared" si="2"/>
        <v>0</v>
      </c>
      <c r="DC74">
        <f t="shared" si="3"/>
        <v>0</v>
      </c>
    </row>
    <row r="75" spans="1:107">
      <c r="A75">
        <f>ROW(Source!A216)</f>
        <v>216</v>
      </c>
      <c r="B75">
        <v>33525518</v>
      </c>
      <c r="C75">
        <v>33639506</v>
      </c>
      <c r="D75">
        <v>18406804</v>
      </c>
      <c r="E75">
        <v>1</v>
      </c>
      <c r="F75">
        <v>1</v>
      </c>
      <c r="G75">
        <v>1</v>
      </c>
      <c r="H75">
        <v>1</v>
      </c>
      <c r="I75" t="s">
        <v>577</v>
      </c>
      <c r="J75" t="s">
        <v>3</v>
      </c>
      <c r="K75" t="s">
        <v>578</v>
      </c>
      <c r="L75">
        <v>1369</v>
      </c>
      <c r="N75">
        <v>1013</v>
      </c>
      <c r="O75" t="s">
        <v>579</v>
      </c>
      <c r="P75" t="s">
        <v>579</v>
      </c>
      <c r="Q75">
        <v>1</v>
      </c>
      <c r="W75">
        <v>0</v>
      </c>
      <c r="X75">
        <v>254330056</v>
      </c>
      <c r="Y75">
        <v>22.82</v>
      </c>
      <c r="AA75">
        <v>0</v>
      </c>
      <c r="AB75">
        <v>0</v>
      </c>
      <c r="AC75">
        <v>0</v>
      </c>
      <c r="AD75">
        <v>221.76</v>
      </c>
      <c r="AE75">
        <v>0</v>
      </c>
      <c r="AF75">
        <v>0</v>
      </c>
      <c r="AG75">
        <v>0</v>
      </c>
      <c r="AH75">
        <v>221.76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0</v>
      </c>
      <c r="AQ75">
        <v>0</v>
      </c>
      <c r="AR75">
        <v>0</v>
      </c>
      <c r="AS75" t="s">
        <v>3</v>
      </c>
      <c r="AT75">
        <v>22.82</v>
      </c>
      <c r="AU75" t="s">
        <v>3</v>
      </c>
      <c r="AV75">
        <v>1</v>
      </c>
      <c r="AW75">
        <v>2</v>
      </c>
      <c r="AX75">
        <v>33639508</v>
      </c>
      <c r="AY75">
        <v>1</v>
      </c>
      <c r="AZ75">
        <v>0</v>
      </c>
      <c r="BA75">
        <v>75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Y75*Source!I216</f>
        <v>24.805340000000001</v>
      </c>
      <c r="CY75">
        <f>AD75</f>
        <v>221.76</v>
      </c>
      <c r="CZ75">
        <f>AH75</f>
        <v>221.76</v>
      </c>
      <c r="DA75">
        <f>AL75</f>
        <v>1</v>
      </c>
      <c r="DB75">
        <f t="shared" si="2"/>
        <v>5060.5600000000004</v>
      </c>
      <c r="DC75">
        <f t="shared" si="3"/>
        <v>0</v>
      </c>
    </row>
    <row r="76" spans="1:107">
      <c r="A76">
        <f>ROW(Source!A252)</f>
        <v>252</v>
      </c>
      <c r="B76">
        <v>33525518</v>
      </c>
      <c r="C76">
        <v>33620790</v>
      </c>
      <c r="D76">
        <v>18406804</v>
      </c>
      <c r="E76">
        <v>1</v>
      </c>
      <c r="F76">
        <v>1</v>
      </c>
      <c r="G76">
        <v>1</v>
      </c>
      <c r="H76">
        <v>1</v>
      </c>
      <c r="I76" t="s">
        <v>577</v>
      </c>
      <c r="J76" t="s">
        <v>3</v>
      </c>
      <c r="K76" t="s">
        <v>578</v>
      </c>
      <c r="L76">
        <v>1369</v>
      </c>
      <c r="N76">
        <v>1013</v>
      </c>
      <c r="O76" t="s">
        <v>579</v>
      </c>
      <c r="P76" t="s">
        <v>579</v>
      </c>
      <c r="Q76">
        <v>1</v>
      </c>
      <c r="W76">
        <v>0</v>
      </c>
      <c r="X76">
        <v>254330056</v>
      </c>
      <c r="Y76">
        <v>3.77</v>
      </c>
      <c r="AA76">
        <v>0</v>
      </c>
      <c r="AB76">
        <v>0</v>
      </c>
      <c r="AC76">
        <v>0</v>
      </c>
      <c r="AD76">
        <v>221.76</v>
      </c>
      <c r="AE76">
        <v>0</v>
      </c>
      <c r="AF76">
        <v>0</v>
      </c>
      <c r="AG76">
        <v>0</v>
      </c>
      <c r="AH76">
        <v>221.76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3</v>
      </c>
      <c r="AT76">
        <v>3.77</v>
      </c>
      <c r="AU76" t="s">
        <v>3</v>
      </c>
      <c r="AV76">
        <v>1</v>
      </c>
      <c r="AW76">
        <v>2</v>
      </c>
      <c r="AX76">
        <v>33620793</v>
      </c>
      <c r="AY76">
        <v>1</v>
      </c>
      <c r="AZ76">
        <v>0</v>
      </c>
      <c r="BA76">
        <v>76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Y76*Source!I252</f>
        <v>0.49010000000000004</v>
      </c>
      <c r="CY76">
        <f>AD76</f>
        <v>221.76</v>
      </c>
      <c r="CZ76">
        <f>AH76</f>
        <v>221.76</v>
      </c>
      <c r="DA76">
        <f>AL76</f>
        <v>1</v>
      </c>
      <c r="DB76">
        <f t="shared" si="2"/>
        <v>836.04</v>
      </c>
      <c r="DC76">
        <f t="shared" si="3"/>
        <v>0</v>
      </c>
    </row>
    <row r="77" spans="1:107">
      <c r="A77">
        <f>ROW(Source!A252)</f>
        <v>252</v>
      </c>
      <c r="B77">
        <v>33525518</v>
      </c>
      <c r="C77">
        <v>33620790</v>
      </c>
      <c r="D77">
        <v>29164349</v>
      </c>
      <c r="E77">
        <v>1</v>
      </c>
      <c r="F77">
        <v>1</v>
      </c>
      <c r="G77">
        <v>1</v>
      </c>
      <c r="H77">
        <v>3</v>
      </c>
      <c r="I77" t="s">
        <v>26</v>
      </c>
      <c r="J77" t="s">
        <v>29</v>
      </c>
      <c r="K77" t="s">
        <v>27</v>
      </c>
      <c r="L77">
        <v>1348</v>
      </c>
      <c r="N77">
        <v>1009</v>
      </c>
      <c r="O77" t="s">
        <v>28</v>
      </c>
      <c r="P77" t="s">
        <v>28</v>
      </c>
      <c r="Q77">
        <v>1000</v>
      </c>
      <c r="W77">
        <v>0</v>
      </c>
      <c r="X77">
        <v>-304821490</v>
      </c>
      <c r="Y77">
        <v>0.11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0</v>
      </c>
      <c r="AP77">
        <v>0</v>
      </c>
      <c r="AQ77">
        <v>0</v>
      </c>
      <c r="AR77">
        <v>0</v>
      </c>
      <c r="AS77" t="s">
        <v>3</v>
      </c>
      <c r="AT77">
        <v>0.11</v>
      </c>
      <c r="AU77" t="s">
        <v>3</v>
      </c>
      <c r="AV77">
        <v>0</v>
      </c>
      <c r="AW77">
        <v>2</v>
      </c>
      <c r="AX77">
        <v>33620794</v>
      </c>
      <c r="AY77">
        <v>1</v>
      </c>
      <c r="AZ77">
        <v>0</v>
      </c>
      <c r="BA77">
        <v>77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Y77*Source!I252</f>
        <v>1.43E-2</v>
      </c>
      <c r="CY77">
        <f>AA77</f>
        <v>0</v>
      </c>
      <c r="CZ77">
        <f>AE77</f>
        <v>0</v>
      </c>
      <c r="DA77">
        <f>AI77</f>
        <v>1</v>
      </c>
      <c r="DB77">
        <f t="shared" si="2"/>
        <v>0</v>
      </c>
      <c r="DC77">
        <f t="shared" si="3"/>
        <v>0</v>
      </c>
    </row>
    <row r="78" spans="1:107">
      <c r="A78">
        <f>ROW(Source!A254)</f>
        <v>254</v>
      </c>
      <c r="B78">
        <v>33525518</v>
      </c>
      <c r="C78">
        <v>33620712</v>
      </c>
      <c r="D78">
        <v>18406804</v>
      </c>
      <c r="E78">
        <v>1</v>
      </c>
      <c r="F78">
        <v>1</v>
      </c>
      <c r="G78">
        <v>1</v>
      </c>
      <c r="H78">
        <v>1</v>
      </c>
      <c r="I78" t="s">
        <v>577</v>
      </c>
      <c r="J78" t="s">
        <v>3</v>
      </c>
      <c r="K78" t="s">
        <v>578</v>
      </c>
      <c r="L78">
        <v>1369</v>
      </c>
      <c r="N78">
        <v>1013</v>
      </c>
      <c r="O78" t="s">
        <v>579</v>
      </c>
      <c r="P78" t="s">
        <v>579</v>
      </c>
      <c r="Q78">
        <v>1</v>
      </c>
      <c r="W78">
        <v>0</v>
      </c>
      <c r="X78">
        <v>254330056</v>
      </c>
      <c r="Y78">
        <v>11.39</v>
      </c>
      <c r="AA78">
        <v>0</v>
      </c>
      <c r="AB78">
        <v>0</v>
      </c>
      <c r="AC78">
        <v>0</v>
      </c>
      <c r="AD78">
        <v>221.76</v>
      </c>
      <c r="AE78">
        <v>0</v>
      </c>
      <c r="AF78">
        <v>0</v>
      </c>
      <c r="AG78">
        <v>0</v>
      </c>
      <c r="AH78">
        <v>221.76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3</v>
      </c>
      <c r="AT78">
        <v>11.39</v>
      </c>
      <c r="AU78" t="s">
        <v>3</v>
      </c>
      <c r="AV78">
        <v>1</v>
      </c>
      <c r="AW78">
        <v>2</v>
      </c>
      <c r="AX78">
        <v>33620717</v>
      </c>
      <c r="AY78">
        <v>1</v>
      </c>
      <c r="AZ78">
        <v>0</v>
      </c>
      <c r="BA78">
        <v>78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Y78*Source!I254</f>
        <v>0.92259000000000002</v>
      </c>
      <c r="CY78">
        <f>AD78</f>
        <v>221.76</v>
      </c>
      <c r="CZ78">
        <f>AH78</f>
        <v>221.76</v>
      </c>
      <c r="DA78">
        <f>AL78</f>
        <v>1</v>
      </c>
      <c r="DB78">
        <f t="shared" si="2"/>
        <v>2525.85</v>
      </c>
      <c r="DC78">
        <f t="shared" si="3"/>
        <v>0</v>
      </c>
    </row>
    <row r="79" spans="1:107">
      <c r="A79">
        <f>ROW(Source!A254)</f>
        <v>254</v>
      </c>
      <c r="B79">
        <v>33525518</v>
      </c>
      <c r="C79">
        <v>33620712</v>
      </c>
      <c r="D79">
        <v>121548</v>
      </c>
      <c r="E79">
        <v>1</v>
      </c>
      <c r="F79">
        <v>1</v>
      </c>
      <c r="G79">
        <v>1</v>
      </c>
      <c r="H79">
        <v>1</v>
      </c>
      <c r="I79" t="s">
        <v>30</v>
      </c>
      <c r="J79" t="s">
        <v>3</v>
      </c>
      <c r="K79" t="s">
        <v>580</v>
      </c>
      <c r="L79">
        <v>608254</v>
      </c>
      <c r="N79">
        <v>1013</v>
      </c>
      <c r="O79" t="s">
        <v>581</v>
      </c>
      <c r="P79" t="s">
        <v>581</v>
      </c>
      <c r="Q79">
        <v>1</v>
      </c>
      <c r="W79">
        <v>0</v>
      </c>
      <c r="X79">
        <v>-185737400</v>
      </c>
      <c r="Y79">
        <v>0.13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0</v>
      </c>
      <c r="AQ79">
        <v>0</v>
      </c>
      <c r="AR79">
        <v>0</v>
      </c>
      <c r="AS79" t="s">
        <v>3</v>
      </c>
      <c r="AT79">
        <v>0.13</v>
      </c>
      <c r="AU79" t="s">
        <v>3</v>
      </c>
      <c r="AV79">
        <v>2</v>
      </c>
      <c r="AW79">
        <v>2</v>
      </c>
      <c r="AX79">
        <v>33620718</v>
      </c>
      <c r="AY79">
        <v>1</v>
      </c>
      <c r="AZ79">
        <v>0</v>
      </c>
      <c r="BA79">
        <v>79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Y79*Source!I254</f>
        <v>1.0530000000000001E-2</v>
      </c>
      <c r="CY79">
        <f>AD79</f>
        <v>0</v>
      </c>
      <c r="CZ79">
        <f>AH79</f>
        <v>0</v>
      </c>
      <c r="DA79">
        <f>AL79</f>
        <v>1</v>
      </c>
      <c r="DB79">
        <f t="shared" si="2"/>
        <v>0</v>
      </c>
      <c r="DC79">
        <f t="shared" si="3"/>
        <v>0</v>
      </c>
    </row>
    <row r="80" spans="1:107">
      <c r="A80">
        <f>ROW(Source!A254)</f>
        <v>254</v>
      </c>
      <c r="B80">
        <v>33525518</v>
      </c>
      <c r="C80">
        <v>33620712</v>
      </c>
      <c r="D80">
        <v>29172556</v>
      </c>
      <c r="E80">
        <v>1</v>
      </c>
      <c r="F80">
        <v>1</v>
      </c>
      <c r="G80">
        <v>1</v>
      </c>
      <c r="H80">
        <v>2</v>
      </c>
      <c r="I80" t="s">
        <v>582</v>
      </c>
      <c r="J80" t="s">
        <v>583</v>
      </c>
      <c r="K80" t="s">
        <v>584</v>
      </c>
      <c r="L80">
        <v>1368</v>
      </c>
      <c r="N80">
        <v>1011</v>
      </c>
      <c r="O80" t="s">
        <v>585</v>
      </c>
      <c r="P80" t="s">
        <v>585</v>
      </c>
      <c r="Q80">
        <v>1</v>
      </c>
      <c r="W80">
        <v>0</v>
      </c>
      <c r="X80">
        <v>-1302720870</v>
      </c>
      <c r="Y80">
        <v>0.13</v>
      </c>
      <c r="AA80">
        <v>0</v>
      </c>
      <c r="AB80">
        <v>445.46</v>
      </c>
      <c r="AC80">
        <v>427.95</v>
      </c>
      <c r="AD80">
        <v>0</v>
      </c>
      <c r="AE80">
        <v>0</v>
      </c>
      <c r="AF80">
        <v>31.26</v>
      </c>
      <c r="AG80">
        <v>13.5</v>
      </c>
      <c r="AH80">
        <v>0</v>
      </c>
      <c r="AI80">
        <v>1</v>
      </c>
      <c r="AJ80">
        <v>14.25</v>
      </c>
      <c r="AK80">
        <v>31.7</v>
      </c>
      <c r="AL80">
        <v>1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3</v>
      </c>
      <c r="AT80">
        <v>0.13</v>
      </c>
      <c r="AU80" t="s">
        <v>3</v>
      </c>
      <c r="AV80">
        <v>0</v>
      </c>
      <c r="AW80">
        <v>2</v>
      </c>
      <c r="AX80">
        <v>33620719</v>
      </c>
      <c r="AY80">
        <v>1</v>
      </c>
      <c r="AZ80">
        <v>0</v>
      </c>
      <c r="BA80">
        <v>80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Y80*Source!I254</f>
        <v>1.0530000000000001E-2</v>
      </c>
      <c r="CY80">
        <f>AB80</f>
        <v>445.46</v>
      </c>
      <c r="CZ80">
        <f>AF80</f>
        <v>31.26</v>
      </c>
      <c r="DA80">
        <f>AJ80</f>
        <v>14.25</v>
      </c>
      <c r="DB80">
        <f t="shared" si="2"/>
        <v>4.0599999999999996</v>
      </c>
      <c r="DC80">
        <f t="shared" si="3"/>
        <v>1.76</v>
      </c>
    </row>
    <row r="81" spans="1:107">
      <c r="A81">
        <f>ROW(Source!A254)</f>
        <v>254</v>
      </c>
      <c r="B81">
        <v>33525518</v>
      </c>
      <c r="C81">
        <v>33620712</v>
      </c>
      <c r="D81">
        <v>29164349</v>
      </c>
      <c r="E81">
        <v>1</v>
      </c>
      <c r="F81">
        <v>1</v>
      </c>
      <c r="G81">
        <v>1</v>
      </c>
      <c r="H81">
        <v>3</v>
      </c>
      <c r="I81" t="s">
        <v>26</v>
      </c>
      <c r="J81" t="s">
        <v>29</v>
      </c>
      <c r="K81" t="s">
        <v>27</v>
      </c>
      <c r="L81">
        <v>1348</v>
      </c>
      <c r="N81">
        <v>1009</v>
      </c>
      <c r="O81" t="s">
        <v>28</v>
      </c>
      <c r="P81" t="s">
        <v>28</v>
      </c>
      <c r="Q81">
        <v>1000</v>
      </c>
      <c r="W81">
        <v>0</v>
      </c>
      <c r="X81">
        <v>-304821490</v>
      </c>
      <c r="Y81">
        <v>0.47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0</v>
      </c>
      <c r="AP81">
        <v>0</v>
      </c>
      <c r="AQ81">
        <v>0</v>
      </c>
      <c r="AR81">
        <v>0</v>
      </c>
      <c r="AS81" t="s">
        <v>3</v>
      </c>
      <c r="AT81">
        <v>0.47</v>
      </c>
      <c r="AU81" t="s">
        <v>3</v>
      </c>
      <c r="AV81">
        <v>0</v>
      </c>
      <c r="AW81">
        <v>2</v>
      </c>
      <c r="AX81">
        <v>33620720</v>
      </c>
      <c r="AY81">
        <v>1</v>
      </c>
      <c r="AZ81">
        <v>0</v>
      </c>
      <c r="BA81">
        <v>81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Y81*Source!I254</f>
        <v>3.807E-2</v>
      </c>
      <c r="CY81">
        <f>AA81</f>
        <v>0</v>
      </c>
      <c r="CZ81">
        <f>AE81</f>
        <v>0</v>
      </c>
      <c r="DA81">
        <f>AI81</f>
        <v>1</v>
      </c>
      <c r="DB81">
        <f t="shared" si="2"/>
        <v>0</v>
      </c>
      <c r="DC81">
        <f t="shared" si="3"/>
        <v>0</v>
      </c>
    </row>
    <row r="82" spans="1:107">
      <c r="A82">
        <f>ROW(Source!A256)</f>
        <v>256</v>
      </c>
      <c r="B82">
        <v>33525518</v>
      </c>
      <c r="C82">
        <v>33620664</v>
      </c>
      <c r="D82">
        <v>18406804</v>
      </c>
      <c r="E82">
        <v>1</v>
      </c>
      <c r="F82">
        <v>1</v>
      </c>
      <c r="G82">
        <v>1</v>
      </c>
      <c r="H82">
        <v>1</v>
      </c>
      <c r="I82" t="s">
        <v>577</v>
      </c>
      <c r="J82" t="s">
        <v>3</v>
      </c>
      <c r="K82" t="s">
        <v>578</v>
      </c>
      <c r="L82">
        <v>1369</v>
      </c>
      <c r="N82">
        <v>1013</v>
      </c>
      <c r="O82" t="s">
        <v>579</v>
      </c>
      <c r="P82" t="s">
        <v>579</v>
      </c>
      <c r="Q82">
        <v>1</v>
      </c>
      <c r="W82">
        <v>0</v>
      </c>
      <c r="X82">
        <v>254330056</v>
      </c>
      <c r="Y82">
        <v>7.67</v>
      </c>
      <c r="AA82">
        <v>0</v>
      </c>
      <c r="AB82">
        <v>0</v>
      </c>
      <c r="AC82">
        <v>0</v>
      </c>
      <c r="AD82">
        <v>221.76</v>
      </c>
      <c r="AE82">
        <v>0</v>
      </c>
      <c r="AF82">
        <v>0</v>
      </c>
      <c r="AG82">
        <v>0</v>
      </c>
      <c r="AH82">
        <v>221.76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3</v>
      </c>
      <c r="AT82">
        <v>7.67</v>
      </c>
      <c r="AU82" t="s">
        <v>3</v>
      </c>
      <c r="AV82">
        <v>1</v>
      </c>
      <c r="AW82">
        <v>2</v>
      </c>
      <c r="AX82">
        <v>33620667</v>
      </c>
      <c r="AY82">
        <v>1</v>
      </c>
      <c r="AZ82">
        <v>0</v>
      </c>
      <c r="BA82">
        <v>82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Y82*Source!I256</f>
        <v>0.62126999999999999</v>
      </c>
      <c r="CY82">
        <f>AD82</f>
        <v>221.76</v>
      </c>
      <c r="CZ82">
        <f>AH82</f>
        <v>221.76</v>
      </c>
      <c r="DA82">
        <f>AL82</f>
        <v>1</v>
      </c>
      <c r="DB82">
        <f t="shared" si="2"/>
        <v>1700.9</v>
      </c>
      <c r="DC82">
        <f t="shared" si="3"/>
        <v>0</v>
      </c>
    </row>
    <row r="83" spans="1:107">
      <c r="A83">
        <f>ROW(Source!A256)</f>
        <v>256</v>
      </c>
      <c r="B83">
        <v>33525518</v>
      </c>
      <c r="C83">
        <v>33620664</v>
      </c>
      <c r="D83">
        <v>29164349</v>
      </c>
      <c r="E83">
        <v>1</v>
      </c>
      <c r="F83">
        <v>1</v>
      </c>
      <c r="G83">
        <v>1</v>
      </c>
      <c r="H83">
        <v>3</v>
      </c>
      <c r="I83" t="s">
        <v>26</v>
      </c>
      <c r="J83" t="s">
        <v>29</v>
      </c>
      <c r="K83" t="s">
        <v>27</v>
      </c>
      <c r="L83">
        <v>1348</v>
      </c>
      <c r="N83">
        <v>1009</v>
      </c>
      <c r="O83" t="s">
        <v>28</v>
      </c>
      <c r="P83" t="s">
        <v>28</v>
      </c>
      <c r="Q83">
        <v>1000</v>
      </c>
      <c r="W83">
        <v>0</v>
      </c>
      <c r="X83">
        <v>-304821490</v>
      </c>
      <c r="Y83">
        <v>0.7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</v>
      </c>
      <c r="AJ83">
        <v>1</v>
      </c>
      <c r="AK83">
        <v>1</v>
      </c>
      <c r="AL83">
        <v>1</v>
      </c>
      <c r="AN83">
        <v>0</v>
      </c>
      <c r="AO83">
        <v>0</v>
      </c>
      <c r="AP83">
        <v>0</v>
      </c>
      <c r="AQ83">
        <v>0</v>
      </c>
      <c r="AR83">
        <v>0</v>
      </c>
      <c r="AS83" t="s">
        <v>3</v>
      </c>
      <c r="AT83">
        <v>0.7</v>
      </c>
      <c r="AU83" t="s">
        <v>3</v>
      </c>
      <c r="AV83">
        <v>0</v>
      </c>
      <c r="AW83">
        <v>2</v>
      </c>
      <c r="AX83">
        <v>33620668</v>
      </c>
      <c r="AY83">
        <v>1</v>
      </c>
      <c r="AZ83">
        <v>0</v>
      </c>
      <c r="BA83">
        <v>83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Y83*Source!I256</f>
        <v>5.67E-2</v>
      </c>
      <c r="CY83">
        <f>AA83</f>
        <v>0</v>
      </c>
      <c r="CZ83">
        <f>AE83</f>
        <v>0</v>
      </c>
      <c r="DA83">
        <f>AI83</f>
        <v>1</v>
      </c>
      <c r="DB83">
        <f t="shared" si="2"/>
        <v>0</v>
      </c>
      <c r="DC83">
        <f t="shared" si="3"/>
        <v>0</v>
      </c>
    </row>
    <row r="84" spans="1:107">
      <c r="A84">
        <f>ROW(Source!A258)</f>
        <v>258</v>
      </c>
      <c r="B84">
        <v>33525518</v>
      </c>
      <c r="C84">
        <v>33620876</v>
      </c>
      <c r="D84">
        <v>18406785</v>
      </c>
      <c r="E84">
        <v>1</v>
      </c>
      <c r="F84">
        <v>1</v>
      </c>
      <c r="G84">
        <v>1</v>
      </c>
      <c r="H84">
        <v>1</v>
      </c>
      <c r="I84" t="s">
        <v>586</v>
      </c>
      <c r="J84" t="s">
        <v>3</v>
      </c>
      <c r="K84" t="s">
        <v>587</v>
      </c>
      <c r="L84">
        <v>1369</v>
      </c>
      <c r="N84">
        <v>1013</v>
      </c>
      <c r="O84" t="s">
        <v>579</v>
      </c>
      <c r="P84" t="s">
        <v>579</v>
      </c>
      <c r="Q84">
        <v>1</v>
      </c>
      <c r="W84">
        <v>0</v>
      </c>
      <c r="X84">
        <v>645971194</v>
      </c>
      <c r="Y84">
        <v>146.07</v>
      </c>
      <c r="AA84">
        <v>0</v>
      </c>
      <c r="AB84">
        <v>0</v>
      </c>
      <c r="AC84">
        <v>0</v>
      </c>
      <c r="AD84">
        <v>251.89</v>
      </c>
      <c r="AE84">
        <v>0</v>
      </c>
      <c r="AF84">
        <v>0</v>
      </c>
      <c r="AG84">
        <v>0</v>
      </c>
      <c r="AH84">
        <v>251.89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 t="s">
        <v>3</v>
      </c>
      <c r="AT84">
        <v>146.07</v>
      </c>
      <c r="AU84" t="s">
        <v>3</v>
      </c>
      <c r="AV84">
        <v>1</v>
      </c>
      <c r="AW84">
        <v>2</v>
      </c>
      <c r="AX84">
        <v>33620883</v>
      </c>
      <c r="AY84">
        <v>1</v>
      </c>
      <c r="AZ84">
        <v>0</v>
      </c>
      <c r="BA84">
        <v>84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Y84*Source!I258</f>
        <v>44.463707999999997</v>
      </c>
      <c r="CY84">
        <f>AD84</f>
        <v>251.89</v>
      </c>
      <c r="CZ84">
        <f>AH84</f>
        <v>251.89</v>
      </c>
      <c r="DA84">
        <f>AL84</f>
        <v>1</v>
      </c>
      <c r="DB84">
        <f t="shared" si="2"/>
        <v>36793.57</v>
      </c>
      <c r="DC84">
        <f t="shared" si="3"/>
        <v>0</v>
      </c>
    </row>
    <row r="85" spans="1:107">
      <c r="A85">
        <f>ROW(Source!A258)</f>
        <v>258</v>
      </c>
      <c r="B85">
        <v>33525518</v>
      </c>
      <c r="C85">
        <v>33620876</v>
      </c>
      <c r="D85">
        <v>121548</v>
      </c>
      <c r="E85">
        <v>1</v>
      </c>
      <c r="F85">
        <v>1</v>
      </c>
      <c r="G85">
        <v>1</v>
      </c>
      <c r="H85">
        <v>1</v>
      </c>
      <c r="I85" t="s">
        <v>30</v>
      </c>
      <c r="J85" t="s">
        <v>3</v>
      </c>
      <c r="K85" t="s">
        <v>580</v>
      </c>
      <c r="L85">
        <v>608254</v>
      </c>
      <c r="N85">
        <v>1013</v>
      </c>
      <c r="O85" t="s">
        <v>581</v>
      </c>
      <c r="P85" t="s">
        <v>581</v>
      </c>
      <c r="Q85">
        <v>1</v>
      </c>
      <c r="W85">
        <v>0</v>
      </c>
      <c r="X85">
        <v>-185737400</v>
      </c>
      <c r="Y85">
        <v>0.67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0</v>
      </c>
      <c r="AQ85">
        <v>0</v>
      </c>
      <c r="AR85">
        <v>0</v>
      </c>
      <c r="AS85" t="s">
        <v>3</v>
      </c>
      <c r="AT85">
        <v>0.67</v>
      </c>
      <c r="AU85" t="s">
        <v>3</v>
      </c>
      <c r="AV85">
        <v>2</v>
      </c>
      <c r="AW85">
        <v>2</v>
      </c>
      <c r="AX85">
        <v>33620884</v>
      </c>
      <c r="AY85">
        <v>1</v>
      </c>
      <c r="AZ85">
        <v>0</v>
      </c>
      <c r="BA85">
        <v>85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Y85*Source!I258</f>
        <v>0.20394800000000002</v>
      </c>
      <c r="CY85">
        <f>AD85</f>
        <v>0</v>
      </c>
      <c r="CZ85">
        <f>AH85</f>
        <v>0</v>
      </c>
      <c r="DA85">
        <f>AL85</f>
        <v>1</v>
      </c>
      <c r="DB85">
        <f t="shared" si="2"/>
        <v>0</v>
      </c>
      <c r="DC85">
        <f t="shared" si="3"/>
        <v>0</v>
      </c>
    </row>
    <row r="86" spans="1:107">
      <c r="A86">
        <f>ROW(Source!A258)</f>
        <v>258</v>
      </c>
      <c r="B86">
        <v>33525518</v>
      </c>
      <c r="C86">
        <v>33620876</v>
      </c>
      <c r="D86">
        <v>29172556</v>
      </c>
      <c r="E86">
        <v>1</v>
      </c>
      <c r="F86">
        <v>1</v>
      </c>
      <c r="G86">
        <v>1</v>
      </c>
      <c r="H86">
        <v>2</v>
      </c>
      <c r="I86" t="s">
        <v>582</v>
      </c>
      <c r="J86" t="s">
        <v>583</v>
      </c>
      <c r="K86" t="s">
        <v>584</v>
      </c>
      <c r="L86">
        <v>1368</v>
      </c>
      <c r="N86">
        <v>1011</v>
      </c>
      <c r="O86" t="s">
        <v>585</v>
      </c>
      <c r="P86" t="s">
        <v>585</v>
      </c>
      <c r="Q86">
        <v>1</v>
      </c>
      <c r="W86">
        <v>0</v>
      </c>
      <c r="X86">
        <v>-1302720870</v>
      </c>
      <c r="Y86">
        <v>0.67</v>
      </c>
      <c r="AA86">
        <v>0</v>
      </c>
      <c r="AB86">
        <v>445.46</v>
      </c>
      <c r="AC86">
        <v>427.95</v>
      </c>
      <c r="AD86">
        <v>0</v>
      </c>
      <c r="AE86">
        <v>0</v>
      </c>
      <c r="AF86">
        <v>31.26</v>
      </c>
      <c r="AG86">
        <v>13.5</v>
      </c>
      <c r="AH86">
        <v>0</v>
      </c>
      <c r="AI86">
        <v>1</v>
      </c>
      <c r="AJ86">
        <v>14.25</v>
      </c>
      <c r="AK86">
        <v>31.7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3</v>
      </c>
      <c r="AT86">
        <v>0.67</v>
      </c>
      <c r="AU86" t="s">
        <v>3</v>
      </c>
      <c r="AV86">
        <v>0</v>
      </c>
      <c r="AW86">
        <v>2</v>
      </c>
      <c r="AX86">
        <v>33620885</v>
      </c>
      <c r="AY86">
        <v>1</v>
      </c>
      <c r="AZ86">
        <v>0</v>
      </c>
      <c r="BA86">
        <v>86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Y86*Source!I258</f>
        <v>0.20394800000000002</v>
      </c>
      <c r="CY86">
        <f>AB86</f>
        <v>445.46</v>
      </c>
      <c r="CZ86">
        <f>AF86</f>
        <v>31.26</v>
      </c>
      <c r="DA86">
        <f>AJ86</f>
        <v>14.25</v>
      </c>
      <c r="DB86">
        <f t="shared" si="2"/>
        <v>20.94</v>
      </c>
      <c r="DC86">
        <f t="shared" si="3"/>
        <v>9.0500000000000007</v>
      </c>
    </row>
    <row r="87" spans="1:107">
      <c r="A87">
        <f>ROW(Source!A258)</f>
        <v>258</v>
      </c>
      <c r="B87">
        <v>33525518</v>
      </c>
      <c r="C87">
        <v>33620876</v>
      </c>
      <c r="D87">
        <v>29145216</v>
      </c>
      <c r="E87">
        <v>1</v>
      </c>
      <c r="F87">
        <v>1</v>
      </c>
      <c r="G87">
        <v>1</v>
      </c>
      <c r="H87">
        <v>3</v>
      </c>
      <c r="I87" t="s">
        <v>588</v>
      </c>
      <c r="J87" t="s">
        <v>589</v>
      </c>
      <c r="K87" t="s">
        <v>590</v>
      </c>
      <c r="L87">
        <v>1339</v>
      </c>
      <c r="N87">
        <v>1007</v>
      </c>
      <c r="O87" t="s">
        <v>591</v>
      </c>
      <c r="P87" t="s">
        <v>591</v>
      </c>
      <c r="Q87">
        <v>1</v>
      </c>
      <c r="W87">
        <v>0</v>
      </c>
      <c r="X87">
        <v>1492286678</v>
      </c>
      <c r="Y87">
        <v>2.2000000000000002</v>
      </c>
      <c r="AA87">
        <v>3332.95</v>
      </c>
      <c r="AB87">
        <v>0</v>
      </c>
      <c r="AC87">
        <v>0</v>
      </c>
      <c r="AD87">
        <v>0</v>
      </c>
      <c r="AE87">
        <v>477.5</v>
      </c>
      <c r="AF87">
        <v>0</v>
      </c>
      <c r="AG87">
        <v>0</v>
      </c>
      <c r="AH87">
        <v>0</v>
      </c>
      <c r="AI87">
        <v>6.98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3</v>
      </c>
      <c r="AT87">
        <v>2.2000000000000002</v>
      </c>
      <c r="AU87" t="s">
        <v>3</v>
      </c>
      <c r="AV87">
        <v>0</v>
      </c>
      <c r="AW87">
        <v>2</v>
      </c>
      <c r="AX87">
        <v>33620886</v>
      </c>
      <c r="AY87">
        <v>1</v>
      </c>
      <c r="AZ87">
        <v>0</v>
      </c>
      <c r="BA87">
        <v>87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Y87*Source!I258</f>
        <v>0.66968000000000005</v>
      </c>
      <c r="CY87">
        <f>AA87</f>
        <v>3332.95</v>
      </c>
      <c r="CZ87">
        <f>AE87</f>
        <v>477.5</v>
      </c>
      <c r="DA87">
        <f>AI87</f>
        <v>6.98</v>
      </c>
      <c r="DB87">
        <f t="shared" si="2"/>
        <v>1050.5</v>
      </c>
      <c r="DC87">
        <f t="shared" si="3"/>
        <v>0</v>
      </c>
    </row>
    <row r="88" spans="1:107">
      <c r="A88">
        <f>ROW(Source!A258)</f>
        <v>258</v>
      </c>
      <c r="B88">
        <v>33525518</v>
      </c>
      <c r="C88">
        <v>33620876</v>
      </c>
      <c r="D88">
        <v>29150040</v>
      </c>
      <c r="E88">
        <v>1</v>
      </c>
      <c r="F88">
        <v>1</v>
      </c>
      <c r="G88">
        <v>1</v>
      </c>
      <c r="H88">
        <v>3</v>
      </c>
      <c r="I88" t="s">
        <v>592</v>
      </c>
      <c r="J88" t="s">
        <v>593</v>
      </c>
      <c r="K88" t="s">
        <v>594</v>
      </c>
      <c r="L88">
        <v>1339</v>
      </c>
      <c r="N88">
        <v>1007</v>
      </c>
      <c r="O88" t="s">
        <v>591</v>
      </c>
      <c r="P88" t="s">
        <v>591</v>
      </c>
      <c r="Q88">
        <v>1</v>
      </c>
      <c r="W88">
        <v>0</v>
      </c>
      <c r="X88">
        <v>693153122</v>
      </c>
      <c r="Y88">
        <v>0.35</v>
      </c>
      <c r="AA88">
        <v>22.2</v>
      </c>
      <c r="AB88">
        <v>0</v>
      </c>
      <c r="AC88">
        <v>0</v>
      </c>
      <c r="AD88">
        <v>0</v>
      </c>
      <c r="AE88">
        <v>2.44</v>
      </c>
      <c r="AF88">
        <v>0</v>
      </c>
      <c r="AG88">
        <v>0</v>
      </c>
      <c r="AH88">
        <v>0</v>
      </c>
      <c r="AI88">
        <v>9.1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3</v>
      </c>
      <c r="AT88">
        <v>0.35</v>
      </c>
      <c r="AU88" t="s">
        <v>3</v>
      </c>
      <c r="AV88">
        <v>0</v>
      </c>
      <c r="AW88">
        <v>2</v>
      </c>
      <c r="AX88">
        <v>33620887</v>
      </c>
      <c r="AY88">
        <v>1</v>
      </c>
      <c r="AZ88">
        <v>0</v>
      </c>
      <c r="BA88">
        <v>88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Y88*Source!I258</f>
        <v>0.10654</v>
      </c>
      <c r="CY88">
        <f>AA88</f>
        <v>22.2</v>
      </c>
      <c r="CZ88">
        <f>AE88</f>
        <v>2.44</v>
      </c>
      <c r="DA88">
        <f>AI88</f>
        <v>9.1</v>
      </c>
      <c r="DB88">
        <f t="shared" si="2"/>
        <v>0.85</v>
      </c>
      <c r="DC88">
        <f t="shared" si="3"/>
        <v>0</v>
      </c>
    </row>
    <row r="89" spans="1:107">
      <c r="A89">
        <f>ROW(Source!A258)</f>
        <v>258</v>
      </c>
      <c r="B89">
        <v>33525518</v>
      </c>
      <c r="C89">
        <v>33620876</v>
      </c>
      <c r="D89">
        <v>29164349</v>
      </c>
      <c r="E89">
        <v>1</v>
      </c>
      <c r="F89">
        <v>1</v>
      </c>
      <c r="G89">
        <v>1</v>
      </c>
      <c r="H89">
        <v>3</v>
      </c>
      <c r="I89" t="s">
        <v>26</v>
      </c>
      <c r="J89" t="s">
        <v>29</v>
      </c>
      <c r="K89" t="s">
        <v>27</v>
      </c>
      <c r="L89">
        <v>1348</v>
      </c>
      <c r="N89">
        <v>1009</v>
      </c>
      <c r="O89" t="s">
        <v>28</v>
      </c>
      <c r="P89" t="s">
        <v>28</v>
      </c>
      <c r="Q89">
        <v>1000</v>
      </c>
      <c r="W89">
        <v>0</v>
      </c>
      <c r="X89">
        <v>-304821490</v>
      </c>
      <c r="Y89">
        <v>3.38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  <c r="AJ89">
        <v>1</v>
      </c>
      <c r="AK89">
        <v>1</v>
      </c>
      <c r="AL89">
        <v>1</v>
      </c>
      <c r="AN89">
        <v>0</v>
      </c>
      <c r="AO89">
        <v>0</v>
      </c>
      <c r="AP89">
        <v>0</v>
      </c>
      <c r="AQ89">
        <v>0</v>
      </c>
      <c r="AR89">
        <v>0</v>
      </c>
      <c r="AS89" t="s">
        <v>3</v>
      </c>
      <c r="AT89">
        <v>3.38</v>
      </c>
      <c r="AU89" t="s">
        <v>3</v>
      </c>
      <c r="AV89">
        <v>0</v>
      </c>
      <c r="AW89">
        <v>2</v>
      </c>
      <c r="AX89">
        <v>33620888</v>
      </c>
      <c r="AY89">
        <v>1</v>
      </c>
      <c r="AZ89">
        <v>0</v>
      </c>
      <c r="BA89">
        <v>89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Y89*Source!I258</f>
        <v>1.028872</v>
      </c>
      <c r="CY89">
        <f>AA89</f>
        <v>0</v>
      </c>
      <c r="CZ89">
        <f>AE89</f>
        <v>0</v>
      </c>
      <c r="DA89">
        <f>AI89</f>
        <v>1</v>
      </c>
      <c r="DB89">
        <f t="shared" si="2"/>
        <v>0</v>
      </c>
      <c r="DC89">
        <f t="shared" si="3"/>
        <v>0</v>
      </c>
    </row>
    <row r="90" spans="1:107">
      <c r="A90">
        <f>ROW(Source!A260)</f>
        <v>260</v>
      </c>
      <c r="B90">
        <v>33525518</v>
      </c>
      <c r="C90">
        <v>33639509</v>
      </c>
      <c r="D90">
        <v>18406804</v>
      </c>
      <c r="E90">
        <v>1</v>
      </c>
      <c r="F90">
        <v>1</v>
      </c>
      <c r="G90">
        <v>1</v>
      </c>
      <c r="H90">
        <v>1</v>
      </c>
      <c r="I90" t="s">
        <v>577</v>
      </c>
      <c r="J90" t="s">
        <v>3</v>
      </c>
      <c r="K90" t="s">
        <v>578</v>
      </c>
      <c r="L90">
        <v>1369</v>
      </c>
      <c r="N90">
        <v>1013</v>
      </c>
      <c r="O90" t="s">
        <v>579</v>
      </c>
      <c r="P90" t="s">
        <v>579</v>
      </c>
      <c r="Q90">
        <v>1</v>
      </c>
      <c r="W90">
        <v>0</v>
      </c>
      <c r="X90">
        <v>254330056</v>
      </c>
      <c r="Y90">
        <v>22.82</v>
      </c>
      <c r="AA90">
        <v>0</v>
      </c>
      <c r="AB90">
        <v>0</v>
      </c>
      <c r="AC90">
        <v>0</v>
      </c>
      <c r="AD90">
        <v>221.76</v>
      </c>
      <c r="AE90">
        <v>0</v>
      </c>
      <c r="AF90">
        <v>0</v>
      </c>
      <c r="AG90">
        <v>0</v>
      </c>
      <c r="AH90">
        <v>221.76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22.82</v>
      </c>
      <c r="AU90" t="s">
        <v>3</v>
      </c>
      <c r="AV90">
        <v>1</v>
      </c>
      <c r="AW90">
        <v>2</v>
      </c>
      <c r="AX90">
        <v>33639511</v>
      </c>
      <c r="AY90">
        <v>1</v>
      </c>
      <c r="AZ90">
        <v>0</v>
      </c>
      <c r="BA90">
        <v>90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Y90*Source!I260</f>
        <v>1.8484200000000002</v>
      </c>
      <c r="CY90">
        <f>AD90</f>
        <v>221.76</v>
      </c>
      <c r="CZ90">
        <f>AH90</f>
        <v>221.76</v>
      </c>
      <c r="DA90">
        <f>AL90</f>
        <v>1</v>
      </c>
      <c r="DB90">
        <f t="shared" si="2"/>
        <v>5060.5600000000004</v>
      </c>
      <c r="DC90">
        <f t="shared" si="3"/>
        <v>0</v>
      </c>
    </row>
    <row r="91" spans="1:107">
      <c r="A91">
        <f>ROW(Source!A296)</f>
        <v>296</v>
      </c>
      <c r="B91">
        <v>33525518</v>
      </c>
      <c r="C91">
        <v>33620796</v>
      </c>
      <c r="D91">
        <v>18406804</v>
      </c>
      <c r="E91">
        <v>1</v>
      </c>
      <c r="F91">
        <v>1</v>
      </c>
      <c r="G91">
        <v>1</v>
      </c>
      <c r="H91">
        <v>1</v>
      </c>
      <c r="I91" t="s">
        <v>577</v>
      </c>
      <c r="J91" t="s">
        <v>3</v>
      </c>
      <c r="K91" t="s">
        <v>578</v>
      </c>
      <c r="L91">
        <v>1369</v>
      </c>
      <c r="N91">
        <v>1013</v>
      </c>
      <c r="O91" t="s">
        <v>579</v>
      </c>
      <c r="P91" t="s">
        <v>579</v>
      </c>
      <c r="Q91">
        <v>1</v>
      </c>
      <c r="W91">
        <v>0</v>
      </c>
      <c r="X91">
        <v>254330056</v>
      </c>
      <c r="Y91">
        <v>3.77</v>
      </c>
      <c r="AA91">
        <v>0</v>
      </c>
      <c r="AB91">
        <v>0</v>
      </c>
      <c r="AC91">
        <v>0</v>
      </c>
      <c r="AD91">
        <v>221.76</v>
      </c>
      <c r="AE91">
        <v>0</v>
      </c>
      <c r="AF91">
        <v>0</v>
      </c>
      <c r="AG91">
        <v>0</v>
      </c>
      <c r="AH91">
        <v>221.76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3</v>
      </c>
      <c r="AT91">
        <v>3.77</v>
      </c>
      <c r="AU91" t="s">
        <v>3</v>
      </c>
      <c r="AV91">
        <v>1</v>
      </c>
      <c r="AW91">
        <v>2</v>
      </c>
      <c r="AX91">
        <v>33620799</v>
      </c>
      <c r="AY91">
        <v>1</v>
      </c>
      <c r="AZ91">
        <v>0</v>
      </c>
      <c r="BA91">
        <v>91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Y91*Source!I296</f>
        <v>0.309894</v>
      </c>
      <c r="CY91">
        <f>AD91</f>
        <v>221.76</v>
      </c>
      <c r="CZ91">
        <f>AH91</f>
        <v>221.76</v>
      </c>
      <c r="DA91">
        <f>AL91</f>
        <v>1</v>
      </c>
      <c r="DB91">
        <f t="shared" si="2"/>
        <v>836.04</v>
      </c>
      <c r="DC91">
        <f t="shared" si="3"/>
        <v>0</v>
      </c>
    </row>
    <row r="92" spans="1:107">
      <c r="A92">
        <f>ROW(Source!A296)</f>
        <v>296</v>
      </c>
      <c r="B92">
        <v>33525518</v>
      </c>
      <c r="C92">
        <v>33620796</v>
      </c>
      <c r="D92">
        <v>29164349</v>
      </c>
      <c r="E92">
        <v>1</v>
      </c>
      <c r="F92">
        <v>1</v>
      </c>
      <c r="G92">
        <v>1</v>
      </c>
      <c r="H92">
        <v>3</v>
      </c>
      <c r="I92" t="s">
        <v>26</v>
      </c>
      <c r="J92" t="s">
        <v>29</v>
      </c>
      <c r="K92" t="s">
        <v>27</v>
      </c>
      <c r="L92">
        <v>1348</v>
      </c>
      <c r="N92">
        <v>1009</v>
      </c>
      <c r="O92" t="s">
        <v>28</v>
      </c>
      <c r="P92" t="s">
        <v>28</v>
      </c>
      <c r="Q92">
        <v>1000</v>
      </c>
      <c r="W92">
        <v>0</v>
      </c>
      <c r="X92">
        <v>-304821490</v>
      </c>
      <c r="Y92">
        <v>0.11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0</v>
      </c>
      <c r="AP92">
        <v>0</v>
      </c>
      <c r="AQ92">
        <v>0</v>
      </c>
      <c r="AR92">
        <v>0</v>
      </c>
      <c r="AS92" t="s">
        <v>3</v>
      </c>
      <c r="AT92">
        <v>0.11</v>
      </c>
      <c r="AU92" t="s">
        <v>3</v>
      </c>
      <c r="AV92">
        <v>0</v>
      </c>
      <c r="AW92">
        <v>2</v>
      </c>
      <c r="AX92">
        <v>33620800</v>
      </c>
      <c r="AY92">
        <v>1</v>
      </c>
      <c r="AZ92">
        <v>0</v>
      </c>
      <c r="BA92">
        <v>92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Y92*Source!I296</f>
        <v>9.0419999999999997E-3</v>
      </c>
      <c r="CY92">
        <f>AA92</f>
        <v>0</v>
      </c>
      <c r="CZ92">
        <f>AE92</f>
        <v>0</v>
      </c>
      <c r="DA92">
        <f>AI92</f>
        <v>1</v>
      </c>
      <c r="DB92">
        <f t="shared" si="2"/>
        <v>0</v>
      </c>
      <c r="DC92">
        <f t="shared" si="3"/>
        <v>0</v>
      </c>
    </row>
    <row r="93" spans="1:107">
      <c r="A93">
        <f>ROW(Source!A298)</f>
        <v>298</v>
      </c>
      <c r="B93">
        <v>33525518</v>
      </c>
      <c r="C93">
        <v>33624423</v>
      </c>
      <c r="D93">
        <v>18407150</v>
      </c>
      <c r="E93">
        <v>1</v>
      </c>
      <c r="F93">
        <v>1</v>
      </c>
      <c r="G93">
        <v>1</v>
      </c>
      <c r="H93">
        <v>1</v>
      </c>
      <c r="I93" t="s">
        <v>595</v>
      </c>
      <c r="J93" t="s">
        <v>3</v>
      </c>
      <c r="K93" t="s">
        <v>596</v>
      </c>
      <c r="L93">
        <v>1369</v>
      </c>
      <c r="N93">
        <v>1013</v>
      </c>
      <c r="O93" t="s">
        <v>579</v>
      </c>
      <c r="P93" t="s">
        <v>579</v>
      </c>
      <c r="Q93">
        <v>1</v>
      </c>
      <c r="W93">
        <v>0</v>
      </c>
      <c r="X93">
        <v>-931037793</v>
      </c>
      <c r="Y93">
        <v>69.87</v>
      </c>
      <c r="AA93">
        <v>0</v>
      </c>
      <c r="AB93">
        <v>0</v>
      </c>
      <c r="AC93">
        <v>0</v>
      </c>
      <c r="AD93">
        <v>242.51</v>
      </c>
      <c r="AE93">
        <v>0</v>
      </c>
      <c r="AF93">
        <v>0</v>
      </c>
      <c r="AG93">
        <v>0</v>
      </c>
      <c r="AH93">
        <v>242.51</v>
      </c>
      <c r="AI93">
        <v>1</v>
      </c>
      <c r="AJ93">
        <v>1</v>
      </c>
      <c r="AK93">
        <v>1</v>
      </c>
      <c r="AL93">
        <v>1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3</v>
      </c>
      <c r="AT93">
        <v>69.87</v>
      </c>
      <c r="AU93" t="s">
        <v>3</v>
      </c>
      <c r="AV93">
        <v>1</v>
      </c>
      <c r="AW93">
        <v>2</v>
      </c>
      <c r="AX93">
        <v>33624424</v>
      </c>
      <c r="AY93">
        <v>1</v>
      </c>
      <c r="AZ93">
        <v>0</v>
      </c>
      <c r="BA93">
        <v>93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Y93*Source!I298</f>
        <v>8.6638800000000007</v>
      </c>
      <c r="CY93">
        <f>AD93</f>
        <v>242.51</v>
      </c>
      <c r="CZ93">
        <f>AH93</f>
        <v>242.51</v>
      </c>
      <c r="DA93">
        <f>AL93</f>
        <v>1</v>
      </c>
      <c r="DB93">
        <f t="shared" si="2"/>
        <v>16944.169999999998</v>
      </c>
      <c r="DC93">
        <f t="shared" si="3"/>
        <v>0</v>
      </c>
    </row>
    <row r="94" spans="1:107">
      <c r="A94">
        <f>ROW(Source!A298)</f>
        <v>298</v>
      </c>
      <c r="B94">
        <v>33525518</v>
      </c>
      <c r="C94">
        <v>33624423</v>
      </c>
      <c r="D94">
        <v>121548</v>
      </c>
      <c r="E94">
        <v>1</v>
      </c>
      <c r="F94">
        <v>1</v>
      </c>
      <c r="G94">
        <v>1</v>
      </c>
      <c r="H94">
        <v>1</v>
      </c>
      <c r="I94" t="s">
        <v>30</v>
      </c>
      <c r="J94" t="s">
        <v>3</v>
      </c>
      <c r="K94" t="s">
        <v>580</v>
      </c>
      <c r="L94">
        <v>608254</v>
      </c>
      <c r="N94">
        <v>1013</v>
      </c>
      <c r="O94" t="s">
        <v>581</v>
      </c>
      <c r="P94" t="s">
        <v>581</v>
      </c>
      <c r="Q94">
        <v>1</v>
      </c>
      <c r="W94">
        <v>0</v>
      </c>
      <c r="X94">
        <v>-185737400</v>
      </c>
      <c r="Y94">
        <v>1.44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3</v>
      </c>
      <c r="AT94">
        <v>1.44</v>
      </c>
      <c r="AU94" t="s">
        <v>3</v>
      </c>
      <c r="AV94">
        <v>2</v>
      </c>
      <c r="AW94">
        <v>2</v>
      </c>
      <c r="AX94">
        <v>33624425</v>
      </c>
      <c r="AY94">
        <v>1</v>
      </c>
      <c r="AZ94">
        <v>0</v>
      </c>
      <c r="BA94">
        <v>94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Y94*Source!I298</f>
        <v>0.17856</v>
      </c>
      <c r="CY94">
        <f>AD94</f>
        <v>0</v>
      </c>
      <c r="CZ94">
        <f>AH94</f>
        <v>0</v>
      </c>
      <c r="DA94">
        <f>AL94</f>
        <v>1</v>
      </c>
      <c r="DB94">
        <f t="shared" si="2"/>
        <v>0</v>
      </c>
      <c r="DC94">
        <f t="shared" si="3"/>
        <v>0</v>
      </c>
    </row>
    <row r="95" spans="1:107">
      <c r="A95">
        <f>ROW(Source!A298)</f>
        <v>298</v>
      </c>
      <c r="B95">
        <v>33525518</v>
      </c>
      <c r="C95">
        <v>33624423</v>
      </c>
      <c r="D95">
        <v>29172556</v>
      </c>
      <c r="E95">
        <v>1</v>
      </c>
      <c r="F95">
        <v>1</v>
      </c>
      <c r="G95">
        <v>1</v>
      </c>
      <c r="H95">
        <v>2</v>
      </c>
      <c r="I95" t="s">
        <v>582</v>
      </c>
      <c r="J95" t="s">
        <v>583</v>
      </c>
      <c r="K95" t="s">
        <v>584</v>
      </c>
      <c r="L95">
        <v>1368</v>
      </c>
      <c r="N95">
        <v>1011</v>
      </c>
      <c r="O95" t="s">
        <v>585</v>
      </c>
      <c r="P95" t="s">
        <v>585</v>
      </c>
      <c r="Q95">
        <v>1</v>
      </c>
      <c r="W95">
        <v>0</v>
      </c>
      <c r="X95">
        <v>-1302720870</v>
      </c>
      <c r="Y95">
        <v>1.44</v>
      </c>
      <c r="AA95">
        <v>0</v>
      </c>
      <c r="AB95">
        <v>445.46</v>
      </c>
      <c r="AC95">
        <v>427.95</v>
      </c>
      <c r="AD95">
        <v>0</v>
      </c>
      <c r="AE95">
        <v>0</v>
      </c>
      <c r="AF95">
        <v>31.26</v>
      </c>
      <c r="AG95">
        <v>13.5</v>
      </c>
      <c r="AH95">
        <v>0</v>
      </c>
      <c r="AI95">
        <v>1</v>
      </c>
      <c r="AJ95">
        <v>14.25</v>
      </c>
      <c r="AK95">
        <v>31.7</v>
      </c>
      <c r="AL95">
        <v>1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3</v>
      </c>
      <c r="AT95">
        <v>1.44</v>
      </c>
      <c r="AU95" t="s">
        <v>3</v>
      </c>
      <c r="AV95">
        <v>0</v>
      </c>
      <c r="AW95">
        <v>2</v>
      </c>
      <c r="AX95">
        <v>33624426</v>
      </c>
      <c r="AY95">
        <v>1</v>
      </c>
      <c r="AZ95">
        <v>0</v>
      </c>
      <c r="BA95">
        <v>95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Y95*Source!I298</f>
        <v>0.17856</v>
      </c>
      <c r="CY95">
        <f>AB95</f>
        <v>445.46</v>
      </c>
      <c r="CZ95">
        <f>AF95</f>
        <v>31.26</v>
      </c>
      <c r="DA95">
        <f>AJ95</f>
        <v>14.25</v>
      </c>
      <c r="DB95">
        <f t="shared" si="2"/>
        <v>45.01</v>
      </c>
      <c r="DC95">
        <f t="shared" si="3"/>
        <v>19.440000000000001</v>
      </c>
    </row>
    <row r="96" spans="1:107">
      <c r="A96">
        <f>ROW(Source!A298)</f>
        <v>298</v>
      </c>
      <c r="B96">
        <v>33525518</v>
      </c>
      <c r="C96">
        <v>33624423</v>
      </c>
      <c r="D96">
        <v>29164349</v>
      </c>
      <c r="E96">
        <v>1</v>
      </c>
      <c r="F96">
        <v>1</v>
      </c>
      <c r="G96">
        <v>1</v>
      </c>
      <c r="H96">
        <v>3</v>
      </c>
      <c r="I96" t="s">
        <v>26</v>
      </c>
      <c r="J96" t="s">
        <v>29</v>
      </c>
      <c r="K96" t="s">
        <v>27</v>
      </c>
      <c r="L96">
        <v>1348</v>
      </c>
      <c r="N96">
        <v>1009</v>
      </c>
      <c r="O96" t="s">
        <v>28</v>
      </c>
      <c r="P96" t="s">
        <v>28</v>
      </c>
      <c r="Q96">
        <v>1000</v>
      </c>
      <c r="W96">
        <v>0</v>
      </c>
      <c r="X96">
        <v>-304821490</v>
      </c>
      <c r="Y96">
        <v>5.2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0</v>
      </c>
      <c r="AP96">
        <v>0</v>
      </c>
      <c r="AQ96">
        <v>0</v>
      </c>
      <c r="AR96">
        <v>0</v>
      </c>
      <c r="AS96" t="s">
        <v>3</v>
      </c>
      <c r="AT96">
        <v>5.2</v>
      </c>
      <c r="AU96" t="s">
        <v>3</v>
      </c>
      <c r="AV96">
        <v>0</v>
      </c>
      <c r="AW96">
        <v>2</v>
      </c>
      <c r="AX96">
        <v>33624427</v>
      </c>
      <c r="AY96">
        <v>1</v>
      </c>
      <c r="AZ96">
        <v>0</v>
      </c>
      <c r="BA96">
        <v>96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Y96*Source!I298</f>
        <v>0.64480000000000004</v>
      </c>
      <c r="CY96">
        <f>AA96</f>
        <v>0</v>
      </c>
      <c r="CZ96">
        <f>AE96</f>
        <v>0</v>
      </c>
      <c r="DA96">
        <f>AI96</f>
        <v>1</v>
      </c>
      <c r="DB96">
        <f t="shared" si="2"/>
        <v>0</v>
      </c>
      <c r="DC96">
        <f t="shared" si="3"/>
        <v>0</v>
      </c>
    </row>
    <row r="97" spans="1:107">
      <c r="A97">
        <f>ROW(Source!A300)</f>
        <v>300</v>
      </c>
      <c r="B97">
        <v>33525518</v>
      </c>
      <c r="C97">
        <v>33620890</v>
      </c>
      <c r="D97">
        <v>18406785</v>
      </c>
      <c r="E97">
        <v>1</v>
      </c>
      <c r="F97">
        <v>1</v>
      </c>
      <c r="G97">
        <v>1</v>
      </c>
      <c r="H97">
        <v>1</v>
      </c>
      <c r="I97" t="s">
        <v>586</v>
      </c>
      <c r="J97" t="s">
        <v>3</v>
      </c>
      <c r="K97" t="s">
        <v>587</v>
      </c>
      <c r="L97">
        <v>1369</v>
      </c>
      <c r="N97">
        <v>1013</v>
      </c>
      <c r="O97" t="s">
        <v>579</v>
      </c>
      <c r="P97" t="s">
        <v>579</v>
      </c>
      <c r="Q97">
        <v>1</v>
      </c>
      <c r="W97">
        <v>0</v>
      </c>
      <c r="X97">
        <v>645971194</v>
      </c>
      <c r="Y97">
        <v>146.07</v>
      </c>
      <c r="AA97">
        <v>0</v>
      </c>
      <c r="AB97">
        <v>0</v>
      </c>
      <c r="AC97">
        <v>0</v>
      </c>
      <c r="AD97">
        <v>251.89</v>
      </c>
      <c r="AE97">
        <v>0</v>
      </c>
      <c r="AF97">
        <v>0</v>
      </c>
      <c r="AG97">
        <v>0</v>
      </c>
      <c r="AH97">
        <v>251.89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146.07</v>
      </c>
      <c r="AU97" t="s">
        <v>3</v>
      </c>
      <c r="AV97">
        <v>1</v>
      </c>
      <c r="AW97">
        <v>2</v>
      </c>
      <c r="AX97">
        <v>33620897</v>
      </c>
      <c r="AY97">
        <v>1</v>
      </c>
      <c r="AZ97">
        <v>0</v>
      </c>
      <c r="BA97">
        <v>97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Y97*Source!I300</f>
        <v>20.771153999999999</v>
      </c>
      <c r="CY97">
        <f>AD97</f>
        <v>251.89</v>
      </c>
      <c r="CZ97">
        <f>AH97</f>
        <v>251.89</v>
      </c>
      <c r="DA97">
        <f>AL97</f>
        <v>1</v>
      </c>
      <c r="DB97">
        <f t="shared" si="2"/>
        <v>36793.57</v>
      </c>
      <c r="DC97">
        <f t="shared" si="3"/>
        <v>0</v>
      </c>
    </row>
    <row r="98" spans="1:107">
      <c r="A98">
        <f>ROW(Source!A300)</f>
        <v>300</v>
      </c>
      <c r="B98">
        <v>33525518</v>
      </c>
      <c r="C98">
        <v>33620890</v>
      </c>
      <c r="D98">
        <v>121548</v>
      </c>
      <c r="E98">
        <v>1</v>
      </c>
      <c r="F98">
        <v>1</v>
      </c>
      <c r="G98">
        <v>1</v>
      </c>
      <c r="H98">
        <v>1</v>
      </c>
      <c r="I98" t="s">
        <v>30</v>
      </c>
      <c r="J98" t="s">
        <v>3</v>
      </c>
      <c r="K98" t="s">
        <v>580</v>
      </c>
      <c r="L98">
        <v>608254</v>
      </c>
      <c r="N98">
        <v>1013</v>
      </c>
      <c r="O98" t="s">
        <v>581</v>
      </c>
      <c r="P98" t="s">
        <v>581</v>
      </c>
      <c r="Q98">
        <v>1</v>
      </c>
      <c r="W98">
        <v>0</v>
      </c>
      <c r="X98">
        <v>-185737400</v>
      </c>
      <c r="Y98">
        <v>0.67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0.67</v>
      </c>
      <c r="AU98" t="s">
        <v>3</v>
      </c>
      <c r="AV98">
        <v>2</v>
      </c>
      <c r="AW98">
        <v>2</v>
      </c>
      <c r="AX98">
        <v>33620898</v>
      </c>
      <c r="AY98">
        <v>1</v>
      </c>
      <c r="AZ98">
        <v>0</v>
      </c>
      <c r="BA98">
        <v>98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Y98*Source!I300</f>
        <v>9.5273999999999998E-2</v>
      </c>
      <c r="CY98">
        <f>AD98</f>
        <v>0</v>
      </c>
      <c r="CZ98">
        <f>AH98</f>
        <v>0</v>
      </c>
      <c r="DA98">
        <f>AL98</f>
        <v>1</v>
      </c>
      <c r="DB98">
        <f t="shared" si="2"/>
        <v>0</v>
      </c>
      <c r="DC98">
        <f t="shared" si="3"/>
        <v>0</v>
      </c>
    </row>
    <row r="99" spans="1:107">
      <c r="A99">
        <f>ROW(Source!A300)</f>
        <v>300</v>
      </c>
      <c r="B99">
        <v>33525518</v>
      </c>
      <c r="C99">
        <v>33620890</v>
      </c>
      <c r="D99">
        <v>29172556</v>
      </c>
      <c r="E99">
        <v>1</v>
      </c>
      <c r="F99">
        <v>1</v>
      </c>
      <c r="G99">
        <v>1</v>
      </c>
      <c r="H99">
        <v>2</v>
      </c>
      <c r="I99" t="s">
        <v>582</v>
      </c>
      <c r="J99" t="s">
        <v>583</v>
      </c>
      <c r="K99" t="s">
        <v>584</v>
      </c>
      <c r="L99">
        <v>1368</v>
      </c>
      <c r="N99">
        <v>1011</v>
      </c>
      <c r="O99" t="s">
        <v>585</v>
      </c>
      <c r="P99" t="s">
        <v>585</v>
      </c>
      <c r="Q99">
        <v>1</v>
      </c>
      <c r="W99">
        <v>0</v>
      </c>
      <c r="X99">
        <v>-1302720870</v>
      </c>
      <c r="Y99">
        <v>0.67</v>
      </c>
      <c r="AA99">
        <v>0</v>
      </c>
      <c r="AB99">
        <v>445.46</v>
      </c>
      <c r="AC99">
        <v>427.95</v>
      </c>
      <c r="AD99">
        <v>0</v>
      </c>
      <c r="AE99">
        <v>0</v>
      </c>
      <c r="AF99">
        <v>31.26</v>
      </c>
      <c r="AG99">
        <v>13.5</v>
      </c>
      <c r="AH99">
        <v>0</v>
      </c>
      <c r="AI99">
        <v>1</v>
      </c>
      <c r="AJ99">
        <v>14.25</v>
      </c>
      <c r="AK99">
        <v>31.7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0.67</v>
      </c>
      <c r="AU99" t="s">
        <v>3</v>
      </c>
      <c r="AV99">
        <v>0</v>
      </c>
      <c r="AW99">
        <v>2</v>
      </c>
      <c r="AX99">
        <v>33620899</v>
      </c>
      <c r="AY99">
        <v>1</v>
      </c>
      <c r="AZ99">
        <v>0</v>
      </c>
      <c r="BA99">
        <v>99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Y99*Source!I300</f>
        <v>9.5273999999999998E-2</v>
      </c>
      <c r="CY99">
        <f>AB99</f>
        <v>445.46</v>
      </c>
      <c r="CZ99">
        <f>AF99</f>
        <v>31.26</v>
      </c>
      <c r="DA99">
        <f>AJ99</f>
        <v>14.25</v>
      </c>
      <c r="DB99">
        <f t="shared" si="2"/>
        <v>20.94</v>
      </c>
      <c r="DC99">
        <f t="shared" si="3"/>
        <v>9.0500000000000007</v>
      </c>
    </row>
    <row r="100" spans="1:107">
      <c r="A100">
        <f>ROW(Source!A300)</f>
        <v>300</v>
      </c>
      <c r="B100">
        <v>33525518</v>
      </c>
      <c r="C100">
        <v>33620890</v>
      </c>
      <c r="D100">
        <v>29145216</v>
      </c>
      <c r="E100">
        <v>1</v>
      </c>
      <c r="F100">
        <v>1</v>
      </c>
      <c r="G100">
        <v>1</v>
      </c>
      <c r="H100">
        <v>3</v>
      </c>
      <c r="I100" t="s">
        <v>588</v>
      </c>
      <c r="J100" t="s">
        <v>589</v>
      </c>
      <c r="K100" t="s">
        <v>590</v>
      </c>
      <c r="L100">
        <v>1339</v>
      </c>
      <c r="N100">
        <v>1007</v>
      </c>
      <c r="O100" t="s">
        <v>591</v>
      </c>
      <c r="P100" t="s">
        <v>591</v>
      </c>
      <c r="Q100">
        <v>1</v>
      </c>
      <c r="W100">
        <v>0</v>
      </c>
      <c r="X100">
        <v>1492286678</v>
      </c>
      <c r="Y100">
        <v>2.2000000000000002</v>
      </c>
      <c r="AA100">
        <v>3332.95</v>
      </c>
      <c r="AB100">
        <v>0</v>
      </c>
      <c r="AC100">
        <v>0</v>
      </c>
      <c r="AD100">
        <v>0</v>
      </c>
      <c r="AE100">
        <v>477.5</v>
      </c>
      <c r="AF100">
        <v>0</v>
      </c>
      <c r="AG100">
        <v>0</v>
      </c>
      <c r="AH100">
        <v>0</v>
      </c>
      <c r="AI100">
        <v>6.98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2.2000000000000002</v>
      </c>
      <c r="AU100" t="s">
        <v>3</v>
      </c>
      <c r="AV100">
        <v>0</v>
      </c>
      <c r="AW100">
        <v>2</v>
      </c>
      <c r="AX100">
        <v>33620900</v>
      </c>
      <c r="AY100">
        <v>1</v>
      </c>
      <c r="AZ100">
        <v>0</v>
      </c>
      <c r="BA100">
        <v>100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Y100*Source!I300</f>
        <v>0.31284000000000001</v>
      </c>
      <c r="CY100">
        <f>AA100</f>
        <v>3332.95</v>
      </c>
      <c r="CZ100">
        <f>AE100</f>
        <v>477.5</v>
      </c>
      <c r="DA100">
        <f>AI100</f>
        <v>6.98</v>
      </c>
      <c r="DB100">
        <f t="shared" si="2"/>
        <v>1050.5</v>
      </c>
      <c r="DC100">
        <f t="shared" si="3"/>
        <v>0</v>
      </c>
    </row>
    <row r="101" spans="1:107">
      <c r="A101">
        <f>ROW(Source!A300)</f>
        <v>300</v>
      </c>
      <c r="B101">
        <v>33525518</v>
      </c>
      <c r="C101">
        <v>33620890</v>
      </c>
      <c r="D101">
        <v>29150040</v>
      </c>
      <c r="E101">
        <v>1</v>
      </c>
      <c r="F101">
        <v>1</v>
      </c>
      <c r="G101">
        <v>1</v>
      </c>
      <c r="H101">
        <v>3</v>
      </c>
      <c r="I101" t="s">
        <v>592</v>
      </c>
      <c r="J101" t="s">
        <v>593</v>
      </c>
      <c r="K101" t="s">
        <v>594</v>
      </c>
      <c r="L101">
        <v>1339</v>
      </c>
      <c r="N101">
        <v>1007</v>
      </c>
      <c r="O101" t="s">
        <v>591</v>
      </c>
      <c r="P101" t="s">
        <v>591</v>
      </c>
      <c r="Q101">
        <v>1</v>
      </c>
      <c r="W101">
        <v>0</v>
      </c>
      <c r="X101">
        <v>693153122</v>
      </c>
      <c r="Y101">
        <v>0.35</v>
      </c>
      <c r="AA101">
        <v>22.2</v>
      </c>
      <c r="AB101">
        <v>0</v>
      </c>
      <c r="AC101">
        <v>0</v>
      </c>
      <c r="AD101">
        <v>0</v>
      </c>
      <c r="AE101">
        <v>2.44</v>
      </c>
      <c r="AF101">
        <v>0</v>
      </c>
      <c r="AG101">
        <v>0</v>
      </c>
      <c r="AH101">
        <v>0</v>
      </c>
      <c r="AI101">
        <v>9.1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0.35</v>
      </c>
      <c r="AU101" t="s">
        <v>3</v>
      </c>
      <c r="AV101">
        <v>0</v>
      </c>
      <c r="AW101">
        <v>2</v>
      </c>
      <c r="AX101">
        <v>33620901</v>
      </c>
      <c r="AY101">
        <v>1</v>
      </c>
      <c r="AZ101">
        <v>0</v>
      </c>
      <c r="BA101">
        <v>101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Y101*Source!I300</f>
        <v>4.9769999999999995E-2</v>
      </c>
      <c r="CY101">
        <f>AA101</f>
        <v>22.2</v>
      </c>
      <c r="CZ101">
        <f>AE101</f>
        <v>2.44</v>
      </c>
      <c r="DA101">
        <f>AI101</f>
        <v>9.1</v>
      </c>
      <c r="DB101">
        <f t="shared" si="2"/>
        <v>0.85</v>
      </c>
      <c r="DC101">
        <f t="shared" si="3"/>
        <v>0</v>
      </c>
    </row>
    <row r="102" spans="1:107">
      <c r="A102">
        <f>ROW(Source!A300)</f>
        <v>300</v>
      </c>
      <c r="B102">
        <v>33525518</v>
      </c>
      <c r="C102">
        <v>33620890</v>
      </c>
      <c r="D102">
        <v>29164349</v>
      </c>
      <c r="E102">
        <v>1</v>
      </c>
      <c r="F102">
        <v>1</v>
      </c>
      <c r="G102">
        <v>1</v>
      </c>
      <c r="H102">
        <v>3</v>
      </c>
      <c r="I102" t="s">
        <v>26</v>
      </c>
      <c r="J102" t="s">
        <v>29</v>
      </c>
      <c r="K102" t="s">
        <v>27</v>
      </c>
      <c r="L102">
        <v>1348</v>
      </c>
      <c r="N102">
        <v>1009</v>
      </c>
      <c r="O102" t="s">
        <v>28</v>
      </c>
      <c r="P102" t="s">
        <v>28</v>
      </c>
      <c r="Q102">
        <v>1000</v>
      </c>
      <c r="W102">
        <v>0</v>
      </c>
      <c r="X102">
        <v>-304821490</v>
      </c>
      <c r="Y102">
        <v>3.38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0</v>
      </c>
      <c r="AP102">
        <v>0</v>
      </c>
      <c r="AQ102">
        <v>0</v>
      </c>
      <c r="AR102">
        <v>0</v>
      </c>
      <c r="AS102" t="s">
        <v>3</v>
      </c>
      <c r="AT102">
        <v>3.38</v>
      </c>
      <c r="AU102" t="s">
        <v>3</v>
      </c>
      <c r="AV102">
        <v>0</v>
      </c>
      <c r="AW102">
        <v>2</v>
      </c>
      <c r="AX102">
        <v>33620902</v>
      </c>
      <c r="AY102">
        <v>1</v>
      </c>
      <c r="AZ102">
        <v>0</v>
      </c>
      <c r="BA102">
        <v>102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Y102*Source!I300</f>
        <v>0.48063599999999995</v>
      </c>
      <c r="CY102">
        <f>AA102</f>
        <v>0</v>
      </c>
      <c r="CZ102">
        <f>AE102</f>
        <v>0</v>
      </c>
      <c r="DA102">
        <f>AI102</f>
        <v>1</v>
      </c>
      <c r="DB102">
        <f t="shared" si="2"/>
        <v>0</v>
      </c>
      <c r="DC102">
        <f t="shared" si="3"/>
        <v>0</v>
      </c>
    </row>
    <row r="103" spans="1:107">
      <c r="A103">
        <f>ROW(Source!A302)</f>
        <v>302</v>
      </c>
      <c r="B103">
        <v>33525518</v>
      </c>
      <c r="C103">
        <v>33639512</v>
      </c>
      <c r="D103">
        <v>18406804</v>
      </c>
      <c r="E103">
        <v>1</v>
      </c>
      <c r="F103">
        <v>1</v>
      </c>
      <c r="G103">
        <v>1</v>
      </c>
      <c r="H103">
        <v>1</v>
      </c>
      <c r="I103" t="s">
        <v>577</v>
      </c>
      <c r="J103" t="s">
        <v>3</v>
      </c>
      <c r="K103" t="s">
        <v>578</v>
      </c>
      <c r="L103">
        <v>1369</v>
      </c>
      <c r="N103">
        <v>1013</v>
      </c>
      <c r="O103" t="s">
        <v>579</v>
      </c>
      <c r="P103" t="s">
        <v>579</v>
      </c>
      <c r="Q103">
        <v>1</v>
      </c>
      <c r="W103">
        <v>0</v>
      </c>
      <c r="X103">
        <v>254330056</v>
      </c>
      <c r="Y103">
        <v>22.82</v>
      </c>
      <c r="AA103">
        <v>0</v>
      </c>
      <c r="AB103">
        <v>0</v>
      </c>
      <c r="AC103">
        <v>0</v>
      </c>
      <c r="AD103">
        <v>221.76</v>
      </c>
      <c r="AE103">
        <v>0</v>
      </c>
      <c r="AF103">
        <v>0</v>
      </c>
      <c r="AG103">
        <v>0</v>
      </c>
      <c r="AH103">
        <v>221.76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22.82</v>
      </c>
      <c r="AU103" t="s">
        <v>3</v>
      </c>
      <c r="AV103">
        <v>1</v>
      </c>
      <c r="AW103">
        <v>2</v>
      </c>
      <c r="AX103">
        <v>33639514</v>
      </c>
      <c r="AY103">
        <v>1</v>
      </c>
      <c r="AZ103">
        <v>0</v>
      </c>
      <c r="BA103">
        <v>103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Y103*Source!I302</f>
        <v>2.8296800000000002</v>
      </c>
      <c r="CY103">
        <f>AD103</f>
        <v>221.76</v>
      </c>
      <c r="CZ103">
        <f>AH103</f>
        <v>221.76</v>
      </c>
      <c r="DA103">
        <f>AL103</f>
        <v>1</v>
      </c>
      <c r="DB103">
        <f t="shared" si="2"/>
        <v>5060.5600000000004</v>
      </c>
      <c r="DC103">
        <f t="shared" si="3"/>
        <v>0</v>
      </c>
    </row>
    <row r="104" spans="1:107">
      <c r="A104">
        <f>ROW(Source!A338)</f>
        <v>338</v>
      </c>
      <c r="B104">
        <v>33525518</v>
      </c>
      <c r="C104">
        <v>33620802</v>
      </c>
      <c r="D104">
        <v>18406804</v>
      </c>
      <c r="E104">
        <v>1</v>
      </c>
      <c r="F104">
        <v>1</v>
      </c>
      <c r="G104">
        <v>1</v>
      </c>
      <c r="H104">
        <v>1</v>
      </c>
      <c r="I104" t="s">
        <v>577</v>
      </c>
      <c r="J104" t="s">
        <v>3</v>
      </c>
      <c r="K104" t="s">
        <v>578</v>
      </c>
      <c r="L104">
        <v>1369</v>
      </c>
      <c r="N104">
        <v>1013</v>
      </c>
      <c r="O104" t="s">
        <v>579</v>
      </c>
      <c r="P104" t="s">
        <v>579</v>
      </c>
      <c r="Q104">
        <v>1</v>
      </c>
      <c r="W104">
        <v>0</v>
      </c>
      <c r="X104">
        <v>254330056</v>
      </c>
      <c r="Y104">
        <v>3.77</v>
      </c>
      <c r="AA104">
        <v>0</v>
      </c>
      <c r="AB104">
        <v>0</v>
      </c>
      <c r="AC104">
        <v>0</v>
      </c>
      <c r="AD104">
        <v>221.76</v>
      </c>
      <c r="AE104">
        <v>0</v>
      </c>
      <c r="AF104">
        <v>0</v>
      </c>
      <c r="AG104">
        <v>0</v>
      </c>
      <c r="AH104">
        <v>221.76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3</v>
      </c>
      <c r="AT104">
        <v>3.77</v>
      </c>
      <c r="AU104" t="s">
        <v>3</v>
      </c>
      <c r="AV104">
        <v>1</v>
      </c>
      <c r="AW104">
        <v>2</v>
      </c>
      <c r="AX104">
        <v>33620805</v>
      </c>
      <c r="AY104">
        <v>1</v>
      </c>
      <c r="AZ104">
        <v>0</v>
      </c>
      <c r="BA104">
        <v>104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Y104*Source!I338</f>
        <v>0.35438000000000003</v>
      </c>
      <c r="CY104">
        <f>AD104</f>
        <v>221.76</v>
      </c>
      <c r="CZ104">
        <f>AH104</f>
        <v>221.76</v>
      </c>
      <c r="DA104">
        <f>AL104</f>
        <v>1</v>
      </c>
      <c r="DB104">
        <f t="shared" si="2"/>
        <v>836.04</v>
      </c>
      <c r="DC104">
        <f t="shared" si="3"/>
        <v>0</v>
      </c>
    </row>
    <row r="105" spans="1:107">
      <c r="A105">
        <f>ROW(Source!A338)</f>
        <v>338</v>
      </c>
      <c r="B105">
        <v>33525518</v>
      </c>
      <c r="C105">
        <v>33620802</v>
      </c>
      <c r="D105">
        <v>29164349</v>
      </c>
      <c r="E105">
        <v>1</v>
      </c>
      <c r="F105">
        <v>1</v>
      </c>
      <c r="G105">
        <v>1</v>
      </c>
      <c r="H105">
        <v>3</v>
      </c>
      <c r="I105" t="s">
        <v>26</v>
      </c>
      <c r="J105" t="s">
        <v>29</v>
      </c>
      <c r="K105" t="s">
        <v>27</v>
      </c>
      <c r="L105">
        <v>1348</v>
      </c>
      <c r="N105">
        <v>1009</v>
      </c>
      <c r="O105" t="s">
        <v>28</v>
      </c>
      <c r="P105" t="s">
        <v>28</v>
      </c>
      <c r="Q105">
        <v>1000</v>
      </c>
      <c r="W105">
        <v>0</v>
      </c>
      <c r="X105">
        <v>-304821490</v>
      </c>
      <c r="Y105">
        <v>0.11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0</v>
      </c>
      <c r="AP105">
        <v>0</v>
      </c>
      <c r="AQ105">
        <v>0</v>
      </c>
      <c r="AR105">
        <v>0</v>
      </c>
      <c r="AS105" t="s">
        <v>3</v>
      </c>
      <c r="AT105">
        <v>0.11</v>
      </c>
      <c r="AU105" t="s">
        <v>3</v>
      </c>
      <c r="AV105">
        <v>0</v>
      </c>
      <c r="AW105">
        <v>2</v>
      </c>
      <c r="AX105">
        <v>33620806</v>
      </c>
      <c r="AY105">
        <v>1</v>
      </c>
      <c r="AZ105">
        <v>0</v>
      </c>
      <c r="BA105">
        <v>105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Y105*Source!I338</f>
        <v>1.034E-2</v>
      </c>
      <c r="CY105">
        <f>AA105</f>
        <v>0</v>
      </c>
      <c r="CZ105">
        <f>AE105</f>
        <v>0</v>
      </c>
      <c r="DA105">
        <f>AI105</f>
        <v>1</v>
      </c>
      <c r="DB105">
        <f t="shared" si="2"/>
        <v>0</v>
      </c>
      <c r="DC105">
        <f t="shared" si="3"/>
        <v>0</v>
      </c>
    </row>
    <row r="106" spans="1:107">
      <c r="A106">
        <f>ROW(Source!A340)</f>
        <v>340</v>
      </c>
      <c r="B106">
        <v>33525518</v>
      </c>
      <c r="C106">
        <v>33622391</v>
      </c>
      <c r="D106">
        <v>18407150</v>
      </c>
      <c r="E106">
        <v>1</v>
      </c>
      <c r="F106">
        <v>1</v>
      </c>
      <c r="G106">
        <v>1</v>
      </c>
      <c r="H106">
        <v>1</v>
      </c>
      <c r="I106" t="s">
        <v>595</v>
      </c>
      <c r="J106" t="s">
        <v>3</v>
      </c>
      <c r="K106" t="s">
        <v>596</v>
      </c>
      <c r="L106">
        <v>1369</v>
      </c>
      <c r="N106">
        <v>1013</v>
      </c>
      <c r="O106" t="s">
        <v>579</v>
      </c>
      <c r="P106" t="s">
        <v>579</v>
      </c>
      <c r="Q106">
        <v>1</v>
      </c>
      <c r="W106">
        <v>0</v>
      </c>
      <c r="X106">
        <v>-931037793</v>
      </c>
      <c r="Y106">
        <v>69.87</v>
      </c>
      <c r="AA106">
        <v>0</v>
      </c>
      <c r="AB106">
        <v>0</v>
      </c>
      <c r="AC106">
        <v>0</v>
      </c>
      <c r="AD106">
        <v>242.51</v>
      </c>
      <c r="AE106">
        <v>0</v>
      </c>
      <c r="AF106">
        <v>0</v>
      </c>
      <c r="AG106">
        <v>0</v>
      </c>
      <c r="AH106">
        <v>242.51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3</v>
      </c>
      <c r="AT106">
        <v>69.87</v>
      </c>
      <c r="AU106" t="s">
        <v>3</v>
      </c>
      <c r="AV106">
        <v>1</v>
      </c>
      <c r="AW106">
        <v>2</v>
      </c>
      <c r="AX106">
        <v>33622396</v>
      </c>
      <c r="AY106">
        <v>1</v>
      </c>
      <c r="AZ106">
        <v>0</v>
      </c>
      <c r="BA106">
        <v>106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Y106*Source!I340</f>
        <v>4.3319400000000003</v>
      </c>
      <c r="CY106">
        <f>AD106</f>
        <v>242.51</v>
      </c>
      <c r="CZ106">
        <f>AH106</f>
        <v>242.51</v>
      </c>
      <c r="DA106">
        <f>AL106</f>
        <v>1</v>
      </c>
      <c r="DB106">
        <f t="shared" si="2"/>
        <v>16944.169999999998</v>
      </c>
      <c r="DC106">
        <f t="shared" si="3"/>
        <v>0</v>
      </c>
    </row>
    <row r="107" spans="1:107">
      <c r="A107">
        <f>ROW(Source!A340)</f>
        <v>340</v>
      </c>
      <c r="B107">
        <v>33525518</v>
      </c>
      <c r="C107">
        <v>33622391</v>
      </c>
      <c r="D107">
        <v>121548</v>
      </c>
      <c r="E107">
        <v>1</v>
      </c>
      <c r="F107">
        <v>1</v>
      </c>
      <c r="G107">
        <v>1</v>
      </c>
      <c r="H107">
        <v>1</v>
      </c>
      <c r="I107" t="s">
        <v>30</v>
      </c>
      <c r="J107" t="s">
        <v>3</v>
      </c>
      <c r="K107" t="s">
        <v>580</v>
      </c>
      <c r="L107">
        <v>608254</v>
      </c>
      <c r="N107">
        <v>1013</v>
      </c>
      <c r="O107" t="s">
        <v>581</v>
      </c>
      <c r="P107" t="s">
        <v>581</v>
      </c>
      <c r="Q107">
        <v>1</v>
      </c>
      <c r="W107">
        <v>0</v>
      </c>
      <c r="X107">
        <v>-185737400</v>
      </c>
      <c r="Y107">
        <v>1.44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 t="s">
        <v>3</v>
      </c>
      <c r="AT107">
        <v>1.44</v>
      </c>
      <c r="AU107" t="s">
        <v>3</v>
      </c>
      <c r="AV107">
        <v>2</v>
      </c>
      <c r="AW107">
        <v>2</v>
      </c>
      <c r="AX107">
        <v>33622397</v>
      </c>
      <c r="AY107">
        <v>1</v>
      </c>
      <c r="AZ107">
        <v>0</v>
      </c>
      <c r="BA107">
        <v>107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Y107*Source!I340</f>
        <v>8.9279999999999998E-2</v>
      </c>
      <c r="CY107">
        <f>AD107</f>
        <v>0</v>
      </c>
      <c r="CZ107">
        <f>AH107</f>
        <v>0</v>
      </c>
      <c r="DA107">
        <f>AL107</f>
        <v>1</v>
      </c>
      <c r="DB107">
        <f t="shared" si="2"/>
        <v>0</v>
      </c>
      <c r="DC107">
        <f t="shared" si="3"/>
        <v>0</v>
      </c>
    </row>
    <row r="108" spans="1:107">
      <c r="A108">
        <f>ROW(Source!A340)</f>
        <v>340</v>
      </c>
      <c r="B108">
        <v>33525518</v>
      </c>
      <c r="C108">
        <v>33622391</v>
      </c>
      <c r="D108">
        <v>29172556</v>
      </c>
      <c r="E108">
        <v>1</v>
      </c>
      <c r="F108">
        <v>1</v>
      </c>
      <c r="G108">
        <v>1</v>
      </c>
      <c r="H108">
        <v>2</v>
      </c>
      <c r="I108" t="s">
        <v>582</v>
      </c>
      <c r="J108" t="s">
        <v>583</v>
      </c>
      <c r="K108" t="s">
        <v>584</v>
      </c>
      <c r="L108">
        <v>1368</v>
      </c>
      <c r="N108">
        <v>1011</v>
      </c>
      <c r="O108" t="s">
        <v>585</v>
      </c>
      <c r="P108" t="s">
        <v>585</v>
      </c>
      <c r="Q108">
        <v>1</v>
      </c>
      <c r="W108">
        <v>0</v>
      </c>
      <c r="X108">
        <v>-1302720870</v>
      </c>
      <c r="Y108">
        <v>1.44</v>
      </c>
      <c r="AA108">
        <v>0</v>
      </c>
      <c r="AB108">
        <v>445.46</v>
      </c>
      <c r="AC108">
        <v>427.95</v>
      </c>
      <c r="AD108">
        <v>0</v>
      </c>
      <c r="AE108">
        <v>0</v>
      </c>
      <c r="AF108">
        <v>31.26</v>
      </c>
      <c r="AG108">
        <v>13.5</v>
      </c>
      <c r="AH108">
        <v>0</v>
      </c>
      <c r="AI108">
        <v>1</v>
      </c>
      <c r="AJ108">
        <v>14.25</v>
      </c>
      <c r="AK108">
        <v>31.7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3</v>
      </c>
      <c r="AT108">
        <v>1.44</v>
      </c>
      <c r="AU108" t="s">
        <v>3</v>
      </c>
      <c r="AV108">
        <v>0</v>
      </c>
      <c r="AW108">
        <v>2</v>
      </c>
      <c r="AX108">
        <v>33622398</v>
      </c>
      <c r="AY108">
        <v>1</v>
      </c>
      <c r="AZ108">
        <v>0</v>
      </c>
      <c r="BA108">
        <v>108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Y108*Source!I340</f>
        <v>8.9279999999999998E-2</v>
      </c>
      <c r="CY108">
        <f>AB108</f>
        <v>445.46</v>
      </c>
      <c r="CZ108">
        <f>AF108</f>
        <v>31.26</v>
      </c>
      <c r="DA108">
        <f>AJ108</f>
        <v>14.25</v>
      </c>
      <c r="DB108">
        <f t="shared" si="2"/>
        <v>45.01</v>
      </c>
      <c r="DC108">
        <f t="shared" si="3"/>
        <v>19.440000000000001</v>
      </c>
    </row>
    <row r="109" spans="1:107">
      <c r="A109">
        <f>ROW(Source!A340)</f>
        <v>340</v>
      </c>
      <c r="B109">
        <v>33525518</v>
      </c>
      <c r="C109">
        <v>33622391</v>
      </c>
      <c r="D109">
        <v>29164349</v>
      </c>
      <c r="E109">
        <v>1</v>
      </c>
      <c r="F109">
        <v>1</v>
      </c>
      <c r="G109">
        <v>1</v>
      </c>
      <c r="H109">
        <v>3</v>
      </c>
      <c r="I109" t="s">
        <v>26</v>
      </c>
      <c r="J109" t="s">
        <v>29</v>
      </c>
      <c r="K109" t="s">
        <v>27</v>
      </c>
      <c r="L109">
        <v>1348</v>
      </c>
      <c r="N109">
        <v>1009</v>
      </c>
      <c r="O109" t="s">
        <v>28</v>
      </c>
      <c r="P109" t="s">
        <v>28</v>
      </c>
      <c r="Q109">
        <v>1000</v>
      </c>
      <c r="W109">
        <v>0</v>
      </c>
      <c r="X109">
        <v>-304821490</v>
      </c>
      <c r="Y109">
        <v>5.2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1</v>
      </c>
      <c r="AK109">
        <v>1</v>
      </c>
      <c r="AL109">
        <v>1</v>
      </c>
      <c r="AN109">
        <v>0</v>
      </c>
      <c r="AO109">
        <v>0</v>
      </c>
      <c r="AP109">
        <v>0</v>
      </c>
      <c r="AQ109">
        <v>0</v>
      </c>
      <c r="AR109">
        <v>0</v>
      </c>
      <c r="AS109" t="s">
        <v>3</v>
      </c>
      <c r="AT109">
        <v>5.2</v>
      </c>
      <c r="AU109" t="s">
        <v>3</v>
      </c>
      <c r="AV109">
        <v>0</v>
      </c>
      <c r="AW109">
        <v>2</v>
      </c>
      <c r="AX109">
        <v>33622399</v>
      </c>
      <c r="AY109">
        <v>1</v>
      </c>
      <c r="AZ109">
        <v>0</v>
      </c>
      <c r="BA109">
        <v>109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Y109*Source!I340</f>
        <v>0.32240000000000002</v>
      </c>
      <c r="CY109">
        <f>AA109</f>
        <v>0</v>
      </c>
      <c r="CZ109">
        <f>AE109</f>
        <v>0</v>
      </c>
      <c r="DA109">
        <f>AI109</f>
        <v>1</v>
      </c>
      <c r="DB109">
        <f t="shared" si="2"/>
        <v>0</v>
      </c>
      <c r="DC109">
        <f t="shared" si="3"/>
        <v>0</v>
      </c>
    </row>
    <row r="110" spans="1:107">
      <c r="A110">
        <f>ROW(Source!A342)</f>
        <v>342</v>
      </c>
      <c r="B110">
        <v>33525518</v>
      </c>
      <c r="C110">
        <v>33620904</v>
      </c>
      <c r="D110">
        <v>18406785</v>
      </c>
      <c r="E110">
        <v>1</v>
      </c>
      <c r="F110">
        <v>1</v>
      </c>
      <c r="G110">
        <v>1</v>
      </c>
      <c r="H110">
        <v>1</v>
      </c>
      <c r="I110" t="s">
        <v>586</v>
      </c>
      <c r="J110" t="s">
        <v>3</v>
      </c>
      <c r="K110" t="s">
        <v>587</v>
      </c>
      <c r="L110">
        <v>1369</v>
      </c>
      <c r="N110">
        <v>1013</v>
      </c>
      <c r="O110" t="s">
        <v>579</v>
      </c>
      <c r="P110" t="s">
        <v>579</v>
      </c>
      <c r="Q110">
        <v>1</v>
      </c>
      <c r="W110">
        <v>0</v>
      </c>
      <c r="X110">
        <v>645971194</v>
      </c>
      <c r="Y110">
        <v>146.07</v>
      </c>
      <c r="AA110">
        <v>0</v>
      </c>
      <c r="AB110">
        <v>0</v>
      </c>
      <c r="AC110">
        <v>0</v>
      </c>
      <c r="AD110">
        <v>251.89</v>
      </c>
      <c r="AE110">
        <v>0</v>
      </c>
      <c r="AF110">
        <v>0</v>
      </c>
      <c r="AG110">
        <v>0</v>
      </c>
      <c r="AH110">
        <v>251.89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146.07</v>
      </c>
      <c r="AU110" t="s">
        <v>3</v>
      </c>
      <c r="AV110">
        <v>1</v>
      </c>
      <c r="AW110">
        <v>2</v>
      </c>
      <c r="AX110">
        <v>33620911</v>
      </c>
      <c r="AY110">
        <v>1</v>
      </c>
      <c r="AZ110">
        <v>0</v>
      </c>
      <c r="BA110">
        <v>110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Y110*Source!I342</f>
        <v>41.454665999999996</v>
      </c>
      <c r="CY110">
        <f>AD110</f>
        <v>251.89</v>
      </c>
      <c r="CZ110">
        <f>AH110</f>
        <v>251.89</v>
      </c>
      <c r="DA110">
        <f>AL110</f>
        <v>1</v>
      </c>
      <c r="DB110">
        <f t="shared" si="2"/>
        <v>36793.57</v>
      </c>
      <c r="DC110">
        <f t="shared" si="3"/>
        <v>0</v>
      </c>
    </row>
    <row r="111" spans="1:107">
      <c r="A111">
        <f>ROW(Source!A342)</f>
        <v>342</v>
      </c>
      <c r="B111">
        <v>33525518</v>
      </c>
      <c r="C111">
        <v>33620904</v>
      </c>
      <c r="D111">
        <v>121548</v>
      </c>
      <c r="E111">
        <v>1</v>
      </c>
      <c r="F111">
        <v>1</v>
      </c>
      <c r="G111">
        <v>1</v>
      </c>
      <c r="H111">
        <v>1</v>
      </c>
      <c r="I111" t="s">
        <v>30</v>
      </c>
      <c r="J111" t="s">
        <v>3</v>
      </c>
      <c r="K111" t="s">
        <v>580</v>
      </c>
      <c r="L111">
        <v>608254</v>
      </c>
      <c r="N111">
        <v>1013</v>
      </c>
      <c r="O111" t="s">
        <v>581</v>
      </c>
      <c r="P111" t="s">
        <v>581</v>
      </c>
      <c r="Q111">
        <v>1</v>
      </c>
      <c r="W111">
        <v>0</v>
      </c>
      <c r="X111">
        <v>-185737400</v>
      </c>
      <c r="Y111">
        <v>0.67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0</v>
      </c>
      <c r="AQ111">
        <v>0</v>
      </c>
      <c r="AR111">
        <v>0</v>
      </c>
      <c r="AS111" t="s">
        <v>3</v>
      </c>
      <c r="AT111">
        <v>0.67</v>
      </c>
      <c r="AU111" t="s">
        <v>3</v>
      </c>
      <c r="AV111">
        <v>2</v>
      </c>
      <c r="AW111">
        <v>2</v>
      </c>
      <c r="AX111">
        <v>33620912</v>
      </c>
      <c r="AY111">
        <v>1</v>
      </c>
      <c r="AZ111">
        <v>0</v>
      </c>
      <c r="BA111">
        <v>111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Y111*Source!I342</f>
        <v>0.19014600000000001</v>
      </c>
      <c r="CY111">
        <f>AD111</f>
        <v>0</v>
      </c>
      <c r="CZ111">
        <f>AH111</f>
        <v>0</v>
      </c>
      <c r="DA111">
        <f>AL111</f>
        <v>1</v>
      </c>
      <c r="DB111">
        <f t="shared" si="2"/>
        <v>0</v>
      </c>
      <c r="DC111">
        <f t="shared" si="3"/>
        <v>0</v>
      </c>
    </row>
    <row r="112" spans="1:107">
      <c r="A112">
        <f>ROW(Source!A342)</f>
        <v>342</v>
      </c>
      <c r="B112">
        <v>33525518</v>
      </c>
      <c r="C112">
        <v>33620904</v>
      </c>
      <c r="D112">
        <v>29172556</v>
      </c>
      <c r="E112">
        <v>1</v>
      </c>
      <c r="F112">
        <v>1</v>
      </c>
      <c r="G112">
        <v>1</v>
      </c>
      <c r="H112">
        <v>2</v>
      </c>
      <c r="I112" t="s">
        <v>582</v>
      </c>
      <c r="J112" t="s">
        <v>583</v>
      </c>
      <c r="K112" t="s">
        <v>584</v>
      </c>
      <c r="L112">
        <v>1368</v>
      </c>
      <c r="N112">
        <v>1011</v>
      </c>
      <c r="O112" t="s">
        <v>585</v>
      </c>
      <c r="P112" t="s">
        <v>585</v>
      </c>
      <c r="Q112">
        <v>1</v>
      </c>
      <c r="W112">
        <v>0</v>
      </c>
      <c r="X112">
        <v>-1302720870</v>
      </c>
      <c r="Y112">
        <v>0.67</v>
      </c>
      <c r="AA112">
        <v>0</v>
      </c>
      <c r="AB112">
        <v>445.46</v>
      </c>
      <c r="AC112">
        <v>427.95</v>
      </c>
      <c r="AD112">
        <v>0</v>
      </c>
      <c r="AE112">
        <v>0</v>
      </c>
      <c r="AF112">
        <v>31.26</v>
      </c>
      <c r="AG112">
        <v>13.5</v>
      </c>
      <c r="AH112">
        <v>0</v>
      </c>
      <c r="AI112">
        <v>1</v>
      </c>
      <c r="AJ112">
        <v>14.25</v>
      </c>
      <c r="AK112">
        <v>31.7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3</v>
      </c>
      <c r="AT112">
        <v>0.67</v>
      </c>
      <c r="AU112" t="s">
        <v>3</v>
      </c>
      <c r="AV112">
        <v>0</v>
      </c>
      <c r="AW112">
        <v>2</v>
      </c>
      <c r="AX112">
        <v>33620913</v>
      </c>
      <c r="AY112">
        <v>1</v>
      </c>
      <c r="AZ112">
        <v>0</v>
      </c>
      <c r="BA112">
        <v>112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Y112*Source!I342</f>
        <v>0.19014600000000001</v>
      </c>
      <c r="CY112">
        <f>AB112</f>
        <v>445.46</v>
      </c>
      <c r="CZ112">
        <f>AF112</f>
        <v>31.26</v>
      </c>
      <c r="DA112">
        <f>AJ112</f>
        <v>14.25</v>
      </c>
      <c r="DB112">
        <f t="shared" si="2"/>
        <v>20.94</v>
      </c>
      <c r="DC112">
        <f t="shared" si="3"/>
        <v>9.0500000000000007</v>
      </c>
    </row>
    <row r="113" spans="1:107">
      <c r="A113">
        <f>ROW(Source!A342)</f>
        <v>342</v>
      </c>
      <c r="B113">
        <v>33525518</v>
      </c>
      <c r="C113">
        <v>33620904</v>
      </c>
      <c r="D113">
        <v>29145216</v>
      </c>
      <c r="E113">
        <v>1</v>
      </c>
      <c r="F113">
        <v>1</v>
      </c>
      <c r="G113">
        <v>1</v>
      </c>
      <c r="H113">
        <v>3</v>
      </c>
      <c r="I113" t="s">
        <v>588</v>
      </c>
      <c r="J113" t="s">
        <v>589</v>
      </c>
      <c r="K113" t="s">
        <v>590</v>
      </c>
      <c r="L113">
        <v>1339</v>
      </c>
      <c r="N113">
        <v>1007</v>
      </c>
      <c r="O113" t="s">
        <v>591</v>
      </c>
      <c r="P113" t="s">
        <v>591</v>
      </c>
      <c r="Q113">
        <v>1</v>
      </c>
      <c r="W113">
        <v>0</v>
      </c>
      <c r="X113">
        <v>1492286678</v>
      </c>
      <c r="Y113">
        <v>2.2000000000000002</v>
      </c>
      <c r="AA113">
        <v>3332.95</v>
      </c>
      <c r="AB113">
        <v>0</v>
      </c>
      <c r="AC113">
        <v>0</v>
      </c>
      <c r="AD113">
        <v>0</v>
      </c>
      <c r="AE113">
        <v>477.5</v>
      </c>
      <c r="AF113">
        <v>0</v>
      </c>
      <c r="AG113">
        <v>0</v>
      </c>
      <c r="AH113">
        <v>0</v>
      </c>
      <c r="AI113">
        <v>6.98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3</v>
      </c>
      <c r="AT113">
        <v>2.2000000000000002</v>
      </c>
      <c r="AU113" t="s">
        <v>3</v>
      </c>
      <c r="AV113">
        <v>0</v>
      </c>
      <c r="AW113">
        <v>2</v>
      </c>
      <c r="AX113">
        <v>33620914</v>
      </c>
      <c r="AY113">
        <v>1</v>
      </c>
      <c r="AZ113">
        <v>0</v>
      </c>
      <c r="BA113">
        <v>113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Y113*Source!I342</f>
        <v>0.62436000000000003</v>
      </c>
      <c r="CY113">
        <f>AA113</f>
        <v>3332.95</v>
      </c>
      <c r="CZ113">
        <f>AE113</f>
        <v>477.5</v>
      </c>
      <c r="DA113">
        <f>AI113</f>
        <v>6.98</v>
      </c>
      <c r="DB113">
        <f t="shared" si="2"/>
        <v>1050.5</v>
      </c>
      <c r="DC113">
        <f t="shared" si="3"/>
        <v>0</v>
      </c>
    </row>
    <row r="114" spans="1:107">
      <c r="A114">
        <f>ROW(Source!A342)</f>
        <v>342</v>
      </c>
      <c r="B114">
        <v>33525518</v>
      </c>
      <c r="C114">
        <v>33620904</v>
      </c>
      <c r="D114">
        <v>29150040</v>
      </c>
      <c r="E114">
        <v>1</v>
      </c>
      <c r="F114">
        <v>1</v>
      </c>
      <c r="G114">
        <v>1</v>
      </c>
      <c r="H114">
        <v>3</v>
      </c>
      <c r="I114" t="s">
        <v>592</v>
      </c>
      <c r="J114" t="s">
        <v>593</v>
      </c>
      <c r="K114" t="s">
        <v>594</v>
      </c>
      <c r="L114">
        <v>1339</v>
      </c>
      <c r="N114">
        <v>1007</v>
      </c>
      <c r="O114" t="s">
        <v>591</v>
      </c>
      <c r="P114" t="s">
        <v>591</v>
      </c>
      <c r="Q114">
        <v>1</v>
      </c>
      <c r="W114">
        <v>0</v>
      </c>
      <c r="X114">
        <v>693153122</v>
      </c>
      <c r="Y114">
        <v>0.35</v>
      </c>
      <c r="AA114">
        <v>22.2</v>
      </c>
      <c r="AB114">
        <v>0</v>
      </c>
      <c r="AC114">
        <v>0</v>
      </c>
      <c r="AD114">
        <v>0</v>
      </c>
      <c r="AE114">
        <v>2.44</v>
      </c>
      <c r="AF114">
        <v>0</v>
      </c>
      <c r="AG114">
        <v>0</v>
      </c>
      <c r="AH114">
        <v>0</v>
      </c>
      <c r="AI114">
        <v>9.1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3</v>
      </c>
      <c r="AT114">
        <v>0.35</v>
      </c>
      <c r="AU114" t="s">
        <v>3</v>
      </c>
      <c r="AV114">
        <v>0</v>
      </c>
      <c r="AW114">
        <v>2</v>
      </c>
      <c r="AX114">
        <v>33620915</v>
      </c>
      <c r="AY114">
        <v>1</v>
      </c>
      <c r="AZ114">
        <v>0</v>
      </c>
      <c r="BA114">
        <v>114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Y114*Source!I342</f>
        <v>9.9329999999999988E-2</v>
      </c>
      <c r="CY114">
        <f>AA114</f>
        <v>22.2</v>
      </c>
      <c r="CZ114">
        <f>AE114</f>
        <v>2.44</v>
      </c>
      <c r="DA114">
        <f>AI114</f>
        <v>9.1</v>
      </c>
      <c r="DB114">
        <f t="shared" si="2"/>
        <v>0.85</v>
      </c>
      <c r="DC114">
        <f t="shared" si="3"/>
        <v>0</v>
      </c>
    </row>
    <row r="115" spans="1:107">
      <c r="A115">
        <f>ROW(Source!A342)</f>
        <v>342</v>
      </c>
      <c r="B115">
        <v>33525518</v>
      </c>
      <c r="C115">
        <v>33620904</v>
      </c>
      <c r="D115">
        <v>29164349</v>
      </c>
      <c r="E115">
        <v>1</v>
      </c>
      <c r="F115">
        <v>1</v>
      </c>
      <c r="G115">
        <v>1</v>
      </c>
      <c r="H115">
        <v>3</v>
      </c>
      <c r="I115" t="s">
        <v>26</v>
      </c>
      <c r="J115" t="s">
        <v>29</v>
      </c>
      <c r="K115" t="s">
        <v>27</v>
      </c>
      <c r="L115">
        <v>1348</v>
      </c>
      <c r="N115">
        <v>1009</v>
      </c>
      <c r="O115" t="s">
        <v>28</v>
      </c>
      <c r="P115" t="s">
        <v>28</v>
      </c>
      <c r="Q115">
        <v>1000</v>
      </c>
      <c r="W115">
        <v>0</v>
      </c>
      <c r="X115">
        <v>-304821490</v>
      </c>
      <c r="Y115">
        <v>3.38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1</v>
      </c>
      <c r="AJ115">
        <v>1</v>
      </c>
      <c r="AK115">
        <v>1</v>
      </c>
      <c r="AL115">
        <v>1</v>
      </c>
      <c r="AN115">
        <v>0</v>
      </c>
      <c r="AO115">
        <v>0</v>
      </c>
      <c r="AP115">
        <v>0</v>
      </c>
      <c r="AQ115">
        <v>0</v>
      </c>
      <c r="AR115">
        <v>0</v>
      </c>
      <c r="AS115" t="s">
        <v>3</v>
      </c>
      <c r="AT115">
        <v>3.38</v>
      </c>
      <c r="AU115" t="s">
        <v>3</v>
      </c>
      <c r="AV115">
        <v>0</v>
      </c>
      <c r="AW115">
        <v>2</v>
      </c>
      <c r="AX115">
        <v>33620916</v>
      </c>
      <c r="AY115">
        <v>1</v>
      </c>
      <c r="AZ115">
        <v>0</v>
      </c>
      <c r="BA115">
        <v>115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Y115*Source!I342</f>
        <v>0.95924399999999999</v>
      </c>
      <c r="CY115">
        <f>AA115</f>
        <v>0</v>
      </c>
      <c r="CZ115">
        <f>AE115</f>
        <v>0</v>
      </c>
      <c r="DA115">
        <f>AI115</f>
        <v>1</v>
      </c>
      <c r="DB115">
        <f t="shared" si="2"/>
        <v>0</v>
      </c>
      <c r="DC115">
        <f t="shared" si="3"/>
        <v>0</v>
      </c>
    </row>
    <row r="116" spans="1:107">
      <c r="A116">
        <f>ROW(Source!A344)</f>
        <v>344</v>
      </c>
      <c r="B116">
        <v>33525518</v>
      </c>
      <c r="C116">
        <v>33639515</v>
      </c>
      <c r="D116">
        <v>18406804</v>
      </c>
      <c r="E116">
        <v>1</v>
      </c>
      <c r="F116">
        <v>1</v>
      </c>
      <c r="G116">
        <v>1</v>
      </c>
      <c r="H116">
        <v>1</v>
      </c>
      <c r="I116" t="s">
        <v>577</v>
      </c>
      <c r="J116" t="s">
        <v>3</v>
      </c>
      <c r="K116" t="s">
        <v>578</v>
      </c>
      <c r="L116">
        <v>1369</v>
      </c>
      <c r="N116">
        <v>1013</v>
      </c>
      <c r="O116" t="s">
        <v>579</v>
      </c>
      <c r="P116" t="s">
        <v>579</v>
      </c>
      <c r="Q116">
        <v>1</v>
      </c>
      <c r="W116">
        <v>0</v>
      </c>
      <c r="X116">
        <v>254330056</v>
      </c>
      <c r="Y116">
        <v>22.82</v>
      </c>
      <c r="AA116">
        <v>0</v>
      </c>
      <c r="AB116">
        <v>0</v>
      </c>
      <c r="AC116">
        <v>0</v>
      </c>
      <c r="AD116">
        <v>221.76</v>
      </c>
      <c r="AE116">
        <v>0</v>
      </c>
      <c r="AF116">
        <v>0</v>
      </c>
      <c r="AG116">
        <v>0</v>
      </c>
      <c r="AH116">
        <v>221.76</v>
      </c>
      <c r="AI116">
        <v>1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22.82</v>
      </c>
      <c r="AU116" t="s">
        <v>3</v>
      </c>
      <c r="AV116">
        <v>1</v>
      </c>
      <c r="AW116">
        <v>2</v>
      </c>
      <c r="AX116">
        <v>33639517</v>
      </c>
      <c r="AY116">
        <v>1</v>
      </c>
      <c r="AZ116">
        <v>0</v>
      </c>
      <c r="BA116">
        <v>116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Y116*Source!I344</f>
        <v>1.4148400000000001</v>
      </c>
      <c r="CY116">
        <f>AD116</f>
        <v>221.76</v>
      </c>
      <c r="CZ116">
        <f>AH116</f>
        <v>221.76</v>
      </c>
      <c r="DA116">
        <f>AL116</f>
        <v>1</v>
      </c>
      <c r="DB116">
        <f t="shared" si="2"/>
        <v>5060.5600000000004</v>
      </c>
      <c r="DC116">
        <f t="shared" si="3"/>
        <v>0</v>
      </c>
    </row>
    <row r="117" spans="1:107">
      <c r="A117">
        <f>ROW(Source!A380)</f>
        <v>380</v>
      </c>
      <c r="B117">
        <v>33525518</v>
      </c>
      <c r="C117">
        <v>33620808</v>
      </c>
      <c r="D117">
        <v>18406804</v>
      </c>
      <c r="E117">
        <v>1</v>
      </c>
      <c r="F117">
        <v>1</v>
      </c>
      <c r="G117">
        <v>1</v>
      </c>
      <c r="H117">
        <v>1</v>
      </c>
      <c r="I117" t="s">
        <v>577</v>
      </c>
      <c r="J117" t="s">
        <v>3</v>
      </c>
      <c r="K117" t="s">
        <v>578</v>
      </c>
      <c r="L117">
        <v>1369</v>
      </c>
      <c r="N117">
        <v>1013</v>
      </c>
      <c r="O117" t="s">
        <v>579</v>
      </c>
      <c r="P117" t="s">
        <v>579</v>
      </c>
      <c r="Q117">
        <v>1</v>
      </c>
      <c r="W117">
        <v>0</v>
      </c>
      <c r="X117">
        <v>254330056</v>
      </c>
      <c r="Y117">
        <v>3.77</v>
      </c>
      <c r="AA117">
        <v>0</v>
      </c>
      <c r="AB117">
        <v>0</v>
      </c>
      <c r="AC117">
        <v>0</v>
      </c>
      <c r="AD117">
        <v>221.76</v>
      </c>
      <c r="AE117">
        <v>0</v>
      </c>
      <c r="AF117">
        <v>0</v>
      </c>
      <c r="AG117">
        <v>0</v>
      </c>
      <c r="AH117">
        <v>221.76</v>
      </c>
      <c r="AI117">
        <v>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3</v>
      </c>
      <c r="AT117">
        <v>3.77</v>
      </c>
      <c r="AU117" t="s">
        <v>3</v>
      </c>
      <c r="AV117">
        <v>1</v>
      </c>
      <c r="AW117">
        <v>2</v>
      </c>
      <c r="AX117">
        <v>33620811</v>
      </c>
      <c r="AY117">
        <v>1</v>
      </c>
      <c r="AZ117">
        <v>0</v>
      </c>
      <c r="BA117">
        <v>117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Y117*Source!I380</f>
        <v>0.31253300000000001</v>
      </c>
      <c r="CY117">
        <f>AD117</f>
        <v>221.76</v>
      </c>
      <c r="CZ117">
        <f>AH117</f>
        <v>221.76</v>
      </c>
      <c r="DA117">
        <f>AL117</f>
        <v>1</v>
      </c>
      <c r="DB117">
        <f t="shared" si="2"/>
        <v>836.04</v>
      </c>
      <c r="DC117">
        <f t="shared" si="3"/>
        <v>0</v>
      </c>
    </row>
    <row r="118" spans="1:107">
      <c r="A118">
        <f>ROW(Source!A380)</f>
        <v>380</v>
      </c>
      <c r="B118">
        <v>33525518</v>
      </c>
      <c r="C118">
        <v>33620808</v>
      </c>
      <c r="D118">
        <v>29164349</v>
      </c>
      <c r="E118">
        <v>1</v>
      </c>
      <c r="F118">
        <v>1</v>
      </c>
      <c r="G118">
        <v>1</v>
      </c>
      <c r="H118">
        <v>3</v>
      </c>
      <c r="I118" t="s">
        <v>26</v>
      </c>
      <c r="J118" t="s">
        <v>29</v>
      </c>
      <c r="K118" t="s">
        <v>27</v>
      </c>
      <c r="L118">
        <v>1348</v>
      </c>
      <c r="N118">
        <v>1009</v>
      </c>
      <c r="O118" t="s">
        <v>28</v>
      </c>
      <c r="P118" t="s">
        <v>28</v>
      </c>
      <c r="Q118">
        <v>1000</v>
      </c>
      <c r="W118">
        <v>0</v>
      </c>
      <c r="X118">
        <v>-304821490</v>
      </c>
      <c r="Y118">
        <v>0.11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0</v>
      </c>
      <c r="AP118">
        <v>0</v>
      </c>
      <c r="AQ118">
        <v>0</v>
      </c>
      <c r="AR118">
        <v>0</v>
      </c>
      <c r="AS118" t="s">
        <v>3</v>
      </c>
      <c r="AT118">
        <v>0.11</v>
      </c>
      <c r="AU118" t="s">
        <v>3</v>
      </c>
      <c r="AV118">
        <v>0</v>
      </c>
      <c r="AW118">
        <v>2</v>
      </c>
      <c r="AX118">
        <v>33620812</v>
      </c>
      <c r="AY118">
        <v>1</v>
      </c>
      <c r="AZ118">
        <v>0</v>
      </c>
      <c r="BA118">
        <v>118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Y118*Source!I380</f>
        <v>9.1190000000000004E-3</v>
      </c>
      <c r="CY118">
        <f>AA118</f>
        <v>0</v>
      </c>
      <c r="CZ118">
        <f>AE118</f>
        <v>0</v>
      </c>
      <c r="DA118">
        <f>AI118</f>
        <v>1</v>
      </c>
      <c r="DB118">
        <f t="shared" si="2"/>
        <v>0</v>
      </c>
      <c r="DC118">
        <f t="shared" si="3"/>
        <v>0</v>
      </c>
    </row>
    <row r="119" spans="1:107">
      <c r="A119">
        <f>ROW(Source!A382)</f>
        <v>382</v>
      </c>
      <c r="B119">
        <v>33525518</v>
      </c>
      <c r="C119">
        <v>33622415</v>
      </c>
      <c r="D119">
        <v>18407150</v>
      </c>
      <c r="E119">
        <v>1</v>
      </c>
      <c r="F119">
        <v>1</v>
      </c>
      <c r="G119">
        <v>1</v>
      </c>
      <c r="H119">
        <v>1</v>
      </c>
      <c r="I119" t="s">
        <v>595</v>
      </c>
      <c r="J119" t="s">
        <v>3</v>
      </c>
      <c r="K119" t="s">
        <v>596</v>
      </c>
      <c r="L119">
        <v>1369</v>
      </c>
      <c r="N119">
        <v>1013</v>
      </c>
      <c r="O119" t="s">
        <v>579</v>
      </c>
      <c r="P119" t="s">
        <v>579</v>
      </c>
      <c r="Q119">
        <v>1</v>
      </c>
      <c r="W119">
        <v>0</v>
      </c>
      <c r="X119">
        <v>-931037793</v>
      </c>
      <c r="Y119">
        <v>69.87</v>
      </c>
      <c r="AA119">
        <v>0</v>
      </c>
      <c r="AB119">
        <v>0</v>
      </c>
      <c r="AC119">
        <v>0</v>
      </c>
      <c r="AD119">
        <v>242.51</v>
      </c>
      <c r="AE119">
        <v>0</v>
      </c>
      <c r="AF119">
        <v>0</v>
      </c>
      <c r="AG119">
        <v>0</v>
      </c>
      <c r="AH119">
        <v>242.51</v>
      </c>
      <c r="AI119">
        <v>1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69.87</v>
      </c>
      <c r="AU119" t="s">
        <v>3</v>
      </c>
      <c r="AV119">
        <v>1</v>
      </c>
      <c r="AW119">
        <v>2</v>
      </c>
      <c r="AX119">
        <v>33622420</v>
      </c>
      <c r="AY119">
        <v>1</v>
      </c>
      <c r="AZ119">
        <v>0</v>
      </c>
      <c r="BA119">
        <v>119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Y119*Source!I382</f>
        <v>5.2402500000000005</v>
      </c>
      <c r="CY119">
        <f>AD119</f>
        <v>242.51</v>
      </c>
      <c r="CZ119">
        <f>AH119</f>
        <v>242.51</v>
      </c>
      <c r="DA119">
        <f>AL119</f>
        <v>1</v>
      </c>
      <c r="DB119">
        <f t="shared" si="2"/>
        <v>16944.169999999998</v>
      </c>
      <c r="DC119">
        <f t="shared" si="3"/>
        <v>0</v>
      </c>
    </row>
    <row r="120" spans="1:107">
      <c r="A120">
        <f>ROW(Source!A382)</f>
        <v>382</v>
      </c>
      <c r="B120">
        <v>33525518</v>
      </c>
      <c r="C120">
        <v>33622415</v>
      </c>
      <c r="D120">
        <v>121548</v>
      </c>
      <c r="E120">
        <v>1</v>
      </c>
      <c r="F120">
        <v>1</v>
      </c>
      <c r="G120">
        <v>1</v>
      </c>
      <c r="H120">
        <v>1</v>
      </c>
      <c r="I120" t="s">
        <v>30</v>
      </c>
      <c r="J120" t="s">
        <v>3</v>
      </c>
      <c r="K120" t="s">
        <v>580</v>
      </c>
      <c r="L120">
        <v>608254</v>
      </c>
      <c r="N120">
        <v>1013</v>
      </c>
      <c r="O120" t="s">
        <v>581</v>
      </c>
      <c r="P120" t="s">
        <v>581</v>
      </c>
      <c r="Q120">
        <v>1</v>
      </c>
      <c r="W120">
        <v>0</v>
      </c>
      <c r="X120">
        <v>-185737400</v>
      </c>
      <c r="Y120">
        <v>1.44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1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1.44</v>
      </c>
      <c r="AU120" t="s">
        <v>3</v>
      </c>
      <c r="AV120">
        <v>2</v>
      </c>
      <c r="AW120">
        <v>2</v>
      </c>
      <c r="AX120">
        <v>33622421</v>
      </c>
      <c r="AY120">
        <v>1</v>
      </c>
      <c r="AZ120">
        <v>0</v>
      </c>
      <c r="BA120">
        <v>120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Y120*Source!I382</f>
        <v>0.108</v>
      </c>
      <c r="CY120">
        <f>AD120</f>
        <v>0</v>
      </c>
      <c r="CZ120">
        <f>AH120</f>
        <v>0</v>
      </c>
      <c r="DA120">
        <f>AL120</f>
        <v>1</v>
      </c>
      <c r="DB120">
        <f t="shared" si="2"/>
        <v>0</v>
      </c>
      <c r="DC120">
        <f t="shared" si="3"/>
        <v>0</v>
      </c>
    </row>
    <row r="121" spans="1:107">
      <c r="A121">
        <f>ROW(Source!A382)</f>
        <v>382</v>
      </c>
      <c r="B121">
        <v>33525518</v>
      </c>
      <c r="C121">
        <v>33622415</v>
      </c>
      <c r="D121">
        <v>29172556</v>
      </c>
      <c r="E121">
        <v>1</v>
      </c>
      <c r="F121">
        <v>1</v>
      </c>
      <c r="G121">
        <v>1</v>
      </c>
      <c r="H121">
        <v>2</v>
      </c>
      <c r="I121" t="s">
        <v>582</v>
      </c>
      <c r="J121" t="s">
        <v>583</v>
      </c>
      <c r="K121" t="s">
        <v>584</v>
      </c>
      <c r="L121">
        <v>1368</v>
      </c>
      <c r="N121">
        <v>1011</v>
      </c>
      <c r="O121" t="s">
        <v>585</v>
      </c>
      <c r="P121" t="s">
        <v>585</v>
      </c>
      <c r="Q121">
        <v>1</v>
      </c>
      <c r="W121">
        <v>0</v>
      </c>
      <c r="X121">
        <v>-1302720870</v>
      </c>
      <c r="Y121">
        <v>1.44</v>
      </c>
      <c r="AA121">
        <v>0</v>
      </c>
      <c r="AB121">
        <v>445.46</v>
      </c>
      <c r="AC121">
        <v>427.95</v>
      </c>
      <c r="AD121">
        <v>0</v>
      </c>
      <c r="AE121">
        <v>0</v>
      </c>
      <c r="AF121">
        <v>31.26</v>
      </c>
      <c r="AG121">
        <v>13.5</v>
      </c>
      <c r="AH121">
        <v>0</v>
      </c>
      <c r="AI121">
        <v>1</v>
      </c>
      <c r="AJ121">
        <v>14.25</v>
      </c>
      <c r="AK121">
        <v>31.7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1.44</v>
      </c>
      <c r="AU121" t="s">
        <v>3</v>
      </c>
      <c r="AV121">
        <v>0</v>
      </c>
      <c r="AW121">
        <v>2</v>
      </c>
      <c r="AX121">
        <v>33622422</v>
      </c>
      <c r="AY121">
        <v>1</v>
      </c>
      <c r="AZ121">
        <v>0</v>
      </c>
      <c r="BA121">
        <v>121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Y121*Source!I382</f>
        <v>0.108</v>
      </c>
      <c r="CY121">
        <f>AB121</f>
        <v>445.46</v>
      </c>
      <c r="CZ121">
        <f>AF121</f>
        <v>31.26</v>
      </c>
      <c r="DA121">
        <f>AJ121</f>
        <v>14.25</v>
      </c>
      <c r="DB121">
        <f t="shared" si="2"/>
        <v>45.01</v>
      </c>
      <c r="DC121">
        <f t="shared" si="3"/>
        <v>19.440000000000001</v>
      </c>
    </row>
    <row r="122" spans="1:107">
      <c r="A122">
        <f>ROW(Source!A382)</f>
        <v>382</v>
      </c>
      <c r="B122">
        <v>33525518</v>
      </c>
      <c r="C122">
        <v>33622415</v>
      </c>
      <c r="D122">
        <v>29164349</v>
      </c>
      <c r="E122">
        <v>1</v>
      </c>
      <c r="F122">
        <v>1</v>
      </c>
      <c r="G122">
        <v>1</v>
      </c>
      <c r="H122">
        <v>3</v>
      </c>
      <c r="I122" t="s">
        <v>26</v>
      </c>
      <c r="J122" t="s">
        <v>29</v>
      </c>
      <c r="K122" t="s">
        <v>27</v>
      </c>
      <c r="L122">
        <v>1348</v>
      </c>
      <c r="N122">
        <v>1009</v>
      </c>
      <c r="O122" t="s">
        <v>28</v>
      </c>
      <c r="P122" t="s">
        <v>28</v>
      </c>
      <c r="Q122">
        <v>1000</v>
      </c>
      <c r="W122">
        <v>0</v>
      </c>
      <c r="X122">
        <v>-304821490</v>
      </c>
      <c r="Y122">
        <v>5.2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1</v>
      </c>
      <c r="AJ122">
        <v>1</v>
      </c>
      <c r="AK122">
        <v>1</v>
      </c>
      <c r="AL122">
        <v>1</v>
      </c>
      <c r="AN122">
        <v>0</v>
      </c>
      <c r="AO122">
        <v>0</v>
      </c>
      <c r="AP122">
        <v>0</v>
      </c>
      <c r="AQ122">
        <v>0</v>
      </c>
      <c r="AR122">
        <v>0</v>
      </c>
      <c r="AS122" t="s">
        <v>3</v>
      </c>
      <c r="AT122">
        <v>5.2</v>
      </c>
      <c r="AU122" t="s">
        <v>3</v>
      </c>
      <c r="AV122">
        <v>0</v>
      </c>
      <c r="AW122">
        <v>2</v>
      </c>
      <c r="AX122">
        <v>33622423</v>
      </c>
      <c r="AY122">
        <v>1</v>
      </c>
      <c r="AZ122">
        <v>0</v>
      </c>
      <c r="BA122">
        <v>122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Y122*Source!I382</f>
        <v>0.39</v>
      </c>
      <c r="CY122">
        <f>AA122</f>
        <v>0</v>
      </c>
      <c r="CZ122">
        <f>AE122</f>
        <v>0</v>
      </c>
      <c r="DA122">
        <f>AI122</f>
        <v>1</v>
      </c>
      <c r="DB122">
        <f t="shared" si="2"/>
        <v>0</v>
      </c>
      <c r="DC122">
        <f t="shared" si="3"/>
        <v>0</v>
      </c>
    </row>
    <row r="123" spans="1:107">
      <c r="A123">
        <f>ROW(Source!A384)</f>
        <v>384</v>
      </c>
      <c r="B123">
        <v>33525518</v>
      </c>
      <c r="C123">
        <v>33620918</v>
      </c>
      <c r="D123">
        <v>18406785</v>
      </c>
      <c r="E123">
        <v>1</v>
      </c>
      <c r="F123">
        <v>1</v>
      </c>
      <c r="G123">
        <v>1</v>
      </c>
      <c r="H123">
        <v>1</v>
      </c>
      <c r="I123" t="s">
        <v>586</v>
      </c>
      <c r="J123" t="s">
        <v>3</v>
      </c>
      <c r="K123" t="s">
        <v>587</v>
      </c>
      <c r="L123">
        <v>1369</v>
      </c>
      <c r="N123">
        <v>1013</v>
      </c>
      <c r="O123" t="s">
        <v>579</v>
      </c>
      <c r="P123" t="s">
        <v>579</v>
      </c>
      <c r="Q123">
        <v>1</v>
      </c>
      <c r="W123">
        <v>0</v>
      </c>
      <c r="X123">
        <v>645971194</v>
      </c>
      <c r="Y123">
        <v>146.07</v>
      </c>
      <c r="AA123">
        <v>0</v>
      </c>
      <c r="AB123">
        <v>0</v>
      </c>
      <c r="AC123">
        <v>0</v>
      </c>
      <c r="AD123">
        <v>251.89</v>
      </c>
      <c r="AE123">
        <v>0</v>
      </c>
      <c r="AF123">
        <v>0</v>
      </c>
      <c r="AG123">
        <v>0</v>
      </c>
      <c r="AH123">
        <v>251.89</v>
      </c>
      <c r="AI123">
        <v>1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146.07</v>
      </c>
      <c r="AU123" t="s">
        <v>3</v>
      </c>
      <c r="AV123">
        <v>1</v>
      </c>
      <c r="AW123">
        <v>2</v>
      </c>
      <c r="AX123">
        <v>33620925</v>
      </c>
      <c r="AY123">
        <v>1</v>
      </c>
      <c r="AZ123">
        <v>0</v>
      </c>
      <c r="BA123">
        <v>123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Y123*Source!I384</f>
        <v>46.976112000000001</v>
      </c>
      <c r="CY123">
        <f>AD123</f>
        <v>251.89</v>
      </c>
      <c r="CZ123">
        <f>AH123</f>
        <v>251.89</v>
      </c>
      <c r="DA123">
        <f>AL123</f>
        <v>1</v>
      </c>
      <c r="DB123">
        <f t="shared" si="2"/>
        <v>36793.57</v>
      </c>
      <c r="DC123">
        <f t="shared" si="3"/>
        <v>0</v>
      </c>
    </row>
    <row r="124" spans="1:107">
      <c r="A124">
        <f>ROW(Source!A384)</f>
        <v>384</v>
      </c>
      <c r="B124">
        <v>33525518</v>
      </c>
      <c r="C124">
        <v>33620918</v>
      </c>
      <c r="D124">
        <v>121548</v>
      </c>
      <c r="E124">
        <v>1</v>
      </c>
      <c r="F124">
        <v>1</v>
      </c>
      <c r="G124">
        <v>1</v>
      </c>
      <c r="H124">
        <v>1</v>
      </c>
      <c r="I124" t="s">
        <v>30</v>
      </c>
      <c r="J124" t="s">
        <v>3</v>
      </c>
      <c r="K124" t="s">
        <v>580</v>
      </c>
      <c r="L124">
        <v>608254</v>
      </c>
      <c r="N124">
        <v>1013</v>
      </c>
      <c r="O124" t="s">
        <v>581</v>
      </c>
      <c r="P124" t="s">
        <v>581</v>
      </c>
      <c r="Q124">
        <v>1</v>
      </c>
      <c r="W124">
        <v>0</v>
      </c>
      <c r="X124">
        <v>-185737400</v>
      </c>
      <c r="Y124">
        <v>0.67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0.67</v>
      </c>
      <c r="AU124" t="s">
        <v>3</v>
      </c>
      <c r="AV124">
        <v>2</v>
      </c>
      <c r="AW124">
        <v>2</v>
      </c>
      <c r="AX124">
        <v>33620926</v>
      </c>
      <c r="AY124">
        <v>1</v>
      </c>
      <c r="AZ124">
        <v>0</v>
      </c>
      <c r="BA124">
        <v>124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Y124*Source!I384</f>
        <v>0.21547200000000002</v>
      </c>
      <c r="CY124">
        <f>AD124</f>
        <v>0</v>
      </c>
      <c r="CZ124">
        <f>AH124</f>
        <v>0</v>
      </c>
      <c r="DA124">
        <f>AL124</f>
        <v>1</v>
      </c>
      <c r="DB124">
        <f t="shared" si="2"/>
        <v>0</v>
      </c>
      <c r="DC124">
        <f t="shared" si="3"/>
        <v>0</v>
      </c>
    </row>
    <row r="125" spans="1:107">
      <c r="A125">
        <f>ROW(Source!A384)</f>
        <v>384</v>
      </c>
      <c r="B125">
        <v>33525518</v>
      </c>
      <c r="C125">
        <v>33620918</v>
      </c>
      <c r="D125">
        <v>29172556</v>
      </c>
      <c r="E125">
        <v>1</v>
      </c>
      <c r="F125">
        <v>1</v>
      </c>
      <c r="G125">
        <v>1</v>
      </c>
      <c r="H125">
        <v>2</v>
      </c>
      <c r="I125" t="s">
        <v>582</v>
      </c>
      <c r="J125" t="s">
        <v>583</v>
      </c>
      <c r="K125" t="s">
        <v>584</v>
      </c>
      <c r="L125">
        <v>1368</v>
      </c>
      <c r="N125">
        <v>1011</v>
      </c>
      <c r="O125" t="s">
        <v>585</v>
      </c>
      <c r="P125" t="s">
        <v>585</v>
      </c>
      <c r="Q125">
        <v>1</v>
      </c>
      <c r="W125">
        <v>0</v>
      </c>
      <c r="X125">
        <v>-1302720870</v>
      </c>
      <c r="Y125">
        <v>0.67</v>
      </c>
      <c r="AA125">
        <v>0</v>
      </c>
      <c r="AB125">
        <v>445.46</v>
      </c>
      <c r="AC125">
        <v>427.95</v>
      </c>
      <c r="AD125">
        <v>0</v>
      </c>
      <c r="AE125">
        <v>0</v>
      </c>
      <c r="AF125">
        <v>31.26</v>
      </c>
      <c r="AG125">
        <v>13.5</v>
      </c>
      <c r="AH125">
        <v>0</v>
      </c>
      <c r="AI125">
        <v>1</v>
      </c>
      <c r="AJ125">
        <v>14.25</v>
      </c>
      <c r="AK125">
        <v>31.7</v>
      </c>
      <c r="AL125">
        <v>1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3</v>
      </c>
      <c r="AT125">
        <v>0.67</v>
      </c>
      <c r="AU125" t="s">
        <v>3</v>
      </c>
      <c r="AV125">
        <v>0</v>
      </c>
      <c r="AW125">
        <v>2</v>
      </c>
      <c r="AX125">
        <v>33620927</v>
      </c>
      <c r="AY125">
        <v>1</v>
      </c>
      <c r="AZ125">
        <v>0</v>
      </c>
      <c r="BA125">
        <v>125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Y125*Source!I384</f>
        <v>0.21547200000000002</v>
      </c>
      <c r="CY125">
        <f>AB125</f>
        <v>445.46</v>
      </c>
      <c r="CZ125">
        <f>AF125</f>
        <v>31.26</v>
      </c>
      <c r="DA125">
        <f>AJ125</f>
        <v>14.25</v>
      </c>
      <c r="DB125">
        <f t="shared" si="2"/>
        <v>20.94</v>
      </c>
      <c r="DC125">
        <f t="shared" si="3"/>
        <v>9.0500000000000007</v>
      </c>
    </row>
    <row r="126" spans="1:107">
      <c r="A126">
        <f>ROW(Source!A384)</f>
        <v>384</v>
      </c>
      <c r="B126">
        <v>33525518</v>
      </c>
      <c r="C126">
        <v>33620918</v>
      </c>
      <c r="D126">
        <v>29145216</v>
      </c>
      <c r="E126">
        <v>1</v>
      </c>
      <c r="F126">
        <v>1</v>
      </c>
      <c r="G126">
        <v>1</v>
      </c>
      <c r="H126">
        <v>3</v>
      </c>
      <c r="I126" t="s">
        <v>588</v>
      </c>
      <c r="J126" t="s">
        <v>589</v>
      </c>
      <c r="K126" t="s">
        <v>590</v>
      </c>
      <c r="L126">
        <v>1339</v>
      </c>
      <c r="N126">
        <v>1007</v>
      </c>
      <c r="O126" t="s">
        <v>591</v>
      </c>
      <c r="P126" t="s">
        <v>591</v>
      </c>
      <c r="Q126">
        <v>1</v>
      </c>
      <c r="W126">
        <v>0</v>
      </c>
      <c r="X126">
        <v>1492286678</v>
      </c>
      <c r="Y126">
        <v>2.2000000000000002</v>
      </c>
      <c r="AA126">
        <v>3332.95</v>
      </c>
      <c r="AB126">
        <v>0</v>
      </c>
      <c r="AC126">
        <v>0</v>
      </c>
      <c r="AD126">
        <v>0</v>
      </c>
      <c r="AE126">
        <v>477.5</v>
      </c>
      <c r="AF126">
        <v>0</v>
      </c>
      <c r="AG126">
        <v>0</v>
      </c>
      <c r="AH126">
        <v>0</v>
      </c>
      <c r="AI126">
        <v>6.98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3</v>
      </c>
      <c r="AT126">
        <v>2.2000000000000002</v>
      </c>
      <c r="AU126" t="s">
        <v>3</v>
      </c>
      <c r="AV126">
        <v>0</v>
      </c>
      <c r="AW126">
        <v>2</v>
      </c>
      <c r="AX126">
        <v>33620928</v>
      </c>
      <c r="AY126">
        <v>1</v>
      </c>
      <c r="AZ126">
        <v>0</v>
      </c>
      <c r="BA126">
        <v>126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Y126*Source!I384</f>
        <v>0.70752000000000004</v>
      </c>
      <c r="CY126">
        <f>AA126</f>
        <v>3332.95</v>
      </c>
      <c r="CZ126">
        <f>AE126</f>
        <v>477.5</v>
      </c>
      <c r="DA126">
        <f>AI126</f>
        <v>6.98</v>
      </c>
      <c r="DB126">
        <f t="shared" si="2"/>
        <v>1050.5</v>
      </c>
      <c r="DC126">
        <f t="shared" si="3"/>
        <v>0</v>
      </c>
    </row>
    <row r="127" spans="1:107">
      <c r="A127">
        <f>ROW(Source!A384)</f>
        <v>384</v>
      </c>
      <c r="B127">
        <v>33525518</v>
      </c>
      <c r="C127">
        <v>33620918</v>
      </c>
      <c r="D127">
        <v>29150040</v>
      </c>
      <c r="E127">
        <v>1</v>
      </c>
      <c r="F127">
        <v>1</v>
      </c>
      <c r="G127">
        <v>1</v>
      </c>
      <c r="H127">
        <v>3</v>
      </c>
      <c r="I127" t="s">
        <v>592</v>
      </c>
      <c r="J127" t="s">
        <v>593</v>
      </c>
      <c r="K127" t="s">
        <v>594</v>
      </c>
      <c r="L127">
        <v>1339</v>
      </c>
      <c r="N127">
        <v>1007</v>
      </c>
      <c r="O127" t="s">
        <v>591</v>
      </c>
      <c r="P127" t="s">
        <v>591</v>
      </c>
      <c r="Q127">
        <v>1</v>
      </c>
      <c r="W127">
        <v>0</v>
      </c>
      <c r="X127">
        <v>693153122</v>
      </c>
      <c r="Y127">
        <v>0.35</v>
      </c>
      <c r="AA127">
        <v>22.2</v>
      </c>
      <c r="AB127">
        <v>0</v>
      </c>
      <c r="AC127">
        <v>0</v>
      </c>
      <c r="AD127">
        <v>0</v>
      </c>
      <c r="AE127">
        <v>2.44</v>
      </c>
      <c r="AF127">
        <v>0</v>
      </c>
      <c r="AG127">
        <v>0</v>
      </c>
      <c r="AH127">
        <v>0</v>
      </c>
      <c r="AI127">
        <v>9.1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3</v>
      </c>
      <c r="AT127">
        <v>0.35</v>
      </c>
      <c r="AU127" t="s">
        <v>3</v>
      </c>
      <c r="AV127">
        <v>0</v>
      </c>
      <c r="AW127">
        <v>2</v>
      </c>
      <c r="AX127">
        <v>33620929</v>
      </c>
      <c r="AY127">
        <v>1</v>
      </c>
      <c r="AZ127">
        <v>0</v>
      </c>
      <c r="BA127">
        <v>127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Y127*Source!I384</f>
        <v>0.11255999999999999</v>
      </c>
      <c r="CY127">
        <f>AA127</f>
        <v>22.2</v>
      </c>
      <c r="CZ127">
        <f>AE127</f>
        <v>2.44</v>
      </c>
      <c r="DA127">
        <f>AI127</f>
        <v>9.1</v>
      </c>
      <c r="DB127">
        <f t="shared" si="2"/>
        <v>0.85</v>
      </c>
      <c r="DC127">
        <f t="shared" si="3"/>
        <v>0</v>
      </c>
    </row>
    <row r="128" spans="1:107">
      <c r="A128">
        <f>ROW(Source!A384)</f>
        <v>384</v>
      </c>
      <c r="B128">
        <v>33525518</v>
      </c>
      <c r="C128">
        <v>33620918</v>
      </c>
      <c r="D128">
        <v>29164349</v>
      </c>
      <c r="E128">
        <v>1</v>
      </c>
      <c r="F128">
        <v>1</v>
      </c>
      <c r="G128">
        <v>1</v>
      </c>
      <c r="H128">
        <v>3</v>
      </c>
      <c r="I128" t="s">
        <v>26</v>
      </c>
      <c r="J128" t="s">
        <v>29</v>
      </c>
      <c r="K128" t="s">
        <v>27</v>
      </c>
      <c r="L128">
        <v>1348</v>
      </c>
      <c r="N128">
        <v>1009</v>
      </c>
      <c r="O128" t="s">
        <v>28</v>
      </c>
      <c r="P128" t="s">
        <v>28</v>
      </c>
      <c r="Q128">
        <v>1000</v>
      </c>
      <c r="W128">
        <v>0</v>
      </c>
      <c r="X128">
        <v>-304821490</v>
      </c>
      <c r="Y128">
        <v>3.38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0</v>
      </c>
      <c r="AP128">
        <v>0</v>
      </c>
      <c r="AQ128">
        <v>0</v>
      </c>
      <c r="AR128">
        <v>0</v>
      </c>
      <c r="AS128" t="s">
        <v>3</v>
      </c>
      <c r="AT128">
        <v>3.38</v>
      </c>
      <c r="AU128" t="s">
        <v>3</v>
      </c>
      <c r="AV128">
        <v>0</v>
      </c>
      <c r="AW128">
        <v>2</v>
      </c>
      <c r="AX128">
        <v>33620930</v>
      </c>
      <c r="AY128">
        <v>1</v>
      </c>
      <c r="AZ128">
        <v>0</v>
      </c>
      <c r="BA128">
        <v>128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Y128*Source!I384</f>
        <v>1.087008</v>
      </c>
      <c r="CY128">
        <f>AA128</f>
        <v>0</v>
      </c>
      <c r="CZ128">
        <f>AE128</f>
        <v>0</v>
      </c>
      <c r="DA128">
        <f>AI128</f>
        <v>1</v>
      </c>
      <c r="DB128">
        <f t="shared" si="2"/>
        <v>0</v>
      </c>
      <c r="DC128">
        <f t="shared" si="3"/>
        <v>0</v>
      </c>
    </row>
    <row r="129" spans="1:107">
      <c r="A129">
        <f>ROW(Source!A386)</f>
        <v>386</v>
      </c>
      <c r="B129">
        <v>33525518</v>
      </c>
      <c r="C129">
        <v>33639518</v>
      </c>
      <c r="D129">
        <v>18406804</v>
      </c>
      <c r="E129">
        <v>1</v>
      </c>
      <c r="F129">
        <v>1</v>
      </c>
      <c r="G129">
        <v>1</v>
      </c>
      <c r="H129">
        <v>1</v>
      </c>
      <c r="I129" t="s">
        <v>577</v>
      </c>
      <c r="J129" t="s">
        <v>3</v>
      </c>
      <c r="K129" t="s">
        <v>578</v>
      </c>
      <c r="L129">
        <v>1369</v>
      </c>
      <c r="N129">
        <v>1013</v>
      </c>
      <c r="O129" t="s">
        <v>579</v>
      </c>
      <c r="P129" t="s">
        <v>579</v>
      </c>
      <c r="Q129">
        <v>1</v>
      </c>
      <c r="W129">
        <v>0</v>
      </c>
      <c r="X129">
        <v>254330056</v>
      </c>
      <c r="Y129">
        <v>22.82</v>
      </c>
      <c r="AA129">
        <v>0</v>
      </c>
      <c r="AB129">
        <v>0</v>
      </c>
      <c r="AC129">
        <v>0</v>
      </c>
      <c r="AD129">
        <v>221.76</v>
      </c>
      <c r="AE129">
        <v>0</v>
      </c>
      <c r="AF129">
        <v>0</v>
      </c>
      <c r="AG129">
        <v>0</v>
      </c>
      <c r="AH129">
        <v>221.76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22.82</v>
      </c>
      <c r="AU129" t="s">
        <v>3</v>
      </c>
      <c r="AV129">
        <v>1</v>
      </c>
      <c r="AW129">
        <v>2</v>
      </c>
      <c r="AX129">
        <v>33639520</v>
      </c>
      <c r="AY129">
        <v>1</v>
      </c>
      <c r="AZ129">
        <v>0</v>
      </c>
      <c r="BA129">
        <v>129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Y129*Source!I386</f>
        <v>1.7115</v>
      </c>
      <c r="CY129">
        <f>AD129</f>
        <v>221.76</v>
      </c>
      <c r="CZ129">
        <f>AH129</f>
        <v>221.76</v>
      </c>
      <c r="DA129">
        <f>AL129</f>
        <v>1</v>
      </c>
      <c r="DB129">
        <f t="shared" ref="DB129:DB192" si="4">ROUND(ROUND(AT129*CZ129,2),6)</f>
        <v>5060.5600000000004</v>
      </c>
      <c r="DC129">
        <f t="shared" ref="DC129:DC192" si="5">ROUND(ROUND(AT129*AG129,2),6)</f>
        <v>0</v>
      </c>
    </row>
    <row r="130" spans="1:107">
      <c r="A130">
        <f>ROW(Source!A422)</f>
        <v>422</v>
      </c>
      <c r="B130">
        <v>33525518</v>
      </c>
      <c r="C130">
        <v>33620814</v>
      </c>
      <c r="D130">
        <v>18406804</v>
      </c>
      <c r="E130">
        <v>1</v>
      </c>
      <c r="F130">
        <v>1</v>
      </c>
      <c r="G130">
        <v>1</v>
      </c>
      <c r="H130">
        <v>1</v>
      </c>
      <c r="I130" t="s">
        <v>577</v>
      </c>
      <c r="J130" t="s">
        <v>3</v>
      </c>
      <c r="K130" t="s">
        <v>578</v>
      </c>
      <c r="L130">
        <v>1369</v>
      </c>
      <c r="N130">
        <v>1013</v>
      </c>
      <c r="O130" t="s">
        <v>579</v>
      </c>
      <c r="P130" t="s">
        <v>579</v>
      </c>
      <c r="Q130">
        <v>1</v>
      </c>
      <c r="W130">
        <v>0</v>
      </c>
      <c r="X130">
        <v>254330056</v>
      </c>
      <c r="Y130">
        <v>3.77</v>
      </c>
      <c r="AA130">
        <v>0</v>
      </c>
      <c r="AB130">
        <v>0</v>
      </c>
      <c r="AC130">
        <v>0</v>
      </c>
      <c r="AD130">
        <v>221.76</v>
      </c>
      <c r="AE130">
        <v>0</v>
      </c>
      <c r="AF130">
        <v>0</v>
      </c>
      <c r="AG130">
        <v>0</v>
      </c>
      <c r="AH130">
        <v>221.76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3.77</v>
      </c>
      <c r="AU130" t="s">
        <v>3</v>
      </c>
      <c r="AV130">
        <v>1</v>
      </c>
      <c r="AW130">
        <v>2</v>
      </c>
      <c r="AX130">
        <v>33620817</v>
      </c>
      <c r="AY130">
        <v>1</v>
      </c>
      <c r="AZ130">
        <v>0</v>
      </c>
      <c r="BA130">
        <v>130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Y130*Source!I422</f>
        <v>0.49010000000000004</v>
      </c>
      <c r="CY130">
        <f>AD130</f>
        <v>221.76</v>
      </c>
      <c r="CZ130">
        <f>AH130</f>
        <v>221.76</v>
      </c>
      <c r="DA130">
        <f>AL130</f>
        <v>1</v>
      </c>
      <c r="DB130">
        <f t="shared" si="4"/>
        <v>836.04</v>
      </c>
      <c r="DC130">
        <f t="shared" si="5"/>
        <v>0</v>
      </c>
    </row>
    <row r="131" spans="1:107">
      <c r="A131">
        <f>ROW(Source!A422)</f>
        <v>422</v>
      </c>
      <c r="B131">
        <v>33525518</v>
      </c>
      <c r="C131">
        <v>33620814</v>
      </c>
      <c r="D131">
        <v>29164349</v>
      </c>
      <c r="E131">
        <v>1</v>
      </c>
      <c r="F131">
        <v>1</v>
      </c>
      <c r="G131">
        <v>1</v>
      </c>
      <c r="H131">
        <v>3</v>
      </c>
      <c r="I131" t="s">
        <v>26</v>
      </c>
      <c r="J131" t="s">
        <v>29</v>
      </c>
      <c r="K131" t="s">
        <v>27</v>
      </c>
      <c r="L131">
        <v>1348</v>
      </c>
      <c r="N131">
        <v>1009</v>
      </c>
      <c r="O131" t="s">
        <v>28</v>
      </c>
      <c r="P131" t="s">
        <v>28</v>
      </c>
      <c r="Q131">
        <v>1000</v>
      </c>
      <c r="W131">
        <v>0</v>
      </c>
      <c r="X131">
        <v>-304821490</v>
      </c>
      <c r="Y131">
        <v>0.11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0</v>
      </c>
      <c r="AP131">
        <v>0</v>
      </c>
      <c r="AQ131">
        <v>0</v>
      </c>
      <c r="AR131">
        <v>0</v>
      </c>
      <c r="AS131" t="s">
        <v>3</v>
      </c>
      <c r="AT131">
        <v>0.11</v>
      </c>
      <c r="AU131" t="s">
        <v>3</v>
      </c>
      <c r="AV131">
        <v>0</v>
      </c>
      <c r="AW131">
        <v>2</v>
      </c>
      <c r="AX131">
        <v>33620818</v>
      </c>
      <c r="AY131">
        <v>1</v>
      </c>
      <c r="AZ131">
        <v>0</v>
      </c>
      <c r="BA131">
        <v>131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Y131*Source!I422</f>
        <v>1.43E-2</v>
      </c>
      <c r="CY131">
        <f>AA131</f>
        <v>0</v>
      </c>
      <c r="CZ131">
        <f>AE131</f>
        <v>0</v>
      </c>
      <c r="DA131">
        <f>AI131</f>
        <v>1</v>
      </c>
      <c r="DB131">
        <f t="shared" si="4"/>
        <v>0</v>
      </c>
      <c r="DC131">
        <f t="shared" si="5"/>
        <v>0</v>
      </c>
    </row>
    <row r="132" spans="1:107">
      <c r="A132">
        <f>ROW(Source!A424)</f>
        <v>424</v>
      </c>
      <c r="B132">
        <v>33525518</v>
      </c>
      <c r="C132">
        <v>33620752</v>
      </c>
      <c r="D132">
        <v>18406804</v>
      </c>
      <c r="E132">
        <v>1</v>
      </c>
      <c r="F132">
        <v>1</v>
      </c>
      <c r="G132">
        <v>1</v>
      </c>
      <c r="H132">
        <v>1</v>
      </c>
      <c r="I132" t="s">
        <v>577</v>
      </c>
      <c r="J132" t="s">
        <v>3</v>
      </c>
      <c r="K132" t="s">
        <v>578</v>
      </c>
      <c r="L132">
        <v>1369</v>
      </c>
      <c r="N132">
        <v>1013</v>
      </c>
      <c r="O132" t="s">
        <v>579</v>
      </c>
      <c r="P132" t="s">
        <v>579</v>
      </c>
      <c r="Q132">
        <v>1</v>
      </c>
      <c r="W132">
        <v>0</v>
      </c>
      <c r="X132">
        <v>254330056</v>
      </c>
      <c r="Y132">
        <v>11.39</v>
      </c>
      <c r="AA132">
        <v>0</v>
      </c>
      <c r="AB132">
        <v>0</v>
      </c>
      <c r="AC132">
        <v>0</v>
      </c>
      <c r="AD132">
        <v>221.76</v>
      </c>
      <c r="AE132">
        <v>0</v>
      </c>
      <c r="AF132">
        <v>0</v>
      </c>
      <c r="AG132">
        <v>0</v>
      </c>
      <c r="AH132">
        <v>221.76</v>
      </c>
      <c r="AI132">
        <v>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11.39</v>
      </c>
      <c r="AU132" t="s">
        <v>3</v>
      </c>
      <c r="AV132">
        <v>1</v>
      </c>
      <c r="AW132">
        <v>2</v>
      </c>
      <c r="AX132">
        <v>33620757</v>
      </c>
      <c r="AY132">
        <v>1</v>
      </c>
      <c r="AZ132">
        <v>0</v>
      </c>
      <c r="BA132">
        <v>132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Y132*Source!I424</f>
        <v>0.91120000000000001</v>
      </c>
      <c r="CY132">
        <f>AD132</f>
        <v>221.76</v>
      </c>
      <c r="CZ132">
        <f>AH132</f>
        <v>221.76</v>
      </c>
      <c r="DA132">
        <f>AL132</f>
        <v>1</v>
      </c>
      <c r="DB132">
        <f t="shared" si="4"/>
        <v>2525.85</v>
      </c>
      <c r="DC132">
        <f t="shared" si="5"/>
        <v>0</v>
      </c>
    </row>
    <row r="133" spans="1:107">
      <c r="A133">
        <f>ROW(Source!A424)</f>
        <v>424</v>
      </c>
      <c r="B133">
        <v>33525518</v>
      </c>
      <c r="C133">
        <v>33620752</v>
      </c>
      <c r="D133">
        <v>121548</v>
      </c>
      <c r="E133">
        <v>1</v>
      </c>
      <c r="F133">
        <v>1</v>
      </c>
      <c r="G133">
        <v>1</v>
      </c>
      <c r="H133">
        <v>1</v>
      </c>
      <c r="I133" t="s">
        <v>30</v>
      </c>
      <c r="J133" t="s">
        <v>3</v>
      </c>
      <c r="K133" t="s">
        <v>580</v>
      </c>
      <c r="L133">
        <v>608254</v>
      </c>
      <c r="N133">
        <v>1013</v>
      </c>
      <c r="O133" t="s">
        <v>581</v>
      </c>
      <c r="P133" t="s">
        <v>581</v>
      </c>
      <c r="Q133">
        <v>1</v>
      </c>
      <c r="W133">
        <v>0</v>
      </c>
      <c r="X133">
        <v>-185737400</v>
      </c>
      <c r="Y133">
        <v>0.13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0.13</v>
      </c>
      <c r="AU133" t="s">
        <v>3</v>
      </c>
      <c r="AV133">
        <v>2</v>
      </c>
      <c r="AW133">
        <v>2</v>
      </c>
      <c r="AX133">
        <v>33620758</v>
      </c>
      <c r="AY133">
        <v>1</v>
      </c>
      <c r="AZ133">
        <v>0</v>
      </c>
      <c r="BA133">
        <v>133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Y133*Source!I424</f>
        <v>1.0400000000000001E-2</v>
      </c>
      <c r="CY133">
        <f>AD133</f>
        <v>0</v>
      </c>
      <c r="CZ133">
        <f>AH133</f>
        <v>0</v>
      </c>
      <c r="DA133">
        <f>AL133</f>
        <v>1</v>
      </c>
      <c r="DB133">
        <f t="shared" si="4"/>
        <v>0</v>
      </c>
      <c r="DC133">
        <f t="shared" si="5"/>
        <v>0</v>
      </c>
    </row>
    <row r="134" spans="1:107">
      <c r="A134">
        <f>ROW(Source!A424)</f>
        <v>424</v>
      </c>
      <c r="B134">
        <v>33525518</v>
      </c>
      <c r="C134">
        <v>33620752</v>
      </c>
      <c r="D134">
        <v>29172556</v>
      </c>
      <c r="E134">
        <v>1</v>
      </c>
      <c r="F134">
        <v>1</v>
      </c>
      <c r="G134">
        <v>1</v>
      </c>
      <c r="H134">
        <v>2</v>
      </c>
      <c r="I134" t="s">
        <v>582</v>
      </c>
      <c r="J134" t="s">
        <v>583</v>
      </c>
      <c r="K134" t="s">
        <v>584</v>
      </c>
      <c r="L134">
        <v>1368</v>
      </c>
      <c r="N134">
        <v>1011</v>
      </c>
      <c r="O134" t="s">
        <v>585</v>
      </c>
      <c r="P134" t="s">
        <v>585</v>
      </c>
      <c r="Q134">
        <v>1</v>
      </c>
      <c r="W134">
        <v>0</v>
      </c>
      <c r="X134">
        <v>-1302720870</v>
      </c>
      <c r="Y134">
        <v>0.13</v>
      </c>
      <c r="AA134">
        <v>0</v>
      </c>
      <c r="AB134">
        <v>445.46</v>
      </c>
      <c r="AC134">
        <v>427.95</v>
      </c>
      <c r="AD134">
        <v>0</v>
      </c>
      <c r="AE134">
        <v>0</v>
      </c>
      <c r="AF134">
        <v>31.26</v>
      </c>
      <c r="AG134">
        <v>13.5</v>
      </c>
      <c r="AH134">
        <v>0</v>
      </c>
      <c r="AI134">
        <v>1</v>
      </c>
      <c r="AJ134">
        <v>14.25</v>
      </c>
      <c r="AK134">
        <v>31.7</v>
      </c>
      <c r="AL134">
        <v>1</v>
      </c>
      <c r="AN134">
        <v>0</v>
      </c>
      <c r="AO134">
        <v>1</v>
      </c>
      <c r="AP134">
        <v>0</v>
      </c>
      <c r="AQ134">
        <v>0</v>
      </c>
      <c r="AR134">
        <v>0</v>
      </c>
      <c r="AS134" t="s">
        <v>3</v>
      </c>
      <c r="AT134">
        <v>0.13</v>
      </c>
      <c r="AU134" t="s">
        <v>3</v>
      </c>
      <c r="AV134">
        <v>0</v>
      </c>
      <c r="AW134">
        <v>2</v>
      </c>
      <c r="AX134">
        <v>33620759</v>
      </c>
      <c r="AY134">
        <v>1</v>
      </c>
      <c r="AZ134">
        <v>0</v>
      </c>
      <c r="BA134">
        <v>134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Y134*Source!I424</f>
        <v>1.0400000000000001E-2</v>
      </c>
      <c r="CY134">
        <f>AB134</f>
        <v>445.46</v>
      </c>
      <c r="CZ134">
        <f>AF134</f>
        <v>31.26</v>
      </c>
      <c r="DA134">
        <f>AJ134</f>
        <v>14.25</v>
      </c>
      <c r="DB134">
        <f t="shared" si="4"/>
        <v>4.0599999999999996</v>
      </c>
      <c r="DC134">
        <f t="shared" si="5"/>
        <v>1.76</v>
      </c>
    </row>
    <row r="135" spans="1:107">
      <c r="A135">
        <f>ROW(Source!A424)</f>
        <v>424</v>
      </c>
      <c r="B135">
        <v>33525518</v>
      </c>
      <c r="C135">
        <v>33620752</v>
      </c>
      <c r="D135">
        <v>29164349</v>
      </c>
      <c r="E135">
        <v>1</v>
      </c>
      <c r="F135">
        <v>1</v>
      </c>
      <c r="G135">
        <v>1</v>
      </c>
      <c r="H135">
        <v>3</v>
      </c>
      <c r="I135" t="s">
        <v>26</v>
      </c>
      <c r="J135" t="s">
        <v>29</v>
      </c>
      <c r="K135" t="s">
        <v>27</v>
      </c>
      <c r="L135">
        <v>1348</v>
      </c>
      <c r="N135">
        <v>1009</v>
      </c>
      <c r="O135" t="s">
        <v>28</v>
      </c>
      <c r="P135" t="s">
        <v>28</v>
      </c>
      <c r="Q135">
        <v>1000</v>
      </c>
      <c r="W135">
        <v>0</v>
      </c>
      <c r="X135">
        <v>-304821490</v>
      </c>
      <c r="Y135">
        <v>0.47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0</v>
      </c>
      <c r="AP135">
        <v>0</v>
      </c>
      <c r="AQ135">
        <v>0</v>
      </c>
      <c r="AR135">
        <v>0</v>
      </c>
      <c r="AS135" t="s">
        <v>3</v>
      </c>
      <c r="AT135">
        <v>0.47</v>
      </c>
      <c r="AU135" t="s">
        <v>3</v>
      </c>
      <c r="AV135">
        <v>0</v>
      </c>
      <c r="AW135">
        <v>2</v>
      </c>
      <c r="AX135">
        <v>33620760</v>
      </c>
      <c r="AY135">
        <v>1</v>
      </c>
      <c r="AZ135">
        <v>0</v>
      </c>
      <c r="BA135">
        <v>135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Y135*Source!I424</f>
        <v>3.7600000000000001E-2</v>
      </c>
      <c r="CY135">
        <f>AA135</f>
        <v>0</v>
      </c>
      <c r="CZ135">
        <f>AE135</f>
        <v>0</v>
      </c>
      <c r="DA135">
        <f>AI135</f>
        <v>1</v>
      </c>
      <c r="DB135">
        <f t="shared" si="4"/>
        <v>0</v>
      </c>
      <c r="DC135">
        <f t="shared" si="5"/>
        <v>0</v>
      </c>
    </row>
    <row r="136" spans="1:107">
      <c r="A136">
        <f>ROW(Source!A426)</f>
        <v>426</v>
      </c>
      <c r="B136">
        <v>33525518</v>
      </c>
      <c r="C136">
        <v>33620646</v>
      </c>
      <c r="D136">
        <v>18406804</v>
      </c>
      <c r="E136">
        <v>1</v>
      </c>
      <c r="F136">
        <v>1</v>
      </c>
      <c r="G136">
        <v>1</v>
      </c>
      <c r="H136">
        <v>1</v>
      </c>
      <c r="I136" t="s">
        <v>577</v>
      </c>
      <c r="J136" t="s">
        <v>3</v>
      </c>
      <c r="K136" t="s">
        <v>578</v>
      </c>
      <c r="L136">
        <v>1369</v>
      </c>
      <c r="N136">
        <v>1013</v>
      </c>
      <c r="O136" t="s">
        <v>579</v>
      </c>
      <c r="P136" t="s">
        <v>579</v>
      </c>
      <c r="Q136">
        <v>1</v>
      </c>
      <c r="W136">
        <v>0</v>
      </c>
      <c r="X136">
        <v>254330056</v>
      </c>
      <c r="Y136">
        <v>7.67</v>
      </c>
      <c r="AA136">
        <v>0</v>
      </c>
      <c r="AB136">
        <v>0</v>
      </c>
      <c r="AC136">
        <v>0</v>
      </c>
      <c r="AD136">
        <v>221.76</v>
      </c>
      <c r="AE136">
        <v>0</v>
      </c>
      <c r="AF136">
        <v>0</v>
      </c>
      <c r="AG136">
        <v>0</v>
      </c>
      <c r="AH136">
        <v>221.76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0</v>
      </c>
      <c r="AQ136">
        <v>0</v>
      </c>
      <c r="AR136">
        <v>0</v>
      </c>
      <c r="AS136" t="s">
        <v>3</v>
      </c>
      <c r="AT136">
        <v>7.67</v>
      </c>
      <c r="AU136" t="s">
        <v>3</v>
      </c>
      <c r="AV136">
        <v>1</v>
      </c>
      <c r="AW136">
        <v>2</v>
      </c>
      <c r="AX136">
        <v>33620649</v>
      </c>
      <c r="AY136">
        <v>1</v>
      </c>
      <c r="AZ136">
        <v>0</v>
      </c>
      <c r="BA136">
        <v>136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Y136*Source!I426</f>
        <v>0.61360000000000003</v>
      </c>
      <c r="CY136">
        <f>AD136</f>
        <v>221.76</v>
      </c>
      <c r="CZ136">
        <f>AH136</f>
        <v>221.76</v>
      </c>
      <c r="DA136">
        <f>AL136</f>
        <v>1</v>
      </c>
      <c r="DB136">
        <f t="shared" si="4"/>
        <v>1700.9</v>
      </c>
      <c r="DC136">
        <f t="shared" si="5"/>
        <v>0</v>
      </c>
    </row>
    <row r="137" spans="1:107">
      <c r="A137">
        <f>ROW(Source!A426)</f>
        <v>426</v>
      </c>
      <c r="B137">
        <v>33525518</v>
      </c>
      <c r="C137">
        <v>33620646</v>
      </c>
      <c r="D137">
        <v>29164349</v>
      </c>
      <c r="E137">
        <v>1</v>
      </c>
      <c r="F137">
        <v>1</v>
      </c>
      <c r="G137">
        <v>1</v>
      </c>
      <c r="H137">
        <v>3</v>
      </c>
      <c r="I137" t="s">
        <v>26</v>
      </c>
      <c r="J137" t="s">
        <v>29</v>
      </c>
      <c r="K137" t="s">
        <v>27</v>
      </c>
      <c r="L137">
        <v>1348</v>
      </c>
      <c r="N137">
        <v>1009</v>
      </c>
      <c r="O137" t="s">
        <v>28</v>
      </c>
      <c r="P137" t="s">
        <v>28</v>
      </c>
      <c r="Q137">
        <v>1000</v>
      </c>
      <c r="W137">
        <v>0</v>
      </c>
      <c r="X137">
        <v>-304821490</v>
      </c>
      <c r="Y137">
        <v>0.7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0</v>
      </c>
      <c r="AP137">
        <v>0</v>
      </c>
      <c r="AQ137">
        <v>0</v>
      </c>
      <c r="AR137">
        <v>0</v>
      </c>
      <c r="AS137" t="s">
        <v>3</v>
      </c>
      <c r="AT137">
        <v>0.7</v>
      </c>
      <c r="AU137" t="s">
        <v>3</v>
      </c>
      <c r="AV137">
        <v>0</v>
      </c>
      <c r="AW137">
        <v>2</v>
      </c>
      <c r="AX137">
        <v>33620650</v>
      </c>
      <c r="AY137">
        <v>1</v>
      </c>
      <c r="AZ137">
        <v>0</v>
      </c>
      <c r="BA137">
        <v>137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Y137*Source!I426</f>
        <v>5.5999999999999994E-2</v>
      </c>
      <c r="CY137">
        <f>AA137</f>
        <v>0</v>
      </c>
      <c r="CZ137">
        <f>AE137</f>
        <v>0</v>
      </c>
      <c r="DA137">
        <f>AI137</f>
        <v>1</v>
      </c>
      <c r="DB137">
        <f t="shared" si="4"/>
        <v>0</v>
      </c>
      <c r="DC137">
        <f t="shared" si="5"/>
        <v>0</v>
      </c>
    </row>
    <row r="138" spans="1:107">
      <c r="A138">
        <f>ROW(Source!A428)</f>
        <v>428</v>
      </c>
      <c r="B138">
        <v>33525518</v>
      </c>
      <c r="C138">
        <v>33620932</v>
      </c>
      <c r="D138">
        <v>18406785</v>
      </c>
      <c r="E138">
        <v>1</v>
      </c>
      <c r="F138">
        <v>1</v>
      </c>
      <c r="G138">
        <v>1</v>
      </c>
      <c r="H138">
        <v>1</v>
      </c>
      <c r="I138" t="s">
        <v>586</v>
      </c>
      <c r="J138" t="s">
        <v>3</v>
      </c>
      <c r="K138" t="s">
        <v>587</v>
      </c>
      <c r="L138">
        <v>1369</v>
      </c>
      <c r="N138">
        <v>1013</v>
      </c>
      <c r="O138" t="s">
        <v>579</v>
      </c>
      <c r="P138" t="s">
        <v>579</v>
      </c>
      <c r="Q138">
        <v>1</v>
      </c>
      <c r="W138">
        <v>0</v>
      </c>
      <c r="X138">
        <v>645971194</v>
      </c>
      <c r="Y138">
        <v>146.07</v>
      </c>
      <c r="AA138">
        <v>0</v>
      </c>
      <c r="AB138">
        <v>0</v>
      </c>
      <c r="AC138">
        <v>0</v>
      </c>
      <c r="AD138">
        <v>251.89</v>
      </c>
      <c r="AE138">
        <v>0</v>
      </c>
      <c r="AF138">
        <v>0</v>
      </c>
      <c r="AG138">
        <v>0</v>
      </c>
      <c r="AH138">
        <v>251.89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3</v>
      </c>
      <c r="AT138">
        <v>146.07</v>
      </c>
      <c r="AU138" t="s">
        <v>3</v>
      </c>
      <c r="AV138">
        <v>1</v>
      </c>
      <c r="AW138">
        <v>2</v>
      </c>
      <c r="AX138">
        <v>33620939</v>
      </c>
      <c r="AY138">
        <v>1</v>
      </c>
      <c r="AZ138">
        <v>0</v>
      </c>
      <c r="BA138">
        <v>138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Y138*Source!I428</f>
        <v>39.760253999999996</v>
      </c>
      <c r="CY138">
        <f>AD138</f>
        <v>251.89</v>
      </c>
      <c r="CZ138">
        <f>AH138</f>
        <v>251.89</v>
      </c>
      <c r="DA138">
        <f>AL138</f>
        <v>1</v>
      </c>
      <c r="DB138">
        <f t="shared" si="4"/>
        <v>36793.57</v>
      </c>
      <c r="DC138">
        <f t="shared" si="5"/>
        <v>0</v>
      </c>
    </row>
    <row r="139" spans="1:107">
      <c r="A139">
        <f>ROW(Source!A428)</f>
        <v>428</v>
      </c>
      <c r="B139">
        <v>33525518</v>
      </c>
      <c r="C139">
        <v>33620932</v>
      </c>
      <c r="D139">
        <v>121548</v>
      </c>
      <c r="E139">
        <v>1</v>
      </c>
      <c r="F139">
        <v>1</v>
      </c>
      <c r="G139">
        <v>1</v>
      </c>
      <c r="H139">
        <v>1</v>
      </c>
      <c r="I139" t="s">
        <v>30</v>
      </c>
      <c r="J139" t="s">
        <v>3</v>
      </c>
      <c r="K139" t="s">
        <v>580</v>
      </c>
      <c r="L139">
        <v>608254</v>
      </c>
      <c r="N139">
        <v>1013</v>
      </c>
      <c r="O139" t="s">
        <v>581</v>
      </c>
      <c r="P139" t="s">
        <v>581</v>
      </c>
      <c r="Q139">
        <v>1</v>
      </c>
      <c r="W139">
        <v>0</v>
      </c>
      <c r="X139">
        <v>-185737400</v>
      </c>
      <c r="Y139">
        <v>0.67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0</v>
      </c>
      <c r="AQ139">
        <v>0</v>
      </c>
      <c r="AR139">
        <v>0</v>
      </c>
      <c r="AS139" t="s">
        <v>3</v>
      </c>
      <c r="AT139">
        <v>0.67</v>
      </c>
      <c r="AU139" t="s">
        <v>3</v>
      </c>
      <c r="AV139">
        <v>2</v>
      </c>
      <c r="AW139">
        <v>2</v>
      </c>
      <c r="AX139">
        <v>33620940</v>
      </c>
      <c r="AY139">
        <v>1</v>
      </c>
      <c r="AZ139">
        <v>0</v>
      </c>
      <c r="BA139">
        <v>139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Y139*Source!I428</f>
        <v>0.18237400000000001</v>
      </c>
      <c r="CY139">
        <f>AD139</f>
        <v>0</v>
      </c>
      <c r="CZ139">
        <f>AH139</f>
        <v>0</v>
      </c>
      <c r="DA139">
        <f>AL139</f>
        <v>1</v>
      </c>
      <c r="DB139">
        <f t="shared" si="4"/>
        <v>0</v>
      </c>
      <c r="DC139">
        <f t="shared" si="5"/>
        <v>0</v>
      </c>
    </row>
    <row r="140" spans="1:107">
      <c r="A140">
        <f>ROW(Source!A428)</f>
        <v>428</v>
      </c>
      <c r="B140">
        <v>33525518</v>
      </c>
      <c r="C140">
        <v>33620932</v>
      </c>
      <c r="D140">
        <v>29172556</v>
      </c>
      <c r="E140">
        <v>1</v>
      </c>
      <c r="F140">
        <v>1</v>
      </c>
      <c r="G140">
        <v>1</v>
      </c>
      <c r="H140">
        <v>2</v>
      </c>
      <c r="I140" t="s">
        <v>582</v>
      </c>
      <c r="J140" t="s">
        <v>583</v>
      </c>
      <c r="K140" t="s">
        <v>584</v>
      </c>
      <c r="L140">
        <v>1368</v>
      </c>
      <c r="N140">
        <v>1011</v>
      </c>
      <c r="O140" t="s">
        <v>585</v>
      </c>
      <c r="P140" t="s">
        <v>585</v>
      </c>
      <c r="Q140">
        <v>1</v>
      </c>
      <c r="W140">
        <v>0</v>
      </c>
      <c r="X140">
        <v>-1302720870</v>
      </c>
      <c r="Y140">
        <v>0.67</v>
      </c>
      <c r="AA140">
        <v>0</v>
      </c>
      <c r="AB140">
        <v>445.46</v>
      </c>
      <c r="AC140">
        <v>427.95</v>
      </c>
      <c r="AD140">
        <v>0</v>
      </c>
      <c r="AE140">
        <v>0</v>
      </c>
      <c r="AF140">
        <v>31.26</v>
      </c>
      <c r="AG140">
        <v>13.5</v>
      </c>
      <c r="AH140">
        <v>0</v>
      </c>
      <c r="AI140">
        <v>1</v>
      </c>
      <c r="AJ140">
        <v>14.25</v>
      </c>
      <c r="AK140">
        <v>31.7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3</v>
      </c>
      <c r="AT140">
        <v>0.67</v>
      </c>
      <c r="AU140" t="s">
        <v>3</v>
      </c>
      <c r="AV140">
        <v>0</v>
      </c>
      <c r="AW140">
        <v>2</v>
      </c>
      <c r="AX140">
        <v>33620941</v>
      </c>
      <c r="AY140">
        <v>1</v>
      </c>
      <c r="AZ140">
        <v>0</v>
      </c>
      <c r="BA140">
        <v>140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Y140*Source!I428</f>
        <v>0.18237400000000001</v>
      </c>
      <c r="CY140">
        <f>AB140</f>
        <v>445.46</v>
      </c>
      <c r="CZ140">
        <f>AF140</f>
        <v>31.26</v>
      </c>
      <c r="DA140">
        <f>AJ140</f>
        <v>14.25</v>
      </c>
      <c r="DB140">
        <f t="shared" si="4"/>
        <v>20.94</v>
      </c>
      <c r="DC140">
        <f t="shared" si="5"/>
        <v>9.0500000000000007</v>
      </c>
    </row>
    <row r="141" spans="1:107">
      <c r="A141">
        <f>ROW(Source!A428)</f>
        <v>428</v>
      </c>
      <c r="B141">
        <v>33525518</v>
      </c>
      <c r="C141">
        <v>33620932</v>
      </c>
      <c r="D141">
        <v>29145216</v>
      </c>
      <c r="E141">
        <v>1</v>
      </c>
      <c r="F141">
        <v>1</v>
      </c>
      <c r="G141">
        <v>1</v>
      </c>
      <c r="H141">
        <v>3</v>
      </c>
      <c r="I141" t="s">
        <v>588</v>
      </c>
      <c r="J141" t="s">
        <v>589</v>
      </c>
      <c r="K141" t="s">
        <v>590</v>
      </c>
      <c r="L141">
        <v>1339</v>
      </c>
      <c r="N141">
        <v>1007</v>
      </c>
      <c r="O141" t="s">
        <v>591</v>
      </c>
      <c r="P141" t="s">
        <v>591</v>
      </c>
      <c r="Q141">
        <v>1</v>
      </c>
      <c r="W141">
        <v>0</v>
      </c>
      <c r="X141">
        <v>1492286678</v>
      </c>
      <c r="Y141">
        <v>2.2000000000000002</v>
      </c>
      <c r="AA141">
        <v>3332.95</v>
      </c>
      <c r="AB141">
        <v>0</v>
      </c>
      <c r="AC141">
        <v>0</v>
      </c>
      <c r="AD141">
        <v>0</v>
      </c>
      <c r="AE141">
        <v>477.5</v>
      </c>
      <c r="AF141">
        <v>0</v>
      </c>
      <c r="AG141">
        <v>0</v>
      </c>
      <c r="AH141">
        <v>0</v>
      </c>
      <c r="AI141">
        <v>6.98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0</v>
      </c>
      <c r="AQ141">
        <v>0</v>
      </c>
      <c r="AR141">
        <v>0</v>
      </c>
      <c r="AS141" t="s">
        <v>3</v>
      </c>
      <c r="AT141">
        <v>2.2000000000000002</v>
      </c>
      <c r="AU141" t="s">
        <v>3</v>
      </c>
      <c r="AV141">
        <v>0</v>
      </c>
      <c r="AW141">
        <v>2</v>
      </c>
      <c r="AX141">
        <v>33620942</v>
      </c>
      <c r="AY141">
        <v>1</v>
      </c>
      <c r="AZ141">
        <v>0</v>
      </c>
      <c r="BA141">
        <v>141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Y141*Source!I428</f>
        <v>0.59884000000000004</v>
      </c>
      <c r="CY141">
        <f>AA141</f>
        <v>3332.95</v>
      </c>
      <c r="CZ141">
        <f>AE141</f>
        <v>477.5</v>
      </c>
      <c r="DA141">
        <f>AI141</f>
        <v>6.98</v>
      </c>
      <c r="DB141">
        <f t="shared" si="4"/>
        <v>1050.5</v>
      </c>
      <c r="DC141">
        <f t="shared" si="5"/>
        <v>0</v>
      </c>
    </row>
    <row r="142" spans="1:107">
      <c r="A142">
        <f>ROW(Source!A428)</f>
        <v>428</v>
      </c>
      <c r="B142">
        <v>33525518</v>
      </c>
      <c r="C142">
        <v>33620932</v>
      </c>
      <c r="D142">
        <v>29150040</v>
      </c>
      <c r="E142">
        <v>1</v>
      </c>
      <c r="F142">
        <v>1</v>
      </c>
      <c r="G142">
        <v>1</v>
      </c>
      <c r="H142">
        <v>3</v>
      </c>
      <c r="I142" t="s">
        <v>592</v>
      </c>
      <c r="J142" t="s">
        <v>593</v>
      </c>
      <c r="K142" t="s">
        <v>594</v>
      </c>
      <c r="L142">
        <v>1339</v>
      </c>
      <c r="N142">
        <v>1007</v>
      </c>
      <c r="O142" t="s">
        <v>591</v>
      </c>
      <c r="P142" t="s">
        <v>591</v>
      </c>
      <c r="Q142">
        <v>1</v>
      </c>
      <c r="W142">
        <v>0</v>
      </c>
      <c r="X142">
        <v>693153122</v>
      </c>
      <c r="Y142">
        <v>0.35</v>
      </c>
      <c r="AA142">
        <v>22.2</v>
      </c>
      <c r="AB142">
        <v>0</v>
      </c>
      <c r="AC142">
        <v>0</v>
      </c>
      <c r="AD142">
        <v>0</v>
      </c>
      <c r="AE142">
        <v>2.44</v>
      </c>
      <c r="AF142">
        <v>0</v>
      </c>
      <c r="AG142">
        <v>0</v>
      </c>
      <c r="AH142">
        <v>0</v>
      </c>
      <c r="AI142">
        <v>9.1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0</v>
      </c>
      <c r="AQ142">
        <v>0</v>
      </c>
      <c r="AR142">
        <v>0</v>
      </c>
      <c r="AS142" t="s">
        <v>3</v>
      </c>
      <c r="AT142">
        <v>0.35</v>
      </c>
      <c r="AU142" t="s">
        <v>3</v>
      </c>
      <c r="AV142">
        <v>0</v>
      </c>
      <c r="AW142">
        <v>2</v>
      </c>
      <c r="AX142">
        <v>33620943</v>
      </c>
      <c r="AY142">
        <v>1</v>
      </c>
      <c r="AZ142">
        <v>0</v>
      </c>
      <c r="BA142">
        <v>142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Y142*Source!I428</f>
        <v>9.5269999999999994E-2</v>
      </c>
      <c r="CY142">
        <f>AA142</f>
        <v>22.2</v>
      </c>
      <c r="CZ142">
        <f>AE142</f>
        <v>2.44</v>
      </c>
      <c r="DA142">
        <f>AI142</f>
        <v>9.1</v>
      </c>
      <c r="DB142">
        <f t="shared" si="4"/>
        <v>0.85</v>
      </c>
      <c r="DC142">
        <f t="shared" si="5"/>
        <v>0</v>
      </c>
    </row>
    <row r="143" spans="1:107">
      <c r="A143">
        <f>ROW(Source!A428)</f>
        <v>428</v>
      </c>
      <c r="B143">
        <v>33525518</v>
      </c>
      <c r="C143">
        <v>33620932</v>
      </c>
      <c r="D143">
        <v>29164349</v>
      </c>
      <c r="E143">
        <v>1</v>
      </c>
      <c r="F143">
        <v>1</v>
      </c>
      <c r="G143">
        <v>1</v>
      </c>
      <c r="H143">
        <v>3</v>
      </c>
      <c r="I143" t="s">
        <v>26</v>
      </c>
      <c r="J143" t="s">
        <v>29</v>
      </c>
      <c r="K143" t="s">
        <v>27</v>
      </c>
      <c r="L143">
        <v>1348</v>
      </c>
      <c r="N143">
        <v>1009</v>
      </c>
      <c r="O143" t="s">
        <v>28</v>
      </c>
      <c r="P143" t="s">
        <v>28</v>
      </c>
      <c r="Q143">
        <v>1000</v>
      </c>
      <c r="W143">
        <v>0</v>
      </c>
      <c r="X143">
        <v>-304821490</v>
      </c>
      <c r="Y143">
        <v>3.38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  <c r="AJ143">
        <v>1</v>
      </c>
      <c r="AK143">
        <v>1</v>
      </c>
      <c r="AL143">
        <v>1</v>
      </c>
      <c r="AN143">
        <v>0</v>
      </c>
      <c r="AO143">
        <v>0</v>
      </c>
      <c r="AP143">
        <v>0</v>
      </c>
      <c r="AQ143">
        <v>0</v>
      </c>
      <c r="AR143">
        <v>0</v>
      </c>
      <c r="AS143" t="s">
        <v>3</v>
      </c>
      <c r="AT143">
        <v>3.38</v>
      </c>
      <c r="AU143" t="s">
        <v>3</v>
      </c>
      <c r="AV143">
        <v>0</v>
      </c>
      <c r="AW143">
        <v>2</v>
      </c>
      <c r="AX143">
        <v>33620944</v>
      </c>
      <c r="AY143">
        <v>1</v>
      </c>
      <c r="AZ143">
        <v>0</v>
      </c>
      <c r="BA143">
        <v>143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Y143*Source!I428</f>
        <v>0.92003599999999996</v>
      </c>
      <c r="CY143">
        <f>AA143</f>
        <v>0</v>
      </c>
      <c r="CZ143">
        <f>AE143</f>
        <v>0</v>
      </c>
      <c r="DA143">
        <f>AI143</f>
        <v>1</v>
      </c>
      <c r="DB143">
        <f t="shared" si="4"/>
        <v>0</v>
      </c>
      <c r="DC143">
        <f t="shared" si="5"/>
        <v>0</v>
      </c>
    </row>
    <row r="144" spans="1:107">
      <c r="A144">
        <f>ROW(Source!A430)</f>
        <v>430</v>
      </c>
      <c r="B144">
        <v>33525518</v>
      </c>
      <c r="C144">
        <v>33639521</v>
      </c>
      <c r="D144">
        <v>18406804</v>
      </c>
      <c r="E144">
        <v>1</v>
      </c>
      <c r="F144">
        <v>1</v>
      </c>
      <c r="G144">
        <v>1</v>
      </c>
      <c r="H144">
        <v>1</v>
      </c>
      <c r="I144" t="s">
        <v>577</v>
      </c>
      <c r="J144" t="s">
        <v>3</v>
      </c>
      <c r="K144" t="s">
        <v>578</v>
      </c>
      <c r="L144">
        <v>1369</v>
      </c>
      <c r="N144">
        <v>1013</v>
      </c>
      <c r="O144" t="s">
        <v>579</v>
      </c>
      <c r="P144" t="s">
        <v>579</v>
      </c>
      <c r="Q144">
        <v>1</v>
      </c>
      <c r="W144">
        <v>0</v>
      </c>
      <c r="X144">
        <v>254330056</v>
      </c>
      <c r="Y144">
        <v>22.82</v>
      </c>
      <c r="AA144">
        <v>0</v>
      </c>
      <c r="AB144">
        <v>0</v>
      </c>
      <c r="AC144">
        <v>0</v>
      </c>
      <c r="AD144">
        <v>221.76</v>
      </c>
      <c r="AE144">
        <v>0</v>
      </c>
      <c r="AF144">
        <v>0</v>
      </c>
      <c r="AG144">
        <v>0</v>
      </c>
      <c r="AH144">
        <v>221.76</v>
      </c>
      <c r="AI144">
        <v>1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3</v>
      </c>
      <c r="AT144">
        <v>22.82</v>
      </c>
      <c r="AU144" t="s">
        <v>3</v>
      </c>
      <c r="AV144">
        <v>1</v>
      </c>
      <c r="AW144">
        <v>2</v>
      </c>
      <c r="AX144">
        <v>33639523</v>
      </c>
      <c r="AY144">
        <v>1</v>
      </c>
      <c r="AZ144">
        <v>0</v>
      </c>
      <c r="BA144">
        <v>144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Y144*Source!I430</f>
        <v>1.8256000000000001</v>
      </c>
      <c r="CY144">
        <f>AD144</f>
        <v>221.76</v>
      </c>
      <c r="CZ144">
        <f>AH144</f>
        <v>221.76</v>
      </c>
      <c r="DA144">
        <f>AL144</f>
        <v>1</v>
      </c>
      <c r="DB144">
        <f t="shared" si="4"/>
        <v>5060.5600000000004</v>
      </c>
      <c r="DC144">
        <f t="shared" si="5"/>
        <v>0</v>
      </c>
    </row>
    <row r="145" spans="1:107">
      <c r="A145">
        <f>ROW(Source!A466)</f>
        <v>466</v>
      </c>
      <c r="B145">
        <v>33525518</v>
      </c>
      <c r="C145">
        <v>33620421</v>
      </c>
      <c r="D145">
        <v>18406804</v>
      </c>
      <c r="E145">
        <v>1</v>
      </c>
      <c r="F145">
        <v>1</v>
      </c>
      <c r="G145">
        <v>1</v>
      </c>
      <c r="H145">
        <v>1</v>
      </c>
      <c r="I145" t="s">
        <v>577</v>
      </c>
      <c r="J145" t="s">
        <v>3</v>
      </c>
      <c r="K145" t="s">
        <v>578</v>
      </c>
      <c r="L145">
        <v>1369</v>
      </c>
      <c r="N145">
        <v>1013</v>
      </c>
      <c r="O145" t="s">
        <v>579</v>
      </c>
      <c r="P145" t="s">
        <v>579</v>
      </c>
      <c r="Q145">
        <v>1</v>
      </c>
      <c r="W145">
        <v>0</v>
      </c>
      <c r="X145">
        <v>254330056</v>
      </c>
      <c r="Y145">
        <v>3.77</v>
      </c>
      <c r="AA145">
        <v>0</v>
      </c>
      <c r="AB145">
        <v>0</v>
      </c>
      <c r="AC145">
        <v>0</v>
      </c>
      <c r="AD145">
        <v>221.76</v>
      </c>
      <c r="AE145">
        <v>0</v>
      </c>
      <c r="AF145">
        <v>0</v>
      </c>
      <c r="AG145">
        <v>0</v>
      </c>
      <c r="AH145">
        <v>221.76</v>
      </c>
      <c r="AI145">
        <v>1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3</v>
      </c>
      <c r="AT145">
        <v>3.77</v>
      </c>
      <c r="AU145" t="s">
        <v>3</v>
      </c>
      <c r="AV145">
        <v>1</v>
      </c>
      <c r="AW145">
        <v>2</v>
      </c>
      <c r="AX145">
        <v>33620424</v>
      </c>
      <c r="AY145">
        <v>1</v>
      </c>
      <c r="AZ145">
        <v>0</v>
      </c>
      <c r="BA145">
        <v>145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Y145*Source!I466</f>
        <v>0.59377500000000005</v>
      </c>
      <c r="CY145">
        <f>AD145</f>
        <v>221.76</v>
      </c>
      <c r="CZ145">
        <f>AH145</f>
        <v>221.76</v>
      </c>
      <c r="DA145">
        <f>AL145</f>
        <v>1</v>
      </c>
      <c r="DB145">
        <f t="shared" si="4"/>
        <v>836.04</v>
      </c>
      <c r="DC145">
        <f t="shared" si="5"/>
        <v>0</v>
      </c>
    </row>
    <row r="146" spans="1:107">
      <c r="A146">
        <f>ROW(Source!A466)</f>
        <v>466</v>
      </c>
      <c r="B146">
        <v>33525518</v>
      </c>
      <c r="C146">
        <v>33620421</v>
      </c>
      <c r="D146">
        <v>29164349</v>
      </c>
      <c r="E146">
        <v>1</v>
      </c>
      <c r="F146">
        <v>1</v>
      </c>
      <c r="G146">
        <v>1</v>
      </c>
      <c r="H146">
        <v>3</v>
      </c>
      <c r="I146" t="s">
        <v>26</v>
      </c>
      <c r="J146" t="s">
        <v>29</v>
      </c>
      <c r="K146" t="s">
        <v>27</v>
      </c>
      <c r="L146">
        <v>1348</v>
      </c>
      <c r="N146">
        <v>1009</v>
      </c>
      <c r="O146" t="s">
        <v>28</v>
      </c>
      <c r="P146" t="s">
        <v>28</v>
      </c>
      <c r="Q146">
        <v>1000</v>
      </c>
      <c r="W146">
        <v>0</v>
      </c>
      <c r="X146">
        <v>-304821490</v>
      </c>
      <c r="Y146">
        <v>0.11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0</v>
      </c>
      <c r="AP146">
        <v>0</v>
      </c>
      <c r="AQ146">
        <v>0</v>
      </c>
      <c r="AR146">
        <v>0</v>
      </c>
      <c r="AS146" t="s">
        <v>3</v>
      </c>
      <c r="AT146">
        <v>0.11</v>
      </c>
      <c r="AU146" t="s">
        <v>3</v>
      </c>
      <c r="AV146">
        <v>0</v>
      </c>
      <c r="AW146">
        <v>2</v>
      </c>
      <c r="AX146">
        <v>33620425</v>
      </c>
      <c r="AY146">
        <v>1</v>
      </c>
      <c r="AZ146">
        <v>0</v>
      </c>
      <c r="BA146">
        <v>146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Y146*Source!I466</f>
        <v>1.7325E-2</v>
      </c>
      <c r="CY146">
        <f>AA146</f>
        <v>0</v>
      </c>
      <c r="CZ146">
        <f>AE146</f>
        <v>0</v>
      </c>
      <c r="DA146">
        <f>AI146</f>
        <v>1</v>
      </c>
      <c r="DB146">
        <f t="shared" si="4"/>
        <v>0</v>
      </c>
      <c r="DC146">
        <f t="shared" si="5"/>
        <v>0</v>
      </c>
    </row>
    <row r="147" spans="1:107">
      <c r="A147">
        <f>ROW(Source!A468)</f>
        <v>468</v>
      </c>
      <c r="B147">
        <v>33525518</v>
      </c>
      <c r="C147">
        <v>33620405</v>
      </c>
      <c r="D147">
        <v>18406804</v>
      </c>
      <c r="E147">
        <v>1</v>
      </c>
      <c r="F147">
        <v>1</v>
      </c>
      <c r="G147">
        <v>1</v>
      </c>
      <c r="H147">
        <v>1</v>
      </c>
      <c r="I147" t="s">
        <v>577</v>
      </c>
      <c r="J147" t="s">
        <v>3</v>
      </c>
      <c r="K147" t="s">
        <v>578</v>
      </c>
      <c r="L147">
        <v>1369</v>
      </c>
      <c r="N147">
        <v>1013</v>
      </c>
      <c r="O147" t="s">
        <v>579</v>
      </c>
      <c r="P147" t="s">
        <v>579</v>
      </c>
      <c r="Q147">
        <v>1</v>
      </c>
      <c r="W147">
        <v>0</v>
      </c>
      <c r="X147">
        <v>254330056</v>
      </c>
      <c r="Y147">
        <v>11.39</v>
      </c>
      <c r="AA147">
        <v>0</v>
      </c>
      <c r="AB147">
        <v>0</v>
      </c>
      <c r="AC147">
        <v>0</v>
      </c>
      <c r="AD147">
        <v>221.76</v>
      </c>
      <c r="AE147">
        <v>0</v>
      </c>
      <c r="AF147">
        <v>0</v>
      </c>
      <c r="AG147">
        <v>0</v>
      </c>
      <c r="AH147">
        <v>221.76</v>
      </c>
      <c r="AI147">
        <v>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11.39</v>
      </c>
      <c r="AU147" t="s">
        <v>3</v>
      </c>
      <c r="AV147">
        <v>1</v>
      </c>
      <c r="AW147">
        <v>2</v>
      </c>
      <c r="AX147">
        <v>33620410</v>
      </c>
      <c r="AY147">
        <v>1</v>
      </c>
      <c r="AZ147">
        <v>0</v>
      </c>
      <c r="BA147">
        <v>147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Y147*Source!I468</f>
        <v>1.4943680000000001</v>
      </c>
      <c r="CY147">
        <f>AD147</f>
        <v>221.76</v>
      </c>
      <c r="CZ147">
        <f>AH147</f>
        <v>221.76</v>
      </c>
      <c r="DA147">
        <f>AL147</f>
        <v>1</v>
      </c>
      <c r="DB147">
        <f t="shared" si="4"/>
        <v>2525.85</v>
      </c>
      <c r="DC147">
        <f t="shared" si="5"/>
        <v>0</v>
      </c>
    </row>
    <row r="148" spans="1:107">
      <c r="A148">
        <f>ROW(Source!A468)</f>
        <v>468</v>
      </c>
      <c r="B148">
        <v>33525518</v>
      </c>
      <c r="C148">
        <v>33620405</v>
      </c>
      <c r="D148">
        <v>121548</v>
      </c>
      <c r="E148">
        <v>1</v>
      </c>
      <c r="F148">
        <v>1</v>
      </c>
      <c r="G148">
        <v>1</v>
      </c>
      <c r="H148">
        <v>1</v>
      </c>
      <c r="I148" t="s">
        <v>30</v>
      </c>
      <c r="J148" t="s">
        <v>3</v>
      </c>
      <c r="K148" t="s">
        <v>580</v>
      </c>
      <c r="L148">
        <v>608254</v>
      </c>
      <c r="N148">
        <v>1013</v>
      </c>
      <c r="O148" t="s">
        <v>581</v>
      </c>
      <c r="P148" t="s">
        <v>581</v>
      </c>
      <c r="Q148">
        <v>1</v>
      </c>
      <c r="W148">
        <v>0</v>
      </c>
      <c r="X148">
        <v>-185737400</v>
      </c>
      <c r="Y148">
        <v>0.13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3</v>
      </c>
      <c r="AT148">
        <v>0.13</v>
      </c>
      <c r="AU148" t="s">
        <v>3</v>
      </c>
      <c r="AV148">
        <v>2</v>
      </c>
      <c r="AW148">
        <v>2</v>
      </c>
      <c r="AX148">
        <v>33620411</v>
      </c>
      <c r="AY148">
        <v>1</v>
      </c>
      <c r="AZ148">
        <v>0</v>
      </c>
      <c r="BA148">
        <v>148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Y148*Source!I468</f>
        <v>1.7056000000000002E-2</v>
      </c>
      <c r="CY148">
        <f>AD148</f>
        <v>0</v>
      </c>
      <c r="CZ148">
        <f>AH148</f>
        <v>0</v>
      </c>
      <c r="DA148">
        <f>AL148</f>
        <v>1</v>
      </c>
      <c r="DB148">
        <f t="shared" si="4"/>
        <v>0</v>
      </c>
      <c r="DC148">
        <f t="shared" si="5"/>
        <v>0</v>
      </c>
    </row>
    <row r="149" spans="1:107">
      <c r="A149">
        <f>ROW(Source!A468)</f>
        <v>468</v>
      </c>
      <c r="B149">
        <v>33525518</v>
      </c>
      <c r="C149">
        <v>33620405</v>
      </c>
      <c r="D149">
        <v>29172556</v>
      </c>
      <c r="E149">
        <v>1</v>
      </c>
      <c r="F149">
        <v>1</v>
      </c>
      <c r="G149">
        <v>1</v>
      </c>
      <c r="H149">
        <v>2</v>
      </c>
      <c r="I149" t="s">
        <v>582</v>
      </c>
      <c r="J149" t="s">
        <v>583</v>
      </c>
      <c r="K149" t="s">
        <v>584</v>
      </c>
      <c r="L149">
        <v>1368</v>
      </c>
      <c r="N149">
        <v>1011</v>
      </c>
      <c r="O149" t="s">
        <v>585</v>
      </c>
      <c r="P149" t="s">
        <v>585</v>
      </c>
      <c r="Q149">
        <v>1</v>
      </c>
      <c r="W149">
        <v>0</v>
      </c>
      <c r="X149">
        <v>-1302720870</v>
      </c>
      <c r="Y149">
        <v>0.13</v>
      </c>
      <c r="AA149">
        <v>0</v>
      </c>
      <c r="AB149">
        <v>445.46</v>
      </c>
      <c r="AC149">
        <v>427.95</v>
      </c>
      <c r="AD149">
        <v>0</v>
      </c>
      <c r="AE149">
        <v>0</v>
      </c>
      <c r="AF149">
        <v>31.26</v>
      </c>
      <c r="AG149">
        <v>13.5</v>
      </c>
      <c r="AH149">
        <v>0</v>
      </c>
      <c r="AI149">
        <v>1</v>
      </c>
      <c r="AJ149">
        <v>14.25</v>
      </c>
      <c r="AK149">
        <v>31.7</v>
      </c>
      <c r="AL149">
        <v>1</v>
      </c>
      <c r="AN149">
        <v>0</v>
      </c>
      <c r="AO149">
        <v>1</v>
      </c>
      <c r="AP149">
        <v>0</v>
      </c>
      <c r="AQ149">
        <v>0</v>
      </c>
      <c r="AR149">
        <v>0</v>
      </c>
      <c r="AS149" t="s">
        <v>3</v>
      </c>
      <c r="AT149">
        <v>0.13</v>
      </c>
      <c r="AU149" t="s">
        <v>3</v>
      </c>
      <c r="AV149">
        <v>0</v>
      </c>
      <c r="AW149">
        <v>2</v>
      </c>
      <c r="AX149">
        <v>33620412</v>
      </c>
      <c r="AY149">
        <v>1</v>
      </c>
      <c r="AZ149">
        <v>0</v>
      </c>
      <c r="BA149">
        <v>149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Y149*Source!I468</f>
        <v>1.7056000000000002E-2</v>
      </c>
      <c r="CY149">
        <f>AB149</f>
        <v>445.46</v>
      </c>
      <c r="CZ149">
        <f>AF149</f>
        <v>31.26</v>
      </c>
      <c r="DA149">
        <f>AJ149</f>
        <v>14.25</v>
      </c>
      <c r="DB149">
        <f t="shared" si="4"/>
        <v>4.0599999999999996</v>
      </c>
      <c r="DC149">
        <f t="shared" si="5"/>
        <v>1.76</v>
      </c>
    </row>
    <row r="150" spans="1:107">
      <c r="A150">
        <f>ROW(Source!A468)</f>
        <v>468</v>
      </c>
      <c r="B150">
        <v>33525518</v>
      </c>
      <c r="C150">
        <v>33620405</v>
      </c>
      <c r="D150">
        <v>29164349</v>
      </c>
      <c r="E150">
        <v>1</v>
      </c>
      <c r="F150">
        <v>1</v>
      </c>
      <c r="G150">
        <v>1</v>
      </c>
      <c r="H150">
        <v>3</v>
      </c>
      <c r="I150" t="s">
        <v>26</v>
      </c>
      <c r="J150" t="s">
        <v>29</v>
      </c>
      <c r="K150" t="s">
        <v>27</v>
      </c>
      <c r="L150">
        <v>1348</v>
      </c>
      <c r="N150">
        <v>1009</v>
      </c>
      <c r="O150" t="s">
        <v>28</v>
      </c>
      <c r="P150" t="s">
        <v>28</v>
      </c>
      <c r="Q150">
        <v>1000</v>
      </c>
      <c r="W150">
        <v>0</v>
      </c>
      <c r="X150">
        <v>-304821490</v>
      </c>
      <c r="Y150">
        <v>0.47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1</v>
      </c>
      <c r="AJ150">
        <v>1</v>
      </c>
      <c r="AK150">
        <v>1</v>
      </c>
      <c r="AL150">
        <v>1</v>
      </c>
      <c r="AN150">
        <v>0</v>
      </c>
      <c r="AO150">
        <v>0</v>
      </c>
      <c r="AP150">
        <v>0</v>
      </c>
      <c r="AQ150">
        <v>0</v>
      </c>
      <c r="AR150">
        <v>0</v>
      </c>
      <c r="AS150" t="s">
        <v>3</v>
      </c>
      <c r="AT150">
        <v>0.47</v>
      </c>
      <c r="AU150" t="s">
        <v>3</v>
      </c>
      <c r="AV150">
        <v>0</v>
      </c>
      <c r="AW150">
        <v>2</v>
      </c>
      <c r="AX150">
        <v>33620413</v>
      </c>
      <c r="AY150">
        <v>1</v>
      </c>
      <c r="AZ150">
        <v>0</v>
      </c>
      <c r="BA150">
        <v>150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Y150*Source!I468</f>
        <v>6.1664000000000004E-2</v>
      </c>
      <c r="CY150">
        <f>AA150</f>
        <v>0</v>
      </c>
      <c r="CZ150">
        <f>AE150</f>
        <v>0</v>
      </c>
      <c r="DA150">
        <f>AI150</f>
        <v>1</v>
      </c>
      <c r="DB150">
        <f t="shared" si="4"/>
        <v>0</v>
      </c>
      <c r="DC150">
        <f t="shared" si="5"/>
        <v>0</v>
      </c>
    </row>
    <row r="151" spans="1:107">
      <c r="A151">
        <f>ROW(Source!A470)</f>
        <v>470</v>
      </c>
      <c r="B151">
        <v>33525518</v>
      </c>
      <c r="C151">
        <v>33620415</v>
      </c>
      <c r="D151">
        <v>18406804</v>
      </c>
      <c r="E151">
        <v>1</v>
      </c>
      <c r="F151">
        <v>1</v>
      </c>
      <c r="G151">
        <v>1</v>
      </c>
      <c r="H151">
        <v>1</v>
      </c>
      <c r="I151" t="s">
        <v>577</v>
      </c>
      <c r="J151" t="s">
        <v>3</v>
      </c>
      <c r="K151" t="s">
        <v>578</v>
      </c>
      <c r="L151">
        <v>1369</v>
      </c>
      <c r="N151">
        <v>1013</v>
      </c>
      <c r="O151" t="s">
        <v>579</v>
      </c>
      <c r="P151" t="s">
        <v>579</v>
      </c>
      <c r="Q151">
        <v>1</v>
      </c>
      <c r="W151">
        <v>0</v>
      </c>
      <c r="X151">
        <v>254330056</v>
      </c>
      <c r="Y151">
        <v>7.67</v>
      </c>
      <c r="AA151">
        <v>0</v>
      </c>
      <c r="AB151">
        <v>0</v>
      </c>
      <c r="AC151">
        <v>0</v>
      </c>
      <c r="AD151">
        <v>221.76</v>
      </c>
      <c r="AE151">
        <v>0</v>
      </c>
      <c r="AF151">
        <v>0</v>
      </c>
      <c r="AG151">
        <v>0</v>
      </c>
      <c r="AH151">
        <v>221.76</v>
      </c>
      <c r="AI151">
        <v>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3</v>
      </c>
      <c r="AT151">
        <v>7.67</v>
      </c>
      <c r="AU151" t="s">
        <v>3</v>
      </c>
      <c r="AV151">
        <v>1</v>
      </c>
      <c r="AW151">
        <v>2</v>
      </c>
      <c r="AX151">
        <v>33620418</v>
      </c>
      <c r="AY151">
        <v>1</v>
      </c>
      <c r="AZ151">
        <v>0</v>
      </c>
      <c r="BA151">
        <v>151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Y151*Source!I470</f>
        <v>1.0063040000000001</v>
      </c>
      <c r="CY151">
        <f>AD151</f>
        <v>221.76</v>
      </c>
      <c r="CZ151">
        <f>AH151</f>
        <v>221.76</v>
      </c>
      <c r="DA151">
        <f>AL151</f>
        <v>1</v>
      </c>
      <c r="DB151">
        <f t="shared" si="4"/>
        <v>1700.9</v>
      </c>
      <c r="DC151">
        <f t="shared" si="5"/>
        <v>0</v>
      </c>
    </row>
    <row r="152" spans="1:107">
      <c r="A152">
        <f>ROW(Source!A470)</f>
        <v>470</v>
      </c>
      <c r="B152">
        <v>33525518</v>
      </c>
      <c r="C152">
        <v>33620415</v>
      </c>
      <c r="D152">
        <v>29164349</v>
      </c>
      <c r="E152">
        <v>1</v>
      </c>
      <c r="F152">
        <v>1</v>
      </c>
      <c r="G152">
        <v>1</v>
      </c>
      <c r="H152">
        <v>3</v>
      </c>
      <c r="I152" t="s">
        <v>26</v>
      </c>
      <c r="J152" t="s">
        <v>29</v>
      </c>
      <c r="K152" t="s">
        <v>27</v>
      </c>
      <c r="L152">
        <v>1348</v>
      </c>
      <c r="N152">
        <v>1009</v>
      </c>
      <c r="O152" t="s">
        <v>28</v>
      </c>
      <c r="P152" t="s">
        <v>28</v>
      </c>
      <c r="Q152">
        <v>1000</v>
      </c>
      <c r="W152">
        <v>0</v>
      </c>
      <c r="X152">
        <v>-304821490</v>
      </c>
      <c r="Y152">
        <v>0.7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1</v>
      </c>
      <c r="AJ152">
        <v>1</v>
      </c>
      <c r="AK152">
        <v>1</v>
      </c>
      <c r="AL152">
        <v>1</v>
      </c>
      <c r="AN152">
        <v>0</v>
      </c>
      <c r="AO152">
        <v>0</v>
      </c>
      <c r="AP152">
        <v>0</v>
      </c>
      <c r="AQ152">
        <v>0</v>
      </c>
      <c r="AR152">
        <v>0</v>
      </c>
      <c r="AS152" t="s">
        <v>3</v>
      </c>
      <c r="AT152">
        <v>0.7</v>
      </c>
      <c r="AU152" t="s">
        <v>3</v>
      </c>
      <c r="AV152">
        <v>0</v>
      </c>
      <c r="AW152">
        <v>2</v>
      </c>
      <c r="AX152">
        <v>33620419</v>
      </c>
      <c r="AY152">
        <v>1</v>
      </c>
      <c r="AZ152">
        <v>0</v>
      </c>
      <c r="BA152">
        <v>152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Y152*Source!I470</f>
        <v>9.1840000000000005E-2</v>
      </c>
      <c r="CY152">
        <f>AA152</f>
        <v>0</v>
      </c>
      <c r="CZ152">
        <f>AE152</f>
        <v>0</v>
      </c>
      <c r="DA152">
        <f>AI152</f>
        <v>1</v>
      </c>
      <c r="DB152">
        <f t="shared" si="4"/>
        <v>0</v>
      </c>
      <c r="DC152">
        <f t="shared" si="5"/>
        <v>0</v>
      </c>
    </row>
    <row r="153" spans="1:107">
      <c r="A153">
        <f>ROW(Source!A472)</f>
        <v>472</v>
      </c>
      <c r="B153">
        <v>33525518</v>
      </c>
      <c r="C153">
        <v>33620427</v>
      </c>
      <c r="D153">
        <v>18406785</v>
      </c>
      <c r="E153">
        <v>1</v>
      </c>
      <c r="F153">
        <v>1</v>
      </c>
      <c r="G153">
        <v>1</v>
      </c>
      <c r="H153">
        <v>1</v>
      </c>
      <c r="I153" t="s">
        <v>586</v>
      </c>
      <c r="J153" t="s">
        <v>3</v>
      </c>
      <c r="K153" t="s">
        <v>587</v>
      </c>
      <c r="L153">
        <v>1369</v>
      </c>
      <c r="N153">
        <v>1013</v>
      </c>
      <c r="O153" t="s">
        <v>579</v>
      </c>
      <c r="P153" t="s">
        <v>579</v>
      </c>
      <c r="Q153">
        <v>1</v>
      </c>
      <c r="W153">
        <v>0</v>
      </c>
      <c r="X153">
        <v>645971194</v>
      </c>
      <c r="Y153">
        <v>146.07</v>
      </c>
      <c r="AA153">
        <v>0</v>
      </c>
      <c r="AB153">
        <v>0</v>
      </c>
      <c r="AC153">
        <v>0</v>
      </c>
      <c r="AD153">
        <v>251.89</v>
      </c>
      <c r="AE153">
        <v>0</v>
      </c>
      <c r="AF153">
        <v>0</v>
      </c>
      <c r="AG153">
        <v>0</v>
      </c>
      <c r="AH153">
        <v>251.89</v>
      </c>
      <c r="AI153">
        <v>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146.07</v>
      </c>
      <c r="AU153" t="s">
        <v>3</v>
      </c>
      <c r="AV153">
        <v>1</v>
      </c>
      <c r="AW153">
        <v>2</v>
      </c>
      <c r="AX153">
        <v>33620434</v>
      </c>
      <c r="AY153">
        <v>1</v>
      </c>
      <c r="AZ153">
        <v>0</v>
      </c>
      <c r="BA153">
        <v>153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Y153*Source!I472</f>
        <v>56.003238000000003</v>
      </c>
      <c r="CY153">
        <f>AD153</f>
        <v>251.89</v>
      </c>
      <c r="CZ153">
        <f>AH153</f>
        <v>251.89</v>
      </c>
      <c r="DA153">
        <f>AL153</f>
        <v>1</v>
      </c>
      <c r="DB153">
        <f t="shared" si="4"/>
        <v>36793.57</v>
      </c>
      <c r="DC153">
        <f t="shared" si="5"/>
        <v>0</v>
      </c>
    </row>
    <row r="154" spans="1:107">
      <c r="A154">
        <f>ROW(Source!A472)</f>
        <v>472</v>
      </c>
      <c r="B154">
        <v>33525518</v>
      </c>
      <c r="C154">
        <v>33620427</v>
      </c>
      <c r="D154">
        <v>121548</v>
      </c>
      <c r="E154">
        <v>1</v>
      </c>
      <c r="F154">
        <v>1</v>
      </c>
      <c r="G154">
        <v>1</v>
      </c>
      <c r="H154">
        <v>1</v>
      </c>
      <c r="I154" t="s">
        <v>30</v>
      </c>
      <c r="J154" t="s">
        <v>3</v>
      </c>
      <c r="K154" t="s">
        <v>580</v>
      </c>
      <c r="L154">
        <v>608254</v>
      </c>
      <c r="N154">
        <v>1013</v>
      </c>
      <c r="O154" t="s">
        <v>581</v>
      </c>
      <c r="P154" t="s">
        <v>581</v>
      </c>
      <c r="Q154">
        <v>1</v>
      </c>
      <c r="W154">
        <v>0</v>
      </c>
      <c r="X154">
        <v>-185737400</v>
      </c>
      <c r="Y154">
        <v>0.67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0.67</v>
      </c>
      <c r="AU154" t="s">
        <v>3</v>
      </c>
      <c r="AV154">
        <v>2</v>
      </c>
      <c r="AW154">
        <v>2</v>
      </c>
      <c r="AX154">
        <v>33620435</v>
      </c>
      <c r="AY154">
        <v>1</v>
      </c>
      <c r="AZ154">
        <v>0</v>
      </c>
      <c r="BA154">
        <v>154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Y154*Source!I472</f>
        <v>0.25687800000000005</v>
      </c>
      <c r="CY154">
        <f>AD154</f>
        <v>0</v>
      </c>
      <c r="CZ154">
        <f>AH154</f>
        <v>0</v>
      </c>
      <c r="DA154">
        <f>AL154</f>
        <v>1</v>
      </c>
      <c r="DB154">
        <f t="shared" si="4"/>
        <v>0</v>
      </c>
      <c r="DC154">
        <f t="shared" si="5"/>
        <v>0</v>
      </c>
    </row>
    <row r="155" spans="1:107">
      <c r="A155">
        <f>ROW(Source!A472)</f>
        <v>472</v>
      </c>
      <c r="B155">
        <v>33525518</v>
      </c>
      <c r="C155">
        <v>33620427</v>
      </c>
      <c r="D155">
        <v>29172556</v>
      </c>
      <c r="E155">
        <v>1</v>
      </c>
      <c r="F155">
        <v>1</v>
      </c>
      <c r="G155">
        <v>1</v>
      </c>
      <c r="H155">
        <v>2</v>
      </c>
      <c r="I155" t="s">
        <v>582</v>
      </c>
      <c r="J155" t="s">
        <v>583</v>
      </c>
      <c r="K155" t="s">
        <v>584</v>
      </c>
      <c r="L155">
        <v>1368</v>
      </c>
      <c r="N155">
        <v>1011</v>
      </c>
      <c r="O155" t="s">
        <v>585</v>
      </c>
      <c r="P155" t="s">
        <v>585</v>
      </c>
      <c r="Q155">
        <v>1</v>
      </c>
      <c r="W155">
        <v>0</v>
      </c>
      <c r="X155">
        <v>-1302720870</v>
      </c>
      <c r="Y155">
        <v>0.67</v>
      </c>
      <c r="AA155">
        <v>0</v>
      </c>
      <c r="AB155">
        <v>445.46</v>
      </c>
      <c r="AC155">
        <v>427.95</v>
      </c>
      <c r="AD155">
        <v>0</v>
      </c>
      <c r="AE155">
        <v>0</v>
      </c>
      <c r="AF155">
        <v>31.26</v>
      </c>
      <c r="AG155">
        <v>13.5</v>
      </c>
      <c r="AH155">
        <v>0</v>
      </c>
      <c r="AI155">
        <v>1</v>
      </c>
      <c r="AJ155">
        <v>14.25</v>
      </c>
      <c r="AK155">
        <v>31.7</v>
      </c>
      <c r="AL155">
        <v>1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3</v>
      </c>
      <c r="AT155">
        <v>0.67</v>
      </c>
      <c r="AU155" t="s">
        <v>3</v>
      </c>
      <c r="AV155">
        <v>0</v>
      </c>
      <c r="AW155">
        <v>2</v>
      </c>
      <c r="AX155">
        <v>33620436</v>
      </c>
      <c r="AY155">
        <v>1</v>
      </c>
      <c r="AZ155">
        <v>0</v>
      </c>
      <c r="BA155">
        <v>155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Y155*Source!I472</f>
        <v>0.25687800000000005</v>
      </c>
      <c r="CY155">
        <f>AB155</f>
        <v>445.46</v>
      </c>
      <c r="CZ155">
        <f>AF155</f>
        <v>31.26</v>
      </c>
      <c r="DA155">
        <f>AJ155</f>
        <v>14.25</v>
      </c>
      <c r="DB155">
        <f t="shared" si="4"/>
        <v>20.94</v>
      </c>
      <c r="DC155">
        <f t="shared" si="5"/>
        <v>9.0500000000000007</v>
      </c>
    </row>
    <row r="156" spans="1:107">
      <c r="A156">
        <f>ROW(Source!A472)</f>
        <v>472</v>
      </c>
      <c r="B156">
        <v>33525518</v>
      </c>
      <c r="C156">
        <v>33620427</v>
      </c>
      <c r="D156">
        <v>29145216</v>
      </c>
      <c r="E156">
        <v>1</v>
      </c>
      <c r="F156">
        <v>1</v>
      </c>
      <c r="G156">
        <v>1</v>
      </c>
      <c r="H156">
        <v>3</v>
      </c>
      <c r="I156" t="s">
        <v>588</v>
      </c>
      <c r="J156" t="s">
        <v>589</v>
      </c>
      <c r="K156" t="s">
        <v>590</v>
      </c>
      <c r="L156">
        <v>1339</v>
      </c>
      <c r="N156">
        <v>1007</v>
      </c>
      <c r="O156" t="s">
        <v>591</v>
      </c>
      <c r="P156" t="s">
        <v>591</v>
      </c>
      <c r="Q156">
        <v>1</v>
      </c>
      <c r="W156">
        <v>0</v>
      </c>
      <c r="X156">
        <v>1492286678</v>
      </c>
      <c r="Y156">
        <v>2.2000000000000002</v>
      </c>
      <c r="AA156">
        <v>3332.95</v>
      </c>
      <c r="AB156">
        <v>0</v>
      </c>
      <c r="AC156">
        <v>0</v>
      </c>
      <c r="AD156">
        <v>0</v>
      </c>
      <c r="AE156">
        <v>477.5</v>
      </c>
      <c r="AF156">
        <v>0</v>
      </c>
      <c r="AG156">
        <v>0</v>
      </c>
      <c r="AH156">
        <v>0</v>
      </c>
      <c r="AI156">
        <v>6.98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2.2000000000000002</v>
      </c>
      <c r="AU156" t="s">
        <v>3</v>
      </c>
      <c r="AV156">
        <v>0</v>
      </c>
      <c r="AW156">
        <v>2</v>
      </c>
      <c r="AX156">
        <v>33620437</v>
      </c>
      <c r="AY156">
        <v>1</v>
      </c>
      <c r="AZ156">
        <v>0</v>
      </c>
      <c r="BA156">
        <v>156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Y156*Source!I472</f>
        <v>0.84348000000000012</v>
      </c>
      <c r="CY156">
        <f>AA156</f>
        <v>3332.95</v>
      </c>
      <c r="CZ156">
        <f>AE156</f>
        <v>477.5</v>
      </c>
      <c r="DA156">
        <f>AI156</f>
        <v>6.98</v>
      </c>
      <c r="DB156">
        <f t="shared" si="4"/>
        <v>1050.5</v>
      </c>
      <c r="DC156">
        <f t="shared" si="5"/>
        <v>0</v>
      </c>
    </row>
    <row r="157" spans="1:107">
      <c r="A157">
        <f>ROW(Source!A472)</f>
        <v>472</v>
      </c>
      <c r="B157">
        <v>33525518</v>
      </c>
      <c r="C157">
        <v>33620427</v>
      </c>
      <c r="D157">
        <v>29150040</v>
      </c>
      <c r="E157">
        <v>1</v>
      </c>
      <c r="F157">
        <v>1</v>
      </c>
      <c r="G157">
        <v>1</v>
      </c>
      <c r="H157">
        <v>3</v>
      </c>
      <c r="I157" t="s">
        <v>592</v>
      </c>
      <c r="J157" t="s">
        <v>593</v>
      </c>
      <c r="K157" t="s">
        <v>594</v>
      </c>
      <c r="L157">
        <v>1339</v>
      </c>
      <c r="N157">
        <v>1007</v>
      </c>
      <c r="O157" t="s">
        <v>591</v>
      </c>
      <c r="P157" t="s">
        <v>591</v>
      </c>
      <c r="Q157">
        <v>1</v>
      </c>
      <c r="W157">
        <v>0</v>
      </c>
      <c r="X157">
        <v>693153122</v>
      </c>
      <c r="Y157">
        <v>0.35</v>
      </c>
      <c r="AA157">
        <v>22.2</v>
      </c>
      <c r="AB157">
        <v>0</v>
      </c>
      <c r="AC157">
        <v>0</v>
      </c>
      <c r="AD157">
        <v>0</v>
      </c>
      <c r="AE157">
        <v>2.44</v>
      </c>
      <c r="AF157">
        <v>0</v>
      </c>
      <c r="AG157">
        <v>0</v>
      </c>
      <c r="AH157">
        <v>0</v>
      </c>
      <c r="AI157">
        <v>9.1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3</v>
      </c>
      <c r="AT157">
        <v>0.35</v>
      </c>
      <c r="AU157" t="s">
        <v>3</v>
      </c>
      <c r="AV157">
        <v>0</v>
      </c>
      <c r="AW157">
        <v>2</v>
      </c>
      <c r="AX157">
        <v>33620438</v>
      </c>
      <c r="AY157">
        <v>1</v>
      </c>
      <c r="AZ157">
        <v>0</v>
      </c>
      <c r="BA157">
        <v>157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Y157*Source!I472</f>
        <v>0.13419</v>
      </c>
      <c r="CY157">
        <f>AA157</f>
        <v>22.2</v>
      </c>
      <c r="CZ157">
        <f>AE157</f>
        <v>2.44</v>
      </c>
      <c r="DA157">
        <f>AI157</f>
        <v>9.1</v>
      </c>
      <c r="DB157">
        <f t="shared" si="4"/>
        <v>0.85</v>
      </c>
      <c r="DC157">
        <f t="shared" si="5"/>
        <v>0</v>
      </c>
    </row>
    <row r="158" spans="1:107">
      <c r="A158">
        <f>ROW(Source!A472)</f>
        <v>472</v>
      </c>
      <c r="B158">
        <v>33525518</v>
      </c>
      <c r="C158">
        <v>33620427</v>
      </c>
      <c r="D158">
        <v>29164349</v>
      </c>
      <c r="E158">
        <v>1</v>
      </c>
      <c r="F158">
        <v>1</v>
      </c>
      <c r="G158">
        <v>1</v>
      </c>
      <c r="H158">
        <v>3</v>
      </c>
      <c r="I158" t="s">
        <v>26</v>
      </c>
      <c r="J158" t="s">
        <v>29</v>
      </c>
      <c r="K158" t="s">
        <v>27</v>
      </c>
      <c r="L158">
        <v>1348</v>
      </c>
      <c r="N158">
        <v>1009</v>
      </c>
      <c r="O158" t="s">
        <v>28</v>
      </c>
      <c r="P158" t="s">
        <v>28</v>
      </c>
      <c r="Q158">
        <v>1000</v>
      </c>
      <c r="W158">
        <v>0</v>
      </c>
      <c r="X158">
        <v>-304821490</v>
      </c>
      <c r="Y158">
        <v>3.38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0</v>
      </c>
      <c r="AP158">
        <v>0</v>
      </c>
      <c r="AQ158">
        <v>0</v>
      </c>
      <c r="AR158">
        <v>0</v>
      </c>
      <c r="AS158" t="s">
        <v>3</v>
      </c>
      <c r="AT158">
        <v>3.38</v>
      </c>
      <c r="AU158" t="s">
        <v>3</v>
      </c>
      <c r="AV158">
        <v>0</v>
      </c>
      <c r="AW158">
        <v>2</v>
      </c>
      <c r="AX158">
        <v>33620439</v>
      </c>
      <c r="AY158">
        <v>1</v>
      </c>
      <c r="AZ158">
        <v>0</v>
      </c>
      <c r="BA158">
        <v>158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Y158*Source!I472</f>
        <v>1.295892</v>
      </c>
      <c r="CY158">
        <f>AA158</f>
        <v>0</v>
      </c>
      <c r="CZ158">
        <f>AE158</f>
        <v>0</v>
      </c>
      <c r="DA158">
        <f>AI158</f>
        <v>1</v>
      </c>
      <c r="DB158">
        <f t="shared" si="4"/>
        <v>0</v>
      </c>
      <c r="DC158">
        <f t="shared" si="5"/>
        <v>0</v>
      </c>
    </row>
    <row r="159" spans="1:107">
      <c r="A159">
        <f>ROW(Source!A474)</f>
        <v>474</v>
      </c>
      <c r="B159">
        <v>33525518</v>
      </c>
      <c r="C159">
        <v>33639524</v>
      </c>
      <c r="D159">
        <v>18406804</v>
      </c>
      <c r="E159">
        <v>1</v>
      </c>
      <c r="F159">
        <v>1</v>
      </c>
      <c r="G159">
        <v>1</v>
      </c>
      <c r="H159">
        <v>1</v>
      </c>
      <c r="I159" t="s">
        <v>577</v>
      </c>
      <c r="J159" t="s">
        <v>3</v>
      </c>
      <c r="K159" t="s">
        <v>578</v>
      </c>
      <c r="L159">
        <v>1369</v>
      </c>
      <c r="N159">
        <v>1013</v>
      </c>
      <c r="O159" t="s">
        <v>579</v>
      </c>
      <c r="P159" t="s">
        <v>579</v>
      </c>
      <c r="Q159">
        <v>1</v>
      </c>
      <c r="W159">
        <v>0</v>
      </c>
      <c r="X159">
        <v>254330056</v>
      </c>
      <c r="Y159">
        <v>22.82</v>
      </c>
      <c r="AA159">
        <v>0</v>
      </c>
      <c r="AB159">
        <v>0</v>
      </c>
      <c r="AC159">
        <v>0</v>
      </c>
      <c r="AD159">
        <v>221.76</v>
      </c>
      <c r="AE159">
        <v>0</v>
      </c>
      <c r="AF159">
        <v>0</v>
      </c>
      <c r="AG159">
        <v>0</v>
      </c>
      <c r="AH159">
        <v>221.76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22.82</v>
      </c>
      <c r="AU159" t="s">
        <v>3</v>
      </c>
      <c r="AV159">
        <v>1</v>
      </c>
      <c r="AW159">
        <v>2</v>
      </c>
      <c r="AX159">
        <v>33639526</v>
      </c>
      <c r="AY159">
        <v>1</v>
      </c>
      <c r="AZ159">
        <v>0</v>
      </c>
      <c r="BA159">
        <v>159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Y159*Source!I474</f>
        <v>2.9939840000000002</v>
      </c>
      <c r="CY159">
        <f>AD159</f>
        <v>221.76</v>
      </c>
      <c r="CZ159">
        <f>AH159</f>
        <v>221.76</v>
      </c>
      <c r="DA159">
        <f>AL159</f>
        <v>1</v>
      </c>
      <c r="DB159">
        <f t="shared" si="4"/>
        <v>5060.5600000000004</v>
      </c>
      <c r="DC159">
        <f t="shared" si="5"/>
        <v>0</v>
      </c>
    </row>
    <row r="160" spans="1:107">
      <c r="A160">
        <f>ROW(Source!A510)</f>
        <v>510</v>
      </c>
      <c r="B160">
        <v>33525518</v>
      </c>
      <c r="C160">
        <v>33620206</v>
      </c>
      <c r="D160">
        <v>18406804</v>
      </c>
      <c r="E160">
        <v>1</v>
      </c>
      <c r="F160">
        <v>1</v>
      </c>
      <c r="G160">
        <v>1</v>
      </c>
      <c r="H160">
        <v>1</v>
      </c>
      <c r="I160" t="s">
        <v>577</v>
      </c>
      <c r="J160" t="s">
        <v>3</v>
      </c>
      <c r="K160" t="s">
        <v>578</v>
      </c>
      <c r="L160">
        <v>1369</v>
      </c>
      <c r="N160">
        <v>1013</v>
      </c>
      <c r="O160" t="s">
        <v>579</v>
      </c>
      <c r="P160" t="s">
        <v>579</v>
      </c>
      <c r="Q160">
        <v>1</v>
      </c>
      <c r="W160">
        <v>0</v>
      </c>
      <c r="X160">
        <v>254330056</v>
      </c>
      <c r="Y160">
        <v>3.77</v>
      </c>
      <c r="AA160">
        <v>0</v>
      </c>
      <c r="AB160">
        <v>0</v>
      </c>
      <c r="AC160">
        <v>0</v>
      </c>
      <c r="AD160">
        <v>221.76</v>
      </c>
      <c r="AE160">
        <v>0</v>
      </c>
      <c r="AF160">
        <v>0</v>
      </c>
      <c r="AG160">
        <v>0</v>
      </c>
      <c r="AH160">
        <v>221.76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3.77</v>
      </c>
      <c r="AU160" t="s">
        <v>3</v>
      </c>
      <c r="AV160">
        <v>1</v>
      </c>
      <c r="AW160">
        <v>2</v>
      </c>
      <c r="AX160">
        <v>33620209</v>
      </c>
      <c r="AY160">
        <v>1</v>
      </c>
      <c r="AZ160">
        <v>0</v>
      </c>
      <c r="BA160">
        <v>160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Y160*Source!I510</f>
        <v>1.1396710000000001</v>
      </c>
      <c r="CY160">
        <f>AD160</f>
        <v>221.76</v>
      </c>
      <c r="CZ160">
        <f>AH160</f>
        <v>221.76</v>
      </c>
      <c r="DA160">
        <f>AL160</f>
        <v>1</v>
      </c>
      <c r="DB160">
        <f t="shared" si="4"/>
        <v>836.04</v>
      </c>
      <c r="DC160">
        <f t="shared" si="5"/>
        <v>0</v>
      </c>
    </row>
    <row r="161" spans="1:107">
      <c r="A161">
        <f>ROW(Source!A510)</f>
        <v>510</v>
      </c>
      <c r="B161">
        <v>33525518</v>
      </c>
      <c r="C161">
        <v>33620206</v>
      </c>
      <c r="D161">
        <v>29164349</v>
      </c>
      <c r="E161">
        <v>1</v>
      </c>
      <c r="F161">
        <v>1</v>
      </c>
      <c r="G161">
        <v>1</v>
      </c>
      <c r="H161">
        <v>3</v>
      </c>
      <c r="I161" t="s">
        <v>26</v>
      </c>
      <c r="J161" t="s">
        <v>29</v>
      </c>
      <c r="K161" t="s">
        <v>27</v>
      </c>
      <c r="L161">
        <v>1348</v>
      </c>
      <c r="N161">
        <v>1009</v>
      </c>
      <c r="O161" t="s">
        <v>28</v>
      </c>
      <c r="P161" t="s">
        <v>28</v>
      </c>
      <c r="Q161">
        <v>1000</v>
      </c>
      <c r="W161">
        <v>0</v>
      </c>
      <c r="X161">
        <v>-304821490</v>
      </c>
      <c r="Y161">
        <v>0.11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0</v>
      </c>
      <c r="AP161">
        <v>0</v>
      </c>
      <c r="AQ161">
        <v>0</v>
      </c>
      <c r="AR161">
        <v>0</v>
      </c>
      <c r="AS161" t="s">
        <v>3</v>
      </c>
      <c r="AT161">
        <v>0.11</v>
      </c>
      <c r="AU161" t="s">
        <v>3</v>
      </c>
      <c r="AV161">
        <v>0</v>
      </c>
      <c r="AW161">
        <v>2</v>
      </c>
      <c r="AX161">
        <v>33620210</v>
      </c>
      <c r="AY161">
        <v>1</v>
      </c>
      <c r="AZ161">
        <v>0</v>
      </c>
      <c r="BA161">
        <v>161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Y161*Source!I510</f>
        <v>3.3253000000000005E-2</v>
      </c>
      <c r="CY161">
        <f>AA161</f>
        <v>0</v>
      </c>
      <c r="CZ161">
        <f>AE161</f>
        <v>0</v>
      </c>
      <c r="DA161">
        <f>AI161</f>
        <v>1</v>
      </c>
      <c r="DB161">
        <f t="shared" si="4"/>
        <v>0</v>
      </c>
      <c r="DC161">
        <f t="shared" si="5"/>
        <v>0</v>
      </c>
    </row>
    <row r="162" spans="1:107">
      <c r="A162">
        <f>ROW(Source!A512)</f>
        <v>512</v>
      </c>
      <c r="B162">
        <v>33525518</v>
      </c>
      <c r="C162">
        <v>33620190</v>
      </c>
      <c r="D162">
        <v>18406804</v>
      </c>
      <c r="E162">
        <v>1</v>
      </c>
      <c r="F162">
        <v>1</v>
      </c>
      <c r="G162">
        <v>1</v>
      </c>
      <c r="H162">
        <v>1</v>
      </c>
      <c r="I162" t="s">
        <v>577</v>
      </c>
      <c r="J162" t="s">
        <v>3</v>
      </c>
      <c r="K162" t="s">
        <v>578</v>
      </c>
      <c r="L162">
        <v>1369</v>
      </c>
      <c r="N162">
        <v>1013</v>
      </c>
      <c r="O162" t="s">
        <v>579</v>
      </c>
      <c r="P162" t="s">
        <v>579</v>
      </c>
      <c r="Q162">
        <v>1</v>
      </c>
      <c r="W162">
        <v>0</v>
      </c>
      <c r="X162">
        <v>254330056</v>
      </c>
      <c r="Y162">
        <v>11.39</v>
      </c>
      <c r="AA162">
        <v>0</v>
      </c>
      <c r="AB162">
        <v>0</v>
      </c>
      <c r="AC162">
        <v>0</v>
      </c>
      <c r="AD162">
        <v>221.76</v>
      </c>
      <c r="AE162">
        <v>0</v>
      </c>
      <c r="AF162">
        <v>0</v>
      </c>
      <c r="AG162">
        <v>0</v>
      </c>
      <c r="AH162">
        <v>221.76</v>
      </c>
      <c r="AI162">
        <v>1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11.39</v>
      </c>
      <c r="AU162" t="s">
        <v>3</v>
      </c>
      <c r="AV162">
        <v>1</v>
      </c>
      <c r="AW162">
        <v>2</v>
      </c>
      <c r="AX162">
        <v>33620195</v>
      </c>
      <c r="AY162">
        <v>1</v>
      </c>
      <c r="AZ162">
        <v>0</v>
      </c>
      <c r="BA162">
        <v>162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Y162*Source!I512</f>
        <v>6.0161980000000002</v>
      </c>
      <c r="CY162">
        <f>AD162</f>
        <v>221.76</v>
      </c>
      <c r="CZ162">
        <f>AH162</f>
        <v>221.76</v>
      </c>
      <c r="DA162">
        <f>AL162</f>
        <v>1</v>
      </c>
      <c r="DB162">
        <f t="shared" si="4"/>
        <v>2525.85</v>
      </c>
      <c r="DC162">
        <f t="shared" si="5"/>
        <v>0</v>
      </c>
    </row>
    <row r="163" spans="1:107">
      <c r="A163">
        <f>ROW(Source!A512)</f>
        <v>512</v>
      </c>
      <c r="B163">
        <v>33525518</v>
      </c>
      <c r="C163">
        <v>33620190</v>
      </c>
      <c r="D163">
        <v>121548</v>
      </c>
      <c r="E163">
        <v>1</v>
      </c>
      <c r="F163">
        <v>1</v>
      </c>
      <c r="G163">
        <v>1</v>
      </c>
      <c r="H163">
        <v>1</v>
      </c>
      <c r="I163" t="s">
        <v>30</v>
      </c>
      <c r="J163" t="s">
        <v>3</v>
      </c>
      <c r="K163" t="s">
        <v>580</v>
      </c>
      <c r="L163">
        <v>608254</v>
      </c>
      <c r="N163">
        <v>1013</v>
      </c>
      <c r="O163" t="s">
        <v>581</v>
      </c>
      <c r="P163" t="s">
        <v>581</v>
      </c>
      <c r="Q163">
        <v>1</v>
      </c>
      <c r="W163">
        <v>0</v>
      </c>
      <c r="X163">
        <v>-185737400</v>
      </c>
      <c r="Y163">
        <v>0.13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0.13</v>
      </c>
      <c r="AU163" t="s">
        <v>3</v>
      </c>
      <c r="AV163">
        <v>2</v>
      </c>
      <c r="AW163">
        <v>2</v>
      </c>
      <c r="AX163">
        <v>33620196</v>
      </c>
      <c r="AY163">
        <v>1</v>
      </c>
      <c r="AZ163">
        <v>0</v>
      </c>
      <c r="BA163">
        <v>163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Y163*Source!I512</f>
        <v>6.8666000000000005E-2</v>
      </c>
      <c r="CY163">
        <f>AD163</f>
        <v>0</v>
      </c>
      <c r="CZ163">
        <f>AH163</f>
        <v>0</v>
      </c>
      <c r="DA163">
        <f>AL163</f>
        <v>1</v>
      </c>
      <c r="DB163">
        <f t="shared" si="4"/>
        <v>0</v>
      </c>
      <c r="DC163">
        <f t="shared" si="5"/>
        <v>0</v>
      </c>
    </row>
    <row r="164" spans="1:107">
      <c r="A164">
        <f>ROW(Source!A512)</f>
        <v>512</v>
      </c>
      <c r="B164">
        <v>33525518</v>
      </c>
      <c r="C164">
        <v>33620190</v>
      </c>
      <c r="D164">
        <v>29172556</v>
      </c>
      <c r="E164">
        <v>1</v>
      </c>
      <c r="F164">
        <v>1</v>
      </c>
      <c r="G164">
        <v>1</v>
      </c>
      <c r="H164">
        <v>2</v>
      </c>
      <c r="I164" t="s">
        <v>582</v>
      </c>
      <c r="J164" t="s">
        <v>583</v>
      </c>
      <c r="K164" t="s">
        <v>584</v>
      </c>
      <c r="L164">
        <v>1368</v>
      </c>
      <c r="N164">
        <v>1011</v>
      </c>
      <c r="O164" t="s">
        <v>585</v>
      </c>
      <c r="P164" t="s">
        <v>585</v>
      </c>
      <c r="Q164">
        <v>1</v>
      </c>
      <c r="W164">
        <v>0</v>
      </c>
      <c r="X164">
        <v>-1302720870</v>
      </c>
      <c r="Y164">
        <v>0.13</v>
      </c>
      <c r="AA164">
        <v>0</v>
      </c>
      <c r="AB164">
        <v>445.46</v>
      </c>
      <c r="AC164">
        <v>427.95</v>
      </c>
      <c r="AD164">
        <v>0</v>
      </c>
      <c r="AE164">
        <v>0</v>
      </c>
      <c r="AF164">
        <v>31.26</v>
      </c>
      <c r="AG164">
        <v>13.5</v>
      </c>
      <c r="AH164">
        <v>0</v>
      </c>
      <c r="AI164">
        <v>1</v>
      </c>
      <c r="AJ164">
        <v>14.25</v>
      </c>
      <c r="AK164">
        <v>31.7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0.13</v>
      </c>
      <c r="AU164" t="s">
        <v>3</v>
      </c>
      <c r="AV164">
        <v>0</v>
      </c>
      <c r="AW164">
        <v>2</v>
      </c>
      <c r="AX164">
        <v>33620197</v>
      </c>
      <c r="AY164">
        <v>1</v>
      </c>
      <c r="AZ164">
        <v>0</v>
      </c>
      <c r="BA164">
        <v>164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Y164*Source!I512</f>
        <v>6.8666000000000005E-2</v>
      </c>
      <c r="CY164">
        <f>AB164</f>
        <v>445.46</v>
      </c>
      <c r="CZ164">
        <f>AF164</f>
        <v>31.26</v>
      </c>
      <c r="DA164">
        <f>AJ164</f>
        <v>14.25</v>
      </c>
      <c r="DB164">
        <f t="shared" si="4"/>
        <v>4.0599999999999996</v>
      </c>
      <c r="DC164">
        <f t="shared" si="5"/>
        <v>1.76</v>
      </c>
    </row>
    <row r="165" spans="1:107">
      <c r="A165">
        <f>ROW(Source!A512)</f>
        <v>512</v>
      </c>
      <c r="B165">
        <v>33525518</v>
      </c>
      <c r="C165">
        <v>33620190</v>
      </c>
      <c r="D165">
        <v>29164349</v>
      </c>
      <c r="E165">
        <v>1</v>
      </c>
      <c r="F165">
        <v>1</v>
      </c>
      <c r="G165">
        <v>1</v>
      </c>
      <c r="H165">
        <v>3</v>
      </c>
      <c r="I165" t="s">
        <v>26</v>
      </c>
      <c r="J165" t="s">
        <v>29</v>
      </c>
      <c r="K165" t="s">
        <v>27</v>
      </c>
      <c r="L165">
        <v>1348</v>
      </c>
      <c r="N165">
        <v>1009</v>
      </c>
      <c r="O165" t="s">
        <v>28</v>
      </c>
      <c r="P165" t="s">
        <v>28</v>
      </c>
      <c r="Q165">
        <v>1000</v>
      </c>
      <c r="W165">
        <v>0</v>
      </c>
      <c r="X165">
        <v>-304821490</v>
      </c>
      <c r="Y165">
        <v>0.47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0</v>
      </c>
      <c r="AP165">
        <v>0</v>
      </c>
      <c r="AQ165">
        <v>0</v>
      </c>
      <c r="AR165">
        <v>0</v>
      </c>
      <c r="AS165" t="s">
        <v>3</v>
      </c>
      <c r="AT165">
        <v>0.47</v>
      </c>
      <c r="AU165" t="s">
        <v>3</v>
      </c>
      <c r="AV165">
        <v>0</v>
      </c>
      <c r="AW165">
        <v>2</v>
      </c>
      <c r="AX165">
        <v>33620198</v>
      </c>
      <c r="AY165">
        <v>1</v>
      </c>
      <c r="AZ165">
        <v>0</v>
      </c>
      <c r="BA165">
        <v>165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Y165*Source!I512</f>
        <v>0.24825399999999997</v>
      </c>
      <c r="CY165">
        <f>AA165</f>
        <v>0</v>
      </c>
      <c r="CZ165">
        <f>AE165</f>
        <v>0</v>
      </c>
      <c r="DA165">
        <f>AI165</f>
        <v>1</v>
      </c>
      <c r="DB165">
        <f t="shared" si="4"/>
        <v>0</v>
      </c>
      <c r="DC165">
        <f t="shared" si="5"/>
        <v>0</v>
      </c>
    </row>
    <row r="166" spans="1:107">
      <c r="A166">
        <f>ROW(Source!A514)</f>
        <v>514</v>
      </c>
      <c r="B166">
        <v>33525518</v>
      </c>
      <c r="C166">
        <v>33620200</v>
      </c>
      <c r="D166">
        <v>18406804</v>
      </c>
      <c r="E166">
        <v>1</v>
      </c>
      <c r="F166">
        <v>1</v>
      </c>
      <c r="G166">
        <v>1</v>
      </c>
      <c r="H166">
        <v>1</v>
      </c>
      <c r="I166" t="s">
        <v>577</v>
      </c>
      <c r="J166" t="s">
        <v>3</v>
      </c>
      <c r="K166" t="s">
        <v>578</v>
      </c>
      <c r="L166">
        <v>1369</v>
      </c>
      <c r="N166">
        <v>1013</v>
      </c>
      <c r="O166" t="s">
        <v>579</v>
      </c>
      <c r="P166" t="s">
        <v>579</v>
      </c>
      <c r="Q166">
        <v>1</v>
      </c>
      <c r="W166">
        <v>0</v>
      </c>
      <c r="X166">
        <v>254330056</v>
      </c>
      <c r="Y166">
        <v>7.67</v>
      </c>
      <c r="AA166">
        <v>0</v>
      </c>
      <c r="AB166">
        <v>0</v>
      </c>
      <c r="AC166">
        <v>0</v>
      </c>
      <c r="AD166">
        <v>221.76</v>
      </c>
      <c r="AE166">
        <v>0</v>
      </c>
      <c r="AF166">
        <v>0</v>
      </c>
      <c r="AG166">
        <v>0</v>
      </c>
      <c r="AH166">
        <v>221.76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7.67</v>
      </c>
      <c r="AU166" t="s">
        <v>3</v>
      </c>
      <c r="AV166">
        <v>1</v>
      </c>
      <c r="AW166">
        <v>2</v>
      </c>
      <c r="AX166">
        <v>33620203</v>
      </c>
      <c r="AY166">
        <v>1</v>
      </c>
      <c r="AZ166">
        <v>0</v>
      </c>
      <c r="BA166">
        <v>166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Y166*Source!I514</f>
        <v>4.0512940000000004</v>
      </c>
      <c r="CY166">
        <f>AD166</f>
        <v>221.76</v>
      </c>
      <c r="CZ166">
        <f>AH166</f>
        <v>221.76</v>
      </c>
      <c r="DA166">
        <f>AL166</f>
        <v>1</v>
      </c>
      <c r="DB166">
        <f t="shared" si="4"/>
        <v>1700.9</v>
      </c>
      <c r="DC166">
        <f t="shared" si="5"/>
        <v>0</v>
      </c>
    </row>
    <row r="167" spans="1:107">
      <c r="A167">
        <f>ROW(Source!A514)</f>
        <v>514</v>
      </c>
      <c r="B167">
        <v>33525518</v>
      </c>
      <c r="C167">
        <v>33620200</v>
      </c>
      <c r="D167">
        <v>29164349</v>
      </c>
      <c r="E167">
        <v>1</v>
      </c>
      <c r="F167">
        <v>1</v>
      </c>
      <c r="G167">
        <v>1</v>
      </c>
      <c r="H167">
        <v>3</v>
      </c>
      <c r="I167" t="s">
        <v>26</v>
      </c>
      <c r="J167" t="s">
        <v>29</v>
      </c>
      <c r="K167" t="s">
        <v>27</v>
      </c>
      <c r="L167">
        <v>1348</v>
      </c>
      <c r="N167">
        <v>1009</v>
      </c>
      <c r="O167" t="s">
        <v>28</v>
      </c>
      <c r="P167" t="s">
        <v>28</v>
      </c>
      <c r="Q167">
        <v>1000</v>
      </c>
      <c r="W167">
        <v>0</v>
      </c>
      <c r="X167">
        <v>-304821490</v>
      </c>
      <c r="Y167">
        <v>0.7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 t="s">
        <v>3</v>
      </c>
      <c r="AT167">
        <v>0.7</v>
      </c>
      <c r="AU167" t="s">
        <v>3</v>
      </c>
      <c r="AV167">
        <v>0</v>
      </c>
      <c r="AW167">
        <v>2</v>
      </c>
      <c r="AX167">
        <v>33620204</v>
      </c>
      <c r="AY167">
        <v>1</v>
      </c>
      <c r="AZ167">
        <v>0</v>
      </c>
      <c r="BA167">
        <v>167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Y167*Source!I514</f>
        <v>0.36973999999999996</v>
      </c>
      <c r="CY167">
        <f>AA167</f>
        <v>0</v>
      </c>
      <c r="CZ167">
        <f>AE167</f>
        <v>0</v>
      </c>
      <c r="DA167">
        <f>AI167</f>
        <v>1</v>
      </c>
      <c r="DB167">
        <f t="shared" si="4"/>
        <v>0</v>
      </c>
      <c r="DC167">
        <f t="shared" si="5"/>
        <v>0</v>
      </c>
    </row>
    <row r="168" spans="1:107">
      <c r="A168">
        <f>ROW(Source!A516)</f>
        <v>516</v>
      </c>
      <c r="B168">
        <v>33525518</v>
      </c>
      <c r="C168">
        <v>33620212</v>
      </c>
      <c r="D168">
        <v>18406785</v>
      </c>
      <c r="E168">
        <v>1</v>
      </c>
      <c r="F168">
        <v>1</v>
      </c>
      <c r="G168">
        <v>1</v>
      </c>
      <c r="H168">
        <v>1</v>
      </c>
      <c r="I168" t="s">
        <v>586</v>
      </c>
      <c r="J168" t="s">
        <v>3</v>
      </c>
      <c r="K168" t="s">
        <v>587</v>
      </c>
      <c r="L168">
        <v>1369</v>
      </c>
      <c r="N168">
        <v>1013</v>
      </c>
      <c r="O168" t="s">
        <v>579</v>
      </c>
      <c r="P168" t="s">
        <v>579</v>
      </c>
      <c r="Q168">
        <v>1</v>
      </c>
      <c r="W168">
        <v>0</v>
      </c>
      <c r="X168">
        <v>645971194</v>
      </c>
      <c r="Y168">
        <v>146.07</v>
      </c>
      <c r="AA168">
        <v>0</v>
      </c>
      <c r="AB168">
        <v>0</v>
      </c>
      <c r="AC168">
        <v>0</v>
      </c>
      <c r="AD168">
        <v>251.89</v>
      </c>
      <c r="AE168">
        <v>0</v>
      </c>
      <c r="AF168">
        <v>0</v>
      </c>
      <c r="AG168">
        <v>0</v>
      </c>
      <c r="AH168">
        <v>251.89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3</v>
      </c>
      <c r="AT168">
        <v>146.07</v>
      </c>
      <c r="AU168" t="s">
        <v>3</v>
      </c>
      <c r="AV168">
        <v>1</v>
      </c>
      <c r="AW168">
        <v>2</v>
      </c>
      <c r="AX168">
        <v>33620219</v>
      </c>
      <c r="AY168">
        <v>1</v>
      </c>
      <c r="AZ168">
        <v>0</v>
      </c>
      <c r="BA168">
        <v>168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Y168*Source!I516</f>
        <v>108.93900599999999</v>
      </c>
      <c r="CY168">
        <f>AD168</f>
        <v>251.89</v>
      </c>
      <c r="CZ168">
        <f>AH168</f>
        <v>251.89</v>
      </c>
      <c r="DA168">
        <f>AL168</f>
        <v>1</v>
      </c>
      <c r="DB168">
        <f t="shared" si="4"/>
        <v>36793.57</v>
      </c>
      <c r="DC168">
        <f t="shared" si="5"/>
        <v>0</v>
      </c>
    </row>
    <row r="169" spans="1:107">
      <c r="A169">
        <f>ROW(Source!A516)</f>
        <v>516</v>
      </c>
      <c r="B169">
        <v>33525518</v>
      </c>
      <c r="C169">
        <v>33620212</v>
      </c>
      <c r="D169">
        <v>121548</v>
      </c>
      <c r="E169">
        <v>1</v>
      </c>
      <c r="F169">
        <v>1</v>
      </c>
      <c r="G169">
        <v>1</v>
      </c>
      <c r="H169">
        <v>1</v>
      </c>
      <c r="I169" t="s">
        <v>30</v>
      </c>
      <c r="J169" t="s">
        <v>3</v>
      </c>
      <c r="K169" t="s">
        <v>580</v>
      </c>
      <c r="L169">
        <v>608254</v>
      </c>
      <c r="N169">
        <v>1013</v>
      </c>
      <c r="O169" t="s">
        <v>581</v>
      </c>
      <c r="P169" t="s">
        <v>581</v>
      </c>
      <c r="Q169">
        <v>1</v>
      </c>
      <c r="W169">
        <v>0</v>
      </c>
      <c r="X169">
        <v>-185737400</v>
      </c>
      <c r="Y169">
        <v>0.67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0.67</v>
      </c>
      <c r="AU169" t="s">
        <v>3</v>
      </c>
      <c r="AV169">
        <v>2</v>
      </c>
      <c r="AW169">
        <v>2</v>
      </c>
      <c r="AX169">
        <v>33620220</v>
      </c>
      <c r="AY169">
        <v>1</v>
      </c>
      <c r="AZ169">
        <v>0</v>
      </c>
      <c r="BA169">
        <v>169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Y169*Source!I516</f>
        <v>0.49968600000000002</v>
      </c>
      <c r="CY169">
        <f>AD169</f>
        <v>0</v>
      </c>
      <c r="CZ169">
        <f>AH169</f>
        <v>0</v>
      </c>
      <c r="DA169">
        <f>AL169</f>
        <v>1</v>
      </c>
      <c r="DB169">
        <f t="shared" si="4"/>
        <v>0</v>
      </c>
      <c r="DC169">
        <f t="shared" si="5"/>
        <v>0</v>
      </c>
    </row>
    <row r="170" spans="1:107">
      <c r="A170">
        <f>ROW(Source!A516)</f>
        <v>516</v>
      </c>
      <c r="B170">
        <v>33525518</v>
      </c>
      <c r="C170">
        <v>33620212</v>
      </c>
      <c r="D170">
        <v>29172556</v>
      </c>
      <c r="E170">
        <v>1</v>
      </c>
      <c r="F170">
        <v>1</v>
      </c>
      <c r="G170">
        <v>1</v>
      </c>
      <c r="H170">
        <v>2</v>
      </c>
      <c r="I170" t="s">
        <v>582</v>
      </c>
      <c r="J170" t="s">
        <v>583</v>
      </c>
      <c r="K170" t="s">
        <v>584</v>
      </c>
      <c r="L170">
        <v>1368</v>
      </c>
      <c r="N170">
        <v>1011</v>
      </c>
      <c r="O170" t="s">
        <v>585</v>
      </c>
      <c r="P170" t="s">
        <v>585</v>
      </c>
      <c r="Q170">
        <v>1</v>
      </c>
      <c r="W170">
        <v>0</v>
      </c>
      <c r="X170">
        <v>-1302720870</v>
      </c>
      <c r="Y170">
        <v>0.67</v>
      </c>
      <c r="AA170">
        <v>0</v>
      </c>
      <c r="AB170">
        <v>445.46</v>
      </c>
      <c r="AC170">
        <v>427.95</v>
      </c>
      <c r="AD170">
        <v>0</v>
      </c>
      <c r="AE170">
        <v>0</v>
      </c>
      <c r="AF170">
        <v>31.26</v>
      </c>
      <c r="AG170">
        <v>13.5</v>
      </c>
      <c r="AH170">
        <v>0</v>
      </c>
      <c r="AI170">
        <v>1</v>
      </c>
      <c r="AJ170">
        <v>14.25</v>
      </c>
      <c r="AK170">
        <v>31.7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0.67</v>
      </c>
      <c r="AU170" t="s">
        <v>3</v>
      </c>
      <c r="AV170">
        <v>0</v>
      </c>
      <c r="AW170">
        <v>2</v>
      </c>
      <c r="AX170">
        <v>33620221</v>
      </c>
      <c r="AY170">
        <v>1</v>
      </c>
      <c r="AZ170">
        <v>0</v>
      </c>
      <c r="BA170">
        <v>170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Y170*Source!I516</f>
        <v>0.49968600000000002</v>
      </c>
      <c r="CY170">
        <f>AB170</f>
        <v>445.46</v>
      </c>
      <c r="CZ170">
        <f>AF170</f>
        <v>31.26</v>
      </c>
      <c r="DA170">
        <f>AJ170</f>
        <v>14.25</v>
      </c>
      <c r="DB170">
        <f t="shared" si="4"/>
        <v>20.94</v>
      </c>
      <c r="DC170">
        <f t="shared" si="5"/>
        <v>9.0500000000000007</v>
      </c>
    </row>
    <row r="171" spans="1:107">
      <c r="A171">
        <f>ROW(Source!A516)</f>
        <v>516</v>
      </c>
      <c r="B171">
        <v>33525518</v>
      </c>
      <c r="C171">
        <v>33620212</v>
      </c>
      <c r="D171">
        <v>29145216</v>
      </c>
      <c r="E171">
        <v>1</v>
      </c>
      <c r="F171">
        <v>1</v>
      </c>
      <c r="G171">
        <v>1</v>
      </c>
      <c r="H171">
        <v>3</v>
      </c>
      <c r="I171" t="s">
        <v>588</v>
      </c>
      <c r="J171" t="s">
        <v>589</v>
      </c>
      <c r="K171" t="s">
        <v>590</v>
      </c>
      <c r="L171">
        <v>1339</v>
      </c>
      <c r="N171">
        <v>1007</v>
      </c>
      <c r="O171" t="s">
        <v>591</v>
      </c>
      <c r="P171" t="s">
        <v>591</v>
      </c>
      <c r="Q171">
        <v>1</v>
      </c>
      <c r="W171">
        <v>0</v>
      </c>
      <c r="X171">
        <v>1492286678</v>
      </c>
      <c r="Y171">
        <v>2.2000000000000002</v>
      </c>
      <c r="AA171">
        <v>3332.95</v>
      </c>
      <c r="AB171">
        <v>0</v>
      </c>
      <c r="AC171">
        <v>0</v>
      </c>
      <c r="AD171">
        <v>0</v>
      </c>
      <c r="AE171">
        <v>477.5</v>
      </c>
      <c r="AF171">
        <v>0</v>
      </c>
      <c r="AG171">
        <v>0</v>
      </c>
      <c r="AH171">
        <v>0</v>
      </c>
      <c r="AI171">
        <v>6.98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2.2000000000000002</v>
      </c>
      <c r="AU171" t="s">
        <v>3</v>
      </c>
      <c r="AV171">
        <v>0</v>
      </c>
      <c r="AW171">
        <v>2</v>
      </c>
      <c r="AX171">
        <v>33620222</v>
      </c>
      <c r="AY171">
        <v>1</v>
      </c>
      <c r="AZ171">
        <v>0</v>
      </c>
      <c r="BA171">
        <v>171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Y171*Source!I516</f>
        <v>1.6407600000000002</v>
      </c>
      <c r="CY171">
        <f>AA171</f>
        <v>3332.95</v>
      </c>
      <c r="CZ171">
        <f>AE171</f>
        <v>477.5</v>
      </c>
      <c r="DA171">
        <f>AI171</f>
        <v>6.98</v>
      </c>
      <c r="DB171">
        <f t="shared" si="4"/>
        <v>1050.5</v>
      </c>
      <c r="DC171">
        <f t="shared" si="5"/>
        <v>0</v>
      </c>
    </row>
    <row r="172" spans="1:107">
      <c r="A172">
        <f>ROW(Source!A516)</f>
        <v>516</v>
      </c>
      <c r="B172">
        <v>33525518</v>
      </c>
      <c r="C172">
        <v>33620212</v>
      </c>
      <c r="D172">
        <v>29150040</v>
      </c>
      <c r="E172">
        <v>1</v>
      </c>
      <c r="F172">
        <v>1</v>
      </c>
      <c r="G172">
        <v>1</v>
      </c>
      <c r="H172">
        <v>3</v>
      </c>
      <c r="I172" t="s">
        <v>592</v>
      </c>
      <c r="J172" t="s">
        <v>593</v>
      </c>
      <c r="K172" t="s">
        <v>594</v>
      </c>
      <c r="L172">
        <v>1339</v>
      </c>
      <c r="N172">
        <v>1007</v>
      </c>
      <c r="O172" t="s">
        <v>591</v>
      </c>
      <c r="P172" t="s">
        <v>591</v>
      </c>
      <c r="Q172">
        <v>1</v>
      </c>
      <c r="W172">
        <v>0</v>
      </c>
      <c r="X172">
        <v>693153122</v>
      </c>
      <c r="Y172">
        <v>0.35</v>
      </c>
      <c r="AA172">
        <v>22.2</v>
      </c>
      <c r="AB172">
        <v>0</v>
      </c>
      <c r="AC172">
        <v>0</v>
      </c>
      <c r="AD172">
        <v>0</v>
      </c>
      <c r="AE172">
        <v>2.44</v>
      </c>
      <c r="AF172">
        <v>0</v>
      </c>
      <c r="AG172">
        <v>0</v>
      </c>
      <c r="AH172">
        <v>0</v>
      </c>
      <c r="AI172">
        <v>9.1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0.35</v>
      </c>
      <c r="AU172" t="s">
        <v>3</v>
      </c>
      <c r="AV172">
        <v>0</v>
      </c>
      <c r="AW172">
        <v>2</v>
      </c>
      <c r="AX172">
        <v>33620223</v>
      </c>
      <c r="AY172">
        <v>1</v>
      </c>
      <c r="AZ172">
        <v>0</v>
      </c>
      <c r="BA172">
        <v>172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Y172*Source!I516</f>
        <v>0.26102999999999998</v>
      </c>
      <c r="CY172">
        <f>AA172</f>
        <v>22.2</v>
      </c>
      <c r="CZ172">
        <f>AE172</f>
        <v>2.44</v>
      </c>
      <c r="DA172">
        <f>AI172</f>
        <v>9.1</v>
      </c>
      <c r="DB172">
        <f t="shared" si="4"/>
        <v>0.85</v>
      </c>
      <c r="DC172">
        <f t="shared" si="5"/>
        <v>0</v>
      </c>
    </row>
    <row r="173" spans="1:107">
      <c r="A173">
        <f>ROW(Source!A516)</f>
        <v>516</v>
      </c>
      <c r="B173">
        <v>33525518</v>
      </c>
      <c r="C173">
        <v>33620212</v>
      </c>
      <c r="D173">
        <v>29164349</v>
      </c>
      <c r="E173">
        <v>1</v>
      </c>
      <c r="F173">
        <v>1</v>
      </c>
      <c r="G173">
        <v>1</v>
      </c>
      <c r="H173">
        <v>3</v>
      </c>
      <c r="I173" t="s">
        <v>26</v>
      </c>
      <c r="J173" t="s">
        <v>29</v>
      </c>
      <c r="K173" t="s">
        <v>27</v>
      </c>
      <c r="L173">
        <v>1348</v>
      </c>
      <c r="N173">
        <v>1009</v>
      </c>
      <c r="O173" t="s">
        <v>28</v>
      </c>
      <c r="P173" t="s">
        <v>28</v>
      </c>
      <c r="Q173">
        <v>1000</v>
      </c>
      <c r="W173">
        <v>0</v>
      </c>
      <c r="X173">
        <v>-304821490</v>
      </c>
      <c r="Y173">
        <v>3.38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</v>
      </c>
      <c r="AJ173">
        <v>1</v>
      </c>
      <c r="AK173">
        <v>1</v>
      </c>
      <c r="AL173">
        <v>1</v>
      </c>
      <c r="AN173">
        <v>0</v>
      </c>
      <c r="AO173">
        <v>0</v>
      </c>
      <c r="AP173">
        <v>0</v>
      </c>
      <c r="AQ173">
        <v>0</v>
      </c>
      <c r="AR173">
        <v>0</v>
      </c>
      <c r="AS173" t="s">
        <v>3</v>
      </c>
      <c r="AT173">
        <v>3.38</v>
      </c>
      <c r="AU173" t="s">
        <v>3</v>
      </c>
      <c r="AV173">
        <v>0</v>
      </c>
      <c r="AW173">
        <v>2</v>
      </c>
      <c r="AX173">
        <v>33620224</v>
      </c>
      <c r="AY173">
        <v>1</v>
      </c>
      <c r="AZ173">
        <v>0</v>
      </c>
      <c r="BA173">
        <v>173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Y173*Source!I516</f>
        <v>2.520804</v>
      </c>
      <c r="CY173">
        <f>AA173</f>
        <v>0</v>
      </c>
      <c r="CZ173">
        <f>AE173</f>
        <v>0</v>
      </c>
      <c r="DA173">
        <f>AI173</f>
        <v>1</v>
      </c>
      <c r="DB173">
        <f t="shared" si="4"/>
        <v>0</v>
      </c>
      <c r="DC173">
        <f t="shared" si="5"/>
        <v>0</v>
      </c>
    </row>
    <row r="174" spans="1:107">
      <c r="A174">
        <f>ROW(Source!A518)</f>
        <v>518</v>
      </c>
      <c r="B174">
        <v>33525518</v>
      </c>
      <c r="C174">
        <v>33639527</v>
      </c>
      <c r="D174">
        <v>18406804</v>
      </c>
      <c r="E174">
        <v>1</v>
      </c>
      <c r="F174">
        <v>1</v>
      </c>
      <c r="G174">
        <v>1</v>
      </c>
      <c r="H174">
        <v>1</v>
      </c>
      <c r="I174" t="s">
        <v>577</v>
      </c>
      <c r="J174" t="s">
        <v>3</v>
      </c>
      <c r="K174" t="s">
        <v>578</v>
      </c>
      <c r="L174">
        <v>1369</v>
      </c>
      <c r="N174">
        <v>1013</v>
      </c>
      <c r="O174" t="s">
        <v>579</v>
      </c>
      <c r="P174" t="s">
        <v>579</v>
      </c>
      <c r="Q174">
        <v>1</v>
      </c>
      <c r="W174">
        <v>0</v>
      </c>
      <c r="X174">
        <v>254330056</v>
      </c>
      <c r="Y174">
        <v>22.82</v>
      </c>
      <c r="AA174">
        <v>0</v>
      </c>
      <c r="AB174">
        <v>0</v>
      </c>
      <c r="AC174">
        <v>0</v>
      </c>
      <c r="AD174">
        <v>221.76</v>
      </c>
      <c r="AE174">
        <v>0</v>
      </c>
      <c r="AF174">
        <v>0</v>
      </c>
      <c r="AG174">
        <v>0</v>
      </c>
      <c r="AH174">
        <v>221.76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22.82</v>
      </c>
      <c r="AU174" t="s">
        <v>3</v>
      </c>
      <c r="AV174">
        <v>1</v>
      </c>
      <c r="AW174">
        <v>2</v>
      </c>
      <c r="AX174">
        <v>33639529</v>
      </c>
      <c r="AY174">
        <v>1</v>
      </c>
      <c r="AZ174">
        <v>0</v>
      </c>
      <c r="BA174">
        <v>174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Y174*Source!I518</f>
        <v>12.053523999999999</v>
      </c>
      <c r="CY174">
        <f>AD174</f>
        <v>221.76</v>
      </c>
      <c r="CZ174">
        <f>AH174</f>
        <v>221.76</v>
      </c>
      <c r="DA174">
        <f>AL174</f>
        <v>1</v>
      </c>
      <c r="DB174">
        <f t="shared" si="4"/>
        <v>5060.5600000000004</v>
      </c>
      <c r="DC174">
        <f t="shared" si="5"/>
        <v>0</v>
      </c>
    </row>
    <row r="175" spans="1:107">
      <c r="A175">
        <f>ROW(Source!A554)</f>
        <v>554</v>
      </c>
      <c r="B175">
        <v>33525518</v>
      </c>
      <c r="C175">
        <v>33620256</v>
      </c>
      <c r="D175">
        <v>18406804</v>
      </c>
      <c r="E175">
        <v>1</v>
      </c>
      <c r="F175">
        <v>1</v>
      </c>
      <c r="G175">
        <v>1</v>
      </c>
      <c r="H175">
        <v>1</v>
      </c>
      <c r="I175" t="s">
        <v>577</v>
      </c>
      <c r="J175" t="s">
        <v>3</v>
      </c>
      <c r="K175" t="s">
        <v>578</v>
      </c>
      <c r="L175">
        <v>1369</v>
      </c>
      <c r="N175">
        <v>1013</v>
      </c>
      <c r="O175" t="s">
        <v>579</v>
      </c>
      <c r="P175" t="s">
        <v>579</v>
      </c>
      <c r="Q175">
        <v>1</v>
      </c>
      <c r="W175">
        <v>0</v>
      </c>
      <c r="X175">
        <v>254330056</v>
      </c>
      <c r="Y175">
        <v>3.77</v>
      </c>
      <c r="AA175">
        <v>0</v>
      </c>
      <c r="AB175">
        <v>0</v>
      </c>
      <c r="AC175">
        <v>0</v>
      </c>
      <c r="AD175">
        <v>221.76</v>
      </c>
      <c r="AE175">
        <v>0</v>
      </c>
      <c r="AF175">
        <v>0</v>
      </c>
      <c r="AG175">
        <v>0</v>
      </c>
      <c r="AH175">
        <v>221.76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3</v>
      </c>
      <c r="AT175">
        <v>3.77</v>
      </c>
      <c r="AU175" t="s">
        <v>3</v>
      </c>
      <c r="AV175">
        <v>1</v>
      </c>
      <c r="AW175">
        <v>2</v>
      </c>
      <c r="AX175">
        <v>33620259</v>
      </c>
      <c r="AY175">
        <v>1</v>
      </c>
      <c r="AZ175">
        <v>0</v>
      </c>
      <c r="BA175">
        <v>175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Y175*Source!I554</f>
        <v>1.1355240000000002</v>
      </c>
      <c r="CY175">
        <f>AD175</f>
        <v>221.76</v>
      </c>
      <c r="CZ175">
        <f>AH175</f>
        <v>221.76</v>
      </c>
      <c r="DA175">
        <f>AL175</f>
        <v>1</v>
      </c>
      <c r="DB175">
        <f t="shared" si="4"/>
        <v>836.04</v>
      </c>
      <c r="DC175">
        <f t="shared" si="5"/>
        <v>0</v>
      </c>
    </row>
    <row r="176" spans="1:107">
      <c r="A176">
        <f>ROW(Source!A554)</f>
        <v>554</v>
      </c>
      <c r="B176">
        <v>33525518</v>
      </c>
      <c r="C176">
        <v>33620256</v>
      </c>
      <c r="D176">
        <v>29164349</v>
      </c>
      <c r="E176">
        <v>1</v>
      </c>
      <c r="F176">
        <v>1</v>
      </c>
      <c r="G176">
        <v>1</v>
      </c>
      <c r="H176">
        <v>3</v>
      </c>
      <c r="I176" t="s">
        <v>26</v>
      </c>
      <c r="J176" t="s">
        <v>29</v>
      </c>
      <c r="K176" t="s">
        <v>27</v>
      </c>
      <c r="L176">
        <v>1348</v>
      </c>
      <c r="N176">
        <v>1009</v>
      </c>
      <c r="O176" t="s">
        <v>28</v>
      </c>
      <c r="P176" t="s">
        <v>28</v>
      </c>
      <c r="Q176">
        <v>1000</v>
      </c>
      <c r="W176">
        <v>0</v>
      </c>
      <c r="X176">
        <v>-304821490</v>
      </c>
      <c r="Y176">
        <v>0.11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0</v>
      </c>
      <c r="AP176">
        <v>0</v>
      </c>
      <c r="AQ176">
        <v>0</v>
      </c>
      <c r="AR176">
        <v>0</v>
      </c>
      <c r="AS176" t="s">
        <v>3</v>
      </c>
      <c r="AT176">
        <v>0.11</v>
      </c>
      <c r="AU176" t="s">
        <v>3</v>
      </c>
      <c r="AV176">
        <v>0</v>
      </c>
      <c r="AW176">
        <v>2</v>
      </c>
      <c r="AX176">
        <v>33620260</v>
      </c>
      <c r="AY176">
        <v>1</v>
      </c>
      <c r="AZ176">
        <v>0</v>
      </c>
      <c r="BA176">
        <v>176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Y176*Source!I554</f>
        <v>3.3132000000000002E-2</v>
      </c>
      <c r="CY176">
        <f>AA176</f>
        <v>0</v>
      </c>
      <c r="CZ176">
        <f>AE176</f>
        <v>0</v>
      </c>
      <c r="DA176">
        <f>AI176</f>
        <v>1</v>
      </c>
      <c r="DB176">
        <f t="shared" si="4"/>
        <v>0</v>
      </c>
      <c r="DC176">
        <f t="shared" si="5"/>
        <v>0</v>
      </c>
    </row>
    <row r="177" spans="1:107">
      <c r="A177">
        <f>ROW(Source!A556)</f>
        <v>556</v>
      </c>
      <c r="B177">
        <v>33525518</v>
      </c>
      <c r="C177">
        <v>33620240</v>
      </c>
      <c r="D177">
        <v>18406804</v>
      </c>
      <c r="E177">
        <v>1</v>
      </c>
      <c r="F177">
        <v>1</v>
      </c>
      <c r="G177">
        <v>1</v>
      </c>
      <c r="H177">
        <v>1</v>
      </c>
      <c r="I177" t="s">
        <v>577</v>
      </c>
      <c r="J177" t="s">
        <v>3</v>
      </c>
      <c r="K177" t="s">
        <v>578</v>
      </c>
      <c r="L177">
        <v>1369</v>
      </c>
      <c r="N177">
        <v>1013</v>
      </c>
      <c r="O177" t="s">
        <v>579</v>
      </c>
      <c r="P177" t="s">
        <v>579</v>
      </c>
      <c r="Q177">
        <v>1</v>
      </c>
      <c r="W177">
        <v>0</v>
      </c>
      <c r="X177">
        <v>254330056</v>
      </c>
      <c r="Y177">
        <v>11.39</v>
      </c>
      <c r="AA177">
        <v>0</v>
      </c>
      <c r="AB177">
        <v>0</v>
      </c>
      <c r="AC177">
        <v>0</v>
      </c>
      <c r="AD177">
        <v>221.76</v>
      </c>
      <c r="AE177">
        <v>0</v>
      </c>
      <c r="AF177">
        <v>0</v>
      </c>
      <c r="AG177">
        <v>0</v>
      </c>
      <c r="AH177">
        <v>221.76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11.39</v>
      </c>
      <c r="AU177" t="s">
        <v>3</v>
      </c>
      <c r="AV177">
        <v>1</v>
      </c>
      <c r="AW177">
        <v>2</v>
      </c>
      <c r="AX177">
        <v>33620245</v>
      </c>
      <c r="AY177">
        <v>1</v>
      </c>
      <c r="AZ177">
        <v>0</v>
      </c>
      <c r="BA177">
        <v>177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Y177*Source!I556</f>
        <v>6.0093639999999997</v>
      </c>
      <c r="CY177">
        <f>AD177</f>
        <v>221.76</v>
      </c>
      <c r="CZ177">
        <f>AH177</f>
        <v>221.76</v>
      </c>
      <c r="DA177">
        <f>AL177</f>
        <v>1</v>
      </c>
      <c r="DB177">
        <f t="shared" si="4"/>
        <v>2525.85</v>
      </c>
      <c r="DC177">
        <f t="shared" si="5"/>
        <v>0</v>
      </c>
    </row>
    <row r="178" spans="1:107">
      <c r="A178">
        <f>ROW(Source!A556)</f>
        <v>556</v>
      </c>
      <c r="B178">
        <v>33525518</v>
      </c>
      <c r="C178">
        <v>33620240</v>
      </c>
      <c r="D178">
        <v>121548</v>
      </c>
      <c r="E178">
        <v>1</v>
      </c>
      <c r="F178">
        <v>1</v>
      </c>
      <c r="G178">
        <v>1</v>
      </c>
      <c r="H178">
        <v>1</v>
      </c>
      <c r="I178" t="s">
        <v>30</v>
      </c>
      <c r="J178" t="s">
        <v>3</v>
      </c>
      <c r="K178" t="s">
        <v>580</v>
      </c>
      <c r="L178">
        <v>608254</v>
      </c>
      <c r="N178">
        <v>1013</v>
      </c>
      <c r="O178" t="s">
        <v>581</v>
      </c>
      <c r="P178" t="s">
        <v>581</v>
      </c>
      <c r="Q178">
        <v>1</v>
      </c>
      <c r="W178">
        <v>0</v>
      </c>
      <c r="X178">
        <v>-185737400</v>
      </c>
      <c r="Y178">
        <v>0.13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0.13</v>
      </c>
      <c r="AU178" t="s">
        <v>3</v>
      </c>
      <c r="AV178">
        <v>2</v>
      </c>
      <c r="AW178">
        <v>2</v>
      </c>
      <c r="AX178">
        <v>33620246</v>
      </c>
      <c r="AY178">
        <v>1</v>
      </c>
      <c r="AZ178">
        <v>0</v>
      </c>
      <c r="BA178">
        <v>178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Y178*Source!I556</f>
        <v>6.8587999999999996E-2</v>
      </c>
      <c r="CY178">
        <f>AD178</f>
        <v>0</v>
      </c>
      <c r="CZ178">
        <f>AH178</f>
        <v>0</v>
      </c>
      <c r="DA178">
        <f>AL178</f>
        <v>1</v>
      </c>
      <c r="DB178">
        <f t="shared" si="4"/>
        <v>0</v>
      </c>
      <c r="DC178">
        <f t="shared" si="5"/>
        <v>0</v>
      </c>
    </row>
    <row r="179" spans="1:107">
      <c r="A179">
        <f>ROW(Source!A556)</f>
        <v>556</v>
      </c>
      <c r="B179">
        <v>33525518</v>
      </c>
      <c r="C179">
        <v>33620240</v>
      </c>
      <c r="D179">
        <v>29172556</v>
      </c>
      <c r="E179">
        <v>1</v>
      </c>
      <c r="F179">
        <v>1</v>
      </c>
      <c r="G179">
        <v>1</v>
      </c>
      <c r="H179">
        <v>2</v>
      </c>
      <c r="I179" t="s">
        <v>582</v>
      </c>
      <c r="J179" t="s">
        <v>583</v>
      </c>
      <c r="K179" t="s">
        <v>584</v>
      </c>
      <c r="L179">
        <v>1368</v>
      </c>
      <c r="N179">
        <v>1011</v>
      </c>
      <c r="O179" t="s">
        <v>585</v>
      </c>
      <c r="P179" t="s">
        <v>585</v>
      </c>
      <c r="Q179">
        <v>1</v>
      </c>
      <c r="W179">
        <v>0</v>
      </c>
      <c r="X179">
        <v>-1302720870</v>
      </c>
      <c r="Y179">
        <v>0.13</v>
      </c>
      <c r="AA179">
        <v>0</v>
      </c>
      <c r="AB179">
        <v>445.46</v>
      </c>
      <c r="AC179">
        <v>427.95</v>
      </c>
      <c r="AD179">
        <v>0</v>
      </c>
      <c r="AE179">
        <v>0</v>
      </c>
      <c r="AF179">
        <v>31.26</v>
      </c>
      <c r="AG179">
        <v>13.5</v>
      </c>
      <c r="AH179">
        <v>0</v>
      </c>
      <c r="AI179">
        <v>1</v>
      </c>
      <c r="AJ179">
        <v>14.25</v>
      </c>
      <c r="AK179">
        <v>31.7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0.13</v>
      </c>
      <c r="AU179" t="s">
        <v>3</v>
      </c>
      <c r="AV179">
        <v>0</v>
      </c>
      <c r="AW179">
        <v>2</v>
      </c>
      <c r="AX179">
        <v>33620247</v>
      </c>
      <c r="AY179">
        <v>1</v>
      </c>
      <c r="AZ179">
        <v>0</v>
      </c>
      <c r="BA179">
        <v>179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Y179*Source!I556</f>
        <v>6.8587999999999996E-2</v>
      </c>
      <c r="CY179">
        <f>AB179</f>
        <v>445.46</v>
      </c>
      <c r="CZ179">
        <f>AF179</f>
        <v>31.26</v>
      </c>
      <c r="DA179">
        <f>AJ179</f>
        <v>14.25</v>
      </c>
      <c r="DB179">
        <f t="shared" si="4"/>
        <v>4.0599999999999996</v>
      </c>
      <c r="DC179">
        <f t="shared" si="5"/>
        <v>1.76</v>
      </c>
    </row>
    <row r="180" spans="1:107">
      <c r="A180">
        <f>ROW(Source!A556)</f>
        <v>556</v>
      </c>
      <c r="B180">
        <v>33525518</v>
      </c>
      <c r="C180">
        <v>33620240</v>
      </c>
      <c r="D180">
        <v>29164349</v>
      </c>
      <c r="E180">
        <v>1</v>
      </c>
      <c r="F180">
        <v>1</v>
      </c>
      <c r="G180">
        <v>1</v>
      </c>
      <c r="H180">
        <v>3</v>
      </c>
      <c r="I180" t="s">
        <v>26</v>
      </c>
      <c r="J180" t="s">
        <v>29</v>
      </c>
      <c r="K180" t="s">
        <v>27</v>
      </c>
      <c r="L180">
        <v>1348</v>
      </c>
      <c r="N180">
        <v>1009</v>
      </c>
      <c r="O180" t="s">
        <v>28</v>
      </c>
      <c r="P180" t="s">
        <v>28</v>
      </c>
      <c r="Q180">
        <v>1000</v>
      </c>
      <c r="W180">
        <v>0</v>
      </c>
      <c r="X180">
        <v>-304821490</v>
      </c>
      <c r="Y180">
        <v>0.47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0</v>
      </c>
      <c r="AP180">
        <v>0</v>
      </c>
      <c r="AQ180">
        <v>0</v>
      </c>
      <c r="AR180">
        <v>0</v>
      </c>
      <c r="AS180" t="s">
        <v>3</v>
      </c>
      <c r="AT180">
        <v>0.47</v>
      </c>
      <c r="AU180" t="s">
        <v>3</v>
      </c>
      <c r="AV180">
        <v>0</v>
      </c>
      <c r="AW180">
        <v>2</v>
      </c>
      <c r="AX180">
        <v>33620248</v>
      </c>
      <c r="AY180">
        <v>1</v>
      </c>
      <c r="AZ180">
        <v>0</v>
      </c>
      <c r="BA180">
        <v>180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Y180*Source!I556</f>
        <v>0.24797199999999997</v>
      </c>
      <c r="CY180">
        <f>AA180</f>
        <v>0</v>
      </c>
      <c r="CZ180">
        <f>AE180</f>
        <v>0</v>
      </c>
      <c r="DA180">
        <f>AI180</f>
        <v>1</v>
      </c>
      <c r="DB180">
        <f t="shared" si="4"/>
        <v>0</v>
      </c>
      <c r="DC180">
        <f t="shared" si="5"/>
        <v>0</v>
      </c>
    </row>
    <row r="181" spans="1:107">
      <c r="A181">
        <f>ROW(Source!A558)</f>
        <v>558</v>
      </c>
      <c r="B181">
        <v>33525518</v>
      </c>
      <c r="C181">
        <v>33620250</v>
      </c>
      <c r="D181">
        <v>18406804</v>
      </c>
      <c r="E181">
        <v>1</v>
      </c>
      <c r="F181">
        <v>1</v>
      </c>
      <c r="G181">
        <v>1</v>
      </c>
      <c r="H181">
        <v>1</v>
      </c>
      <c r="I181" t="s">
        <v>577</v>
      </c>
      <c r="J181" t="s">
        <v>3</v>
      </c>
      <c r="K181" t="s">
        <v>578</v>
      </c>
      <c r="L181">
        <v>1369</v>
      </c>
      <c r="N181">
        <v>1013</v>
      </c>
      <c r="O181" t="s">
        <v>579</v>
      </c>
      <c r="P181" t="s">
        <v>579</v>
      </c>
      <c r="Q181">
        <v>1</v>
      </c>
      <c r="W181">
        <v>0</v>
      </c>
      <c r="X181">
        <v>254330056</v>
      </c>
      <c r="Y181">
        <v>7.67</v>
      </c>
      <c r="AA181">
        <v>0</v>
      </c>
      <c r="AB181">
        <v>0</v>
      </c>
      <c r="AC181">
        <v>0</v>
      </c>
      <c r="AD181">
        <v>221.76</v>
      </c>
      <c r="AE181">
        <v>0</v>
      </c>
      <c r="AF181">
        <v>0</v>
      </c>
      <c r="AG181">
        <v>0</v>
      </c>
      <c r="AH181">
        <v>221.76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7.67</v>
      </c>
      <c r="AU181" t="s">
        <v>3</v>
      </c>
      <c r="AV181">
        <v>1</v>
      </c>
      <c r="AW181">
        <v>2</v>
      </c>
      <c r="AX181">
        <v>33620253</v>
      </c>
      <c r="AY181">
        <v>1</v>
      </c>
      <c r="AZ181">
        <v>0</v>
      </c>
      <c r="BA181">
        <v>181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Y181*Source!I558</f>
        <v>4.0466919999999993</v>
      </c>
      <c r="CY181">
        <f>AD181</f>
        <v>221.76</v>
      </c>
      <c r="CZ181">
        <f>AH181</f>
        <v>221.76</v>
      </c>
      <c r="DA181">
        <f>AL181</f>
        <v>1</v>
      </c>
      <c r="DB181">
        <f t="shared" si="4"/>
        <v>1700.9</v>
      </c>
      <c r="DC181">
        <f t="shared" si="5"/>
        <v>0</v>
      </c>
    </row>
    <row r="182" spans="1:107">
      <c r="A182">
        <f>ROW(Source!A558)</f>
        <v>558</v>
      </c>
      <c r="B182">
        <v>33525518</v>
      </c>
      <c r="C182">
        <v>33620250</v>
      </c>
      <c r="D182">
        <v>29164349</v>
      </c>
      <c r="E182">
        <v>1</v>
      </c>
      <c r="F182">
        <v>1</v>
      </c>
      <c r="G182">
        <v>1</v>
      </c>
      <c r="H182">
        <v>3</v>
      </c>
      <c r="I182" t="s">
        <v>26</v>
      </c>
      <c r="J182" t="s">
        <v>29</v>
      </c>
      <c r="K182" t="s">
        <v>27</v>
      </c>
      <c r="L182">
        <v>1348</v>
      </c>
      <c r="N182">
        <v>1009</v>
      </c>
      <c r="O182" t="s">
        <v>28</v>
      </c>
      <c r="P182" t="s">
        <v>28</v>
      </c>
      <c r="Q182">
        <v>1000</v>
      </c>
      <c r="W182">
        <v>0</v>
      </c>
      <c r="X182">
        <v>-304821490</v>
      </c>
      <c r="Y182">
        <v>0.7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0</v>
      </c>
      <c r="AP182">
        <v>0</v>
      </c>
      <c r="AQ182">
        <v>0</v>
      </c>
      <c r="AR182">
        <v>0</v>
      </c>
      <c r="AS182" t="s">
        <v>3</v>
      </c>
      <c r="AT182">
        <v>0.7</v>
      </c>
      <c r="AU182" t="s">
        <v>3</v>
      </c>
      <c r="AV182">
        <v>0</v>
      </c>
      <c r="AW182">
        <v>2</v>
      </c>
      <c r="AX182">
        <v>33620254</v>
      </c>
      <c r="AY182">
        <v>1</v>
      </c>
      <c r="AZ182">
        <v>0</v>
      </c>
      <c r="BA182">
        <v>182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Y182*Source!I558</f>
        <v>0.36931999999999993</v>
      </c>
      <c r="CY182">
        <f>AA182</f>
        <v>0</v>
      </c>
      <c r="CZ182">
        <f>AE182</f>
        <v>0</v>
      </c>
      <c r="DA182">
        <f>AI182</f>
        <v>1</v>
      </c>
      <c r="DB182">
        <f t="shared" si="4"/>
        <v>0</v>
      </c>
      <c r="DC182">
        <f t="shared" si="5"/>
        <v>0</v>
      </c>
    </row>
    <row r="183" spans="1:107">
      <c r="A183">
        <f>ROW(Source!A560)</f>
        <v>560</v>
      </c>
      <c r="B183">
        <v>33525518</v>
      </c>
      <c r="C183">
        <v>33620377</v>
      </c>
      <c r="D183">
        <v>18406785</v>
      </c>
      <c r="E183">
        <v>1</v>
      </c>
      <c r="F183">
        <v>1</v>
      </c>
      <c r="G183">
        <v>1</v>
      </c>
      <c r="H183">
        <v>1</v>
      </c>
      <c r="I183" t="s">
        <v>586</v>
      </c>
      <c r="J183" t="s">
        <v>3</v>
      </c>
      <c r="K183" t="s">
        <v>587</v>
      </c>
      <c r="L183">
        <v>1369</v>
      </c>
      <c r="N183">
        <v>1013</v>
      </c>
      <c r="O183" t="s">
        <v>579</v>
      </c>
      <c r="P183" t="s">
        <v>579</v>
      </c>
      <c r="Q183">
        <v>1</v>
      </c>
      <c r="W183">
        <v>0</v>
      </c>
      <c r="X183">
        <v>645971194</v>
      </c>
      <c r="Y183">
        <v>146.07</v>
      </c>
      <c r="AA183">
        <v>0</v>
      </c>
      <c r="AB183">
        <v>0</v>
      </c>
      <c r="AC183">
        <v>0</v>
      </c>
      <c r="AD183">
        <v>251.89</v>
      </c>
      <c r="AE183">
        <v>0</v>
      </c>
      <c r="AF183">
        <v>0</v>
      </c>
      <c r="AG183">
        <v>0</v>
      </c>
      <c r="AH183">
        <v>251.89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146.07</v>
      </c>
      <c r="AU183" t="s">
        <v>3</v>
      </c>
      <c r="AV183">
        <v>1</v>
      </c>
      <c r="AW183">
        <v>2</v>
      </c>
      <c r="AX183">
        <v>33620384</v>
      </c>
      <c r="AY183">
        <v>1</v>
      </c>
      <c r="AZ183">
        <v>0</v>
      </c>
      <c r="BA183">
        <v>183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Y183*Source!I560</f>
        <v>99.780417</v>
      </c>
      <c r="CY183">
        <f>AD183</f>
        <v>251.89</v>
      </c>
      <c r="CZ183">
        <f>AH183</f>
        <v>251.89</v>
      </c>
      <c r="DA183">
        <f>AL183</f>
        <v>1</v>
      </c>
      <c r="DB183">
        <f t="shared" si="4"/>
        <v>36793.57</v>
      </c>
      <c r="DC183">
        <f t="shared" si="5"/>
        <v>0</v>
      </c>
    </row>
    <row r="184" spans="1:107">
      <c r="A184">
        <f>ROW(Source!A560)</f>
        <v>560</v>
      </c>
      <c r="B184">
        <v>33525518</v>
      </c>
      <c r="C184">
        <v>33620377</v>
      </c>
      <c r="D184">
        <v>121548</v>
      </c>
      <c r="E184">
        <v>1</v>
      </c>
      <c r="F184">
        <v>1</v>
      </c>
      <c r="G184">
        <v>1</v>
      </c>
      <c r="H184">
        <v>1</v>
      </c>
      <c r="I184" t="s">
        <v>30</v>
      </c>
      <c r="J184" t="s">
        <v>3</v>
      </c>
      <c r="K184" t="s">
        <v>580</v>
      </c>
      <c r="L184">
        <v>608254</v>
      </c>
      <c r="N184">
        <v>1013</v>
      </c>
      <c r="O184" t="s">
        <v>581</v>
      </c>
      <c r="P184" t="s">
        <v>581</v>
      </c>
      <c r="Q184">
        <v>1</v>
      </c>
      <c r="W184">
        <v>0</v>
      </c>
      <c r="X184">
        <v>-185737400</v>
      </c>
      <c r="Y184">
        <v>0.67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0.67</v>
      </c>
      <c r="AU184" t="s">
        <v>3</v>
      </c>
      <c r="AV184">
        <v>2</v>
      </c>
      <c r="AW184">
        <v>2</v>
      </c>
      <c r="AX184">
        <v>33620385</v>
      </c>
      <c r="AY184">
        <v>1</v>
      </c>
      <c r="AZ184">
        <v>0</v>
      </c>
      <c r="BA184">
        <v>184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Y184*Source!I560</f>
        <v>0.45767700000000006</v>
      </c>
      <c r="CY184">
        <f>AD184</f>
        <v>0</v>
      </c>
      <c r="CZ184">
        <f>AH184</f>
        <v>0</v>
      </c>
      <c r="DA184">
        <f>AL184</f>
        <v>1</v>
      </c>
      <c r="DB184">
        <f t="shared" si="4"/>
        <v>0</v>
      </c>
      <c r="DC184">
        <f t="shared" si="5"/>
        <v>0</v>
      </c>
    </row>
    <row r="185" spans="1:107">
      <c r="A185">
        <f>ROW(Source!A560)</f>
        <v>560</v>
      </c>
      <c r="B185">
        <v>33525518</v>
      </c>
      <c r="C185">
        <v>33620377</v>
      </c>
      <c r="D185">
        <v>29172556</v>
      </c>
      <c r="E185">
        <v>1</v>
      </c>
      <c r="F185">
        <v>1</v>
      </c>
      <c r="G185">
        <v>1</v>
      </c>
      <c r="H185">
        <v>2</v>
      </c>
      <c r="I185" t="s">
        <v>582</v>
      </c>
      <c r="J185" t="s">
        <v>583</v>
      </c>
      <c r="K185" t="s">
        <v>584</v>
      </c>
      <c r="L185">
        <v>1368</v>
      </c>
      <c r="N185">
        <v>1011</v>
      </c>
      <c r="O185" t="s">
        <v>585</v>
      </c>
      <c r="P185" t="s">
        <v>585</v>
      </c>
      <c r="Q185">
        <v>1</v>
      </c>
      <c r="W185">
        <v>0</v>
      </c>
      <c r="X185">
        <v>-1302720870</v>
      </c>
      <c r="Y185">
        <v>0.67</v>
      </c>
      <c r="AA185">
        <v>0</v>
      </c>
      <c r="AB185">
        <v>445.46</v>
      </c>
      <c r="AC185">
        <v>427.95</v>
      </c>
      <c r="AD185">
        <v>0</v>
      </c>
      <c r="AE185">
        <v>0</v>
      </c>
      <c r="AF185">
        <v>31.26</v>
      </c>
      <c r="AG185">
        <v>13.5</v>
      </c>
      <c r="AH185">
        <v>0</v>
      </c>
      <c r="AI185">
        <v>1</v>
      </c>
      <c r="AJ185">
        <v>14.25</v>
      </c>
      <c r="AK185">
        <v>31.7</v>
      </c>
      <c r="AL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3</v>
      </c>
      <c r="AT185">
        <v>0.67</v>
      </c>
      <c r="AU185" t="s">
        <v>3</v>
      </c>
      <c r="AV185">
        <v>0</v>
      </c>
      <c r="AW185">
        <v>2</v>
      </c>
      <c r="AX185">
        <v>33620386</v>
      </c>
      <c r="AY185">
        <v>1</v>
      </c>
      <c r="AZ185">
        <v>0</v>
      </c>
      <c r="BA185">
        <v>185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Y185*Source!I560</f>
        <v>0.45767700000000006</v>
      </c>
      <c r="CY185">
        <f>AB185</f>
        <v>445.46</v>
      </c>
      <c r="CZ185">
        <f>AF185</f>
        <v>31.26</v>
      </c>
      <c r="DA185">
        <f>AJ185</f>
        <v>14.25</v>
      </c>
      <c r="DB185">
        <f t="shared" si="4"/>
        <v>20.94</v>
      </c>
      <c r="DC185">
        <f t="shared" si="5"/>
        <v>9.0500000000000007</v>
      </c>
    </row>
    <row r="186" spans="1:107">
      <c r="A186">
        <f>ROW(Source!A560)</f>
        <v>560</v>
      </c>
      <c r="B186">
        <v>33525518</v>
      </c>
      <c r="C186">
        <v>33620377</v>
      </c>
      <c r="D186">
        <v>29145216</v>
      </c>
      <c r="E186">
        <v>1</v>
      </c>
      <c r="F186">
        <v>1</v>
      </c>
      <c r="G186">
        <v>1</v>
      </c>
      <c r="H186">
        <v>3</v>
      </c>
      <c r="I186" t="s">
        <v>588</v>
      </c>
      <c r="J186" t="s">
        <v>589</v>
      </c>
      <c r="K186" t="s">
        <v>590</v>
      </c>
      <c r="L186">
        <v>1339</v>
      </c>
      <c r="N186">
        <v>1007</v>
      </c>
      <c r="O186" t="s">
        <v>591</v>
      </c>
      <c r="P186" t="s">
        <v>591</v>
      </c>
      <c r="Q186">
        <v>1</v>
      </c>
      <c r="W186">
        <v>0</v>
      </c>
      <c r="X186">
        <v>1492286678</v>
      </c>
      <c r="Y186">
        <v>2.2000000000000002</v>
      </c>
      <c r="AA186">
        <v>3332.95</v>
      </c>
      <c r="AB186">
        <v>0</v>
      </c>
      <c r="AC186">
        <v>0</v>
      </c>
      <c r="AD186">
        <v>0</v>
      </c>
      <c r="AE186">
        <v>477.5</v>
      </c>
      <c r="AF186">
        <v>0</v>
      </c>
      <c r="AG186">
        <v>0</v>
      </c>
      <c r="AH186">
        <v>0</v>
      </c>
      <c r="AI186">
        <v>6.98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3</v>
      </c>
      <c r="AT186">
        <v>2.2000000000000002</v>
      </c>
      <c r="AU186" t="s">
        <v>3</v>
      </c>
      <c r="AV186">
        <v>0</v>
      </c>
      <c r="AW186">
        <v>2</v>
      </c>
      <c r="AX186">
        <v>33620387</v>
      </c>
      <c r="AY186">
        <v>1</v>
      </c>
      <c r="AZ186">
        <v>0</v>
      </c>
      <c r="BA186">
        <v>186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Y186*Source!I560</f>
        <v>1.5028200000000003</v>
      </c>
      <c r="CY186">
        <f>AA186</f>
        <v>3332.95</v>
      </c>
      <c r="CZ186">
        <f>AE186</f>
        <v>477.5</v>
      </c>
      <c r="DA186">
        <f>AI186</f>
        <v>6.98</v>
      </c>
      <c r="DB186">
        <f t="shared" si="4"/>
        <v>1050.5</v>
      </c>
      <c r="DC186">
        <f t="shared" si="5"/>
        <v>0</v>
      </c>
    </row>
    <row r="187" spans="1:107">
      <c r="A187">
        <f>ROW(Source!A560)</f>
        <v>560</v>
      </c>
      <c r="B187">
        <v>33525518</v>
      </c>
      <c r="C187">
        <v>33620377</v>
      </c>
      <c r="D187">
        <v>29150040</v>
      </c>
      <c r="E187">
        <v>1</v>
      </c>
      <c r="F187">
        <v>1</v>
      </c>
      <c r="G187">
        <v>1</v>
      </c>
      <c r="H187">
        <v>3</v>
      </c>
      <c r="I187" t="s">
        <v>592</v>
      </c>
      <c r="J187" t="s">
        <v>593</v>
      </c>
      <c r="K187" t="s">
        <v>594</v>
      </c>
      <c r="L187">
        <v>1339</v>
      </c>
      <c r="N187">
        <v>1007</v>
      </c>
      <c r="O187" t="s">
        <v>591</v>
      </c>
      <c r="P187" t="s">
        <v>591</v>
      </c>
      <c r="Q187">
        <v>1</v>
      </c>
      <c r="W187">
        <v>0</v>
      </c>
      <c r="X187">
        <v>693153122</v>
      </c>
      <c r="Y187">
        <v>0.35</v>
      </c>
      <c r="AA187">
        <v>22.2</v>
      </c>
      <c r="AB187">
        <v>0</v>
      </c>
      <c r="AC187">
        <v>0</v>
      </c>
      <c r="AD187">
        <v>0</v>
      </c>
      <c r="AE187">
        <v>2.44</v>
      </c>
      <c r="AF187">
        <v>0</v>
      </c>
      <c r="AG187">
        <v>0</v>
      </c>
      <c r="AH187">
        <v>0</v>
      </c>
      <c r="AI187">
        <v>9.1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0.35</v>
      </c>
      <c r="AU187" t="s">
        <v>3</v>
      </c>
      <c r="AV187">
        <v>0</v>
      </c>
      <c r="AW187">
        <v>2</v>
      </c>
      <c r="AX187">
        <v>33620388</v>
      </c>
      <c r="AY187">
        <v>1</v>
      </c>
      <c r="AZ187">
        <v>0</v>
      </c>
      <c r="BA187">
        <v>187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Y187*Source!I560</f>
        <v>0.23908499999999999</v>
      </c>
      <c r="CY187">
        <f>AA187</f>
        <v>22.2</v>
      </c>
      <c r="CZ187">
        <f>AE187</f>
        <v>2.44</v>
      </c>
      <c r="DA187">
        <f>AI187</f>
        <v>9.1</v>
      </c>
      <c r="DB187">
        <f t="shared" si="4"/>
        <v>0.85</v>
      </c>
      <c r="DC187">
        <f t="shared" si="5"/>
        <v>0</v>
      </c>
    </row>
    <row r="188" spans="1:107">
      <c r="A188">
        <f>ROW(Source!A560)</f>
        <v>560</v>
      </c>
      <c r="B188">
        <v>33525518</v>
      </c>
      <c r="C188">
        <v>33620377</v>
      </c>
      <c r="D188">
        <v>29164349</v>
      </c>
      <c r="E188">
        <v>1</v>
      </c>
      <c r="F188">
        <v>1</v>
      </c>
      <c r="G188">
        <v>1</v>
      </c>
      <c r="H188">
        <v>3</v>
      </c>
      <c r="I188" t="s">
        <v>26</v>
      </c>
      <c r="J188" t="s">
        <v>29</v>
      </c>
      <c r="K188" t="s">
        <v>27</v>
      </c>
      <c r="L188">
        <v>1348</v>
      </c>
      <c r="N188">
        <v>1009</v>
      </c>
      <c r="O188" t="s">
        <v>28</v>
      </c>
      <c r="P188" t="s">
        <v>28</v>
      </c>
      <c r="Q188">
        <v>1000</v>
      </c>
      <c r="W188">
        <v>0</v>
      </c>
      <c r="X188">
        <v>-304821490</v>
      </c>
      <c r="Y188">
        <v>3.38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0</v>
      </c>
      <c r="AP188">
        <v>0</v>
      </c>
      <c r="AQ188">
        <v>0</v>
      </c>
      <c r="AR188">
        <v>0</v>
      </c>
      <c r="AS188" t="s">
        <v>3</v>
      </c>
      <c r="AT188">
        <v>3.38</v>
      </c>
      <c r="AU188" t="s">
        <v>3</v>
      </c>
      <c r="AV188">
        <v>0</v>
      </c>
      <c r="AW188">
        <v>2</v>
      </c>
      <c r="AX188">
        <v>33620389</v>
      </c>
      <c r="AY188">
        <v>1</v>
      </c>
      <c r="AZ188">
        <v>0</v>
      </c>
      <c r="BA188">
        <v>188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Y188*Source!I560</f>
        <v>2.308878</v>
      </c>
      <c r="CY188">
        <f>AA188</f>
        <v>0</v>
      </c>
      <c r="CZ188">
        <f>AE188</f>
        <v>0</v>
      </c>
      <c r="DA188">
        <f>AI188</f>
        <v>1</v>
      </c>
      <c r="DB188">
        <f t="shared" si="4"/>
        <v>0</v>
      </c>
      <c r="DC188">
        <f t="shared" si="5"/>
        <v>0</v>
      </c>
    </row>
    <row r="189" spans="1:107">
      <c r="A189">
        <f>ROW(Source!A562)</f>
        <v>562</v>
      </c>
      <c r="B189">
        <v>33525518</v>
      </c>
      <c r="C189">
        <v>33639530</v>
      </c>
      <c r="D189">
        <v>18406804</v>
      </c>
      <c r="E189">
        <v>1</v>
      </c>
      <c r="F189">
        <v>1</v>
      </c>
      <c r="G189">
        <v>1</v>
      </c>
      <c r="H189">
        <v>1</v>
      </c>
      <c r="I189" t="s">
        <v>577</v>
      </c>
      <c r="J189" t="s">
        <v>3</v>
      </c>
      <c r="K189" t="s">
        <v>578</v>
      </c>
      <c r="L189">
        <v>1369</v>
      </c>
      <c r="N189">
        <v>1013</v>
      </c>
      <c r="O189" t="s">
        <v>579</v>
      </c>
      <c r="P189" t="s">
        <v>579</v>
      </c>
      <c r="Q189">
        <v>1</v>
      </c>
      <c r="W189">
        <v>0</v>
      </c>
      <c r="X189">
        <v>254330056</v>
      </c>
      <c r="Y189">
        <v>22.82</v>
      </c>
      <c r="AA189">
        <v>0</v>
      </c>
      <c r="AB189">
        <v>0</v>
      </c>
      <c r="AC189">
        <v>0</v>
      </c>
      <c r="AD189">
        <v>221.76</v>
      </c>
      <c r="AE189">
        <v>0</v>
      </c>
      <c r="AF189">
        <v>0</v>
      </c>
      <c r="AG189">
        <v>0</v>
      </c>
      <c r="AH189">
        <v>221.76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22.82</v>
      </c>
      <c r="AU189" t="s">
        <v>3</v>
      </c>
      <c r="AV189">
        <v>1</v>
      </c>
      <c r="AW189">
        <v>2</v>
      </c>
      <c r="AX189">
        <v>33639532</v>
      </c>
      <c r="AY189">
        <v>1</v>
      </c>
      <c r="AZ189">
        <v>0</v>
      </c>
      <c r="BA189">
        <v>189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Y189*Source!I562</f>
        <v>12.039831999999999</v>
      </c>
      <c r="CY189">
        <f>AD189</f>
        <v>221.76</v>
      </c>
      <c r="CZ189">
        <f>AH189</f>
        <v>221.76</v>
      </c>
      <c r="DA189">
        <f>AL189</f>
        <v>1</v>
      </c>
      <c r="DB189">
        <f t="shared" si="4"/>
        <v>5060.5600000000004</v>
      </c>
      <c r="DC189">
        <f t="shared" si="5"/>
        <v>0</v>
      </c>
    </row>
    <row r="190" spans="1:107">
      <c r="A190">
        <f>ROW(Source!A598)</f>
        <v>598</v>
      </c>
      <c r="B190">
        <v>33525518</v>
      </c>
      <c r="C190">
        <v>33622108</v>
      </c>
      <c r="D190">
        <v>18406804</v>
      </c>
      <c r="E190">
        <v>1</v>
      </c>
      <c r="F190">
        <v>1</v>
      </c>
      <c r="G190">
        <v>1</v>
      </c>
      <c r="H190">
        <v>1</v>
      </c>
      <c r="I190" t="s">
        <v>577</v>
      </c>
      <c r="J190" t="s">
        <v>3</v>
      </c>
      <c r="K190" t="s">
        <v>578</v>
      </c>
      <c r="L190">
        <v>1369</v>
      </c>
      <c r="N190">
        <v>1013</v>
      </c>
      <c r="O190" t="s">
        <v>579</v>
      </c>
      <c r="P190" t="s">
        <v>579</v>
      </c>
      <c r="Q190">
        <v>1</v>
      </c>
      <c r="W190">
        <v>0</v>
      </c>
      <c r="X190">
        <v>254330056</v>
      </c>
      <c r="Y190">
        <v>3.77</v>
      </c>
      <c r="AA190">
        <v>0</v>
      </c>
      <c r="AB190">
        <v>0</v>
      </c>
      <c r="AC190">
        <v>0</v>
      </c>
      <c r="AD190">
        <v>221.76</v>
      </c>
      <c r="AE190">
        <v>0</v>
      </c>
      <c r="AF190">
        <v>0</v>
      </c>
      <c r="AG190">
        <v>0</v>
      </c>
      <c r="AH190">
        <v>221.76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3</v>
      </c>
      <c r="AT190">
        <v>3.77</v>
      </c>
      <c r="AU190" t="s">
        <v>3</v>
      </c>
      <c r="AV190">
        <v>1</v>
      </c>
      <c r="AW190">
        <v>2</v>
      </c>
      <c r="AX190">
        <v>33622111</v>
      </c>
      <c r="AY190">
        <v>1</v>
      </c>
      <c r="AZ190">
        <v>0</v>
      </c>
      <c r="BA190">
        <v>190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Y190*Source!I598</f>
        <v>1.3255320000000002</v>
      </c>
      <c r="CY190">
        <f>AD190</f>
        <v>221.76</v>
      </c>
      <c r="CZ190">
        <f>AH190</f>
        <v>221.76</v>
      </c>
      <c r="DA190">
        <f>AL190</f>
        <v>1</v>
      </c>
      <c r="DB190">
        <f t="shared" si="4"/>
        <v>836.04</v>
      </c>
      <c r="DC190">
        <f t="shared" si="5"/>
        <v>0</v>
      </c>
    </row>
    <row r="191" spans="1:107">
      <c r="A191">
        <f>ROW(Source!A598)</f>
        <v>598</v>
      </c>
      <c r="B191">
        <v>33525518</v>
      </c>
      <c r="C191">
        <v>33622108</v>
      </c>
      <c r="D191">
        <v>29164349</v>
      </c>
      <c r="E191">
        <v>1</v>
      </c>
      <c r="F191">
        <v>1</v>
      </c>
      <c r="G191">
        <v>1</v>
      </c>
      <c r="H191">
        <v>3</v>
      </c>
      <c r="I191" t="s">
        <v>26</v>
      </c>
      <c r="J191" t="s">
        <v>29</v>
      </c>
      <c r="K191" t="s">
        <v>27</v>
      </c>
      <c r="L191">
        <v>1348</v>
      </c>
      <c r="N191">
        <v>1009</v>
      </c>
      <c r="O191" t="s">
        <v>28</v>
      </c>
      <c r="P191" t="s">
        <v>28</v>
      </c>
      <c r="Q191">
        <v>1000</v>
      </c>
      <c r="W191">
        <v>0</v>
      </c>
      <c r="X191">
        <v>-304821490</v>
      </c>
      <c r="Y191">
        <v>0.11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0</v>
      </c>
      <c r="AP191">
        <v>0</v>
      </c>
      <c r="AQ191">
        <v>0</v>
      </c>
      <c r="AR191">
        <v>0</v>
      </c>
      <c r="AS191" t="s">
        <v>3</v>
      </c>
      <c r="AT191">
        <v>0.11</v>
      </c>
      <c r="AU191" t="s">
        <v>3</v>
      </c>
      <c r="AV191">
        <v>0</v>
      </c>
      <c r="AW191">
        <v>2</v>
      </c>
      <c r="AX191">
        <v>33622112</v>
      </c>
      <c r="AY191">
        <v>1</v>
      </c>
      <c r="AZ191">
        <v>0</v>
      </c>
      <c r="BA191">
        <v>191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Y191*Source!I598</f>
        <v>3.8676000000000002E-2</v>
      </c>
      <c r="CY191">
        <f>AA191</f>
        <v>0</v>
      </c>
      <c r="CZ191">
        <f>AE191</f>
        <v>0</v>
      </c>
      <c r="DA191">
        <f>AI191</f>
        <v>1</v>
      </c>
      <c r="DB191">
        <f t="shared" si="4"/>
        <v>0</v>
      </c>
      <c r="DC191">
        <f t="shared" si="5"/>
        <v>0</v>
      </c>
    </row>
    <row r="192" spans="1:107">
      <c r="A192">
        <f>ROW(Source!A600)</f>
        <v>600</v>
      </c>
      <c r="B192">
        <v>33525518</v>
      </c>
      <c r="C192">
        <v>33622098</v>
      </c>
      <c r="D192">
        <v>18406804</v>
      </c>
      <c r="E192">
        <v>1</v>
      </c>
      <c r="F192">
        <v>1</v>
      </c>
      <c r="G192">
        <v>1</v>
      </c>
      <c r="H192">
        <v>1</v>
      </c>
      <c r="I192" t="s">
        <v>577</v>
      </c>
      <c r="J192" t="s">
        <v>3</v>
      </c>
      <c r="K192" t="s">
        <v>578</v>
      </c>
      <c r="L192">
        <v>1369</v>
      </c>
      <c r="N192">
        <v>1013</v>
      </c>
      <c r="O192" t="s">
        <v>579</v>
      </c>
      <c r="P192" t="s">
        <v>579</v>
      </c>
      <c r="Q192">
        <v>1</v>
      </c>
      <c r="W192">
        <v>0</v>
      </c>
      <c r="X192">
        <v>254330056</v>
      </c>
      <c r="Y192">
        <v>11.39</v>
      </c>
      <c r="AA192">
        <v>0</v>
      </c>
      <c r="AB192">
        <v>0</v>
      </c>
      <c r="AC192">
        <v>0</v>
      </c>
      <c r="AD192">
        <v>221.76</v>
      </c>
      <c r="AE192">
        <v>0</v>
      </c>
      <c r="AF192">
        <v>0</v>
      </c>
      <c r="AG192">
        <v>0</v>
      </c>
      <c r="AH192">
        <v>221.76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3</v>
      </c>
      <c r="AT192">
        <v>11.39</v>
      </c>
      <c r="AU192" t="s">
        <v>3</v>
      </c>
      <c r="AV192">
        <v>1</v>
      </c>
      <c r="AW192">
        <v>2</v>
      </c>
      <c r="AX192">
        <v>33622103</v>
      </c>
      <c r="AY192">
        <v>1</v>
      </c>
      <c r="AZ192">
        <v>0</v>
      </c>
      <c r="BA192">
        <v>192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Y192*Source!I600</f>
        <v>7.6313000000000004</v>
      </c>
      <c r="CY192">
        <f>AD192</f>
        <v>221.76</v>
      </c>
      <c r="CZ192">
        <f>AH192</f>
        <v>221.76</v>
      </c>
      <c r="DA192">
        <f>AL192</f>
        <v>1</v>
      </c>
      <c r="DB192">
        <f t="shared" si="4"/>
        <v>2525.85</v>
      </c>
      <c r="DC192">
        <f t="shared" si="5"/>
        <v>0</v>
      </c>
    </row>
    <row r="193" spans="1:107">
      <c r="A193">
        <f>ROW(Source!A600)</f>
        <v>600</v>
      </c>
      <c r="B193">
        <v>33525518</v>
      </c>
      <c r="C193">
        <v>33622098</v>
      </c>
      <c r="D193">
        <v>121548</v>
      </c>
      <c r="E193">
        <v>1</v>
      </c>
      <c r="F193">
        <v>1</v>
      </c>
      <c r="G193">
        <v>1</v>
      </c>
      <c r="H193">
        <v>1</v>
      </c>
      <c r="I193" t="s">
        <v>30</v>
      </c>
      <c r="J193" t="s">
        <v>3</v>
      </c>
      <c r="K193" t="s">
        <v>580</v>
      </c>
      <c r="L193">
        <v>608254</v>
      </c>
      <c r="N193">
        <v>1013</v>
      </c>
      <c r="O193" t="s">
        <v>581</v>
      </c>
      <c r="P193" t="s">
        <v>581</v>
      </c>
      <c r="Q193">
        <v>1</v>
      </c>
      <c r="W193">
        <v>0</v>
      </c>
      <c r="X193">
        <v>-185737400</v>
      </c>
      <c r="Y193">
        <v>0.13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3</v>
      </c>
      <c r="AT193">
        <v>0.13</v>
      </c>
      <c r="AU193" t="s">
        <v>3</v>
      </c>
      <c r="AV193">
        <v>2</v>
      </c>
      <c r="AW193">
        <v>2</v>
      </c>
      <c r="AX193">
        <v>33622104</v>
      </c>
      <c r="AY193">
        <v>1</v>
      </c>
      <c r="AZ193">
        <v>0</v>
      </c>
      <c r="BA193">
        <v>193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Y193*Source!I600</f>
        <v>8.7100000000000011E-2</v>
      </c>
      <c r="CY193">
        <f>AD193</f>
        <v>0</v>
      </c>
      <c r="CZ193">
        <f>AH193</f>
        <v>0</v>
      </c>
      <c r="DA193">
        <f>AL193</f>
        <v>1</v>
      </c>
      <c r="DB193">
        <f t="shared" ref="DB193:DB229" si="6">ROUND(ROUND(AT193*CZ193,2),6)</f>
        <v>0</v>
      </c>
      <c r="DC193">
        <f t="shared" ref="DC193:DC229" si="7">ROUND(ROUND(AT193*AG193,2),6)</f>
        <v>0</v>
      </c>
    </row>
    <row r="194" spans="1:107">
      <c r="A194">
        <f>ROW(Source!A600)</f>
        <v>600</v>
      </c>
      <c r="B194">
        <v>33525518</v>
      </c>
      <c r="C194">
        <v>33622098</v>
      </c>
      <c r="D194">
        <v>29172556</v>
      </c>
      <c r="E194">
        <v>1</v>
      </c>
      <c r="F194">
        <v>1</v>
      </c>
      <c r="G194">
        <v>1</v>
      </c>
      <c r="H194">
        <v>2</v>
      </c>
      <c r="I194" t="s">
        <v>582</v>
      </c>
      <c r="J194" t="s">
        <v>583</v>
      </c>
      <c r="K194" t="s">
        <v>584</v>
      </c>
      <c r="L194">
        <v>1368</v>
      </c>
      <c r="N194">
        <v>1011</v>
      </c>
      <c r="O194" t="s">
        <v>585</v>
      </c>
      <c r="P194" t="s">
        <v>585</v>
      </c>
      <c r="Q194">
        <v>1</v>
      </c>
      <c r="W194">
        <v>0</v>
      </c>
      <c r="X194">
        <v>-1302720870</v>
      </c>
      <c r="Y194">
        <v>0.13</v>
      </c>
      <c r="AA194">
        <v>0</v>
      </c>
      <c r="AB194">
        <v>445.46</v>
      </c>
      <c r="AC194">
        <v>427.95</v>
      </c>
      <c r="AD194">
        <v>0</v>
      </c>
      <c r="AE194">
        <v>0</v>
      </c>
      <c r="AF194">
        <v>31.26</v>
      </c>
      <c r="AG194">
        <v>13.5</v>
      </c>
      <c r="AH194">
        <v>0</v>
      </c>
      <c r="AI194">
        <v>1</v>
      </c>
      <c r="AJ194">
        <v>14.25</v>
      </c>
      <c r="AK194">
        <v>31.7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3</v>
      </c>
      <c r="AT194">
        <v>0.13</v>
      </c>
      <c r="AU194" t="s">
        <v>3</v>
      </c>
      <c r="AV194">
        <v>0</v>
      </c>
      <c r="AW194">
        <v>2</v>
      </c>
      <c r="AX194">
        <v>33622105</v>
      </c>
      <c r="AY194">
        <v>1</v>
      </c>
      <c r="AZ194">
        <v>0</v>
      </c>
      <c r="BA194">
        <v>194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Y194*Source!I600</f>
        <v>8.7100000000000011E-2</v>
      </c>
      <c r="CY194">
        <f>AB194</f>
        <v>445.46</v>
      </c>
      <c r="CZ194">
        <f>AF194</f>
        <v>31.26</v>
      </c>
      <c r="DA194">
        <f>AJ194</f>
        <v>14.25</v>
      </c>
      <c r="DB194">
        <f t="shared" si="6"/>
        <v>4.0599999999999996</v>
      </c>
      <c r="DC194">
        <f t="shared" si="7"/>
        <v>1.76</v>
      </c>
    </row>
    <row r="195" spans="1:107">
      <c r="A195">
        <f>ROW(Source!A600)</f>
        <v>600</v>
      </c>
      <c r="B195">
        <v>33525518</v>
      </c>
      <c r="C195">
        <v>33622098</v>
      </c>
      <c r="D195">
        <v>29164349</v>
      </c>
      <c r="E195">
        <v>1</v>
      </c>
      <c r="F195">
        <v>1</v>
      </c>
      <c r="G195">
        <v>1</v>
      </c>
      <c r="H195">
        <v>3</v>
      </c>
      <c r="I195" t="s">
        <v>26</v>
      </c>
      <c r="J195" t="s">
        <v>29</v>
      </c>
      <c r="K195" t="s">
        <v>27</v>
      </c>
      <c r="L195">
        <v>1348</v>
      </c>
      <c r="N195">
        <v>1009</v>
      </c>
      <c r="O195" t="s">
        <v>28</v>
      </c>
      <c r="P195" t="s">
        <v>28</v>
      </c>
      <c r="Q195">
        <v>1000</v>
      </c>
      <c r="W195">
        <v>0</v>
      </c>
      <c r="X195">
        <v>-304821490</v>
      </c>
      <c r="Y195">
        <v>0.47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1</v>
      </c>
      <c r="AJ195">
        <v>1</v>
      </c>
      <c r="AK195">
        <v>1</v>
      </c>
      <c r="AL195">
        <v>1</v>
      </c>
      <c r="AN195">
        <v>0</v>
      </c>
      <c r="AO195">
        <v>0</v>
      </c>
      <c r="AP195">
        <v>0</v>
      </c>
      <c r="AQ195">
        <v>0</v>
      </c>
      <c r="AR195">
        <v>0</v>
      </c>
      <c r="AS195" t="s">
        <v>3</v>
      </c>
      <c r="AT195">
        <v>0.47</v>
      </c>
      <c r="AU195" t="s">
        <v>3</v>
      </c>
      <c r="AV195">
        <v>0</v>
      </c>
      <c r="AW195">
        <v>2</v>
      </c>
      <c r="AX195">
        <v>33622106</v>
      </c>
      <c r="AY195">
        <v>1</v>
      </c>
      <c r="AZ195">
        <v>0</v>
      </c>
      <c r="BA195">
        <v>195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Y195*Source!I600</f>
        <v>0.31490000000000001</v>
      </c>
      <c r="CY195">
        <f>AA195</f>
        <v>0</v>
      </c>
      <c r="CZ195">
        <f>AE195</f>
        <v>0</v>
      </c>
      <c r="DA195">
        <f>AI195</f>
        <v>1</v>
      </c>
      <c r="DB195">
        <f t="shared" si="6"/>
        <v>0</v>
      </c>
      <c r="DC195">
        <f t="shared" si="7"/>
        <v>0</v>
      </c>
    </row>
    <row r="196" spans="1:107">
      <c r="A196">
        <f>ROW(Source!A602)</f>
        <v>602</v>
      </c>
      <c r="B196">
        <v>33525518</v>
      </c>
      <c r="C196">
        <v>33622092</v>
      </c>
      <c r="D196">
        <v>18406804</v>
      </c>
      <c r="E196">
        <v>1</v>
      </c>
      <c r="F196">
        <v>1</v>
      </c>
      <c r="G196">
        <v>1</v>
      </c>
      <c r="H196">
        <v>1</v>
      </c>
      <c r="I196" t="s">
        <v>577</v>
      </c>
      <c r="J196" t="s">
        <v>3</v>
      </c>
      <c r="K196" t="s">
        <v>578</v>
      </c>
      <c r="L196">
        <v>1369</v>
      </c>
      <c r="N196">
        <v>1013</v>
      </c>
      <c r="O196" t="s">
        <v>579</v>
      </c>
      <c r="P196" t="s">
        <v>579</v>
      </c>
      <c r="Q196">
        <v>1</v>
      </c>
      <c r="W196">
        <v>0</v>
      </c>
      <c r="X196">
        <v>254330056</v>
      </c>
      <c r="Y196">
        <v>7.67</v>
      </c>
      <c r="AA196">
        <v>0</v>
      </c>
      <c r="AB196">
        <v>0</v>
      </c>
      <c r="AC196">
        <v>0</v>
      </c>
      <c r="AD196">
        <v>221.76</v>
      </c>
      <c r="AE196">
        <v>0</v>
      </c>
      <c r="AF196">
        <v>0</v>
      </c>
      <c r="AG196">
        <v>0</v>
      </c>
      <c r="AH196">
        <v>221.76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7.67</v>
      </c>
      <c r="AU196" t="s">
        <v>3</v>
      </c>
      <c r="AV196">
        <v>1</v>
      </c>
      <c r="AW196">
        <v>2</v>
      </c>
      <c r="AX196">
        <v>33622095</v>
      </c>
      <c r="AY196">
        <v>1</v>
      </c>
      <c r="AZ196">
        <v>0</v>
      </c>
      <c r="BA196">
        <v>196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Y196*Source!I602</f>
        <v>5.1389000000000005</v>
      </c>
      <c r="CY196">
        <f>AD196</f>
        <v>221.76</v>
      </c>
      <c r="CZ196">
        <f>AH196</f>
        <v>221.76</v>
      </c>
      <c r="DA196">
        <f>AL196</f>
        <v>1</v>
      </c>
      <c r="DB196">
        <f t="shared" si="6"/>
        <v>1700.9</v>
      </c>
      <c r="DC196">
        <f t="shared" si="7"/>
        <v>0</v>
      </c>
    </row>
    <row r="197" spans="1:107">
      <c r="A197">
        <f>ROW(Source!A602)</f>
        <v>602</v>
      </c>
      <c r="B197">
        <v>33525518</v>
      </c>
      <c r="C197">
        <v>33622092</v>
      </c>
      <c r="D197">
        <v>29164349</v>
      </c>
      <c r="E197">
        <v>1</v>
      </c>
      <c r="F197">
        <v>1</v>
      </c>
      <c r="G197">
        <v>1</v>
      </c>
      <c r="H197">
        <v>3</v>
      </c>
      <c r="I197" t="s">
        <v>26</v>
      </c>
      <c r="J197" t="s">
        <v>29</v>
      </c>
      <c r="K197" t="s">
        <v>27</v>
      </c>
      <c r="L197">
        <v>1348</v>
      </c>
      <c r="N197">
        <v>1009</v>
      </c>
      <c r="O197" t="s">
        <v>28</v>
      </c>
      <c r="P197" t="s">
        <v>28</v>
      </c>
      <c r="Q197">
        <v>1000</v>
      </c>
      <c r="W197">
        <v>0</v>
      </c>
      <c r="X197">
        <v>-304821490</v>
      </c>
      <c r="Y197">
        <v>0.7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0</v>
      </c>
      <c r="AP197">
        <v>0</v>
      </c>
      <c r="AQ197">
        <v>0</v>
      </c>
      <c r="AR197">
        <v>0</v>
      </c>
      <c r="AS197" t="s">
        <v>3</v>
      </c>
      <c r="AT197">
        <v>0.7</v>
      </c>
      <c r="AU197" t="s">
        <v>3</v>
      </c>
      <c r="AV197">
        <v>0</v>
      </c>
      <c r="AW197">
        <v>2</v>
      </c>
      <c r="AX197">
        <v>33622096</v>
      </c>
      <c r="AY197">
        <v>1</v>
      </c>
      <c r="AZ197">
        <v>0</v>
      </c>
      <c r="BA197">
        <v>197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Y197*Source!I602</f>
        <v>0.46899999999999997</v>
      </c>
      <c r="CY197">
        <f>AA197</f>
        <v>0</v>
      </c>
      <c r="CZ197">
        <f>AE197</f>
        <v>0</v>
      </c>
      <c r="DA197">
        <f>AI197</f>
        <v>1</v>
      </c>
      <c r="DB197">
        <f t="shared" si="6"/>
        <v>0</v>
      </c>
      <c r="DC197">
        <f t="shared" si="7"/>
        <v>0</v>
      </c>
    </row>
    <row r="198" spans="1:107">
      <c r="A198">
        <f>ROW(Source!A604)</f>
        <v>604</v>
      </c>
      <c r="B198">
        <v>33525518</v>
      </c>
      <c r="C198">
        <v>33622078</v>
      </c>
      <c r="D198">
        <v>18406785</v>
      </c>
      <c r="E198">
        <v>1</v>
      </c>
      <c r="F198">
        <v>1</v>
      </c>
      <c r="G198">
        <v>1</v>
      </c>
      <c r="H198">
        <v>1</v>
      </c>
      <c r="I198" t="s">
        <v>586</v>
      </c>
      <c r="J198" t="s">
        <v>3</v>
      </c>
      <c r="K198" t="s">
        <v>587</v>
      </c>
      <c r="L198">
        <v>1369</v>
      </c>
      <c r="N198">
        <v>1013</v>
      </c>
      <c r="O198" t="s">
        <v>579</v>
      </c>
      <c r="P198" t="s">
        <v>579</v>
      </c>
      <c r="Q198">
        <v>1</v>
      </c>
      <c r="W198">
        <v>0</v>
      </c>
      <c r="X198">
        <v>645971194</v>
      </c>
      <c r="Y198">
        <v>146.07</v>
      </c>
      <c r="AA198">
        <v>0</v>
      </c>
      <c r="AB198">
        <v>0</v>
      </c>
      <c r="AC198">
        <v>0</v>
      </c>
      <c r="AD198">
        <v>251.89</v>
      </c>
      <c r="AE198">
        <v>0</v>
      </c>
      <c r="AF198">
        <v>0</v>
      </c>
      <c r="AG198">
        <v>0</v>
      </c>
      <c r="AH198">
        <v>251.89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146.07</v>
      </c>
      <c r="AU198" t="s">
        <v>3</v>
      </c>
      <c r="AV198">
        <v>1</v>
      </c>
      <c r="AW198">
        <v>2</v>
      </c>
      <c r="AX198">
        <v>33622085</v>
      </c>
      <c r="AY198">
        <v>1</v>
      </c>
      <c r="AZ198">
        <v>0</v>
      </c>
      <c r="BA198">
        <v>198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Y198*Source!I604</f>
        <v>125.6202</v>
      </c>
      <c r="CY198">
        <f>AD198</f>
        <v>251.89</v>
      </c>
      <c r="CZ198">
        <f>AH198</f>
        <v>251.89</v>
      </c>
      <c r="DA198">
        <f>AL198</f>
        <v>1</v>
      </c>
      <c r="DB198">
        <f t="shared" si="6"/>
        <v>36793.57</v>
      </c>
      <c r="DC198">
        <f t="shared" si="7"/>
        <v>0</v>
      </c>
    </row>
    <row r="199" spans="1:107">
      <c r="A199">
        <f>ROW(Source!A604)</f>
        <v>604</v>
      </c>
      <c r="B199">
        <v>33525518</v>
      </c>
      <c r="C199">
        <v>33622078</v>
      </c>
      <c r="D199">
        <v>121548</v>
      </c>
      <c r="E199">
        <v>1</v>
      </c>
      <c r="F199">
        <v>1</v>
      </c>
      <c r="G199">
        <v>1</v>
      </c>
      <c r="H199">
        <v>1</v>
      </c>
      <c r="I199" t="s">
        <v>30</v>
      </c>
      <c r="J199" t="s">
        <v>3</v>
      </c>
      <c r="K199" t="s">
        <v>580</v>
      </c>
      <c r="L199">
        <v>608254</v>
      </c>
      <c r="N199">
        <v>1013</v>
      </c>
      <c r="O199" t="s">
        <v>581</v>
      </c>
      <c r="P199" t="s">
        <v>581</v>
      </c>
      <c r="Q199">
        <v>1</v>
      </c>
      <c r="W199">
        <v>0</v>
      </c>
      <c r="X199">
        <v>-185737400</v>
      </c>
      <c r="Y199">
        <v>0.67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3</v>
      </c>
      <c r="AT199">
        <v>0.67</v>
      </c>
      <c r="AU199" t="s">
        <v>3</v>
      </c>
      <c r="AV199">
        <v>2</v>
      </c>
      <c r="AW199">
        <v>2</v>
      </c>
      <c r="AX199">
        <v>33622086</v>
      </c>
      <c r="AY199">
        <v>1</v>
      </c>
      <c r="AZ199">
        <v>0</v>
      </c>
      <c r="BA199">
        <v>199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Y199*Source!I604</f>
        <v>0.57620000000000005</v>
      </c>
      <c r="CY199">
        <f>AD199</f>
        <v>0</v>
      </c>
      <c r="CZ199">
        <f>AH199</f>
        <v>0</v>
      </c>
      <c r="DA199">
        <f>AL199</f>
        <v>1</v>
      </c>
      <c r="DB199">
        <f t="shared" si="6"/>
        <v>0</v>
      </c>
      <c r="DC199">
        <f t="shared" si="7"/>
        <v>0</v>
      </c>
    </row>
    <row r="200" spans="1:107">
      <c r="A200">
        <f>ROW(Source!A604)</f>
        <v>604</v>
      </c>
      <c r="B200">
        <v>33525518</v>
      </c>
      <c r="C200">
        <v>33622078</v>
      </c>
      <c r="D200">
        <v>29172556</v>
      </c>
      <c r="E200">
        <v>1</v>
      </c>
      <c r="F200">
        <v>1</v>
      </c>
      <c r="G200">
        <v>1</v>
      </c>
      <c r="H200">
        <v>2</v>
      </c>
      <c r="I200" t="s">
        <v>582</v>
      </c>
      <c r="J200" t="s">
        <v>583</v>
      </c>
      <c r="K200" t="s">
        <v>584</v>
      </c>
      <c r="L200">
        <v>1368</v>
      </c>
      <c r="N200">
        <v>1011</v>
      </c>
      <c r="O200" t="s">
        <v>585</v>
      </c>
      <c r="P200" t="s">
        <v>585</v>
      </c>
      <c r="Q200">
        <v>1</v>
      </c>
      <c r="W200">
        <v>0</v>
      </c>
      <c r="X200">
        <v>-1302720870</v>
      </c>
      <c r="Y200">
        <v>0.67</v>
      </c>
      <c r="AA200">
        <v>0</v>
      </c>
      <c r="AB200">
        <v>445.46</v>
      </c>
      <c r="AC200">
        <v>427.95</v>
      </c>
      <c r="AD200">
        <v>0</v>
      </c>
      <c r="AE200">
        <v>0</v>
      </c>
      <c r="AF200">
        <v>31.26</v>
      </c>
      <c r="AG200">
        <v>13.5</v>
      </c>
      <c r="AH200">
        <v>0</v>
      </c>
      <c r="AI200">
        <v>1</v>
      </c>
      <c r="AJ200">
        <v>14.25</v>
      </c>
      <c r="AK200">
        <v>31.7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3</v>
      </c>
      <c r="AT200">
        <v>0.67</v>
      </c>
      <c r="AU200" t="s">
        <v>3</v>
      </c>
      <c r="AV200">
        <v>0</v>
      </c>
      <c r="AW200">
        <v>2</v>
      </c>
      <c r="AX200">
        <v>33622087</v>
      </c>
      <c r="AY200">
        <v>1</v>
      </c>
      <c r="AZ200">
        <v>0</v>
      </c>
      <c r="BA200">
        <v>200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Y200*Source!I604</f>
        <v>0.57620000000000005</v>
      </c>
      <c r="CY200">
        <f>AB200</f>
        <v>445.46</v>
      </c>
      <c r="CZ200">
        <f>AF200</f>
        <v>31.26</v>
      </c>
      <c r="DA200">
        <f>AJ200</f>
        <v>14.25</v>
      </c>
      <c r="DB200">
        <f t="shared" si="6"/>
        <v>20.94</v>
      </c>
      <c r="DC200">
        <f t="shared" si="7"/>
        <v>9.0500000000000007</v>
      </c>
    </row>
    <row r="201" spans="1:107">
      <c r="A201">
        <f>ROW(Source!A604)</f>
        <v>604</v>
      </c>
      <c r="B201">
        <v>33525518</v>
      </c>
      <c r="C201">
        <v>33622078</v>
      </c>
      <c r="D201">
        <v>29145216</v>
      </c>
      <c r="E201">
        <v>1</v>
      </c>
      <c r="F201">
        <v>1</v>
      </c>
      <c r="G201">
        <v>1</v>
      </c>
      <c r="H201">
        <v>3</v>
      </c>
      <c r="I201" t="s">
        <v>588</v>
      </c>
      <c r="J201" t="s">
        <v>589</v>
      </c>
      <c r="K201" t="s">
        <v>590</v>
      </c>
      <c r="L201">
        <v>1339</v>
      </c>
      <c r="N201">
        <v>1007</v>
      </c>
      <c r="O201" t="s">
        <v>591</v>
      </c>
      <c r="P201" t="s">
        <v>591</v>
      </c>
      <c r="Q201">
        <v>1</v>
      </c>
      <c r="W201">
        <v>0</v>
      </c>
      <c r="X201">
        <v>1492286678</v>
      </c>
      <c r="Y201">
        <v>2.2000000000000002</v>
      </c>
      <c r="AA201">
        <v>3332.95</v>
      </c>
      <c r="AB201">
        <v>0</v>
      </c>
      <c r="AC201">
        <v>0</v>
      </c>
      <c r="AD201">
        <v>0</v>
      </c>
      <c r="AE201">
        <v>477.5</v>
      </c>
      <c r="AF201">
        <v>0</v>
      </c>
      <c r="AG201">
        <v>0</v>
      </c>
      <c r="AH201">
        <v>0</v>
      </c>
      <c r="AI201">
        <v>6.98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2.2000000000000002</v>
      </c>
      <c r="AU201" t="s">
        <v>3</v>
      </c>
      <c r="AV201">
        <v>0</v>
      </c>
      <c r="AW201">
        <v>2</v>
      </c>
      <c r="AX201">
        <v>33622088</v>
      </c>
      <c r="AY201">
        <v>1</v>
      </c>
      <c r="AZ201">
        <v>0</v>
      </c>
      <c r="BA201">
        <v>201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Y201*Source!I604</f>
        <v>1.8920000000000001</v>
      </c>
      <c r="CY201">
        <f>AA201</f>
        <v>3332.95</v>
      </c>
      <c r="CZ201">
        <f>AE201</f>
        <v>477.5</v>
      </c>
      <c r="DA201">
        <f>AI201</f>
        <v>6.98</v>
      </c>
      <c r="DB201">
        <f t="shared" si="6"/>
        <v>1050.5</v>
      </c>
      <c r="DC201">
        <f t="shared" si="7"/>
        <v>0</v>
      </c>
    </row>
    <row r="202" spans="1:107">
      <c r="A202">
        <f>ROW(Source!A604)</f>
        <v>604</v>
      </c>
      <c r="B202">
        <v>33525518</v>
      </c>
      <c r="C202">
        <v>33622078</v>
      </c>
      <c r="D202">
        <v>29150040</v>
      </c>
      <c r="E202">
        <v>1</v>
      </c>
      <c r="F202">
        <v>1</v>
      </c>
      <c r="G202">
        <v>1</v>
      </c>
      <c r="H202">
        <v>3</v>
      </c>
      <c r="I202" t="s">
        <v>592</v>
      </c>
      <c r="J202" t="s">
        <v>593</v>
      </c>
      <c r="K202" t="s">
        <v>594</v>
      </c>
      <c r="L202">
        <v>1339</v>
      </c>
      <c r="N202">
        <v>1007</v>
      </c>
      <c r="O202" t="s">
        <v>591</v>
      </c>
      <c r="P202" t="s">
        <v>591</v>
      </c>
      <c r="Q202">
        <v>1</v>
      </c>
      <c r="W202">
        <v>0</v>
      </c>
      <c r="X202">
        <v>693153122</v>
      </c>
      <c r="Y202">
        <v>0.35</v>
      </c>
      <c r="AA202">
        <v>22.2</v>
      </c>
      <c r="AB202">
        <v>0</v>
      </c>
      <c r="AC202">
        <v>0</v>
      </c>
      <c r="AD202">
        <v>0</v>
      </c>
      <c r="AE202">
        <v>2.44</v>
      </c>
      <c r="AF202">
        <v>0</v>
      </c>
      <c r="AG202">
        <v>0</v>
      </c>
      <c r="AH202">
        <v>0</v>
      </c>
      <c r="AI202">
        <v>9.1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0.35</v>
      </c>
      <c r="AU202" t="s">
        <v>3</v>
      </c>
      <c r="AV202">
        <v>0</v>
      </c>
      <c r="AW202">
        <v>2</v>
      </c>
      <c r="AX202">
        <v>33622089</v>
      </c>
      <c r="AY202">
        <v>1</v>
      </c>
      <c r="AZ202">
        <v>0</v>
      </c>
      <c r="BA202">
        <v>202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Y202*Source!I604</f>
        <v>0.30099999999999999</v>
      </c>
      <c r="CY202">
        <f>AA202</f>
        <v>22.2</v>
      </c>
      <c r="CZ202">
        <f>AE202</f>
        <v>2.44</v>
      </c>
      <c r="DA202">
        <f>AI202</f>
        <v>9.1</v>
      </c>
      <c r="DB202">
        <f t="shared" si="6"/>
        <v>0.85</v>
      </c>
      <c r="DC202">
        <f t="shared" si="7"/>
        <v>0</v>
      </c>
    </row>
    <row r="203" spans="1:107">
      <c r="A203">
        <f>ROW(Source!A604)</f>
        <v>604</v>
      </c>
      <c r="B203">
        <v>33525518</v>
      </c>
      <c r="C203">
        <v>33622078</v>
      </c>
      <c r="D203">
        <v>29164349</v>
      </c>
      <c r="E203">
        <v>1</v>
      </c>
      <c r="F203">
        <v>1</v>
      </c>
      <c r="G203">
        <v>1</v>
      </c>
      <c r="H203">
        <v>3</v>
      </c>
      <c r="I203" t="s">
        <v>26</v>
      </c>
      <c r="J203" t="s">
        <v>29</v>
      </c>
      <c r="K203" t="s">
        <v>27</v>
      </c>
      <c r="L203">
        <v>1348</v>
      </c>
      <c r="N203">
        <v>1009</v>
      </c>
      <c r="O203" t="s">
        <v>28</v>
      </c>
      <c r="P203" t="s">
        <v>28</v>
      </c>
      <c r="Q203">
        <v>1000</v>
      </c>
      <c r="W203">
        <v>0</v>
      </c>
      <c r="X203">
        <v>-304821490</v>
      </c>
      <c r="Y203">
        <v>3.38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1</v>
      </c>
      <c r="AJ203">
        <v>1</v>
      </c>
      <c r="AK203">
        <v>1</v>
      </c>
      <c r="AL203">
        <v>1</v>
      </c>
      <c r="AN203">
        <v>0</v>
      </c>
      <c r="AO203">
        <v>0</v>
      </c>
      <c r="AP203">
        <v>0</v>
      </c>
      <c r="AQ203">
        <v>0</v>
      </c>
      <c r="AR203">
        <v>0</v>
      </c>
      <c r="AS203" t="s">
        <v>3</v>
      </c>
      <c r="AT203">
        <v>3.38</v>
      </c>
      <c r="AU203" t="s">
        <v>3</v>
      </c>
      <c r="AV203">
        <v>0</v>
      </c>
      <c r="AW203">
        <v>2</v>
      </c>
      <c r="AX203">
        <v>33622090</v>
      </c>
      <c r="AY203">
        <v>1</v>
      </c>
      <c r="AZ203">
        <v>0</v>
      </c>
      <c r="BA203">
        <v>203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Y203*Source!I604</f>
        <v>2.9068000000000001</v>
      </c>
      <c r="CY203">
        <f>AA203</f>
        <v>0</v>
      </c>
      <c r="CZ203">
        <f>AE203</f>
        <v>0</v>
      </c>
      <c r="DA203">
        <f>AI203</f>
        <v>1</v>
      </c>
      <c r="DB203">
        <f t="shared" si="6"/>
        <v>0</v>
      </c>
      <c r="DC203">
        <f t="shared" si="7"/>
        <v>0</v>
      </c>
    </row>
    <row r="204" spans="1:107">
      <c r="A204">
        <f>ROW(Source!A606)</f>
        <v>606</v>
      </c>
      <c r="B204">
        <v>33525518</v>
      </c>
      <c r="C204">
        <v>33639533</v>
      </c>
      <c r="D204">
        <v>18406804</v>
      </c>
      <c r="E204">
        <v>1</v>
      </c>
      <c r="F204">
        <v>1</v>
      </c>
      <c r="G204">
        <v>1</v>
      </c>
      <c r="H204">
        <v>1</v>
      </c>
      <c r="I204" t="s">
        <v>577</v>
      </c>
      <c r="J204" t="s">
        <v>3</v>
      </c>
      <c r="K204" t="s">
        <v>578</v>
      </c>
      <c r="L204">
        <v>1369</v>
      </c>
      <c r="N204">
        <v>1013</v>
      </c>
      <c r="O204" t="s">
        <v>579</v>
      </c>
      <c r="P204" t="s">
        <v>579</v>
      </c>
      <c r="Q204">
        <v>1</v>
      </c>
      <c r="W204">
        <v>0</v>
      </c>
      <c r="X204">
        <v>254330056</v>
      </c>
      <c r="Y204">
        <v>22.82</v>
      </c>
      <c r="AA204">
        <v>0</v>
      </c>
      <c r="AB204">
        <v>0</v>
      </c>
      <c r="AC204">
        <v>0</v>
      </c>
      <c r="AD204">
        <v>221.76</v>
      </c>
      <c r="AE204">
        <v>0</v>
      </c>
      <c r="AF204">
        <v>0</v>
      </c>
      <c r="AG204">
        <v>0</v>
      </c>
      <c r="AH204">
        <v>221.76</v>
      </c>
      <c r="AI204">
        <v>1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22.82</v>
      </c>
      <c r="AU204" t="s">
        <v>3</v>
      </c>
      <c r="AV204">
        <v>1</v>
      </c>
      <c r="AW204">
        <v>2</v>
      </c>
      <c r="AX204">
        <v>33639535</v>
      </c>
      <c r="AY204">
        <v>1</v>
      </c>
      <c r="AZ204">
        <v>0</v>
      </c>
      <c r="BA204">
        <v>204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Y204*Source!I606</f>
        <v>15.289400000000001</v>
      </c>
      <c r="CY204">
        <f>AD204</f>
        <v>221.76</v>
      </c>
      <c r="CZ204">
        <f>AH204</f>
        <v>221.76</v>
      </c>
      <c r="DA204">
        <f>AL204</f>
        <v>1</v>
      </c>
      <c r="DB204">
        <f t="shared" si="6"/>
        <v>5060.5600000000004</v>
      </c>
      <c r="DC204">
        <f t="shared" si="7"/>
        <v>0</v>
      </c>
    </row>
    <row r="205" spans="1:107">
      <c r="A205">
        <f>ROW(Source!A706)</f>
        <v>706</v>
      </c>
      <c r="B205">
        <v>33525518</v>
      </c>
      <c r="C205">
        <v>36172222</v>
      </c>
      <c r="D205">
        <v>18406804</v>
      </c>
      <c r="E205">
        <v>1</v>
      </c>
      <c r="F205">
        <v>1</v>
      </c>
      <c r="G205">
        <v>1</v>
      </c>
      <c r="H205">
        <v>1</v>
      </c>
      <c r="I205" t="s">
        <v>577</v>
      </c>
      <c r="J205" t="s">
        <v>3</v>
      </c>
      <c r="K205" t="s">
        <v>578</v>
      </c>
      <c r="L205">
        <v>1369</v>
      </c>
      <c r="N205">
        <v>1013</v>
      </c>
      <c r="O205" t="s">
        <v>579</v>
      </c>
      <c r="P205" t="s">
        <v>579</v>
      </c>
      <c r="Q205">
        <v>1</v>
      </c>
      <c r="W205">
        <v>0</v>
      </c>
      <c r="X205">
        <v>254330056</v>
      </c>
      <c r="Y205">
        <v>7.67</v>
      </c>
      <c r="AA205">
        <v>0</v>
      </c>
      <c r="AB205">
        <v>0</v>
      </c>
      <c r="AC205">
        <v>0</v>
      </c>
      <c r="AD205">
        <v>221.76</v>
      </c>
      <c r="AE205">
        <v>0</v>
      </c>
      <c r="AF205">
        <v>0</v>
      </c>
      <c r="AG205">
        <v>0</v>
      </c>
      <c r="AH205">
        <v>221.76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7.67</v>
      </c>
      <c r="AU205" t="s">
        <v>3</v>
      </c>
      <c r="AV205">
        <v>1</v>
      </c>
      <c r="AW205">
        <v>2</v>
      </c>
      <c r="AX205">
        <v>36172223</v>
      </c>
      <c r="AY205">
        <v>1</v>
      </c>
      <c r="AZ205">
        <v>0</v>
      </c>
      <c r="BA205">
        <v>205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Y205*Source!I706</f>
        <v>2.9146000000000001</v>
      </c>
      <c r="CY205">
        <f>AD205</f>
        <v>221.76</v>
      </c>
      <c r="CZ205">
        <f>AH205</f>
        <v>221.76</v>
      </c>
      <c r="DA205">
        <f>AL205</f>
        <v>1</v>
      </c>
      <c r="DB205">
        <f t="shared" si="6"/>
        <v>1700.9</v>
      </c>
      <c r="DC205">
        <f t="shared" si="7"/>
        <v>0</v>
      </c>
    </row>
    <row r="206" spans="1:107">
      <c r="A206">
        <f>ROW(Source!A706)</f>
        <v>706</v>
      </c>
      <c r="B206">
        <v>33525518</v>
      </c>
      <c r="C206">
        <v>36172222</v>
      </c>
      <c r="D206">
        <v>29164349</v>
      </c>
      <c r="E206">
        <v>1</v>
      </c>
      <c r="F206">
        <v>1</v>
      </c>
      <c r="G206">
        <v>1</v>
      </c>
      <c r="H206">
        <v>3</v>
      </c>
      <c r="I206" t="s">
        <v>26</v>
      </c>
      <c r="J206" t="s">
        <v>29</v>
      </c>
      <c r="K206" t="s">
        <v>27</v>
      </c>
      <c r="L206">
        <v>1348</v>
      </c>
      <c r="N206">
        <v>1009</v>
      </c>
      <c r="O206" t="s">
        <v>28</v>
      </c>
      <c r="P206" t="s">
        <v>28</v>
      </c>
      <c r="Q206">
        <v>1000</v>
      </c>
      <c r="W206">
        <v>0</v>
      </c>
      <c r="X206">
        <v>-304821490</v>
      </c>
      <c r="Y206">
        <v>0.7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0</v>
      </c>
      <c r="AP206">
        <v>0</v>
      </c>
      <c r="AQ206">
        <v>0</v>
      </c>
      <c r="AR206">
        <v>0</v>
      </c>
      <c r="AS206" t="s">
        <v>3</v>
      </c>
      <c r="AT206">
        <v>0.7</v>
      </c>
      <c r="AU206" t="s">
        <v>3</v>
      </c>
      <c r="AV206">
        <v>0</v>
      </c>
      <c r="AW206">
        <v>2</v>
      </c>
      <c r="AX206">
        <v>36172224</v>
      </c>
      <c r="AY206">
        <v>1</v>
      </c>
      <c r="AZ206">
        <v>0</v>
      </c>
      <c r="BA206">
        <v>206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Y206*Source!I706</f>
        <v>0.26599999999999996</v>
      </c>
      <c r="CY206">
        <f>AA206</f>
        <v>0</v>
      </c>
      <c r="CZ206">
        <f>AE206</f>
        <v>0</v>
      </c>
      <c r="DA206">
        <f>AI206</f>
        <v>1</v>
      </c>
      <c r="DB206">
        <f t="shared" si="6"/>
        <v>0</v>
      </c>
      <c r="DC206">
        <f t="shared" si="7"/>
        <v>0</v>
      </c>
    </row>
    <row r="207" spans="1:107">
      <c r="A207">
        <f>ROW(Source!A708)</f>
        <v>708</v>
      </c>
      <c r="B207">
        <v>33525518</v>
      </c>
      <c r="C207">
        <v>36313869</v>
      </c>
      <c r="D207">
        <v>18406804</v>
      </c>
      <c r="E207">
        <v>1</v>
      </c>
      <c r="F207">
        <v>1</v>
      </c>
      <c r="G207">
        <v>1</v>
      </c>
      <c r="H207">
        <v>1</v>
      </c>
      <c r="I207" t="s">
        <v>577</v>
      </c>
      <c r="J207" t="s">
        <v>3</v>
      </c>
      <c r="K207" t="s">
        <v>578</v>
      </c>
      <c r="L207">
        <v>1369</v>
      </c>
      <c r="N207">
        <v>1013</v>
      </c>
      <c r="O207" t="s">
        <v>579</v>
      </c>
      <c r="P207" t="s">
        <v>579</v>
      </c>
      <c r="Q207">
        <v>1</v>
      </c>
      <c r="W207">
        <v>0</v>
      </c>
      <c r="X207">
        <v>254330056</v>
      </c>
      <c r="Y207">
        <v>30.53</v>
      </c>
      <c r="AA207">
        <v>0</v>
      </c>
      <c r="AB207">
        <v>0</v>
      </c>
      <c r="AC207">
        <v>0</v>
      </c>
      <c r="AD207">
        <v>221.76</v>
      </c>
      <c r="AE207">
        <v>0</v>
      </c>
      <c r="AF207">
        <v>0</v>
      </c>
      <c r="AG207">
        <v>0</v>
      </c>
      <c r="AH207">
        <v>221.76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3</v>
      </c>
      <c r="AT207">
        <v>30.53</v>
      </c>
      <c r="AU207" t="s">
        <v>3</v>
      </c>
      <c r="AV207">
        <v>1</v>
      </c>
      <c r="AW207">
        <v>2</v>
      </c>
      <c r="AX207">
        <v>36313870</v>
      </c>
      <c r="AY207">
        <v>1</v>
      </c>
      <c r="AZ207">
        <v>0</v>
      </c>
      <c r="BA207">
        <v>207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Y207*Source!I708</f>
        <v>11.6014</v>
      </c>
      <c r="CY207">
        <f>AD207</f>
        <v>221.76</v>
      </c>
      <c r="CZ207">
        <f>AH207</f>
        <v>221.76</v>
      </c>
      <c r="DA207">
        <f>AL207</f>
        <v>1</v>
      </c>
      <c r="DB207">
        <f t="shared" si="6"/>
        <v>6770.33</v>
      </c>
      <c r="DC207">
        <f t="shared" si="7"/>
        <v>0</v>
      </c>
    </row>
    <row r="208" spans="1:107">
      <c r="A208">
        <f>ROW(Source!A708)</f>
        <v>708</v>
      </c>
      <c r="B208">
        <v>33525518</v>
      </c>
      <c r="C208">
        <v>36313869</v>
      </c>
      <c r="D208">
        <v>121548</v>
      </c>
      <c r="E208">
        <v>1</v>
      </c>
      <c r="F208">
        <v>1</v>
      </c>
      <c r="G208">
        <v>1</v>
      </c>
      <c r="H208">
        <v>1</v>
      </c>
      <c r="I208" t="s">
        <v>30</v>
      </c>
      <c r="J208" t="s">
        <v>3</v>
      </c>
      <c r="K208" t="s">
        <v>580</v>
      </c>
      <c r="L208">
        <v>608254</v>
      </c>
      <c r="N208">
        <v>1013</v>
      </c>
      <c r="O208" t="s">
        <v>581</v>
      </c>
      <c r="P208" t="s">
        <v>581</v>
      </c>
      <c r="Q208">
        <v>1</v>
      </c>
      <c r="W208">
        <v>0</v>
      </c>
      <c r="X208">
        <v>-185737400</v>
      </c>
      <c r="Y208">
        <v>3.65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3</v>
      </c>
      <c r="AT208">
        <v>3.65</v>
      </c>
      <c r="AU208" t="s">
        <v>3</v>
      </c>
      <c r="AV208">
        <v>2</v>
      </c>
      <c r="AW208">
        <v>2</v>
      </c>
      <c r="AX208">
        <v>36313871</v>
      </c>
      <c r="AY208">
        <v>1</v>
      </c>
      <c r="AZ208">
        <v>0</v>
      </c>
      <c r="BA208">
        <v>208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Y208*Source!I708</f>
        <v>1.387</v>
      </c>
      <c r="CY208">
        <f>AD208</f>
        <v>0</v>
      </c>
      <c r="CZ208">
        <f>AH208</f>
        <v>0</v>
      </c>
      <c r="DA208">
        <f>AL208</f>
        <v>1</v>
      </c>
      <c r="DB208">
        <f t="shared" si="6"/>
        <v>0</v>
      </c>
      <c r="DC208">
        <f t="shared" si="7"/>
        <v>0</v>
      </c>
    </row>
    <row r="209" spans="1:107">
      <c r="A209">
        <f>ROW(Source!A708)</f>
        <v>708</v>
      </c>
      <c r="B209">
        <v>33525518</v>
      </c>
      <c r="C209">
        <v>36313869</v>
      </c>
      <c r="D209">
        <v>29172556</v>
      </c>
      <c r="E209">
        <v>1</v>
      </c>
      <c r="F209">
        <v>1</v>
      </c>
      <c r="G209">
        <v>1</v>
      </c>
      <c r="H209">
        <v>2</v>
      </c>
      <c r="I209" t="s">
        <v>582</v>
      </c>
      <c r="J209" t="s">
        <v>597</v>
      </c>
      <c r="K209" t="s">
        <v>584</v>
      </c>
      <c r="L209">
        <v>1368</v>
      </c>
      <c r="N209">
        <v>1011</v>
      </c>
      <c r="O209" t="s">
        <v>585</v>
      </c>
      <c r="P209" t="s">
        <v>585</v>
      </c>
      <c r="Q209">
        <v>1</v>
      </c>
      <c r="W209">
        <v>0</v>
      </c>
      <c r="X209">
        <v>344519037</v>
      </c>
      <c r="Y209">
        <v>3.65</v>
      </c>
      <c r="AA209">
        <v>0</v>
      </c>
      <c r="AB209">
        <v>445.46</v>
      </c>
      <c r="AC209">
        <v>427.95</v>
      </c>
      <c r="AD209">
        <v>0</v>
      </c>
      <c r="AE209">
        <v>0</v>
      </c>
      <c r="AF209">
        <v>31.26</v>
      </c>
      <c r="AG209">
        <v>13.5</v>
      </c>
      <c r="AH209">
        <v>0</v>
      </c>
      <c r="AI209">
        <v>1</v>
      </c>
      <c r="AJ209">
        <v>14.25</v>
      </c>
      <c r="AK209">
        <v>31.7</v>
      </c>
      <c r="AL209">
        <v>1</v>
      </c>
      <c r="AN209">
        <v>0</v>
      </c>
      <c r="AO209">
        <v>1</v>
      </c>
      <c r="AP209">
        <v>0</v>
      </c>
      <c r="AQ209">
        <v>0</v>
      </c>
      <c r="AR209">
        <v>0</v>
      </c>
      <c r="AS209" t="s">
        <v>3</v>
      </c>
      <c r="AT209">
        <v>3.65</v>
      </c>
      <c r="AU209" t="s">
        <v>3</v>
      </c>
      <c r="AV209">
        <v>0</v>
      </c>
      <c r="AW209">
        <v>2</v>
      </c>
      <c r="AX209">
        <v>36313872</v>
      </c>
      <c r="AY209">
        <v>1</v>
      </c>
      <c r="AZ209">
        <v>0</v>
      </c>
      <c r="BA209">
        <v>209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Y209*Source!I708</f>
        <v>1.387</v>
      </c>
      <c r="CY209">
        <f>AB209</f>
        <v>445.46</v>
      </c>
      <c r="CZ209">
        <f>AF209</f>
        <v>31.26</v>
      </c>
      <c r="DA209">
        <f>AJ209</f>
        <v>14.25</v>
      </c>
      <c r="DB209">
        <f t="shared" si="6"/>
        <v>114.1</v>
      </c>
      <c r="DC209">
        <f t="shared" si="7"/>
        <v>49.28</v>
      </c>
    </row>
    <row r="210" spans="1:107">
      <c r="A210">
        <f>ROW(Source!A709)</f>
        <v>709</v>
      </c>
      <c r="B210">
        <v>33525518</v>
      </c>
      <c r="C210">
        <v>35799607</v>
      </c>
      <c r="D210">
        <v>18406804</v>
      </c>
      <c r="E210">
        <v>1</v>
      </c>
      <c r="F210">
        <v>1</v>
      </c>
      <c r="G210">
        <v>1</v>
      </c>
      <c r="H210">
        <v>1</v>
      </c>
      <c r="I210" t="s">
        <v>577</v>
      </c>
      <c r="J210" t="s">
        <v>3</v>
      </c>
      <c r="K210" t="s">
        <v>578</v>
      </c>
      <c r="L210">
        <v>1369</v>
      </c>
      <c r="N210">
        <v>1013</v>
      </c>
      <c r="O210" t="s">
        <v>579</v>
      </c>
      <c r="P210" t="s">
        <v>579</v>
      </c>
      <c r="Q210">
        <v>1</v>
      </c>
      <c r="W210">
        <v>0</v>
      </c>
      <c r="X210">
        <v>254330056</v>
      </c>
      <c r="Y210">
        <v>11.39</v>
      </c>
      <c r="AA210">
        <v>0</v>
      </c>
      <c r="AB210">
        <v>0</v>
      </c>
      <c r="AC210">
        <v>0</v>
      </c>
      <c r="AD210">
        <v>221.76</v>
      </c>
      <c r="AE210">
        <v>0</v>
      </c>
      <c r="AF210">
        <v>0</v>
      </c>
      <c r="AG210">
        <v>0</v>
      </c>
      <c r="AH210">
        <v>221.76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3</v>
      </c>
      <c r="AT210">
        <v>11.39</v>
      </c>
      <c r="AU210" t="s">
        <v>3</v>
      </c>
      <c r="AV210">
        <v>1</v>
      </c>
      <c r="AW210">
        <v>2</v>
      </c>
      <c r="AX210">
        <v>35799608</v>
      </c>
      <c r="AY210">
        <v>1</v>
      </c>
      <c r="AZ210">
        <v>0</v>
      </c>
      <c r="BA210">
        <v>210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Y210*Source!I709</f>
        <v>4.3281999999999998</v>
      </c>
      <c r="CY210">
        <f>AD210</f>
        <v>221.76</v>
      </c>
      <c r="CZ210">
        <f>AH210</f>
        <v>221.76</v>
      </c>
      <c r="DA210">
        <f>AL210</f>
        <v>1</v>
      </c>
      <c r="DB210">
        <f t="shared" si="6"/>
        <v>2525.85</v>
      </c>
      <c r="DC210">
        <f t="shared" si="7"/>
        <v>0</v>
      </c>
    </row>
    <row r="211" spans="1:107">
      <c r="A211">
        <f>ROW(Source!A709)</f>
        <v>709</v>
      </c>
      <c r="B211">
        <v>33525518</v>
      </c>
      <c r="C211">
        <v>35799607</v>
      </c>
      <c r="D211">
        <v>121548</v>
      </c>
      <c r="E211">
        <v>1</v>
      </c>
      <c r="F211">
        <v>1</v>
      </c>
      <c r="G211">
        <v>1</v>
      </c>
      <c r="H211">
        <v>1</v>
      </c>
      <c r="I211" t="s">
        <v>30</v>
      </c>
      <c r="J211" t="s">
        <v>3</v>
      </c>
      <c r="K211" t="s">
        <v>580</v>
      </c>
      <c r="L211">
        <v>608254</v>
      </c>
      <c r="N211">
        <v>1013</v>
      </c>
      <c r="O211" t="s">
        <v>581</v>
      </c>
      <c r="P211" t="s">
        <v>581</v>
      </c>
      <c r="Q211">
        <v>1</v>
      </c>
      <c r="W211">
        <v>0</v>
      </c>
      <c r="X211">
        <v>-185737400</v>
      </c>
      <c r="Y211">
        <v>0.13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0.13</v>
      </c>
      <c r="AU211" t="s">
        <v>3</v>
      </c>
      <c r="AV211">
        <v>2</v>
      </c>
      <c r="AW211">
        <v>2</v>
      </c>
      <c r="AX211">
        <v>35799609</v>
      </c>
      <c r="AY211">
        <v>1</v>
      </c>
      <c r="AZ211">
        <v>0</v>
      </c>
      <c r="BA211">
        <v>211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Y211*Source!I709</f>
        <v>4.9399999999999999E-2</v>
      </c>
      <c r="CY211">
        <f>AD211</f>
        <v>0</v>
      </c>
      <c r="CZ211">
        <f>AH211</f>
        <v>0</v>
      </c>
      <c r="DA211">
        <f>AL211</f>
        <v>1</v>
      </c>
      <c r="DB211">
        <f t="shared" si="6"/>
        <v>0</v>
      </c>
      <c r="DC211">
        <f t="shared" si="7"/>
        <v>0</v>
      </c>
    </row>
    <row r="212" spans="1:107">
      <c r="A212">
        <f>ROW(Source!A709)</f>
        <v>709</v>
      </c>
      <c r="B212">
        <v>33525518</v>
      </c>
      <c r="C212">
        <v>35799607</v>
      </c>
      <c r="D212">
        <v>29172556</v>
      </c>
      <c r="E212">
        <v>1</v>
      </c>
      <c r="F212">
        <v>1</v>
      </c>
      <c r="G212">
        <v>1</v>
      </c>
      <c r="H212">
        <v>2</v>
      </c>
      <c r="I212" t="s">
        <v>582</v>
      </c>
      <c r="J212" t="s">
        <v>583</v>
      </c>
      <c r="K212" t="s">
        <v>584</v>
      </c>
      <c r="L212">
        <v>1368</v>
      </c>
      <c r="N212">
        <v>1011</v>
      </c>
      <c r="O212" t="s">
        <v>585</v>
      </c>
      <c r="P212" t="s">
        <v>585</v>
      </c>
      <c r="Q212">
        <v>1</v>
      </c>
      <c r="W212">
        <v>0</v>
      </c>
      <c r="X212">
        <v>-1302720870</v>
      </c>
      <c r="Y212">
        <v>0.13</v>
      </c>
      <c r="AA212">
        <v>0</v>
      </c>
      <c r="AB212">
        <v>445.46</v>
      </c>
      <c r="AC212">
        <v>427.95</v>
      </c>
      <c r="AD212">
        <v>0</v>
      </c>
      <c r="AE212">
        <v>0</v>
      </c>
      <c r="AF212">
        <v>31.26</v>
      </c>
      <c r="AG212">
        <v>13.5</v>
      </c>
      <c r="AH212">
        <v>0</v>
      </c>
      <c r="AI212">
        <v>1</v>
      </c>
      <c r="AJ212">
        <v>14.25</v>
      </c>
      <c r="AK212">
        <v>31.7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3</v>
      </c>
      <c r="AT212">
        <v>0.13</v>
      </c>
      <c r="AU212" t="s">
        <v>3</v>
      </c>
      <c r="AV212">
        <v>0</v>
      </c>
      <c r="AW212">
        <v>2</v>
      </c>
      <c r="AX212">
        <v>35799610</v>
      </c>
      <c r="AY212">
        <v>1</v>
      </c>
      <c r="AZ212">
        <v>0</v>
      </c>
      <c r="BA212">
        <v>212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Y212*Source!I709</f>
        <v>4.9399999999999999E-2</v>
      </c>
      <c r="CY212">
        <f>AB212</f>
        <v>445.46</v>
      </c>
      <c r="CZ212">
        <f>AF212</f>
        <v>31.26</v>
      </c>
      <c r="DA212">
        <f>AJ212</f>
        <v>14.25</v>
      </c>
      <c r="DB212">
        <f t="shared" si="6"/>
        <v>4.0599999999999996</v>
      </c>
      <c r="DC212">
        <f t="shared" si="7"/>
        <v>1.76</v>
      </c>
    </row>
    <row r="213" spans="1:107">
      <c r="A213">
        <f>ROW(Source!A709)</f>
        <v>709</v>
      </c>
      <c r="B213">
        <v>33525518</v>
      </c>
      <c r="C213">
        <v>35799607</v>
      </c>
      <c r="D213">
        <v>29164349</v>
      </c>
      <c r="E213">
        <v>1</v>
      </c>
      <c r="F213">
        <v>1</v>
      </c>
      <c r="G213">
        <v>1</v>
      </c>
      <c r="H213">
        <v>3</v>
      </c>
      <c r="I213" t="s">
        <v>26</v>
      </c>
      <c r="J213" t="s">
        <v>29</v>
      </c>
      <c r="K213" t="s">
        <v>27</v>
      </c>
      <c r="L213">
        <v>1348</v>
      </c>
      <c r="N213">
        <v>1009</v>
      </c>
      <c r="O213" t="s">
        <v>28</v>
      </c>
      <c r="P213" t="s">
        <v>28</v>
      </c>
      <c r="Q213">
        <v>1000</v>
      </c>
      <c r="W213">
        <v>0</v>
      </c>
      <c r="X213">
        <v>-304821490</v>
      </c>
      <c r="Y213">
        <v>0.47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0</v>
      </c>
      <c r="AP213">
        <v>0</v>
      </c>
      <c r="AQ213">
        <v>0</v>
      </c>
      <c r="AR213">
        <v>0</v>
      </c>
      <c r="AS213" t="s">
        <v>3</v>
      </c>
      <c r="AT213">
        <v>0.47</v>
      </c>
      <c r="AU213" t="s">
        <v>3</v>
      </c>
      <c r="AV213">
        <v>0</v>
      </c>
      <c r="AW213">
        <v>2</v>
      </c>
      <c r="AX213">
        <v>35799611</v>
      </c>
      <c r="AY213">
        <v>1</v>
      </c>
      <c r="AZ213">
        <v>0</v>
      </c>
      <c r="BA213">
        <v>213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Y213*Source!I709</f>
        <v>0.17859999999999998</v>
      </c>
      <c r="CY213">
        <f>AA213</f>
        <v>0</v>
      </c>
      <c r="CZ213">
        <f>AE213</f>
        <v>0</v>
      </c>
      <c r="DA213">
        <f>AI213</f>
        <v>1</v>
      </c>
      <c r="DB213">
        <f t="shared" si="6"/>
        <v>0</v>
      </c>
      <c r="DC213">
        <f t="shared" si="7"/>
        <v>0</v>
      </c>
    </row>
    <row r="214" spans="1:107">
      <c r="A214">
        <f>ROW(Source!A711)</f>
        <v>711</v>
      </c>
      <c r="B214">
        <v>33525518</v>
      </c>
      <c r="C214">
        <v>35799614</v>
      </c>
      <c r="D214">
        <v>18408066</v>
      </c>
      <c r="E214">
        <v>1</v>
      </c>
      <c r="F214">
        <v>1</v>
      </c>
      <c r="G214">
        <v>1</v>
      </c>
      <c r="H214">
        <v>1</v>
      </c>
      <c r="I214" t="s">
        <v>598</v>
      </c>
      <c r="J214" t="s">
        <v>3</v>
      </c>
      <c r="K214" t="s">
        <v>599</v>
      </c>
      <c r="L214">
        <v>1369</v>
      </c>
      <c r="N214">
        <v>1013</v>
      </c>
      <c r="O214" t="s">
        <v>579</v>
      </c>
      <c r="P214" t="s">
        <v>579</v>
      </c>
      <c r="Q214">
        <v>1</v>
      </c>
      <c r="W214">
        <v>0</v>
      </c>
      <c r="X214">
        <v>-886480961</v>
      </c>
      <c r="Y214">
        <v>179.3</v>
      </c>
      <c r="AA214">
        <v>0</v>
      </c>
      <c r="AB214">
        <v>0</v>
      </c>
      <c r="AC214">
        <v>0</v>
      </c>
      <c r="AD214">
        <v>228.01</v>
      </c>
      <c r="AE214">
        <v>0</v>
      </c>
      <c r="AF214">
        <v>0</v>
      </c>
      <c r="AG214">
        <v>0</v>
      </c>
      <c r="AH214">
        <v>228.01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3</v>
      </c>
      <c r="AT214">
        <v>179.3</v>
      </c>
      <c r="AU214" t="s">
        <v>3</v>
      </c>
      <c r="AV214">
        <v>1</v>
      </c>
      <c r="AW214">
        <v>2</v>
      </c>
      <c r="AX214">
        <v>35799615</v>
      </c>
      <c r="AY214">
        <v>1</v>
      </c>
      <c r="AZ214">
        <v>0</v>
      </c>
      <c r="BA214">
        <v>214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Y214*Source!I711</f>
        <v>1.7930000000000001</v>
      </c>
      <c r="CY214">
        <f>AD214</f>
        <v>228.01</v>
      </c>
      <c r="CZ214">
        <f>AH214</f>
        <v>228.01</v>
      </c>
      <c r="DA214">
        <f>AL214</f>
        <v>1</v>
      </c>
      <c r="DB214">
        <f t="shared" si="6"/>
        <v>40882.19</v>
      </c>
      <c r="DC214">
        <f t="shared" si="7"/>
        <v>0</v>
      </c>
    </row>
    <row r="215" spans="1:107">
      <c r="A215">
        <f>ROW(Source!A711)</f>
        <v>711</v>
      </c>
      <c r="B215">
        <v>33525518</v>
      </c>
      <c r="C215">
        <v>35799614</v>
      </c>
      <c r="D215">
        <v>121548</v>
      </c>
      <c r="E215">
        <v>1</v>
      </c>
      <c r="F215">
        <v>1</v>
      </c>
      <c r="G215">
        <v>1</v>
      </c>
      <c r="H215">
        <v>1</v>
      </c>
      <c r="I215" t="s">
        <v>30</v>
      </c>
      <c r="J215" t="s">
        <v>3</v>
      </c>
      <c r="K215" t="s">
        <v>580</v>
      </c>
      <c r="L215">
        <v>608254</v>
      </c>
      <c r="N215">
        <v>1013</v>
      </c>
      <c r="O215" t="s">
        <v>581</v>
      </c>
      <c r="P215" t="s">
        <v>581</v>
      </c>
      <c r="Q215">
        <v>1</v>
      </c>
      <c r="W215">
        <v>0</v>
      </c>
      <c r="X215">
        <v>-185737400</v>
      </c>
      <c r="Y215">
        <v>3.97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3.97</v>
      </c>
      <c r="AU215" t="s">
        <v>3</v>
      </c>
      <c r="AV215">
        <v>2</v>
      </c>
      <c r="AW215">
        <v>2</v>
      </c>
      <c r="AX215">
        <v>35799616</v>
      </c>
      <c r="AY215">
        <v>1</v>
      </c>
      <c r="AZ215">
        <v>0</v>
      </c>
      <c r="BA215">
        <v>215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Y215*Source!I711</f>
        <v>3.9700000000000006E-2</v>
      </c>
      <c r="CY215">
        <f>AD215</f>
        <v>0</v>
      </c>
      <c r="CZ215">
        <f>AH215</f>
        <v>0</v>
      </c>
      <c r="DA215">
        <f>AL215</f>
        <v>1</v>
      </c>
      <c r="DB215">
        <f t="shared" si="6"/>
        <v>0</v>
      </c>
      <c r="DC215">
        <f t="shared" si="7"/>
        <v>0</v>
      </c>
    </row>
    <row r="216" spans="1:107">
      <c r="A216">
        <f>ROW(Source!A711)</f>
        <v>711</v>
      </c>
      <c r="B216">
        <v>33525518</v>
      </c>
      <c r="C216">
        <v>35799614</v>
      </c>
      <c r="D216">
        <v>29172710</v>
      </c>
      <c r="E216">
        <v>1</v>
      </c>
      <c r="F216">
        <v>1</v>
      </c>
      <c r="G216">
        <v>1</v>
      </c>
      <c r="H216">
        <v>2</v>
      </c>
      <c r="I216" t="s">
        <v>600</v>
      </c>
      <c r="J216" t="s">
        <v>601</v>
      </c>
      <c r="K216" t="s">
        <v>602</v>
      </c>
      <c r="L216">
        <v>1368</v>
      </c>
      <c r="N216">
        <v>1011</v>
      </c>
      <c r="O216" t="s">
        <v>585</v>
      </c>
      <c r="P216" t="s">
        <v>585</v>
      </c>
      <c r="Q216">
        <v>1</v>
      </c>
      <c r="W216">
        <v>0</v>
      </c>
      <c r="X216">
        <v>-1676841219</v>
      </c>
      <c r="Y216">
        <v>3.97</v>
      </c>
      <c r="AA216">
        <v>0</v>
      </c>
      <c r="AB216">
        <v>522.87</v>
      </c>
      <c r="AC216">
        <v>318.89999999999998</v>
      </c>
      <c r="AD216">
        <v>0</v>
      </c>
      <c r="AE216">
        <v>0</v>
      </c>
      <c r="AF216">
        <v>46.56</v>
      </c>
      <c r="AG216">
        <v>10.06</v>
      </c>
      <c r="AH216">
        <v>0</v>
      </c>
      <c r="AI216">
        <v>1</v>
      </c>
      <c r="AJ216">
        <v>11.23</v>
      </c>
      <c r="AK216">
        <v>31.7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3.97</v>
      </c>
      <c r="AU216" t="s">
        <v>3</v>
      </c>
      <c r="AV216">
        <v>0</v>
      </c>
      <c r="AW216">
        <v>2</v>
      </c>
      <c r="AX216">
        <v>35799617</v>
      </c>
      <c r="AY216">
        <v>1</v>
      </c>
      <c r="AZ216">
        <v>0</v>
      </c>
      <c r="BA216">
        <v>216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Y216*Source!I711</f>
        <v>3.9700000000000006E-2</v>
      </c>
      <c r="CY216">
        <f>AB216</f>
        <v>522.87</v>
      </c>
      <c r="CZ216">
        <f>AF216</f>
        <v>46.56</v>
      </c>
      <c r="DA216">
        <f>AJ216</f>
        <v>11.23</v>
      </c>
      <c r="DB216">
        <f t="shared" si="6"/>
        <v>184.84</v>
      </c>
      <c r="DC216">
        <f t="shared" si="7"/>
        <v>39.94</v>
      </c>
    </row>
    <row r="217" spans="1:107">
      <c r="A217">
        <f>ROW(Source!A711)</f>
        <v>711</v>
      </c>
      <c r="B217">
        <v>33525518</v>
      </c>
      <c r="C217">
        <v>35799614</v>
      </c>
      <c r="D217">
        <v>29174533</v>
      </c>
      <c r="E217">
        <v>1</v>
      </c>
      <c r="F217">
        <v>1</v>
      </c>
      <c r="G217">
        <v>1</v>
      </c>
      <c r="H217">
        <v>2</v>
      </c>
      <c r="I217" t="s">
        <v>603</v>
      </c>
      <c r="J217" t="s">
        <v>604</v>
      </c>
      <c r="K217" t="s">
        <v>605</v>
      </c>
      <c r="L217">
        <v>1368</v>
      </c>
      <c r="N217">
        <v>1011</v>
      </c>
      <c r="O217" t="s">
        <v>585</v>
      </c>
      <c r="P217" t="s">
        <v>585</v>
      </c>
      <c r="Q217">
        <v>1</v>
      </c>
      <c r="W217">
        <v>0</v>
      </c>
      <c r="X217">
        <v>1235896746</v>
      </c>
      <c r="Y217">
        <v>7.93</v>
      </c>
      <c r="AA217">
        <v>0</v>
      </c>
      <c r="AB217">
        <v>5.0599999999999996</v>
      </c>
      <c r="AC217">
        <v>0</v>
      </c>
      <c r="AD217">
        <v>0</v>
      </c>
      <c r="AE217">
        <v>0</v>
      </c>
      <c r="AF217">
        <v>1.53</v>
      </c>
      <c r="AG217">
        <v>0</v>
      </c>
      <c r="AH217">
        <v>0</v>
      </c>
      <c r="AI217">
        <v>1</v>
      </c>
      <c r="AJ217">
        <v>3.31</v>
      </c>
      <c r="AK217">
        <v>31.7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7.93</v>
      </c>
      <c r="AU217" t="s">
        <v>3</v>
      </c>
      <c r="AV217">
        <v>0</v>
      </c>
      <c r="AW217">
        <v>2</v>
      </c>
      <c r="AX217">
        <v>35799618</v>
      </c>
      <c r="AY217">
        <v>1</v>
      </c>
      <c r="AZ217">
        <v>0</v>
      </c>
      <c r="BA217">
        <v>217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Y217*Source!I711</f>
        <v>7.9299999999999995E-2</v>
      </c>
      <c r="CY217">
        <f>AB217</f>
        <v>5.0599999999999996</v>
      </c>
      <c r="CZ217">
        <f>AF217</f>
        <v>1.53</v>
      </c>
      <c r="DA217">
        <f>AJ217</f>
        <v>3.31</v>
      </c>
      <c r="DB217">
        <f t="shared" si="6"/>
        <v>12.13</v>
      </c>
      <c r="DC217">
        <f t="shared" si="7"/>
        <v>0</v>
      </c>
    </row>
    <row r="218" spans="1:107">
      <c r="A218">
        <f>ROW(Source!A711)</f>
        <v>711</v>
      </c>
      <c r="B218">
        <v>33525518</v>
      </c>
      <c r="C218">
        <v>35799614</v>
      </c>
      <c r="D218">
        <v>29164349</v>
      </c>
      <c r="E218">
        <v>1</v>
      </c>
      <c r="F218">
        <v>1</v>
      </c>
      <c r="G218">
        <v>1</v>
      </c>
      <c r="H218">
        <v>3</v>
      </c>
      <c r="I218" t="s">
        <v>26</v>
      </c>
      <c r="J218" t="s">
        <v>29</v>
      </c>
      <c r="K218" t="s">
        <v>27</v>
      </c>
      <c r="L218">
        <v>1348</v>
      </c>
      <c r="N218">
        <v>1009</v>
      </c>
      <c r="O218" t="s">
        <v>28</v>
      </c>
      <c r="P218" t="s">
        <v>28</v>
      </c>
      <c r="Q218">
        <v>1000</v>
      </c>
      <c r="W218">
        <v>0</v>
      </c>
      <c r="X218">
        <v>-304821490</v>
      </c>
      <c r="Y218">
        <v>10.5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0</v>
      </c>
      <c r="AP218">
        <v>0</v>
      </c>
      <c r="AQ218">
        <v>0</v>
      </c>
      <c r="AR218">
        <v>0</v>
      </c>
      <c r="AS218" t="s">
        <v>3</v>
      </c>
      <c r="AT218">
        <v>10.5</v>
      </c>
      <c r="AU218" t="s">
        <v>3</v>
      </c>
      <c r="AV218">
        <v>0</v>
      </c>
      <c r="AW218">
        <v>2</v>
      </c>
      <c r="AX218">
        <v>35799619</v>
      </c>
      <c r="AY218">
        <v>1</v>
      </c>
      <c r="AZ218">
        <v>0</v>
      </c>
      <c r="BA218">
        <v>218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Y218*Source!I711</f>
        <v>0.105</v>
      </c>
      <c r="CY218">
        <f>AA218</f>
        <v>0</v>
      </c>
      <c r="CZ218">
        <f>AE218</f>
        <v>0</v>
      </c>
      <c r="DA218">
        <f>AI218</f>
        <v>1</v>
      </c>
      <c r="DB218">
        <f t="shared" si="6"/>
        <v>0</v>
      </c>
      <c r="DC218">
        <f t="shared" si="7"/>
        <v>0</v>
      </c>
    </row>
    <row r="219" spans="1:107">
      <c r="A219">
        <f>ROW(Source!A713)</f>
        <v>713</v>
      </c>
      <c r="B219">
        <v>33525518</v>
      </c>
      <c r="C219">
        <v>35799613</v>
      </c>
      <c r="D219">
        <v>18406804</v>
      </c>
      <c r="E219">
        <v>1</v>
      </c>
      <c r="F219">
        <v>1</v>
      </c>
      <c r="G219">
        <v>1</v>
      </c>
      <c r="H219">
        <v>1</v>
      </c>
      <c r="I219" t="s">
        <v>577</v>
      </c>
      <c r="J219" t="s">
        <v>3</v>
      </c>
      <c r="K219" t="s">
        <v>578</v>
      </c>
      <c r="L219">
        <v>1369</v>
      </c>
      <c r="N219">
        <v>1013</v>
      </c>
      <c r="O219" t="s">
        <v>579</v>
      </c>
      <c r="P219" t="s">
        <v>579</v>
      </c>
      <c r="Q219">
        <v>1</v>
      </c>
      <c r="W219">
        <v>0</v>
      </c>
      <c r="X219">
        <v>254330056</v>
      </c>
      <c r="Y219">
        <v>3.77</v>
      </c>
      <c r="AA219">
        <v>0</v>
      </c>
      <c r="AB219">
        <v>0</v>
      </c>
      <c r="AC219">
        <v>0</v>
      </c>
      <c r="AD219">
        <v>221.76</v>
      </c>
      <c r="AE219">
        <v>0</v>
      </c>
      <c r="AF219">
        <v>0</v>
      </c>
      <c r="AG219">
        <v>0</v>
      </c>
      <c r="AH219">
        <v>221.76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3</v>
      </c>
      <c r="AT219">
        <v>3.77</v>
      </c>
      <c r="AU219" t="s">
        <v>3</v>
      </c>
      <c r="AV219">
        <v>1</v>
      </c>
      <c r="AW219">
        <v>2</v>
      </c>
      <c r="AX219">
        <v>35799621</v>
      </c>
      <c r="AY219">
        <v>1</v>
      </c>
      <c r="AZ219">
        <v>0</v>
      </c>
      <c r="BA219">
        <v>219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Y219*Source!I713</f>
        <v>0.9425</v>
      </c>
      <c r="CY219">
        <f>AD219</f>
        <v>221.76</v>
      </c>
      <c r="CZ219">
        <f>AH219</f>
        <v>221.76</v>
      </c>
      <c r="DA219">
        <f>AL219</f>
        <v>1</v>
      </c>
      <c r="DB219">
        <f t="shared" si="6"/>
        <v>836.04</v>
      </c>
      <c r="DC219">
        <f t="shared" si="7"/>
        <v>0</v>
      </c>
    </row>
    <row r="220" spans="1:107">
      <c r="A220">
        <f>ROW(Source!A713)</f>
        <v>713</v>
      </c>
      <c r="B220">
        <v>33525518</v>
      </c>
      <c r="C220">
        <v>35799613</v>
      </c>
      <c r="D220">
        <v>29164349</v>
      </c>
      <c r="E220">
        <v>1</v>
      </c>
      <c r="F220">
        <v>1</v>
      </c>
      <c r="G220">
        <v>1</v>
      </c>
      <c r="H220">
        <v>3</v>
      </c>
      <c r="I220" t="s">
        <v>26</v>
      </c>
      <c r="J220" t="s">
        <v>29</v>
      </c>
      <c r="K220" t="s">
        <v>27</v>
      </c>
      <c r="L220">
        <v>1348</v>
      </c>
      <c r="N220">
        <v>1009</v>
      </c>
      <c r="O220" t="s">
        <v>28</v>
      </c>
      <c r="P220" t="s">
        <v>28</v>
      </c>
      <c r="Q220">
        <v>1000</v>
      </c>
      <c r="W220">
        <v>0</v>
      </c>
      <c r="X220">
        <v>-304821490</v>
      </c>
      <c r="Y220">
        <v>0.11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0</v>
      </c>
      <c r="AP220">
        <v>0</v>
      </c>
      <c r="AQ220">
        <v>0</v>
      </c>
      <c r="AR220">
        <v>0</v>
      </c>
      <c r="AS220" t="s">
        <v>3</v>
      </c>
      <c r="AT220">
        <v>0.11</v>
      </c>
      <c r="AU220" t="s">
        <v>3</v>
      </c>
      <c r="AV220">
        <v>0</v>
      </c>
      <c r="AW220">
        <v>2</v>
      </c>
      <c r="AX220">
        <v>35799622</v>
      </c>
      <c r="AY220">
        <v>1</v>
      </c>
      <c r="AZ220">
        <v>0</v>
      </c>
      <c r="BA220">
        <v>220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Y220*Source!I713</f>
        <v>2.75E-2</v>
      </c>
      <c r="CY220">
        <f>AA220</f>
        <v>0</v>
      </c>
      <c r="CZ220">
        <f>AE220</f>
        <v>0</v>
      </c>
      <c r="DA220">
        <f>AI220</f>
        <v>1</v>
      </c>
      <c r="DB220">
        <f t="shared" si="6"/>
        <v>0</v>
      </c>
      <c r="DC220">
        <f t="shared" si="7"/>
        <v>0</v>
      </c>
    </row>
    <row r="221" spans="1:107">
      <c r="A221">
        <f>ROW(Source!A715)</f>
        <v>715</v>
      </c>
      <c r="B221">
        <v>33525518</v>
      </c>
      <c r="C221">
        <v>35799624</v>
      </c>
      <c r="D221">
        <v>18406804</v>
      </c>
      <c r="E221">
        <v>1</v>
      </c>
      <c r="F221">
        <v>1</v>
      </c>
      <c r="G221">
        <v>1</v>
      </c>
      <c r="H221">
        <v>1</v>
      </c>
      <c r="I221" t="s">
        <v>577</v>
      </c>
      <c r="J221" t="s">
        <v>3</v>
      </c>
      <c r="K221" t="s">
        <v>578</v>
      </c>
      <c r="L221">
        <v>1369</v>
      </c>
      <c r="N221">
        <v>1013</v>
      </c>
      <c r="O221" t="s">
        <v>579</v>
      </c>
      <c r="P221" t="s">
        <v>579</v>
      </c>
      <c r="Q221">
        <v>1</v>
      </c>
      <c r="W221">
        <v>0</v>
      </c>
      <c r="X221">
        <v>254330056</v>
      </c>
      <c r="Y221">
        <v>5.84</v>
      </c>
      <c r="AA221">
        <v>0</v>
      </c>
      <c r="AB221">
        <v>0</v>
      </c>
      <c r="AC221">
        <v>0</v>
      </c>
      <c r="AD221">
        <v>221.76</v>
      </c>
      <c r="AE221">
        <v>0</v>
      </c>
      <c r="AF221">
        <v>0</v>
      </c>
      <c r="AG221">
        <v>0</v>
      </c>
      <c r="AH221">
        <v>221.76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0</v>
      </c>
      <c r="AQ221">
        <v>0</v>
      </c>
      <c r="AR221">
        <v>0</v>
      </c>
      <c r="AS221" t="s">
        <v>3</v>
      </c>
      <c r="AT221">
        <v>5.84</v>
      </c>
      <c r="AU221" t="s">
        <v>3</v>
      </c>
      <c r="AV221">
        <v>1</v>
      </c>
      <c r="AW221">
        <v>2</v>
      </c>
      <c r="AX221">
        <v>35799625</v>
      </c>
      <c r="AY221">
        <v>1</v>
      </c>
      <c r="AZ221">
        <v>0</v>
      </c>
      <c r="BA221">
        <v>221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Y221*Source!I715</f>
        <v>0.2336</v>
      </c>
      <c r="CY221">
        <f>AD221</f>
        <v>221.76</v>
      </c>
      <c r="CZ221">
        <f>AH221</f>
        <v>221.76</v>
      </c>
      <c r="DA221">
        <f>AL221</f>
        <v>1</v>
      </c>
      <c r="DB221">
        <f t="shared" si="6"/>
        <v>1295.08</v>
      </c>
      <c r="DC221">
        <f t="shared" si="7"/>
        <v>0</v>
      </c>
    </row>
    <row r="222" spans="1:107">
      <c r="A222">
        <f>ROW(Source!A716)</f>
        <v>716</v>
      </c>
      <c r="B222">
        <v>33525518</v>
      </c>
      <c r="C222">
        <v>35799751</v>
      </c>
      <c r="D222">
        <v>18408066</v>
      </c>
      <c r="E222">
        <v>1</v>
      </c>
      <c r="F222">
        <v>1</v>
      </c>
      <c r="G222">
        <v>1</v>
      </c>
      <c r="H222">
        <v>1</v>
      </c>
      <c r="I222" t="s">
        <v>598</v>
      </c>
      <c r="J222" t="s">
        <v>3</v>
      </c>
      <c r="K222" t="s">
        <v>599</v>
      </c>
      <c r="L222">
        <v>1369</v>
      </c>
      <c r="N222">
        <v>1013</v>
      </c>
      <c r="O222" t="s">
        <v>579</v>
      </c>
      <c r="P222" t="s">
        <v>579</v>
      </c>
      <c r="Q222">
        <v>1</v>
      </c>
      <c r="W222">
        <v>0</v>
      </c>
      <c r="X222">
        <v>-886480961</v>
      </c>
      <c r="Y222">
        <v>17.89</v>
      </c>
      <c r="AA222">
        <v>0</v>
      </c>
      <c r="AB222">
        <v>0</v>
      </c>
      <c r="AC222">
        <v>0</v>
      </c>
      <c r="AD222">
        <v>228.01</v>
      </c>
      <c r="AE222">
        <v>0</v>
      </c>
      <c r="AF222">
        <v>0</v>
      </c>
      <c r="AG222">
        <v>0</v>
      </c>
      <c r="AH222">
        <v>228.01</v>
      </c>
      <c r="AI222">
        <v>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17.89</v>
      </c>
      <c r="AU222" t="s">
        <v>3</v>
      </c>
      <c r="AV222">
        <v>1</v>
      </c>
      <c r="AW222">
        <v>2</v>
      </c>
      <c r="AX222">
        <v>35799755</v>
      </c>
      <c r="AY222">
        <v>1</v>
      </c>
      <c r="AZ222">
        <v>0</v>
      </c>
      <c r="BA222">
        <v>222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Y222*Source!I716</f>
        <v>0.35780000000000001</v>
      </c>
      <c r="CY222">
        <f>AD222</f>
        <v>228.01</v>
      </c>
      <c r="CZ222">
        <f>AH222</f>
        <v>228.01</v>
      </c>
      <c r="DA222">
        <f>AL222</f>
        <v>1</v>
      </c>
      <c r="DB222">
        <f t="shared" si="6"/>
        <v>4079.1</v>
      </c>
      <c r="DC222">
        <f t="shared" si="7"/>
        <v>0</v>
      </c>
    </row>
    <row r="223" spans="1:107">
      <c r="A223">
        <f>ROW(Source!A716)</f>
        <v>716</v>
      </c>
      <c r="B223">
        <v>33525518</v>
      </c>
      <c r="C223">
        <v>35799751</v>
      </c>
      <c r="D223">
        <v>121548</v>
      </c>
      <c r="E223">
        <v>1</v>
      </c>
      <c r="F223">
        <v>1</v>
      </c>
      <c r="G223">
        <v>1</v>
      </c>
      <c r="H223">
        <v>1</v>
      </c>
      <c r="I223" t="s">
        <v>30</v>
      </c>
      <c r="J223" t="s">
        <v>3</v>
      </c>
      <c r="K223" t="s">
        <v>580</v>
      </c>
      <c r="L223">
        <v>608254</v>
      </c>
      <c r="N223">
        <v>1013</v>
      </c>
      <c r="O223" t="s">
        <v>581</v>
      </c>
      <c r="P223" t="s">
        <v>581</v>
      </c>
      <c r="Q223">
        <v>1</v>
      </c>
      <c r="W223">
        <v>0</v>
      </c>
      <c r="X223">
        <v>-185737400</v>
      </c>
      <c r="Y223">
        <v>0.08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0</v>
      </c>
      <c r="AQ223">
        <v>0</v>
      </c>
      <c r="AR223">
        <v>0</v>
      </c>
      <c r="AS223" t="s">
        <v>3</v>
      </c>
      <c r="AT223">
        <v>0.08</v>
      </c>
      <c r="AU223" t="s">
        <v>3</v>
      </c>
      <c r="AV223">
        <v>2</v>
      </c>
      <c r="AW223">
        <v>2</v>
      </c>
      <c r="AX223">
        <v>35799756</v>
      </c>
      <c r="AY223">
        <v>1</v>
      </c>
      <c r="AZ223">
        <v>0</v>
      </c>
      <c r="BA223">
        <v>223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Y223*Source!I716</f>
        <v>1.6000000000000001E-3</v>
      </c>
      <c r="CY223">
        <f>AD223</f>
        <v>0</v>
      </c>
      <c r="CZ223">
        <f>AH223</f>
        <v>0</v>
      </c>
      <c r="DA223">
        <f>AL223</f>
        <v>1</v>
      </c>
      <c r="DB223">
        <f t="shared" si="6"/>
        <v>0</v>
      </c>
      <c r="DC223">
        <f t="shared" si="7"/>
        <v>0</v>
      </c>
    </row>
    <row r="224" spans="1:107">
      <c r="A224">
        <f>ROW(Source!A716)</f>
        <v>716</v>
      </c>
      <c r="B224">
        <v>33525518</v>
      </c>
      <c r="C224">
        <v>35799751</v>
      </c>
      <c r="D224">
        <v>29172556</v>
      </c>
      <c r="E224">
        <v>1</v>
      </c>
      <c r="F224">
        <v>1</v>
      </c>
      <c r="G224">
        <v>1</v>
      </c>
      <c r="H224">
        <v>2</v>
      </c>
      <c r="I224" t="s">
        <v>582</v>
      </c>
      <c r="J224" t="s">
        <v>583</v>
      </c>
      <c r="K224" t="s">
        <v>584</v>
      </c>
      <c r="L224">
        <v>1368</v>
      </c>
      <c r="N224">
        <v>1011</v>
      </c>
      <c r="O224" t="s">
        <v>585</v>
      </c>
      <c r="P224" t="s">
        <v>585</v>
      </c>
      <c r="Q224">
        <v>1</v>
      </c>
      <c r="W224">
        <v>0</v>
      </c>
      <c r="X224">
        <v>-1302720870</v>
      </c>
      <c r="Y224">
        <v>0.08</v>
      </c>
      <c r="AA224">
        <v>0</v>
      </c>
      <c r="AB224">
        <v>445.46</v>
      </c>
      <c r="AC224">
        <v>427.95</v>
      </c>
      <c r="AD224">
        <v>0</v>
      </c>
      <c r="AE224">
        <v>0</v>
      </c>
      <c r="AF224">
        <v>31.26</v>
      </c>
      <c r="AG224">
        <v>13.5</v>
      </c>
      <c r="AH224">
        <v>0</v>
      </c>
      <c r="AI224">
        <v>1</v>
      </c>
      <c r="AJ224">
        <v>14.25</v>
      </c>
      <c r="AK224">
        <v>31.7</v>
      </c>
      <c r="AL224">
        <v>1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3</v>
      </c>
      <c r="AT224">
        <v>0.08</v>
      </c>
      <c r="AU224" t="s">
        <v>3</v>
      </c>
      <c r="AV224">
        <v>0</v>
      </c>
      <c r="AW224">
        <v>2</v>
      </c>
      <c r="AX224">
        <v>35799757</v>
      </c>
      <c r="AY224">
        <v>1</v>
      </c>
      <c r="AZ224">
        <v>0</v>
      </c>
      <c r="BA224">
        <v>224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Y224*Source!I716</f>
        <v>1.6000000000000001E-3</v>
      </c>
      <c r="CY224">
        <f>AB224</f>
        <v>445.46</v>
      </c>
      <c r="CZ224">
        <f>AF224</f>
        <v>31.26</v>
      </c>
      <c r="DA224">
        <f>AJ224</f>
        <v>14.25</v>
      </c>
      <c r="DB224">
        <f t="shared" si="6"/>
        <v>2.5</v>
      </c>
      <c r="DC224">
        <f t="shared" si="7"/>
        <v>1.08</v>
      </c>
    </row>
    <row r="225" spans="1:107">
      <c r="A225">
        <f>ROW(Source!A717)</f>
        <v>717</v>
      </c>
      <c r="B225">
        <v>33525518</v>
      </c>
      <c r="C225">
        <v>35802039</v>
      </c>
      <c r="D225">
        <v>18406804</v>
      </c>
      <c r="E225">
        <v>1</v>
      </c>
      <c r="F225">
        <v>1</v>
      </c>
      <c r="G225">
        <v>1</v>
      </c>
      <c r="H225">
        <v>1</v>
      </c>
      <c r="I225" t="s">
        <v>577</v>
      </c>
      <c r="J225" t="s">
        <v>3</v>
      </c>
      <c r="K225" t="s">
        <v>578</v>
      </c>
      <c r="L225">
        <v>1369</v>
      </c>
      <c r="N225">
        <v>1013</v>
      </c>
      <c r="O225" t="s">
        <v>579</v>
      </c>
      <c r="P225" t="s">
        <v>579</v>
      </c>
      <c r="Q225">
        <v>1</v>
      </c>
      <c r="W225">
        <v>0</v>
      </c>
      <c r="X225">
        <v>254330056</v>
      </c>
      <c r="Y225">
        <v>9.64</v>
      </c>
      <c r="AA225">
        <v>0</v>
      </c>
      <c r="AB225">
        <v>0</v>
      </c>
      <c r="AC225">
        <v>0</v>
      </c>
      <c r="AD225">
        <v>221.76</v>
      </c>
      <c r="AE225">
        <v>0</v>
      </c>
      <c r="AF225">
        <v>0</v>
      </c>
      <c r="AG225">
        <v>0</v>
      </c>
      <c r="AH225">
        <v>221.76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3</v>
      </c>
      <c r="AT225">
        <v>9.64</v>
      </c>
      <c r="AU225" t="s">
        <v>3</v>
      </c>
      <c r="AV225">
        <v>1</v>
      </c>
      <c r="AW225">
        <v>2</v>
      </c>
      <c r="AX225">
        <v>35802040</v>
      </c>
      <c r="AY225">
        <v>1</v>
      </c>
      <c r="AZ225">
        <v>0</v>
      </c>
      <c r="BA225">
        <v>225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Y225*Source!I717</f>
        <v>1.446</v>
      </c>
      <c r="CY225">
        <f>AD225</f>
        <v>221.76</v>
      </c>
      <c r="CZ225">
        <f>AH225</f>
        <v>221.76</v>
      </c>
      <c r="DA225">
        <f>AL225</f>
        <v>1</v>
      </c>
      <c r="DB225">
        <f t="shared" si="6"/>
        <v>2137.77</v>
      </c>
      <c r="DC225">
        <f t="shared" si="7"/>
        <v>0</v>
      </c>
    </row>
    <row r="226" spans="1:107">
      <c r="A226">
        <f>ROW(Source!A717)</f>
        <v>717</v>
      </c>
      <c r="B226">
        <v>33525518</v>
      </c>
      <c r="C226">
        <v>35802039</v>
      </c>
      <c r="D226">
        <v>121548</v>
      </c>
      <c r="E226">
        <v>1</v>
      </c>
      <c r="F226">
        <v>1</v>
      </c>
      <c r="G226">
        <v>1</v>
      </c>
      <c r="H226">
        <v>1</v>
      </c>
      <c r="I226" t="s">
        <v>30</v>
      </c>
      <c r="J226" t="s">
        <v>3</v>
      </c>
      <c r="K226" t="s">
        <v>580</v>
      </c>
      <c r="L226">
        <v>608254</v>
      </c>
      <c r="N226">
        <v>1013</v>
      </c>
      <c r="O226" t="s">
        <v>581</v>
      </c>
      <c r="P226" t="s">
        <v>581</v>
      </c>
      <c r="Q226">
        <v>1</v>
      </c>
      <c r="W226">
        <v>0</v>
      </c>
      <c r="X226">
        <v>-185737400</v>
      </c>
      <c r="Y226">
        <v>0.01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3</v>
      </c>
      <c r="AT226">
        <v>0.01</v>
      </c>
      <c r="AU226" t="s">
        <v>3</v>
      </c>
      <c r="AV226">
        <v>2</v>
      </c>
      <c r="AW226">
        <v>2</v>
      </c>
      <c r="AX226">
        <v>35802041</v>
      </c>
      <c r="AY226">
        <v>1</v>
      </c>
      <c r="AZ226">
        <v>0</v>
      </c>
      <c r="BA226">
        <v>226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Y226*Source!I717</f>
        <v>1.5E-3</v>
      </c>
      <c r="CY226">
        <f>AD226</f>
        <v>0</v>
      </c>
      <c r="CZ226">
        <f>AH226</f>
        <v>0</v>
      </c>
      <c r="DA226">
        <f>AL226</f>
        <v>1</v>
      </c>
      <c r="DB226">
        <f t="shared" si="6"/>
        <v>0</v>
      </c>
      <c r="DC226">
        <f t="shared" si="7"/>
        <v>0</v>
      </c>
    </row>
    <row r="227" spans="1:107">
      <c r="A227">
        <f>ROW(Source!A717)</f>
        <v>717</v>
      </c>
      <c r="B227">
        <v>33525518</v>
      </c>
      <c r="C227">
        <v>35802039</v>
      </c>
      <c r="D227">
        <v>29172556</v>
      </c>
      <c r="E227">
        <v>1</v>
      </c>
      <c r="F227">
        <v>1</v>
      </c>
      <c r="G227">
        <v>1</v>
      </c>
      <c r="H227">
        <v>2</v>
      </c>
      <c r="I227" t="s">
        <v>582</v>
      </c>
      <c r="J227" t="s">
        <v>583</v>
      </c>
      <c r="K227" t="s">
        <v>584</v>
      </c>
      <c r="L227">
        <v>1368</v>
      </c>
      <c r="N227">
        <v>1011</v>
      </c>
      <c r="O227" t="s">
        <v>585</v>
      </c>
      <c r="P227" t="s">
        <v>585</v>
      </c>
      <c r="Q227">
        <v>1</v>
      </c>
      <c r="W227">
        <v>0</v>
      </c>
      <c r="X227">
        <v>-1302720870</v>
      </c>
      <c r="Y227">
        <v>0.01</v>
      </c>
      <c r="AA227">
        <v>0</v>
      </c>
      <c r="AB227">
        <v>445.46</v>
      </c>
      <c r="AC227">
        <v>427.95</v>
      </c>
      <c r="AD227">
        <v>0</v>
      </c>
      <c r="AE227">
        <v>0</v>
      </c>
      <c r="AF227">
        <v>31.26</v>
      </c>
      <c r="AG227">
        <v>13.5</v>
      </c>
      <c r="AH227">
        <v>0</v>
      </c>
      <c r="AI227">
        <v>1</v>
      </c>
      <c r="AJ227">
        <v>14.25</v>
      </c>
      <c r="AK227">
        <v>31.7</v>
      </c>
      <c r="AL227">
        <v>1</v>
      </c>
      <c r="AN227">
        <v>0</v>
      </c>
      <c r="AO227">
        <v>1</v>
      </c>
      <c r="AP227">
        <v>0</v>
      </c>
      <c r="AQ227">
        <v>0</v>
      </c>
      <c r="AR227">
        <v>0</v>
      </c>
      <c r="AS227" t="s">
        <v>3</v>
      </c>
      <c r="AT227">
        <v>0.01</v>
      </c>
      <c r="AU227" t="s">
        <v>3</v>
      </c>
      <c r="AV227">
        <v>0</v>
      </c>
      <c r="AW227">
        <v>2</v>
      </c>
      <c r="AX227">
        <v>35802042</v>
      </c>
      <c r="AY227">
        <v>1</v>
      </c>
      <c r="AZ227">
        <v>0</v>
      </c>
      <c r="BA227">
        <v>227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Y227*Source!I717</f>
        <v>1.5E-3</v>
      </c>
      <c r="CY227">
        <f>AB227</f>
        <v>445.46</v>
      </c>
      <c r="CZ227">
        <f>AF227</f>
        <v>31.26</v>
      </c>
      <c r="DA227">
        <f>AJ227</f>
        <v>14.25</v>
      </c>
      <c r="DB227">
        <f t="shared" si="6"/>
        <v>0.31</v>
      </c>
      <c r="DC227">
        <f t="shared" si="7"/>
        <v>0.14000000000000001</v>
      </c>
    </row>
    <row r="228" spans="1:107">
      <c r="A228">
        <f>ROW(Source!A718)</f>
        <v>718</v>
      </c>
      <c r="B228">
        <v>33525518</v>
      </c>
      <c r="C228">
        <v>36314814</v>
      </c>
      <c r="D228">
        <v>18408066</v>
      </c>
      <c r="E228">
        <v>1</v>
      </c>
      <c r="F228">
        <v>1</v>
      </c>
      <c r="G228">
        <v>1</v>
      </c>
      <c r="H228">
        <v>1</v>
      </c>
      <c r="I228" t="s">
        <v>598</v>
      </c>
      <c r="J228" t="s">
        <v>3</v>
      </c>
      <c r="K228" t="s">
        <v>599</v>
      </c>
      <c r="L228">
        <v>1369</v>
      </c>
      <c r="N228">
        <v>1013</v>
      </c>
      <c r="O228" t="s">
        <v>579</v>
      </c>
      <c r="P228" t="s">
        <v>579</v>
      </c>
      <c r="Q228">
        <v>1</v>
      </c>
      <c r="W228">
        <v>0</v>
      </c>
      <c r="X228">
        <v>-886480961</v>
      </c>
      <c r="Y228">
        <v>94.97</v>
      </c>
      <c r="AA228">
        <v>0</v>
      </c>
      <c r="AB228">
        <v>0</v>
      </c>
      <c r="AC228">
        <v>0</v>
      </c>
      <c r="AD228">
        <v>228.01</v>
      </c>
      <c r="AE228">
        <v>0</v>
      </c>
      <c r="AF228">
        <v>0</v>
      </c>
      <c r="AG228">
        <v>0</v>
      </c>
      <c r="AH228">
        <v>228.01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3</v>
      </c>
      <c r="AT228">
        <v>94.97</v>
      </c>
      <c r="AU228" t="s">
        <v>3</v>
      </c>
      <c r="AV228">
        <v>1</v>
      </c>
      <c r="AW228">
        <v>2</v>
      </c>
      <c r="AX228">
        <v>36314815</v>
      </c>
      <c r="AY228">
        <v>1</v>
      </c>
      <c r="AZ228">
        <v>0</v>
      </c>
      <c r="BA228">
        <v>228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Y228*Source!I718</f>
        <v>1.42455</v>
      </c>
      <c r="CY228">
        <f>AD228</f>
        <v>228.01</v>
      </c>
      <c r="CZ228">
        <f>AH228</f>
        <v>228.01</v>
      </c>
      <c r="DA228">
        <f>AL228</f>
        <v>1</v>
      </c>
      <c r="DB228">
        <f t="shared" si="6"/>
        <v>21654.11</v>
      </c>
      <c r="DC228">
        <f t="shared" si="7"/>
        <v>0</v>
      </c>
    </row>
    <row r="229" spans="1:107">
      <c r="A229">
        <f>ROW(Source!A718)</f>
        <v>718</v>
      </c>
      <c r="B229">
        <v>33525518</v>
      </c>
      <c r="C229">
        <v>36314814</v>
      </c>
      <c r="D229">
        <v>29164349</v>
      </c>
      <c r="E229">
        <v>1</v>
      </c>
      <c r="F229">
        <v>1</v>
      </c>
      <c r="G229">
        <v>1</v>
      </c>
      <c r="H229">
        <v>3</v>
      </c>
      <c r="I229" t="s">
        <v>26</v>
      </c>
      <c r="J229" t="s">
        <v>162</v>
      </c>
      <c r="K229" t="s">
        <v>27</v>
      </c>
      <c r="L229">
        <v>1348</v>
      </c>
      <c r="N229">
        <v>1009</v>
      </c>
      <c r="O229" t="s">
        <v>28</v>
      </c>
      <c r="P229" t="s">
        <v>28</v>
      </c>
      <c r="Q229">
        <v>1000</v>
      </c>
      <c r="W229">
        <v>0</v>
      </c>
      <c r="X229">
        <v>1876412176</v>
      </c>
      <c r="Y229">
        <v>3.5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0</v>
      </c>
      <c r="AP229">
        <v>0</v>
      </c>
      <c r="AQ229">
        <v>0</v>
      </c>
      <c r="AR229">
        <v>0</v>
      </c>
      <c r="AS229" t="s">
        <v>3</v>
      </c>
      <c r="AT229">
        <v>3.5</v>
      </c>
      <c r="AU229" t="s">
        <v>3</v>
      </c>
      <c r="AV229">
        <v>0</v>
      </c>
      <c r="AW229">
        <v>2</v>
      </c>
      <c r="AX229">
        <v>36314816</v>
      </c>
      <c r="AY229">
        <v>1</v>
      </c>
      <c r="AZ229">
        <v>0</v>
      </c>
      <c r="BA229">
        <v>229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Y229*Source!I718</f>
        <v>5.2499999999999998E-2</v>
      </c>
      <c r="CY229">
        <f>AA229</f>
        <v>0</v>
      </c>
      <c r="CZ229">
        <f>AE229</f>
        <v>0</v>
      </c>
      <c r="DA229">
        <f>AI229</f>
        <v>1</v>
      </c>
      <c r="DB229">
        <f t="shared" si="6"/>
        <v>0</v>
      </c>
      <c r="DC229">
        <f t="shared" si="7"/>
        <v>0</v>
      </c>
    </row>
    <row r="230" spans="1:107">
      <c r="A230">
        <f>ROW(Source!A725)</f>
        <v>725</v>
      </c>
      <c r="B230">
        <v>33525518</v>
      </c>
      <c r="C230">
        <v>36172226</v>
      </c>
      <c r="D230">
        <v>18407150</v>
      </c>
      <c r="E230">
        <v>1</v>
      </c>
      <c r="F230">
        <v>1</v>
      </c>
      <c r="G230">
        <v>1</v>
      </c>
      <c r="H230">
        <v>1</v>
      </c>
      <c r="I230" t="s">
        <v>595</v>
      </c>
      <c r="J230" t="s">
        <v>3</v>
      </c>
      <c r="K230" t="s">
        <v>596</v>
      </c>
      <c r="L230">
        <v>1369</v>
      </c>
      <c r="N230">
        <v>1013</v>
      </c>
      <c r="O230" t="s">
        <v>579</v>
      </c>
      <c r="P230" t="s">
        <v>579</v>
      </c>
      <c r="Q230">
        <v>1</v>
      </c>
      <c r="W230">
        <v>0</v>
      </c>
      <c r="X230">
        <v>-931037793</v>
      </c>
      <c r="Y230">
        <v>24.368500000000001</v>
      </c>
      <c r="AA230">
        <v>0</v>
      </c>
      <c r="AB230">
        <v>0</v>
      </c>
      <c r="AC230">
        <v>0</v>
      </c>
      <c r="AD230">
        <v>242.51</v>
      </c>
      <c r="AE230">
        <v>0</v>
      </c>
      <c r="AF230">
        <v>0</v>
      </c>
      <c r="AG230">
        <v>0</v>
      </c>
      <c r="AH230">
        <v>242.51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1</v>
      </c>
      <c r="AQ230">
        <v>0</v>
      </c>
      <c r="AR230">
        <v>0</v>
      </c>
      <c r="AS230" t="s">
        <v>3</v>
      </c>
      <c r="AT230">
        <v>21.19</v>
      </c>
      <c r="AU230" t="s">
        <v>168</v>
      </c>
      <c r="AV230">
        <v>1</v>
      </c>
      <c r="AW230">
        <v>2</v>
      </c>
      <c r="AX230">
        <v>36172227</v>
      </c>
      <c r="AY230">
        <v>1</v>
      </c>
      <c r="AZ230">
        <v>0</v>
      </c>
      <c r="BA230">
        <v>230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Y230*Source!I725</f>
        <v>1.8276375</v>
      </c>
      <c r="CY230">
        <f>AD230</f>
        <v>242.51</v>
      </c>
      <c r="CZ230">
        <f>AH230</f>
        <v>242.51</v>
      </c>
      <c r="DA230">
        <f>AL230</f>
        <v>1</v>
      </c>
      <c r="DB230">
        <f>ROUND((ROUND(AT230*CZ230,2)*1.15),6)</f>
        <v>5909.6085000000003</v>
      </c>
      <c r="DC230">
        <f>ROUND((ROUND(AT230*AG230,2)*1.15),6)</f>
        <v>0</v>
      </c>
    </row>
    <row r="231" spans="1:107">
      <c r="A231">
        <f>ROW(Source!A725)</f>
        <v>725</v>
      </c>
      <c r="B231">
        <v>33525518</v>
      </c>
      <c r="C231">
        <v>36172226</v>
      </c>
      <c r="D231">
        <v>121548</v>
      </c>
      <c r="E231">
        <v>1</v>
      </c>
      <c r="F231">
        <v>1</v>
      </c>
      <c r="G231">
        <v>1</v>
      </c>
      <c r="H231">
        <v>1</v>
      </c>
      <c r="I231" t="s">
        <v>30</v>
      </c>
      <c r="J231" t="s">
        <v>3</v>
      </c>
      <c r="K231" t="s">
        <v>580</v>
      </c>
      <c r="L231">
        <v>608254</v>
      </c>
      <c r="N231">
        <v>1013</v>
      </c>
      <c r="O231" t="s">
        <v>581</v>
      </c>
      <c r="P231" t="s">
        <v>581</v>
      </c>
      <c r="Q231">
        <v>1</v>
      </c>
      <c r="W231">
        <v>0</v>
      </c>
      <c r="X231">
        <v>-185737400</v>
      </c>
      <c r="Y231">
        <v>0.05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1</v>
      </c>
      <c r="AQ231">
        <v>0</v>
      </c>
      <c r="AR231">
        <v>0</v>
      </c>
      <c r="AS231" t="s">
        <v>3</v>
      </c>
      <c r="AT231">
        <v>0.04</v>
      </c>
      <c r="AU231" t="s">
        <v>167</v>
      </c>
      <c r="AV231">
        <v>2</v>
      </c>
      <c r="AW231">
        <v>2</v>
      </c>
      <c r="AX231">
        <v>36172228</v>
      </c>
      <c r="AY231">
        <v>1</v>
      </c>
      <c r="AZ231">
        <v>0</v>
      </c>
      <c r="BA231">
        <v>231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Y231*Source!I725</f>
        <v>3.7499999999999999E-3</v>
      </c>
      <c r="CY231">
        <f>AD231</f>
        <v>0</v>
      </c>
      <c r="CZ231">
        <f>AH231</f>
        <v>0</v>
      </c>
      <c r="DA231">
        <f>AL231</f>
        <v>1</v>
      </c>
      <c r="DB231">
        <f>ROUND((ROUND(AT231*CZ231,2)*1.25),6)</f>
        <v>0</v>
      </c>
      <c r="DC231">
        <f>ROUND((ROUND(AT231*AG231,2)*1.25),6)</f>
        <v>0</v>
      </c>
    </row>
    <row r="232" spans="1:107">
      <c r="A232">
        <f>ROW(Source!A725)</f>
        <v>725</v>
      </c>
      <c r="B232">
        <v>33525518</v>
      </c>
      <c r="C232">
        <v>36172226</v>
      </c>
      <c r="D232">
        <v>29172556</v>
      </c>
      <c r="E232">
        <v>1</v>
      </c>
      <c r="F232">
        <v>1</v>
      </c>
      <c r="G232">
        <v>1</v>
      </c>
      <c r="H232">
        <v>2</v>
      </c>
      <c r="I232" t="s">
        <v>582</v>
      </c>
      <c r="J232" t="s">
        <v>583</v>
      </c>
      <c r="K232" t="s">
        <v>584</v>
      </c>
      <c r="L232">
        <v>1368</v>
      </c>
      <c r="N232">
        <v>1011</v>
      </c>
      <c r="O232" t="s">
        <v>585</v>
      </c>
      <c r="P232" t="s">
        <v>585</v>
      </c>
      <c r="Q232">
        <v>1</v>
      </c>
      <c r="W232">
        <v>0</v>
      </c>
      <c r="X232">
        <v>-1302720870</v>
      </c>
      <c r="Y232">
        <v>0.05</v>
      </c>
      <c r="AA232">
        <v>0</v>
      </c>
      <c r="AB232">
        <v>445.46</v>
      </c>
      <c r="AC232">
        <v>427.95</v>
      </c>
      <c r="AD232">
        <v>0</v>
      </c>
      <c r="AE232">
        <v>0</v>
      </c>
      <c r="AF232">
        <v>31.26</v>
      </c>
      <c r="AG232">
        <v>13.5</v>
      </c>
      <c r="AH232">
        <v>0</v>
      </c>
      <c r="AI232">
        <v>1</v>
      </c>
      <c r="AJ232">
        <v>14.25</v>
      </c>
      <c r="AK232">
        <v>31.7</v>
      </c>
      <c r="AL232">
        <v>1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3</v>
      </c>
      <c r="AT232">
        <v>0.04</v>
      </c>
      <c r="AU232" t="s">
        <v>167</v>
      </c>
      <c r="AV232">
        <v>0</v>
      </c>
      <c r="AW232">
        <v>2</v>
      </c>
      <c r="AX232">
        <v>36172229</v>
      </c>
      <c r="AY232">
        <v>1</v>
      </c>
      <c r="AZ232">
        <v>0</v>
      </c>
      <c r="BA232">
        <v>232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Y232*Source!I725</f>
        <v>3.7499999999999999E-3</v>
      </c>
      <c r="CY232">
        <f>AB232</f>
        <v>445.46</v>
      </c>
      <c r="CZ232">
        <f>AF232</f>
        <v>31.26</v>
      </c>
      <c r="DA232">
        <f>AJ232</f>
        <v>14.25</v>
      </c>
      <c r="DB232">
        <f>ROUND((ROUND(AT232*CZ232,2)*1.25),6)</f>
        <v>1.5625</v>
      </c>
      <c r="DC232">
        <f>ROUND((ROUND(AT232*AG232,2)*1.25),6)</f>
        <v>0.67500000000000004</v>
      </c>
    </row>
    <row r="233" spans="1:107">
      <c r="A233">
        <f>ROW(Source!A725)</f>
        <v>725</v>
      </c>
      <c r="B233">
        <v>33525518</v>
      </c>
      <c r="C233">
        <v>36172226</v>
      </c>
      <c r="D233">
        <v>29174913</v>
      </c>
      <c r="E233">
        <v>1</v>
      </c>
      <c r="F233">
        <v>1</v>
      </c>
      <c r="G233">
        <v>1</v>
      </c>
      <c r="H233">
        <v>2</v>
      </c>
      <c r="I233" t="s">
        <v>606</v>
      </c>
      <c r="J233" t="s">
        <v>607</v>
      </c>
      <c r="K233" t="s">
        <v>608</v>
      </c>
      <c r="L233">
        <v>1368</v>
      </c>
      <c r="N233">
        <v>1011</v>
      </c>
      <c r="O233" t="s">
        <v>585</v>
      </c>
      <c r="P233" t="s">
        <v>585</v>
      </c>
      <c r="Q233">
        <v>1</v>
      </c>
      <c r="W233">
        <v>0</v>
      </c>
      <c r="X233">
        <v>458544584</v>
      </c>
      <c r="Y233">
        <v>0.1875</v>
      </c>
      <c r="AA233">
        <v>0</v>
      </c>
      <c r="AB233">
        <v>908.31</v>
      </c>
      <c r="AC233">
        <v>367.72</v>
      </c>
      <c r="AD233">
        <v>0</v>
      </c>
      <c r="AE233">
        <v>0</v>
      </c>
      <c r="AF233">
        <v>87.17</v>
      </c>
      <c r="AG233">
        <v>11.6</v>
      </c>
      <c r="AH233">
        <v>0</v>
      </c>
      <c r="AI233">
        <v>1</v>
      </c>
      <c r="AJ233">
        <v>10.42</v>
      </c>
      <c r="AK233">
        <v>31.7</v>
      </c>
      <c r="AL233">
        <v>1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0.15</v>
      </c>
      <c r="AU233" t="s">
        <v>167</v>
      </c>
      <c r="AV233">
        <v>0</v>
      </c>
      <c r="AW233">
        <v>2</v>
      </c>
      <c r="AX233">
        <v>36172230</v>
      </c>
      <c r="AY233">
        <v>1</v>
      </c>
      <c r="AZ233">
        <v>0</v>
      </c>
      <c r="BA233">
        <v>233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Y233*Source!I725</f>
        <v>1.4062499999999999E-2</v>
      </c>
      <c r="CY233">
        <f>AB233</f>
        <v>908.31</v>
      </c>
      <c r="CZ233">
        <f>AF233</f>
        <v>87.17</v>
      </c>
      <c r="DA233">
        <f>AJ233</f>
        <v>10.42</v>
      </c>
      <c r="DB233">
        <f>ROUND((ROUND(AT233*CZ233,2)*1.25),6)</f>
        <v>16.350000000000001</v>
      </c>
      <c r="DC233">
        <f>ROUND((ROUND(AT233*AG233,2)*1.25),6)</f>
        <v>2.1749999999999998</v>
      </c>
    </row>
    <row r="234" spans="1:107">
      <c r="A234">
        <f>ROW(Source!A725)</f>
        <v>725</v>
      </c>
      <c r="B234">
        <v>33525518</v>
      </c>
      <c r="C234">
        <v>36172226</v>
      </c>
      <c r="D234">
        <v>29108696</v>
      </c>
      <c r="E234">
        <v>1</v>
      </c>
      <c r="F234">
        <v>1</v>
      </c>
      <c r="G234">
        <v>1</v>
      </c>
      <c r="H234">
        <v>3</v>
      </c>
      <c r="I234" t="s">
        <v>609</v>
      </c>
      <c r="J234" t="s">
        <v>610</v>
      </c>
      <c r="K234" t="s">
        <v>611</v>
      </c>
      <c r="L234">
        <v>1354</v>
      </c>
      <c r="N234">
        <v>1010</v>
      </c>
      <c r="O234" t="s">
        <v>238</v>
      </c>
      <c r="P234" t="s">
        <v>238</v>
      </c>
      <c r="Q234">
        <v>1</v>
      </c>
      <c r="W234">
        <v>0</v>
      </c>
      <c r="X234">
        <v>2109155817</v>
      </c>
      <c r="Y234">
        <v>56.6</v>
      </c>
      <c r="AA234">
        <v>299.08</v>
      </c>
      <c r="AB234">
        <v>0</v>
      </c>
      <c r="AC234">
        <v>0</v>
      </c>
      <c r="AD234">
        <v>0</v>
      </c>
      <c r="AE234">
        <v>67.209999999999994</v>
      </c>
      <c r="AF234">
        <v>0</v>
      </c>
      <c r="AG234">
        <v>0</v>
      </c>
      <c r="AH234">
        <v>0</v>
      </c>
      <c r="AI234">
        <v>4.45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3</v>
      </c>
      <c r="AT234">
        <v>56.6</v>
      </c>
      <c r="AU234" t="s">
        <v>3</v>
      </c>
      <c r="AV234">
        <v>0</v>
      </c>
      <c r="AW234">
        <v>2</v>
      </c>
      <c r="AX234">
        <v>36172231</v>
      </c>
      <c r="AY234">
        <v>1</v>
      </c>
      <c r="AZ234">
        <v>0</v>
      </c>
      <c r="BA234">
        <v>234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Y234*Source!I725</f>
        <v>4.2450000000000001</v>
      </c>
      <c r="CY234">
        <f>AA234</f>
        <v>299.08</v>
      </c>
      <c r="CZ234">
        <f>AE234</f>
        <v>67.209999999999994</v>
      </c>
      <c r="DA234">
        <f>AI234</f>
        <v>4.45</v>
      </c>
      <c r="DB234">
        <f>ROUND(ROUND(AT234*CZ234,2),6)</f>
        <v>3804.09</v>
      </c>
      <c r="DC234">
        <f>ROUND(ROUND(AT234*AG234,2),6)</f>
        <v>0</v>
      </c>
    </row>
    <row r="235" spans="1:107">
      <c r="A235">
        <f>ROW(Source!A725)</f>
        <v>725</v>
      </c>
      <c r="B235">
        <v>33525518</v>
      </c>
      <c r="C235">
        <v>36172226</v>
      </c>
      <c r="D235">
        <v>29109720</v>
      </c>
      <c r="E235">
        <v>1</v>
      </c>
      <c r="F235">
        <v>1</v>
      </c>
      <c r="G235">
        <v>1</v>
      </c>
      <c r="H235">
        <v>3</v>
      </c>
      <c r="I235" t="s">
        <v>172</v>
      </c>
      <c r="J235" t="s">
        <v>175</v>
      </c>
      <c r="K235" t="s">
        <v>173</v>
      </c>
      <c r="L235">
        <v>1301</v>
      </c>
      <c r="N235">
        <v>1003</v>
      </c>
      <c r="O235" t="s">
        <v>174</v>
      </c>
      <c r="P235" t="s">
        <v>174</v>
      </c>
      <c r="Q235">
        <v>1</v>
      </c>
      <c r="W235">
        <v>0</v>
      </c>
      <c r="X235">
        <v>-716496253</v>
      </c>
      <c r="Y235">
        <v>100</v>
      </c>
      <c r="AA235">
        <v>108.23</v>
      </c>
      <c r="AB235">
        <v>0</v>
      </c>
      <c r="AC235">
        <v>0</v>
      </c>
      <c r="AD235">
        <v>0</v>
      </c>
      <c r="AE235">
        <v>131.99</v>
      </c>
      <c r="AF235">
        <v>0</v>
      </c>
      <c r="AG235">
        <v>0</v>
      </c>
      <c r="AH235">
        <v>0</v>
      </c>
      <c r="AI235">
        <v>0.82</v>
      </c>
      <c r="AJ235">
        <v>1</v>
      </c>
      <c r="AK235">
        <v>1</v>
      </c>
      <c r="AL235">
        <v>1</v>
      </c>
      <c r="AN235">
        <v>0</v>
      </c>
      <c r="AO235">
        <v>0</v>
      </c>
      <c r="AP235">
        <v>0</v>
      </c>
      <c r="AQ235">
        <v>0</v>
      </c>
      <c r="AR235">
        <v>0</v>
      </c>
      <c r="AS235" t="s">
        <v>3</v>
      </c>
      <c r="AT235">
        <v>100</v>
      </c>
      <c r="AU235" t="s">
        <v>3</v>
      </c>
      <c r="AV235">
        <v>0</v>
      </c>
      <c r="AW235">
        <v>1</v>
      </c>
      <c r="AX235">
        <v>-1</v>
      </c>
      <c r="AY235">
        <v>0</v>
      </c>
      <c r="AZ235">
        <v>0</v>
      </c>
      <c r="BA235" t="s">
        <v>3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Y235*Source!I725</f>
        <v>7.5</v>
      </c>
      <c r="CY235">
        <f>AA235</f>
        <v>108.23</v>
      </c>
      <c r="CZ235">
        <f>AE235</f>
        <v>131.99</v>
      </c>
      <c r="DA235">
        <f>AI235</f>
        <v>0.82</v>
      </c>
      <c r="DB235">
        <f>ROUND(ROUND(AT235*CZ235,2),6)</f>
        <v>13199</v>
      </c>
      <c r="DC235">
        <f>ROUND(ROUND(AT235*AG235,2),6)</f>
        <v>0</v>
      </c>
    </row>
    <row r="236" spans="1:107">
      <c r="A236">
        <f>ROW(Source!A725)</f>
        <v>725</v>
      </c>
      <c r="B236">
        <v>33525518</v>
      </c>
      <c r="C236">
        <v>36172226</v>
      </c>
      <c r="D236">
        <v>29115197</v>
      </c>
      <c r="E236">
        <v>1</v>
      </c>
      <c r="F236">
        <v>1</v>
      </c>
      <c r="G236">
        <v>1</v>
      </c>
      <c r="H236">
        <v>3</v>
      </c>
      <c r="I236" t="s">
        <v>612</v>
      </c>
      <c r="J236" t="s">
        <v>613</v>
      </c>
      <c r="K236" t="s">
        <v>614</v>
      </c>
      <c r="L236">
        <v>1354</v>
      </c>
      <c r="N236">
        <v>1010</v>
      </c>
      <c r="O236" t="s">
        <v>238</v>
      </c>
      <c r="P236" t="s">
        <v>238</v>
      </c>
      <c r="Q236">
        <v>1</v>
      </c>
      <c r="W236">
        <v>0</v>
      </c>
      <c r="X236">
        <v>-1208533646</v>
      </c>
      <c r="Y236">
        <v>400</v>
      </c>
      <c r="AA236">
        <v>3.65</v>
      </c>
      <c r="AB236">
        <v>0</v>
      </c>
      <c r="AC236">
        <v>0</v>
      </c>
      <c r="AD236">
        <v>0</v>
      </c>
      <c r="AE236">
        <v>0.5</v>
      </c>
      <c r="AF236">
        <v>0</v>
      </c>
      <c r="AG236">
        <v>0</v>
      </c>
      <c r="AH236">
        <v>0</v>
      </c>
      <c r="AI236">
        <v>7.29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3</v>
      </c>
      <c r="AT236">
        <v>400</v>
      </c>
      <c r="AU236" t="s">
        <v>3</v>
      </c>
      <c r="AV236">
        <v>0</v>
      </c>
      <c r="AW236">
        <v>2</v>
      </c>
      <c r="AX236">
        <v>36172233</v>
      </c>
      <c r="AY236">
        <v>1</v>
      </c>
      <c r="AZ236">
        <v>0</v>
      </c>
      <c r="BA236">
        <v>236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Y236*Source!I725</f>
        <v>30</v>
      </c>
      <c r="CY236">
        <f>AA236</f>
        <v>3.65</v>
      </c>
      <c r="CZ236">
        <f>AE236</f>
        <v>0.5</v>
      </c>
      <c r="DA236">
        <f>AI236</f>
        <v>7.29</v>
      </c>
      <c r="DB236">
        <f>ROUND(ROUND(AT236*CZ236,2),6)</f>
        <v>200</v>
      </c>
      <c r="DC236">
        <f>ROUND(ROUND(AT236*AG236,2),6)</f>
        <v>0</v>
      </c>
    </row>
    <row r="237" spans="1:107">
      <c r="A237">
        <f>ROW(Source!A727)</f>
        <v>727</v>
      </c>
      <c r="B237">
        <v>33525518</v>
      </c>
      <c r="C237">
        <v>36172239</v>
      </c>
      <c r="D237">
        <v>18413230</v>
      </c>
      <c r="E237">
        <v>1</v>
      </c>
      <c r="F237">
        <v>1</v>
      </c>
      <c r="G237">
        <v>1</v>
      </c>
      <c r="H237">
        <v>1</v>
      </c>
      <c r="I237" t="s">
        <v>615</v>
      </c>
      <c r="J237" t="s">
        <v>3</v>
      </c>
      <c r="K237" t="s">
        <v>616</v>
      </c>
      <c r="L237">
        <v>1369</v>
      </c>
      <c r="N237">
        <v>1013</v>
      </c>
      <c r="O237" t="s">
        <v>579</v>
      </c>
      <c r="P237" t="s">
        <v>579</v>
      </c>
      <c r="Q237">
        <v>1</v>
      </c>
      <c r="W237">
        <v>0</v>
      </c>
      <c r="X237">
        <v>355262106</v>
      </c>
      <c r="Y237">
        <v>191.44049999999999</v>
      </c>
      <c r="AA237">
        <v>0</v>
      </c>
      <c r="AB237">
        <v>0</v>
      </c>
      <c r="AC237">
        <v>0</v>
      </c>
      <c r="AD237">
        <v>260.99</v>
      </c>
      <c r="AE237">
        <v>0</v>
      </c>
      <c r="AF237">
        <v>0</v>
      </c>
      <c r="AG237">
        <v>0</v>
      </c>
      <c r="AH237">
        <v>260.99</v>
      </c>
      <c r="AI237">
        <v>1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1</v>
      </c>
      <c r="AQ237">
        <v>0</v>
      </c>
      <c r="AR237">
        <v>0</v>
      </c>
      <c r="AS237" t="s">
        <v>3</v>
      </c>
      <c r="AT237">
        <v>166.47</v>
      </c>
      <c r="AU237" t="s">
        <v>168</v>
      </c>
      <c r="AV237">
        <v>1</v>
      </c>
      <c r="AW237">
        <v>2</v>
      </c>
      <c r="AX237">
        <v>36172240</v>
      </c>
      <c r="AY237">
        <v>1</v>
      </c>
      <c r="AZ237">
        <v>0</v>
      </c>
      <c r="BA237">
        <v>237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Y237*Source!I727</f>
        <v>6.8918579999999992</v>
      </c>
      <c r="CY237">
        <f>AD237</f>
        <v>260.99</v>
      </c>
      <c r="CZ237">
        <f>AH237</f>
        <v>260.99</v>
      </c>
      <c r="DA237">
        <f>AL237</f>
        <v>1</v>
      </c>
      <c r="DB237">
        <f>ROUND((ROUND(AT237*CZ237,2)*1.15),6)</f>
        <v>49964.061500000003</v>
      </c>
      <c r="DC237">
        <f>ROUND((ROUND(AT237*AG237,2)*1.15),6)</f>
        <v>0</v>
      </c>
    </row>
    <row r="238" spans="1:107">
      <c r="A238">
        <f>ROW(Source!A727)</f>
        <v>727</v>
      </c>
      <c r="B238">
        <v>33525518</v>
      </c>
      <c r="C238">
        <v>36172239</v>
      </c>
      <c r="D238">
        <v>121548</v>
      </c>
      <c r="E238">
        <v>1</v>
      </c>
      <c r="F238">
        <v>1</v>
      </c>
      <c r="G238">
        <v>1</v>
      </c>
      <c r="H238">
        <v>1</v>
      </c>
      <c r="I238" t="s">
        <v>30</v>
      </c>
      <c r="J238" t="s">
        <v>3</v>
      </c>
      <c r="K238" t="s">
        <v>580</v>
      </c>
      <c r="L238">
        <v>608254</v>
      </c>
      <c r="N238">
        <v>1013</v>
      </c>
      <c r="O238" t="s">
        <v>581</v>
      </c>
      <c r="P238" t="s">
        <v>581</v>
      </c>
      <c r="Q238">
        <v>1</v>
      </c>
      <c r="W238">
        <v>0</v>
      </c>
      <c r="X238">
        <v>-185737400</v>
      </c>
      <c r="Y238">
        <v>0.1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1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1</v>
      </c>
      <c r="AQ238">
        <v>0</v>
      </c>
      <c r="AR238">
        <v>0</v>
      </c>
      <c r="AS238" t="s">
        <v>3</v>
      </c>
      <c r="AT238">
        <v>0.08</v>
      </c>
      <c r="AU238" t="s">
        <v>167</v>
      </c>
      <c r="AV238">
        <v>2</v>
      </c>
      <c r="AW238">
        <v>2</v>
      </c>
      <c r="AX238">
        <v>36172241</v>
      </c>
      <c r="AY238">
        <v>1</v>
      </c>
      <c r="AZ238">
        <v>0</v>
      </c>
      <c r="BA238">
        <v>238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Y238*Source!I727</f>
        <v>3.5999999999999999E-3</v>
      </c>
      <c r="CY238">
        <f>AD238</f>
        <v>0</v>
      </c>
      <c r="CZ238">
        <f>AH238</f>
        <v>0</v>
      </c>
      <c r="DA238">
        <f>AL238</f>
        <v>1</v>
      </c>
      <c r="DB238">
        <f>ROUND((ROUND(AT238*CZ238,2)*1.25),6)</f>
        <v>0</v>
      </c>
      <c r="DC238">
        <f>ROUND((ROUND(AT238*AG238,2)*1.25),6)</f>
        <v>0</v>
      </c>
    </row>
    <row r="239" spans="1:107">
      <c r="A239">
        <f>ROW(Source!A727)</f>
        <v>727</v>
      </c>
      <c r="B239">
        <v>33525518</v>
      </c>
      <c r="C239">
        <v>36172239</v>
      </c>
      <c r="D239">
        <v>29172556</v>
      </c>
      <c r="E239">
        <v>1</v>
      </c>
      <c r="F239">
        <v>1</v>
      </c>
      <c r="G239">
        <v>1</v>
      </c>
      <c r="H239">
        <v>2</v>
      </c>
      <c r="I239" t="s">
        <v>582</v>
      </c>
      <c r="J239" t="s">
        <v>583</v>
      </c>
      <c r="K239" t="s">
        <v>584</v>
      </c>
      <c r="L239">
        <v>1368</v>
      </c>
      <c r="N239">
        <v>1011</v>
      </c>
      <c r="O239" t="s">
        <v>585</v>
      </c>
      <c r="P239" t="s">
        <v>585</v>
      </c>
      <c r="Q239">
        <v>1</v>
      </c>
      <c r="W239">
        <v>0</v>
      </c>
      <c r="X239">
        <v>-1302720870</v>
      </c>
      <c r="Y239">
        <v>0.1</v>
      </c>
      <c r="AA239">
        <v>0</v>
      </c>
      <c r="AB239">
        <v>445.46</v>
      </c>
      <c r="AC239">
        <v>427.95</v>
      </c>
      <c r="AD239">
        <v>0</v>
      </c>
      <c r="AE239">
        <v>0</v>
      </c>
      <c r="AF239">
        <v>31.26</v>
      </c>
      <c r="AG239">
        <v>13.5</v>
      </c>
      <c r="AH239">
        <v>0</v>
      </c>
      <c r="AI239">
        <v>1</v>
      </c>
      <c r="AJ239">
        <v>14.25</v>
      </c>
      <c r="AK239">
        <v>31.7</v>
      </c>
      <c r="AL239">
        <v>1</v>
      </c>
      <c r="AN239">
        <v>0</v>
      </c>
      <c r="AO239">
        <v>1</v>
      </c>
      <c r="AP239">
        <v>1</v>
      </c>
      <c r="AQ239">
        <v>0</v>
      </c>
      <c r="AR239">
        <v>0</v>
      </c>
      <c r="AS239" t="s">
        <v>3</v>
      </c>
      <c r="AT239">
        <v>0.08</v>
      </c>
      <c r="AU239" t="s">
        <v>167</v>
      </c>
      <c r="AV239">
        <v>0</v>
      </c>
      <c r="AW239">
        <v>2</v>
      </c>
      <c r="AX239">
        <v>36172242</v>
      </c>
      <c r="AY239">
        <v>1</v>
      </c>
      <c r="AZ239">
        <v>0</v>
      </c>
      <c r="BA239">
        <v>239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Y239*Source!I727</f>
        <v>3.5999999999999999E-3</v>
      </c>
      <c r="CY239">
        <f>AB239</f>
        <v>445.46</v>
      </c>
      <c r="CZ239">
        <f>AF239</f>
        <v>31.26</v>
      </c>
      <c r="DA239">
        <f>AJ239</f>
        <v>14.25</v>
      </c>
      <c r="DB239">
        <f>ROUND((ROUND(AT239*CZ239,2)*1.25),6)</f>
        <v>3.125</v>
      </c>
      <c r="DC239">
        <f>ROUND((ROUND(AT239*AG239,2)*1.25),6)</f>
        <v>1.35</v>
      </c>
    </row>
    <row r="240" spans="1:107">
      <c r="A240">
        <f>ROW(Source!A727)</f>
        <v>727</v>
      </c>
      <c r="B240">
        <v>33525518</v>
      </c>
      <c r="C240">
        <v>36172239</v>
      </c>
      <c r="D240">
        <v>29174591</v>
      </c>
      <c r="E240">
        <v>1</v>
      </c>
      <c r="F240">
        <v>1</v>
      </c>
      <c r="G240">
        <v>1</v>
      </c>
      <c r="H240">
        <v>2</v>
      </c>
      <c r="I240" t="s">
        <v>617</v>
      </c>
      <c r="J240" t="s">
        <v>618</v>
      </c>
      <c r="K240" t="s">
        <v>619</v>
      </c>
      <c r="L240">
        <v>1368</v>
      </c>
      <c r="N240">
        <v>1011</v>
      </c>
      <c r="O240" t="s">
        <v>585</v>
      </c>
      <c r="P240" t="s">
        <v>585</v>
      </c>
      <c r="Q240">
        <v>1</v>
      </c>
      <c r="W240">
        <v>0</v>
      </c>
      <c r="X240">
        <v>1598042632</v>
      </c>
      <c r="Y240">
        <v>0.32500000000000001</v>
      </c>
      <c r="AA240">
        <v>0</v>
      </c>
      <c r="AB240">
        <v>9.4700000000000006</v>
      </c>
      <c r="AC240">
        <v>0</v>
      </c>
      <c r="AD240">
        <v>0</v>
      </c>
      <c r="AE240">
        <v>0</v>
      </c>
      <c r="AF240">
        <v>0.95</v>
      </c>
      <c r="AG240">
        <v>0</v>
      </c>
      <c r="AH240">
        <v>0</v>
      </c>
      <c r="AI240">
        <v>1</v>
      </c>
      <c r="AJ240">
        <v>9.9700000000000006</v>
      </c>
      <c r="AK240">
        <v>31.7</v>
      </c>
      <c r="AL240">
        <v>1</v>
      </c>
      <c r="AN240">
        <v>0</v>
      </c>
      <c r="AO240">
        <v>1</v>
      </c>
      <c r="AP240">
        <v>1</v>
      </c>
      <c r="AQ240">
        <v>0</v>
      </c>
      <c r="AR240">
        <v>0</v>
      </c>
      <c r="AS240" t="s">
        <v>3</v>
      </c>
      <c r="AT240">
        <v>0.26</v>
      </c>
      <c r="AU240" t="s">
        <v>167</v>
      </c>
      <c r="AV240">
        <v>0</v>
      </c>
      <c r="AW240">
        <v>2</v>
      </c>
      <c r="AX240">
        <v>36172243</v>
      </c>
      <c r="AY240">
        <v>1</v>
      </c>
      <c r="AZ240">
        <v>0</v>
      </c>
      <c r="BA240">
        <v>240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Y240*Source!I727</f>
        <v>1.17E-2</v>
      </c>
      <c r="CY240">
        <f>AB240</f>
        <v>9.4700000000000006</v>
      </c>
      <c r="CZ240">
        <f>AF240</f>
        <v>0.95</v>
      </c>
      <c r="DA240">
        <f>AJ240</f>
        <v>9.9700000000000006</v>
      </c>
      <c r="DB240">
        <f>ROUND((ROUND(AT240*CZ240,2)*1.25),6)</f>
        <v>0.3125</v>
      </c>
      <c r="DC240">
        <f>ROUND((ROUND(AT240*AG240,2)*1.25),6)</f>
        <v>0</v>
      </c>
    </row>
    <row r="241" spans="1:107">
      <c r="A241">
        <f>ROW(Source!A727)</f>
        <v>727</v>
      </c>
      <c r="B241">
        <v>33525518</v>
      </c>
      <c r="C241">
        <v>36172239</v>
      </c>
      <c r="D241">
        <v>29174913</v>
      </c>
      <c r="E241">
        <v>1</v>
      </c>
      <c r="F241">
        <v>1</v>
      </c>
      <c r="G241">
        <v>1</v>
      </c>
      <c r="H241">
        <v>2</v>
      </c>
      <c r="I241" t="s">
        <v>606</v>
      </c>
      <c r="J241" t="s">
        <v>607</v>
      </c>
      <c r="K241" t="s">
        <v>608</v>
      </c>
      <c r="L241">
        <v>1368</v>
      </c>
      <c r="N241">
        <v>1011</v>
      </c>
      <c r="O241" t="s">
        <v>585</v>
      </c>
      <c r="P241" t="s">
        <v>585</v>
      </c>
      <c r="Q241">
        <v>1</v>
      </c>
      <c r="W241">
        <v>0</v>
      </c>
      <c r="X241">
        <v>458544584</v>
      </c>
      <c r="Y241">
        <v>0.625</v>
      </c>
      <c r="AA241">
        <v>0</v>
      </c>
      <c r="AB241">
        <v>908.31</v>
      </c>
      <c r="AC241">
        <v>367.72</v>
      </c>
      <c r="AD241">
        <v>0</v>
      </c>
      <c r="AE241">
        <v>0</v>
      </c>
      <c r="AF241">
        <v>87.17</v>
      </c>
      <c r="AG241">
        <v>11.6</v>
      </c>
      <c r="AH241">
        <v>0</v>
      </c>
      <c r="AI241">
        <v>1</v>
      </c>
      <c r="AJ241">
        <v>10.42</v>
      </c>
      <c r="AK241">
        <v>31.7</v>
      </c>
      <c r="AL241">
        <v>1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3</v>
      </c>
      <c r="AT241">
        <v>0.5</v>
      </c>
      <c r="AU241" t="s">
        <v>167</v>
      </c>
      <c r="AV241">
        <v>0</v>
      </c>
      <c r="AW241">
        <v>2</v>
      </c>
      <c r="AX241">
        <v>36172244</v>
      </c>
      <c r="AY241">
        <v>1</v>
      </c>
      <c r="AZ241">
        <v>0</v>
      </c>
      <c r="BA241">
        <v>241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Y241*Source!I727</f>
        <v>2.2499999999999999E-2</v>
      </c>
      <c r="CY241">
        <f>AB241</f>
        <v>908.31</v>
      </c>
      <c r="CZ241">
        <f>AF241</f>
        <v>87.17</v>
      </c>
      <c r="DA241">
        <f>AJ241</f>
        <v>10.42</v>
      </c>
      <c r="DB241">
        <f>ROUND((ROUND(AT241*CZ241,2)*1.25),6)</f>
        <v>54.487499999999997</v>
      </c>
      <c r="DC241">
        <f>ROUND((ROUND(AT241*AG241,2)*1.25),6)</f>
        <v>7.25</v>
      </c>
    </row>
    <row r="242" spans="1:107">
      <c r="A242">
        <f>ROW(Source!A727)</f>
        <v>727</v>
      </c>
      <c r="B242">
        <v>33525518</v>
      </c>
      <c r="C242">
        <v>36172239</v>
      </c>
      <c r="D242">
        <v>29107800</v>
      </c>
      <c r="E242">
        <v>1</v>
      </c>
      <c r="F242">
        <v>1</v>
      </c>
      <c r="G242">
        <v>1</v>
      </c>
      <c r="H242">
        <v>3</v>
      </c>
      <c r="I242" t="s">
        <v>620</v>
      </c>
      <c r="J242" t="s">
        <v>621</v>
      </c>
      <c r="K242" t="s">
        <v>622</v>
      </c>
      <c r="L242">
        <v>1346</v>
      </c>
      <c r="N242">
        <v>1009</v>
      </c>
      <c r="O242" t="s">
        <v>191</v>
      </c>
      <c r="P242" t="s">
        <v>191</v>
      </c>
      <c r="Q242">
        <v>1</v>
      </c>
      <c r="W242">
        <v>0</v>
      </c>
      <c r="X242">
        <v>-1570619850</v>
      </c>
      <c r="Y242">
        <v>0.2</v>
      </c>
      <c r="AA242">
        <v>46.61</v>
      </c>
      <c r="AB242">
        <v>0</v>
      </c>
      <c r="AC242">
        <v>0</v>
      </c>
      <c r="AD242">
        <v>0</v>
      </c>
      <c r="AE242">
        <v>1.81</v>
      </c>
      <c r="AF242">
        <v>0</v>
      </c>
      <c r="AG242">
        <v>0</v>
      </c>
      <c r="AH242">
        <v>0</v>
      </c>
      <c r="AI242">
        <v>25.75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3</v>
      </c>
      <c r="AT242">
        <v>0.2</v>
      </c>
      <c r="AU242" t="s">
        <v>3</v>
      </c>
      <c r="AV242">
        <v>0</v>
      </c>
      <c r="AW242">
        <v>2</v>
      </c>
      <c r="AX242">
        <v>36172245</v>
      </c>
      <c r="AY242">
        <v>1</v>
      </c>
      <c r="AZ242">
        <v>0</v>
      </c>
      <c r="BA242">
        <v>242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Y242*Source!I727</f>
        <v>7.1999999999999998E-3</v>
      </c>
      <c r="CY242">
        <f>AA242</f>
        <v>46.61</v>
      </c>
      <c r="CZ242">
        <f>AE242</f>
        <v>1.81</v>
      </c>
      <c r="DA242">
        <f>AI242</f>
        <v>25.75</v>
      </c>
      <c r="DB242">
        <f>ROUND(ROUND(AT242*CZ242,2),6)</f>
        <v>0.36</v>
      </c>
      <c r="DC242">
        <f>ROUND(ROUND(AT242*AG242,2),6)</f>
        <v>0</v>
      </c>
    </row>
    <row r="243" spans="1:107">
      <c r="A243">
        <f>ROW(Source!A727)</f>
        <v>727</v>
      </c>
      <c r="B243">
        <v>33525518</v>
      </c>
      <c r="C243">
        <v>36172239</v>
      </c>
      <c r="D243">
        <v>29109411</v>
      </c>
      <c r="E243">
        <v>1</v>
      </c>
      <c r="F243">
        <v>1</v>
      </c>
      <c r="G243">
        <v>1</v>
      </c>
      <c r="H243">
        <v>3</v>
      </c>
      <c r="I243" t="s">
        <v>623</v>
      </c>
      <c r="J243" t="s">
        <v>624</v>
      </c>
      <c r="K243" t="s">
        <v>625</v>
      </c>
      <c r="L243">
        <v>1346</v>
      </c>
      <c r="N243">
        <v>1009</v>
      </c>
      <c r="O243" t="s">
        <v>191</v>
      </c>
      <c r="P243" t="s">
        <v>191</v>
      </c>
      <c r="Q243">
        <v>1</v>
      </c>
      <c r="W243">
        <v>0</v>
      </c>
      <c r="X243">
        <v>-1130535485</v>
      </c>
      <c r="Y243">
        <v>30</v>
      </c>
      <c r="AA243">
        <v>50.4</v>
      </c>
      <c r="AB243">
        <v>0</v>
      </c>
      <c r="AC243">
        <v>0</v>
      </c>
      <c r="AD243">
        <v>0</v>
      </c>
      <c r="AE243">
        <v>15.95</v>
      </c>
      <c r="AF243">
        <v>0</v>
      </c>
      <c r="AG243">
        <v>0</v>
      </c>
      <c r="AH243">
        <v>0</v>
      </c>
      <c r="AI243">
        <v>3.16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3</v>
      </c>
      <c r="AT243">
        <v>30</v>
      </c>
      <c r="AU243" t="s">
        <v>3</v>
      </c>
      <c r="AV243">
        <v>0</v>
      </c>
      <c r="AW243">
        <v>2</v>
      </c>
      <c r="AX243">
        <v>36172246</v>
      </c>
      <c r="AY243">
        <v>1</v>
      </c>
      <c r="AZ243">
        <v>0</v>
      </c>
      <c r="BA243">
        <v>243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Y243*Source!I727</f>
        <v>1.0799999999999998</v>
      </c>
      <c r="CY243">
        <f>AA243</f>
        <v>50.4</v>
      </c>
      <c r="CZ243">
        <f>AE243</f>
        <v>15.95</v>
      </c>
      <c r="DA243">
        <f>AI243</f>
        <v>3.16</v>
      </c>
      <c r="DB243">
        <f>ROUND(ROUND(AT243*CZ243,2),6)</f>
        <v>478.5</v>
      </c>
      <c r="DC243">
        <f>ROUND(ROUND(AT243*AG243,2),6)</f>
        <v>0</v>
      </c>
    </row>
    <row r="244" spans="1:107">
      <c r="A244">
        <f>ROW(Source!A730)</f>
        <v>730</v>
      </c>
      <c r="B244">
        <v>33525518</v>
      </c>
      <c r="C244">
        <v>36172258</v>
      </c>
      <c r="D244">
        <v>18407150</v>
      </c>
      <c r="E244">
        <v>1</v>
      </c>
      <c r="F244">
        <v>1</v>
      </c>
      <c r="G244">
        <v>1</v>
      </c>
      <c r="H244">
        <v>1</v>
      </c>
      <c r="I244" t="s">
        <v>595</v>
      </c>
      <c r="J244" t="s">
        <v>3</v>
      </c>
      <c r="K244" t="s">
        <v>596</v>
      </c>
      <c r="L244">
        <v>1369</v>
      </c>
      <c r="N244">
        <v>1013</v>
      </c>
      <c r="O244" t="s">
        <v>579</v>
      </c>
      <c r="P244" t="s">
        <v>579</v>
      </c>
      <c r="Q244">
        <v>1</v>
      </c>
      <c r="W244">
        <v>0</v>
      </c>
      <c r="X244">
        <v>-931037793</v>
      </c>
      <c r="Y244">
        <v>41.100999999999999</v>
      </c>
      <c r="AA244">
        <v>0</v>
      </c>
      <c r="AB244">
        <v>0</v>
      </c>
      <c r="AC244">
        <v>0</v>
      </c>
      <c r="AD244">
        <v>242.51</v>
      </c>
      <c r="AE244">
        <v>0</v>
      </c>
      <c r="AF244">
        <v>0</v>
      </c>
      <c r="AG244">
        <v>0</v>
      </c>
      <c r="AH244">
        <v>242.51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35.74</v>
      </c>
      <c r="AU244" t="s">
        <v>168</v>
      </c>
      <c r="AV244">
        <v>1</v>
      </c>
      <c r="AW244">
        <v>2</v>
      </c>
      <c r="AX244">
        <v>36172259</v>
      </c>
      <c r="AY244">
        <v>1</v>
      </c>
      <c r="AZ244">
        <v>0</v>
      </c>
      <c r="BA244">
        <v>246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Y244*Source!I730</f>
        <v>15.61838</v>
      </c>
      <c r="CY244">
        <f>AD244</f>
        <v>242.51</v>
      </c>
      <c r="CZ244">
        <f>AH244</f>
        <v>242.51</v>
      </c>
      <c r="DA244">
        <f>AL244</f>
        <v>1</v>
      </c>
      <c r="DB244">
        <f>ROUND((ROUND(AT244*CZ244,2)*1.15),6)</f>
        <v>9967.4064999999991</v>
      </c>
      <c r="DC244">
        <f>ROUND((ROUND(AT244*AG244,2)*1.15),6)</f>
        <v>0</v>
      </c>
    </row>
    <row r="245" spans="1:107">
      <c r="A245">
        <f>ROW(Source!A730)</f>
        <v>730</v>
      </c>
      <c r="B245">
        <v>33525518</v>
      </c>
      <c r="C245">
        <v>36172258</v>
      </c>
      <c r="D245">
        <v>121548</v>
      </c>
      <c r="E245">
        <v>1</v>
      </c>
      <c r="F245">
        <v>1</v>
      </c>
      <c r="G245">
        <v>1</v>
      </c>
      <c r="H245">
        <v>1</v>
      </c>
      <c r="I245" t="s">
        <v>30</v>
      </c>
      <c r="J245" t="s">
        <v>3</v>
      </c>
      <c r="K245" t="s">
        <v>580</v>
      </c>
      <c r="L245">
        <v>608254</v>
      </c>
      <c r="N245">
        <v>1013</v>
      </c>
      <c r="O245" t="s">
        <v>581</v>
      </c>
      <c r="P245" t="s">
        <v>581</v>
      </c>
      <c r="Q245">
        <v>1</v>
      </c>
      <c r="W245">
        <v>0</v>
      </c>
      <c r="X245">
        <v>-185737400</v>
      </c>
      <c r="Y245">
        <v>0.22499999999999998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1</v>
      </c>
      <c r="AQ245">
        <v>0</v>
      </c>
      <c r="AR245">
        <v>0</v>
      </c>
      <c r="AS245" t="s">
        <v>3</v>
      </c>
      <c r="AT245">
        <v>0.18</v>
      </c>
      <c r="AU245" t="s">
        <v>167</v>
      </c>
      <c r="AV245">
        <v>2</v>
      </c>
      <c r="AW245">
        <v>2</v>
      </c>
      <c r="AX245">
        <v>36172260</v>
      </c>
      <c r="AY245">
        <v>1</v>
      </c>
      <c r="AZ245">
        <v>0</v>
      </c>
      <c r="BA245">
        <v>247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Y245*Source!I730</f>
        <v>8.5499999999999993E-2</v>
      </c>
      <c r="CY245">
        <f>AD245</f>
        <v>0</v>
      </c>
      <c r="CZ245">
        <f>AH245</f>
        <v>0</v>
      </c>
      <c r="DA245">
        <f>AL245</f>
        <v>1</v>
      </c>
      <c r="DB245">
        <f>ROUND((ROUND(AT245*CZ245,2)*1.25),6)</f>
        <v>0</v>
      </c>
      <c r="DC245">
        <f>ROUND((ROUND(AT245*AG245,2)*1.25),6)</f>
        <v>0</v>
      </c>
    </row>
    <row r="246" spans="1:107">
      <c r="A246">
        <f>ROW(Source!A730)</f>
        <v>730</v>
      </c>
      <c r="B246">
        <v>33525518</v>
      </c>
      <c r="C246">
        <v>36172258</v>
      </c>
      <c r="D246">
        <v>29172556</v>
      </c>
      <c r="E246">
        <v>1</v>
      </c>
      <c r="F246">
        <v>1</v>
      </c>
      <c r="G246">
        <v>1</v>
      </c>
      <c r="H246">
        <v>2</v>
      </c>
      <c r="I246" t="s">
        <v>582</v>
      </c>
      <c r="J246" t="s">
        <v>583</v>
      </c>
      <c r="K246" t="s">
        <v>584</v>
      </c>
      <c r="L246">
        <v>1368</v>
      </c>
      <c r="N246">
        <v>1011</v>
      </c>
      <c r="O246" t="s">
        <v>585</v>
      </c>
      <c r="P246" t="s">
        <v>585</v>
      </c>
      <c r="Q246">
        <v>1</v>
      </c>
      <c r="W246">
        <v>0</v>
      </c>
      <c r="X246">
        <v>-1302720870</v>
      </c>
      <c r="Y246">
        <v>0.22499999999999998</v>
      </c>
      <c r="AA246">
        <v>0</v>
      </c>
      <c r="AB246">
        <v>445.46</v>
      </c>
      <c r="AC246">
        <v>427.95</v>
      </c>
      <c r="AD246">
        <v>0</v>
      </c>
      <c r="AE246">
        <v>0</v>
      </c>
      <c r="AF246">
        <v>31.26</v>
      </c>
      <c r="AG246">
        <v>13.5</v>
      </c>
      <c r="AH246">
        <v>0</v>
      </c>
      <c r="AI246">
        <v>1</v>
      </c>
      <c r="AJ246">
        <v>14.25</v>
      </c>
      <c r="AK246">
        <v>31.7</v>
      </c>
      <c r="AL246">
        <v>1</v>
      </c>
      <c r="AN246">
        <v>0</v>
      </c>
      <c r="AO246">
        <v>1</v>
      </c>
      <c r="AP246">
        <v>1</v>
      </c>
      <c r="AQ246">
        <v>0</v>
      </c>
      <c r="AR246">
        <v>0</v>
      </c>
      <c r="AS246" t="s">
        <v>3</v>
      </c>
      <c r="AT246">
        <v>0.18</v>
      </c>
      <c r="AU246" t="s">
        <v>167</v>
      </c>
      <c r="AV246">
        <v>0</v>
      </c>
      <c r="AW246">
        <v>2</v>
      </c>
      <c r="AX246">
        <v>36172261</v>
      </c>
      <c r="AY246">
        <v>1</v>
      </c>
      <c r="AZ246">
        <v>0</v>
      </c>
      <c r="BA246">
        <v>248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Y246*Source!I730</f>
        <v>8.5499999999999993E-2</v>
      </c>
      <c r="CY246">
        <f>AB246</f>
        <v>445.46</v>
      </c>
      <c r="CZ246">
        <f>AF246</f>
        <v>31.26</v>
      </c>
      <c r="DA246">
        <f>AJ246</f>
        <v>14.25</v>
      </c>
      <c r="DB246">
        <f>ROUND((ROUND(AT246*CZ246,2)*1.25),6)</f>
        <v>7.0374999999999996</v>
      </c>
      <c r="DC246">
        <f>ROUND((ROUND(AT246*AG246,2)*1.25),6)</f>
        <v>3.0375000000000001</v>
      </c>
    </row>
    <row r="247" spans="1:107">
      <c r="A247">
        <f>ROW(Source!A730)</f>
        <v>730</v>
      </c>
      <c r="B247">
        <v>33525518</v>
      </c>
      <c r="C247">
        <v>36172258</v>
      </c>
      <c r="D247">
        <v>29174591</v>
      </c>
      <c r="E247">
        <v>1</v>
      </c>
      <c r="F247">
        <v>1</v>
      </c>
      <c r="G247">
        <v>1</v>
      </c>
      <c r="H247">
        <v>2</v>
      </c>
      <c r="I247" t="s">
        <v>617</v>
      </c>
      <c r="J247" t="s">
        <v>618</v>
      </c>
      <c r="K247" t="s">
        <v>619</v>
      </c>
      <c r="L247">
        <v>1368</v>
      </c>
      <c r="N247">
        <v>1011</v>
      </c>
      <c r="O247" t="s">
        <v>585</v>
      </c>
      <c r="P247" t="s">
        <v>585</v>
      </c>
      <c r="Q247">
        <v>1</v>
      </c>
      <c r="W247">
        <v>0</v>
      </c>
      <c r="X247">
        <v>1598042632</v>
      </c>
      <c r="Y247">
        <v>0.4</v>
      </c>
      <c r="AA247">
        <v>0</v>
      </c>
      <c r="AB247">
        <v>9.4700000000000006</v>
      </c>
      <c r="AC247">
        <v>0</v>
      </c>
      <c r="AD247">
        <v>0</v>
      </c>
      <c r="AE247">
        <v>0</v>
      </c>
      <c r="AF247">
        <v>0.95</v>
      </c>
      <c r="AG247">
        <v>0</v>
      </c>
      <c r="AH247">
        <v>0</v>
      </c>
      <c r="AI247">
        <v>1</v>
      </c>
      <c r="AJ247">
        <v>9.9700000000000006</v>
      </c>
      <c r="AK247">
        <v>31.7</v>
      </c>
      <c r="AL247">
        <v>1</v>
      </c>
      <c r="AN247">
        <v>0</v>
      </c>
      <c r="AO247">
        <v>1</v>
      </c>
      <c r="AP247">
        <v>1</v>
      </c>
      <c r="AQ247">
        <v>0</v>
      </c>
      <c r="AR247">
        <v>0</v>
      </c>
      <c r="AS247" t="s">
        <v>3</v>
      </c>
      <c r="AT247">
        <v>0.32</v>
      </c>
      <c r="AU247" t="s">
        <v>167</v>
      </c>
      <c r="AV247">
        <v>0</v>
      </c>
      <c r="AW247">
        <v>2</v>
      </c>
      <c r="AX247">
        <v>36172262</v>
      </c>
      <c r="AY247">
        <v>1</v>
      </c>
      <c r="AZ247">
        <v>0</v>
      </c>
      <c r="BA247">
        <v>249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Y247*Source!I730</f>
        <v>0.15200000000000002</v>
      </c>
      <c r="CY247">
        <f>AB247</f>
        <v>9.4700000000000006</v>
      </c>
      <c r="CZ247">
        <f>AF247</f>
        <v>0.95</v>
      </c>
      <c r="DA247">
        <f>AJ247</f>
        <v>9.9700000000000006</v>
      </c>
      <c r="DB247">
        <f>ROUND((ROUND(AT247*CZ247,2)*1.25),6)</f>
        <v>0.375</v>
      </c>
      <c r="DC247">
        <f>ROUND((ROUND(AT247*AG247,2)*1.25),6)</f>
        <v>0</v>
      </c>
    </row>
    <row r="248" spans="1:107">
      <c r="A248">
        <f>ROW(Source!A730)</f>
        <v>730</v>
      </c>
      <c r="B248">
        <v>33525518</v>
      </c>
      <c r="C248">
        <v>36172258</v>
      </c>
      <c r="D248">
        <v>29174913</v>
      </c>
      <c r="E248">
        <v>1</v>
      </c>
      <c r="F248">
        <v>1</v>
      </c>
      <c r="G248">
        <v>1</v>
      </c>
      <c r="H248">
        <v>2</v>
      </c>
      <c r="I248" t="s">
        <v>606</v>
      </c>
      <c r="J248" t="s">
        <v>607</v>
      </c>
      <c r="K248" t="s">
        <v>608</v>
      </c>
      <c r="L248">
        <v>1368</v>
      </c>
      <c r="N248">
        <v>1011</v>
      </c>
      <c r="O248" t="s">
        <v>585</v>
      </c>
      <c r="P248" t="s">
        <v>585</v>
      </c>
      <c r="Q248">
        <v>1</v>
      </c>
      <c r="W248">
        <v>0</v>
      </c>
      <c r="X248">
        <v>458544584</v>
      </c>
      <c r="Y248">
        <v>0.32500000000000001</v>
      </c>
      <c r="AA248">
        <v>0</v>
      </c>
      <c r="AB248">
        <v>908.31</v>
      </c>
      <c r="AC248">
        <v>367.72</v>
      </c>
      <c r="AD248">
        <v>0</v>
      </c>
      <c r="AE248">
        <v>0</v>
      </c>
      <c r="AF248">
        <v>87.17</v>
      </c>
      <c r="AG248">
        <v>11.6</v>
      </c>
      <c r="AH248">
        <v>0</v>
      </c>
      <c r="AI248">
        <v>1</v>
      </c>
      <c r="AJ248">
        <v>10.42</v>
      </c>
      <c r="AK248">
        <v>31.7</v>
      </c>
      <c r="AL248">
        <v>1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3</v>
      </c>
      <c r="AT248">
        <v>0.26</v>
      </c>
      <c r="AU248" t="s">
        <v>167</v>
      </c>
      <c r="AV248">
        <v>0</v>
      </c>
      <c r="AW248">
        <v>2</v>
      </c>
      <c r="AX248">
        <v>36172263</v>
      </c>
      <c r="AY248">
        <v>1</v>
      </c>
      <c r="AZ248">
        <v>0</v>
      </c>
      <c r="BA248">
        <v>250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Y248*Source!I730</f>
        <v>0.12350000000000001</v>
      </c>
      <c r="CY248">
        <f>AB248</f>
        <v>908.31</v>
      </c>
      <c r="CZ248">
        <f>AF248</f>
        <v>87.17</v>
      </c>
      <c r="DA248">
        <f>AJ248</f>
        <v>10.42</v>
      </c>
      <c r="DB248">
        <f>ROUND((ROUND(AT248*CZ248,2)*1.25),6)</f>
        <v>28.324999999999999</v>
      </c>
      <c r="DC248">
        <f>ROUND((ROUND(AT248*AG248,2)*1.25),6)</f>
        <v>3.7749999999999999</v>
      </c>
    </row>
    <row r="249" spans="1:107">
      <c r="A249">
        <f>ROW(Source!A730)</f>
        <v>730</v>
      </c>
      <c r="B249">
        <v>33525518</v>
      </c>
      <c r="C249">
        <v>36172258</v>
      </c>
      <c r="D249">
        <v>29109162</v>
      </c>
      <c r="E249">
        <v>1</v>
      </c>
      <c r="F249">
        <v>1</v>
      </c>
      <c r="G249">
        <v>1</v>
      </c>
      <c r="H249">
        <v>3</v>
      </c>
      <c r="I249" t="s">
        <v>626</v>
      </c>
      <c r="J249" t="s">
        <v>627</v>
      </c>
      <c r="K249" t="s">
        <v>628</v>
      </c>
      <c r="L249">
        <v>1327</v>
      </c>
      <c r="N249">
        <v>1005</v>
      </c>
      <c r="O249" t="s">
        <v>184</v>
      </c>
      <c r="P249" t="s">
        <v>184</v>
      </c>
      <c r="Q249">
        <v>1</v>
      </c>
      <c r="W249">
        <v>0</v>
      </c>
      <c r="X249">
        <v>2002905425</v>
      </c>
      <c r="Y249">
        <v>21</v>
      </c>
      <c r="AA249">
        <v>32.950000000000003</v>
      </c>
      <c r="AB249">
        <v>0</v>
      </c>
      <c r="AC249">
        <v>0</v>
      </c>
      <c r="AD249">
        <v>0</v>
      </c>
      <c r="AE249">
        <v>5.71</v>
      </c>
      <c r="AF249">
        <v>0</v>
      </c>
      <c r="AG249">
        <v>0</v>
      </c>
      <c r="AH249">
        <v>0</v>
      </c>
      <c r="AI249">
        <v>5.77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3</v>
      </c>
      <c r="AT249">
        <v>21</v>
      </c>
      <c r="AU249" t="s">
        <v>3</v>
      </c>
      <c r="AV249">
        <v>0</v>
      </c>
      <c r="AW249">
        <v>2</v>
      </c>
      <c r="AX249">
        <v>36172264</v>
      </c>
      <c r="AY249">
        <v>1</v>
      </c>
      <c r="AZ249">
        <v>0</v>
      </c>
      <c r="BA249">
        <v>251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Y249*Source!I730</f>
        <v>7.98</v>
      </c>
      <c r="CY249">
        <f>AA249</f>
        <v>32.950000000000003</v>
      </c>
      <c r="CZ249">
        <f>AE249</f>
        <v>5.71</v>
      </c>
      <c r="DA249">
        <f>AI249</f>
        <v>5.77</v>
      </c>
      <c r="DB249">
        <f>ROUND(ROUND(AT249*CZ249,2),6)</f>
        <v>119.91</v>
      </c>
      <c r="DC249">
        <f>ROUND(ROUND(AT249*AG249,2),6)</f>
        <v>0</v>
      </c>
    </row>
    <row r="250" spans="1:107">
      <c r="A250">
        <f>ROW(Source!A730)</f>
        <v>730</v>
      </c>
      <c r="B250">
        <v>33525518</v>
      </c>
      <c r="C250">
        <v>36172258</v>
      </c>
      <c r="D250">
        <v>29131086</v>
      </c>
      <c r="E250">
        <v>1</v>
      </c>
      <c r="F250">
        <v>1</v>
      </c>
      <c r="G250">
        <v>1</v>
      </c>
      <c r="H250">
        <v>3</v>
      </c>
      <c r="I250" t="s">
        <v>629</v>
      </c>
      <c r="J250" t="s">
        <v>630</v>
      </c>
      <c r="K250" t="s">
        <v>631</v>
      </c>
      <c r="L250">
        <v>1339</v>
      </c>
      <c r="N250">
        <v>1007</v>
      </c>
      <c r="O250" t="s">
        <v>591</v>
      </c>
      <c r="P250" t="s">
        <v>591</v>
      </c>
      <c r="Q250">
        <v>1</v>
      </c>
      <c r="W250">
        <v>0</v>
      </c>
      <c r="X250">
        <v>135382931</v>
      </c>
      <c r="Y250">
        <v>0.82</v>
      </c>
      <c r="AA250">
        <v>6540.43</v>
      </c>
      <c r="AB250">
        <v>0</v>
      </c>
      <c r="AC250">
        <v>0</v>
      </c>
      <c r="AD250">
        <v>0</v>
      </c>
      <c r="AE250">
        <v>1970.01</v>
      </c>
      <c r="AF250">
        <v>0</v>
      </c>
      <c r="AG250">
        <v>0</v>
      </c>
      <c r="AH250">
        <v>0</v>
      </c>
      <c r="AI250">
        <v>3.32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0</v>
      </c>
      <c r="AQ250">
        <v>0</v>
      </c>
      <c r="AR250">
        <v>0</v>
      </c>
      <c r="AS250" t="s">
        <v>3</v>
      </c>
      <c r="AT250">
        <v>0.82</v>
      </c>
      <c r="AU250" t="s">
        <v>3</v>
      </c>
      <c r="AV250">
        <v>0</v>
      </c>
      <c r="AW250">
        <v>2</v>
      </c>
      <c r="AX250">
        <v>36172265</v>
      </c>
      <c r="AY250">
        <v>1</v>
      </c>
      <c r="AZ250">
        <v>0</v>
      </c>
      <c r="BA250">
        <v>252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Y250*Source!I730</f>
        <v>0.31159999999999999</v>
      </c>
      <c r="CY250">
        <f>AA250</f>
        <v>6540.43</v>
      </c>
      <c r="CZ250">
        <f>AE250</f>
        <v>1970.01</v>
      </c>
      <c r="DA250">
        <f>AI250</f>
        <v>3.32</v>
      </c>
      <c r="DB250">
        <f>ROUND(ROUND(AT250*CZ250,2),6)</f>
        <v>1615.41</v>
      </c>
      <c r="DC250">
        <f>ROUND(ROUND(AT250*AG250,2),6)</f>
        <v>0</v>
      </c>
    </row>
    <row r="251" spans="1:107">
      <c r="A251">
        <f>ROW(Source!A731)</f>
        <v>731</v>
      </c>
      <c r="B251">
        <v>33525518</v>
      </c>
      <c r="C251">
        <v>36172266</v>
      </c>
      <c r="D251">
        <v>18407150</v>
      </c>
      <c r="E251">
        <v>1</v>
      </c>
      <c r="F251">
        <v>1</v>
      </c>
      <c r="G251">
        <v>1</v>
      </c>
      <c r="H251">
        <v>1</v>
      </c>
      <c r="I251" t="s">
        <v>595</v>
      </c>
      <c r="J251" t="s">
        <v>3</v>
      </c>
      <c r="K251" t="s">
        <v>596</v>
      </c>
      <c r="L251">
        <v>1369</v>
      </c>
      <c r="N251">
        <v>1013</v>
      </c>
      <c r="O251" t="s">
        <v>579</v>
      </c>
      <c r="P251" t="s">
        <v>579</v>
      </c>
      <c r="Q251">
        <v>1</v>
      </c>
      <c r="W251">
        <v>0</v>
      </c>
      <c r="X251">
        <v>-931037793</v>
      </c>
      <c r="Y251">
        <v>69.827999999999989</v>
      </c>
      <c r="AA251">
        <v>0</v>
      </c>
      <c r="AB251">
        <v>0</v>
      </c>
      <c r="AC251">
        <v>0</v>
      </c>
      <c r="AD251">
        <v>242.51</v>
      </c>
      <c r="AE251">
        <v>0</v>
      </c>
      <c r="AF251">
        <v>0</v>
      </c>
      <c r="AG251">
        <v>0</v>
      </c>
      <c r="AH251">
        <v>242.51</v>
      </c>
      <c r="AI251">
        <v>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60.72</v>
      </c>
      <c r="AU251" t="s">
        <v>168</v>
      </c>
      <c r="AV251">
        <v>1</v>
      </c>
      <c r="AW251">
        <v>2</v>
      </c>
      <c r="AX251">
        <v>36172267</v>
      </c>
      <c r="AY251">
        <v>1</v>
      </c>
      <c r="AZ251">
        <v>0</v>
      </c>
      <c r="BA251">
        <v>253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Y251*Source!I731</f>
        <v>26.534639999999996</v>
      </c>
      <c r="CY251">
        <f>AD251</f>
        <v>242.51</v>
      </c>
      <c r="CZ251">
        <f>AH251</f>
        <v>242.51</v>
      </c>
      <c r="DA251">
        <f>AL251</f>
        <v>1</v>
      </c>
      <c r="DB251">
        <f>ROUND((ROUND(AT251*CZ251,2)*1.15),6)</f>
        <v>16933.9915</v>
      </c>
      <c r="DC251">
        <f>ROUND((ROUND(AT251*AG251,2)*1.15),6)</f>
        <v>0</v>
      </c>
    </row>
    <row r="252" spans="1:107">
      <c r="A252">
        <f>ROW(Source!A731)</f>
        <v>731</v>
      </c>
      <c r="B252">
        <v>33525518</v>
      </c>
      <c r="C252">
        <v>36172266</v>
      </c>
      <c r="D252">
        <v>121548</v>
      </c>
      <c r="E252">
        <v>1</v>
      </c>
      <c r="F252">
        <v>1</v>
      </c>
      <c r="G252">
        <v>1</v>
      </c>
      <c r="H252">
        <v>1</v>
      </c>
      <c r="I252" t="s">
        <v>30</v>
      </c>
      <c r="J252" t="s">
        <v>3</v>
      </c>
      <c r="K252" t="s">
        <v>580</v>
      </c>
      <c r="L252">
        <v>608254</v>
      </c>
      <c r="N252">
        <v>1013</v>
      </c>
      <c r="O252" t="s">
        <v>581</v>
      </c>
      <c r="P252" t="s">
        <v>581</v>
      </c>
      <c r="Q252">
        <v>1</v>
      </c>
      <c r="W252">
        <v>0</v>
      </c>
      <c r="X252">
        <v>-185737400</v>
      </c>
      <c r="Y252">
        <v>0.72499999999999998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3</v>
      </c>
      <c r="AT252">
        <v>0.57999999999999996</v>
      </c>
      <c r="AU252" t="s">
        <v>167</v>
      </c>
      <c r="AV252">
        <v>2</v>
      </c>
      <c r="AW252">
        <v>2</v>
      </c>
      <c r="AX252">
        <v>36172268</v>
      </c>
      <c r="AY252">
        <v>1</v>
      </c>
      <c r="AZ252">
        <v>0</v>
      </c>
      <c r="BA252">
        <v>254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Y252*Source!I731</f>
        <v>0.27549999999999997</v>
      </c>
      <c r="CY252">
        <f>AD252</f>
        <v>0</v>
      </c>
      <c r="CZ252">
        <f>AH252</f>
        <v>0</v>
      </c>
      <c r="DA252">
        <f>AL252</f>
        <v>1</v>
      </c>
      <c r="DB252">
        <f>ROUND((ROUND(AT252*CZ252,2)*1.25),6)</f>
        <v>0</v>
      </c>
      <c r="DC252">
        <f>ROUND((ROUND(AT252*AG252,2)*1.25),6)</f>
        <v>0</v>
      </c>
    </row>
    <row r="253" spans="1:107">
      <c r="A253">
        <f>ROW(Source!A731)</f>
        <v>731</v>
      </c>
      <c r="B253">
        <v>33525518</v>
      </c>
      <c r="C253">
        <v>36172266</v>
      </c>
      <c r="D253">
        <v>29172556</v>
      </c>
      <c r="E253">
        <v>1</v>
      </c>
      <c r="F253">
        <v>1</v>
      </c>
      <c r="G253">
        <v>1</v>
      </c>
      <c r="H253">
        <v>2</v>
      </c>
      <c r="I253" t="s">
        <v>582</v>
      </c>
      <c r="J253" t="s">
        <v>583</v>
      </c>
      <c r="K253" t="s">
        <v>584</v>
      </c>
      <c r="L253">
        <v>1368</v>
      </c>
      <c r="N253">
        <v>1011</v>
      </c>
      <c r="O253" t="s">
        <v>585</v>
      </c>
      <c r="P253" t="s">
        <v>585</v>
      </c>
      <c r="Q253">
        <v>1</v>
      </c>
      <c r="W253">
        <v>0</v>
      </c>
      <c r="X253">
        <v>-1302720870</v>
      </c>
      <c r="Y253">
        <v>0.72499999999999998</v>
      </c>
      <c r="AA253">
        <v>0</v>
      </c>
      <c r="AB253">
        <v>445.46</v>
      </c>
      <c r="AC253">
        <v>427.95</v>
      </c>
      <c r="AD253">
        <v>0</v>
      </c>
      <c r="AE253">
        <v>0</v>
      </c>
      <c r="AF253">
        <v>31.26</v>
      </c>
      <c r="AG253">
        <v>13.5</v>
      </c>
      <c r="AH253">
        <v>0</v>
      </c>
      <c r="AI253">
        <v>1</v>
      </c>
      <c r="AJ253">
        <v>14.25</v>
      </c>
      <c r="AK253">
        <v>31.7</v>
      </c>
      <c r="AL253">
        <v>1</v>
      </c>
      <c r="AN253">
        <v>0</v>
      </c>
      <c r="AO253">
        <v>1</v>
      </c>
      <c r="AP253">
        <v>1</v>
      </c>
      <c r="AQ253">
        <v>0</v>
      </c>
      <c r="AR253">
        <v>0</v>
      </c>
      <c r="AS253" t="s">
        <v>3</v>
      </c>
      <c r="AT253">
        <v>0.57999999999999996</v>
      </c>
      <c r="AU253" t="s">
        <v>167</v>
      </c>
      <c r="AV253">
        <v>0</v>
      </c>
      <c r="AW253">
        <v>2</v>
      </c>
      <c r="AX253">
        <v>36172269</v>
      </c>
      <c r="AY253">
        <v>1</v>
      </c>
      <c r="AZ253">
        <v>0</v>
      </c>
      <c r="BA253">
        <v>255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Y253*Source!I731</f>
        <v>0.27549999999999997</v>
      </c>
      <c r="CY253">
        <f>AB253</f>
        <v>445.46</v>
      </c>
      <c r="CZ253">
        <f>AF253</f>
        <v>31.26</v>
      </c>
      <c r="DA253">
        <f>AJ253</f>
        <v>14.25</v>
      </c>
      <c r="DB253">
        <f>ROUND((ROUND(AT253*CZ253,2)*1.25),6)</f>
        <v>22.662500000000001</v>
      </c>
      <c r="DC253">
        <f>ROUND((ROUND(AT253*AG253,2)*1.25),6)</f>
        <v>9.7874999999999996</v>
      </c>
    </row>
    <row r="254" spans="1:107">
      <c r="A254">
        <f>ROW(Source!A731)</f>
        <v>731</v>
      </c>
      <c r="B254">
        <v>33525518</v>
      </c>
      <c r="C254">
        <v>36172266</v>
      </c>
      <c r="D254">
        <v>29174591</v>
      </c>
      <c r="E254">
        <v>1</v>
      </c>
      <c r="F254">
        <v>1</v>
      </c>
      <c r="G254">
        <v>1</v>
      </c>
      <c r="H254">
        <v>2</v>
      </c>
      <c r="I254" t="s">
        <v>617</v>
      </c>
      <c r="J254" t="s">
        <v>618</v>
      </c>
      <c r="K254" t="s">
        <v>619</v>
      </c>
      <c r="L254">
        <v>1368</v>
      </c>
      <c r="N254">
        <v>1011</v>
      </c>
      <c r="O254" t="s">
        <v>585</v>
      </c>
      <c r="P254" t="s">
        <v>585</v>
      </c>
      <c r="Q254">
        <v>1</v>
      </c>
      <c r="W254">
        <v>0</v>
      </c>
      <c r="X254">
        <v>1598042632</v>
      </c>
      <c r="Y254">
        <v>1.0249999999999999</v>
      </c>
      <c r="AA254">
        <v>0</v>
      </c>
      <c r="AB254">
        <v>9.4700000000000006</v>
      </c>
      <c r="AC254">
        <v>0</v>
      </c>
      <c r="AD254">
        <v>0</v>
      </c>
      <c r="AE254">
        <v>0</v>
      </c>
      <c r="AF254">
        <v>0.95</v>
      </c>
      <c r="AG254">
        <v>0</v>
      </c>
      <c r="AH254">
        <v>0</v>
      </c>
      <c r="AI254">
        <v>1</v>
      </c>
      <c r="AJ254">
        <v>9.9700000000000006</v>
      </c>
      <c r="AK254">
        <v>31.7</v>
      </c>
      <c r="AL254">
        <v>1</v>
      </c>
      <c r="AN254">
        <v>0</v>
      </c>
      <c r="AO254">
        <v>1</v>
      </c>
      <c r="AP254">
        <v>1</v>
      </c>
      <c r="AQ254">
        <v>0</v>
      </c>
      <c r="AR254">
        <v>0</v>
      </c>
      <c r="AS254" t="s">
        <v>3</v>
      </c>
      <c r="AT254">
        <v>0.82</v>
      </c>
      <c r="AU254" t="s">
        <v>167</v>
      </c>
      <c r="AV254">
        <v>0</v>
      </c>
      <c r="AW254">
        <v>2</v>
      </c>
      <c r="AX254">
        <v>36172270</v>
      </c>
      <c r="AY254">
        <v>1</v>
      </c>
      <c r="AZ254">
        <v>0</v>
      </c>
      <c r="BA254">
        <v>256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Y254*Source!I731</f>
        <v>0.38949999999999996</v>
      </c>
      <c r="CY254">
        <f>AB254</f>
        <v>9.4700000000000006</v>
      </c>
      <c r="CZ254">
        <f>AF254</f>
        <v>0.95</v>
      </c>
      <c r="DA254">
        <f>AJ254</f>
        <v>9.9700000000000006</v>
      </c>
      <c r="DB254">
        <f>ROUND((ROUND(AT254*CZ254,2)*1.25),6)</f>
        <v>0.97499999999999998</v>
      </c>
      <c r="DC254">
        <f>ROUND((ROUND(AT254*AG254,2)*1.25),6)</f>
        <v>0</v>
      </c>
    </row>
    <row r="255" spans="1:107">
      <c r="A255">
        <f>ROW(Source!A731)</f>
        <v>731</v>
      </c>
      <c r="B255">
        <v>33525518</v>
      </c>
      <c r="C255">
        <v>36172266</v>
      </c>
      <c r="D255">
        <v>29174661</v>
      </c>
      <c r="E255">
        <v>1</v>
      </c>
      <c r="F255">
        <v>1</v>
      </c>
      <c r="G255">
        <v>1</v>
      </c>
      <c r="H255">
        <v>2</v>
      </c>
      <c r="I255" t="s">
        <v>632</v>
      </c>
      <c r="J255" t="s">
        <v>633</v>
      </c>
      <c r="K255" t="s">
        <v>634</v>
      </c>
      <c r="L255">
        <v>1368</v>
      </c>
      <c r="N255">
        <v>1011</v>
      </c>
      <c r="O255" t="s">
        <v>585</v>
      </c>
      <c r="P255" t="s">
        <v>585</v>
      </c>
      <c r="Q255">
        <v>1</v>
      </c>
      <c r="W255">
        <v>0</v>
      </c>
      <c r="X255">
        <v>-2115030577</v>
      </c>
      <c r="Y255">
        <v>3.375</v>
      </c>
      <c r="AA255">
        <v>0</v>
      </c>
      <c r="AB255">
        <v>25.44</v>
      </c>
      <c r="AC255">
        <v>0</v>
      </c>
      <c r="AD255">
        <v>0</v>
      </c>
      <c r="AE255">
        <v>0</v>
      </c>
      <c r="AF255">
        <v>2.09</v>
      </c>
      <c r="AG255">
        <v>0</v>
      </c>
      <c r="AH255">
        <v>0</v>
      </c>
      <c r="AI255">
        <v>1</v>
      </c>
      <c r="AJ255">
        <v>12.17</v>
      </c>
      <c r="AK255">
        <v>31.7</v>
      </c>
      <c r="AL255">
        <v>1</v>
      </c>
      <c r="AN255">
        <v>0</v>
      </c>
      <c r="AO255">
        <v>1</v>
      </c>
      <c r="AP255">
        <v>1</v>
      </c>
      <c r="AQ255">
        <v>0</v>
      </c>
      <c r="AR255">
        <v>0</v>
      </c>
      <c r="AS255" t="s">
        <v>3</v>
      </c>
      <c r="AT255">
        <v>2.7</v>
      </c>
      <c r="AU255" t="s">
        <v>167</v>
      </c>
      <c r="AV255">
        <v>0</v>
      </c>
      <c r="AW255">
        <v>2</v>
      </c>
      <c r="AX255">
        <v>36172271</v>
      </c>
      <c r="AY255">
        <v>1</v>
      </c>
      <c r="AZ255">
        <v>0</v>
      </c>
      <c r="BA255">
        <v>257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Y255*Source!I731</f>
        <v>1.2825</v>
      </c>
      <c r="CY255">
        <f>AB255</f>
        <v>25.44</v>
      </c>
      <c r="CZ255">
        <f>AF255</f>
        <v>2.09</v>
      </c>
      <c r="DA255">
        <f>AJ255</f>
        <v>12.17</v>
      </c>
      <c r="DB255">
        <f>ROUND((ROUND(AT255*CZ255,2)*1.25),6)</f>
        <v>7.05</v>
      </c>
      <c r="DC255">
        <f>ROUND((ROUND(AT255*AG255,2)*1.25),6)</f>
        <v>0</v>
      </c>
    </row>
    <row r="256" spans="1:107">
      <c r="A256">
        <f>ROW(Source!A731)</f>
        <v>731</v>
      </c>
      <c r="B256">
        <v>33525518</v>
      </c>
      <c r="C256">
        <v>36172266</v>
      </c>
      <c r="D256">
        <v>29174913</v>
      </c>
      <c r="E256">
        <v>1</v>
      </c>
      <c r="F256">
        <v>1</v>
      </c>
      <c r="G256">
        <v>1</v>
      </c>
      <c r="H256">
        <v>2</v>
      </c>
      <c r="I256" t="s">
        <v>606</v>
      </c>
      <c r="J256" t="s">
        <v>607</v>
      </c>
      <c r="K256" t="s">
        <v>608</v>
      </c>
      <c r="L256">
        <v>1368</v>
      </c>
      <c r="N256">
        <v>1011</v>
      </c>
      <c r="O256" t="s">
        <v>585</v>
      </c>
      <c r="P256" t="s">
        <v>585</v>
      </c>
      <c r="Q256">
        <v>1</v>
      </c>
      <c r="W256">
        <v>0</v>
      </c>
      <c r="X256">
        <v>458544584</v>
      </c>
      <c r="Y256">
        <v>1.05</v>
      </c>
      <c r="AA256">
        <v>0</v>
      </c>
      <c r="AB256">
        <v>908.31</v>
      </c>
      <c r="AC256">
        <v>367.72</v>
      </c>
      <c r="AD256">
        <v>0</v>
      </c>
      <c r="AE256">
        <v>0</v>
      </c>
      <c r="AF256">
        <v>87.17</v>
      </c>
      <c r="AG256">
        <v>11.6</v>
      </c>
      <c r="AH256">
        <v>0</v>
      </c>
      <c r="AI256">
        <v>1</v>
      </c>
      <c r="AJ256">
        <v>10.42</v>
      </c>
      <c r="AK256">
        <v>31.7</v>
      </c>
      <c r="AL256">
        <v>1</v>
      </c>
      <c r="AN256">
        <v>0</v>
      </c>
      <c r="AO256">
        <v>1</v>
      </c>
      <c r="AP256">
        <v>1</v>
      </c>
      <c r="AQ256">
        <v>0</v>
      </c>
      <c r="AR256">
        <v>0</v>
      </c>
      <c r="AS256" t="s">
        <v>3</v>
      </c>
      <c r="AT256">
        <v>0.84</v>
      </c>
      <c r="AU256" t="s">
        <v>167</v>
      </c>
      <c r="AV256">
        <v>0</v>
      </c>
      <c r="AW256">
        <v>2</v>
      </c>
      <c r="AX256">
        <v>36172272</v>
      </c>
      <c r="AY256">
        <v>1</v>
      </c>
      <c r="AZ256">
        <v>0</v>
      </c>
      <c r="BA256">
        <v>258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Y256*Source!I731</f>
        <v>0.39900000000000002</v>
      </c>
      <c r="CY256">
        <f>AB256</f>
        <v>908.31</v>
      </c>
      <c r="CZ256">
        <f>AF256</f>
        <v>87.17</v>
      </c>
      <c r="DA256">
        <f>AJ256</f>
        <v>10.42</v>
      </c>
      <c r="DB256">
        <f>ROUND((ROUND(AT256*CZ256,2)*1.25),6)</f>
        <v>91.525000000000006</v>
      </c>
      <c r="DC256">
        <f>ROUND((ROUND(AT256*AG256,2)*1.25),6)</f>
        <v>12.175000000000001</v>
      </c>
    </row>
    <row r="257" spans="1:107">
      <c r="A257">
        <f>ROW(Source!A731)</f>
        <v>731</v>
      </c>
      <c r="B257">
        <v>33525518</v>
      </c>
      <c r="C257">
        <v>36172266</v>
      </c>
      <c r="D257">
        <v>29114332</v>
      </c>
      <c r="E257">
        <v>1</v>
      </c>
      <c r="F257">
        <v>1</v>
      </c>
      <c r="G257">
        <v>1</v>
      </c>
      <c r="H257">
        <v>3</v>
      </c>
      <c r="I257" t="s">
        <v>635</v>
      </c>
      <c r="J257" t="s">
        <v>636</v>
      </c>
      <c r="K257" t="s">
        <v>637</v>
      </c>
      <c r="L257">
        <v>1348</v>
      </c>
      <c r="N257">
        <v>1009</v>
      </c>
      <c r="O257" t="s">
        <v>28</v>
      </c>
      <c r="P257" t="s">
        <v>28</v>
      </c>
      <c r="Q257">
        <v>1000</v>
      </c>
      <c r="W257">
        <v>0</v>
      </c>
      <c r="X257">
        <v>233971917</v>
      </c>
      <c r="Y257">
        <v>1.23E-2</v>
      </c>
      <c r="AA257">
        <v>53302.1</v>
      </c>
      <c r="AB257">
        <v>0</v>
      </c>
      <c r="AC257">
        <v>0</v>
      </c>
      <c r="AD257">
        <v>0</v>
      </c>
      <c r="AE257">
        <v>11978</v>
      </c>
      <c r="AF257">
        <v>0</v>
      </c>
      <c r="AG257">
        <v>0</v>
      </c>
      <c r="AH257">
        <v>0</v>
      </c>
      <c r="AI257">
        <v>4.45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0</v>
      </c>
      <c r="AQ257">
        <v>0</v>
      </c>
      <c r="AR257">
        <v>0</v>
      </c>
      <c r="AS257" t="s">
        <v>3</v>
      </c>
      <c r="AT257">
        <v>1.23E-2</v>
      </c>
      <c r="AU257" t="s">
        <v>3</v>
      </c>
      <c r="AV257">
        <v>0</v>
      </c>
      <c r="AW257">
        <v>2</v>
      </c>
      <c r="AX257">
        <v>36172273</v>
      </c>
      <c r="AY257">
        <v>1</v>
      </c>
      <c r="AZ257">
        <v>0</v>
      </c>
      <c r="BA257">
        <v>259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Y257*Source!I731</f>
        <v>4.6740000000000002E-3</v>
      </c>
      <c r="CY257">
        <f>AA257</f>
        <v>53302.1</v>
      </c>
      <c r="CZ257">
        <f>AE257</f>
        <v>11978</v>
      </c>
      <c r="DA257">
        <f>AI257</f>
        <v>4.45</v>
      </c>
      <c r="DB257">
        <f>ROUND(ROUND(AT257*CZ257,2),6)</f>
        <v>147.33000000000001</v>
      </c>
      <c r="DC257">
        <f>ROUND(ROUND(AT257*AG257,2),6)</f>
        <v>0</v>
      </c>
    </row>
    <row r="258" spans="1:107">
      <c r="A258">
        <f>ROW(Source!A731)</f>
        <v>731</v>
      </c>
      <c r="B258">
        <v>33525518</v>
      </c>
      <c r="C258">
        <v>36172266</v>
      </c>
      <c r="D258">
        <v>29130788</v>
      </c>
      <c r="E258">
        <v>1</v>
      </c>
      <c r="F258">
        <v>1</v>
      </c>
      <c r="G258">
        <v>1</v>
      </c>
      <c r="H258">
        <v>3</v>
      </c>
      <c r="I258" t="s">
        <v>638</v>
      </c>
      <c r="J258" t="s">
        <v>639</v>
      </c>
      <c r="K258" t="s">
        <v>640</v>
      </c>
      <c r="L258">
        <v>1339</v>
      </c>
      <c r="N258">
        <v>1007</v>
      </c>
      <c r="O258" t="s">
        <v>591</v>
      </c>
      <c r="P258" t="s">
        <v>591</v>
      </c>
      <c r="Q258">
        <v>1</v>
      </c>
      <c r="W258">
        <v>0</v>
      </c>
      <c r="X258">
        <v>23409818</v>
      </c>
      <c r="Y258">
        <v>2.88</v>
      </c>
      <c r="AA258">
        <v>14208.11</v>
      </c>
      <c r="AB258">
        <v>0</v>
      </c>
      <c r="AC258">
        <v>0</v>
      </c>
      <c r="AD258">
        <v>0</v>
      </c>
      <c r="AE258">
        <v>2156.0100000000002</v>
      </c>
      <c r="AF258">
        <v>0</v>
      </c>
      <c r="AG258">
        <v>0</v>
      </c>
      <c r="AH258">
        <v>0</v>
      </c>
      <c r="AI258">
        <v>6.59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3</v>
      </c>
      <c r="AT258">
        <v>2.88</v>
      </c>
      <c r="AU258" t="s">
        <v>3</v>
      </c>
      <c r="AV258">
        <v>0</v>
      </c>
      <c r="AW258">
        <v>2</v>
      </c>
      <c r="AX258">
        <v>36172274</v>
      </c>
      <c r="AY258">
        <v>1</v>
      </c>
      <c r="AZ258">
        <v>0</v>
      </c>
      <c r="BA258">
        <v>260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Y258*Source!I731</f>
        <v>1.0944</v>
      </c>
      <c r="CY258">
        <f>AA258</f>
        <v>14208.11</v>
      </c>
      <c r="CZ258">
        <f>AE258</f>
        <v>2156.0100000000002</v>
      </c>
      <c r="DA258">
        <f>AI258</f>
        <v>6.59</v>
      </c>
      <c r="DB258">
        <f>ROUND(ROUND(AT258*CZ258,2),6)</f>
        <v>6209.31</v>
      </c>
      <c r="DC258">
        <f>ROUND(ROUND(AT258*AG258,2),6)</f>
        <v>0</v>
      </c>
    </row>
    <row r="259" spans="1:107">
      <c r="A259">
        <f>ROW(Source!A732)</f>
        <v>732</v>
      </c>
      <c r="B259">
        <v>33525518</v>
      </c>
      <c r="C259">
        <v>33624274</v>
      </c>
      <c r="D259">
        <v>18408291</v>
      </c>
      <c r="E259">
        <v>1</v>
      </c>
      <c r="F259">
        <v>1</v>
      </c>
      <c r="G259">
        <v>1</v>
      </c>
      <c r="H259">
        <v>1</v>
      </c>
      <c r="I259" t="s">
        <v>641</v>
      </c>
      <c r="J259" t="s">
        <v>3</v>
      </c>
      <c r="K259" t="s">
        <v>642</v>
      </c>
      <c r="L259">
        <v>1369</v>
      </c>
      <c r="N259">
        <v>1013</v>
      </c>
      <c r="O259" t="s">
        <v>579</v>
      </c>
      <c r="P259" t="s">
        <v>579</v>
      </c>
      <c r="Q259">
        <v>1</v>
      </c>
      <c r="W259">
        <v>0</v>
      </c>
      <c r="X259">
        <v>1933892413</v>
      </c>
      <c r="Y259">
        <v>35.948999999999998</v>
      </c>
      <c r="AA259">
        <v>0</v>
      </c>
      <c r="AB259">
        <v>0</v>
      </c>
      <c r="AC259">
        <v>0</v>
      </c>
      <c r="AD259">
        <v>232.28</v>
      </c>
      <c r="AE259">
        <v>0</v>
      </c>
      <c r="AF259">
        <v>0</v>
      </c>
      <c r="AG259">
        <v>0</v>
      </c>
      <c r="AH259">
        <v>232.28</v>
      </c>
      <c r="AI259">
        <v>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1</v>
      </c>
      <c r="AQ259">
        <v>0</v>
      </c>
      <c r="AR259">
        <v>0</v>
      </c>
      <c r="AS259" t="s">
        <v>3</v>
      </c>
      <c r="AT259">
        <v>31.26</v>
      </c>
      <c r="AU259" t="s">
        <v>168</v>
      </c>
      <c r="AV259">
        <v>1</v>
      </c>
      <c r="AW259">
        <v>2</v>
      </c>
      <c r="AX259">
        <v>33624275</v>
      </c>
      <c r="AY259">
        <v>1</v>
      </c>
      <c r="AZ259">
        <v>0</v>
      </c>
      <c r="BA259">
        <v>261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Y259*Source!I732</f>
        <v>13.66062</v>
      </c>
      <c r="CY259">
        <f>AD259</f>
        <v>232.28</v>
      </c>
      <c r="CZ259">
        <f>AH259</f>
        <v>232.28</v>
      </c>
      <c r="DA259">
        <f>AL259</f>
        <v>1</v>
      </c>
      <c r="DB259">
        <f>ROUND((ROUND(AT259*CZ259,2)*1.15),6)</f>
        <v>8350.2304999999997</v>
      </c>
      <c r="DC259">
        <f>ROUND((ROUND(AT259*AG259,2)*1.15),6)</f>
        <v>0</v>
      </c>
    </row>
    <row r="260" spans="1:107">
      <c r="A260">
        <f>ROW(Source!A732)</f>
        <v>732</v>
      </c>
      <c r="B260">
        <v>33525518</v>
      </c>
      <c r="C260">
        <v>33624274</v>
      </c>
      <c r="D260">
        <v>121548</v>
      </c>
      <c r="E260">
        <v>1</v>
      </c>
      <c r="F260">
        <v>1</v>
      </c>
      <c r="G260">
        <v>1</v>
      </c>
      <c r="H260">
        <v>1</v>
      </c>
      <c r="I260" t="s">
        <v>30</v>
      </c>
      <c r="J260" t="s">
        <v>3</v>
      </c>
      <c r="K260" t="s">
        <v>580</v>
      </c>
      <c r="L260">
        <v>608254</v>
      </c>
      <c r="N260">
        <v>1013</v>
      </c>
      <c r="O260" t="s">
        <v>581</v>
      </c>
      <c r="P260" t="s">
        <v>581</v>
      </c>
      <c r="Q260">
        <v>1</v>
      </c>
      <c r="W260">
        <v>0</v>
      </c>
      <c r="X260">
        <v>-185737400</v>
      </c>
      <c r="Y260">
        <v>8.375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1</v>
      </c>
      <c r="AQ260">
        <v>0</v>
      </c>
      <c r="AR260">
        <v>0</v>
      </c>
      <c r="AS260" t="s">
        <v>3</v>
      </c>
      <c r="AT260">
        <v>6.7</v>
      </c>
      <c r="AU260" t="s">
        <v>167</v>
      </c>
      <c r="AV260">
        <v>2</v>
      </c>
      <c r="AW260">
        <v>2</v>
      </c>
      <c r="AX260">
        <v>33624276</v>
      </c>
      <c r="AY260">
        <v>1</v>
      </c>
      <c r="AZ260">
        <v>0</v>
      </c>
      <c r="BA260">
        <v>262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Y260*Source!I732</f>
        <v>3.1825000000000001</v>
      </c>
      <c r="CY260">
        <f>AD260</f>
        <v>0</v>
      </c>
      <c r="CZ260">
        <f>AH260</f>
        <v>0</v>
      </c>
      <c r="DA260">
        <f>AL260</f>
        <v>1</v>
      </c>
      <c r="DB260">
        <f>ROUND((ROUND(AT260*CZ260,2)*1.25),6)</f>
        <v>0</v>
      </c>
      <c r="DC260">
        <f>ROUND((ROUND(AT260*AG260,2)*1.25),6)</f>
        <v>0</v>
      </c>
    </row>
    <row r="261" spans="1:107">
      <c r="A261">
        <f>ROW(Source!A732)</f>
        <v>732</v>
      </c>
      <c r="B261">
        <v>33525518</v>
      </c>
      <c r="C261">
        <v>33624274</v>
      </c>
      <c r="D261">
        <v>29172710</v>
      </c>
      <c r="E261">
        <v>1</v>
      </c>
      <c r="F261">
        <v>1</v>
      </c>
      <c r="G261">
        <v>1</v>
      </c>
      <c r="H261">
        <v>2</v>
      </c>
      <c r="I261" t="s">
        <v>600</v>
      </c>
      <c r="J261" t="s">
        <v>601</v>
      </c>
      <c r="K261" t="s">
        <v>602</v>
      </c>
      <c r="L261">
        <v>1368</v>
      </c>
      <c r="N261">
        <v>1011</v>
      </c>
      <c r="O261" t="s">
        <v>585</v>
      </c>
      <c r="P261" t="s">
        <v>585</v>
      </c>
      <c r="Q261">
        <v>1</v>
      </c>
      <c r="W261">
        <v>0</v>
      </c>
      <c r="X261">
        <v>-1676841219</v>
      </c>
      <c r="Y261">
        <v>8.375</v>
      </c>
      <c r="AA261">
        <v>0</v>
      </c>
      <c r="AB261">
        <v>522.87</v>
      </c>
      <c r="AC261">
        <v>318.89999999999998</v>
      </c>
      <c r="AD261">
        <v>0</v>
      </c>
      <c r="AE261">
        <v>0</v>
      </c>
      <c r="AF261">
        <v>46.56</v>
      </c>
      <c r="AG261">
        <v>10.06</v>
      </c>
      <c r="AH261">
        <v>0</v>
      </c>
      <c r="AI261">
        <v>1</v>
      </c>
      <c r="AJ261">
        <v>11.23</v>
      </c>
      <c r="AK261">
        <v>31.7</v>
      </c>
      <c r="AL261">
        <v>1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3</v>
      </c>
      <c r="AT261">
        <v>6.7</v>
      </c>
      <c r="AU261" t="s">
        <v>167</v>
      </c>
      <c r="AV261">
        <v>0</v>
      </c>
      <c r="AW261">
        <v>2</v>
      </c>
      <c r="AX261">
        <v>33624277</v>
      </c>
      <c r="AY261">
        <v>1</v>
      </c>
      <c r="AZ261">
        <v>0</v>
      </c>
      <c r="BA261">
        <v>263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Y261*Source!I732</f>
        <v>3.1825000000000001</v>
      </c>
      <c r="CY261">
        <f>AB261</f>
        <v>522.87</v>
      </c>
      <c r="CZ261">
        <f>AF261</f>
        <v>46.56</v>
      </c>
      <c r="DA261">
        <f>AJ261</f>
        <v>11.23</v>
      </c>
      <c r="DB261">
        <f>ROUND((ROUND(AT261*CZ261,2)*1.25),6)</f>
        <v>389.9375</v>
      </c>
      <c r="DC261">
        <f>ROUND((ROUND(AT261*AG261,2)*1.25),6)</f>
        <v>84.25</v>
      </c>
    </row>
    <row r="262" spans="1:107">
      <c r="A262">
        <f>ROW(Source!A732)</f>
        <v>732</v>
      </c>
      <c r="B262">
        <v>33525518</v>
      </c>
      <c r="C262">
        <v>33624274</v>
      </c>
      <c r="D262">
        <v>29173472</v>
      </c>
      <c r="E262">
        <v>1</v>
      </c>
      <c r="F262">
        <v>1</v>
      </c>
      <c r="G262">
        <v>1</v>
      </c>
      <c r="H262">
        <v>2</v>
      </c>
      <c r="I262" t="s">
        <v>643</v>
      </c>
      <c r="J262" t="s">
        <v>644</v>
      </c>
      <c r="K262" t="s">
        <v>645</v>
      </c>
      <c r="L262">
        <v>1368</v>
      </c>
      <c r="N262">
        <v>1011</v>
      </c>
      <c r="O262" t="s">
        <v>585</v>
      </c>
      <c r="P262" t="s">
        <v>585</v>
      </c>
      <c r="Q262">
        <v>1</v>
      </c>
      <c r="W262">
        <v>0</v>
      </c>
      <c r="X262">
        <v>275932499</v>
      </c>
      <c r="Y262">
        <v>13.75</v>
      </c>
      <c r="AA262">
        <v>0</v>
      </c>
      <c r="AB262">
        <v>12.75</v>
      </c>
      <c r="AC262">
        <v>0</v>
      </c>
      <c r="AD262">
        <v>0</v>
      </c>
      <c r="AE262">
        <v>0</v>
      </c>
      <c r="AF262">
        <v>3</v>
      </c>
      <c r="AG262">
        <v>0</v>
      </c>
      <c r="AH262">
        <v>0</v>
      </c>
      <c r="AI262">
        <v>1</v>
      </c>
      <c r="AJ262">
        <v>4.25</v>
      </c>
      <c r="AK262">
        <v>31.7</v>
      </c>
      <c r="AL262">
        <v>1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3</v>
      </c>
      <c r="AT262">
        <v>11</v>
      </c>
      <c r="AU262" t="s">
        <v>167</v>
      </c>
      <c r="AV262">
        <v>0</v>
      </c>
      <c r="AW262">
        <v>2</v>
      </c>
      <c r="AX262">
        <v>33624278</v>
      </c>
      <c r="AY262">
        <v>1</v>
      </c>
      <c r="AZ262">
        <v>0</v>
      </c>
      <c r="BA262">
        <v>264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Y262*Source!I732</f>
        <v>5.2249999999999996</v>
      </c>
      <c r="CY262">
        <f>AB262</f>
        <v>12.75</v>
      </c>
      <c r="CZ262">
        <f>AF262</f>
        <v>3</v>
      </c>
      <c r="DA262">
        <f>AJ262</f>
        <v>4.25</v>
      </c>
      <c r="DB262">
        <f>ROUND((ROUND(AT262*CZ262,2)*1.25),6)</f>
        <v>41.25</v>
      </c>
      <c r="DC262">
        <f>ROUND((ROUND(AT262*AG262,2)*1.25),6)</f>
        <v>0</v>
      </c>
    </row>
    <row r="263" spans="1:107">
      <c r="A263">
        <f>ROW(Source!A732)</f>
        <v>732</v>
      </c>
      <c r="B263">
        <v>33525518</v>
      </c>
      <c r="C263">
        <v>33624274</v>
      </c>
      <c r="D263">
        <v>29174913</v>
      </c>
      <c r="E263">
        <v>1</v>
      </c>
      <c r="F263">
        <v>1</v>
      </c>
      <c r="G263">
        <v>1</v>
      </c>
      <c r="H263">
        <v>2</v>
      </c>
      <c r="I263" t="s">
        <v>606</v>
      </c>
      <c r="J263" t="s">
        <v>607</v>
      </c>
      <c r="K263" t="s">
        <v>608</v>
      </c>
      <c r="L263">
        <v>1368</v>
      </c>
      <c r="N263">
        <v>1011</v>
      </c>
      <c r="O263" t="s">
        <v>585</v>
      </c>
      <c r="P263" t="s">
        <v>585</v>
      </c>
      <c r="Q263">
        <v>1</v>
      </c>
      <c r="W263">
        <v>0</v>
      </c>
      <c r="X263">
        <v>458544584</v>
      </c>
      <c r="Y263">
        <v>0.4375</v>
      </c>
      <c r="AA263">
        <v>0</v>
      </c>
      <c r="AB263">
        <v>908.31</v>
      </c>
      <c r="AC263">
        <v>367.72</v>
      </c>
      <c r="AD263">
        <v>0</v>
      </c>
      <c r="AE263">
        <v>0</v>
      </c>
      <c r="AF263">
        <v>87.17</v>
      </c>
      <c r="AG263">
        <v>11.6</v>
      </c>
      <c r="AH263">
        <v>0</v>
      </c>
      <c r="AI263">
        <v>1</v>
      </c>
      <c r="AJ263">
        <v>10.42</v>
      </c>
      <c r="AK263">
        <v>31.7</v>
      </c>
      <c r="AL263">
        <v>1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3</v>
      </c>
      <c r="AT263">
        <v>0.35</v>
      </c>
      <c r="AU263" t="s">
        <v>167</v>
      </c>
      <c r="AV263">
        <v>0</v>
      </c>
      <c r="AW263">
        <v>2</v>
      </c>
      <c r="AX263">
        <v>33624279</v>
      </c>
      <c r="AY263">
        <v>1</v>
      </c>
      <c r="AZ263">
        <v>0</v>
      </c>
      <c r="BA263">
        <v>265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Y263*Source!I732</f>
        <v>0.16625000000000001</v>
      </c>
      <c r="CY263">
        <f>AB263</f>
        <v>908.31</v>
      </c>
      <c r="CZ263">
        <f>AF263</f>
        <v>87.17</v>
      </c>
      <c r="DA263">
        <f>AJ263</f>
        <v>10.42</v>
      </c>
      <c r="DB263">
        <f>ROUND((ROUND(AT263*CZ263,2)*1.25),6)</f>
        <v>38.137500000000003</v>
      </c>
      <c r="DC263">
        <f>ROUND((ROUND(AT263*AG263,2)*1.25),6)</f>
        <v>5.0750000000000002</v>
      </c>
    </row>
    <row r="264" spans="1:107">
      <c r="A264">
        <f>ROW(Source!A732)</f>
        <v>732</v>
      </c>
      <c r="B264">
        <v>33525518</v>
      </c>
      <c r="C264">
        <v>33624274</v>
      </c>
      <c r="D264">
        <v>29114687</v>
      </c>
      <c r="E264">
        <v>1</v>
      </c>
      <c r="F264">
        <v>1</v>
      </c>
      <c r="G264">
        <v>1</v>
      </c>
      <c r="H264">
        <v>3</v>
      </c>
      <c r="I264" t="s">
        <v>646</v>
      </c>
      <c r="J264" t="s">
        <v>647</v>
      </c>
      <c r="K264" t="s">
        <v>648</v>
      </c>
      <c r="L264">
        <v>1348</v>
      </c>
      <c r="N264">
        <v>1009</v>
      </c>
      <c r="O264" t="s">
        <v>28</v>
      </c>
      <c r="P264" t="s">
        <v>28</v>
      </c>
      <c r="Q264">
        <v>1000</v>
      </c>
      <c r="W264">
        <v>0</v>
      </c>
      <c r="X264">
        <v>157955001</v>
      </c>
      <c r="Y264">
        <v>1.8E-3</v>
      </c>
      <c r="AA264">
        <v>103711.14</v>
      </c>
      <c r="AB264">
        <v>0</v>
      </c>
      <c r="AC264">
        <v>0</v>
      </c>
      <c r="AD264">
        <v>0</v>
      </c>
      <c r="AE264">
        <v>16974</v>
      </c>
      <c r="AF264">
        <v>0</v>
      </c>
      <c r="AG264">
        <v>0</v>
      </c>
      <c r="AH264">
        <v>0</v>
      </c>
      <c r="AI264">
        <v>6.11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1.8E-3</v>
      </c>
      <c r="AU264" t="s">
        <v>3</v>
      </c>
      <c r="AV264">
        <v>0</v>
      </c>
      <c r="AW264">
        <v>2</v>
      </c>
      <c r="AX264">
        <v>33624280</v>
      </c>
      <c r="AY264">
        <v>1</v>
      </c>
      <c r="AZ264">
        <v>0</v>
      </c>
      <c r="BA264">
        <v>266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Y264*Source!I732</f>
        <v>6.8400000000000004E-4</v>
      </c>
      <c r="CY264">
        <f>AA264</f>
        <v>103711.14</v>
      </c>
      <c r="CZ264">
        <f>AE264</f>
        <v>16974</v>
      </c>
      <c r="DA264">
        <f>AI264</f>
        <v>6.11</v>
      </c>
      <c r="DB264">
        <f>ROUND(ROUND(AT264*CZ264,2),6)</f>
        <v>30.55</v>
      </c>
      <c r="DC264">
        <f>ROUND(ROUND(AT264*AG264,2),6)</f>
        <v>0</v>
      </c>
    </row>
    <row r="265" spans="1:107">
      <c r="A265">
        <f>ROW(Source!A732)</f>
        <v>732</v>
      </c>
      <c r="B265">
        <v>33525518</v>
      </c>
      <c r="C265">
        <v>33624274</v>
      </c>
      <c r="D265">
        <v>29115292</v>
      </c>
      <c r="E265">
        <v>1</v>
      </c>
      <c r="F265">
        <v>1</v>
      </c>
      <c r="G265">
        <v>1</v>
      </c>
      <c r="H265">
        <v>3</v>
      </c>
      <c r="I265" t="s">
        <v>649</v>
      </c>
      <c r="J265" t="s">
        <v>650</v>
      </c>
      <c r="K265" t="s">
        <v>651</v>
      </c>
      <c r="L265">
        <v>1339</v>
      </c>
      <c r="N265">
        <v>1007</v>
      </c>
      <c r="O265" t="s">
        <v>591</v>
      </c>
      <c r="P265" t="s">
        <v>591</v>
      </c>
      <c r="Q265">
        <v>1</v>
      </c>
      <c r="W265">
        <v>0</v>
      </c>
      <c r="X265">
        <v>582810497</v>
      </c>
      <c r="Y265">
        <v>1.24</v>
      </c>
      <c r="AA265">
        <v>26287.8</v>
      </c>
      <c r="AB265">
        <v>0</v>
      </c>
      <c r="AC265">
        <v>0</v>
      </c>
      <c r="AD265">
        <v>0</v>
      </c>
      <c r="AE265">
        <v>4478.33</v>
      </c>
      <c r="AF265">
        <v>0</v>
      </c>
      <c r="AG265">
        <v>0</v>
      </c>
      <c r="AH265">
        <v>0</v>
      </c>
      <c r="AI265">
        <v>5.87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3</v>
      </c>
      <c r="AT265">
        <v>1.24</v>
      </c>
      <c r="AU265" t="s">
        <v>3</v>
      </c>
      <c r="AV265">
        <v>0</v>
      </c>
      <c r="AW265">
        <v>2</v>
      </c>
      <c r="AX265">
        <v>33624281</v>
      </c>
      <c r="AY265">
        <v>1</v>
      </c>
      <c r="AZ265">
        <v>0</v>
      </c>
      <c r="BA265">
        <v>267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Y265*Source!I732</f>
        <v>0.47120000000000001</v>
      </c>
      <c r="CY265">
        <f>AA265</f>
        <v>26287.8</v>
      </c>
      <c r="CZ265">
        <f>AE265</f>
        <v>4478.33</v>
      </c>
      <c r="DA265">
        <f>AI265</f>
        <v>5.87</v>
      </c>
      <c r="DB265">
        <f>ROUND(ROUND(AT265*CZ265,2),6)</f>
        <v>5553.13</v>
      </c>
      <c r="DC265">
        <f>ROUND(ROUND(AT265*AG265,2),6)</f>
        <v>0</v>
      </c>
    </row>
    <row r="266" spans="1:107">
      <c r="A266">
        <f>ROW(Source!A733)</f>
        <v>733</v>
      </c>
      <c r="B266">
        <v>33525518</v>
      </c>
      <c r="C266">
        <v>36172275</v>
      </c>
      <c r="D266">
        <v>31427882</v>
      </c>
      <c r="E266">
        <v>1</v>
      </c>
      <c r="F266">
        <v>1</v>
      </c>
      <c r="G266">
        <v>1</v>
      </c>
      <c r="H266">
        <v>1</v>
      </c>
      <c r="I266" t="s">
        <v>652</v>
      </c>
      <c r="J266" t="s">
        <v>3</v>
      </c>
      <c r="K266" t="s">
        <v>653</v>
      </c>
      <c r="L266">
        <v>1369</v>
      </c>
      <c r="N266">
        <v>1013</v>
      </c>
      <c r="O266" t="s">
        <v>579</v>
      </c>
      <c r="P266" t="s">
        <v>579</v>
      </c>
      <c r="Q266">
        <v>1</v>
      </c>
      <c r="W266">
        <v>0</v>
      </c>
      <c r="X266">
        <v>-573087009</v>
      </c>
      <c r="Y266">
        <v>52.048999999999992</v>
      </c>
      <c r="AA266">
        <v>0</v>
      </c>
      <c r="AB266">
        <v>0</v>
      </c>
      <c r="AC266">
        <v>0</v>
      </c>
      <c r="AD266">
        <v>242.51</v>
      </c>
      <c r="AE266">
        <v>0</v>
      </c>
      <c r="AF266">
        <v>0</v>
      </c>
      <c r="AG266">
        <v>0</v>
      </c>
      <c r="AH266">
        <v>242.51</v>
      </c>
      <c r="AI266">
        <v>1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1</v>
      </c>
      <c r="AQ266">
        <v>0</v>
      </c>
      <c r="AR266">
        <v>0</v>
      </c>
      <c r="AS266" t="s">
        <v>3</v>
      </c>
      <c r="AT266">
        <v>45.26</v>
      </c>
      <c r="AU266" t="s">
        <v>168</v>
      </c>
      <c r="AV266">
        <v>1</v>
      </c>
      <c r="AW266">
        <v>2</v>
      </c>
      <c r="AX266">
        <v>36172276</v>
      </c>
      <c r="AY266">
        <v>1</v>
      </c>
      <c r="AZ266">
        <v>0</v>
      </c>
      <c r="BA266">
        <v>268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Y266*Source!I733</f>
        <v>19.778619999999997</v>
      </c>
      <c r="CY266">
        <f>AD266</f>
        <v>242.51</v>
      </c>
      <c r="CZ266">
        <f>AH266</f>
        <v>242.51</v>
      </c>
      <c r="DA266">
        <f>AL266</f>
        <v>1</v>
      </c>
      <c r="DB266">
        <f>ROUND((ROUND(AT266*CZ266,2)*1.15),6)</f>
        <v>12622.4</v>
      </c>
      <c r="DC266">
        <f>ROUND((ROUND(AT266*AG266,2)*1.15),6)</f>
        <v>0</v>
      </c>
    </row>
    <row r="267" spans="1:107">
      <c r="A267">
        <f>ROW(Source!A733)</f>
        <v>733</v>
      </c>
      <c r="B267">
        <v>33525518</v>
      </c>
      <c r="C267">
        <v>36172275</v>
      </c>
      <c r="D267">
        <v>121548</v>
      </c>
      <c r="E267">
        <v>1</v>
      </c>
      <c r="F267">
        <v>1</v>
      </c>
      <c r="G267">
        <v>1</v>
      </c>
      <c r="H267">
        <v>1</v>
      </c>
      <c r="I267" t="s">
        <v>30</v>
      </c>
      <c r="J267" t="s">
        <v>3</v>
      </c>
      <c r="K267" t="s">
        <v>580</v>
      </c>
      <c r="L267">
        <v>608254</v>
      </c>
      <c r="N267">
        <v>1013</v>
      </c>
      <c r="O267" t="s">
        <v>581</v>
      </c>
      <c r="P267" t="s">
        <v>581</v>
      </c>
      <c r="Q267">
        <v>1</v>
      </c>
      <c r="W267">
        <v>0</v>
      </c>
      <c r="X267">
        <v>-185737400</v>
      </c>
      <c r="Y267">
        <v>0.05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1</v>
      </c>
      <c r="AQ267">
        <v>0</v>
      </c>
      <c r="AR267">
        <v>0</v>
      </c>
      <c r="AS267" t="s">
        <v>3</v>
      </c>
      <c r="AT267">
        <v>0.04</v>
      </c>
      <c r="AU267" t="s">
        <v>167</v>
      </c>
      <c r="AV267">
        <v>2</v>
      </c>
      <c r="AW267">
        <v>2</v>
      </c>
      <c r="AX267">
        <v>36172277</v>
      </c>
      <c r="AY267">
        <v>1</v>
      </c>
      <c r="AZ267">
        <v>0</v>
      </c>
      <c r="BA267">
        <v>269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Y267*Source!I733</f>
        <v>1.9000000000000003E-2</v>
      </c>
      <c r="CY267">
        <f>AD267</f>
        <v>0</v>
      </c>
      <c r="CZ267">
        <f>AH267</f>
        <v>0</v>
      </c>
      <c r="DA267">
        <f>AL267</f>
        <v>1</v>
      </c>
      <c r="DB267">
        <f>ROUND((ROUND(AT267*CZ267,2)*1.25),6)</f>
        <v>0</v>
      </c>
      <c r="DC267">
        <f>ROUND((ROUND(AT267*AG267,2)*1.25),6)</f>
        <v>0</v>
      </c>
    </row>
    <row r="268" spans="1:107">
      <c r="A268">
        <f>ROW(Source!A733)</f>
        <v>733</v>
      </c>
      <c r="B268">
        <v>33525518</v>
      </c>
      <c r="C268">
        <v>36172275</v>
      </c>
      <c r="D268">
        <v>35554737</v>
      </c>
      <c r="E268">
        <v>1</v>
      </c>
      <c r="F268">
        <v>1</v>
      </c>
      <c r="G268">
        <v>1</v>
      </c>
      <c r="H268">
        <v>2</v>
      </c>
      <c r="I268" t="s">
        <v>582</v>
      </c>
      <c r="J268" t="s">
        <v>654</v>
      </c>
      <c r="K268" t="s">
        <v>584</v>
      </c>
      <c r="L268">
        <v>1368</v>
      </c>
      <c r="N268">
        <v>1011</v>
      </c>
      <c r="O268" t="s">
        <v>585</v>
      </c>
      <c r="P268" t="s">
        <v>585</v>
      </c>
      <c r="Q268">
        <v>1</v>
      </c>
      <c r="W268">
        <v>0</v>
      </c>
      <c r="X268">
        <v>290757077</v>
      </c>
      <c r="Y268">
        <v>0.05</v>
      </c>
      <c r="AA268">
        <v>0</v>
      </c>
      <c r="AB268">
        <v>445.46</v>
      </c>
      <c r="AC268">
        <v>427.95</v>
      </c>
      <c r="AD268">
        <v>0</v>
      </c>
      <c r="AE268">
        <v>0</v>
      </c>
      <c r="AF268">
        <v>31.26</v>
      </c>
      <c r="AG268">
        <v>13.5</v>
      </c>
      <c r="AH268">
        <v>0</v>
      </c>
      <c r="AI268">
        <v>1</v>
      </c>
      <c r="AJ268">
        <v>14.25</v>
      </c>
      <c r="AK268">
        <v>31.7</v>
      </c>
      <c r="AL268">
        <v>1</v>
      </c>
      <c r="AN268">
        <v>0</v>
      </c>
      <c r="AO268">
        <v>1</v>
      </c>
      <c r="AP268">
        <v>1</v>
      </c>
      <c r="AQ268">
        <v>0</v>
      </c>
      <c r="AR268">
        <v>0</v>
      </c>
      <c r="AS268" t="s">
        <v>3</v>
      </c>
      <c r="AT268">
        <v>0.04</v>
      </c>
      <c r="AU268" t="s">
        <v>167</v>
      </c>
      <c r="AV268">
        <v>0</v>
      </c>
      <c r="AW268">
        <v>2</v>
      </c>
      <c r="AX268">
        <v>36172278</v>
      </c>
      <c r="AY268">
        <v>1</v>
      </c>
      <c r="AZ268">
        <v>0</v>
      </c>
      <c r="BA268">
        <v>270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Y268*Source!I733</f>
        <v>1.9000000000000003E-2</v>
      </c>
      <c r="CY268">
        <f>AB268</f>
        <v>445.46</v>
      </c>
      <c r="CZ268">
        <f>AF268</f>
        <v>31.26</v>
      </c>
      <c r="DA268">
        <f>AJ268</f>
        <v>14.25</v>
      </c>
      <c r="DB268">
        <f>ROUND((ROUND(AT268*CZ268,2)*1.25),6)</f>
        <v>1.5625</v>
      </c>
      <c r="DC268">
        <f>ROUND((ROUND(AT268*AG268,2)*1.25),6)</f>
        <v>0.67500000000000004</v>
      </c>
    </row>
    <row r="269" spans="1:107">
      <c r="A269">
        <f>ROW(Source!A733)</f>
        <v>733</v>
      </c>
      <c r="B269">
        <v>33525518</v>
      </c>
      <c r="C269">
        <v>36172275</v>
      </c>
      <c r="D269">
        <v>35555025</v>
      </c>
      <c r="E269">
        <v>1</v>
      </c>
      <c r="F269">
        <v>1</v>
      </c>
      <c r="G269">
        <v>1</v>
      </c>
      <c r="H269">
        <v>2</v>
      </c>
      <c r="I269" t="s">
        <v>655</v>
      </c>
      <c r="J269" t="s">
        <v>656</v>
      </c>
      <c r="K269" t="s">
        <v>657</v>
      </c>
      <c r="L269">
        <v>1368</v>
      </c>
      <c r="N269">
        <v>1011</v>
      </c>
      <c r="O269" t="s">
        <v>585</v>
      </c>
      <c r="P269" t="s">
        <v>585</v>
      </c>
      <c r="Q269">
        <v>1</v>
      </c>
      <c r="W269">
        <v>0</v>
      </c>
      <c r="X269">
        <v>269071542</v>
      </c>
      <c r="Y269">
        <v>1.6875</v>
      </c>
      <c r="AA269">
        <v>0</v>
      </c>
      <c r="AB269">
        <v>21.3</v>
      </c>
      <c r="AC269">
        <v>0</v>
      </c>
      <c r="AD269">
        <v>0</v>
      </c>
      <c r="AE269">
        <v>0</v>
      </c>
      <c r="AF269">
        <v>2.7</v>
      </c>
      <c r="AG269">
        <v>0</v>
      </c>
      <c r="AH269">
        <v>0</v>
      </c>
      <c r="AI269">
        <v>1</v>
      </c>
      <c r="AJ269">
        <v>7.89</v>
      </c>
      <c r="AK269">
        <v>31.7</v>
      </c>
      <c r="AL269">
        <v>1</v>
      </c>
      <c r="AN269">
        <v>0</v>
      </c>
      <c r="AO269">
        <v>1</v>
      </c>
      <c r="AP269">
        <v>1</v>
      </c>
      <c r="AQ269">
        <v>0</v>
      </c>
      <c r="AR269">
        <v>0</v>
      </c>
      <c r="AS269" t="s">
        <v>3</v>
      </c>
      <c r="AT269">
        <v>1.35</v>
      </c>
      <c r="AU269" t="s">
        <v>167</v>
      </c>
      <c r="AV269">
        <v>0</v>
      </c>
      <c r="AW269">
        <v>2</v>
      </c>
      <c r="AX269">
        <v>36172279</v>
      </c>
      <c r="AY269">
        <v>1</v>
      </c>
      <c r="AZ269">
        <v>0</v>
      </c>
      <c r="BA269">
        <v>271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Y269*Source!I733</f>
        <v>0.64124999999999999</v>
      </c>
      <c r="CY269">
        <f>AB269</f>
        <v>21.3</v>
      </c>
      <c r="CZ269">
        <f>AF269</f>
        <v>2.7</v>
      </c>
      <c r="DA269">
        <f>AJ269</f>
        <v>7.89</v>
      </c>
      <c r="DB269">
        <f>ROUND((ROUND(AT269*CZ269,2)*1.25),6)</f>
        <v>4.5625</v>
      </c>
      <c r="DC269">
        <f>ROUND((ROUND(AT269*AG269,2)*1.25),6)</f>
        <v>0</v>
      </c>
    </row>
    <row r="270" spans="1:107">
      <c r="A270">
        <f>ROW(Source!A733)</f>
        <v>733</v>
      </c>
      <c r="B270">
        <v>33525518</v>
      </c>
      <c r="C270">
        <v>36172275</v>
      </c>
      <c r="D270">
        <v>35555088</v>
      </c>
      <c r="E270">
        <v>1</v>
      </c>
      <c r="F270">
        <v>1</v>
      </c>
      <c r="G270">
        <v>1</v>
      </c>
      <c r="H270">
        <v>2</v>
      </c>
      <c r="I270" t="s">
        <v>606</v>
      </c>
      <c r="J270" t="s">
        <v>658</v>
      </c>
      <c r="K270" t="s">
        <v>608</v>
      </c>
      <c r="L270">
        <v>1368</v>
      </c>
      <c r="N270">
        <v>1011</v>
      </c>
      <c r="O270" t="s">
        <v>585</v>
      </c>
      <c r="P270" t="s">
        <v>585</v>
      </c>
      <c r="Q270">
        <v>1</v>
      </c>
      <c r="W270">
        <v>0</v>
      </c>
      <c r="X270">
        <v>586434904</v>
      </c>
      <c r="Y270">
        <v>1.2500000000000001E-2</v>
      </c>
      <c r="AA270">
        <v>0</v>
      </c>
      <c r="AB270">
        <v>908.31</v>
      </c>
      <c r="AC270">
        <v>367.72</v>
      </c>
      <c r="AD270">
        <v>0</v>
      </c>
      <c r="AE270">
        <v>0</v>
      </c>
      <c r="AF270">
        <v>87.17</v>
      </c>
      <c r="AG270">
        <v>11.6</v>
      </c>
      <c r="AH270">
        <v>0</v>
      </c>
      <c r="AI270">
        <v>1</v>
      </c>
      <c r="AJ270">
        <v>10.42</v>
      </c>
      <c r="AK270">
        <v>31.7</v>
      </c>
      <c r="AL270">
        <v>1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3</v>
      </c>
      <c r="AT270">
        <v>0.01</v>
      </c>
      <c r="AU270" t="s">
        <v>167</v>
      </c>
      <c r="AV270">
        <v>0</v>
      </c>
      <c r="AW270">
        <v>2</v>
      </c>
      <c r="AX270">
        <v>36172280</v>
      </c>
      <c r="AY270">
        <v>1</v>
      </c>
      <c r="AZ270">
        <v>0</v>
      </c>
      <c r="BA270">
        <v>272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Y270*Source!I733</f>
        <v>4.7500000000000007E-3</v>
      </c>
      <c r="CY270">
        <f>AB270</f>
        <v>908.31</v>
      </c>
      <c r="CZ270">
        <f>AF270</f>
        <v>87.17</v>
      </c>
      <c r="DA270">
        <f>AJ270</f>
        <v>10.42</v>
      </c>
      <c r="DB270">
        <f>ROUND((ROUND(AT270*CZ270,2)*1.25),6)</f>
        <v>1.0874999999999999</v>
      </c>
      <c r="DC270">
        <f>ROUND((ROUND(AT270*AG270,2)*1.25),6)</f>
        <v>0.15</v>
      </c>
    </row>
    <row r="271" spans="1:107">
      <c r="A271">
        <f>ROW(Source!A733)</f>
        <v>733</v>
      </c>
      <c r="B271">
        <v>33525518</v>
      </c>
      <c r="C271">
        <v>36172275</v>
      </c>
      <c r="D271">
        <v>35552818</v>
      </c>
      <c r="E271">
        <v>1</v>
      </c>
      <c r="F271">
        <v>1</v>
      </c>
      <c r="G271">
        <v>1</v>
      </c>
      <c r="H271">
        <v>3</v>
      </c>
      <c r="I271" t="s">
        <v>659</v>
      </c>
      <c r="J271" t="s">
        <v>660</v>
      </c>
      <c r="K271" t="s">
        <v>661</v>
      </c>
      <c r="L271">
        <v>1308</v>
      </c>
      <c r="N271">
        <v>1003</v>
      </c>
      <c r="O271" t="s">
        <v>155</v>
      </c>
      <c r="P271" t="s">
        <v>155</v>
      </c>
      <c r="Q271">
        <v>100</v>
      </c>
      <c r="W271">
        <v>0</v>
      </c>
      <c r="X271">
        <v>-1755052483</v>
      </c>
      <c r="Y271">
        <v>0.68</v>
      </c>
      <c r="AA271">
        <v>528.80999999999995</v>
      </c>
      <c r="AB271">
        <v>0</v>
      </c>
      <c r="AC271">
        <v>0</v>
      </c>
      <c r="AD271">
        <v>0</v>
      </c>
      <c r="AE271">
        <v>99.4</v>
      </c>
      <c r="AF271">
        <v>0</v>
      </c>
      <c r="AG271">
        <v>0</v>
      </c>
      <c r="AH271">
        <v>0</v>
      </c>
      <c r="AI271">
        <v>5.32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3</v>
      </c>
      <c r="AT271">
        <v>0.68</v>
      </c>
      <c r="AU271" t="s">
        <v>3</v>
      </c>
      <c r="AV271">
        <v>0</v>
      </c>
      <c r="AW271">
        <v>2</v>
      </c>
      <c r="AX271">
        <v>36172281</v>
      </c>
      <c r="AY271">
        <v>1</v>
      </c>
      <c r="AZ271">
        <v>0</v>
      </c>
      <c r="BA271">
        <v>273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Y271*Source!I733</f>
        <v>0.25840000000000002</v>
      </c>
      <c r="CY271">
        <f>AA271</f>
        <v>528.80999999999995</v>
      </c>
      <c r="CZ271">
        <f>AE271</f>
        <v>99.4</v>
      </c>
      <c r="DA271">
        <f>AI271</f>
        <v>5.32</v>
      </c>
      <c r="DB271">
        <f t="shared" ref="DB271:DB276" si="8">ROUND(ROUND(AT271*CZ271,2),6)</f>
        <v>67.59</v>
      </c>
      <c r="DC271">
        <f t="shared" ref="DC271:DC276" si="9">ROUND(ROUND(AT271*AG271,2),6)</f>
        <v>0</v>
      </c>
    </row>
    <row r="272" spans="1:107">
      <c r="A272">
        <f>ROW(Source!A733)</f>
        <v>733</v>
      </c>
      <c r="B272">
        <v>33525518</v>
      </c>
      <c r="C272">
        <v>36172275</v>
      </c>
      <c r="D272">
        <v>29110964</v>
      </c>
      <c r="E272">
        <v>1</v>
      </c>
      <c r="F272">
        <v>1</v>
      </c>
      <c r="G272">
        <v>1</v>
      </c>
      <c r="H272">
        <v>3</v>
      </c>
      <c r="I272" t="s">
        <v>208</v>
      </c>
      <c r="J272" t="s">
        <v>210</v>
      </c>
      <c r="K272" t="s">
        <v>209</v>
      </c>
      <c r="L272">
        <v>1327</v>
      </c>
      <c r="N272">
        <v>1005</v>
      </c>
      <c r="O272" t="s">
        <v>184</v>
      </c>
      <c r="P272" t="s">
        <v>184</v>
      </c>
      <c r="Q272">
        <v>1</v>
      </c>
      <c r="W272">
        <v>0</v>
      </c>
      <c r="X272">
        <v>-100917442</v>
      </c>
      <c r="Y272">
        <v>102</v>
      </c>
      <c r="AA272">
        <v>516.15</v>
      </c>
      <c r="AB272">
        <v>0</v>
      </c>
      <c r="AC272">
        <v>0</v>
      </c>
      <c r="AD272">
        <v>0</v>
      </c>
      <c r="AE272">
        <v>82.19</v>
      </c>
      <c r="AF272">
        <v>0</v>
      </c>
      <c r="AG272">
        <v>0</v>
      </c>
      <c r="AH272">
        <v>0</v>
      </c>
      <c r="AI272">
        <v>6.28</v>
      </c>
      <c r="AJ272">
        <v>1</v>
      </c>
      <c r="AK272">
        <v>1</v>
      </c>
      <c r="AL272">
        <v>1</v>
      </c>
      <c r="AN272">
        <v>0</v>
      </c>
      <c r="AO272">
        <v>0</v>
      </c>
      <c r="AP272">
        <v>0</v>
      </c>
      <c r="AQ272">
        <v>0</v>
      </c>
      <c r="AR272">
        <v>0</v>
      </c>
      <c r="AS272" t="s">
        <v>3</v>
      </c>
      <c r="AT272">
        <v>102</v>
      </c>
      <c r="AU272" t="s">
        <v>3</v>
      </c>
      <c r="AV272">
        <v>0</v>
      </c>
      <c r="AW272">
        <v>1</v>
      </c>
      <c r="AX272">
        <v>-1</v>
      </c>
      <c r="AY272">
        <v>0</v>
      </c>
      <c r="AZ272">
        <v>0</v>
      </c>
      <c r="BA272" t="s">
        <v>3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Y272*Source!I733</f>
        <v>38.76</v>
      </c>
      <c r="CY272">
        <f>AA272</f>
        <v>516.15</v>
      </c>
      <c r="CZ272">
        <f>AE272</f>
        <v>82.19</v>
      </c>
      <c r="DA272">
        <f>AI272</f>
        <v>6.28</v>
      </c>
      <c r="DB272">
        <f t="shared" si="8"/>
        <v>8383.3799999999992</v>
      </c>
      <c r="DC272">
        <f t="shared" si="9"/>
        <v>0</v>
      </c>
    </row>
    <row r="273" spans="1:107">
      <c r="A273">
        <f>ROW(Source!A733)</f>
        <v>733</v>
      </c>
      <c r="B273">
        <v>33525518</v>
      </c>
      <c r="C273">
        <v>36172275</v>
      </c>
      <c r="D273">
        <v>35553389</v>
      </c>
      <c r="E273">
        <v>1</v>
      </c>
      <c r="F273">
        <v>1</v>
      </c>
      <c r="G273">
        <v>1</v>
      </c>
      <c r="H273">
        <v>3</v>
      </c>
      <c r="I273" t="s">
        <v>662</v>
      </c>
      <c r="J273" t="s">
        <v>663</v>
      </c>
      <c r="K273" t="s">
        <v>664</v>
      </c>
      <c r="L273">
        <v>1346</v>
      </c>
      <c r="N273">
        <v>1009</v>
      </c>
      <c r="O273" t="s">
        <v>191</v>
      </c>
      <c r="P273" t="s">
        <v>191</v>
      </c>
      <c r="Q273">
        <v>1</v>
      </c>
      <c r="W273">
        <v>0</v>
      </c>
      <c r="X273">
        <v>-2074468820</v>
      </c>
      <c r="Y273">
        <v>27</v>
      </c>
      <c r="AA273">
        <v>207.8</v>
      </c>
      <c r="AB273">
        <v>0</v>
      </c>
      <c r="AC273">
        <v>0</v>
      </c>
      <c r="AD273">
        <v>0</v>
      </c>
      <c r="AE273">
        <v>26.71</v>
      </c>
      <c r="AF273">
        <v>0</v>
      </c>
      <c r="AG273">
        <v>0</v>
      </c>
      <c r="AH273">
        <v>0</v>
      </c>
      <c r="AI273">
        <v>7.78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3</v>
      </c>
      <c r="AT273">
        <v>27</v>
      </c>
      <c r="AU273" t="s">
        <v>3</v>
      </c>
      <c r="AV273">
        <v>0</v>
      </c>
      <c r="AW273">
        <v>2</v>
      </c>
      <c r="AX273">
        <v>36172283</v>
      </c>
      <c r="AY273">
        <v>1</v>
      </c>
      <c r="AZ273">
        <v>0</v>
      </c>
      <c r="BA273">
        <v>275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Y273*Source!I733</f>
        <v>10.26</v>
      </c>
      <c r="CY273">
        <f>AA273</f>
        <v>207.8</v>
      </c>
      <c r="CZ273">
        <f>AE273</f>
        <v>26.71</v>
      </c>
      <c r="DA273">
        <f>AI273</f>
        <v>7.78</v>
      </c>
      <c r="DB273">
        <f t="shared" si="8"/>
        <v>721.17</v>
      </c>
      <c r="DC273">
        <f t="shared" si="9"/>
        <v>0</v>
      </c>
    </row>
    <row r="274" spans="1:107">
      <c r="A274">
        <f>ROW(Source!A735)</f>
        <v>735</v>
      </c>
      <c r="B274">
        <v>33525518</v>
      </c>
      <c r="C274">
        <v>33622002</v>
      </c>
      <c r="D274">
        <v>18416200</v>
      </c>
      <c r="E274">
        <v>1</v>
      </c>
      <c r="F274">
        <v>1</v>
      </c>
      <c r="G274">
        <v>1</v>
      </c>
      <c r="H274">
        <v>1</v>
      </c>
      <c r="I274" t="s">
        <v>665</v>
      </c>
      <c r="J274" t="s">
        <v>3</v>
      </c>
      <c r="K274" t="s">
        <v>666</v>
      </c>
      <c r="L274">
        <v>1369</v>
      </c>
      <c r="N274">
        <v>1013</v>
      </c>
      <c r="O274" t="s">
        <v>579</v>
      </c>
      <c r="P274" t="s">
        <v>579</v>
      </c>
      <c r="Q274">
        <v>1</v>
      </c>
      <c r="W274">
        <v>0</v>
      </c>
      <c r="X274">
        <v>-1663475933</v>
      </c>
      <c r="Y274">
        <v>8.99</v>
      </c>
      <c r="AA274">
        <v>0</v>
      </c>
      <c r="AB274">
        <v>0</v>
      </c>
      <c r="AC274">
        <v>0</v>
      </c>
      <c r="AD274">
        <v>277.48</v>
      </c>
      <c r="AE274">
        <v>0</v>
      </c>
      <c r="AF274">
        <v>0</v>
      </c>
      <c r="AG274">
        <v>0</v>
      </c>
      <c r="AH274">
        <v>277.48</v>
      </c>
      <c r="AI274">
        <v>1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8.99</v>
      </c>
      <c r="AU274" t="s">
        <v>3</v>
      </c>
      <c r="AV274">
        <v>1</v>
      </c>
      <c r="AW274">
        <v>2</v>
      </c>
      <c r="AX274">
        <v>33622006</v>
      </c>
      <c r="AY274">
        <v>1</v>
      </c>
      <c r="AZ274">
        <v>0</v>
      </c>
      <c r="BA274">
        <v>276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Y274*Source!I735</f>
        <v>2.2475000000000001</v>
      </c>
      <c r="CY274">
        <f>AD274</f>
        <v>277.48</v>
      </c>
      <c r="CZ274">
        <f>AH274</f>
        <v>277.48</v>
      </c>
      <c r="DA274">
        <f>AL274</f>
        <v>1</v>
      </c>
      <c r="DB274">
        <f t="shared" si="8"/>
        <v>2494.5500000000002</v>
      </c>
      <c r="DC274">
        <f t="shared" si="9"/>
        <v>0</v>
      </c>
    </row>
    <row r="275" spans="1:107">
      <c r="A275">
        <f>ROW(Source!A735)</f>
        <v>735</v>
      </c>
      <c r="B275">
        <v>33525518</v>
      </c>
      <c r="C275">
        <v>33622002</v>
      </c>
      <c r="D275">
        <v>29111241</v>
      </c>
      <c r="E275">
        <v>1</v>
      </c>
      <c r="F275">
        <v>1</v>
      </c>
      <c r="G275">
        <v>1</v>
      </c>
      <c r="H275">
        <v>3</v>
      </c>
      <c r="I275" t="s">
        <v>667</v>
      </c>
      <c r="J275" t="s">
        <v>668</v>
      </c>
      <c r="K275" t="s">
        <v>669</v>
      </c>
      <c r="L275">
        <v>1346</v>
      </c>
      <c r="N275">
        <v>1009</v>
      </c>
      <c r="O275" t="s">
        <v>191</v>
      </c>
      <c r="P275" t="s">
        <v>191</v>
      </c>
      <c r="Q275">
        <v>1</v>
      </c>
      <c r="W275">
        <v>0</v>
      </c>
      <c r="X275">
        <v>1781035667</v>
      </c>
      <c r="Y275">
        <v>5.15</v>
      </c>
      <c r="AA275">
        <v>167.08</v>
      </c>
      <c r="AB275">
        <v>0</v>
      </c>
      <c r="AC275">
        <v>0</v>
      </c>
      <c r="AD275">
        <v>0</v>
      </c>
      <c r="AE275">
        <v>8.35</v>
      </c>
      <c r="AF275">
        <v>0</v>
      </c>
      <c r="AG275">
        <v>0</v>
      </c>
      <c r="AH275">
        <v>0</v>
      </c>
      <c r="AI275">
        <v>20.010000000000002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5.15</v>
      </c>
      <c r="AU275" t="s">
        <v>3</v>
      </c>
      <c r="AV275">
        <v>0</v>
      </c>
      <c r="AW275">
        <v>2</v>
      </c>
      <c r="AX275">
        <v>33622008</v>
      </c>
      <c r="AY275">
        <v>1</v>
      </c>
      <c r="AZ275">
        <v>0</v>
      </c>
      <c r="BA275">
        <v>278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Y275*Source!I735</f>
        <v>1.2875000000000001</v>
      </c>
      <c r="CY275">
        <f>AA275</f>
        <v>167.08</v>
      </c>
      <c r="CZ275">
        <f>AE275</f>
        <v>8.35</v>
      </c>
      <c r="DA275">
        <f>AI275</f>
        <v>20.010000000000002</v>
      </c>
      <c r="DB275">
        <f t="shared" si="8"/>
        <v>43</v>
      </c>
      <c r="DC275">
        <f t="shared" si="9"/>
        <v>0</v>
      </c>
    </row>
    <row r="276" spans="1:107">
      <c r="A276">
        <f>ROW(Source!A735)</f>
        <v>735</v>
      </c>
      <c r="B276">
        <v>33525518</v>
      </c>
      <c r="C276">
        <v>33622002</v>
      </c>
      <c r="D276">
        <v>29110997</v>
      </c>
      <c r="E276">
        <v>1</v>
      </c>
      <c r="F276">
        <v>1</v>
      </c>
      <c r="G276">
        <v>1</v>
      </c>
      <c r="H276">
        <v>3</v>
      </c>
      <c r="I276" t="s">
        <v>670</v>
      </c>
      <c r="J276" t="s">
        <v>671</v>
      </c>
      <c r="K276" t="s">
        <v>672</v>
      </c>
      <c r="L276">
        <v>1301</v>
      </c>
      <c r="N276">
        <v>1003</v>
      </c>
      <c r="O276" t="s">
        <v>174</v>
      </c>
      <c r="P276" t="s">
        <v>174</v>
      </c>
      <c r="Q276">
        <v>1</v>
      </c>
      <c r="W276">
        <v>0</v>
      </c>
      <c r="X276">
        <v>1996222970</v>
      </c>
      <c r="Y276">
        <v>101</v>
      </c>
      <c r="AA276">
        <v>27.92</v>
      </c>
      <c r="AB276">
        <v>0</v>
      </c>
      <c r="AC276">
        <v>0</v>
      </c>
      <c r="AD276">
        <v>0</v>
      </c>
      <c r="AE276">
        <v>12.3</v>
      </c>
      <c r="AF276">
        <v>0</v>
      </c>
      <c r="AG276">
        <v>0</v>
      </c>
      <c r="AH276">
        <v>0</v>
      </c>
      <c r="AI276">
        <v>2.27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3</v>
      </c>
      <c r="AT276">
        <v>101</v>
      </c>
      <c r="AU276" t="s">
        <v>3</v>
      </c>
      <c r="AV276">
        <v>0</v>
      </c>
      <c r="AW276">
        <v>2</v>
      </c>
      <c r="AX276">
        <v>33622009</v>
      </c>
      <c r="AY276">
        <v>1</v>
      </c>
      <c r="AZ276">
        <v>0</v>
      </c>
      <c r="BA276">
        <v>279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Y276*Source!I735</f>
        <v>25.25</v>
      </c>
      <c r="CY276">
        <f>AA276</f>
        <v>27.92</v>
      </c>
      <c r="CZ276">
        <f>AE276</f>
        <v>12.3</v>
      </c>
      <c r="DA276">
        <f>AI276</f>
        <v>2.27</v>
      </c>
      <c r="DB276">
        <f t="shared" si="8"/>
        <v>1242.3</v>
      </c>
      <c r="DC276">
        <f t="shared" si="9"/>
        <v>0</v>
      </c>
    </row>
    <row r="277" spans="1:107">
      <c r="A277">
        <f>ROW(Source!A736)</f>
        <v>736</v>
      </c>
      <c r="B277">
        <v>33525518</v>
      </c>
      <c r="C277">
        <v>35799626</v>
      </c>
      <c r="D277">
        <v>18409850</v>
      </c>
      <c r="E277">
        <v>1</v>
      </c>
      <c r="F277">
        <v>1</v>
      </c>
      <c r="G277">
        <v>1</v>
      </c>
      <c r="H277">
        <v>1</v>
      </c>
      <c r="I277" t="s">
        <v>673</v>
      </c>
      <c r="J277" t="s">
        <v>3</v>
      </c>
      <c r="K277" t="s">
        <v>674</v>
      </c>
      <c r="L277">
        <v>1369</v>
      </c>
      <c r="N277">
        <v>1013</v>
      </c>
      <c r="O277" t="s">
        <v>579</v>
      </c>
      <c r="P277" t="s">
        <v>579</v>
      </c>
      <c r="Q277">
        <v>1</v>
      </c>
      <c r="W277">
        <v>0</v>
      </c>
      <c r="X277">
        <v>855544366</v>
      </c>
      <c r="Y277">
        <v>102.35</v>
      </c>
      <c r="AA277">
        <v>0</v>
      </c>
      <c r="AB277">
        <v>0</v>
      </c>
      <c r="AC277">
        <v>0</v>
      </c>
      <c r="AD277">
        <v>257.86</v>
      </c>
      <c r="AE277">
        <v>0</v>
      </c>
      <c r="AF277">
        <v>0</v>
      </c>
      <c r="AG277">
        <v>0</v>
      </c>
      <c r="AH277">
        <v>257.86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1</v>
      </c>
      <c r="AQ277">
        <v>0</v>
      </c>
      <c r="AR277">
        <v>0</v>
      </c>
      <c r="AS277" t="s">
        <v>3</v>
      </c>
      <c r="AT277">
        <v>89</v>
      </c>
      <c r="AU277" t="s">
        <v>168</v>
      </c>
      <c r="AV277">
        <v>1</v>
      </c>
      <c r="AW277">
        <v>2</v>
      </c>
      <c r="AX277">
        <v>35799904</v>
      </c>
      <c r="AY277">
        <v>1</v>
      </c>
      <c r="AZ277">
        <v>0</v>
      </c>
      <c r="BA277">
        <v>280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Y277*Source!I736</f>
        <v>70.928549999999987</v>
      </c>
      <c r="CY277">
        <f>AD277</f>
        <v>257.86</v>
      </c>
      <c r="CZ277">
        <f>AH277</f>
        <v>257.86</v>
      </c>
      <c r="DA277">
        <f>AL277</f>
        <v>1</v>
      </c>
      <c r="DB277">
        <f>ROUND((ROUND(AT277*CZ277,2)*1.15),6)</f>
        <v>26391.971000000001</v>
      </c>
      <c r="DC277">
        <f>ROUND((ROUND(AT277*AG277,2)*1.15),6)</f>
        <v>0</v>
      </c>
    </row>
    <row r="278" spans="1:107">
      <c r="A278">
        <f>ROW(Source!A736)</f>
        <v>736</v>
      </c>
      <c r="B278">
        <v>33525518</v>
      </c>
      <c r="C278">
        <v>35799626</v>
      </c>
      <c r="D278">
        <v>29173472</v>
      </c>
      <c r="E278">
        <v>1</v>
      </c>
      <c r="F278">
        <v>1</v>
      </c>
      <c r="G278">
        <v>1</v>
      </c>
      <c r="H278">
        <v>2</v>
      </c>
      <c r="I278" t="s">
        <v>643</v>
      </c>
      <c r="J278" t="s">
        <v>644</v>
      </c>
      <c r="K278" t="s">
        <v>645</v>
      </c>
      <c r="L278">
        <v>1368</v>
      </c>
      <c r="N278">
        <v>1011</v>
      </c>
      <c r="O278" t="s">
        <v>585</v>
      </c>
      <c r="P278" t="s">
        <v>585</v>
      </c>
      <c r="Q278">
        <v>1</v>
      </c>
      <c r="W278">
        <v>0</v>
      </c>
      <c r="X278">
        <v>275932499</v>
      </c>
      <c r="Y278">
        <v>2.7</v>
      </c>
      <c r="AA278">
        <v>0</v>
      </c>
      <c r="AB278">
        <v>12.75</v>
      </c>
      <c r="AC278">
        <v>0</v>
      </c>
      <c r="AD278">
        <v>0</v>
      </c>
      <c r="AE278">
        <v>0</v>
      </c>
      <c r="AF278">
        <v>3</v>
      </c>
      <c r="AG278">
        <v>0</v>
      </c>
      <c r="AH278">
        <v>0</v>
      </c>
      <c r="AI278">
        <v>1</v>
      </c>
      <c r="AJ278">
        <v>4.25</v>
      </c>
      <c r="AK278">
        <v>31.7</v>
      </c>
      <c r="AL278">
        <v>1</v>
      </c>
      <c r="AN278">
        <v>0</v>
      </c>
      <c r="AO278">
        <v>1</v>
      </c>
      <c r="AP278">
        <v>1</v>
      </c>
      <c r="AQ278">
        <v>0</v>
      </c>
      <c r="AR278">
        <v>0</v>
      </c>
      <c r="AS278" t="s">
        <v>3</v>
      </c>
      <c r="AT278">
        <v>2.16</v>
      </c>
      <c r="AU278" t="s">
        <v>167</v>
      </c>
      <c r="AV278">
        <v>0</v>
      </c>
      <c r="AW278">
        <v>2</v>
      </c>
      <c r="AX278">
        <v>35799905</v>
      </c>
      <c r="AY278">
        <v>1</v>
      </c>
      <c r="AZ278">
        <v>0</v>
      </c>
      <c r="BA278">
        <v>281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Y278*Source!I736</f>
        <v>1.8711</v>
      </c>
      <c r="CY278">
        <f>AB278</f>
        <v>12.75</v>
      </c>
      <c r="CZ278">
        <f>AF278</f>
        <v>3</v>
      </c>
      <c r="DA278">
        <f>AJ278</f>
        <v>4.25</v>
      </c>
      <c r="DB278">
        <f>ROUND((ROUND(AT278*CZ278,2)*1.25),6)</f>
        <v>8.1</v>
      </c>
      <c r="DC278">
        <f>ROUND((ROUND(AT278*AG278,2)*1.25),6)</f>
        <v>0</v>
      </c>
    </row>
    <row r="279" spans="1:107">
      <c r="A279">
        <f>ROW(Source!A736)</f>
        <v>736</v>
      </c>
      <c r="B279">
        <v>33525518</v>
      </c>
      <c r="C279">
        <v>35799626</v>
      </c>
      <c r="D279">
        <v>29174538</v>
      </c>
      <c r="E279">
        <v>1</v>
      </c>
      <c r="F279">
        <v>1</v>
      </c>
      <c r="G279">
        <v>1</v>
      </c>
      <c r="H279">
        <v>2</v>
      </c>
      <c r="I279" t="s">
        <v>675</v>
      </c>
      <c r="J279" t="s">
        <v>676</v>
      </c>
      <c r="K279" t="s">
        <v>677</v>
      </c>
      <c r="L279">
        <v>1368</v>
      </c>
      <c r="N279">
        <v>1011</v>
      </c>
      <c r="O279" t="s">
        <v>585</v>
      </c>
      <c r="P279" t="s">
        <v>585</v>
      </c>
      <c r="Q279">
        <v>1</v>
      </c>
      <c r="W279">
        <v>0</v>
      </c>
      <c r="X279">
        <v>1107538725</v>
      </c>
      <c r="Y279">
        <v>0.58749999999999991</v>
      </c>
      <c r="AA279">
        <v>0</v>
      </c>
      <c r="AB279">
        <v>187.1</v>
      </c>
      <c r="AC279">
        <v>0</v>
      </c>
      <c r="AD279">
        <v>0</v>
      </c>
      <c r="AE279">
        <v>0</v>
      </c>
      <c r="AF279">
        <v>33.590000000000003</v>
      </c>
      <c r="AG279">
        <v>0</v>
      </c>
      <c r="AH279">
        <v>0</v>
      </c>
      <c r="AI279">
        <v>1</v>
      </c>
      <c r="AJ279">
        <v>5.57</v>
      </c>
      <c r="AK279">
        <v>31.7</v>
      </c>
      <c r="AL279">
        <v>1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3</v>
      </c>
      <c r="AT279">
        <v>0.47</v>
      </c>
      <c r="AU279" t="s">
        <v>167</v>
      </c>
      <c r="AV279">
        <v>0</v>
      </c>
      <c r="AW279">
        <v>2</v>
      </c>
      <c r="AX279">
        <v>35799906</v>
      </c>
      <c r="AY279">
        <v>1</v>
      </c>
      <c r="AZ279">
        <v>0</v>
      </c>
      <c r="BA279">
        <v>282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Y279*Source!I736</f>
        <v>0.40713749999999993</v>
      </c>
      <c r="CY279">
        <f>AB279</f>
        <v>187.1</v>
      </c>
      <c r="CZ279">
        <f>AF279</f>
        <v>33.590000000000003</v>
      </c>
      <c r="DA279">
        <f>AJ279</f>
        <v>5.57</v>
      </c>
      <c r="DB279">
        <f>ROUND((ROUND(AT279*CZ279,2)*1.25),6)</f>
        <v>19.737500000000001</v>
      </c>
      <c r="DC279">
        <f>ROUND((ROUND(AT279*AG279,2)*1.25),6)</f>
        <v>0</v>
      </c>
    </row>
    <row r="280" spans="1:107">
      <c r="A280">
        <f>ROW(Source!A736)</f>
        <v>736</v>
      </c>
      <c r="B280">
        <v>33525518</v>
      </c>
      <c r="C280">
        <v>35799626</v>
      </c>
      <c r="D280">
        <v>29174580</v>
      </c>
      <c r="E280">
        <v>1</v>
      </c>
      <c r="F280">
        <v>1</v>
      </c>
      <c r="G280">
        <v>1</v>
      </c>
      <c r="H280">
        <v>2</v>
      </c>
      <c r="I280" t="s">
        <v>678</v>
      </c>
      <c r="J280" t="s">
        <v>679</v>
      </c>
      <c r="K280" t="s">
        <v>680</v>
      </c>
      <c r="L280">
        <v>1368</v>
      </c>
      <c r="N280">
        <v>1011</v>
      </c>
      <c r="O280" t="s">
        <v>585</v>
      </c>
      <c r="P280" t="s">
        <v>585</v>
      </c>
      <c r="Q280">
        <v>1</v>
      </c>
      <c r="W280">
        <v>0</v>
      </c>
      <c r="X280">
        <v>-169468834</v>
      </c>
      <c r="Y280">
        <v>0.66250000000000009</v>
      </c>
      <c r="AA280">
        <v>0</v>
      </c>
      <c r="AB280">
        <v>31.87</v>
      </c>
      <c r="AC280">
        <v>0</v>
      </c>
      <c r="AD280">
        <v>0</v>
      </c>
      <c r="AE280">
        <v>0</v>
      </c>
      <c r="AF280">
        <v>2.08</v>
      </c>
      <c r="AG280">
        <v>0</v>
      </c>
      <c r="AH280">
        <v>0</v>
      </c>
      <c r="AI280">
        <v>1</v>
      </c>
      <c r="AJ280">
        <v>15.32</v>
      </c>
      <c r="AK280">
        <v>31.7</v>
      </c>
      <c r="AL280">
        <v>1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3</v>
      </c>
      <c r="AT280">
        <v>0.53</v>
      </c>
      <c r="AU280" t="s">
        <v>167</v>
      </c>
      <c r="AV280">
        <v>0</v>
      </c>
      <c r="AW280">
        <v>2</v>
      </c>
      <c r="AX280">
        <v>35799907</v>
      </c>
      <c r="AY280">
        <v>1</v>
      </c>
      <c r="AZ280">
        <v>0</v>
      </c>
      <c r="BA280">
        <v>283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Y280*Source!I736</f>
        <v>0.45911250000000003</v>
      </c>
      <c r="CY280">
        <f>AB280</f>
        <v>31.87</v>
      </c>
      <c r="CZ280">
        <f>AF280</f>
        <v>2.08</v>
      </c>
      <c r="DA280">
        <f>AJ280</f>
        <v>15.32</v>
      </c>
      <c r="DB280">
        <f>ROUND((ROUND(AT280*CZ280,2)*1.25),6)</f>
        <v>1.375</v>
      </c>
      <c r="DC280">
        <f>ROUND((ROUND(AT280*AG280,2)*1.25),6)</f>
        <v>0</v>
      </c>
    </row>
    <row r="281" spans="1:107">
      <c r="A281">
        <f>ROW(Source!A736)</f>
        <v>736</v>
      </c>
      <c r="B281">
        <v>33525518</v>
      </c>
      <c r="C281">
        <v>35799626</v>
      </c>
      <c r="D281">
        <v>29108656</v>
      </c>
      <c r="E281">
        <v>1</v>
      </c>
      <c r="F281">
        <v>1</v>
      </c>
      <c r="G281">
        <v>1</v>
      </c>
      <c r="H281">
        <v>3</v>
      </c>
      <c r="I281" t="s">
        <v>497</v>
      </c>
      <c r="J281" t="s">
        <v>499</v>
      </c>
      <c r="K281" t="s">
        <v>498</v>
      </c>
      <c r="L281">
        <v>1354</v>
      </c>
      <c r="N281">
        <v>1010</v>
      </c>
      <c r="O281" t="s">
        <v>238</v>
      </c>
      <c r="P281" t="s">
        <v>238</v>
      </c>
      <c r="Q281">
        <v>1</v>
      </c>
      <c r="W281">
        <v>0</v>
      </c>
      <c r="X281">
        <v>1057373551</v>
      </c>
      <c r="Y281">
        <v>7</v>
      </c>
      <c r="AA281">
        <v>103.61</v>
      </c>
      <c r="AB281">
        <v>0</v>
      </c>
      <c r="AC281">
        <v>0</v>
      </c>
      <c r="AD281">
        <v>0</v>
      </c>
      <c r="AE281">
        <v>13.87</v>
      </c>
      <c r="AF281">
        <v>0</v>
      </c>
      <c r="AG281">
        <v>0</v>
      </c>
      <c r="AH281">
        <v>0</v>
      </c>
      <c r="AI281">
        <v>7.47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3</v>
      </c>
      <c r="AT281">
        <v>7</v>
      </c>
      <c r="AU281" t="s">
        <v>3</v>
      </c>
      <c r="AV281">
        <v>0</v>
      </c>
      <c r="AW281">
        <v>2</v>
      </c>
      <c r="AX281">
        <v>35799908</v>
      </c>
      <c r="AY281">
        <v>1</v>
      </c>
      <c r="AZ281">
        <v>0</v>
      </c>
      <c r="BA281">
        <v>284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Y281*Source!I736</f>
        <v>4.851</v>
      </c>
      <c r="CY281">
        <f t="shared" ref="CY281:CY295" si="10">AA281</f>
        <v>103.61</v>
      </c>
      <c r="CZ281">
        <f t="shared" ref="CZ281:CZ295" si="11">AE281</f>
        <v>13.87</v>
      </c>
      <c r="DA281">
        <f t="shared" ref="DA281:DA295" si="12">AI281</f>
        <v>7.47</v>
      </c>
      <c r="DB281">
        <f t="shared" ref="DB281:DB313" si="13">ROUND(ROUND(AT281*CZ281,2),6)</f>
        <v>97.09</v>
      </c>
      <c r="DC281">
        <f t="shared" ref="DC281:DC313" si="14">ROUND(ROUND(AT281*AG281,2),6)</f>
        <v>0</v>
      </c>
    </row>
    <row r="282" spans="1:107">
      <c r="A282">
        <f>ROW(Source!A736)</f>
        <v>736</v>
      </c>
      <c r="B282">
        <v>33525518</v>
      </c>
      <c r="C282">
        <v>35799626</v>
      </c>
      <c r="D282">
        <v>29109354</v>
      </c>
      <c r="E282">
        <v>1</v>
      </c>
      <c r="F282">
        <v>1</v>
      </c>
      <c r="G282">
        <v>1</v>
      </c>
      <c r="H282">
        <v>3</v>
      </c>
      <c r="I282" t="s">
        <v>493</v>
      </c>
      <c r="J282" t="s">
        <v>495</v>
      </c>
      <c r="K282" t="s">
        <v>494</v>
      </c>
      <c r="L282">
        <v>1346</v>
      </c>
      <c r="N282">
        <v>1009</v>
      </c>
      <c r="O282" t="s">
        <v>191</v>
      </c>
      <c r="P282" t="s">
        <v>191</v>
      </c>
      <c r="Q282">
        <v>1</v>
      </c>
      <c r="W282">
        <v>0</v>
      </c>
      <c r="X282">
        <v>-882693383</v>
      </c>
      <c r="Y282">
        <v>10</v>
      </c>
      <c r="AA282">
        <v>60.74</v>
      </c>
      <c r="AB282">
        <v>0</v>
      </c>
      <c r="AC282">
        <v>0</v>
      </c>
      <c r="AD282">
        <v>0</v>
      </c>
      <c r="AE282">
        <v>46.72</v>
      </c>
      <c r="AF282">
        <v>0</v>
      </c>
      <c r="AG282">
        <v>0</v>
      </c>
      <c r="AH282">
        <v>0</v>
      </c>
      <c r="AI282">
        <v>1.3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3</v>
      </c>
      <c r="AT282">
        <v>10</v>
      </c>
      <c r="AU282" t="s">
        <v>3</v>
      </c>
      <c r="AV282">
        <v>0</v>
      </c>
      <c r="AW282">
        <v>2</v>
      </c>
      <c r="AX282">
        <v>35799909</v>
      </c>
      <c r="AY282">
        <v>1</v>
      </c>
      <c r="AZ282">
        <v>0</v>
      </c>
      <c r="BA282">
        <v>285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Y282*Source!I736</f>
        <v>6.93</v>
      </c>
      <c r="CY282">
        <f t="shared" si="10"/>
        <v>60.74</v>
      </c>
      <c r="CZ282">
        <f t="shared" si="11"/>
        <v>46.72</v>
      </c>
      <c r="DA282">
        <f t="shared" si="12"/>
        <v>1.3</v>
      </c>
      <c r="DB282">
        <f t="shared" si="13"/>
        <v>467.2</v>
      </c>
      <c r="DC282">
        <f t="shared" si="14"/>
        <v>0</v>
      </c>
    </row>
    <row r="283" spans="1:107">
      <c r="A283">
        <f>ROW(Source!A736)</f>
        <v>736</v>
      </c>
      <c r="B283">
        <v>33525518</v>
      </c>
      <c r="C283">
        <v>35799626</v>
      </c>
      <c r="D283">
        <v>29109414</v>
      </c>
      <c r="E283">
        <v>1</v>
      </c>
      <c r="F283">
        <v>1</v>
      </c>
      <c r="G283">
        <v>1</v>
      </c>
      <c r="H283">
        <v>3</v>
      </c>
      <c r="I283" t="s">
        <v>489</v>
      </c>
      <c r="J283" t="s">
        <v>491</v>
      </c>
      <c r="K283" t="s">
        <v>490</v>
      </c>
      <c r="L283">
        <v>1346</v>
      </c>
      <c r="N283">
        <v>1009</v>
      </c>
      <c r="O283" t="s">
        <v>191</v>
      </c>
      <c r="P283" t="s">
        <v>191</v>
      </c>
      <c r="Q283">
        <v>1</v>
      </c>
      <c r="W283">
        <v>0</v>
      </c>
      <c r="X283">
        <v>1092262719</v>
      </c>
      <c r="Y283">
        <v>119</v>
      </c>
      <c r="AA283">
        <v>9.8800000000000008</v>
      </c>
      <c r="AB283">
        <v>0</v>
      </c>
      <c r="AC283">
        <v>0</v>
      </c>
      <c r="AD283">
        <v>0</v>
      </c>
      <c r="AE283">
        <v>1.58</v>
      </c>
      <c r="AF283">
        <v>0</v>
      </c>
      <c r="AG283">
        <v>0</v>
      </c>
      <c r="AH283">
        <v>0</v>
      </c>
      <c r="AI283">
        <v>6.25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3</v>
      </c>
      <c r="AT283">
        <v>119</v>
      </c>
      <c r="AU283" t="s">
        <v>3</v>
      </c>
      <c r="AV283">
        <v>0</v>
      </c>
      <c r="AW283">
        <v>2</v>
      </c>
      <c r="AX283">
        <v>35799910</v>
      </c>
      <c r="AY283">
        <v>1</v>
      </c>
      <c r="AZ283">
        <v>0</v>
      </c>
      <c r="BA283">
        <v>286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Y283*Source!I736</f>
        <v>82.466999999999999</v>
      </c>
      <c r="CY283">
        <f t="shared" si="10"/>
        <v>9.8800000000000008</v>
      </c>
      <c r="CZ283">
        <f t="shared" si="11"/>
        <v>1.58</v>
      </c>
      <c r="DA283">
        <f t="shared" si="12"/>
        <v>6.25</v>
      </c>
      <c r="DB283">
        <f t="shared" si="13"/>
        <v>188.02</v>
      </c>
      <c r="DC283">
        <f t="shared" si="14"/>
        <v>0</v>
      </c>
    </row>
    <row r="284" spans="1:107">
      <c r="A284">
        <f>ROW(Source!A736)</f>
        <v>736</v>
      </c>
      <c r="B284">
        <v>33525518</v>
      </c>
      <c r="C284">
        <v>35799626</v>
      </c>
      <c r="D284">
        <v>29109781</v>
      </c>
      <c r="E284">
        <v>1</v>
      </c>
      <c r="F284">
        <v>1</v>
      </c>
      <c r="G284">
        <v>1</v>
      </c>
      <c r="H284">
        <v>3</v>
      </c>
      <c r="I284" t="s">
        <v>681</v>
      </c>
      <c r="J284" t="s">
        <v>682</v>
      </c>
      <c r="K284" t="s">
        <v>683</v>
      </c>
      <c r="L284">
        <v>1346</v>
      </c>
      <c r="N284">
        <v>1009</v>
      </c>
      <c r="O284" t="s">
        <v>191</v>
      </c>
      <c r="P284" t="s">
        <v>191</v>
      </c>
      <c r="Q284">
        <v>1</v>
      </c>
      <c r="W284">
        <v>0</v>
      </c>
      <c r="X284">
        <v>-306339415</v>
      </c>
      <c r="Y284">
        <v>9</v>
      </c>
      <c r="AA284">
        <v>60.38</v>
      </c>
      <c r="AB284">
        <v>0</v>
      </c>
      <c r="AC284">
        <v>0</v>
      </c>
      <c r="AD284">
        <v>0</v>
      </c>
      <c r="AE284">
        <v>11.12</v>
      </c>
      <c r="AF284">
        <v>0</v>
      </c>
      <c r="AG284">
        <v>0</v>
      </c>
      <c r="AH284">
        <v>0</v>
      </c>
      <c r="AI284">
        <v>5.43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3</v>
      </c>
      <c r="AT284">
        <v>9</v>
      </c>
      <c r="AU284" t="s">
        <v>3</v>
      </c>
      <c r="AV284">
        <v>0</v>
      </c>
      <c r="AW284">
        <v>2</v>
      </c>
      <c r="AX284">
        <v>35799911</v>
      </c>
      <c r="AY284">
        <v>1</v>
      </c>
      <c r="AZ284">
        <v>0</v>
      </c>
      <c r="BA284">
        <v>287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Y284*Source!I736</f>
        <v>6.2369999999999992</v>
      </c>
      <c r="CY284">
        <f t="shared" si="10"/>
        <v>60.38</v>
      </c>
      <c r="CZ284">
        <f t="shared" si="11"/>
        <v>11.12</v>
      </c>
      <c r="DA284">
        <f t="shared" si="12"/>
        <v>5.43</v>
      </c>
      <c r="DB284">
        <f t="shared" si="13"/>
        <v>100.08</v>
      </c>
      <c r="DC284">
        <f t="shared" si="14"/>
        <v>0</v>
      </c>
    </row>
    <row r="285" spans="1:107">
      <c r="A285">
        <f>ROW(Source!A736)</f>
        <v>736</v>
      </c>
      <c r="B285">
        <v>33525518</v>
      </c>
      <c r="C285">
        <v>35799626</v>
      </c>
      <c r="D285">
        <v>29109782</v>
      </c>
      <c r="E285">
        <v>1</v>
      </c>
      <c r="F285">
        <v>1</v>
      </c>
      <c r="G285">
        <v>1</v>
      </c>
      <c r="H285">
        <v>3</v>
      </c>
      <c r="I285" t="s">
        <v>684</v>
      </c>
      <c r="J285" t="s">
        <v>685</v>
      </c>
      <c r="K285" t="s">
        <v>686</v>
      </c>
      <c r="L285">
        <v>1346</v>
      </c>
      <c r="N285">
        <v>1009</v>
      </c>
      <c r="O285" t="s">
        <v>191</v>
      </c>
      <c r="P285" t="s">
        <v>191</v>
      </c>
      <c r="Q285">
        <v>1</v>
      </c>
      <c r="W285">
        <v>0</v>
      </c>
      <c r="X285">
        <v>-71279152</v>
      </c>
      <c r="Y285">
        <v>85</v>
      </c>
      <c r="AA285">
        <v>16.309999999999999</v>
      </c>
      <c r="AB285">
        <v>0</v>
      </c>
      <c r="AC285">
        <v>0</v>
      </c>
      <c r="AD285">
        <v>0</v>
      </c>
      <c r="AE285">
        <v>4.3600000000000003</v>
      </c>
      <c r="AF285">
        <v>0</v>
      </c>
      <c r="AG285">
        <v>0</v>
      </c>
      <c r="AH285">
        <v>0</v>
      </c>
      <c r="AI285">
        <v>3.74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3</v>
      </c>
      <c r="AT285">
        <v>85</v>
      </c>
      <c r="AU285" t="s">
        <v>3</v>
      </c>
      <c r="AV285">
        <v>0</v>
      </c>
      <c r="AW285">
        <v>2</v>
      </c>
      <c r="AX285">
        <v>35799912</v>
      </c>
      <c r="AY285">
        <v>1</v>
      </c>
      <c r="AZ285">
        <v>0</v>
      </c>
      <c r="BA285">
        <v>288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Y285*Source!I736</f>
        <v>58.904999999999994</v>
      </c>
      <c r="CY285">
        <f t="shared" si="10"/>
        <v>16.309999999999999</v>
      </c>
      <c r="CZ285">
        <f t="shared" si="11"/>
        <v>4.3600000000000003</v>
      </c>
      <c r="DA285">
        <f t="shared" si="12"/>
        <v>3.74</v>
      </c>
      <c r="DB285">
        <f t="shared" si="13"/>
        <v>370.6</v>
      </c>
      <c r="DC285">
        <f t="shared" si="14"/>
        <v>0</v>
      </c>
    </row>
    <row r="286" spans="1:107">
      <c r="A286">
        <f>ROW(Source!A736)</f>
        <v>736</v>
      </c>
      <c r="B286">
        <v>33525518</v>
      </c>
      <c r="C286">
        <v>35799626</v>
      </c>
      <c r="D286">
        <v>29110699</v>
      </c>
      <c r="E286">
        <v>1</v>
      </c>
      <c r="F286">
        <v>1</v>
      </c>
      <c r="G286">
        <v>1</v>
      </c>
      <c r="H286">
        <v>3</v>
      </c>
      <c r="I286" t="s">
        <v>481</v>
      </c>
      <c r="J286" t="s">
        <v>483</v>
      </c>
      <c r="K286" t="s">
        <v>482</v>
      </c>
      <c r="L286">
        <v>1301</v>
      </c>
      <c r="N286">
        <v>1003</v>
      </c>
      <c r="O286" t="s">
        <v>174</v>
      </c>
      <c r="P286" t="s">
        <v>174</v>
      </c>
      <c r="Q286">
        <v>1</v>
      </c>
      <c r="W286">
        <v>0</v>
      </c>
      <c r="X286">
        <v>1063889258</v>
      </c>
      <c r="Y286">
        <v>120</v>
      </c>
      <c r="AA286">
        <v>1.23</v>
      </c>
      <c r="AB286">
        <v>0</v>
      </c>
      <c r="AC286">
        <v>0</v>
      </c>
      <c r="AD286">
        <v>0</v>
      </c>
      <c r="AE286">
        <v>0.17</v>
      </c>
      <c r="AF286">
        <v>0</v>
      </c>
      <c r="AG286">
        <v>0</v>
      </c>
      <c r="AH286">
        <v>0</v>
      </c>
      <c r="AI286">
        <v>7.24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120</v>
      </c>
      <c r="AU286" t="s">
        <v>3</v>
      </c>
      <c r="AV286">
        <v>0</v>
      </c>
      <c r="AW286">
        <v>2</v>
      </c>
      <c r="AX286">
        <v>35799913</v>
      </c>
      <c r="AY286">
        <v>1</v>
      </c>
      <c r="AZ286">
        <v>0</v>
      </c>
      <c r="BA286">
        <v>289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Y286*Source!I736</f>
        <v>83.16</v>
      </c>
      <c r="CY286">
        <f t="shared" si="10"/>
        <v>1.23</v>
      </c>
      <c r="CZ286">
        <f t="shared" si="11"/>
        <v>0.17</v>
      </c>
      <c r="DA286">
        <f t="shared" si="12"/>
        <v>7.24</v>
      </c>
      <c r="DB286">
        <f t="shared" si="13"/>
        <v>20.399999999999999</v>
      </c>
      <c r="DC286">
        <f t="shared" si="14"/>
        <v>0</v>
      </c>
    </row>
    <row r="287" spans="1:107">
      <c r="A287">
        <f>ROW(Source!A736)</f>
        <v>736</v>
      </c>
      <c r="B287">
        <v>33525518</v>
      </c>
      <c r="C287">
        <v>35799626</v>
      </c>
      <c r="D287">
        <v>29110797</v>
      </c>
      <c r="E287">
        <v>1</v>
      </c>
      <c r="F287">
        <v>1</v>
      </c>
      <c r="G287">
        <v>1</v>
      </c>
      <c r="H287">
        <v>3</v>
      </c>
      <c r="I287" t="s">
        <v>477</v>
      </c>
      <c r="J287" t="s">
        <v>479</v>
      </c>
      <c r="K287" t="s">
        <v>478</v>
      </c>
      <c r="L287">
        <v>1301</v>
      </c>
      <c r="N287">
        <v>1003</v>
      </c>
      <c r="O287" t="s">
        <v>174</v>
      </c>
      <c r="P287" t="s">
        <v>174</v>
      </c>
      <c r="Q287">
        <v>1</v>
      </c>
      <c r="W287">
        <v>0</v>
      </c>
      <c r="X287">
        <v>1919953005</v>
      </c>
      <c r="Y287">
        <v>82</v>
      </c>
      <c r="AA287">
        <v>15.5</v>
      </c>
      <c r="AB287">
        <v>0</v>
      </c>
      <c r="AC287">
        <v>0</v>
      </c>
      <c r="AD287">
        <v>0</v>
      </c>
      <c r="AE287">
        <v>1.74</v>
      </c>
      <c r="AF287">
        <v>0</v>
      </c>
      <c r="AG287">
        <v>0</v>
      </c>
      <c r="AH287">
        <v>0</v>
      </c>
      <c r="AI287">
        <v>8.91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82</v>
      </c>
      <c r="AU287" t="s">
        <v>3</v>
      </c>
      <c r="AV287">
        <v>0</v>
      </c>
      <c r="AW287">
        <v>2</v>
      </c>
      <c r="AX287">
        <v>35799914</v>
      </c>
      <c r="AY287">
        <v>1</v>
      </c>
      <c r="AZ287">
        <v>0</v>
      </c>
      <c r="BA287">
        <v>290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Y287*Source!I736</f>
        <v>56.825999999999993</v>
      </c>
      <c r="CY287">
        <f t="shared" si="10"/>
        <v>15.5</v>
      </c>
      <c r="CZ287">
        <f t="shared" si="11"/>
        <v>1.74</v>
      </c>
      <c r="DA287">
        <f t="shared" si="12"/>
        <v>8.91</v>
      </c>
      <c r="DB287">
        <f t="shared" si="13"/>
        <v>142.68</v>
      </c>
      <c r="DC287">
        <f t="shared" si="14"/>
        <v>0</v>
      </c>
    </row>
    <row r="288" spans="1:107">
      <c r="A288">
        <f>ROW(Source!A736)</f>
        <v>736</v>
      </c>
      <c r="B288">
        <v>33525518</v>
      </c>
      <c r="C288">
        <v>35799626</v>
      </c>
      <c r="D288">
        <v>29110815</v>
      </c>
      <c r="E288">
        <v>1</v>
      </c>
      <c r="F288">
        <v>1</v>
      </c>
      <c r="G288">
        <v>1</v>
      </c>
      <c r="H288">
        <v>3</v>
      </c>
      <c r="I288" t="s">
        <v>687</v>
      </c>
      <c r="J288" t="s">
        <v>688</v>
      </c>
      <c r="K288" t="s">
        <v>689</v>
      </c>
      <c r="L288">
        <v>1301</v>
      </c>
      <c r="N288">
        <v>1003</v>
      </c>
      <c r="O288" t="s">
        <v>174</v>
      </c>
      <c r="P288" t="s">
        <v>174</v>
      </c>
      <c r="Q288">
        <v>1</v>
      </c>
      <c r="W288">
        <v>0</v>
      </c>
      <c r="X288">
        <v>-1169660804</v>
      </c>
      <c r="Y288">
        <v>116</v>
      </c>
      <c r="AA288">
        <v>6.28</v>
      </c>
      <c r="AB288">
        <v>0</v>
      </c>
      <c r="AC288">
        <v>0</v>
      </c>
      <c r="AD288">
        <v>0</v>
      </c>
      <c r="AE288">
        <v>0.85</v>
      </c>
      <c r="AF288">
        <v>0</v>
      </c>
      <c r="AG288">
        <v>0</v>
      </c>
      <c r="AH288">
        <v>0</v>
      </c>
      <c r="AI288">
        <v>7.39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3</v>
      </c>
      <c r="AT288">
        <v>116</v>
      </c>
      <c r="AU288" t="s">
        <v>3</v>
      </c>
      <c r="AV288">
        <v>0</v>
      </c>
      <c r="AW288">
        <v>2</v>
      </c>
      <c r="AX288">
        <v>35799915</v>
      </c>
      <c r="AY288">
        <v>1</v>
      </c>
      <c r="AZ288">
        <v>0</v>
      </c>
      <c r="BA288">
        <v>291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Y288*Source!I736</f>
        <v>80.387999999999991</v>
      </c>
      <c r="CY288">
        <f t="shared" si="10"/>
        <v>6.28</v>
      </c>
      <c r="CZ288">
        <f t="shared" si="11"/>
        <v>0.85</v>
      </c>
      <c r="DA288">
        <f t="shared" si="12"/>
        <v>7.39</v>
      </c>
      <c r="DB288">
        <f t="shared" si="13"/>
        <v>98.6</v>
      </c>
      <c r="DC288">
        <f t="shared" si="14"/>
        <v>0</v>
      </c>
    </row>
    <row r="289" spans="1:107">
      <c r="A289">
        <f>ROW(Source!A736)</f>
        <v>736</v>
      </c>
      <c r="B289">
        <v>33525518</v>
      </c>
      <c r="C289">
        <v>35799626</v>
      </c>
      <c r="D289">
        <v>29111455</v>
      </c>
      <c r="E289">
        <v>1</v>
      </c>
      <c r="F289">
        <v>1</v>
      </c>
      <c r="G289">
        <v>1</v>
      </c>
      <c r="H289">
        <v>3</v>
      </c>
      <c r="I289" t="s">
        <v>690</v>
      </c>
      <c r="J289" t="s">
        <v>691</v>
      </c>
      <c r="K289" t="s">
        <v>692</v>
      </c>
      <c r="L289">
        <v>1327</v>
      </c>
      <c r="N289">
        <v>1005</v>
      </c>
      <c r="O289" t="s">
        <v>184</v>
      </c>
      <c r="P289" t="s">
        <v>184</v>
      </c>
      <c r="Q289">
        <v>1</v>
      </c>
      <c r="W289">
        <v>0</v>
      </c>
      <c r="X289">
        <v>-1126346608</v>
      </c>
      <c r="Y289">
        <v>212</v>
      </c>
      <c r="AA289">
        <v>78.010000000000005</v>
      </c>
      <c r="AB289">
        <v>0</v>
      </c>
      <c r="AC289">
        <v>0</v>
      </c>
      <c r="AD289">
        <v>0</v>
      </c>
      <c r="AE289">
        <v>15.06</v>
      </c>
      <c r="AF289">
        <v>0</v>
      </c>
      <c r="AG289">
        <v>0</v>
      </c>
      <c r="AH289">
        <v>0</v>
      </c>
      <c r="AI289">
        <v>5.18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3</v>
      </c>
      <c r="AT289">
        <v>212</v>
      </c>
      <c r="AU289" t="s">
        <v>3</v>
      </c>
      <c r="AV289">
        <v>0</v>
      </c>
      <c r="AW289">
        <v>2</v>
      </c>
      <c r="AX289">
        <v>35799916</v>
      </c>
      <c r="AY289">
        <v>1</v>
      </c>
      <c r="AZ289">
        <v>0</v>
      </c>
      <c r="BA289">
        <v>292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Y289*Source!I736</f>
        <v>146.916</v>
      </c>
      <c r="CY289">
        <f t="shared" si="10"/>
        <v>78.010000000000005</v>
      </c>
      <c r="CZ289">
        <f t="shared" si="11"/>
        <v>15.06</v>
      </c>
      <c r="DA289">
        <f t="shared" si="12"/>
        <v>5.18</v>
      </c>
      <c r="DB289">
        <f t="shared" si="13"/>
        <v>3192.72</v>
      </c>
      <c r="DC289">
        <f t="shared" si="14"/>
        <v>0</v>
      </c>
    </row>
    <row r="290" spans="1:107">
      <c r="A290">
        <f>ROW(Source!A736)</f>
        <v>736</v>
      </c>
      <c r="B290">
        <v>33525518</v>
      </c>
      <c r="C290">
        <v>35799626</v>
      </c>
      <c r="D290">
        <v>29114733</v>
      </c>
      <c r="E290">
        <v>1</v>
      </c>
      <c r="F290">
        <v>1</v>
      </c>
      <c r="G290">
        <v>1</v>
      </c>
      <c r="H290">
        <v>3</v>
      </c>
      <c r="I290" t="s">
        <v>693</v>
      </c>
      <c r="J290" t="s">
        <v>694</v>
      </c>
      <c r="K290" t="s">
        <v>695</v>
      </c>
      <c r="L290">
        <v>1354</v>
      </c>
      <c r="N290">
        <v>1010</v>
      </c>
      <c r="O290" t="s">
        <v>238</v>
      </c>
      <c r="P290" t="s">
        <v>238</v>
      </c>
      <c r="Q290">
        <v>1</v>
      </c>
      <c r="W290">
        <v>0</v>
      </c>
      <c r="X290">
        <v>-1352915271</v>
      </c>
      <c r="Y290">
        <v>735</v>
      </c>
      <c r="AA290">
        <v>0.28999999999999998</v>
      </c>
      <c r="AB290">
        <v>0</v>
      </c>
      <c r="AC290">
        <v>0</v>
      </c>
      <c r="AD290">
        <v>0</v>
      </c>
      <c r="AE290">
        <v>0.02</v>
      </c>
      <c r="AF290">
        <v>0</v>
      </c>
      <c r="AG290">
        <v>0</v>
      </c>
      <c r="AH290">
        <v>0</v>
      </c>
      <c r="AI290">
        <v>14.7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735</v>
      </c>
      <c r="AU290" t="s">
        <v>3</v>
      </c>
      <c r="AV290">
        <v>0</v>
      </c>
      <c r="AW290">
        <v>2</v>
      </c>
      <c r="AX290">
        <v>35799917</v>
      </c>
      <c r="AY290">
        <v>1</v>
      </c>
      <c r="AZ290">
        <v>0</v>
      </c>
      <c r="BA290">
        <v>293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Y290*Source!I736</f>
        <v>509.35499999999996</v>
      </c>
      <c r="CY290">
        <f t="shared" si="10"/>
        <v>0.28999999999999998</v>
      </c>
      <c r="CZ290">
        <f t="shared" si="11"/>
        <v>0.02</v>
      </c>
      <c r="DA290">
        <f t="shared" si="12"/>
        <v>14.7</v>
      </c>
      <c r="DB290">
        <f t="shared" si="13"/>
        <v>14.7</v>
      </c>
      <c r="DC290">
        <f t="shared" si="14"/>
        <v>0</v>
      </c>
    </row>
    <row r="291" spans="1:107">
      <c r="A291">
        <f>ROW(Source!A736)</f>
        <v>736</v>
      </c>
      <c r="B291">
        <v>33525518</v>
      </c>
      <c r="C291">
        <v>35799626</v>
      </c>
      <c r="D291">
        <v>29114734</v>
      </c>
      <c r="E291">
        <v>1</v>
      </c>
      <c r="F291">
        <v>1</v>
      </c>
      <c r="G291">
        <v>1</v>
      </c>
      <c r="H291">
        <v>3</v>
      </c>
      <c r="I291" t="s">
        <v>696</v>
      </c>
      <c r="J291" t="s">
        <v>697</v>
      </c>
      <c r="K291" t="s">
        <v>698</v>
      </c>
      <c r="L291">
        <v>1354</v>
      </c>
      <c r="N291">
        <v>1010</v>
      </c>
      <c r="O291" t="s">
        <v>238</v>
      </c>
      <c r="P291" t="s">
        <v>238</v>
      </c>
      <c r="Q291">
        <v>1</v>
      </c>
      <c r="W291">
        <v>0</v>
      </c>
      <c r="X291">
        <v>1370092194</v>
      </c>
      <c r="Y291">
        <v>1855</v>
      </c>
      <c r="AA291">
        <v>0.37</v>
      </c>
      <c r="AB291">
        <v>0</v>
      </c>
      <c r="AC291">
        <v>0</v>
      </c>
      <c r="AD291">
        <v>0</v>
      </c>
      <c r="AE291">
        <v>0.03</v>
      </c>
      <c r="AF291">
        <v>0</v>
      </c>
      <c r="AG291">
        <v>0</v>
      </c>
      <c r="AH291">
        <v>0</v>
      </c>
      <c r="AI291">
        <v>12.33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3</v>
      </c>
      <c r="AT291">
        <v>1855</v>
      </c>
      <c r="AU291" t="s">
        <v>3</v>
      </c>
      <c r="AV291">
        <v>0</v>
      </c>
      <c r="AW291">
        <v>2</v>
      </c>
      <c r="AX291">
        <v>35799918</v>
      </c>
      <c r="AY291">
        <v>1</v>
      </c>
      <c r="AZ291">
        <v>0</v>
      </c>
      <c r="BA291">
        <v>294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Y291*Source!I736</f>
        <v>1285.5149999999999</v>
      </c>
      <c r="CY291">
        <f t="shared" si="10"/>
        <v>0.37</v>
      </c>
      <c r="CZ291">
        <f t="shared" si="11"/>
        <v>0.03</v>
      </c>
      <c r="DA291">
        <f t="shared" si="12"/>
        <v>12.33</v>
      </c>
      <c r="DB291">
        <f t="shared" si="13"/>
        <v>55.65</v>
      </c>
      <c r="DC291">
        <f t="shared" si="14"/>
        <v>0</v>
      </c>
    </row>
    <row r="292" spans="1:107">
      <c r="A292">
        <f>ROW(Source!A736)</f>
        <v>736</v>
      </c>
      <c r="B292">
        <v>33525518</v>
      </c>
      <c r="C292">
        <v>35799626</v>
      </c>
      <c r="D292">
        <v>29114482</v>
      </c>
      <c r="E292">
        <v>1</v>
      </c>
      <c r="F292">
        <v>1</v>
      </c>
      <c r="G292">
        <v>1</v>
      </c>
      <c r="H292">
        <v>3</v>
      </c>
      <c r="I292" t="s">
        <v>453</v>
      </c>
      <c r="J292" t="s">
        <v>455</v>
      </c>
      <c r="K292" t="s">
        <v>454</v>
      </c>
      <c r="L292">
        <v>1354</v>
      </c>
      <c r="N292">
        <v>1010</v>
      </c>
      <c r="O292" t="s">
        <v>238</v>
      </c>
      <c r="P292" t="s">
        <v>238</v>
      </c>
      <c r="Q292">
        <v>1</v>
      </c>
      <c r="W292">
        <v>0</v>
      </c>
      <c r="X292">
        <v>-520920930</v>
      </c>
      <c r="Y292">
        <v>153</v>
      </c>
      <c r="AA292">
        <v>0.32</v>
      </c>
      <c r="AB292">
        <v>0</v>
      </c>
      <c r="AC292">
        <v>0</v>
      </c>
      <c r="AD292">
        <v>0</v>
      </c>
      <c r="AE292">
        <v>7.0000000000000007E-2</v>
      </c>
      <c r="AF292">
        <v>0</v>
      </c>
      <c r="AG292">
        <v>0</v>
      </c>
      <c r="AH292">
        <v>0</v>
      </c>
      <c r="AI292">
        <v>4.59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3</v>
      </c>
      <c r="AT292">
        <v>153</v>
      </c>
      <c r="AU292" t="s">
        <v>3</v>
      </c>
      <c r="AV292">
        <v>0</v>
      </c>
      <c r="AW292">
        <v>2</v>
      </c>
      <c r="AX292">
        <v>35799919</v>
      </c>
      <c r="AY292">
        <v>1</v>
      </c>
      <c r="AZ292">
        <v>0</v>
      </c>
      <c r="BA292">
        <v>295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Y292*Source!I736</f>
        <v>106.029</v>
      </c>
      <c r="CY292">
        <f t="shared" si="10"/>
        <v>0.32</v>
      </c>
      <c r="CZ292">
        <f t="shared" si="11"/>
        <v>7.0000000000000007E-2</v>
      </c>
      <c r="DA292">
        <f t="shared" si="12"/>
        <v>4.59</v>
      </c>
      <c r="DB292">
        <f t="shared" si="13"/>
        <v>10.71</v>
      </c>
      <c r="DC292">
        <f t="shared" si="14"/>
        <v>0</v>
      </c>
    </row>
    <row r="293" spans="1:107">
      <c r="A293">
        <f>ROW(Source!A736)</f>
        <v>736</v>
      </c>
      <c r="B293">
        <v>33525518</v>
      </c>
      <c r="C293">
        <v>35799626</v>
      </c>
      <c r="D293">
        <v>29129584</v>
      </c>
      <c r="E293">
        <v>1</v>
      </c>
      <c r="F293">
        <v>1</v>
      </c>
      <c r="G293">
        <v>1</v>
      </c>
      <c r="H293">
        <v>3</v>
      </c>
      <c r="I293" t="s">
        <v>699</v>
      </c>
      <c r="J293" t="s">
        <v>700</v>
      </c>
      <c r="K293" t="s">
        <v>701</v>
      </c>
      <c r="L293">
        <v>1301</v>
      </c>
      <c r="N293">
        <v>1003</v>
      </c>
      <c r="O293" t="s">
        <v>174</v>
      </c>
      <c r="P293" t="s">
        <v>174</v>
      </c>
      <c r="Q293">
        <v>1</v>
      </c>
      <c r="W293">
        <v>0</v>
      </c>
      <c r="X293">
        <v>-1665253311</v>
      </c>
      <c r="Y293">
        <v>88</v>
      </c>
      <c r="AA293">
        <v>53.07</v>
      </c>
      <c r="AB293">
        <v>0</v>
      </c>
      <c r="AC293">
        <v>0</v>
      </c>
      <c r="AD293">
        <v>0</v>
      </c>
      <c r="AE293">
        <v>7.22</v>
      </c>
      <c r="AF293">
        <v>0</v>
      </c>
      <c r="AG293">
        <v>0</v>
      </c>
      <c r="AH293">
        <v>0</v>
      </c>
      <c r="AI293">
        <v>7.35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3</v>
      </c>
      <c r="AT293">
        <v>88</v>
      </c>
      <c r="AU293" t="s">
        <v>3</v>
      </c>
      <c r="AV293">
        <v>0</v>
      </c>
      <c r="AW293">
        <v>2</v>
      </c>
      <c r="AX293">
        <v>35799920</v>
      </c>
      <c r="AY293">
        <v>1</v>
      </c>
      <c r="AZ293">
        <v>0</v>
      </c>
      <c r="BA293">
        <v>296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Y293*Source!I736</f>
        <v>60.983999999999995</v>
      </c>
      <c r="CY293">
        <f t="shared" si="10"/>
        <v>53.07</v>
      </c>
      <c r="CZ293">
        <f t="shared" si="11"/>
        <v>7.22</v>
      </c>
      <c r="DA293">
        <f t="shared" si="12"/>
        <v>7.35</v>
      </c>
      <c r="DB293">
        <f t="shared" si="13"/>
        <v>635.36</v>
      </c>
      <c r="DC293">
        <f t="shared" si="14"/>
        <v>0</v>
      </c>
    </row>
    <row r="294" spans="1:107">
      <c r="A294">
        <f>ROW(Source!A736)</f>
        <v>736</v>
      </c>
      <c r="B294">
        <v>33525518</v>
      </c>
      <c r="C294">
        <v>35799626</v>
      </c>
      <c r="D294">
        <v>29129619</v>
      </c>
      <c r="E294">
        <v>1</v>
      </c>
      <c r="F294">
        <v>1</v>
      </c>
      <c r="G294">
        <v>1</v>
      </c>
      <c r="H294">
        <v>3</v>
      </c>
      <c r="I294" t="s">
        <v>702</v>
      </c>
      <c r="J294" t="s">
        <v>703</v>
      </c>
      <c r="K294" t="s">
        <v>704</v>
      </c>
      <c r="L294">
        <v>1301</v>
      </c>
      <c r="N294">
        <v>1003</v>
      </c>
      <c r="O294" t="s">
        <v>174</v>
      </c>
      <c r="P294" t="s">
        <v>174</v>
      </c>
      <c r="Q294">
        <v>1</v>
      </c>
      <c r="W294">
        <v>0</v>
      </c>
      <c r="X294">
        <v>1030922947</v>
      </c>
      <c r="Y294">
        <v>225</v>
      </c>
      <c r="AA294">
        <v>61.61</v>
      </c>
      <c r="AB294">
        <v>0</v>
      </c>
      <c r="AC294">
        <v>0</v>
      </c>
      <c r="AD294">
        <v>0</v>
      </c>
      <c r="AE294">
        <v>8.44</v>
      </c>
      <c r="AF294">
        <v>0</v>
      </c>
      <c r="AG294">
        <v>0</v>
      </c>
      <c r="AH294">
        <v>0</v>
      </c>
      <c r="AI294">
        <v>7.3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3</v>
      </c>
      <c r="AT294">
        <v>225</v>
      </c>
      <c r="AU294" t="s">
        <v>3</v>
      </c>
      <c r="AV294">
        <v>0</v>
      </c>
      <c r="AW294">
        <v>2</v>
      </c>
      <c r="AX294">
        <v>35799921</v>
      </c>
      <c r="AY294">
        <v>1</v>
      </c>
      <c r="AZ294">
        <v>0</v>
      </c>
      <c r="BA294">
        <v>297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Y294*Source!I736</f>
        <v>155.92499999999998</v>
      </c>
      <c r="CY294">
        <f t="shared" si="10"/>
        <v>61.61</v>
      </c>
      <c r="CZ294">
        <f t="shared" si="11"/>
        <v>8.44</v>
      </c>
      <c r="DA294">
        <f t="shared" si="12"/>
        <v>7.3</v>
      </c>
      <c r="DB294">
        <f t="shared" si="13"/>
        <v>1899</v>
      </c>
      <c r="DC294">
        <f t="shared" si="14"/>
        <v>0</v>
      </c>
    </row>
    <row r="295" spans="1:107">
      <c r="A295">
        <f>ROW(Source!A736)</f>
        <v>736</v>
      </c>
      <c r="B295">
        <v>33525518</v>
      </c>
      <c r="C295">
        <v>35799626</v>
      </c>
      <c r="D295">
        <v>29129634</v>
      </c>
      <c r="E295">
        <v>1</v>
      </c>
      <c r="F295">
        <v>1</v>
      </c>
      <c r="G295">
        <v>1</v>
      </c>
      <c r="H295">
        <v>3</v>
      </c>
      <c r="I295" t="s">
        <v>445</v>
      </c>
      <c r="J295" t="s">
        <v>447</v>
      </c>
      <c r="K295" t="s">
        <v>446</v>
      </c>
      <c r="L295">
        <v>1301</v>
      </c>
      <c r="N295">
        <v>1003</v>
      </c>
      <c r="O295" t="s">
        <v>174</v>
      </c>
      <c r="P295" t="s">
        <v>174</v>
      </c>
      <c r="Q295">
        <v>1</v>
      </c>
      <c r="W295">
        <v>0</v>
      </c>
      <c r="X295">
        <v>-234707112</v>
      </c>
      <c r="Y295">
        <v>46</v>
      </c>
      <c r="AA295">
        <v>37.020000000000003</v>
      </c>
      <c r="AB295">
        <v>0</v>
      </c>
      <c r="AC295">
        <v>0</v>
      </c>
      <c r="AD295">
        <v>0</v>
      </c>
      <c r="AE295">
        <v>3.32</v>
      </c>
      <c r="AF295">
        <v>0</v>
      </c>
      <c r="AG295">
        <v>0</v>
      </c>
      <c r="AH295">
        <v>0</v>
      </c>
      <c r="AI295">
        <v>11.15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3</v>
      </c>
      <c r="AT295">
        <v>46</v>
      </c>
      <c r="AU295" t="s">
        <v>3</v>
      </c>
      <c r="AV295">
        <v>0</v>
      </c>
      <c r="AW295">
        <v>2</v>
      </c>
      <c r="AX295">
        <v>35799922</v>
      </c>
      <c r="AY295">
        <v>1</v>
      </c>
      <c r="AZ295">
        <v>0</v>
      </c>
      <c r="BA295">
        <v>298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Y295*Source!I736</f>
        <v>31.877999999999997</v>
      </c>
      <c r="CY295">
        <f t="shared" si="10"/>
        <v>37.020000000000003</v>
      </c>
      <c r="CZ295">
        <f t="shared" si="11"/>
        <v>3.32</v>
      </c>
      <c r="DA295">
        <f t="shared" si="12"/>
        <v>11.15</v>
      </c>
      <c r="DB295">
        <f t="shared" si="13"/>
        <v>152.72</v>
      </c>
      <c r="DC295">
        <f t="shared" si="14"/>
        <v>0</v>
      </c>
    </row>
    <row r="296" spans="1:107">
      <c r="A296">
        <f>ROW(Source!A737)</f>
        <v>737</v>
      </c>
      <c r="B296">
        <v>33525518</v>
      </c>
      <c r="C296">
        <v>35802043</v>
      </c>
      <c r="D296">
        <v>29364679</v>
      </c>
      <c r="E296">
        <v>1</v>
      </c>
      <c r="F296">
        <v>1</v>
      </c>
      <c r="G296">
        <v>1</v>
      </c>
      <c r="H296">
        <v>1</v>
      </c>
      <c r="I296" t="s">
        <v>705</v>
      </c>
      <c r="J296" t="s">
        <v>3</v>
      </c>
      <c r="K296" t="s">
        <v>706</v>
      </c>
      <c r="L296">
        <v>1369</v>
      </c>
      <c r="N296">
        <v>1013</v>
      </c>
      <c r="O296" t="s">
        <v>579</v>
      </c>
      <c r="P296" t="s">
        <v>579</v>
      </c>
      <c r="Q296">
        <v>1</v>
      </c>
      <c r="W296">
        <v>0</v>
      </c>
      <c r="X296">
        <v>931378261</v>
      </c>
      <c r="Y296">
        <v>30.48</v>
      </c>
      <c r="AA296">
        <v>0</v>
      </c>
      <c r="AB296">
        <v>0</v>
      </c>
      <c r="AC296">
        <v>0</v>
      </c>
      <c r="AD296">
        <v>282.02999999999997</v>
      </c>
      <c r="AE296">
        <v>0</v>
      </c>
      <c r="AF296">
        <v>0</v>
      </c>
      <c r="AG296">
        <v>0</v>
      </c>
      <c r="AH296">
        <v>282.02999999999997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 t="s">
        <v>3</v>
      </c>
      <c r="AT296">
        <v>30.48</v>
      </c>
      <c r="AU296" t="s">
        <v>3</v>
      </c>
      <c r="AV296">
        <v>1</v>
      </c>
      <c r="AW296">
        <v>2</v>
      </c>
      <c r="AX296">
        <v>35802044</v>
      </c>
      <c r="AY296">
        <v>1</v>
      </c>
      <c r="AZ296">
        <v>0</v>
      </c>
      <c r="BA296">
        <v>299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Y296*Source!I737</f>
        <v>1.524</v>
      </c>
      <c r="CY296">
        <f>AD296</f>
        <v>282.02999999999997</v>
      </c>
      <c r="CZ296">
        <f>AH296</f>
        <v>282.02999999999997</v>
      </c>
      <c r="DA296">
        <f>AL296</f>
        <v>1</v>
      </c>
      <c r="DB296">
        <f t="shared" si="13"/>
        <v>8596.27</v>
      </c>
      <c r="DC296">
        <f t="shared" si="14"/>
        <v>0</v>
      </c>
    </row>
    <row r="297" spans="1:107">
      <c r="A297">
        <f>ROW(Source!A737)</f>
        <v>737</v>
      </c>
      <c r="B297">
        <v>33525518</v>
      </c>
      <c r="C297">
        <v>35802043</v>
      </c>
      <c r="D297">
        <v>121548</v>
      </c>
      <c r="E297">
        <v>1</v>
      </c>
      <c r="F297">
        <v>1</v>
      </c>
      <c r="G297">
        <v>1</v>
      </c>
      <c r="H297">
        <v>1</v>
      </c>
      <c r="I297" t="s">
        <v>30</v>
      </c>
      <c r="J297" t="s">
        <v>3</v>
      </c>
      <c r="K297" t="s">
        <v>580</v>
      </c>
      <c r="L297">
        <v>608254</v>
      </c>
      <c r="N297">
        <v>1013</v>
      </c>
      <c r="O297" t="s">
        <v>581</v>
      </c>
      <c r="P297" t="s">
        <v>581</v>
      </c>
      <c r="Q297">
        <v>1</v>
      </c>
      <c r="W297">
        <v>0</v>
      </c>
      <c r="X297">
        <v>-185737400</v>
      </c>
      <c r="Y297">
        <v>0.03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3</v>
      </c>
      <c r="AT297">
        <v>0.03</v>
      </c>
      <c r="AU297" t="s">
        <v>3</v>
      </c>
      <c r="AV297">
        <v>2</v>
      </c>
      <c r="AW297">
        <v>2</v>
      </c>
      <c r="AX297">
        <v>35802045</v>
      </c>
      <c r="AY297">
        <v>1</v>
      </c>
      <c r="AZ297">
        <v>0</v>
      </c>
      <c r="BA297">
        <v>300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Y297*Source!I737</f>
        <v>1.5E-3</v>
      </c>
      <c r="CY297">
        <f>AD297</f>
        <v>0</v>
      </c>
      <c r="CZ297">
        <f>AH297</f>
        <v>0</v>
      </c>
      <c r="DA297">
        <f>AL297</f>
        <v>1</v>
      </c>
      <c r="DB297">
        <f t="shared" si="13"/>
        <v>0</v>
      </c>
      <c r="DC297">
        <f t="shared" si="14"/>
        <v>0</v>
      </c>
    </row>
    <row r="298" spans="1:107">
      <c r="A298">
        <f>ROW(Source!A737)</f>
        <v>737</v>
      </c>
      <c r="B298">
        <v>33525518</v>
      </c>
      <c r="C298">
        <v>35802043</v>
      </c>
      <c r="D298">
        <v>29172362</v>
      </c>
      <c r="E298">
        <v>1</v>
      </c>
      <c r="F298">
        <v>1</v>
      </c>
      <c r="G298">
        <v>1</v>
      </c>
      <c r="H298">
        <v>2</v>
      </c>
      <c r="I298" t="s">
        <v>707</v>
      </c>
      <c r="J298" t="s">
        <v>708</v>
      </c>
      <c r="K298" t="s">
        <v>709</v>
      </c>
      <c r="L298">
        <v>1368</v>
      </c>
      <c r="N298">
        <v>1011</v>
      </c>
      <c r="O298" t="s">
        <v>585</v>
      </c>
      <c r="P298" t="s">
        <v>585</v>
      </c>
      <c r="Q298">
        <v>1</v>
      </c>
      <c r="W298">
        <v>0</v>
      </c>
      <c r="X298">
        <v>2071614860</v>
      </c>
      <c r="Y298">
        <v>0.03</v>
      </c>
      <c r="AA298">
        <v>0</v>
      </c>
      <c r="AB298">
        <v>1089.32</v>
      </c>
      <c r="AC298">
        <v>427.95</v>
      </c>
      <c r="AD298">
        <v>0</v>
      </c>
      <c r="AE298">
        <v>0</v>
      </c>
      <c r="AF298">
        <v>134.65</v>
      </c>
      <c r="AG298">
        <v>13.5</v>
      </c>
      <c r="AH298">
        <v>0</v>
      </c>
      <c r="AI298">
        <v>1</v>
      </c>
      <c r="AJ298">
        <v>8.09</v>
      </c>
      <c r="AK298">
        <v>31.7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3</v>
      </c>
      <c r="AT298">
        <v>0.03</v>
      </c>
      <c r="AU298" t="s">
        <v>3</v>
      </c>
      <c r="AV298">
        <v>0</v>
      </c>
      <c r="AW298">
        <v>2</v>
      </c>
      <c r="AX298">
        <v>35802046</v>
      </c>
      <c r="AY298">
        <v>1</v>
      </c>
      <c r="AZ298">
        <v>0</v>
      </c>
      <c r="BA298">
        <v>301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Y298*Source!I737</f>
        <v>1.5E-3</v>
      </c>
      <c r="CY298">
        <f>AB298</f>
        <v>1089.32</v>
      </c>
      <c r="CZ298">
        <f>AF298</f>
        <v>134.65</v>
      </c>
      <c r="DA298">
        <f>AJ298</f>
        <v>8.09</v>
      </c>
      <c r="DB298">
        <f t="shared" si="13"/>
        <v>4.04</v>
      </c>
      <c r="DC298">
        <f t="shared" si="14"/>
        <v>0.41</v>
      </c>
    </row>
    <row r="299" spans="1:107">
      <c r="A299">
        <f>ROW(Source!A737)</f>
        <v>737</v>
      </c>
      <c r="B299">
        <v>33525518</v>
      </c>
      <c r="C299">
        <v>35802043</v>
      </c>
      <c r="D299">
        <v>29174913</v>
      </c>
      <c r="E299">
        <v>1</v>
      </c>
      <c r="F299">
        <v>1</v>
      </c>
      <c r="G299">
        <v>1</v>
      </c>
      <c r="H299">
        <v>2</v>
      </c>
      <c r="I299" t="s">
        <v>606</v>
      </c>
      <c r="J299" t="s">
        <v>607</v>
      </c>
      <c r="K299" t="s">
        <v>608</v>
      </c>
      <c r="L299">
        <v>1368</v>
      </c>
      <c r="N299">
        <v>1011</v>
      </c>
      <c r="O299" t="s">
        <v>585</v>
      </c>
      <c r="P299" t="s">
        <v>585</v>
      </c>
      <c r="Q299">
        <v>1</v>
      </c>
      <c r="W299">
        <v>0</v>
      </c>
      <c r="X299">
        <v>458544584</v>
      </c>
      <c r="Y299">
        <v>0.02</v>
      </c>
      <c r="AA299">
        <v>0</v>
      </c>
      <c r="AB299">
        <v>908.31</v>
      </c>
      <c r="AC299">
        <v>367.72</v>
      </c>
      <c r="AD299">
        <v>0</v>
      </c>
      <c r="AE299">
        <v>0</v>
      </c>
      <c r="AF299">
        <v>87.17</v>
      </c>
      <c r="AG299">
        <v>11.6</v>
      </c>
      <c r="AH299">
        <v>0</v>
      </c>
      <c r="AI299">
        <v>1</v>
      </c>
      <c r="AJ299">
        <v>10.42</v>
      </c>
      <c r="AK299">
        <v>31.7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3</v>
      </c>
      <c r="AT299">
        <v>0.02</v>
      </c>
      <c r="AU299" t="s">
        <v>3</v>
      </c>
      <c r="AV299">
        <v>0</v>
      </c>
      <c r="AW299">
        <v>2</v>
      </c>
      <c r="AX299">
        <v>35802047</v>
      </c>
      <c r="AY299">
        <v>1</v>
      </c>
      <c r="AZ299">
        <v>0</v>
      </c>
      <c r="BA299">
        <v>302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Y299*Source!I737</f>
        <v>1E-3</v>
      </c>
      <c r="CY299">
        <f>AB299</f>
        <v>908.31</v>
      </c>
      <c r="CZ299">
        <f>AF299</f>
        <v>87.17</v>
      </c>
      <c r="DA299">
        <f>AJ299</f>
        <v>10.42</v>
      </c>
      <c r="DB299">
        <f t="shared" si="13"/>
        <v>1.74</v>
      </c>
      <c r="DC299">
        <f t="shared" si="14"/>
        <v>0.23</v>
      </c>
    </row>
    <row r="300" spans="1:107">
      <c r="A300">
        <f>ROW(Source!A737)</f>
        <v>737</v>
      </c>
      <c r="B300">
        <v>33525518</v>
      </c>
      <c r="C300">
        <v>35802043</v>
      </c>
      <c r="D300">
        <v>29114246</v>
      </c>
      <c r="E300">
        <v>1</v>
      </c>
      <c r="F300">
        <v>1</v>
      </c>
      <c r="G300">
        <v>1</v>
      </c>
      <c r="H300">
        <v>3</v>
      </c>
      <c r="I300" t="s">
        <v>710</v>
      </c>
      <c r="J300" t="s">
        <v>711</v>
      </c>
      <c r="K300" t="s">
        <v>712</v>
      </c>
      <c r="L300">
        <v>1346</v>
      </c>
      <c r="N300">
        <v>1009</v>
      </c>
      <c r="O300" t="s">
        <v>191</v>
      </c>
      <c r="P300" t="s">
        <v>191</v>
      </c>
      <c r="Q300">
        <v>1</v>
      </c>
      <c r="W300">
        <v>0</v>
      </c>
      <c r="X300">
        <v>-421273247</v>
      </c>
      <c r="Y300">
        <v>1.5</v>
      </c>
      <c r="AA300">
        <v>79.64</v>
      </c>
      <c r="AB300">
        <v>0</v>
      </c>
      <c r="AC300">
        <v>0</v>
      </c>
      <c r="AD300">
        <v>0</v>
      </c>
      <c r="AE300">
        <v>9.0399999999999991</v>
      </c>
      <c r="AF300">
        <v>0</v>
      </c>
      <c r="AG300">
        <v>0</v>
      </c>
      <c r="AH300">
        <v>0</v>
      </c>
      <c r="AI300">
        <v>8.81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1.5</v>
      </c>
      <c r="AU300" t="s">
        <v>3</v>
      </c>
      <c r="AV300">
        <v>0</v>
      </c>
      <c r="AW300">
        <v>2</v>
      </c>
      <c r="AX300">
        <v>35802048</v>
      </c>
      <c r="AY300">
        <v>1</v>
      </c>
      <c r="AZ300">
        <v>0</v>
      </c>
      <c r="BA300">
        <v>303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Y300*Source!I737</f>
        <v>7.5000000000000011E-2</v>
      </c>
      <c r="CY300">
        <f>AA300</f>
        <v>79.64</v>
      </c>
      <c r="CZ300">
        <f>AE300</f>
        <v>9.0399999999999991</v>
      </c>
      <c r="DA300">
        <f>AI300</f>
        <v>8.81</v>
      </c>
      <c r="DB300">
        <f t="shared" si="13"/>
        <v>13.56</v>
      </c>
      <c r="DC300">
        <f t="shared" si="14"/>
        <v>0</v>
      </c>
    </row>
    <row r="301" spans="1:107">
      <c r="A301">
        <f>ROW(Source!A737)</f>
        <v>737</v>
      </c>
      <c r="B301">
        <v>33525518</v>
      </c>
      <c r="C301">
        <v>35802043</v>
      </c>
      <c r="D301">
        <v>29110838</v>
      </c>
      <c r="E301">
        <v>1</v>
      </c>
      <c r="F301">
        <v>1</v>
      </c>
      <c r="G301">
        <v>1</v>
      </c>
      <c r="H301">
        <v>3</v>
      </c>
      <c r="I301" t="s">
        <v>713</v>
      </c>
      <c r="J301" t="s">
        <v>714</v>
      </c>
      <c r="K301" t="s">
        <v>715</v>
      </c>
      <c r="L301">
        <v>1346</v>
      </c>
      <c r="N301">
        <v>1009</v>
      </c>
      <c r="O301" t="s">
        <v>191</v>
      </c>
      <c r="P301" t="s">
        <v>191</v>
      </c>
      <c r="Q301">
        <v>1</v>
      </c>
      <c r="W301">
        <v>0</v>
      </c>
      <c r="X301">
        <v>-667794164</v>
      </c>
      <c r="Y301">
        <v>0.42</v>
      </c>
      <c r="AA301">
        <v>100.04</v>
      </c>
      <c r="AB301">
        <v>0</v>
      </c>
      <c r="AC301">
        <v>0</v>
      </c>
      <c r="AD301">
        <v>0</v>
      </c>
      <c r="AE301">
        <v>30.5</v>
      </c>
      <c r="AF301">
        <v>0</v>
      </c>
      <c r="AG301">
        <v>0</v>
      </c>
      <c r="AH301">
        <v>0</v>
      </c>
      <c r="AI301">
        <v>3.28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0.42</v>
      </c>
      <c r="AU301" t="s">
        <v>3</v>
      </c>
      <c r="AV301">
        <v>0</v>
      </c>
      <c r="AW301">
        <v>2</v>
      </c>
      <c r="AX301">
        <v>35802049</v>
      </c>
      <c r="AY301">
        <v>1</v>
      </c>
      <c r="AZ301">
        <v>0</v>
      </c>
      <c r="BA301">
        <v>304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Y301*Source!I737</f>
        <v>2.1000000000000001E-2</v>
      </c>
      <c r="CY301">
        <f>AA301</f>
        <v>100.04</v>
      </c>
      <c r="CZ301">
        <f>AE301</f>
        <v>30.5</v>
      </c>
      <c r="DA301">
        <f>AI301</f>
        <v>3.28</v>
      </c>
      <c r="DB301">
        <f t="shared" si="13"/>
        <v>12.81</v>
      </c>
      <c r="DC301">
        <f t="shared" si="14"/>
        <v>0</v>
      </c>
    </row>
    <row r="302" spans="1:107">
      <c r="A302">
        <f>ROW(Source!A737)</f>
        <v>737</v>
      </c>
      <c r="B302">
        <v>33525518</v>
      </c>
      <c r="C302">
        <v>35802043</v>
      </c>
      <c r="D302">
        <v>29149204</v>
      </c>
      <c r="E302">
        <v>1</v>
      </c>
      <c r="F302">
        <v>1</v>
      </c>
      <c r="G302">
        <v>1</v>
      </c>
      <c r="H302">
        <v>3</v>
      </c>
      <c r="I302" t="s">
        <v>716</v>
      </c>
      <c r="J302" t="s">
        <v>717</v>
      </c>
      <c r="K302" t="s">
        <v>718</v>
      </c>
      <c r="L302">
        <v>1348</v>
      </c>
      <c r="N302">
        <v>1009</v>
      </c>
      <c r="O302" t="s">
        <v>28</v>
      </c>
      <c r="P302" t="s">
        <v>28</v>
      </c>
      <c r="Q302">
        <v>1000</v>
      </c>
      <c r="W302">
        <v>0</v>
      </c>
      <c r="X302">
        <v>-1132764130</v>
      </c>
      <c r="Y302">
        <v>3.15E-3</v>
      </c>
      <c r="AA302">
        <v>4963.8599999999997</v>
      </c>
      <c r="AB302">
        <v>0</v>
      </c>
      <c r="AC302">
        <v>0</v>
      </c>
      <c r="AD302">
        <v>0</v>
      </c>
      <c r="AE302">
        <v>729.98</v>
      </c>
      <c r="AF302">
        <v>0</v>
      </c>
      <c r="AG302">
        <v>0</v>
      </c>
      <c r="AH302">
        <v>0</v>
      </c>
      <c r="AI302">
        <v>6.8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3.15E-3</v>
      </c>
      <c r="AU302" t="s">
        <v>3</v>
      </c>
      <c r="AV302">
        <v>0</v>
      </c>
      <c r="AW302">
        <v>2</v>
      </c>
      <c r="AX302">
        <v>35802050</v>
      </c>
      <c r="AY302">
        <v>1</v>
      </c>
      <c r="AZ302">
        <v>0</v>
      </c>
      <c r="BA302">
        <v>305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Y302*Source!I737</f>
        <v>1.5750000000000001E-4</v>
      </c>
      <c r="CY302">
        <f>AA302</f>
        <v>4963.8599999999997</v>
      </c>
      <c r="CZ302">
        <f>AE302</f>
        <v>729.98</v>
      </c>
      <c r="DA302">
        <f>AI302</f>
        <v>6.8</v>
      </c>
      <c r="DB302">
        <f t="shared" si="13"/>
        <v>2.2999999999999998</v>
      </c>
      <c r="DC302">
        <f t="shared" si="14"/>
        <v>0</v>
      </c>
    </row>
    <row r="303" spans="1:107">
      <c r="A303">
        <f>ROW(Source!A737)</f>
        <v>737</v>
      </c>
      <c r="B303">
        <v>33525518</v>
      </c>
      <c r="C303">
        <v>35802043</v>
      </c>
      <c r="D303">
        <v>29170678</v>
      </c>
      <c r="E303">
        <v>1</v>
      </c>
      <c r="F303">
        <v>1</v>
      </c>
      <c r="G303">
        <v>1</v>
      </c>
      <c r="H303">
        <v>3</v>
      </c>
      <c r="I303" t="s">
        <v>719</v>
      </c>
      <c r="J303" t="s">
        <v>720</v>
      </c>
      <c r="K303" t="s">
        <v>721</v>
      </c>
      <c r="L303">
        <v>1354</v>
      </c>
      <c r="N303">
        <v>1010</v>
      </c>
      <c r="O303" t="s">
        <v>238</v>
      </c>
      <c r="P303" t="s">
        <v>238</v>
      </c>
      <c r="Q303">
        <v>1</v>
      </c>
      <c r="W303">
        <v>0</v>
      </c>
      <c r="X303">
        <v>-808655695</v>
      </c>
      <c r="Y303">
        <v>102</v>
      </c>
      <c r="AA303">
        <v>0.69</v>
      </c>
      <c r="AB303">
        <v>0</v>
      </c>
      <c r="AC303">
        <v>0</v>
      </c>
      <c r="AD303">
        <v>0</v>
      </c>
      <c r="AE303">
        <v>0.28000000000000003</v>
      </c>
      <c r="AF303">
        <v>0</v>
      </c>
      <c r="AG303">
        <v>0</v>
      </c>
      <c r="AH303">
        <v>0</v>
      </c>
      <c r="AI303">
        <v>2.46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3</v>
      </c>
      <c r="AT303">
        <v>102</v>
      </c>
      <c r="AU303" t="s">
        <v>3</v>
      </c>
      <c r="AV303">
        <v>0</v>
      </c>
      <c r="AW303">
        <v>2</v>
      </c>
      <c r="AX303">
        <v>35802051</v>
      </c>
      <c r="AY303">
        <v>1</v>
      </c>
      <c r="AZ303">
        <v>0</v>
      </c>
      <c r="BA303">
        <v>306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Y303*Source!I737</f>
        <v>5.1000000000000005</v>
      </c>
      <c r="CY303">
        <f>AA303</f>
        <v>0.69</v>
      </c>
      <c r="CZ303">
        <f>AE303</f>
        <v>0.28000000000000003</v>
      </c>
      <c r="DA303">
        <f>AI303</f>
        <v>2.46</v>
      </c>
      <c r="DB303">
        <f t="shared" si="13"/>
        <v>28.56</v>
      </c>
      <c r="DC303">
        <f t="shared" si="14"/>
        <v>0</v>
      </c>
    </row>
    <row r="304" spans="1:107">
      <c r="A304">
        <f>ROW(Source!A737)</f>
        <v>737</v>
      </c>
      <c r="B304">
        <v>33525518</v>
      </c>
      <c r="C304">
        <v>35802043</v>
      </c>
      <c r="D304">
        <v>29171808</v>
      </c>
      <c r="E304">
        <v>1</v>
      </c>
      <c r="F304">
        <v>1</v>
      </c>
      <c r="G304">
        <v>1</v>
      </c>
      <c r="H304">
        <v>3</v>
      </c>
      <c r="I304" t="s">
        <v>722</v>
      </c>
      <c r="J304" t="s">
        <v>723</v>
      </c>
      <c r="K304" t="s">
        <v>724</v>
      </c>
      <c r="L304">
        <v>1374</v>
      </c>
      <c r="N304">
        <v>1013</v>
      </c>
      <c r="O304" t="s">
        <v>725</v>
      </c>
      <c r="P304" t="s">
        <v>725</v>
      </c>
      <c r="Q304">
        <v>1</v>
      </c>
      <c r="W304">
        <v>0</v>
      </c>
      <c r="X304">
        <v>-915781824</v>
      </c>
      <c r="Y304">
        <v>6.05</v>
      </c>
      <c r="AA304">
        <v>1</v>
      </c>
      <c r="AB304">
        <v>0</v>
      </c>
      <c r="AC304">
        <v>0</v>
      </c>
      <c r="AD304">
        <v>0</v>
      </c>
      <c r="AE304">
        <v>1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3</v>
      </c>
      <c r="AT304">
        <v>6.05</v>
      </c>
      <c r="AU304" t="s">
        <v>3</v>
      </c>
      <c r="AV304">
        <v>0</v>
      </c>
      <c r="AW304">
        <v>2</v>
      </c>
      <c r="AX304">
        <v>35802052</v>
      </c>
      <c r="AY304">
        <v>1</v>
      </c>
      <c r="AZ304">
        <v>0</v>
      </c>
      <c r="BA304">
        <v>307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Y304*Source!I737</f>
        <v>0.30249999999999999</v>
      </c>
      <c r="CY304">
        <f>AA304</f>
        <v>1</v>
      </c>
      <c r="CZ304">
        <f>AE304</f>
        <v>1</v>
      </c>
      <c r="DA304">
        <f>AI304</f>
        <v>1</v>
      </c>
      <c r="DB304">
        <f t="shared" si="13"/>
        <v>6.05</v>
      </c>
      <c r="DC304">
        <f t="shared" si="14"/>
        <v>0</v>
      </c>
    </row>
    <row r="305" spans="1:107">
      <c r="A305">
        <f>ROW(Source!A740)</f>
        <v>740</v>
      </c>
      <c r="B305">
        <v>33525518</v>
      </c>
      <c r="C305">
        <v>35802053</v>
      </c>
      <c r="D305">
        <v>29364679</v>
      </c>
      <c r="E305">
        <v>1</v>
      </c>
      <c r="F305">
        <v>1</v>
      </c>
      <c r="G305">
        <v>1</v>
      </c>
      <c r="H305">
        <v>1</v>
      </c>
      <c r="I305" t="s">
        <v>705</v>
      </c>
      <c r="J305" t="s">
        <v>3</v>
      </c>
      <c r="K305" t="s">
        <v>706</v>
      </c>
      <c r="L305">
        <v>1369</v>
      </c>
      <c r="N305">
        <v>1013</v>
      </c>
      <c r="O305" t="s">
        <v>579</v>
      </c>
      <c r="P305" t="s">
        <v>579</v>
      </c>
      <c r="Q305">
        <v>1</v>
      </c>
      <c r="W305">
        <v>0</v>
      </c>
      <c r="X305">
        <v>931378261</v>
      </c>
      <c r="Y305">
        <v>26.24</v>
      </c>
      <c r="AA305">
        <v>0</v>
      </c>
      <c r="AB305">
        <v>0</v>
      </c>
      <c r="AC305">
        <v>0</v>
      </c>
      <c r="AD305">
        <v>282.02999999999997</v>
      </c>
      <c r="AE305">
        <v>0</v>
      </c>
      <c r="AF305">
        <v>0</v>
      </c>
      <c r="AG305">
        <v>0</v>
      </c>
      <c r="AH305">
        <v>282.02999999999997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3</v>
      </c>
      <c r="AT305">
        <v>26.24</v>
      </c>
      <c r="AU305" t="s">
        <v>3</v>
      </c>
      <c r="AV305">
        <v>1</v>
      </c>
      <c r="AW305">
        <v>2</v>
      </c>
      <c r="AX305">
        <v>35802054</v>
      </c>
      <c r="AY305">
        <v>1</v>
      </c>
      <c r="AZ305">
        <v>0</v>
      </c>
      <c r="BA305">
        <v>308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Y305*Source!I740</f>
        <v>0.26239999999999997</v>
      </c>
      <c r="CY305">
        <f>AD305</f>
        <v>282.02999999999997</v>
      </c>
      <c r="CZ305">
        <f>AH305</f>
        <v>282.02999999999997</v>
      </c>
      <c r="DA305">
        <f>AL305</f>
        <v>1</v>
      </c>
      <c r="DB305">
        <f t="shared" si="13"/>
        <v>7400.47</v>
      </c>
      <c r="DC305">
        <f t="shared" si="14"/>
        <v>0</v>
      </c>
    </row>
    <row r="306" spans="1:107">
      <c r="A306">
        <f>ROW(Source!A740)</f>
        <v>740</v>
      </c>
      <c r="B306">
        <v>33525518</v>
      </c>
      <c r="C306">
        <v>35802053</v>
      </c>
      <c r="D306">
        <v>121548</v>
      </c>
      <c r="E306">
        <v>1</v>
      </c>
      <c r="F306">
        <v>1</v>
      </c>
      <c r="G306">
        <v>1</v>
      </c>
      <c r="H306">
        <v>1</v>
      </c>
      <c r="I306" t="s">
        <v>30</v>
      </c>
      <c r="J306" t="s">
        <v>3</v>
      </c>
      <c r="K306" t="s">
        <v>580</v>
      </c>
      <c r="L306">
        <v>608254</v>
      </c>
      <c r="N306">
        <v>1013</v>
      </c>
      <c r="O306" t="s">
        <v>581</v>
      </c>
      <c r="P306" t="s">
        <v>581</v>
      </c>
      <c r="Q306">
        <v>1</v>
      </c>
      <c r="W306">
        <v>0</v>
      </c>
      <c r="X306">
        <v>-185737400</v>
      </c>
      <c r="Y306">
        <v>0.03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1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0</v>
      </c>
      <c r="AQ306">
        <v>0</v>
      </c>
      <c r="AR306">
        <v>0</v>
      </c>
      <c r="AS306" t="s">
        <v>3</v>
      </c>
      <c r="AT306">
        <v>0.03</v>
      </c>
      <c r="AU306" t="s">
        <v>3</v>
      </c>
      <c r="AV306">
        <v>2</v>
      </c>
      <c r="AW306">
        <v>2</v>
      </c>
      <c r="AX306">
        <v>35802055</v>
      </c>
      <c r="AY306">
        <v>1</v>
      </c>
      <c r="AZ306">
        <v>0</v>
      </c>
      <c r="BA306">
        <v>309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Y306*Source!I740</f>
        <v>2.9999999999999997E-4</v>
      </c>
      <c r="CY306">
        <f>AD306</f>
        <v>0</v>
      </c>
      <c r="CZ306">
        <f>AH306</f>
        <v>0</v>
      </c>
      <c r="DA306">
        <f>AL306</f>
        <v>1</v>
      </c>
      <c r="DB306">
        <f t="shared" si="13"/>
        <v>0</v>
      </c>
      <c r="DC306">
        <f t="shared" si="14"/>
        <v>0</v>
      </c>
    </row>
    <row r="307" spans="1:107">
      <c r="A307">
        <f>ROW(Source!A740)</f>
        <v>740</v>
      </c>
      <c r="B307">
        <v>33525518</v>
      </c>
      <c r="C307">
        <v>35802053</v>
      </c>
      <c r="D307">
        <v>29172362</v>
      </c>
      <c r="E307">
        <v>1</v>
      </c>
      <c r="F307">
        <v>1</v>
      </c>
      <c r="G307">
        <v>1</v>
      </c>
      <c r="H307">
        <v>2</v>
      </c>
      <c r="I307" t="s">
        <v>707</v>
      </c>
      <c r="J307" t="s">
        <v>708</v>
      </c>
      <c r="K307" t="s">
        <v>709</v>
      </c>
      <c r="L307">
        <v>1368</v>
      </c>
      <c r="N307">
        <v>1011</v>
      </c>
      <c r="O307" t="s">
        <v>585</v>
      </c>
      <c r="P307" t="s">
        <v>585</v>
      </c>
      <c r="Q307">
        <v>1</v>
      </c>
      <c r="W307">
        <v>0</v>
      </c>
      <c r="X307">
        <v>2071614860</v>
      </c>
      <c r="Y307">
        <v>0.03</v>
      </c>
      <c r="AA307">
        <v>0</v>
      </c>
      <c r="AB307">
        <v>1089.32</v>
      </c>
      <c r="AC307">
        <v>427.95</v>
      </c>
      <c r="AD307">
        <v>0</v>
      </c>
      <c r="AE307">
        <v>0</v>
      </c>
      <c r="AF307">
        <v>134.65</v>
      </c>
      <c r="AG307">
        <v>13.5</v>
      </c>
      <c r="AH307">
        <v>0</v>
      </c>
      <c r="AI307">
        <v>1</v>
      </c>
      <c r="AJ307">
        <v>8.09</v>
      </c>
      <c r="AK307">
        <v>31.7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0.03</v>
      </c>
      <c r="AU307" t="s">
        <v>3</v>
      </c>
      <c r="AV307">
        <v>0</v>
      </c>
      <c r="AW307">
        <v>2</v>
      </c>
      <c r="AX307">
        <v>35802056</v>
      </c>
      <c r="AY307">
        <v>1</v>
      </c>
      <c r="AZ307">
        <v>0</v>
      </c>
      <c r="BA307">
        <v>310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Y307*Source!I740</f>
        <v>2.9999999999999997E-4</v>
      </c>
      <c r="CY307">
        <f>AB307</f>
        <v>1089.32</v>
      </c>
      <c r="CZ307">
        <f>AF307</f>
        <v>134.65</v>
      </c>
      <c r="DA307">
        <f>AJ307</f>
        <v>8.09</v>
      </c>
      <c r="DB307">
        <f t="shared" si="13"/>
        <v>4.04</v>
      </c>
      <c r="DC307">
        <f t="shared" si="14"/>
        <v>0.41</v>
      </c>
    </row>
    <row r="308" spans="1:107">
      <c r="A308">
        <f>ROW(Source!A740)</f>
        <v>740</v>
      </c>
      <c r="B308">
        <v>33525518</v>
      </c>
      <c r="C308">
        <v>35802053</v>
      </c>
      <c r="D308">
        <v>29174913</v>
      </c>
      <c r="E308">
        <v>1</v>
      </c>
      <c r="F308">
        <v>1</v>
      </c>
      <c r="G308">
        <v>1</v>
      </c>
      <c r="H308">
        <v>2</v>
      </c>
      <c r="I308" t="s">
        <v>606</v>
      </c>
      <c r="J308" t="s">
        <v>607</v>
      </c>
      <c r="K308" t="s">
        <v>608</v>
      </c>
      <c r="L308">
        <v>1368</v>
      </c>
      <c r="N308">
        <v>1011</v>
      </c>
      <c r="O308" t="s">
        <v>585</v>
      </c>
      <c r="P308" t="s">
        <v>585</v>
      </c>
      <c r="Q308">
        <v>1</v>
      </c>
      <c r="W308">
        <v>0</v>
      </c>
      <c r="X308">
        <v>458544584</v>
      </c>
      <c r="Y308">
        <v>0.02</v>
      </c>
      <c r="AA308">
        <v>0</v>
      </c>
      <c r="AB308">
        <v>908.31</v>
      </c>
      <c r="AC308">
        <v>367.72</v>
      </c>
      <c r="AD308">
        <v>0</v>
      </c>
      <c r="AE308">
        <v>0</v>
      </c>
      <c r="AF308">
        <v>87.17</v>
      </c>
      <c r="AG308">
        <v>11.6</v>
      </c>
      <c r="AH308">
        <v>0</v>
      </c>
      <c r="AI308">
        <v>1</v>
      </c>
      <c r="AJ308">
        <v>10.42</v>
      </c>
      <c r="AK308">
        <v>31.7</v>
      </c>
      <c r="AL308">
        <v>1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3</v>
      </c>
      <c r="AT308">
        <v>0.02</v>
      </c>
      <c r="AU308" t="s">
        <v>3</v>
      </c>
      <c r="AV308">
        <v>0</v>
      </c>
      <c r="AW308">
        <v>2</v>
      </c>
      <c r="AX308">
        <v>35802057</v>
      </c>
      <c r="AY308">
        <v>1</v>
      </c>
      <c r="AZ308">
        <v>0</v>
      </c>
      <c r="BA308">
        <v>311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Y308*Source!I740</f>
        <v>2.0000000000000001E-4</v>
      </c>
      <c r="CY308">
        <f>AB308</f>
        <v>908.31</v>
      </c>
      <c r="CZ308">
        <f>AF308</f>
        <v>87.17</v>
      </c>
      <c r="DA308">
        <f>AJ308</f>
        <v>10.42</v>
      </c>
      <c r="DB308">
        <f t="shared" si="13"/>
        <v>1.74</v>
      </c>
      <c r="DC308">
        <f t="shared" si="14"/>
        <v>0.23</v>
      </c>
    </row>
    <row r="309" spans="1:107">
      <c r="A309">
        <f>ROW(Source!A740)</f>
        <v>740</v>
      </c>
      <c r="B309">
        <v>33525518</v>
      </c>
      <c r="C309">
        <v>35802053</v>
      </c>
      <c r="D309">
        <v>29149204</v>
      </c>
      <c r="E309">
        <v>1</v>
      </c>
      <c r="F309">
        <v>1</v>
      </c>
      <c r="G309">
        <v>1</v>
      </c>
      <c r="H309">
        <v>3</v>
      </c>
      <c r="I309" t="s">
        <v>716</v>
      </c>
      <c r="J309" t="s">
        <v>717</v>
      </c>
      <c r="K309" t="s">
        <v>718</v>
      </c>
      <c r="L309">
        <v>1348</v>
      </c>
      <c r="N309">
        <v>1009</v>
      </c>
      <c r="O309" t="s">
        <v>28</v>
      </c>
      <c r="P309" t="s">
        <v>28</v>
      </c>
      <c r="Q309">
        <v>1000</v>
      </c>
      <c r="W309">
        <v>0</v>
      </c>
      <c r="X309">
        <v>-1132764130</v>
      </c>
      <c r="Y309">
        <v>3.15E-3</v>
      </c>
      <c r="AA309">
        <v>4963.8599999999997</v>
      </c>
      <c r="AB309">
        <v>0</v>
      </c>
      <c r="AC309">
        <v>0</v>
      </c>
      <c r="AD309">
        <v>0</v>
      </c>
      <c r="AE309">
        <v>729.98</v>
      </c>
      <c r="AF309">
        <v>0</v>
      </c>
      <c r="AG309">
        <v>0</v>
      </c>
      <c r="AH309">
        <v>0</v>
      </c>
      <c r="AI309">
        <v>6.8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3.15E-3</v>
      </c>
      <c r="AU309" t="s">
        <v>3</v>
      </c>
      <c r="AV309">
        <v>0</v>
      </c>
      <c r="AW309">
        <v>2</v>
      </c>
      <c r="AX309">
        <v>35802058</v>
      </c>
      <c r="AY309">
        <v>1</v>
      </c>
      <c r="AZ309">
        <v>0</v>
      </c>
      <c r="BA309">
        <v>312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Y309*Source!I740</f>
        <v>3.15E-5</v>
      </c>
      <c r="CY309">
        <f>AA309</f>
        <v>4963.8599999999997</v>
      </c>
      <c r="CZ309">
        <f>AE309</f>
        <v>729.98</v>
      </c>
      <c r="DA309">
        <f>AI309</f>
        <v>6.8</v>
      </c>
      <c r="DB309">
        <f t="shared" si="13"/>
        <v>2.2999999999999998</v>
      </c>
      <c r="DC309">
        <f t="shared" si="14"/>
        <v>0</v>
      </c>
    </row>
    <row r="310" spans="1:107">
      <c r="A310">
        <f>ROW(Source!A740)</f>
        <v>740</v>
      </c>
      <c r="B310">
        <v>33525518</v>
      </c>
      <c r="C310">
        <v>35802053</v>
      </c>
      <c r="D310">
        <v>29156142</v>
      </c>
      <c r="E310">
        <v>1</v>
      </c>
      <c r="F310">
        <v>1</v>
      </c>
      <c r="G310">
        <v>1</v>
      </c>
      <c r="H310">
        <v>3</v>
      </c>
      <c r="I310" t="s">
        <v>228</v>
      </c>
      <c r="J310" t="s">
        <v>231</v>
      </c>
      <c r="K310" t="s">
        <v>229</v>
      </c>
      <c r="L310">
        <v>1356</v>
      </c>
      <c r="N310">
        <v>1010</v>
      </c>
      <c r="O310" t="s">
        <v>230</v>
      </c>
      <c r="P310" t="s">
        <v>230</v>
      </c>
      <c r="Q310">
        <v>1000</v>
      </c>
      <c r="W310">
        <v>0</v>
      </c>
      <c r="X310">
        <v>-1152774928</v>
      </c>
      <c r="Y310">
        <v>1</v>
      </c>
      <c r="AA310">
        <v>5115.96</v>
      </c>
      <c r="AB310">
        <v>0</v>
      </c>
      <c r="AC310">
        <v>0</v>
      </c>
      <c r="AD310">
        <v>0</v>
      </c>
      <c r="AE310">
        <v>1998.42</v>
      </c>
      <c r="AF310">
        <v>0</v>
      </c>
      <c r="AG310">
        <v>0</v>
      </c>
      <c r="AH310">
        <v>0</v>
      </c>
      <c r="AI310">
        <v>2.56</v>
      </c>
      <c r="AJ310">
        <v>1</v>
      </c>
      <c r="AK310">
        <v>1</v>
      </c>
      <c r="AL310">
        <v>1</v>
      </c>
      <c r="AN310">
        <v>0</v>
      </c>
      <c r="AO310">
        <v>0</v>
      </c>
      <c r="AP310">
        <v>0</v>
      </c>
      <c r="AQ310">
        <v>0</v>
      </c>
      <c r="AR310">
        <v>0</v>
      </c>
      <c r="AS310" t="s">
        <v>3</v>
      </c>
      <c r="AT310">
        <v>1</v>
      </c>
      <c r="AU310" t="s">
        <v>3</v>
      </c>
      <c r="AV310">
        <v>0</v>
      </c>
      <c r="AW310">
        <v>1</v>
      </c>
      <c r="AX310">
        <v>-1</v>
      </c>
      <c r="AY310">
        <v>0</v>
      </c>
      <c r="AZ310">
        <v>0</v>
      </c>
      <c r="BA310" t="s">
        <v>3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Y310*Source!I740</f>
        <v>0.01</v>
      </c>
      <c r="CY310">
        <f>AA310</f>
        <v>5115.96</v>
      </c>
      <c r="CZ310">
        <f>AE310</f>
        <v>1998.42</v>
      </c>
      <c r="DA310">
        <f>AI310</f>
        <v>2.56</v>
      </c>
      <c r="DB310">
        <f t="shared" si="13"/>
        <v>1998.42</v>
      </c>
      <c r="DC310">
        <f t="shared" si="14"/>
        <v>0</v>
      </c>
    </row>
    <row r="311" spans="1:107">
      <c r="A311">
        <f>ROW(Source!A740)</f>
        <v>740</v>
      </c>
      <c r="B311">
        <v>33525518</v>
      </c>
      <c r="C311">
        <v>35802053</v>
      </c>
      <c r="D311">
        <v>29170678</v>
      </c>
      <c r="E311">
        <v>1</v>
      </c>
      <c r="F311">
        <v>1</v>
      </c>
      <c r="G311">
        <v>1</v>
      </c>
      <c r="H311">
        <v>3</v>
      </c>
      <c r="I311" t="s">
        <v>719</v>
      </c>
      <c r="J311" t="s">
        <v>720</v>
      </c>
      <c r="K311" t="s">
        <v>721</v>
      </c>
      <c r="L311">
        <v>1354</v>
      </c>
      <c r="N311">
        <v>1010</v>
      </c>
      <c r="O311" t="s">
        <v>238</v>
      </c>
      <c r="P311" t="s">
        <v>238</v>
      </c>
      <c r="Q311">
        <v>1</v>
      </c>
      <c r="W311">
        <v>0</v>
      </c>
      <c r="X311">
        <v>-808655695</v>
      </c>
      <c r="Y311">
        <v>102</v>
      </c>
      <c r="AA311">
        <v>0.69</v>
      </c>
      <c r="AB311">
        <v>0</v>
      </c>
      <c r="AC311">
        <v>0</v>
      </c>
      <c r="AD311">
        <v>0</v>
      </c>
      <c r="AE311">
        <v>0.28000000000000003</v>
      </c>
      <c r="AF311">
        <v>0</v>
      </c>
      <c r="AG311">
        <v>0</v>
      </c>
      <c r="AH311">
        <v>0</v>
      </c>
      <c r="AI311">
        <v>2.46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3</v>
      </c>
      <c r="AT311">
        <v>102</v>
      </c>
      <c r="AU311" t="s">
        <v>3</v>
      </c>
      <c r="AV311">
        <v>0</v>
      </c>
      <c r="AW311">
        <v>2</v>
      </c>
      <c r="AX311">
        <v>35802059</v>
      </c>
      <c r="AY311">
        <v>1</v>
      </c>
      <c r="AZ311">
        <v>0</v>
      </c>
      <c r="BA311">
        <v>313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Y311*Source!I740</f>
        <v>1.02</v>
      </c>
      <c r="CY311">
        <f>AA311</f>
        <v>0.69</v>
      </c>
      <c r="CZ311">
        <f>AE311</f>
        <v>0.28000000000000003</v>
      </c>
      <c r="DA311">
        <f>AI311</f>
        <v>2.46</v>
      </c>
      <c r="DB311">
        <f t="shared" si="13"/>
        <v>28.56</v>
      </c>
      <c r="DC311">
        <f t="shared" si="14"/>
        <v>0</v>
      </c>
    </row>
    <row r="312" spans="1:107">
      <c r="A312">
        <f>ROW(Source!A740)</f>
        <v>740</v>
      </c>
      <c r="B312">
        <v>33525518</v>
      </c>
      <c r="C312">
        <v>35802053</v>
      </c>
      <c r="D312">
        <v>29169278</v>
      </c>
      <c r="E312">
        <v>1</v>
      </c>
      <c r="F312">
        <v>1</v>
      </c>
      <c r="G312">
        <v>1</v>
      </c>
      <c r="H312">
        <v>3</v>
      </c>
      <c r="I312" t="s">
        <v>246</v>
      </c>
      <c r="J312" t="s">
        <v>248</v>
      </c>
      <c r="K312" t="s">
        <v>247</v>
      </c>
      <c r="L312">
        <v>1354</v>
      </c>
      <c r="N312">
        <v>1010</v>
      </c>
      <c r="O312" t="s">
        <v>238</v>
      </c>
      <c r="P312" t="s">
        <v>238</v>
      </c>
      <c r="Q312">
        <v>1</v>
      </c>
      <c r="W312">
        <v>0</v>
      </c>
      <c r="X312">
        <v>-1190793685</v>
      </c>
      <c r="Y312">
        <v>100</v>
      </c>
      <c r="AA312">
        <v>76.47</v>
      </c>
      <c r="AB312">
        <v>0</v>
      </c>
      <c r="AC312">
        <v>0</v>
      </c>
      <c r="AD312">
        <v>0</v>
      </c>
      <c r="AE312">
        <v>8.81</v>
      </c>
      <c r="AF312">
        <v>0</v>
      </c>
      <c r="AG312">
        <v>0</v>
      </c>
      <c r="AH312">
        <v>0</v>
      </c>
      <c r="AI312">
        <v>8.68</v>
      </c>
      <c r="AJ312">
        <v>1</v>
      </c>
      <c r="AK312">
        <v>1</v>
      </c>
      <c r="AL312">
        <v>1</v>
      </c>
      <c r="AN312">
        <v>0</v>
      </c>
      <c r="AO312">
        <v>0</v>
      </c>
      <c r="AP312">
        <v>0</v>
      </c>
      <c r="AQ312">
        <v>0</v>
      </c>
      <c r="AR312">
        <v>0</v>
      </c>
      <c r="AS312" t="s">
        <v>3</v>
      </c>
      <c r="AT312">
        <v>100</v>
      </c>
      <c r="AU312" t="s">
        <v>3</v>
      </c>
      <c r="AV312">
        <v>0</v>
      </c>
      <c r="AW312">
        <v>1</v>
      </c>
      <c r="AX312">
        <v>-1</v>
      </c>
      <c r="AY312">
        <v>0</v>
      </c>
      <c r="AZ312">
        <v>0</v>
      </c>
      <c r="BA312" t="s">
        <v>3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Y312*Source!I740</f>
        <v>1</v>
      </c>
      <c r="CY312">
        <f>AA312</f>
        <v>76.47</v>
      </c>
      <c r="CZ312">
        <f>AE312</f>
        <v>8.81</v>
      </c>
      <c r="DA312">
        <f>AI312</f>
        <v>8.68</v>
      </c>
      <c r="DB312">
        <f t="shared" si="13"/>
        <v>881</v>
      </c>
      <c r="DC312">
        <f t="shared" si="14"/>
        <v>0</v>
      </c>
    </row>
    <row r="313" spans="1:107">
      <c r="A313">
        <f>ROW(Source!A740)</f>
        <v>740</v>
      </c>
      <c r="B313">
        <v>33525518</v>
      </c>
      <c r="C313">
        <v>35802053</v>
      </c>
      <c r="D313">
        <v>29171808</v>
      </c>
      <c r="E313">
        <v>1</v>
      </c>
      <c r="F313">
        <v>1</v>
      </c>
      <c r="G313">
        <v>1</v>
      </c>
      <c r="H313">
        <v>3</v>
      </c>
      <c r="I313" t="s">
        <v>722</v>
      </c>
      <c r="J313" t="s">
        <v>723</v>
      </c>
      <c r="K313" t="s">
        <v>724</v>
      </c>
      <c r="L313">
        <v>1374</v>
      </c>
      <c r="N313">
        <v>1013</v>
      </c>
      <c r="O313" t="s">
        <v>725</v>
      </c>
      <c r="P313" t="s">
        <v>725</v>
      </c>
      <c r="Q313">
        <v>1</v>
      </c>
      <c r="W313">
        <v>0</v>
      </c>
      <c r="X313">
        <v>-915781824</v>
      </c>
      <c r="Y313">
        <v>5.21</v>
      </c>
      <c r="AA313">
        <v>1</v>
      </c>
      <c r="AB313">
        <v>0</v>
      </c>
      <c r="AC313">
        <v>0</v>
      </c>
      <c r="AD313">
        <v>0</v>
      </c>
      <c r="AE313">
        <v>1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3</v>
      </c>
      <c r="AT313">
        <v>5.21</v>
      </c>
      <c r="AU313" t="s">
        <v>3</v>
      </c>
      <c r="AV313">
        <v>0</v>
      </c>
      <c r="AW313">
        <v>2</v>
      </c>
      <c r="AX313">
        <v>35802060</v>
      </c>
      <c r="AY313">
        <v>1</v>
      </c>
      <c r="AZ313">
        <v>0</v>
      </c>
      <c r="BA313">
        <v>314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Y313*Source!I740</f>
        <v>5.21E-2</v>
      </c>
      <c r="CY313">
        <f>AA313</f>
        <v>1</v>
      </c>
      <c r="CZ313">
        <f>AE313</f>
        <v>1</v>
      </c>
      <c r="DA313">
        <f>AI313</f>
        <v>1</v>
      </c>
      <c r="DB313">
        <f t="shared" si="13"/>
        <v>5.21</v>
      </c>
      <c r="DC313">
        <f t="shared" si="14"/>
        <v>0</v>
      </c>
    </row>
    <row r="314" spans="1:107">
      <c r="A314">
        <f>ROW(Source!A743)</f>
        <v>743</v>
      </c>
      <c r="B314">
        <v>33525518</v>
      </c>
      <c r="C314">
        <v>36324918</v>
      </c>
      <c r="D314">
        <v>18413230</v>
      </c>
      <c r="E314">
        <v>1</v>
      </c>
      <c r="F314">
        <v>1</v>
      </c>
      <c r="G314">
        <v>1</v>
      </c>
      <c r="H314">
        <v>1</v>
      </c>
      <c r="I314" t="s">
        <v>615</v>
      </c>
      <c r="J314" t="s">
        <v>3</v>
      </c>
      <c r="K314" t="s">
        <v>616</v>
      </c>
      <c r="L314">
        <v>1369</v>
      </c>
      <c r="N314">
        <v>1013</v>
      </c>
      <c r="O314" t="s">
        <v>579</v>
      </c>
      <c r="P314" t="s">
        <v>579</v>
      </c>
      <c r="Q314">
        <v>1</v>
      </c>
      <c r="W314">
        <v>0</v>
      </c>
      <c r="X314">
        <v>355262106</v>
      </c>
      <c r="Y314">
        <v>102.95949999999999</v>
      </c>
      <c r="AA314">
        <v>0</v>
      </c>
      <c r="AB314">
        <v>0</v>
      </c>
      <c r="AC314">
        <v>0</v>
      </c>
      <c r="AD314">
        <v>260.99</v>
      </c>
      <c r="AE314">
        <v>0</v>
      </c>
      <c r="AF314">
        <v>0</v>
      </c>
      <c r="AG314">
        <v>0</v>
      </c>
      <c r="AH314">
        <v>260.99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3</v>
      </c>
      <c r="AT314">
        <v>89.53</v>
      </c>
      <c r="AU314" t="s">
        <v>168</v>
      </c>
      <c r="AV314">
        <v>1</v>
      </c>
      <c r="AW314">
        <v>2</v>
      </c>
      <c r="AX314">
        <v>36324919</v>
      </c>
      <c r="AY314">
        <v>1</v>
      </c>
      <c r="AZ314">
        <v>0</v>
      </c>
      <c r="BA314">
        <v>315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Y314*Source!I743</f>
        <v>2.0591900000000001</v>
      </c>
      <c r="CY314">
        <f>AD314</f>
        <v>260.99</v>
      </c>
      <c r="CZ314">
        <f>AH314</f>
        <v>260.99</v>
      </c>
      <c r="DA314">
        <f>AL314</f>
        <v>1</v>
      </c>
      <c r="DB314">
        <f>ROUND((ROUND(AT314*CZ314,2)*1.15),6)</f>
        <v>26871.394499999999</v>
      </c>
      <c r="DC314">
        <f>ROUND((ROUND(AT314*AG314,2)*1.15),6)</f>
        <v>0</v>
      </c>
    </row>
    <row r="315" spans="1:107">
      <c r="A315">
        <f>ROW(Source!A743)</f>
        <v>743</v>
      </c>
      <c r="B315">
        <v>33525518</v>
      </c>
      <c r="C315">
        <v>36324918</v>
      </c>
      <c r="D315">
        <v>121548</v>
      </c>
      <c r="E315">
        <v>1</v>
      </c>
      <c r="F315">
        <v>1</v>
      </c>
      <c r="G315">
        <v>1</v>
      </c>
      <c r="H315">
        <v>1</v>
      </c>
      <c r="I315" t="s">
        <v>30</v>
      </c>
      <c r="J315" t="s">
        <v>3</v>
      </c>
      <c r="K315" t="s">
        <v>580</v>
      </c>
      <c r="L315">
        <v>608254</v>
      </c>
      <c r="N315">
        <v>1013</v>
      </c>
      <c r="O315" t="s">
        <v>581</v>
      </c>
      <c r="P315" t="s">
        <v>581</v>
      </c>
      <c r="Q315">
        <v>1</v>
      </c>
      <c r="W315">
        <v>0</v>
      </c>
      <c r="X315">
        <v>-185737400</v>
      </c>
      <c r="Y315">
        <v>12.112499999999999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3</v>
      </c>
      <c r="AT315">
        <v>9.69</v>
      </c>
      <c r="AU315" t="s">
        <v>167</v>
      </c>
      <c r="AV315">
        <v>2</v>
      </c>
      <c r="AW315">
        <v>2</v>
      </c>
      <c r="AX315">
        <v>36324920</v>
      </c>
      <c r="AY315">
        <v>1</v>
      </c>
      <c r="AZ315">
        <v>0</v>
      </c>
      <c r="BA315">
        <v>316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Y315*Source!I743</f>
        <v>0.24224999999999999</v>
      </c>
      <c r="CY315">
        <f>AD315</f>
        <v>0</v>
      </c>
      <c r="CZ315">
        <f>AH315</f>
        <v>0</v>
      </c>
      <c r="DA315">
        <f>AL315</f>
        <v>1</v>
      </c>
      <c r="DB315">
        <f>ROUND((ROUND(AT315*CZ315,2)*1.25),6)</f>
        <v>0</v>
      </c>
      <c r="DC315">
        <f>ROUND((ROUND(AT315*AG315,2)*1.25),6)</f>
        <v>0</v>
      </c>
    </row>
    <row r="316" spans="1:107">
      <c r="A316">
        <f>ROW(Source!A743)</f>
        <v>743</v>
      </c>
      <c r="B316">
        <v>33525518</v>
      </c>
      <c r="C316">
        <v>36324918</v>
      </c>
      <c r="D316">
        <v>29172268</v>
      </c>
      <c r="E316">
        <v>1</v>
      </c>
      <c r="F316">
        <v>1</v>
      </c>
      <c r="G316">
        <v>1</v>
      </c>
      <c r="H316">
        <v>2</v>
      </c>
      <c r="I316" t="s">
        <v>726</v>
      </c>
      <c r="J316" t="s">
        <v>727</v>
      </c>
      <c r="K316" t="s">
        <v>728</v>
      </c>
      <c r="L316">
        <v>1368</v>
      </c>
      <c r="N316">
        <v>1011</v>
      </c>
      <c r="O316" t="s">
        <v>585</v>
      </c>
      <c r="P316" t="s">
        <v>585</v>
      </c>
      <c r="Q316">
        <v>1</v>
      </c>
      <c r="W316">
        <v>0</v>
      </c>
      <c r="X316">
        <v>-438066613</v>
      </c>
      <c r="Y316">
        <v>12.112499999999999</v>
      </c>
      <c r="AA316">
        <v>0</v>
      </c>
      <c r="AB316">
        <v>867.46</v>
      </c>
      <c r="AC316">
        <v>427.95</v>
      </c>
      <c r="AD316">
        <v>0</v>
      </c>
      <c r="AE316">
        <v>0</v>
      </c>
      <c r="AF316">
        <v>86.4</v>
      </c>
      <c r="AG316">
        <v>13.5</v>
      </c>
      <c r="AH316">
        <v>0</v>
      </c>
      <c r="AI316">
        <v>1</v>
      </c>
      <c r="AJ316">
        <v>10.039999999999999</v>
      </c>
      <c r="AK316">
        <v>31.7</v>
      </c>
      <c r="AL316">
        <v>1</v>
      </c>
      <c r="AN316">
        <v>0</v>
      </c>
      <c r="AO316">
        <v>1</v>
      </c>
      <c r="AP316">
        <v>1</v>
      </c>
      <c r="AQ316">
        <v>0</v>
      </c>
      <c r="AR316">
        <v>0</v>
      </c>
      <c r="AS316" t="s">
        <v>3</v>
      </c>
      <c r="AT316">
        <v>9.69</v>
      </c>
      <c r="AU316" t="s">
        <v>167</v>
      </c>
      <c r="AV316">
        <v>0</v>
      </c>
      <c r="AW316">
        <v>2</v>
      </c>
      <c r="AX316">
        <v>36324921</v>
      </c>
      <c r="AY316">
        <v>1</v>
      </c>
      <c r="AZ316">
        <v>0</v>
      </c>
      <c r="BA316">
        <v>317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Y316*Source!I743</f>
        <v>0.24224999999999999</v>
      </c>
      <c r="CY316">
        <f>AB316</f>
        <v>867.46</v>
      </c>
      <c r="CZ316">
        <f>AF316</f>
        <v>86.4</v>
      </c>
      <c r="DA316">
        <f>AJ316</f>
        <v>10.039999999999999</v>
      </c>
      <c r="DB316">
        <f>ROUND((ROUND(AT316*CZ316,2)*1.25),6)</f>
        <v>1046.5250000000001</v>
      </c>
      <c r="DC316">
        <f>ROUND((ROUND(AT316*AG316,2)*1.25),6)</f>
        <v>163.52500000000001</v>
      </c>
    </row>
    <row r="317" spans="1:107">
      <c r="A317">
        <f>ROW(Source!A743)</f>
        <v>743</v>
      </c>
      <c r="B317">
        <v>33525518</v>
      </c>
      <c r="C317">
        <v>36324918</v>
      </c>
      <c r="D317">
        <v>29174913</v>
      </c>
      <c r="E317">
        <v>1</v>
      </c>
      <c r="F317">
        <v>1</v>
      </c>
      <c r="G317">
        <v>1</v>
      </c>
      <c r="H317">
        <v>2</v>
      </c>
      <c r="I317" t="s">
        <v>606</v>
      </c>
      <c r="J317" t="s">
        <v>729</v>
      </c>
      <c r="K317" t="s">
        <v>608</v>
      </c>
      <c r="L317">
        <v>1368</v>
      </c>
      <c r="N317">
        <v>1011</v>
      </c>
      <c r="O317" t="s">
        <v>585</v>
      </c>
      <c r="P317" t="s">
        <v>585</v>
      </c>
      <c r="Q317">
        <v>1</v>
      </c>
      <c r="W317">
        <v>0</v>
      </c>
      <c r="X317">
        <v>1230759911</v>
      </c>
      <c r="Y317">
        <v>2.4874999999999998</v>
      </c>
      <c r="AA317">
        <v>0</v>
      </c>
      <c r="AB317">
        <v>908.31</v>
      </c>
      <c r="AC317">
        <v>367.72</v>
      </c>
      <c r="AD317">
        <v>0</v>
      </c>
      <c r="AE317">
        <v>0</v>
      </c>
      <c r="AF317">
        <v>87.17</v>
      </c>
      <c r="AG317">
        <v>11.6</v>
      </c>
      <c r="AH317">
        <v>0</v>
      </c>
      <c r="AI317">
        <v>1</v>
      </c>
      <c r="AJ317">
        <v>10.42</v>
      </c>
      <c r="AK317">
        <v>31.7</v>
      </c>
      <c r="AL317">
        <v>1</v>
      </c>
      <c r="AN317">
        <v>0</v>
      </c>
      <c r="AO317">
        <v>1</v>
      </c>
      <c r="AP317">
        <v>1</v>
      </c>
      <c r="AQ317">
        <v>0</v>
      </c>
      <c r="AR317">
        <v>0</v>
      </c>
      <c r="AS317" t="s">
        <v>3</v>
      </c>
      <c r="AT317">
        <v>1.99</v>
      </c>
      <c r="AU317" t="s">
        <v>167</v>
      </c>
      <c r="AV317">
        <v>0</v>
      </c>
      <c r="AW317">
        <v>2</v>
      </c>
      <c r="AX317">
        <v>36324922</v>
      </c>
      <c r="AY317">
        <v>1</v>
      </c>
      <c r="AZ317">
        <v>0</v>
      </c>
      <c r="BA317">
        <v>318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Y317*Source!I743</f>
        <v>4.9749999999999996E-2</v>
      </c>
      <c r="CY317">
        <f>AB317</f>
        <v>908.31</v>
      </c>
      <c r="CZ317">
        <f>AF317</f>
        <v>87.17</v>
      </c>
      <c r="DA317">
        <f>AJ317</f>
        <v>10.42</v>
      </c>
      <c r="DB317">
        <f>ROUND((ROUND(AT317*CZ317,2)*1.25),6)</f>
        <v>216.83750000000001</v>
      </c>
      <c r="DC317">
        <f>ROUND((ROUND(AT317*AG317,2)*1.25),6)</f>
        <v>28.85</v>
      </c>
    </row>
    <row r="318" spans="1:107">
      <c r="A318">
        <f>ROW(Source!A743)</f>
        <v>743</v>
      </c>
      <c r="B318">
        <v>33525518</v>
      </c>
      <c r="C318">
        <v>36324918</v>
      </c>
      <c r="D318">
        <v>29114836</v>
      </c>
      <c r="E318">
        <v>1</v>
      </c>
      <c r="F318">
        <v>1</v>
      </c>
      <c r="G318">
        <v>1</v>
      </c>
      <c r="H318">
        <v>3</v>
      </c>
      <c r="I318" t="s">
        <v>255</v>
      </c>
      <c r="J318" t="s">
        <v>258</v>
      </c>
      <c r="K318" t="s">
        <v>256</v>
      </c>
      <c r="L318">
        <v>1035</v>
      </c>
      <c r="N318">
        <v>1013</v>
      </c>
      <c r="O318" t="s">
        <v>257</v>
      </c>
      <c r="P318" t="s">
        <v>257</v>
      </c>
      <c r="Q318">
        <v>1</v>
      </c>
      <c r="W318">
        <v>0</v>
      </c>
      <c r="X318">
        <v>1837586053</v>
      </c>
      <c r="Y318">
        <v>50</v>
      </c>
      <c r="AA318">
        <v>180.86</v>
      </c>
      <c r="AB318">
        <v>0</v>
      </c>
      <c r="AC318">
        <v>0</v>
      </c>
      <c r="AD318">
        <v>0</v>
      </c>
      <c r="AE318">
        <v>94.69</v>
      </c>
      <c r="AF318">
        <v>0</v>
      </c>
      <c r="AG318">
        <v>0</v>
      </c>
      <c r="AH318">
        <v>0</v>
      </c>
      <c r="AI318">
        <v>1.91</v>
      </c>
      <c r="AJ318">
        <v>1</v>
      </c>
      <c r="AK318">
        <v>1</v>
      </c>
      <c r="AL318">
        <v>1</v>
      </c>
      <c r="AN318">
        <v>0</v>
      </c>
      <c r="AO318">
        <v>0</v>
      </c>
      <c r="AP318">
        <v>0</v>
      </c>
      <c r="AQ318">
        <v>0</v>
      </c>
      <c r="AR318">
        <v>0</v>
      </c>
      <c r="AS318" t="s">
        <v>3</v>
      </c>
      <c r="AT318">
        <v>50</v>
      </c>
      <c r="AU318" t="s">
        <v>3</v>
      </c>
      <c r="AV318">
        <v>0</v>
      </c>
      <c r="AW318">
        <v>1</v>
      </c>
      <c r="AX318">
        <v>-1</v>
      </c>
      <c r="AY318">
        <v>0</v>
      </c>
      <c r="AZ318">
        <v>0</v>
      </c>
      <c r="BA318" t="s">
        <v>3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Y318*Source!I743</f>
        <v>1</v>
      </c>
      <c r="CY318">
        <f t="shared" ref="CY318:CY325" si="15">AA318</f>
        <v>180.86</v>
      </c>
      <c r="CZ318">
        <f t="shared" ref="CZ318:CZ325" si="16">AE318</f>
        <v>94.69</v>
      </c>
      <c r="DA318">
        <f t="shared" ref="DA318:DA325" si="17">AI318</f>
        <v>1.91</v>
      </c>
      <c r="DB318">
        <f t="shared" ref="DB318:DB325" si="18">ROUND(ROUND(AT318*CZ318,2),6)</f>
        <v>4734.5</v>
      </c>
      <c r="DC318">
        <f t="shared" ref="DC318:DC325" si="19">ROUND(ROUND(AT318*AG318,2),6)</f>
        <v>0</v>
      </c>
    </row>
    <row r="319" spans="1:107">
      <c r="A319">
        <f>ROW(Source!A743)</f>
        <v>743</v>
      </c>
      <c r="B319">
        <v>33525518</v>
      </c>
      <c r="C319">
        <v>36324918</v>
      </c>
      <c r="D319">
        <v>29112547</v>
      </c>
      <c r="E319">
        <v>1</v>
      </c>
      <c r="F319">
        <v>1</v>
      </c>
      <c r="G319">
        <v>1</v>
      </c>
      <c r="H319">
        <v>3</v>
      </c>
      <c r="I319" t="s">
        <v>730</v>
      </c>
      <c r="J319" t="s">
        <v>731</v>
      </c>
      <c r="K319" t="s">
        <v>732</v>
      </c>
      <c r="L319">
        <v>1346</v>
      </c>
      <c r="N319">
        <v>1009</v>
      </c>
      <c r="O319" t="s">
        <v>191</v>
      </c>
      <c r="P319" t="s">
        <v>191</v>
      </c>
      <c r="Q319">
        <v>1</v>
      </c>
      <c r="W319">
        <v>0</v>
      </c>
      <c r="X319">
        <v>61591711</v>
      </c>
      <c r="Y319">
        <v>37.5</v>
      </c>
      <c r="AA319">
        <v>71.819999999999993</v>
      </c>
      <c r="AB319">
        <v>0</v>
      </c>
      <c r="AC319">
        <v>0</v>
      </c>
      <c r="AD319">
        <v>0</v>
      </c>
      <c r="AE319">
        <v>10.26</v>
      </c>
      <c r="AF319">
        <v>0</v>
      </c>
      <c r="AG319">
        <v>0</v>
      </c>
      <c r="AH319">
        <v>0</v>
      </c>
      <c r="AI319">
        <v>7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3</v>
      </c>
      <c r="AT319">
        <v>37.5</v>
      </c>
      <c r="AU319" t="s">
        <v>3</v>
      </c>
      <c r="AV319">
        <v>0</v>
      </c>
      <c r="AW319">
        <v>2</v>
      </c>
      <c r="AX319">
        <v>36324923</v>
      </c>
      <c r="AY319">
        <v>1</v>
      </c>
      <c r="AZ319">
        <v>0</v>
      </c>
      <c r="BA319">
        <v>319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Y319*Source!I743</f>
        <v>0.75</v>
      </c>
      <c r="CY319">
        <f t="shared" si="15"/>
        <v>71.819999999999993</v>
      </c>
      <c r="CZ319">
        <f t="shared" si="16"/>
        <v>10.26</v>
      </c>
      <c r="DA319">
        <f t="shared" si="17"/>
        <v>7</v>
      </c>
      <c r="DB319">
        <f t="shared" si="18"/>
        <v>384.75</v>
      </c>
      <c r="DC319">
        <f t="shared" si="19"/>
        <v>0</v>
      </c>
    </row>
    <row r="320" spans="1:107">
      <c r="A320">
        <f>ROW(Source!A743)</f>
        <v>743</v>
      </c>
      <c r="B320">
        <v>33525518</v>
      </c>
      <c r="C320">
        <v>36324918</v>
      </c>
      <c r="D320">
        <v>29114332</v>
      </c>
      <c r="E320">
        <v>1</v>
      </c>
      <c r="F320">
        <v>1</v>
      </c>
      <c r="G320">
        <v>1</v>
      </c>
      <c r="H320">
        <v>3</v>
      </c>
      <c r="I320" t="s">
        <v>635</v>
      </c>
      <c r="J320" t="s">
        <v>733</v>
      </c>
      <c r="K320" t="s">
        <v>637</v>
      </c>
      <c r="L320">
        <v>1348</v>
      </c>
      <c r="N320">
        <v>1009</v>
      </c>
      <c r="O320" t="s">
        <v>28</v>
      </c>
      <c r="P320" t="s">
        <v>28</v>
      </c>
      <c r="Q320">
        <v>1000</v>
      </c>
      <c r="W320">
        <v>0</v>
      </c>
      <c r="X320">
        <v>1561117559</v>
      </c>
      <c r="Y320">
        <v>4.13E-3</v>
      </c>
      <c r="AA320">
        <v>53302.1</v>
      </c>
      <c r="AB320">
        <v>0</v>
      </c>
      <c r="AC320">
        <v>0</v>
      </c>
      <c r="AD320">
        <v>0</v>
      </c>
      <c r="AE320">
        <v>11978</v>
      </c>
      <c r="AF320">
        <v>0</v>
      </c>
      <c r="AG320">
        <v>0</v>
      </c>
      <c r="AH320">
        <v>0</v>
      </c>
      <c r="AI320">
        <v>4.45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3</v>
      </c>
      <c r="AT320">
        <v>4.13E-3</v>
      </c>
      <c r="AU320" t="s">
        <v>3</v>
      </c>
      <c r="AV320">
        <v>0</v>
      </c>
      <c r="AW320">
        <v>2</v>
      </c>
      <c r="AX320">
        <v>36324924</v>
      </c>
      <c r="AY320">
        <v>1</v>
      </c>
      <c r="AZ320">
        <v>0</v>
      </c>
      <c r="BA320">
        <v>320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Y320*Source!I743</f>
        <v>8.2600000000000002E-5</v>
      </c>
      <c r="CY320">
        <f t="shared" si="15"/>
        <v>53302.1</v>
      </c>
      <c r="CZ320">
        <f t="shared" si="16"/>
        <v>11978</v>
      </c>
      <c r="DA320">
        <f t="shared" si="17"/>
        <v>4.45</v>
      </c>
      <c r="DB320">
        <f t="shared" si="18"/>
        <v>49.47</v>
      </c>
      <c r="DC320">
        <f t="shared" si="19"/>
        <v>0</v>
      </c>
    </row>
    <row r="321" spans="1:107">
      <c r="A321">
        <f>ROW(Source!A743)</f>
        <v>743</v>
      </c>
      <c r="B321">
        <v>33525518</v>
      </c>
      <c r="C321">
        <v>36324918</v>
      </c>
      <c r="D321">
        <v>29107989</v>
      </c>
      <c r="E321">
        <v>1</v>
      </c>
      <c r="F321">
        <v>1</v>
      </c>
      <c r="G321">
        <v>1</v>
      </c>
      <c r="H321">
        <v>3</v>
      </c>
      <c r="I321" t="s">
        <v>734</v>
      </c>
      <c r="J321" t="s">
        <v>735</v>
      </c>
      <c r="K321" t="s">
        <v>736</v>
      </c>
      <c r="L321">
        <v>1296</v>
      </c>
      <c r="N321">
        <v>1002</v>
      </c>
      <c r="O321" t="s">
        <v>737</v>
      </c>
      <c r="P321" t="s">
        <v>737</v>
      </c>
      <c r="Q321">
        <v>1</v>
      </c>
      <c r="W321">
        <v>0</v>
      </c>
      <c r="X321">
        <v>-1612727988</v>
      </c>
      <c r="Y321">
        <v>32.4</v>
      </c>
      <c r="AA321">
        <v>162.62</v>
      </c>
      <c r="AB321">
        <v>0</v>
      </c>
      <c r="AC321">
        <v>0</v>
      </c>
      <c r="AD321">
        <v>0</v>
      </c>
      <c r="AE321">
        <v>47</v>
      </c>
      <c r="AF321">
        <v>0</v>
      </c>
      <c r="AG321">
        <v>0</v>
      </c>
      <c r="AH321">
        <v>0</v>
      </c>
      <c r="AI321">
        <v>3.46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3</v>
      </c>
      <c r="AT321">
        <v>32.4</v>
      </c>
      <c r="AU321" t="s">
        <v>3</v>
      </c>
      <c r="AV321">
        <v>0</v>
      </c>
      <c r="AW321">
        <v>2</v>
      </c>
      <c r="AX321">
        <v>36324925</v>
      </c>
      <c r="AY321">
        <v>1</v>
      </c>
      <c r="AZ321">
        <v>0</v>
      </c>
      <c r="BA321">
        <v>321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Y321*Source!I743</f>
        <v>0.64800000000000002</v>
      </c>
      <c r="CY321">
        <f t="shared" si="15"/>
        <v>162.62</v>
      </c>
      <c r="CZ321">
        <f t="shared" si="16"/>
        <v>47</v>
      </c>
      <c r="DA321">
        <f t="shared" si="17"/>
        <v>3.46</v>
      </c>
      <c r="DB321">
        <f t="shared" si="18"/>
        <v>1522.8</v>
      </c>
      <c r="DC321">
        <f t="shared" si="19"/>
        <v>0</v>
      </c>
    </row>
    <row r="322" spans="1:107">
      <c r="A322">
        <f>ROW(Source!A743)</f>
        <v>743</v>
      </c>
      <c r="B322">
        <v>33525518</v>
      </c>
      <c r="C322">
        <v>36324918</v>
      </c>
      <c r="D322">
        <v>29115642</v>
      </c>
      <c r="E322">
        <v>1</v>
      </c>
      <c r="F322">
        <v>1</v>
      </c>
      <c r="G322">
        <v>1</v>
      </c>
      <c r="H322">
        <v>3</v>
      </c>
      <c r="I322" t="s">
        <v>738</v>
      </c>
      <c r="J322" t="s">
        <v>739</v>
      </c>
      <c r="K322" t="s">
        <v>740</v>
      </c>
      <c r="L322">
        <v>1339</v>
      </c>
      <c r="N322">
        <v>1007</v>
      </c>
      <c r="O322" t="s">
        <v>591</v>
      </c>
      <c r="P322" t="s">
        <v>591</v>
      </c>
      <c r="Q322">
        <v>1</v>
      </c>
      <c r="W322">
        <v>0</v>
      </c>
      <c r="X322">
        <v>455834906</v>
      </c>
      <c r="Y322">
        <v>0.08</v>
      </c>
      <c r="AA322">
        <v>5720</v>
      </c>
      <c r="AB322">
        <v>0</v>
      </c>
      <c r="AC322">
        <v>0</v>
      </c>
      <c r="AD322">
        <v>0</v>
      </c>
      <c r="AE322">
        <v>1100</v>
      </c>
      <c r="AF322">
        <v>0</v>
      </c>
      <c r="AG322">
        <v>0</v>
      </c>
      <c r="AH322">
        <v>0</v>
      </c>
      <c r="AI322">
        <v>5.2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3</v>
      </c>
      <c r="AT322">
        <v>0.08</v>
      </c>
      <c r="AU322" t="s">
        <v>3</v>
      </c>
      <c r="AV322">
        <v>0</v>
      </c>
      <c r="AW322">
        <v>2</v>
      </c>
      <c r="AX322">
        <v>36324927</v>
      </c>
      <c r="AY322">
        <v>1</v>
      </c>
      <c r="AZ322">
        <v>0</v>
      </c>
      <c r="BA322">
        <v>323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Y322*Source!I743</f>
        <v>1.6000000000000001E-3</v>
      </c>
      <c r="CY322">
        <f t="shared" si="15"/>
        <v>5720</v>
      </c>
      <c r="CZ322">
        <f t="shared" si="16"/>
        <v>1100</v>
      </c>
      <c r="DA322">
        <f t="shared" si="17"/>
        <v>5.2</v>
      </c>
      <c r="DB322">
        <f t="shared" si="18"/>
        <v>88</v>
      </c>
      <c r="DC322">
        <f t="shared" si="19"/>
        <v>0</v>
      </c>
    </row>
    <row r="323" spans="1:107">
      <c r="A323">
        <f>ROW(Source!A743)</f>
        <v>743</v>
      </c>
      <c r="B323">
        <v>33525518</v>
      </c>
      <c r="C323">
        <v>36324918</v>
      </c>
      <c r="D323">
        <v>29130561</v>
      </c>
      <c r="E323">
        <v>1</v>
      </c>
      <c r="F323">
        <v>1</v>
      </c>
      <c r="G323">
        <v>1</v>
      </c>
      <c r="H323">
        <v>3</v>
      </c>
      <c r="I323" t="s">
        <v>264</v>
      </c>
      <c r="J323" t="s">
        <v>266</v>
      </c>
      <c r="K323" t="s">
        <v>265</v>
      </c>
      <c r="L323">
        <v>1327</v>
      </c>
      <c r="N323">
        <v>1005</v>
      </c>
      <c r="O323" t="s">
        <v>184</v>
      </c>
      <c r="P323" t="s">
        <v>184</v>
      </c>
      <c r="Q323">
        <v>1</v>
      </c>
      <c r="W323">
        <v>1</v>
      </c>
      <c r="X323">
        <v>18916195</v>
      </c>
      <c r="Y323">
        <v>-100</v>
      </c>
      <c r="AA323">
        <v>1039.1400000000001</v>
      </c>
      <c r="AB323">
        <v>0</v>
      </c>
      <c r="AC323">
        <v>0</v>
      </c>
      <c r="AD323">
        <v>0</v>
      </c>
      <c r="AE323">
        <v>207</v>
      </c>
      <c r="AF323">
        <v>0</v>
      </c>
      <c r="AG323">
        <v>0</v>
      </c>
      <c r="AH323">
        <v>0</v>
      </c>
      <c r="AI323">
        <v>5.0199999999999996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0</v>
      </c>
      <c r="AQ323">
        <v>0</v>
      </c>
      <c r="AR323">
        <v>0</v>
      </c>
      <c r="AS323" t="s">
        <v>3</v>
      </c>
      <c r="AT323">
        <v>-100</v>
      </c>
      <c r="AU323" t="s">
        <v>3</v>
      </c>
      <c r="AV323">
        <v>0</v>
      </c>
      <c r="AW323">
        <v>2</v>
      </c>
      <c r="AX323">
        <v>36324928</v>
      </c>
      <c r="AY323">
        <v>1</v>
      </c>
      <c r="AZ323">
        <v>6144</v>
      </c>
      <c r="BA323">
        <v>324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Y323*Source!I743</f>
        <v>-2</v>
      </c>
      <c r="CY323">
        <f t="shared" si="15"/>
        <v>1039.1400000000001</v>
      </c>
      <c r="CZ323">
        <f t="shared" si="16"/>
        <v>207</v>
      </c>
      <c r="DA323">
        <f t="shared" si="17"/>
        <v>5.0199999999999996</v>
      </c>
      <c r="DB323">
        <f t="shared" si="18"/>
        <v>-20700</v>
      </c>
      <c r="DC323">
        <f t="shared" si="19"/>
        <v>0</v>
      </c>
    </row>
    <row r="324" spans="1:107">
      <c r="A324">
        <f>ROW(Source!A743)</f>
        <v>743</v>
      </c>
      <c r="B324">
        <v>33525518</v>
      </c>
      <c r="C324">
        <v>36324918</v>
      </c>
      <c r="D324">
        <v>29130511</v>
      </c>
      <c r="E324">
        <v>1</v>
      </c>
      <c r="F324">
        <v>1</v>
      </c>
      <c r="G324">
        <v>1</v>
      </c>
      <c r="H324">
        <v>3</v>
      </c>
      <c r="I324" t="s">
        <v>260</v>
      </c>
      <c r="J324" t="s">
        <v>262</v>
      </c>
      <c r="K324" t="s">
        <v>261</v>
      </c>
      <c r="L324">
        <v>1327</v>
      </c>
      <c r="N324">
        <v>1005</v>
      </c>
      <c r="O324" t="s">
        <v>184</v>
      </c>
      <c r="P324" t="s">
        <v>184</v>
      </c>
      <c r="Q324">
        <v>1</v>
      </c>
      <c r="W324">
        <v>0</v>
      </c>
      <c r="X324">
        <v>-424580404</v>
      </c>
      <c r="Y324">
        <v>100</v>
      </c>
      <c r="AA324">
        <v>5361.04</v>
      </c>
      <c r="AB324">
        <v>0</v>
      </c>
      <c r="AC324">
        <v>0</v>
      </c>
      <c r="AD324">
        <v>0</v>
      </c>
      <c r="AE324">
        <v>2102.37</v>
      </c>
      <c r="AF324">
        <v>0</v>
      </c>
      <c r="AG324">
        <v>0</v>
      </c>
      <c r="AH324">
        <v>0</v>
      </c>
      <c r="AI324">
        <v>2.5499999999999998</v>
      </c>
      <c r="AJ324">
        <v>1</v>
      </c>
      <c r="AK324">
        <v>1</v>
      </c>
      <c r="AL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 t="s">
        <v>3</v>
      </c>
      <c r="AT324">
        <v>100</v>
      </c>
      <c r="AU324" t="s">
        <v>3</v>
      </c>
      <c r="AV324">
        <v>0</v>
      </c>
      <c r="AW324">
        <v>1</v>
      </c>
      <c r="AX324">
        <v>-1</v>
      </c>
      <c r="AY324">
        <v>0</v>
      </c>
      <c r="AZ324">
        <v>0</v>
      </c>
      <c r="BA324" t="s">
        <v>3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Y324*Source!I743</f>
        <v>2</v>
      </c>
      <c r="CY324">
        <f t="shared" si="15"/>
        <v>5361.04</v>
      </c>
      <c r="CZ324">
        <f t="shared" si="16"/>
        <v>2102.37</v>
      </c>
      <c r="DA324">
        <f t="shared" si="17"/>
        <v>2.5499999999999998</v>
      </c>
      <c r="DB324">
        <f t="shared" si="18"/>
        <v>210237</v>
      </c>
      <c r="DC324">
        <f t="shared" si="19"/>
        <v>0</v>
      </c>
    </row>
    <row r="325" spans="1:107">
      <c r="A325">
        <f>ROW(Source!A743)</f>
        <v>743</v>
      </c>
      <c r="B325">
        <v>33525518</v>
      </c>
      <c r="C325">
        <v>36324918</v>
      </c>
      <c r="D325">
        <v>29145217</v>
      </c>
      <c r="E325">
        <v>1</v>
      </c>
      <c r="F325">
        <v>1</v>
      </c>
      <c r="G325">
        <v>1</v>
      </c>
      <c r="H325">
        <v>3</v>
      </c>
      <c r="I325" t="s">
        <v>741</v>
      </c>
      <c r="J325" t="s">
        <v>742</v>
      </c>
      <c r="K325" t="s">
        <v>743</v>
      </c>
      <c r="L325">
        <v>1339</v>
      </c>
      <c r="N325">
        <v>1007</v>
      </c>
      <c r="O325" t="s">
        <v>591</v>
      </c>
      <c r="P325" t="s">
        <v>591</v>
      </c>
      <c r="Q325">
        <v>1</v>
      </c>
      <c r="W325">
        <v>0</v>
      </c>
      <c r="X325">
        <v>-879503420</v>
      </c>
      <c r="Y325">
        <v>0.105</v>
      </c>
      <c r="AA325">
        <v>3334.24</v>
      </c>
      <c r="AB325">
        <v>0</v>
      </c>
      <c r="AC325">
        <v>0</v>
      </c>
      <c r="AD325">
        <v>0</v>
      </c>
      <c r="AE325">
        <v>458</v>
      </c>
      <c r="AF325">
        <v>0</v>
      </c>
      <c r="AG325">
        <v>0</v>
      </c>
      <c r="AH325">
        <v>0</v>
      </c>
      <c r="AI325">
        <v>7.28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0</v>
      </c>
      <c r="AQ325">
        <v>0</v>
      </c>
      <c r="AR325">
        <v>0</v>
      </c>
      <c r="AS325" t="s">
        <v>3</v>
      </c>
      <c r="AT325">
        <v>0.105</v>
      </c>
      <c r="AU325" t="s">
        <v>3</v>
      </c>
      <c r="AV325">
        <v>0</v>
      </c>
      <c r="AW325">
        <v>2</v>
      </c>
      <c r="AX325">
        <v>36324929</v>
      </c>
      <c r="AY325">
        <v>1</v>
      </c>
      <c r="AZ325">
        <v>0</v>
      </c>
      <c r="BA325">
        <v>325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Y325*Source!I743</f>
        <v>2.0999999999999999E-3</v>
      </c>
      <c r="CY325">
        <f t="shared" si="15"/>
        <v>3334.24</v>
      </c>
      <c r="CZ325">
        <f t="shared" si="16"/>
        <v>458</v>
      </c>
      <c r="DA325">
        <f t="shared" si="17"/>
        <v>7.28</v>
      </c>
      <c r="DB325">
        <f t="shared" si="18"/>
        <v>48.09</v>
      </c>
      <c r="DC325">
        <f t="shared" si="19"/>
        <v>0</v>
      </c>
    </row>
    <row r="326" spans="1:107">
      <c r="A326">
        <f>ROW(Source!A747)</f>
        <v>747</v>
      </c>
      <c r="B326">
        <v>33525518</v>
      </c>
      <c r="C326">
        <v>36144640</v>
      </c>
      <c r="D326">
        <v>18410280</v>
      </c>
      <c r="E326">
        <v>1</v>
      </c>
      <c r="F326">
        <v>1</v>
      </c>
      <c r="G326">
        <v>1</v>
      </c>
      <c r="H326">
        <v>1</v>
      </c>
      <c r="I326" t="s">
        <v>744</v>
      </c>
      <c r="J326" t="s">
        <v>3</v>
      </c>
      <c r="K326" t="s">
        <v>745</v>
      </c>
      <c r="L326">
        <v>1369</v>
      </c>
      <c r="N326">
        <v>1013</v>
      </c>
      <c r="O326" t="s">
        <v>579</v>
      </c>
      <c r="P326" t="s">
        <v>579</v>
      </c>
      <c r="Q326">
        <v>1</v>
      </c>
      <c r="W326">
        <v>0</v>
      </c>
      <c r="X326">
        <v>-464685602</v>
      </c>
      <c r="Y326">
        <v>13.788499999999999</v>
      </c>
      <c r="AA326">
        <v>0</v>
      </c>
      <c r="AB326">
        <v>0</v>
      </c>
      <c r="AC326">
        <v>0</v>
      </c>
      <c r="AD326">
        <v>270.37</v>
      </c>
      <c r="AE326">
        <v>0</v>
      </c>
      <c r="AF326">
        <v>0</v>
      </c>
      <c r="AG326">
        <v>0</v>
      </c>
      <c r="AH326">
        <v>270.37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3</v>
      </c>
      <c r="AT326">
        <v>11.99</v>
      </c>
      <c r="AU326" t="s">
        <v>168</v>
      </c>
      <c r="AV326">
        <v>1</v>
      </c>
      <c r="AW326">
        <v>2</v>
      </c>
      <c r="AX326">
        <v>36144641</v>
      </c>
      <c r="AY326">
        <v>1</v>
      </c>
      <c r="AZ326">
        <v>0</v>
      </c>
      <c r="BA326">
        <v>326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Y326*Source!I747</f>
        <v>10.2448555</v>
      </c>
      <c r="CY326">
        <f>AD326</f>
        <v>270.37</v>
      </c>
      <c r="CZ326">
        <f>AH326</f>
        <v>270.37</v>
      </c>
      <c r="DA326">
        <f>AL326</f>
        <v>1</v>
      </c>
      <c r="DB326">
        <f>ROUND((ROUND(AT326*CZ326,2)*1.15),6)</f>
        <v>3728.0010000000002</v>
      </c>
      <c r="DC326">
        <f>ROUND((ROUND(AT326*AG326,2)*1.15),6)</f>
        <v>0</v>
      </c>
    </row>
    <row r="327" spans="1:107">
      <c r="A327">
        <f>ROW(Source!A747)</f>
        <v>747</v>
      </c>
      <c r="B327">
        <v>33525518</v>
      </c>
      <c r="C327">
        <v>36144640</v>
      </c>
      <c r="D327">
        <v>121548</v>
      </c>
      <c r="E327">
        <v>1</v>
      </c>
      <c r="F327">
        <v>1</v>
      </c>
      <c r="G327">
        <v>1</v>
      </c>
      <c r="H327">
        <v>1</v>
      </c>
      <c r="I327" t="s">
        <v>30</v>
      </c>
      <c r="J327" t="s">
        <v>3</v>
      </c>
      <c r="K327" t="s">
        <v>580</v>
      </c>
      <c r="L327">
        <v>608254</v>
      </c>
      <c r="N327">
        <v>1013</v>
      </c>
      <c r="O327" t="s">
        <v>581</v>
      </c>
      <c r="P327" t="s">
        <v>581</v>
      </c>
      <c r="Q327">
        <v>1</v>
      </c>
      <c r="W327">
        <v>0</v>
      </c>
      <c r="X327">
        <v>-185737400</v>
      </c>
      <c r="Y327">
        <v>1.2500000000000001E-2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1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3</v>
      </c>
      <c r="AT327">
        <v>0.01</v>
      </c>
      <c r="AU327" t="s">
        <v>167</v>
      </c>
      <c r="AV327">
        <v>2</v>
      </c>
      <c r="AW327">
        <v>2</v>
      </c>
      <c r="AX327">
        <v>36144642</v>
      </c>
      <c r="AY327">
        <v>1</v>
      </c>
      <c r="AZ327">
        <v>0</v>
      </c>
      <c r="BA327">
        <v>327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Y327*Source!I747</f>
        <v>9.2875000000000006E-3</v>
      </c>
      <c r="CY327">
        <f>AD327</f>
        <v>0</v>
      </c>
      <c r="CZ327">
        <f>AH327</f>
        <v>0</v>
      </c>
      <c r="DA327">
        <f>AL327</f>
        <v>1</v>
      </c>
      <c r="DB327">
        <f>ROUND((ROUND(AT327*CZ327,2)*1.25),6)</f>
        <v>0</v>
      </c>
      <c r="DC327">
        <f>ROUND((ROUND(AT327*AG327,2)*1.25),6)</f>
        <v>0</v>
      </c>
    </row>
    <row r="328" spans="1:107">
      <c r="A328">
        <f>ROW(Source!A747)</f>
        <v>747</v>
      </c>
      <c r="B328">
        <v>33525518</v>
      </c>
      <c r="C328">
        <v>36144640</v>
      </c>
      <c r="D328">
        <v>29172556</v>
      </c>
      <c r="E328">
        <v>1</v>
      </c>
      <c r="F328">
        <v>1</v>
      </c>
      <c r="G328">
        <v>1</v>
      </c>
      <c r="H328">
        <v>2</v>
      </c>
      <c r="I328" t="s">
        <v>582</v>
      </c>
      <c r="J328" t="s">
        <v>583</v>
      </c>
      <c r="K328" t="s">
        <v>584</v>
      </c>
      <c r="L328">
        <v>1368</v>
      </c>
      <c r="N328">
        <v>1011</v>
      </c>
      <c r="O328" t="s">
        <v>585</v>
      </c>
      <c r="P328" t="s">
        <v>585</v>
      </c>
      <c r="Q328">
        <v>1</v>
      </c>
      <c r="W328">
        <v>0</v>
      </c>
      <c r="X328">
        <v>-1302720870</v>
      </c>
      <c r="Y328">
        <v>1.2500000000000001E-2</v>
      </c>
      <c r="AA328">
        <v>0</v>
      </c>
      <c r="AB328">
        <v>445.46</v>
      </c>
      <c r="AC328">
        <v>427.95</v>
      </c>
      <c r="AD328">
        <v>0</v>
      </c>
      <c r="AE328">
        <v>0</v>
      </c>
      <c r="AF328">
        <v>31.26</v>
      </c>
      <c r="AG328">
        <v>13.5</v>
      </c>
      <c r="AH328">
        <v>0</v>
      </c>
      <c r="AI328">
        <v>1</v>
      </c>
      <c r="AJ328">
        <v>14.25</v>
      </c>
      <c r="AK328">
        <v>31.7</v>
      </c>
      <c r="AL328">
        <v>1</v>
      </c>
      <c r="AN328">
        <v>0</v>
      </c>
      <c r="AO328">
        <v>1</v>
      </c>
      <c r="AP328">
        <v>1</v>
      </c>
      <c r="AQ328">
        <v>0</v>
      </c>
      <c r="AR328">
        <v>0</v>
      </c>
      <c r="AS328" t="s">
        <v>3</v>
      </c>
      <c r="AT328">
        <v>0.01</v>
      </c>
      <c r="AU328" t="s">
        <v>167</v>
      </c>
      <c r="AV328">
        <v>0</v>
      </c>
      <c r="AW328">
        <v>2</v>
      </c>
      <c r="AX328">
        <v>36144643</v>
      </c>
      <c r="AY328">
        <v>1</v>
      </c>
      <c r="AZ328">
        <v>0</v>
      </c>
      <c r="BA328">
        <v>328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Y328*Source!I747</f>
        <v>9.2875000000000006E-3</v>
      </c>
      <c r="CY328">
        <f>AB328</f>
        <v>445.46</v>
      </c>
      <c r="CZ328">
        <f>AF328</f>
        <v>31.26</v>
      </c>
      <c r="DA328">
        <f>AJ328</f>
        <v>14.25</v>
      </c>
      <c r="DB328">
        <f>ROUND((ROUND(AT328*CZ328,2)*1.25),6)</f>
        <v>0.38750000000000001</v>
      </c>
      <c r="DC328">
        <f>ROUND((ROUND(AT328*AG328,2)*1.25),6)</f>
        <v>0.17499999999999999</v>
      </c>
    </row>
    <row r="329" spans="1:107">
      <c r="A329">
        <f>ROW(Source!A747)</f>
        <v>747</v>
      </c>
      <c r="B329">
        <v>33525518</v>
      </c>
      <c r="C329">
        <v>36144640</v>
      </c>
      <c r="D329">
        <v>29174913</v>
      </c>
      <c r="E329">
        <v>1</v>
      </c>
      <c r="F329">
        <v>1</v>
      </c>
      <c r="G329">
        <v>1</v>
      </c>
      <c r="H329">
        <v>2</v>
      </c>
      <c r="I329" t="s">
        <v>606</v>
      </c>
      <c r="J329" t="s">
        <v>607</v>
      </c>
      <c r="K329" t="s">
        <v>608</v>
      </c>
      <c r="L329">
        <v>1368</v>
      </c>
      <c r="N329">
        <v>1011</v>
      </c>
      <c r="O329" t="s">
        <v>585</v>
      </c>
      <c r="P329" t="s">
        <v>585</v>
      </c>
      <c r="Q329">
        <v>1</v>
      </c>
      <c r="W329">
        <v>0</v>
      </c>
      <c r="X329">
        <v>458544584</v>
      </c>
      <c r="Y329">
        <v>3.7499999999999999E-2</v>
      </c>
      <c r="AA329">
        <v>0</v>
      </c>
      <c r="AB329">
        <v>908.31</v>
      </c>
      <c r="AC329">
        <v>367.72</v>
      </c>
      <c r="AD329">
        <v>0</v>
      </c>
      <c r="AE329">
        <v>0</v>
      </c>
      <c r="AF329">
        <v>87.17</v>
      </c>
      <c r="AG329">
        <v>11.6</v>
      </c>
      <c r="AH329">
        <v>0</v>
      </c>
      <c r="AI329">
        <v>1</v>
      </c>
      <c r="AJ329">
        <v>10.42</v>
      </c>
      <c r="AK329">
        <v>31.7</v>
      </c>
      <c r="AL329">
        <v>1</v>
      </c>
      <c r="AN329">
        <v>0</v>
      </c>
      <c r="AO329">
        <v>1</v>
      </c>
      <c r="AP329">
        <v>1</v>
      </c>
      <c r="AQ329">
        <v>0</v>
      </c>
      <c r="AR329">
        <v>0</v>
      </c>
      <c r="AS329" t="s">
        <v>3</v>
      </c>
      <c r="AT329">
        <v>0.03</v>
      </c>
      <c r="AU329" t="s">
        <v>167</v>
      </c>
      <c r="AV329">
        <v>0</v>
      </c>
      <c r="AW329">
        <v>2</v>
      </c>
      <c r="AX329">
        <v>36144644</v>
      </c>
      <c r="AY329">
        <v>1</v>
      </c>
      <c r="AZ329">
        <v>0</v>
      </c>
      <c r="BA329">
        <v>329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Y329*Source!I747</f>
        <v>2.7862499999999998E-2</v>
      </c>
      <c r="CY329">
        <f>AB329</f>
        <v>908.31</v>
      </c>
      <c r="CZ329">
        <f>AF329</f>
        <v>87.17</v>
      </c>
      <c r="DA329">
        <f>AJ329</f>
        <v>10.42</v>
      </c>
      <c r="DB329">
        <f>ROUND((ROUND(AT329*CZ329,2)*1.25),6)</f>
        <v>3.2749999999999999</v>
      </c>
      <c r="DC329">
        <f>ROUND((ROUND(AT329*AG329,2)*1.25),6)</f>
        <v>0.4375</v>
      </c>
    </row>
    <row r="330" spans="1:107">
      <c r="A330">
        <f>ROW(Source!A747)</f>
        <v>747</v>
      </c>
      <c r="B330">
        <v>33525518</v>
      </c>
      <c r="C330">
        <v>36144640</v>
      </c>
      <c r="D330">
        <v>29107779</v>
      </c>
      <c r="E330">
        <v>1</v>
      </c>
      <c r="F330">
        <v>1</v>
      </c>
      <c r="G330">
        <v>1</v>
      </c>
      <c r="H330">
        <v>3</v>
      </c>
      <c r="I330" t="s">
        <v>746</v>
      </c>
      <c r="J330" t="s">
        <v>747</v>
      </c>
      <c r="K330" t="s">
        <v>748</v>
      </c>
      <c r="L330">
        <v>1327</v>
      </c>
      <c r="N330">
        <v>1005</v>
      </c>
      <c r="O330" t="s">
        <v>184</v>
      </c>
      <c r="P330" t="s">
        <v>184</v>
      </c>
      <c r="Q330">
        <v>1</v>
      </c>
      <c r="W330">
        <v>0</v>
      </c>
      <c r="X330">
        <v>2125256490</v>
      </c>
      <c r="Y330">
        <v>4.4000000000000004</v>
      </c>
      <c r="AA330">
        <v>203.19</v>
      </c>
      <c r="AB330">
        <v>0</v>
      </c>
      <c r="AC330">
        <v>0</v>
      </c>
      <c r="AD330">
        <v>0</v>
      </c>
      <c r="AE330">
        <v>72.31</v>
      </c>
      <c r="AF330">
        <v>0</v>
      </c>
      <c r="AG330">
        <v>0</v>
      </c>
      <c r="AH330">
        <v>0</v>
      </c>
      <c r="AI330">
        <v>2.81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4.4000000000000004</v>
      </c>
      <c r="AU330" t="s">
        <v>3</v>
      </c>
      <c r="AV330">
        <v>0</v>
      </c>
      <c r="AW330">
        <v>2</v>
      </c>
      <c r="AX330">
        <v>36144645</v>
      </c>
      <c r="AY330">
        <v>1</v>
      </c>
      <c r="AZ330">
        <v>0</v>
      </c>
      <c r="BA330">
        <v>330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Y330*Source!I747</f>
        <v>3.2692000000000001</v>
      </c>
      <c r="CY330">
        <f>AA330</f>
        <v>203.19</v>
      </c>
      <c r="CZ330">
        <f>AE330</f>
        <v>72.31</v>
      </c>
      <c r="DA330">
        <f>AI330</f>
        <v>2.81</v>
      </c>
      <c r="DB330">
        <f>ROUND(ROUND(AT330*CZ330,2),6)</f>
        <v>318.16000000000003</v>
      </c>
      <c r="DC330">
        <f>ROUND(ROUND(AT330*AG330,2),6)</f>
        <v>0</v>
      </c>
    </row>
    <row r="331" spans="1:107">
      <c r="A331">
        <f>ROW(Source!A747)</f>
        <v>747</v>
      </c>
      <c r="B331">
        <v>33525518</v>
      </c>
      <c r="C331">
        <v>36144640</v>
      </c>
      <c r="D331">
        <v>29109795</v>
      </c>
      <c r="E331">
        <v>1</v>
      </c>
      <c r="F331">
        <v>1</v>
      </c>
      <c r="G331">
        <v>1</v>
      </c>
      <c r="H331">
        <v>3</v>
      </c>
      <c r="I331" t="s">
        <v>749</v>
      </c>
      <c r="J331" t="s">
        <v>750</v>
      </c>
      <c r="K331" t="s">
        <v>751</v>
      </c>
      <c r="L331">
        <v>1348</v>
      </c>
      <c r="N331">
        <v>1009</v>
      </c>
      <c r="O331" t="s">
        <v>28</v>
      </c>
      <c r="P331" t="s">
        <v>28</v>
      </c>
      <c r="Q331">
        <v>1000</v>
      </c>
      <c r="W331">
        <v>0</v>
      </c>
      <c r="X331">
        <v>-1050889491</v>
      </c>
      <c r="Y331">
        <v>2.9000000000000001E-2</v>
      </c>
      <c r="AA331">
        <v>22724.240000000002</v>
      </c>
      <c r="AB331">
        <v>0</v>
      </c>
      <c r="AC331">
        <v>0</v>
      </c>
      <c r="AD331">
        <v>0</v>
      </c>
      <c r="AE331">
        <v>2898.5</v>
      </c>
      <c r="AF331">
        <v>0</v>
      </c>
      <c r="AG331">
        <v>0</v>
      </c>
      <c r="AH331">
        <v>0</v>
      </c>
      <c r="AI331">
        <v>7.84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2.9000000000000001E-2</v>
      </c>
      <c r="AU331" t="s">
        <v>3</v>
      </c>
      <c r="AV331">
        <v>0</v>
      </c>
      <c r="AW331">
        <v>2</v>
      </c>
      <c r="AX331">
        <v>36144646</v>
      </c>
      <c r="AY331">
        <v>1</v>
      </c>
      <c r="AZ331">
        <v>0</v>
      </c>
      <c r="BA331">
        <v>331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Y331*Source!I747</f>
        <v>2.1547E-2</v>
      </c>
      <c r="CY331">
        <f>AA331</f>
        <v>22724.240000000002</v>
      </c>
      <c r="CZ331">
        <f>AE331</f>
        <v>2898.5</v>
      </c>
      <c r="DA331">
        <f>AI331</f>
        <v>7.84</v>
      </c>
      <c r="DB331">
        <f>ROUND(ROUND(AT331*CZ331,2),6)</f>
        <v>84.06</v>
      </c>
      <c r="DC331">
        <f>ROUND(ROUND(AT331*AG331,2),6)</f>
        <v>0</v>
      </c>
    </row>
    <row r="332" spans="1:107">
      <c r="A332">
        <f>ROW(Source!A747)</f>
        <v>747</v>
      </c>
      <c r="B332">
        <v>33525518</v>
      </c>
      <c r="C332">
        <v>36144640</v>
      </c>
      <c r="D332">
        <v>29107800</v>
      </c>
      <c r="E332">
        <v>1</v>
      </c>
      <c r="F332">
        <v>1</v>
      </c>
      <c r="G332">
        <v>1</v>
      </c>
      <c r="H332">
        <v>3</v>
      </c>
      <c r="I332" t="s">
        <v>620</v>
      </c>
      <c r="J332" t="s">
        <v>621</v>
      </c>
      <c r="K332" t="s">
        <v>622</v>
      </c>
      <c r="L332">
        <v>1346</v>
      </c>
      <c r="N332">
        <v>1009</v>
      </c>
      <c r="O332" t="s">
        <v>191</v>
      </c>
      <c r="P332" t="s">
        <v>191</v>
      </c>
      <c r="Q332">
        <v>1</v>
      </c>
      <c r="W332">
        <v>0</v>
      </c>
      <c r="X332">
        <v>-1570619850</v>
      </c>
      <c r="Y332">
        <v>0.15</v>
      </c>
      <c r="AA332">
        <v>46.61</v>
      </c>
      <c r="AB332">
        <v>0</v>
      </c>
      <c r="AC332">
        <v>0</v>
      </c>
      <c r="AD332">
        <v>0</v>
      </c>
      <c r="AE332">
        <v>1.81</v>
      </c>
      <c r="AF332">
        <v>0</v>
      </c>
      <c r="AG332">
        <v>0</v>
      </c>
      <c r="AH332">
        <v>0</v>
      </c>
      <c r="AI332">
        <v>25.75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0.15</v>
      </c>
      <c r="AU332" t="s">
        <v>3</v>
      </c>
      <c r="AV332">
        <v>0</v>
      </c>
      <c r="AW332">
        <v>2</v>
      </c>
      <c r="AX332">
        <v>36144647</v>
      </c>
      <c r="AY332">
        <v>1</v>
      </c>
      <c r="AZ332">
        <v>0</v>
      </c>
      <c r="BA332">
        <v>332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Y332*Source!I747</f>
        <v>0.11144999999999999</v>
      </c>
      <c r="CY332">
        <f>AA332</f>
        <v>46.61</v>
      </c>
      <c r="CZ332">
        <f>AE332</f>
        <v>1.81</v>
      </c>
      <c r="DA332">
        <f>AI332</f>
        <v>25.75</v>
      </c>
      <c r="DB332">
        <f>ROUND(ROUND(AT332*CZ332,2),6)</f>
        <v>0.27</v>
      </c>
      <c r="DC332">
        <f>ROUND(ROUND(AT332*AG332,2),6)</f>
        <v>0</v>
      </c>
    </row>
    <row r="333" spans="1:107">
      <c r="A333">
        <f>ROW(Source!A748)</f>
        <v>748</v>
      </c>
      <c r="B333">
        <v>33525518</v>
      </c>
      <c r="C333">
        <v>33622024</v>
      </c>
      <c r="D333">
        <v>18406785</v>
      </c>
      <c r="E333">
        <v>1</v>
      </c>
      <c r="F333">
        <v>1</v>
      </c>
      <c r="G333">
        <v>1</v>
      </c>
      <c r="H333">
        <v>1</v>
      </c>
      <c r="I333" t="s">
        <v>586</v>
      </c>
      <c r="J333" t="s">
        <v>3</v>
      </c>
      <c r="K333" t="s">
        <v>587</v>
      </c>
      <c r="L333">
        <v>1369</v>
      </c>
      <c r="N333">
        <v>1013</v>
      </c>
      <c r="O333" t="s">
        <v>579</v>
      </c>
      <c r="P333" t="s">
        <v>579</v>
      </c>
      <c r="Q333">
        <v>1</v>
      </c>
      <c r="W333">
        <v>0</v>
      </c>
      <c r="X333">
        <v>645971194</v>
      </c>
      <c r="Y333">
        <v>37.639499999999991</v>
      </c>
      <c r="AA333">
        <v>0</v>
      </c>
      <c r="AB333">
        <v>0</v>
      </c>
      <c r="AC333">
        <v>0</v>
      </c>
      <c r="AD333">
        <v>251.89</v>
      </c>
      <c r="AE333">
        <v>0</v>
      </c>
      <c r="AF333">
        <v>0</v>
      </c>
      <c r="AG333">
        <v>0</v>
      </c>
      <c r="AH333">
        <v>251.89</v>
      </c>
      <c r="AI333">
        <v>1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1</v>
      </c>
      <c r="AQ333">
        <v>0</v>
      </c>
      <c r="AR333">
        <v>0</v>
      </c>
      <c r="AS333" t="s">
        <v>3</v>
      </c>
      <c r="AT333">
        <v>32.729999999999997</v>
      </c>
      <c r="AU333" t="s">
        <v>168</v>
      </c>
      <c r="AV333">
        <v>1</v>
      </c>
      <c r="AW333">
        <v>2</v>
      </c>
      <c r="AX333">
        <v>36314822</v>
      </c>
      <c r="AY333">
        <v>1</v>
      </c>
      <c r="AZ333">
        <v>0</v>
      </c>
      <c r="BA333">
        <v>333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Y333*Source!I748</f>
        <v>27.966148499999992</v>
      </c>
      <c r="CY333">
        <f>AD333</f>
        <v>251.89</v>
      </c>
      <c r="CZ333">
        <f>AH333</f>
        <v>251.89</v>
      </c>
      <c r="DA333">
        <f>AL333</f>
        <v>1</v>
      </c>
      <c r="DB333">
        <f>ROUND((ROUND(AT333*CZ333,2)*1.15),6)</f>
        <v>9481.0139999999992</v>
      </c>
      <c r="DC333">
        <f>ROUND((ROUND(AT333*AG333,2)*1.15),6)</f>
        <v>0</v>
      </c>
    </row>
    <row r="334" spans="1:107">
      <c r="A334">
        <f>ROW(Source!A748)</f>
        <v>748</v>
      </c>
      <c r="B334">
        <v>33525518</v>
      </c>
      <c r="C334">
        <v>33622024</v>
      </c>
      <c r="D334">
        <v>121548</v>
      </c>
      <c r="E334">
        <v>1</v>
      </c>
      <c r="F334">
        <v>1</v>
      </c>
      <c r="G334">
        <v>1</v>
      </c>
      <c r="H334">
        <v>1</v>
      </c>
      <c r="I334" t="s">
        <v>30</v>
      </c>
      <c r="J334" t="s">
        <v>3</v>
      </c>
      <c r="K334" t="s">
        <v>580</v>
      </c>
      <c r="L334">
        <v>608254</v>
      </c>
      <c r="N334">
        <v>1013</v>
      </c>
      <c r="O334" t="s">
        <v>581</v>
      </c>
      <c r="P334" t="s">
        <v>581</v>
      </c>
      <c r="Q334">
        <v>1</v>
      </c>
      <c r="W334">
        <v>0</v>
      </c>
      <c r="X334">
        <v>-185737400</v>
      </c>
      <c r="Y334">
        <v>1.2500000000000001E-2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1</v>
      </c>
      <c r="AQ334">
        <v>0</v>
      </c>
      <c r="AR334">
        <v>0</v>
      </c>
      <c r="AS334" t="s">
        <v>3</v>
      </c>
      <c r="AT334">
        <v>0.01</v>
      </c>
      <c r="AU334" t="s">
        <v>167</v>
      </c>
      <c r="AV334">
        <v>2</v>
      </c>
      <c r="AW334">
        <v>2</v>
      </c>
      <c r="AX334">
        <v>36314823</v>
      </c>
      <c r="AY334">
        <v>1</v>
      </c>
      <c r="AZ334">
        <v>0</v>
      </c>
      <c r="BA334">
        <v>334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Y334*Source!I748</f>
        <v>9.2875000000000006E-3</v>
      </c>
      <c r="CY334">
        <f>AD334</f>
        <v>0</v>
      </c>
      <c r="CZ334">
        <f>AH334</f>
        <v>0</v>
      </c>
      <c r="DA334">
        <f>AL334</f>
        <v>1</v>
      </c>
      <c r="DB334">
        <f>ROUND((ROUND(AT334*CZ334,2)*1.25),6)</f>
        <v>0</v>
      </c>
      <c r="DC334">
        <f>ROUND((ROUND(AT334*AG334,2)*1.25),6)</f>
        <v>0</v>
      </c>
    </row>
    <row r="335" spans="1:107">
      <c r="A335">
        <f>ROW(Source!A748)</f>
        <v>748</v>
      </c>
      <c r="B335">
        <v>33525518</v>
      </c>
      <c r="C335">
        <v>33622024</v>
      </c>
      <c r="D335">
        <v>29172554</v>
      </c>
      <c r="E335">
        <v>1</v>
      </c>
      <c r="F335">
        <v>1</v>
      </c>
      <c r="G335">
        <v>1</v>
      </c>
      <c r="H335">
        <v>2</v>
      </c>
      <c r="I335" t="s">
        <v>752</v>
      </c>
      <c r="J335" t="s">
        <v>753</v>
      </c>
      <c r="K335" t="s">
        <v>754</v>
      </c>
      <c r="L335">
        <v>1368</v>
      </c>
      <c r="N335">
        <v>1011</v>
      </c>
      <c r="O335" t="s">
        <v>585</v>
      </c>
      <c r="P335" t="s">
        <v>585</v>
      </c>
      <c r="Q335">
        <v>1</v>
      </c>
      <c r="W335">
        <v>0</v>
      </c>
      <c r="X335">
        <v>-1902254956</v>
      </c>
      <c r="Y335">
        <v>1.2500000000000001E-2</v>
      </c>
      <c r="AA335">
        <v>0</v>
      </c>
      <c r="AB335">
        <v>411.3</v>
      </c>
      <c r="AC335">
        <v>367.72</v>
      </c>
      <c r="AD335">
        <v>0</v>
      </c>
      <c r="AE335">
        <v>0</v>
      </c>
      <c r="AF335">
        <v>27.66</v>
      </c>
      <c r="AG335">
        <v>11.6</v>
      </c>
      <c r="AH335">
        <v>0</v>
      </c>
      <c r="AI335">
        <v>1</v>
      </c>
      <c r="AJ335">
        <v>14.87</v>
      </c>
      <c r="AK335">
        <v>31.7</v>
      </c>
      <c r="AL335">
        <v>1</v>
      </c>
      <c r="AN335">
        <v>0</v>
      </c>
      <c r="AO335">
        <v>1</v>
      </c>
      <c r="AP335">
        <v>1</v>
      </c>
      <c r="AQ335">
        <v>0</v>
      </c>
      <c r="AR335">
        <v>0</v>
      </c>
      <c r="AS335" t="s">
        <v>3</v>
      </c>
      <c r="AT335">
        <v>0.01</v>
      </c>
      <c r="AU335" t="s">
        <v>167</v>
      </c>
      <c r="AV335">
        <v>0</v>
      </c>
      <c r="AW335">
        <v>2</v>
      </c>
      <c r="AX335">
        <v>36314824</v>
      </c>
      <c r="AY335">
        <v>1</v>
      </c>
      <c r="AZ335">
        <v>0</v>
      </c>
      <c r="BA335">
        <v>335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Y335*Source!I748</f>
        <v>9.2875000000000006E-3</v>
      </c>
      <c r="CY335">
        <f>AB335</f>
        <v>411.3</v>
      </c>
      <c r="CZ335">
        <f>AF335</f>
        <v>27.66</v>
      </c>
      <c r="DA335">
        <f>AJ335</f>
        <v>14.87</v>
      </c>
      <c r="DB335">
        <f>ROUND((ROUND(AT335*CZ335,2)*1.25),6)</f>
        <v>0.35</v>
      </c>
      <c r="DC335">
        <f>ROUND((ROUND(AT335*AG335,2)*1.25),6)</f>
        <v>0.15</v>
      </c>
    </row>
    <row r="336" spans="1:107">
      <c r="A336">
        <f>ROW(Source!A748)</f>
        <v>748</v>
      </c>
      <c r="B336">
        <v>33525518</v>
      </c>
      <c r="C336">
        <v>33622024</v>
      </c>
      <c r="D336">
        <v>29174913</v>
      </c>
      <c r="E336">
        <v>1</v>
      </c>
      <c r="F336">
        <v>1</v>
      </c>
      <c r="G336">
        <v>1</v>
      </c>
      <c r="H336">
        <v>2</v>
      </c>
      <c r="I336" t="s">
        <v>606</v>
      </c>
      <c r="J336" t="s">
        <v>729</v>
      </c>
      <c r="K336" t="s">
        <v>608</v>
      </c>
      <c r="L336">
        <v>1368</v>
      </c>
      <c r="N336">
        <v>1011</v>
      </c>
      <c r="O336" t="s">
        <v>585</v>
      </c>
      <c r="P336" t="s">
        <v>585</v>
      </c>
      <c r="Q336">
        <v>1</v>
      </c>
      <c r="W336">
        <v>0</v>
      </c>
      <c r="X336">
        <v>1230759911</v>
      </c>
      <c r="Y336">
        <v>0.125</v>
      </c>
      <c r="AA336">
        <v>0</v>
      </c>
      <c r="AB336">
        <v>908.31</v>
      </c>
      <c r="AC336">
        <v>367.72</v>
      </c>
      <c r="AD336">
        <v>0</v>
      </c>
      <c r="AE336">
        <v>0</v>
      </c>
      <c r="AF336">
        <v>87.17</v>
      </c>
      <c r="AG336">
        <v>11.6</v>
      </c>
      <c r="AH336">
        <v>0</v>
      </c>
      <c r="AI336">
        <v>1</v>
      </c>
      <c r="AJ336">
        <v>10.42</v>
      </c>
      <c r="AK336">
        <v>31.7</v>
      </c>
      <c r="AL336">
        <v>1</v>
      </c>
      <c r="AN336">
        <v>0</v>
      </c>
      <c r="AO336">
        <v>1</v>
      </c>
      <c r="AP336">
        <v>1</v>
      </c>
      <c r="AQ336">
        <v>0</v>
      </c>
      <c r="AR336">
        <v>0</v>
      </c>
      <c r="AS336" t="s">
        <v>3</v>
      </c>
      <c r="AT336">
        <v>0.1</v>
      </c>
      <c r="AU336" t="s">
        <v>167</v>
      </c>
      <c r="AV336">
        <v>0</v>
      </c>
      <c r="AW336">
        <v>2</v>
      </c>
      <c r="AX336">
        <v>36314825</v>
      </c>
      <c r="AY336">
        <v>1</v>
      </c>
      <c r="AZ336">
        <v>0</v>
      </c>
      <c r="BA336">
        <v>336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Y336*Source!I748</f>
        <v>9.2874999999999999E-2</v>
      </c>
      <c r="CY336">
        <f>AB336</f>
        <v>908.31</v>
      </c>
      <c r="CZ336">
        <f>AF336</f>
        <v>87.17</v>
      </c>
      <c r="DA336">
        <f>AJ336</f>
        <v>10.42</v>
      </c>
      <c r="DB336">
        <f>ROUND((ROUND(AT336*CZ336,2)*1.25),6)</f>
        <v>10.9</v>
      </c>
      <c r="DC336">
        <f>ROUND((ROUND(AT336*AG336,2)*1.25),6)</f>
        <v>1.45</v>
      </c>
    </row>
    <row r="337" spans="1:107">
      <c r="A337">
        <f>ROW(Source!A748)</f>
        <v>748</v>
      </c>
      <c r="B337">
        <v>33525518</v>
      </c>
      <c r="C337">
        <v>33622024</v>
      </c>
      <c r="D337">
        <v>29107779</v>
      </c>
      <c r="E337">
        <v>1</v>
      </c>
      <c r="F337">
        <v>1</v>
      </c>
      <c r="G337">
        <v>1</v>
      </c>
      <c r="H337">
        <v>3</v>
      </c>
      <c r="I337" t="s">
        <v>746</v>
      </c>
      <c r="J337" t="s">
        <v>755</v>
      </c>
      <c r="K337" t="s">
        <v>748</v>
      </c>
      <c r="L337">
        <v>1327</v>
      </c>
      <c r="N337">
        <v>1005</v>
      </c>
      <c r="O337" t="s">
        <v>184</v>
      </c>
      <c r="P337" t="s">
        <v>184</v>
      </c>
      <c r="Q337">
        <v>1</v>
      </c>
      <c r="W337">
        <v>0</v>
      </c>
      <c r="X337">
        <v>-1827594923</v>
      </c>
      <c r="Y337">
        <v>0.84</v>
      </c>
      <c r="AA337">
        <v>203.19</v>
      </c>
      <c r="AB337">
        <v>0</v>
      </c>
      <c r="AC337">
        <v>0</v>
      </c>
      <c r="AD337">
        <v>0</v>
      </c>
      <c r="AE337">
        <v>72.31</v>
      </c>
      <c r="AF337">
        <v>0</v>
      </c>
      <c r="AG337">
        <v>0</v>
      </c>
      <c r="AH337">
        <v>0</v>
      </c>
      <c r="AI337">
        <v>2.81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3</v>
      </c>
      <c r="AT337">
        <v>0.84</v>
      </c>
      <c r="AU337" t="s">
        <v>3</v>
      </c>
      <c r="AV337">
        <v>0</v>
      </c>
      <c r="AW337">
        <v>2</v>
      </c>
      <c r="AX337">
        <v>36314826</v>
      </c>
      <c r="AY337">
        <v>1</v>
      </c>
      <c r="AZ337">
        <v>0</v>
      </c>
      <c r="BA337">
        <v>337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Y337*Source!I748</f>
        <v>0.62412000000000001</v>
      </c>
      <c r="CY337">
        <f>AA337</f>
        <v>203.19</v>
      </c>
      <c r="CZ337">
        <f>AE337</f>
        <v>72.31</v>
      </c>
      <c r="DA337">
        <f>AI337</f>
        <v>2.81</v>
      </c>
      <c r="DB337">
        <f t="shared" ref="DB337:DB379" si="20">ROUND(ROUND(AT337*CZ337,2),6)</f>
        <v>60.74</v>
      </c>
      <c r="DC337">
        <f t="shared" ref="DC337:DC379" si="21">ROUND(ROUND(AT337*AG337,2),6)</f>
        <v>0</v>
      </c>
    </row>
    <row r="338" spans="1:107">
      <c r="A338">
        <f>ROW(Source!A748)</f>
        <v>748</v>
      </c>
      <c r="B338">
        <v>33525518</v>
      </c>
      <c r="C338">
        <v>33622024</v>
      </c>
      <c r="D338">
        <v>29107800</v>
      </c>
      <c r="E338">
        <v>1</v>
      </c>
      <c r="F338">
        <v>1</v>
      </c>
      <c r="G338">
        <v>1</v>
      </c>
      <c r="H338">
        <v>3</v>
      </c>
      <c r="I338" t="s">
        <v>620</v>
      </c>
      <c r="J338" t="s">
        <v>756</v>
      </c>
      <c r="K338" t="s">
        <v>622</v>
      </c>
      <c r="L338">
        <v>1346</v>
      </c>
      <c r="N338">
        <v>1009</v>
      </c>
      <c r="O338" t="s">
        <v>191</v>
      </c>
      <c r="P338" t="s">
        <v>191</v>
      </c>
      <c r="Q338">
        <v>1</v>
      </c>
      <c r="W338">
        <v>0</v>
      </c>
      <c r="X338">
        <v>644139035</v>
      </c>
      <c r="Y338">
        <v>0.31</v>
      </c>
      <c r="AA338">
        <v>46.61</v>
      </c>
      <c r="AB338">
        <v>0</v>
      </c>
      <c r="AC338">
        <v>0</v>
      </c>
      <c r="AD338">
        <v>0</v>
      </c>
      <c r="AE338">
        <v>1.81</v>
      </c>
      <c r="AF338">
        <v>0</v>
      </c>
      <c r="AG338">
        <v>0</v>
      </c>
      <c r="AH338">
        <v>0</v>
      </c>
      <c r="AI338">
        <v>25.75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0.31</v>
      </c>
      <c r="AU338" t="s">
        <v>3</v>
      </c>
      <c r="AV338">
        <v>0</v>
      </c>
      <c r="AW338">
        <v>2</v>
      </c>
      <c r="AX338">
        <v>36314827</v>
      </c>
      <c r="AY338">
        <v>1</v>
      </c>
      <c r="AZ338">
        <v>0</v>
      </c>
      <c r="BA338">
        <v>338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Y338*Source!I748</f>
        <v>0.23033000000000001</v>
      </c>
      <c r="CY338">
        <f>AA338</f>
        <v>46.61</v>
      </c>
      <c r="CZ338">
        <f>AE338</f>
        <v>1.81</v>
      </c>
      <c r="DA338">
        <f>AI338</f>
        <v>25.75</v>
      </c>
      <c r="DB338">
        <f t="shared" si="20"/>
        <v>0.56000000000000005</v>
      </c>
      <c r="DC338">
        <f t="shared" si="21"/>
        <v>0</v>
      </c>
    </row>
    <row r="339" spans="1:107">
      <c r="A339">
        <f>ROW(Source!A748)</f>
        <v>748</v>
      </c>
      <c r="B339">
        <v>33525518</v>
      </c>
      <c r="C339">
        <v>33622024</v>
      </c>
      <c r="D339">
        <v>29110233</v>
      </c>
      <c r="E339">
        <v>1</v>
      </c>
      <c r="F339">
        <v>1</v>
      </c>
      <c r="G339">
        <v>1</v>
      </c>
      <c r="H339">
        <v>3</v>
      </c>
      <c r="I339" t="s">
        <v>757</v>
      </c>
      <c r="J339" t="s">
        <v>758</v>
      </c>
      <c r="K339" t="s">
        <v>759</v>
      </c>
      <c r="L339">
        <v>1348</v>
      </c>
      <c r="N339">
        <v>1009</v>
      </c>
      <c r="O339" t="s">
        <v>28</v>
      </c>
      <c r="P339" t="s">
        <v>28</v>
      </c>
      <c r="Q339">
        <v>1000</v>
      </c>
      <c r="W339">
        <v>0</v>
      </c>
      <c r="X339">
        <v>2076838230</v>
      </c>
      <c r="Y339">
        <v>0.03</v>
      </c>
      <c r="AA339">
        <v>43897.59</v>
      </c>
      <c r="AB339">
        <v>0</v>
      </c>
      <c r="AC339">
        <v>0</v>
      </c>
      <c r="AD339">
        <v>0</v>
      </c>
      <c r="AE339">
        <v>4615.9399999999996</v>
      </c>
      <c r="AF339">
        <v>0</v>
      </c>
      <c r="AG339">
        <v>0</v>
      </c>
      <c r="AH339">
        <v>0</v>
      </c>
      <c r="AI339">
        <v>9.51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3</v>
      </c>
      <c r="AT339">
        <v>0.03</v>
      </c>
      <c r="AU339" t="s">
        <v>3</v>
      </c>
      <c r="AV339">
        <v>0</v>
      </c>
      <c r="AW339">
        <v>2</v>
      </c>
      <c r="AX339">
        <v>36314828</v>
      </c>
      <c r="AY339">
        <v>1</v>
      </c>
      <c r="AZ339">
        <v>0</v>
      </c>
      <c r="BA339">
        <v>339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Y339*Source!I748</f>
        <v>2.2289999999999997E-2</v>
      </c>
      <c r="CY339">
        <f>AA339</f>
        <v>43897.59</v>
      </c>
      <c r="CZ339">
        <f>AE339</f>
        <v>4615.9399999999996</v>
      </c>
      <c r="DA339">
        <f>AI339</f>
        <v>9.51</v>
      </c>
      <c r="DB339">
        <f t="shared" si="20"/>
        <v>138.47999999999999</v>
      </c>
      <c r="DC339">
        <f t="shared" si="21"/>
        <v>0</v>
      </c>
    </row>
    <row r="340" spans="1:107">
      <c r="A340">
        <f>ROW(Source!A748)</f>
        <v>748</v>
      </c>
      <c r="B340">
        <v>33525518</v>
      </c>
      <c r="C340">
        <v>33622024</v>
      </c>
      <c r="D340">
        <v>29109784</v>
      </c>
      <c r="E340">
        <v>1</v>
      </c>
      <c r="F340">
        <v>1</v>
      </c>
      <c r="G340">
        <v>1</v>
      </c>
      <c r="H340">
        <v>3</v>
      </c>
      <c r="I340" t="s">
        <v>760</v>
      </c>
      <c r="J340" t="s">
        <v>761</v>
      </c>
      <c r="K340" t="s">
        <v>762</v>
      </c>
      <c r="L340">
        <v>1348</v>
      </c>
      <c r="N340">
        <v>1009</v>
      </c>
      <c r="O340" t="s">
        <v>28</v>
      </c>
      <c r="P340" t="s">
        <v>28</v>
      </c>
      <c r="Q340">
        <v>1000</v>
      </c>
      <c r="W340">
        <v>0</v>
      </c>
      <c r="X340">
        <v>1268898367</v>
      </c>
      <c r="Y340">
        <v>5.0000000000000001E-3</v>
      </c>
      <c r="AA340">
        <v>47352.14</v>
      </c>
      <c r="AB340">
        <v>0</v>
      </c>
      <c r="AC340">
        <v>0</v>
      </c>
      <c r="AD340">
        <v>0</v>
      </c>
      <c r="AE340">
        <v>11927.49</v>
      </c>
      <c r="AF340">
        <v>0</v>
      </c>
      <c r="AG340">
        <v>0</v>
      </c>
      <c r="AH340">
        <v>0</v>
      </c>
      <c r="AI340">
        <v>3.97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3</v>
      </c>
      <c r="AT340">
        <v>5.0000000000000001E-3</v>
      </c>
      <c r="AU340" t="s">
        <v>3</v>
      </c>
      <c r="AV340">
        <v>0</v>
      </c>
      <c r="AW340">
        <v>2</v>
      </c>
      <c r="AX340">
        <v>36314829</v>
      </c>
      <c r="AY340">
        <v>1</v>
      </c>
      <c r="AZ340">
        <v>0</v>
      </c>
      <c r="BA340">
        <v>340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Y340*Source!I748</f>
        <v>3.715E-3</v>
      </c>
      <c r="CY340">
        <f>AA340</f>
        <v>47352.14</v>
      </c>
      <c r="CZ340">
        <f>AE340</f>
        <v>11927.49</v>
      </c>
      <c r="DA340">
        <f>AI340</f>
        <v>3.97</v>
      </c>
      <c r="DB340">
        <f t="shared" si="20"/>
        <v>59.64</v>
      </c>
      <c r="DC340">
        <f t="shared" si="21"/>
        <v>0</v>
      </c>
    </row>
    <row r="341" spans="1:107">
      <c r="A341">
        <f>ROW(Source!A748)</f>
        <v>748</v>
      </c>
      <c r="B341">
        <v>33525518</v>
      </c>
      <c r="C341">
        <v>33622024</v>
      </c>
      <c r="D341">
        <v>29109298</v>
      </c>
      <c r="E341">
        <v>1</v>
      </c>
      <c r="F341">
        <v>1</v>
      </c>
      <c r="G341">
        <v>1</v>
      </c>
      <c r="H341">
        <v>3</v>
      </c>
      <c r="I341" t="s">
        <v>500</v>
      </c>
      <c r="J341" t="s">
        <v>763</v>
      </c>
      <c r="K341" t="s">
        <v>501</v>
      </c>
      <c r="L341">
        <v>1346</v>
      </c>
      <c r="N341">
        <v>1009</v>
      </c>
      <c r="O341" t="s">
        <v>191</v>
      </c>
      <c r="P341" t="s">
        <v>191</v>
      </c>
      <c r="Q341">
        <v>1</v>
      </c>
      <c r="W341">
        <v>0</v>
      </c>
      <c r="X341">
        <v>-1042179355</v>
      </c>
      <c r="Y341">
        <v>20</v>
      </c>
      <c r="AA341">
        <v>104.23</v>
      </c>
      <c r="AB341">
        <v>0</v>
      </c>
      <c r="AC341">
        <v>0</v>
      </c>
      <c r="AD341">
        <v>0</v>
      </c>
      <c r="AE341">
        <v>15.26</v>
      </c>
      <c r="AF341">
        <v>0</v>
      </c>
      <c r="AG341">
        <v>0</v>
      </c>
      <c r="AH341">
        <v>0</v>
      </c>
      <c r="AI341">
        <v>6.83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0</v>
      </c>
      <c r="AQ341">
        <v>0</v>
      </c>
      <c r="AR341">
        <v>0</v>
      </c>
      <c r="AS341" t="s">
        <v>3</v>
      </c>
      <c r="AT341">
        <v>20</v>
      </c>
      <c r="AU341" t="s">
        <v>3</v>
      </c>
      <c r="AV341">
        <v>0</v>
      </c>
      <c r="AW341">
        <v>2</v>
      </c>
      <c r="AX341">
        <v>36314830</v>
      </c>
      <c r="AY341">
        <v>1</v>
      </c>
      <c r="AZ341">
        <v>0</v>
      </c>
      <c r="BA341">
        <v>341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Y341*Source!I748</f>
        <v>14.86</v>
      </c>
      <c r="CY341">
        <f>AA341</f>
        <v>104.23</v>
      </c>
      <c r="CZ341">
        <f>AE341</f>
        <v>15.26</v>
      </c>
      <c r="DA341">
        <f>AI341</f>
        <v>6.83</v>
      </c>
      <c r="DB341">
        <f t="shared" si="20"/>
        <v>305.2</v>
      </c>
      <c r="DC341">
        <f t="shared" si="21"/>
        <v>0</v>
      </c>
    </row>
    <row r="342" spans="1:107">
      <c r="A342">
        <f>ROW(Source!A749)</f>
        <v>749</v>
      </c>
      <c r="B342">
        <v>33525518</v>
      </c>
      <c r="C342">
        <v>33639848</v>
      </c>
      <c r="D342">
        <v>18407546</v>
      </c>
      <c r="E342">
        <v>1</v>
      </c>
      <c r="F342">
        <v>1</v>
      </c>
      <c r="G342">
        <v>1</v>
      </c>
      <c r="H342">
        <v>1</v>
      </c>
      <c r="I342" t="s">
        <v>764</v>
      </c>
      <c r="J342" t="s">
        <v>3</v>
      </c>
      <c r="K342" t="s">
        <v>765</v>
      </c>
      <c r="L342">
        <v>1369</v>
      </c>
      <c r="N342">
        <v>1013</v>
      </c>
      <c r="O342" t="s">
        <v>579</v>
      </c>
      <c r="P342" t="s">
        <v>579</v>
      </c>
      <c r="Q342">
        <v>1</v>
      </c>
      <c r="W342">
        <v>0</v>
      </c>
      <c r="X342">
        <v>1709986911</v>
      </c>
      <c r="Y342">
        <v>102.46</v>
      </c>
      <c r="AA342">
        <v>0</v>
      </c>
      <c r="AB342">
        <v>0</v>
      </c>
      <c r="AC342">
        <v>0</v>
      </c>
      <c r="AD342">
        <v>267.25</v>
      </c>
      <c r="AE342">
        <v>0</v>
      </c>
      <c r="AF342">
        <v>0</v>
      </c>
      <c r="AG342">
        <v>0</v>
      </c>
      <c r="AH342">
        <v>267.25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3</v>
      </c>
      <c r="AT342">
        <v>102.46</v>
      </c>
      <c r="AU342" t="s">
        <v>3</v>
      </c>
      <c r="AV342">
        <v>1</v>
      </c>
      <c r="AW342">
        <v>2</v>
      </c>
      <c r="AX342">
        <v>33639855</v>
      </c>
      <c r="AY342">
        <v>1</v>
      </c>
      <c r="AZ342">
        <v>0</v>
      </c>
      <c r="BA342">
        <v>342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Y342*Source!I749</f>
        <v>38.934799999999996</v>
      </c>
      <c r="CY342">
        <f>AD342</f>
        <v>267.25</v>
      </c>
      <c r="CZ342">
        <f>AH342</f>
        <v>267.25</v>
      </c>
      <c r="DA342">
        <f>AL342</f>
        <v>1</v>
      </c>
      <c r="DB342">
        <f t="shared" si="20"/>
        <v>27382.44</v>
      </c>
      <c r="DC342">
        <f t="shared" si="21"/>
        <v>0</v>
      </c>
    </row>
    <row r="343" spans="1:107">
      <c r="A343">
        <f>ROW(Source!A749)</f>
        <v>749</v>
      </c>
      <c r="B343">
        <v>33525518</v>
      </c>
      <c r="C343">
        <v>33639848</v>
      </c>
      <c r="D343">
        <v>121548</v>
      </c>
      <c r="E343">
        <v>1</v>
      </c>
      <c r="F343">
        <v>1</v>
      </c>
      <c r="G343">
        <v>1</v>
      </c>
      <c r="H343">
        <v>1</v>
      </c>
      <c r="I343" t="s">
        <v>30</v>
      </c>
      <c r="J343" t="s">
        <v>3</v>
      </c>
      <c r="K343" t="s">
        <v>580</v>
      </c>
      <c r="L343">
        <v>608254</v>
      </c>
      <c r="N343">
        <v>1013</v>
      </c>
      <c r="O343" t="s">
        <v>581</v>
      </c>
      <c r="P343" t="s">
        <v>581</v>
      </c>
      <c r="Q343">
        <v>1</v>
      </c>
      <c r="W343">
        <v>0</v>
      </c>
      <c r="X343">
        <v>-185737400</v>
      </c>
      <c r="Y343">
        <v>0.76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1</v>
      </c>
      <c r="AJ343">
        <v>1</v>
      </c>
      <c r="AK343">
        <v>1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0.76</v>
      </c>
      <c r="AU343" t="s">
        <v>3</v>
      </c>
      <c r="AV343">
        <v>2</v>
      </c>
      <c r="AW343">
        <v>2</v>
      </c>
      <c r="AX343">
        <v>33639856</v>
      </c>
      <c r="AY343">
        <v>1</v>
      </c>
      <c r="AZ343">
        <v>0</v>
      </c>
      <c r="BA343">
        <v>343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Y343*Source!I749</f>
        <v>0.2888</v>
      </c>
      <c r="CY343">
        <f>AD343</f>
        <v>0</v>
      </c>
      <c r="CZ343">
        <f>AH343</f>
        <v>0</v>
      </c>
      <c r="DA343">
        <f>AL343</f>
        <v>1</v>
      </c>
      <c r="DB343">
        <f t="shared" si="20"/>
        <v>0</v>
      </c>
      <c r="DC343">
        <f t="shared" si="21"/>
        <v>0</v>
      </c>
    </row>
    <row r="344" spans="1:107">
      <c r="A344">
        <f>ROW(Source!A749)</f>
        <v>749</v>
      </c>
      <c r="B344">
        <v>33525518</v>
      </c>
      <c r="C344">
        <v>33639848</v>
      </c>
      <c r="D344">
        <v>29172556</v>
      </c>
      <c r="E344">
        <v>1</v>
      </c>
      <c r="F344">
        <v>1</v>
      </c>
      <c r="G344">
        <v>1</v>
      </c>
      <c r="H344">
        <v>2</v>
      </c>
      <c r="I344" t="s">
        <v>582</v>
      </c>
      <c r="J344" t="s">
        <v>583</v>
      </c>
      <c r="K344" t="s">
        <v>584</v>
      </c>
      <c r="L344">
        <v>1368</v>
      </c>
      <c r="N344">
        <v>1011</v>
      </c>
      <c r="O344" t="s">
        <v>585</v>
      </c>
      <c r="P344" t="s">
        <v>585</v>
      </c>
      <c r="Q344">
        <v>1</v>
      </c>
      <c r="W344">
        <v>0</v>
      </c>
      <c r="X344">
        <v>-1302720870</v>
      </c>
      <c r="Y344">
        <v>0.76</v>
      </c>
      <c r="AA344">
        <v>0</v>
      </c>
      <c r="AB344">
        <v>445.46</v>
      </c>
      <c r="AC344">
        <v>427.95</v>
      </c>
      <c r="AD344">
        <v>0</v>
      </c>
      <c r="AE344">
        <v>0</v>
      </c>
      <c r="AF344">
        <v>31.26</v>
      </c>
      <c r="AG344">
        <v>13.5</v>
      </c>
      <c r="AH344">
        <v>0</v>
      </c>
      <c r="AI344">
        <v>1</v>
      </c>
      <c r="AJ344">
        <v>14.25</v>
      </c>
      <c r="AK344">
        <v>31.7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0.76</v>
      </c>
      <c r="AU344" t="s">
        <v>3</v>
      </c>
      <c r="AV344">
        <v>0</v>
      </c>
      <c r="AW344">
        <v>2</v>
      </c>
      <c r="AX344">
        <v>33639857</v>
      </c>
      <c r="AY344">
        <v>1</v>
      </c>
      <c r="AZ344">
        <v>0</v>
      </c>
      <c r="BA344">
        <v>344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Y344*Source!I749</f>
        <v>0.2888</v>
      </c>
      <c r="CY344">
        <f>AB344</f>
        <v>445.46</v>
      </c>
      <c r="CZ344">
        <f>AF344</f>
        <v>31.26</v>
      </c>
      <c r="DA344">
        <f>AJ344</f>
        <v>14.25</v>
      </c>
      <c r="DB344">
        <f t="shared" si="20"/>
        <v>23.76</v>
      </c>
      <c r="DC344">
        <f t="shared" si="21"/>
        <v>10.26</v>
      </c>
    </row>
    <row r="345" spans="1:107">
      <c r="A345">
        <f>ROW(Source!A749)</f>
        <v>749</v>
      </c>
      <c r="B345">
        <v>33525518</v>
      </c>
      <c r="C345">
        <v>33639848</v>
      </c>
      <c r="D345">
        <v>29174500</v>
      </c>
      <c r="E345">
        <v>1</v>
      </c>
      <c r="F345">
        <v>1</v>
      </c>
      <c r="G345">
        <v>1</v>
      </c>
      <c r="H345">
        <v>2</v>
      </c>
      <c r="I345" t="s">
        <v>766</v>
      </c>
      <c r="J345" t="s">
        <v>767</v>
      </c>
      <c r="K345" t="s">
        <v>768</v>
      </c>
      <c r="L345">
        <v>1368</v>
      </c>
      <c r="N345">
        <v>1011</v>
      </c>
      <c r="O345" t="s">
        <v>585</v>
      </c>
      <c r="P345" t="s">
        <v>585</v>
      </c>
      <c r="Q345">
        <v>1</v>
      </c>
      <c r="W345">
        <v>0</v>
      </c>
      <c r="X345">
        <v>-239831557</v>
      </c>
      <c r="Y345">
        <v>5.35</v>
      </c>
      <c r="AA345">
        <v>0</v>
      </c>
      <c r="AB345">
        <v>7.33</v>
      </c>
      <c r="AC345">
        <v>0</v>
      </c>
      <c r="AD345">
        <v>0</v>
      </c>
      <c r="AE345">
        <v>0</v>
      </c>
      <c r="AF345">
        <v>1.95</v>
      </c>
      <c r="AG345">
        <v>0</v>
      </c>
      <c r="AH345">
        <v>0</v>
      </c>
      <c r="AI345">
        <v>1</v>
      </c>
      <c r="AJ345">
        <v>3.76</v>
      </c>
      <c r="AK345">
        <v>31.7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5.35</v>
      </c>
      <c r="AU345" t="s">
        <v>3</v>
      </c>
      <c r="AV345">
        <v>0</v>
      </c>
      <c r="AW345">
        <v>2</v>
      </c>
      <c r="AX345">
        <v>33639858</v>
      </c>
      <c r="AY345">
        <v>1</v>
      </c>
      <c r="AZ345">
        <v>0</v>
      </c>
      <c r="BA345">
        <v>345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Y345*Source!I749</f>
        <v>2.0329999999999999</v>
      </c>
      <c r="CY345">
        <f>AB345</f>
        <v>7.33</v>
      </c>
      <c r="CZ345">
        <f>AF345</f>
        <v>1.95</v>
      </c>
      <c r="DA345">
        <f>AJ345</f>
        <v>3.76</v>
      </c>
      <c r="DB345">
        <f t="shared" si="20"/>
        <v>10.43</v>
      </c>
      <c r="DC345">
        <f t="shared" si="21"/>
        <v>0</v>
      </c>
    </row>
    <row r="346" spans="1:107">
      <c r="A346">
        <f>ROW(Source!A749)</f>
        <v>749</v>
      </c>
      <c r="B346">
        <v>33525518</v>
      </c>
      <c r="C346">
        <v>33639848</v>
      </c>
      <c r="D346">
        <v>29174913</v>
      </c>
      <c r="E346">
        <v>1</v>
      </c>
      <c r="F346">
        <v>1</v>
      </c>
      <c r="G346">
        <v>1</v>
      </c>
      <c r="H346">
        <v>2</v>
      </c>
      <c r="I346" t="s">
        <v>606</v>
      </c>
      <c r="J346" t="s">
        <v>607</v>
      </c>
      <c r="K346" t="s">
        <v>608</v>
      </c>
      <c r="L346">
        <v>1368</v>
      </c>
      <c r="N346">
        <v>1011</v>
      </c>
      <c r="O346" t="s">
        <v>585</v>
      </c>
      <c r="P346" t="s">
        <v>585</v>
      </c>
      <c r="Q346">
        <v>1</v>
      </c>
      <c r="W346">
        <v>0</v>
      </c>
      <c r="X346">
        <v>458544584</v>
      </c>
      <c r="Y346">
        <v>4.58</v>
      </c>
      <c r="AA346">
        <v>0</v>
      </c>
      <c r="AB346">
        <v>908.31</v>
      </c>
      <c r="AC346">
        <v>367.72</v>
      </c>
      <c r="AD346">
        <v>0</v>
      </c>
      <c r="AE346">
        <v>0</v>
      </c>
      <c r="AF346">
        <v>87.17</v>
      </c>
      <c r="AG346">
        <v>11.6</v>
      </c>
      <c r="AH346">
        <v>0</v>
      </c>
      <c r="AI346">
        <v>1</v>
      </c>
      <c r="AJ346">
        <v>10.42</v>
      </c>
      <c r="AK346">
        <v>31.7</v>
      </c>
      <c r="AL346">
        <v>1</v>
      </c>
      <c r="AN346">
        <v>0</v>
      </c>
      <c r="AO346">
        <v>1</v>
      </c>
      <c r="AP346">
        <v>0</v>
      </c>
      <c r="AQ346">
        <v>0</v>
      </c>
      <c r="AR346">
        <v>0</v>
      </c>
      <c r="AS346" t="s">
        <v>3</v>
      </c>
      <c r="AT346">
        <v>4.58</v>
      </c>
      <c r="AU346" t="s">
        <v>3</v>
      </c>
      <c r="AV346">
        <v>0</v>
      </c>
      <c r="AW346">
        <v>2</v>
      </c>
      <c r="AX346">
        <v>33639859</v>
      </c>
      <c r="AY346">
        <v>1</v>
      </c>
      <c r="AZ346">
        <v>0</v>
      </c>
      <c r="BA346">
        <v>346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Y346*Source!I749</f>
        <v>1.7403999999999999</v>
      </c>
      <c r="CY346">
        <f>AB346</f>
        <v>908.31</v>
      </c>
      <c r="CZ346">
        <f>AF346</f>
        <v>87.17</v>
      </c>
      <c r="DA346">
        <f>AJ346</f>
        <v>10.42</v>
      </c>
      <c r="DB346">
        <f t="shared" si="20"/>
        <v>399.24</v>
      </c>
      <c r="DC346">
        <f t="shared" si="21"/>
        <v>53.13</v>
      </c>
    </row>
    <row r="347" spans="1:107">
      <c r="A347">
        <f>ROW(Source!A749)</f>
        <v>749</v>
      </c>
      <c r="B347">
        <v>33525518</v>
      </c>
      <c r="C347">
        <v>33639848</v>
      </c>
      <c r="D347">
        <v>29109671</v>
      </c>
      <c r="E347">
        <v>1</v>
      </c>
      <c r="F347">
        <v>1</v>
      </c>
      <c r="G347">
        <v>1</v>
      </c>
      <c r="H347">
        <v>3</v>
      </c>
      <c r="I347" t="s">
        <v>436</v>
      </c>
      <c r="J347" t="s">
        <v>438</v>
      </c>
      <c r="K347" t="s">
        <v>437</v>
      </c>
      <c r="L347">
        <v>1327</v>
      </c>
      <c r="N347">
        <v>1005</v>
      </c>
      <c r="O347" t="s">
        <v>184</v>
      </c>
      <c r="P347" t="s">
        <v>184</v>
      </c>
      <c r="Q347">
        <v>1</v>
      </c>
      <c r="W347">
        <v>0</v>
      </c>
      <c r="X347">
        <v>1862876160</v>
      </c>
      <c r="Y347">
        <v>103</v>
      </c>
      <c r="AA347">
        <v>258.70999999999998</v>
      </c>
      <c r="AB347">
        <v>0</v>
      </c>
      <c r="AC347">
        <v>0</v>
      </c>
      <c r="AD347">
        <v>0</v>
      </c>
      <c r="AE347">
        <v>51.95</v>
      </c>
      <c r="AF347">
        <v>0</v>
      </c>
      <c r="AG347">
        <v>0</v>
      </c>
      <c r="AH347">
        <v>0</v>
      </c>
      <c r="AI347">
        <v>4.9800000000000004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3</v>
      </c>
      <c r="AT347">
        <v>103</v>
      </c>
      <c r="AU347" t="s">
        <v>3</v>
      </c>
      <c r="AV347">
        <v>0</v>
      </c>
      <c r="AW347">
        <v>2</v>
      </c>
      <c r="AX347">
        <v>33639860</v>
      </c>
      <c r="AY347">
        <v>1</v>
      </c>
      <c r="AZ347">
        <v>0</v>
      </c>
      <c r="BA347">
        <v>347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Y347*Source!I749</f>
        <v>39.14</v>
      </c>
      <c r="CY347">
        <f>AA347</f>
        <v>258.70999999999998</v>
      </c>
      <c r="CZ347">
        <f>AE347</f>
        <v>51.95</v>
      </c>
      <c r="DA347">
        <f>AI347</f>
        <v>4.9800000000000004</v>
      </c>
      <c r="DB347">
        <f t="shared" si="20"/>
        <v>5350.85</v>
      </c>
      <c r="DC347">
        <f t="shared" si="21"/>
        <v>0</v>
      </c>
    </row>
    <row r="348" spans="1:107">
      <c r="A348">
        <f>ROW(Source!A750)</f>
        <v>750</v>
      </c>
      <c r="B348">
        <v>33525518</v>
      </c>
      <c r="C348">
        <v>35799422</v>
      </c>
      <c r="D348">
        <v>29364679</v>
      </c>
      <c r="E348">
        <v>1</v>
      </c>
      <c r="F348">
        <v>1</v>
      </c>
      <c r="G348">
        <v>1</v>
      </c>
      <c r="H348">
        <v>1</v>
      </c>
      <c r="I348" t="s">
        <v>705</v>
      </c>
      <c r="J348" t="s">
        <v>3</v>
      </c>
      <c r="K348" t="s">
        <v>706</v>
      </c>
      <c r="L348">
        <v>1369</v>
      </c>
      <c r="N348">
        <v>1013</v>
      </c>
      <c r="O348" t="s">
        <v>579</v>
      </c>
      <c r="P348" t="s">
        <v>579</v>
      </c>
      <c r="Q348">
        <v>1</v>
      </c>
      <c r="W348">
        <v>0</v>
      </c>
      <c r="X348">
        <v>931378261</v>
      </c>
      <c r="Y348">
        <v>94.4</v>
      </c>
      <c r="AA348">
        <v>0</v>
      </c>
      <c r="AB348">
        <v>0</v>
      </c>
      <c r="AC348">
        <v>0</v>
      </c>
      <c r="AD348">
        <v>282.02999999999997</v>
      </c>
      <c r="AE348">
        <v>0</v>
      </c>
      <c r="AF348">
        <v>0</v>
      </c>
      <c r="AG348">
        <v>0</v>
      </c>
      <c r="AH348">
        <v>282.02999999999997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3</v>
      </c>
      <c r="AT348">
        <v>94.4</v>
      </c>
      <c r="AU348" t="s">
        <v>3</v>
      </c>
      <c r="AV348">
        <v>1</v>
      </c>
      <c r="AW348">
        <v>2</v>
      </c>
      <c r="AX348">
        <v>35799423</v>
      </c>
      <c r="AY348">
        <v>1</v>
      </c>
      <c r="AZ348">
        <v>0</v>
      </c>
      <c r="BA348">
        <v>348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Y348*Source!I750</f>
        <v>1.8880000000000001</v>
      </c>
      <c r="CY348">
        <f>AD348</f>
        <v>282.02999999999997</v>
      </c>
      <c r="CZ348">
        <f>AH348</f>
        <v>282.02999999999997</v>
      </c>
      <c r="DA348">
        <f>AL348</f>
        <v>1</v>
      </c>
      <c r="DB348">
        <f t="shared" si="20"/>
        <v>26623.63</v>
      </c>
      <c r="DC348">
        <f t="shared" si="21"/>
        <v>0</v>
      </c>
    </row>
    <row r="349" spans="1:107">
      <c r="A349">
        <f>ROW(Source!A750)</f>
        <v>750</v>
      </c>
      <c r="B349">
        <v>33525518</v>
      </c>
      <c r="C349">
        <v>35799422</v>
      </c>
      <c r="D349">
        <v>121548</v>
      </c>
      <c r="E349">
        <v>1</v>
      </c>
      <c r="F349">
        <v>1</v>
      </c>
      <c r="G349">
        <v>1</v>
      </c>
      <c r="H349">
        <v>1</v>
      </c>
      <c r="I349" t="s">
        <v>30</v>
      </c>
      <c r="J349" t="s">
        <v>3</v>
      </c>
      <c r="K349" t="s">
        <v>580</v>
      </c>
      <c r="L349">
        <v>608254</v>
      </c>
      <c r="N349">
        <v>1013</v>
      </c>
      <c r="O349" t="s">
        <v>581</v>
      </c>
      <c r="P349" t="s">
        <v>581</v>
      </c>
      <c r="Q349">
        <v>1</v>
      </c>
      <c r="W349">
        <v>0</v>
      </c>
      <c r="X349">
        <v>-185737400</v>
      </c>
      <c r="Y349">
        <v>0.2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3</v>
      </c>
      <c r="AT349">
        <v>0.2</v>
      </c>
      <c r="AU349" t="s">
        <v>3</v>
      </c>
      <c r="AV349">
        <v>2</v>
      </c>
      <c r="AW349">
        <v>2</v>
      </c>
      <c r="AX349">
        <v>35799424</v>
      </c>
      <c r="AY349">
        <v>1</v>
      </c>
      <c r="AZ349">
        <v>0</v>
      </c>
      <c r="BA349">
        <v>349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Y349*Source!I750</f>
        <v>4.0000000000000001E-3</v>
      </c>
      <c r="CY349">
        <f>AD349</f>
        <v>0</v>
      </c>
      <c r="CZ349">
        <f>AH349</f>
        <v>0</v>
      </c>
      <c r="DA349">
        <f>AL349</f>
        <v>1</v>
      </c>
      <c r="DB349">
        <f t="shared" si="20"/>
        <v>0</v>
      </c>
      <c r="DC349">
        <f t="shared" si="21"/>
        <v>0</v>
      </c>
    </row>
    <row r="350" spans="1:107">
      <c r="A350">
        <f>ROW(Source!A750)</f>
        <v>750</v>
      </c>
      <c r="B350">
        <v>33525518</v>
      </c>
      <c r="C350">
        <v>35799422</v>
      </c>
      <c r="D350">
        <v>29172362</v>
      </c>
      <c r="E350">
        <v>1</v>
      </c>
      <c r="F350">
        <v>1</v>
      </c>
      <c r="G350">
        <v>1</v>
      </c>
      <c r="H350">
        <v>2</v>
      </c>
      <c r="I350" t="s">
        <v>707</v>
      </c>
      <c r="J350" t="s">
        <v>708</v>
      </c>
      <c r="K350" t="s">
        <v>709</v>
      </c>
      <c r="L350">
        <v>1368</v>
      </c>
      <c r="N350">
        <v>1011</v>
      </c>
      <c r="O350" t="s">
        <v>585</v>
      </c>
      <c r="P350" t="s">
        <v>585</v>
      </c>
      <c r="Q350">
        <v>1</v>
      </c>
      <c r="W350">
        <v>0</v>
      </c>
      <c r="X350">
        <v>2071614860</v>
      </c>
      <c r="Y350">
        <v>0.2</v>
      </c>
      <c r="AA350">
        <v>0</v>
      </c>
      <c r="AB350">
        <v>1089.32</v>
      </c>
      <c r="AC350">
        <v>427.95</v>
      </c>
      <c r="AD350">
        <v>0</v>
      </c>
      <c r="AE350">
        <v>0</v>
      </c>
      <c r="AF350">
        <v>134.65</v>
      </c>
      <c r="AG350">
        <v>13.5</v>
      </c>
      <c r="AH350">
        <v>0</v>
      </c>
      <c r="AI350">
        <v>1</v>
      </c>
      <c r="AJ350">
        <v>8.09</v>
      </c>
      <c r="AK350">
        <v>31.7</v>
      </c>
      <c r="AL350">
        <v>1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3</v>
      </c>
      <c r="AT350">
        <v>0.2</v>
      </c>
      <c r="AU350" t="s">
        <v>3</v>
      </c>
      <c r="AV350">
        <v>0</v>
      </c>
      <c r="AW350">
        <v>2</v>
      </c>
      <c r="AX350">
        <v>35799425</v>
      </c>
      <c r="AY350">
        <v>1</v>
      </c>
      <c r="AZ350">
        <v>0</v>
      </c>
      <c r="BA350">
        <v>350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Y350*Source!I750</f>
        <v>4.0000000000000001E-3</v>
      </c>
      <c r="CY350">
        <f>AB350</f>
        <v>1089.32</v>
      </c>
      <c r="CZ350">
        <f>AF350</f>
        <v>134.65</v>
      </c>
      <c r="DA350">
        <f>AJ350</f>
        <v>8.09</v>
      </c>
      <c r="DB350">
        <f t="shared" si="20"/>
        <v>26.93</v>
      </c>
      <c r="DC350">
        <f t="shared" si="21"/>
        <v>2.7</v>
      </c>
    </row>
    <row r="351" spans="1:107">
      <c r="A351">
        <f>ROW(Source!A750)</f>
        <v>750</v>
      </c>
      <c r="B351">
        <v>33525518</v>
      </c>
      <c r="C351">
        <v>35799422</v>
      </c>
      <c r="D351">
        <v>29174913</v>
      </c>
      <c r="E351">
        <v>1</v>
      </c>
      <c r="F351">
        <v>1</v>
      </c>
      <c r="G351">
        <v>1</v>
      </c>
      <c r="H351">
        <v>2</v>
      </c>
      <c r="I351" t="s">
        <v>606</v>
      </c>
      <c r="J351" t="s">
        <v>607</v>
      </c>
      <c r="K351" t="s">
        <v>608</v>
      </c>
      <c r="L351">
        <v>1368</v>
      </c>
      <c r="N351">
        <v>1011</v>
      </c>
      <c r="O351" t="s">
        <v>585</v>
      </c>
      <c r="P351" t="s">
        <v>585</v>
      </c>
      <c r="Q351">
        <v>1</v>
      </c>
      <c r="W351">
        <v>0</v>
      </c>
      <c r="X351">
        <v>458544584</v>
      </c>
      <c r="Y351">
        <v>0.2</v>
      </c>
      <c r="AA351">
        <v>0</v>
      </c>
      <c r="AB351">
        <v>908.31</v>
      </c>
      <c r="AC351">
        <v>367.72</v>
      </c>
      <c r="AD351">
        <v>0</v>
      </c>
      <c r="AE351">
        <v>0</v>
      </c>
      <c r="AF351">
        <v>87.17</v>
      </c>
      <c r="AG351">
        <v>11.6</v>
      </c>
      <c r="AH351">
        <v>0</v>
      </c>
      <c r="AI351">
        <v>1</v>
      </c>
      <c r="AJ351">
        <v>10.42</v>
      </c>
      <c r="AK351">
        <v>31.7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3</v>
      </c>
      <c r="AT351">
        <v>0.2</v>
      </c>
      <c r="AU351" t="s">
        <v>3</v>
      </c>
      <c r="AV351">
        <v>0</v>
      </c>
      <c r="AW351">
        <v>2</v>
      </c>
      <c r="AX351">
        <v>35799426</v>
      </c>
      <c r="AY351">
        <v>1</v>
      </c>
      <c r="AZ351">
        <v>0</v>
      </c>
      <c r="BA351">
        <v>351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Y351*Source!I750</f>
        <v>4.0000000000000001E-3</v>
      </c>
      <c r="CY351">
        <f>AB351</f>
        <v>908.31</v>
      </c>
      <c r="CZ351">
        <f>AF351</f>
        <v>87.17</v>
      </c>
      <c r="DA351">
        <f>AJ351</f>
        <v>10.42</v>
      </c>
      <c r="DB351">
        <f t="shared" si="20"/>
        <v>17.43</v>
      </c>
      <c r="DC351">
        <f t="shared" si="21"/>
        <v>2.3199999999999998</v>
      </c>
    </row>
    <row r="352" spans="1:107">
      <c r="A352">
        <f>ROW(Source!A750)</f>
        <v>750</v>
      </c>
      <c r="B352">
        <v>33525518</v>
      </c>
      <c r="C352">
        <v>35799422</v>
      </c>
      <c r="D352">
        <v>29164111</v>
      </c>
      <c r="E352">
        <v>1</v>
      </c>
      <c r="F352">
        <v>1</v>
      </c>
      <c r="G352">
        <v>1</v>
      </c>
      <c r="H352">
        <v>3</v>
      </c>
      <c r="I352" t="s">
        <v>769</v>
      </c>
      <c r="J352" t="s">
        <v>770</v>
      </c>
      <c r="K352" t="s">
        <v>771</v>
      </c>
      <c r="L352">
        <v>1355</v>
      </c>
      <c r="N352">
        <v>1010</v>
      </c>
      <c r="O352" t="s">
        <v>144</v>
      </c>
      <c r="P352" t="s">
        <v>144</v>
      </c>
      <c r="Q352">
        <v>100</v>
      </c>
      <c r="W352">
        <v>0</v>
      </c>
      <c r="X352">
        <v>-1689080274</v>
      </c>
      <c r="Y352">
        <v>1.02</v>
      </c>
      <c r="AA352">
        <v>783</v>
      </c>
      <c r="AB352">
        <v>0</v>
      </c>
      <c r="AC352">
        <v>0</v>
      </c>
      <c r="AD352">
        <v>0</v>
      </c>
      <c r="AE352">
        <v>100</v>
      </c>
      <c r="AF352">
        <v>0</v>
      </c>
      <c r="AG352">
        <v>0</v>
      </c>
      <c r="AH352">
        <v>0</v>
      </c>
      <c r="AI352">
        <v>7.83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3</v>
      </c>
      <c r="AT352">
        <v>1.02</v>
      </c>
      <c r="AU352" t="s">
        <v>3</v>
      </c>
      <c r="AV352">
        <v>0</v>
      </c>
      <c r="AW352">
        <v>2</v>
      </c>
      <c r="AX352">
        <v>35799427</v>
      </c>
      <c r="AY352">
        <v>1</v>
      </c>
      <c r="AZ352">
        <v>0</v>
      </c>
      <c r="BA352">
        <v>352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Y352*Source!I750</f>
        <v>2.0400000000000001E-2</v>
      </c>
      <c r="CY352">
        <f>AA352</f>
        <v>783</v>
      </c>
      <c r="CZ352">
        <f>AE352</f>
        <v>100</v>
      </c>
      <c r="DA352">
        <f>AI352</f>
        <v>7.83</v>
      </c>
      <c r="DB352">
        <f t="shared" si="20"/>
        <v>102</v>
      </c>
      <c r="DC352">
        <f t="shared" si="21"/>
        <v>0</v>
      </c>
    </row>
    <row r="353" spans="1:107">
      <c r="A353">
        <f>ROW(Source!A750)</f>
        <v>750</v>
      </c>
      <c r="B353">
        <v>33525518</v>
      </c>
      <c r="C353">
        <v>35799422</v>
      </c>
      <c r="D353">
        <v>29170536</v>
      </c>
      <c r="E353">
        <v>1</v>
      </c>
      <c r="F353">
        <v>1</v>
      </c>
      <c r="G353">
        <v>1</v>
      </c>
      <c r="H353">
        <v>3</v>
      </c>
      <c r="I353" t="s">
        <v>286</v>
      </c>
      <c r="J353" t="s">
        <v>288</v>
      </c>
      <c r="K353" t="s">
        <v>287</v>
      </c>
      <c r="L353">
        <v>1354</v>
      </c>
      <c r="N353">
        <v>1010</v>
      </c>
      <c r="O353" t="s">
        <v>238</v>
      </c>
      <c r="P353" t="s">
        <v>238</v>
      </c>
      <c r="Q353">
        <v>1</v>
      </c>
      <c r="W353">
        <v>0</v>
      </c>
      <c r="X353">
        <v>1401979595</v>
      </c>
      <c r="Y353">
        <v>100</v>
      </c>
      <c r="AA353">
        <v>392.48</v>
      </c>
      <c r="AB353">
        <v>0</v>
      </c>
      <c r="AC353">
        <v>0</v>
      </c>
      <c r="AD353">
        <v>0</v>
      </c>
      <c r="AE353">
        <v>162.18</v>
      </c>
      <c r="AF353">
        <v>0</v>
      </c>
      <c r="AG353">
        <v>0</v>
      </c>
      <c r="AH353">
        <v>0</v>
      </c>
      <c r="AI353">
        <v>2.42</v>
      </c>
      <c r="AJ353">
        <v>1</v>
      </c>
      <c r="AK353">
        <v>1</v>
      </c>
      <c r="AL353">
        <v>1</v>
      </c>
      <c r="AN353">
        <v>0</v>
      </c>
      <c r="AO353">
        <v>0</v>
      </c>
      <c r="AP353">
        <v>0</v>
      </c>
      <c r="AQ353">
        <v>0</v>
      </c>
      <c r="AR353">
        <v>0</v>
      </c>
      <c r="AS353" t="s">
        <v>3</v>
      </c>
      <c r="AT353">
        <v>100</v>
      </c>
      <c r="AU353" t="s">
        <v>3</v>
      </c>
      <c r="AV353">
        <v>0</v>
      </c>
      <c r="AW353">
        <v>1</v>
      </c>
      <c r="AX353">
        <v>-1</v>
      </c>
      <c r="AY353">
        <v>0</v>
      </c>
      <c r="AZ353">
        <v>0</v>
      </c>
      <c r="BA353" t="s">
        <v>3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Y353*Source!I750</f>
        <v>2</v>
      </c>
      <c r="CY353">
        <f>AA353</f>
        <v>392.48</v>
      </c>
      <c r="CZ353">
        <f>AE353</f>
        <v>162.18</v>
      </c>
      <c r="DA353">
        <f>AI353</f>
        <v>2.42</v>
      </c>
      <c r="DB353">
        <f t="shared" si="20"/>
        <v>16218</v>
      </c>
      <c r="DC353">
        <f t="shared" si="21"/>
        <v>0</v>
      </c>
    </row>
    <row r="354" spans="1:107">
      <c r="A354">
        <f>ROW(Source!A750)</f>
        <v>750</v>
      </c>
      <c r="B354">
        <v>33525518</v>
      </c>
      <c r="C354">
        <v>35799422</v>
      </c>
      <c r="D354">
        <v>29171808</v>
      </c>
      <c r="E354">
        <v>1</v>
      </c>
      <c r="F354">
        <v>1</v>
      </c>
      <c r="G354">
        <v>1</v>
      </c>
      <c r="H354">
        <v>3</v>
      </c>
      <c r="I354" t="s">
        <v>722</v>
      </c>
      <c r="J354" t="s">
        <v>723</v>
      </c>
      <c r="K354" t="s">
        <v>724</v>
      </c>
      <c r="L354">
        <v>1374</v>
      </c>
      <c r="N354">
        <v>1013</v>
      </c>
      <c r="O354" t="s">
        <v>725</v>
      </c>
      <c r="P354" t="s">
        <v>725</v>
      </c>
      <c r="Q354">
        <v>1</v>
      </c>
      <c r="W354">
        <v>0</v>
      </c>
      <c r="X354">
        <v>-915781824</v>
      </c>
      <c r="Y354">
        <v>18.73</v>
      </c>
      <c r="AA354">
        <v>1</v>
      </c>
      <c r="AB354">
        <v>0</v>
      </c>
      <c r="AC354">
        <v>0</v>
      </c>
      <c r="AD354">
        <v>0</v>
      </c>
      <c r="AE354">
        <v>1</v>
      </c>
      <c r="AF354">
        <v>0</v>
      </c>
      <c r="AG354">
        <v>0</v>
      </c>
      <c r="AH354">
        <v>0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18.73</v>
      </c>
      <c r="AU354" t="s">
        <v>3</v>
      </c>
      <c r="AV354">
        <v>0</v>
      </c>
      <c r="AW354">
        <v>2</v>
      </c>
      <c r="AX354">
        <v>35799428</v>
      </c>
      <c r="AY354">
        <v>1</v>
      </c>
      <c r="AZ354">
        <v>0</v>
      </c>
      <c r="BA354">
        <v>353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Y354*Source!I750</f>
        <v>0.37460000000000004</v>
      </c>
      <c r="CY354">
        <f>AA354</f>
        <v>1</v>
      </c>
      <c r="CZ354">
        <f>AE354</f>
        <v>1</v>
      </c>
      <c r="DA354">
        <f>AI354</f>
        <v>1</v>
      </c>
      <c r="DB354">
        <f t="shared" si="20"/>
        <v>18.73</v>
      </c>
      <c r="DC354">
        <f t="shared" si="21"/>
        <v>0</v>
      </c>
    </row>
    <row r="355" spans="1:107">
      <c r="A355">
        <f>ROW(Source!A817)</f>
        <v>817</v>
      </c>
      <c r="B355">
        <v>33525518</v>
      </c>
      <c r="C355">
        <v>36172292</v>
      </c>
      <c r="D355">
        <v>18406804</v>
      </c>
      <c r="E355">
        <v>1</v>
      </c>
      <c r="F355">
        <v>1</v>
      </c>
      <c r="G355">
        <v>1</v>
      </c>
      <c r="H355">
        <v>1</v>
      </c>
      <c r="I355" t="s">
        <v>577</v>
      </c>
      <c r="J355" t="s">
        <v>3</v>
      </c>
      <c r="K355" t="s">
        <v>578</v>
      </c>
      <c r="L355">
        <v>1369</v>
      </c>
      <c r="N355">
        <v>1013</v>
      </c>
      <c r="O355" t="s">
        <v>579</v>
      </c>
      <c r="P355" t="s">
        <v>579</v>
      </c>
      <c r="Q355">
        <v>1</v>
      </c>
      <c r="W355">
        <v>0</v>
      </c>
      <c r="X355">
        <v>254330056</v>
      </c>
      <c r="Y355">
        <v>7.67</v>
      </c>
      <c r="AA355">
        <v>0</v>
      </c>
      <c r="AB355">
        <v>0</v>
      </c>
      <c r="AC355">
        <v>0</v>
      </c>
      <c r="AD355">
        <v>221.76</v>
      </c>
      <c r="AE355">
        <v>0</v>
      </c>
      <c r="AF355">
        <v>0</v>
      </c>
      <c r="AG355">
        <v>0</v>
      </c>
      <c r="AH355">
        <v>221.76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7.67</v>
      </c>
      <c r="AU355" t="s">
        <v>3</v>
      </c>
      <c r="AV355">
        <v>1</v>
      </c>
      <c r="AW355">
        <v>2</v>
      </c>
      <c r="AX355">
        <v>36172293</v>
      </c>
      <c r="AY355">
        <v>1</v>
      </c>
      <c r="AZ355">
        <v>0</v>
      </c>
      <c r="BA355">
        <v>354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Y355*Source!I817</f>
        <v>2.0709</v>
      </c>
      <c r="CY355">
        <f>AD355</f>
        <v>221.76</v>
      </c>
      <c r="CZ355">
        <f>AH355</f>
        <v>221.76</v>
      </c>
      <c r="DA355">
        <f>AL355</f>
        <v>1</v>
      </c>
      <c r="DB355">
        <f t="shared" si="20"/>
        <v>1700.9</v>
      </c>
      <c r="DC355">
        <f t="shared" si="21"/>
        <v>0</v>
      </c>
    </row>
    <row r="356" spans="1:107">
      <c r="A356">
        <f>ROW(Source!A817)</f>
        <v>817</v>
      </c>
      <c r="B356">
        <v>33525518</v>
      </c>
      <c r="C356">
        <v>36172292</v>
      </c>
      <c r="D356">
        <v>29164349</v>
      </c>
      <c r="E356">
        <v>1</v>
      </c>
      <c r="F356">
        <v>1</v>
      </c>
      <c r="G356">
        <v>1</v>
      </c>
      <c r="H356">
        <v>3</v>
      </c>
      <c r="I356" t="s">
        <v>26</v>
      </c>
      <c r="J356" t="s">
        <v>29</v>
      </c>
      <c r="K356" t="s">
        <v>27</v>
      </c>
      <c r="L356">
        <v>1348</v>
      </c>
      <c r="N356">
        <v>1009</v>
      </c>
      <c r="O356" t="s">
        <v>28</v>
      </c>
      <c r="P356" t="s">
        <v>28</v>
      </c>
      <c r="Q356">
        <v>1000</v>
      </c>
      <c r="W356">
        <v>0</v>
      </c>
      <c r="X356">
        <v>-304821490</v>
      </c>
      <c r="Y356">
        <v>0.7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1</v>
      </c>
      <c r="AK356">
        <v>1</v>
      </c>
      <c r="AL356">
        <v>1</v>
      </c>
      <c r="AN356">
        <v>0</v>
      </c>
      <c r="AO356">
        <v>0</v>
      </c>
      <c r="AP356">
        <v>0</v>
      </c>
      <c r="AQ356">
        <v>0</v>
      </c>
      <c r="AR356">
        <v>0</v>
      </c>
      <c r="AS356" t="s">
        <v>3</v>
      </c>
      <c r="AT356">
        <v>0.7</v>
      </c>
      <c r="AU356" t="s">
        <v>3</v>
      </c>
      <c r="AV356">
        <v>0</v>
      </c>
      <c r="AW356">
        <v>2</v>
      </c>
      <c r="AX356">
        <v>36172294</v>
      </c>
      <c r="AY356">
        <v>1</v>
      </c>
      <c r="AZ356">
        <v>0</v>
      </c>
      <c r="BA356">
        <v>355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Y356*Source!I817</f>
        <v>0.189</v>
      </c>
      <c r="CY356">
        <f>AA356</f>
        <v>0</v>
      </c>
      <c r="CZ356">
        <f>AE356</f>
        <v>0</v>
      </c>
      <c r="DA356">
        <f>AI356</f>
        <v>1</v>
      </c>
      <c r="DB356">
        <f t="shared" si="20"/>
        <v>0</v>
      </c>
      <c r="DC356">
        <f t="shared" si="21"/>
        <v>0</v>
      </c>
    </row>
    <row r="357" spans="1:107">
      <c r="A357">
        <f>ROW(Source!A819)</f>
        <v>819</v>
      </c>
      <c r="B357">
        <v>33525518</v>
      </c>
      <c r="C357">
        <v>36314831</v>
      </c>
      <c r="D357">
        <v>18406804</v>
      </c>
      <c r="E357">
        <v>1</v>
      </c>
      <c r="F357">
        <v>1</v>
      </c>
      <c r="G357">
        <v>1</v>
      </c>
      <c r="H357">
        <v>1</v>
      </c>
      <c r="I357" t="s">
        <v>577</v>
      </c>
      <c r="J357" t="s">
        <v>3</v>
      </c>
      <c r="K357" t="s">
        <v>578</v>
      </c>
      <c r="L357">
        <v>1369</v>
      </c>
      <c r="N357">
        <v>1013</v>
      </c>
      <c r="O357" t="s">
        <v>579</v>
      </c>
      <c r="P357" t="s">
        <v>579</v>
      </c>
      <c r="Q357">
        <v>1</v>
      </c>
      <c r="W357">
        <v>0</v>
      </c>
      <c r="X357">
        <v>254330056</v>
      </c>
      <c r="Y357">
        <v>30.53</v>
      </c>
      <c r="AA357">
        <v>0</v>
      </c>
      <c r="AB357">
        <v>0</v>
      </c>
      <c r="AC357">
        <v>0</v>
      </c>
      <c r="AD357">
        <v>221.76</v>
      </c>
      <c r="AE357">
        <v>0</v>
      </c>
      <c r="AF357">
        <v>0</v>
      </c>
      <c r="AG357">
        <v>0</v>
      </c>
      <c r="AH357">
        <v>221.76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30.53</v>
      </c>
      <c r="AU357" t="s">
        <v>3</v>
      </c>
      <c r="AV357">
        <v>1</v>
      </c>
      <c r="AW357">
        <v>2</v>
      </c>
      <c r="AX357">
        <v>36314832</v>
      </c>
      <c r="AY357">
        <v>1</v>
      </c>
      <c r="AZ357">
        <v>0</v>
      </c>
      <c r="BA357">
        <v>356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Y357*Source!I819</f>
        <v>8.2431000000000001</v>
      </c>
      <c r="CY357">
        <f>AD357</f>
        <v>221.76</v>
      </c>
      <c r="CZ357">
        <f>AH357</f>
        <v>221.76</v>
      </c>
      <c r="DA357">
        <f>AL357</f>
        <v>1</v>
      </c>
      <c r="DB357">
        <f t="shared" si="20"/>
        <v>6770.33</v>
      </c>
      <c r="DC357">
        <f t="shared" si="21"/>
        <v>0</v>
      </c>
    </row>
    <row r="358" spans="1:107">
      <c r="A358">
        <f>ROW(Source!A819)</f>
        <v>819</v>
      </c>
      <c r="B358">
        <v>33525518</v>
      </c>
      <c r="C358">
        <v>36314831</v>
      </c>
      <c r="D358">
        <v>121548</v>
      </c>
      <c r="E358">
        <v>1</v>
      </c>
      <c r="F358">
        <v>1</v>
      </c>
      <c r="G358">
        <v>1</v>
      </c>
      <c r="H358">
        <v>1</v>
      </c>
      <c r="I358" t="s">
        <v>30</v>
      </c>
      <c r="J358" t="s">
        <v>3</v>
      </c>
      <c r="K358" t="s">
        <v>580</v>
      </c>
      <c r="L358">
        <v>608254</v>
      </c>
      <c r="N358">
        <v>1013</v>
      </c>
      <c r="O358" t="s">
        <v>581</v>
      </c>
      <c r="P358" t="s">
        <v>581</v>
      </c>
      <c r="Q358">
        <v>1</v>
      </c>
      <c r="W358">
        <v>0</v>
      </c>
      <c r="X358">
        <v>-185737400</v>
      </c>
      <c r="Y358">
        <v>3.65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3</v>
      </c>
      <c r="AT358">
        <v>3.65</v>
      </c>
      <c r="AU358" t="s">
        <v>3</v>
      </c>
      <c r="AV358">
        <v>2</v>
      </c>
      <c r="AW358">
        <v>2</v>
      </c>
      <c r="AX358">
        <v>36314833</v>
      </c>
      <c r="AY358">
        <v>1</v>
      </c>
      <c r="AZ358">
        <v>0</v>
      </c>
      <c r="BA358">
        <v>357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Y358*Source!I819</f>
        <v>0.98550000000000004</v>
      </c>
      <c r="CY358">
        <f>AD358</f>
        <v>0</v>
      </c>
      <c r="CZ358">
        <f>AH358</f>
        <v>0</v>
      </c>
      <c r="DA358">
        <f>AL358</f>
        <v>1</v>
      </c>
      <c r="DB358">
        <f t="shared" si="20"/>
        <v>0</v>
      </c>
      <c r="DC358">
        <f t="shared" si="21"/>
        <v>0</v>
      </c>
    </row>
    <row r="359" spans="1:107">
      <c r="A359">
        <f>ROW(Source!A819)</f>
        <v>819</v>
      </c>
      <c r="B359">
        <v>33525518</v>
      </c>
      <c r="C359">
        <v>36314831</v>
      </c>
      <c r="D359">
        <v>29172556</v>
      </c>
      <c r="E359">
        <v>1</v>
      </c>
      <c r="F359">
        <v>1</v>
      </c>
      <c r="G359">
        <v>1</v>
      </c>
      <c r="H359">
        <v>2</v>
      </c>
      <c r="I359" t="s">
        <v>582</v>
      </c>
      <c r="J359" t="s">
        <v>597</v>
      </c>
      <c r="K359" t="s">
        <v>584</v>
      </c>
      <c r="L359">
        <v>1368</v>
      </c>
      <c r="N359">
        <v>1011</v>
      </c>
      <c r="O359" t="s">
        <v>585</v>
      </c>
      <c r="P359" t="s">
        <v>585</v>
      </c>
      <c r="Q359">
        <v>1</v>
      </c>
      <c r="W359">
        <v>0</v>
      </c>
      <c r="X359">
        <v>344519037</v>
      </c>
      <c r="Y359">
        <v>3.65</v>
      </c>
      <c r="AA359">
        <v>0</v>
      </c>
      <c r="AB359">
        <v>445.46</v>
      </c>
      <c r="AC359">
        <v>427.95</v>
      </c>
      <c r="AD359">
        <v>0</v>
      </c>
      <c r="AE359">
        <v>0</v>
      </c>
      <c r="AF359">
        <v>31.26</v>
      </c>
      <c r="AG359">
        <v>13.5</v>
      </c>
      <c r="AH359">
        <v>0</v>
      </c>
      <c r="AI359">
        <v>1</v>
      </c>
      <c r="AJ359">
        <v>14.25</v>
      </c>
      <c r="AK359">
        <v>31.7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3</v>
      </c>
      <c r="AT359">
        <v>3.65</v>
      </c>
      <c r="AU359" t="s">
        <v>3</v>
      </c>
      <c r="AV359">
        <v>0</v>
      </c>
      <c r="AW359">
        <v>2</v>
      </c>
      <c r="AX359">
        <v>36314834</v>
      </c>
      <c r="AY359">
        <v>1</v>
      </c>
      <c r="AZ359">
        <v>0</v>
      </c>
      <c r="BA359">
        <v>358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Y359*Source!I819</f>
        <v>0.98550000000000004</v>
      </c>
      <c r="CY359">
        <f>AB359</f>
        <v>445.46</v>
      </c>
      <c r="CZ359">
        <f>AF359</f>
        <v>31.26</v>
      </c>
      <c r="DA359">
        <f>AJ359</f>
        <v>14.25</v>
      </c>
      <c r="DB359">
        <f t="shared" si="20"/>
        <v>114.1</v>
      </c>
      <c r="DC359">
        <f t="shared" si="21"/>
        <v>49.28</v>
      </c>
    </row>
    <row r="360" spans="1:107">
      <c r="A360">
        <f>ROW(Source!A820)</f>
        <v>820</v>
      </c>
      <c r="B360">
        <v>33525518</v>
      </c>
      <c r="C360">
        <v>35799722</v>
      </c>
      <c r="D360">
        <v>18408066</v>
      </c>
      <c r="E360">
        <v>1</v>
      </c>
      <c r="F360">
        <v>1</v>
      </c>
      <c r="G360">
        <v>1</v>
      </c>
      <c r="H360">
        <v>1</v>
      </c>
      <c r="I360" t="s">
        <v>598</v>
      </c>
      <c r="J360" t="s">
        <v>3</v>
      </c>
      <c r="K360" t="s">
        <v>599</v>
      </c>
      <c r="L360">
        <v>1369</v>
      </c>
      <c r="N360">
        <v>1013</v>
      </c>
      <c r="O360" t="s">
        <v>579</v>
      </c>
      <c r="P360" t="s">
        <v>579</v>
      </c>
      <c r="Q360">
        <v>1</v>
      </c>
      <c r="W360">
        <v>0</v>
      </c>
      <c r="X360">
        <v>-886480961</v>
      </c>
      <c r="Y360">
        <v>179.3</v>
      </c>
      <c r="AA360">
        <v>0</v>
      </c>
      <c r="AB360">
        <v>0</v>
      </c>
      <c r="AC360">
        <v>0</v>
      </c>
      <c r="AD360">
        <v>228.01</v>
      </c>
      <c r="AE360">
        <v>0</v>
      </c>
      <c r="AF360">
        <v>0</v>
      </c>
      <c r="AG360">
        <v>0</v>
      </c>
      <c r="AH360">
        <v>228.01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179.3</v>
      </c>
      <c r="AU360" t="s">
        <v>3</v>
      </c>
      <c r="AV360">
        <v>1</v>
      </c>
      <c r="AW360">
        <v>2</v>
      </c>
      <c r="AX360">
        <v>35799733</v>
      </c>
      <c r="AY360">
        <v>1</v>
      </c>
      <c r="AZ360">
        <v>0</v>
      </c>
      <c r="BA360">
        <v>359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Y360*Source!I820</f>
        <v>1.7930000000000001</v>
      </c>
      <c r="CY360">
        <f>AD360</f>
        <v>228.01</v>
      </c>
      <c r="CZ360">
        <f>AH360</f>
        <v>228.01</v>
      </c>
      <c r="DA360">
        <f>AL360</f>
        <v>1</v>
      </c>
      <c r="DB360">
        <f t="shared" si="20"/>
        <v>40882.19</v>
      </c>
      <c r="DC360">
        <f t="shared" si="21"/>
        <v>0</v>
      </c>
    </row>
    <row r="361" spans="1:107">
      <c r="A361">
        <f>ROW(Source!A820)</f>
        <v>820</v>
      </c>
      <c r="B361">
        <v>33525518</v>
      </c>
      <c r="C361">
        <v>35799722</v>
      </c>
      <c r="D361">
        <v>121548</v>
      </c>
      <c r="E361">
        <v>1</v>
      </c>
      <c r="F361">
        <v>1</v>
      </c>
      <c r="G361">
        <v>1</v>
      </c>
      <c r="H361">
        <v>1</v>
      </c>
      <c r="I361" t="s">
        <v>30</v>
      </c>
      <c r="J361" t="s">
        <v>3</v>
      </c>
      <c r="K361" t="s">
        <v>580</v>
      </c>
      <c r="L361">
        <v>608254</v>
      </c>
      <c r="N361">
        <v>1013</v>
      </c>
      <c r="O361" t="s">
        <v>581</v>
      </c>
      <c r="P361" t="s">
        <v>581</v>
      </c>
      <c r="Q361">
        <v>1</v>
      </c>
      <c r="W361">
        <v>0</v>
      </c>
      <c r="X361">
        <v>-185737400</v>
      </c>
      <c r="Y361">
        <v>3.97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3.97</v>
      </c>
      <c r="AU361" t="s">
        <v>3</v>
      </c>
      <c r="AV361">
        <v>2</v>
      </c>
      <c r="AW361">
        <v>2</v>
      </c>
      <c r="AX361">
        <v>35799734</v>
      </c>
      <c r="AY361">
        <v>1</v>
      </c>
      <c r="AZ361">
        <v>0</v>
      </c>
      <c r="BA361">
        <v>360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Y361*Source!I820</f>
        <v>3.9700000000000006E-2</v>
      </c>
      <c r="CY361">
        <f>AD361</f>
        <v>0</v>
      </c>
      <c r="CZ361">
        <f>AH361</f>
        <v>0</v>
      </c>
      <c r="DA361">
        <f>AL361</f>
        <v>1</v>
      </c>
      <c r="DB361">
        <f t="shared" si="20"/>
        <v>0</v>
      </c>
      <c r="DC361">
        <f t="shared" si="21"/>
        <v>0</v>
      </c>
    </row>
    <row r="362" spans="1:107">
      <c r="A362">
        <f>ROW(Source!A820)</f>
        <v>820</v>
      </c>
      <c r="B362">
        <v>33525518</v>
      </c>
      <c r="C362">
        <v>35799722</v>
      </c>
      <c r="D362">
        <v>29172710</v>
      </c>
      <c r="E362">
        <v>1</v>
      </c>
      <c r="F362">
        <v>1</v>
      </c>
      <c r="G362">
        <v>1</v>
      </c>
      <c r="H362">
        <v>2</v>
      </c>
      <c r="I362" t="s">
        <v>600</v>
      </c>
      <c r="J362" t="s">
        <v>601</v>
      </c>
      <c r="K362" t="s">
        <v>602</v>
      </c>
      <c r="L362">
        <v>1368</v>
      </c>
      <c r="N362">
        <v>1011</v>
      </c>
      <c r="O362" t="s">
        <v>585</v>
      </c>
      <c r="P362" t="s">
        <v>585</v>
      </c>
      <c r="Q362">
        <v>1</v>
      </c>
      <c r="W362">
        <v>0</v>
      </c>
      <c r="X362">
        <v>-1676841219</v>
      </c>
      <c r="Y362">
        <v>3.97</v>
      </c>
      <c r="AA362">
        <v>0</v>
      </c>
      <c r="AB362">
        <v>522.87</v>
      </c>
      <c r="AC362">
        <v>318.89999999999998</v>
      </c>
      <c r="AD362">
        <v>0</v>
      </c>
      <c r="AE362">
        <v>0</v>
      </c>
      <c r="AF362">
        <v>46.56</v>
      </c>
      <c r="AG362">
        <v>10.06</v>
      </c>
      <c r="AH362">
        <v>0</v>
      </c>
      <c r="AI362">
        <v>1</v>
      </c>
      <c r="AJ362">
        <v>11.23</v>
      </c>
      <c r="AK362">
        <v>31.7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3</v>
      </c>
      <c r="AT362">
        <v>3.97</v>
      </c>
      <c r="AU362" t="s">
        <v>3</v>
      </c>
      <c r="AV362">
        <v>0</v>
      </c>
      <c r="AW362">
        <v>2</v>
      </c>
      <c r="AX362">
        <v>35799735</v>
      </c>
      <c r="AY362">
        <v>1</v>
      </c>
      <c r="AZ362">
        <v>0</v>
      </c>
      <c r="BA362">
        <v>361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Y362*Source!I820</f>
        <v>3.9700000000000006E-2</v>
      </c>
      <c r="CY362">
        <f>AB362</f>
        <v>522.87</v>
      </c>
      <c r="CZ362">
        <f>AF362</f>
        <v>46.56</v>
      </c>
      <c r="DA362">
        <f>AJ362</f>
        <v>11.23</v>
      </c>
      <c r="DB362">
        <f t="shared" si="20"/>
        <v>184.84</v>
      </c>
      <c r="DC362">
        <f t="shared" si="21"/>
        <v>39.94</v>
      </c>
    </row>
    <row r="363" spans="1:107">
      <c r="A363">
        <f>ROW(Source!A820)</f>
        <v>820</v>
      </c>
      <c r="B363">
        <v>33525518</v>
      </c>
      <c r="C363">
        <v>35799722</v>
      </c>
      <c r="D363">
        <v>29174533</v>
      </c>
      <c r="E363">
        <v>1</v>
      </c>
      <c r="F363">
        <v>1</v>
      </c>
      <c r="G363">
        <v>1</v>
      </c>
      <c r="H363">
        <v>2</v>
      </c>
      <c r="I363" t="s">
        <v>603</v>
      </c>
      <c r="J363" t="s">
        <v>604</v>
      </c>
      <c r="K363" t="s">
        <v>605</v>
      </c>
      <c r="L363">
        <v>1368</v>
      </c>
      <c r="N363">
        <v>1011</v>
      </c>
      <c r="O363" t="s">
        <v>585</v>
      </c>
      <c r="P363" t="s">
        <v>585</v>
      </c>
      <c r="Q363">
        <v>1</v>
      </c>
      <c r="W363">
        <v>0</v>
      </c>
      <c r="X363">
        <v>1235896746</v>
      </c>
      <c r="Y363">
        <v>7.93</v>
      </c>
      <c r="AA363">
        <v>0</v>
      </c>
      <c r="AB363">
        <v>5.0599999999999996</v>
      </c>
      <c r="AC363">
        <v>0</v>
      </c>
      <c r="AD363">
        <v>0</v>
      </c>
      <c r="AE363">
        <v>0</v>
      </c>
      <c r="AF363">
        <v>1.53</v>
      </c>
      <c r="AG363">
        <v>0</v>
      </c>
      <c r="AH363">
        <v>0</v>
      </c>
      <c r="AI363">
        <v>1</v>
      </c>
      <c r="AJ363">
        <v>3.31</v>
      </c>
      <c r="AK363">
        <v>31.7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7.93</v>
      </c>
      <c r="AU363" t="s">
        <v>3</v>
      </c>
      <c r="AV363">
        <v>0</v>
      </c>
      <c r="AW363">
        <v>2</v>
      </c>
      <c r="AX363">
        <v>35799736</v>
      </c>
      <c r="AY363">
        <v>1</v>
      </c>
      <c r="AZ363">
        <v>0</v>
      </c>
      <c r="BA363">
        <v>362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Y363*Source!I820</f>
        <v>7.9299999999999995E-2</v>
      </c>
      <c r="CY363">
        <f>AB363</f>
        <v>5.0599999999999996</v>
      </c>
      <c r="CZ363">
        <f>AF363</f>
        <v>1.53</v>
      </c>
      <c r="DA363">
        <f>AJ363</f>
        <v>3.31</v>
      </c>
      <c r="DB363">
        <f t="shared" si="20"/>
        <v>12.13</v>
      </c>
      <c r="DC363">
        <f t="shared" si="21"/>
        <v>0</v>
      </c>
    </row>
    <row r="364" spans="1:107">
      <c r="A364">
        <f>ROW(Source!A820)</f>
        <v>820</v>
      </c>
      <c r="B364">
        <v>33525518</v>
      </c>
      <c r="C364">
        <v>35799722</v>
      </c>
      <c r="D364">
        <v>29164349</v>
      </c>
      <c r="E364">
        <v>1</v>
      </c>
      <c r="F364">
        <v>1</v>
      </c>
      <c r="G364">
        <v>1</v>
      </c>
      <c r="H364">
        <v>3</v>
      </c>
      <c r="I364" t="s">
        <v>26</v>
      </c>
      <c r="J364" t="s">
        <v>29</v>
      </c>
      <c r="K364" t="s">
        <v>27</v>
      </c>
      <c r="L364">
        <v>1348</v>
      </c>
      <c r="N364">
        <v>1009</v>
      </c>
      <c r="O364" t="s">
        <v>28</v>
      </c>
      <c r="P364" t="s">
        <v>28</v>
      </c>
      <c r="Q364">
        <v>1000</v>
      </c>
      <c r="W364">
        <v>0</v>
      </c>
      <c r="X364">
        <v>-304821490</v>
      </c>
      <c r="Y364">
        <v>10.5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0</v>
      </c>
      <c r="AP364">
        <v>0</v>
      </c>
      <c r="AQ364">
        <v>0</v>
      </c>
      <c r="AR364">
        <v>0</v>
      </c>
      <c r="AS364" t="s">
        <v>3</v>
      </c>
      <c r="AT364">
        <v>10.5</v>
      </c>
      <c r="AU364" t="s">
        <v>3</v>
      </c>
      <c r="AV364">
        <v>0</v>
      </c>
      <c r="AW364">
        <v>2</v>
      </c>
      <c r="AX364">
        <v>35799737</v>
      </c>
      <c r="AY364">
        <v>1</v>
      </c>
      <c r="AZ364">
        <v>0</v>
      </c>
      <c r="BA364">
        <v>363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Y364*Source!I820</f>
        <v>0.105</v>
      </c>
      <c r="CY364">
        <f>AA364</f>
        <v>0</v>
      </c>
      <c r="CZ364">
        <f>AE364</f>
        <v>0</v>
      </c>
      <c r="DA364">
        <f>AI364</f>
        <v>1</v>
      </c>
      <c r="DB364">
        <f t="shared" si="20"/>
        <v>0</v>
      </c>
      <c r="DC364">
        <f t="shared" si="21"/>
        <v>0</v>
      </c>
    </row>
    <row r="365" spans="1:107">
      <c r="A365">
        <f>ROW(Source!A822)</f>
        <v>822</v>
      </c>
      <c r="B365">
        <v>33525518</v>
      </c>
      <c r="C365">
        <v>35799723</v>
      </c>
      <c r="D365">
        <v>18406804</v>
      </c>
      <c r="E365">
        <v>1</v>
      </c>
      <c r="F365">
        <v>1</v>
      </c>
      <c r="G365">
        <v>1</v>
      </c>
      <c r="H365">
        <v>1</v>
      </c>
      <c r="I365" t="s">
        <v>577</v>
      </c>
      <c r="J365" t="s">
        <v>3</v>
      </c>
      <c r="K365" t="s">
        <v>578</v>
      </c>
      <c r="L365">
        <v>1369</v>
      </c>
      <c r="N365">
        <v>1013</v>
      </c>
      <c r="O365" t="s">
        <v>579</v>
      </c>
      <c r="P365" t="s">
        <v>579</v>
      </c>
      <c r="Q365">
        <v>1</v>
      </c>
      <c r="W365">
        <v>0</v>
      </c>
      <c r="X365">
        <v>254330056</v>
      </c>
      <c r="Y365">
        <v>11.39</v>
      </c>
      <c r="AA365">
        <v>0</v>
      </c>
      <c r="AB365">
        <v>0</v>
      </c>
      <c r="AC365">
        <v>0</v>
      </c>
      <c r="AD365">
        <v>221.76</v>
      </c>
      <c r="AE365">
        <v>0</v>
      </c>
      <c r="AF365">
        <v>0</v>
      </c>
      <c r="AG365">
        <v>0</v>
      </c>
      <c r="AH365">
        <v>221.76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11.39</v>
      </c>
      <c r="AU365" t="s">
        <v>3</v>
      </c>
      <c r="AV365">
        <v>1</v>
      </c>
      <c r="AW365">
        <v>2</v>
      </c>
      <c r="AX365">
        <v>35799728</v>
      </c>
      <c r="AY365">
        <v>1</v>
      </c>
      <c r="AZ365">
        <v>0</v>
      </c>
      <c r="BA365">
        <v>364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Y365*Source!I822</f>
        <v>3.0753000000000004</v>
      </c>
      <c r="CY365">
        <f>AD365</f>
        <v>221.76</v>
      </c>
      <c r="CZ365">
        <f>AH365</f>
        <v>221.76</v>
      </c>
      <c r="DA365">
        <f>AL365</f>
        <v>1</v>
      </c>
      <c r="DB365">
        <f t="shared" si="20"/>
        <v>2525.85</v>
      </c>
      <c r="DC365">
        <f t="shared" si="21"/>
        <v>0</v>
      </c>
    </row>
    <row r="366" spans="1:107">
      <c r="A366">
        <f>ROW(Source!A822)</f>
        <v>822</v>
      </c>
      <c r="B366">
        <v>33525518</v>
      </c>
      <c r="C366">
        <v>35799723</v>
      </c>
      <c r="D366">
        <v>121548</v>
      </c>
      <c r="E366">
        <v>1</v>
      </c>
      <c r="F366">
        <v>1</v>
      </c>
      <c r="G366">
        <v>1</v>
      </c>
      <c r="H366">
        <v>1</v>
      </c>
      <c r="I366" t="s">
        <v>30</v>
      </c>
      <c r="J366" t="s">
        <v>3</v>
      </c>
      <c r="K366" t="s">
        <v>580</v>
      </c>
      <c r="L366">
        <v>608254</v>
      </c>
      <c r="N366">
        <v>1013</v>
      </c>
      <c r="O366" t="s">
        <v>581</v>
      </c>
      <c r="P366" t="s">
        <v>581</v>
      </c>
      <c r="Q366">
        <v>1</v>
      </c>
      <c r="W366">
        <v>0</v>
      </c>
      <c r="X366">
        <v>-185737400</v>
      </c>
      <c r="Y366">
        <v>0.13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0.13</v>
      </c>
      <c r="AU366" t="s">
        <v>3</v>
      </c>
      <c r="AV366">
        <v>2</v>
      </c>
      <c r="AW366">
        <v>2</v>
      </c>
      <c r="AX366">
        <v>35799729</v>
      </c>
      <c r="AY366">
        <v>1</v>
      </c>
      <c r="AZ366">
        <v>0</v>
      </c>
      <c r="BA366">
        <v>365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Y366*Source!I822</f>
        <v>3.5100000000000006E-2</v>
      </c>
      <c r="CY366">
        <f>AD366</f>
        <v>0</v>
      </c>
      <c r="CZ366">
        <f>AH366</f>
        <v>0</v>
      </c>
      <c r="DA366">
        <f>AL366</f>
        <v>1</v>
      </c>
      <c r="DB366">
        <f t="shared" si="20"/>
        <v>0</v>
      </c>
      <c r="DC366">
        <f t="shared" si="21"/>
        <v>0</v>
      </c>
    </row>
    <row r="367" spans="1:107">
      <c r="A367">
        <f>ROW(Source!A822)</f>
        <v>822</v>
      </c>
      <c r="B367">
        <v>33525518</v>
      </c>
      <c r="C367">
        <v>35799723</v>
      </c>
      <c r="D367">
        <v>29172556</v>
      </c>
      <c r="E367">
        <v>1</v>
      </c>
      <c r="F367">
        <v>1</v>
      </c>
      <c r="G367">
        <v>1</v>
      </c>
      <c r="H367">
        <v>2</v>
      </c>
      <c r="I367" t="s">
        <v>582</v>
      </c>
      <c r="J367" t="s">
        <v>583</v>
      </c>
      <c r="K367" t="s">
        <v>584</v>
      </c>
      <c r="L367">
        <v>1368</v>
      </c>
      <c r="N367">
        <v>1011</v>
      </c>
      <c r="O367" t="s">
        <v>585</v>
      </c>
      <c r="P367" t="s">
        <v>585</v>
      </c>
      <c r="Q367">
        <v>1</v>
      </c>
      <c r="W367">
        <v>0</v>
      </c>
      <c r="X367">
        <v>-1302720870</v>
      </c>
      <c r="Y367">
        <v>0.13</v>
      </c>
      <c r="AA367">
        <v>0</v>
      </c>
      <c r="AB367">
        <v>445.46</v>
      </c>
      <c r="AC367">
        <v>427.95</v>
      </c>
      <c r="AD367">
        <v>0</v>
      </c>
      <c r="AE367">
        <v>0</v>
      </c>
      <c r="AF367">
        <v>31.26</v>
      </c>
      <c r="AG367">
        <v>13.5</v>
      </c>
      <c r="AH367">
        <v>0</v>
      </c>
      <c r="AI367">
        <v>1</v>
      </c>
      <c r="AJ367">
        <v>14.25</v>
      </c>
      <c r="AK367">
        <v>31.7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0.13</v>
      </c>
      <c r="AU367" t="s">
        <v>3</v>
      </c>
      <c r="AV367">
        <v>0</v>
      </c>
      <c r="AW367">
        <v>2</v>
      </c>
      <c r="AX367">
        <v>35799730</v>
      </c>
      <c r="AY367">
        <v>1</v>
      </c>
      <c r="AZ367">
        <v>0</v>
      </c>
      <c r="BA367">
        <v>366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Y367*Source!I822</f>
        <v>3.5100000000000006E-2</v>
      </c>
      <c r="CY367">
        <f>AB367</f>
        <v>445.46</v>
      </c>
      <c r="CZ367">
        <f>AF367</f>
        <v>31.26</v>
      </c>
      <c r="DA367">
        <f>AJ367</f>
        <v>14.25</v>
      </c>
      <c r="DB367">
        <f t="shared" si="20"/>
        <v>4.0599999999999996</v>
      </c>
      <c r="DC367">
        <f t="shared" si="21"/>
        <v>1.76</v>
      </c>
    </row>
    <row r="368" spans="1:107">
      <c r="A368">
        <f>ROW(Source!A822)</f>
        <v>822</v>
      </c>
      <c r="B368">
        <v>33525518</v>
      </c>
      <c r="C368">
        <v>35799723</v>
      </c>
      <c r="D368">
        <v>29164349</v>
      </c>
      <c r="E368">
        <v>1</v>
      </c>
      <c r="F368">
        <v>1</v>
      </c>
      <c r="G368">
        <v>1</v>
      </c>
      <c r="H368">
        <v>3</v>
      </c>
      <c r="I368" t="s">
        <v>26</v>
      </c>
      <c r="J368" t="s">
        <v>29</v>
      </c>
      <c r="K368" t="s">
        <v>27</v>
      </c>
      <c r="L368">
        <v>1348</v>
      </c>
      <c r="N368">
        <v>1009</v>
      </c>
      <c r="O368" t="s">
        <v>28</v>
      </c>
      <c r="P368" t="s">
        <v>28</v>
      </c>
      <c r="Q368">
        <v>1000</v>
      </c>
      <c r="W368">
        <v>0</v>
      </c>
      <c r="X368">
        <v>-304821490</v>
      </c>
      <c r="Y368">
        <v>0.47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1</v>
      </c>
      <c r="AJ368">
        <v>1</v>
      </c>
      <c r="AK368">
        <v>1</v>
      </c>
      <c r="AL368">
        <v>1</v>
      </c>
      <c r="AN368">
        <v>0</v>
      </c>
      <c r="AO368">
        <v>0</v>
      </c>
      <c r="AP368">
        <v>0</v>
      </c>
      <c r="AQ368">
        <v>0</v>
      </c>
      <c r="AR368">
        <v>0</v>
      </c>
      <c r="AS368" t="s">
        <v>3</v>
      </c>
      <c r="AT368">
        <v>0.47</v>
      </c>
      <c r="AU368" t="s">
        <v>3</v>
      </c>
      <c r="AV368">
        <v>0</v>
      </c>
      <c r="AW368">
        <v>2</v>
      </c>
      <c r="AX368">
        <v>35799731</v>
      </c>
      <c r="AY368">
        <v>1</v>
      </c>
      <c r="AZ368">
        <v>0</v>
      </c>
      <c r="BA368">
        <v>367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Y368*Source!I822</f>
        <v>0.12690000000000001</v>
      </c>
      <c r="CY368">
        <f>AA368</f>
        <v>0</v>
      </c>
      <c r="CZ368">
        <f>AE368</f>
        <v>0</v>
      </c>
      <c r="DA368">
        <f>AI368</f>
        <v>1</v>
      </c>
      <c r="DB368">
        <f t="shared" si="20"/>
        <v>0</v>
      </c>
      <c r="DC368">
        <f t="shared" si="21"/>
        <v>0</v>
      </c>
    </row>
    <row r="369" spans="1:107">
      <c r="A369">
        <f>ROW(Source!A824)</f>
        <v>824</v>
      </c>
      <c r="B369">
        <v>33525518</v>
      </c>
      <c r="C369">
        <v>35799739</v>
      </c>
      <c r="D369">
        <v>18406804</v>
      </c>
      <c r="E369">
        <v>1</v>
      </c>
      <c r="F369">
        <v>1</v>
      </c>
      <c r="G369">
        <v>1</v>
      </c>
      <c r="H369">
        <v>1</v>
      </c>
      <c r="I369" t="s">
        <v>577</v>
      </c>
      <c r="J369" t="s">
        <v>3</v>
      </c>
      <c r="K369" t="s">
        <v>578</v>
      </c>
      <c r="L369">
        <v>1369</v>
      </c>
      <c r="N369">
        <v>1013</v>
      </c>
      <c r="O369" t="s">
        <v>579</v>
      </c>
      <c r="P369" t="s">
        <v>579</v>
      </c>
      <c r="Q369">
        <v>1</v>
      </c>
      <c r="W369">
        <v>0</v>
      </c>
      <c r="X369">
        <v>254330056</v>
      </c>
      <c r="Y369">
        <v>3.77</v>
      </c>
      <c r="AA369">
        <v>0</v>
      </c>
      <c r="AB369">
        <v>0</v>
      </c>
      <c r="AC369">
        <v>0</v>
      </c>
      <c r="AD369">
        <v>221.76</v>
      </c>
      <c r="AE369">
        <v>0</v>
      </c>
      <c r="AF369">
        <v>0</v>
      </c>
      <c r="AG369">
        <v>0</v>
      </c>
      <c r="AH369">
        <v>221.76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3.77</v>
      </c>
      <c r="AU369" t="s">
        <v>3</v>
      </c>
      <c r="AV369">
        <v>1</v>
      </c>
      <c r="AW369">
        <v>2</v>
      </c>
      <c r="AX369">
        <v>35799740</v>
      </c>
      <c r="AY369">
        <v>1</v>
      </c>
      <c r="AZ369">
        <v>0</v>
      </c>
      <c r="BA369">
        <v>368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Y369*Source!I824</f>
        <v>0.79169999999999996</v>
      </c>
      <c r="CY369">
        <f>AD369</f>
        <v>221.76</v>
      </c>
      <c r="CZ369">
        <f>AH369</f>
        <v>221.76</v>
      </c>
      <c r="DA369">
        <f>AL369</f>
        <v>1</v>
      </c>
      <c r="DB369">
        <f t="shared" si="20"/>
        <v>836.04</v>
      </c>
      <c r="DC369">
        <f t="shared" si="21"/>
        <v>0</v>
      </c>
    </row>
    <row r="370" spans="1:107">
      <c r="A370">
        <f>ROW(Source!A824)</f>
        <v>824</v>
      </c>
      <c r="B370">
        <v>33525518</v>
      </c>
      <c r="C370">
        <v>35799739</v>
      </c>
      <c r="D370">
        <v>29164349</v>
      </c>
      <c r="E370">
        <v>1</v>
      </c>
      <c r="F370">
        <v>1</v>
      </c>
      <c r="G370">
        <v>1</v>
      </c>
      <c r="H370">
        <v>3</v>
      </c>
      <c r="I370" t="s">
        <v>26</v>
      </c>
      <c r="J370" t="s">
        <v>29</v>
      </c>
      <c r="K370" t="s">
        <v>27</v>
      </c>
      <c r="L370">
        <v>1348</v>
      </c>
      <c r="N370">
        <v>1009</v>
      </c>
      <c r="O370" t="s">
        <v>28</v>
      </c>
      <c r="P370" t="s">
        <v>28</v>
      </c>
      <c r="Q370">
        <v>1000</v>
      </c>
      <c r="W370">
        <v>0</v>
      </c>
      <c r="X370">
        <v>-304821490</v>
      </c>
      <c r="Y370">
        <v>0.11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0</v>
      </c>
      <c r="AP370">
        <v>0</v>
      </c>
      <c r="AQ370">
        <v>0</v>
      </c>
      <c r="AR370">
        <v>0</v>
      </c>
      <c r="AS370" t="s">
        <v>3</v>
      </c>
      <c r="AT370">
        <v>0.11</v>
      </c>
      <c r="AU370" t="s">
        <v>3</v>
      </c>
      <c r="AV370">
        <v>0</v>
      </c>
      <c r="AW370">
        <v>2</v>
      </c>
      <c r="AX370">
        <v>35799741</v>
      </c>
      <c r="AY370">
        <v>1</v>
      </c>
      <c r="AZ370">
        <v>0</v>
      </c>
      <c r="BA370">
        <v>369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Y370*Source!I824</f>
        <v>2.3099999999999999E-2</v>
      </c>
      <c r="CY370">
        <f>AA370</f>
        <v>0</v>
      </c>
      <c r="CZ370">
        <f>AE370</f>
        <v>0</v>
      </c>
      <c r="DA370">
        <f>AI370</f>
        <v>1</v>
      </c>
      <c r="DB370">
        <f t="shared" si="20"/>
        <v>0</v>
      </c>
      <c r="DC370">
        <f t="shared" si="21"/>
        <v>0</v>
      </c>
    </row>
    <row r="371" spans="1:107">
      <c r="A371">
        <f>ROW(Source!A826)</f>
        <v>826</v>
      </c>
      <c r="B371">
        <v>33525518</v>
      </c>
      <c r="C371">
        <v>35799743</v>
      </c>
      <c r="D371">
        <v>18406804</v>
      </c>
      <c r="E371">
        <v>1</v>
      </c>
      <c r="F371">
        <v>1</v>
      </c>
      <c r="G371">
        <v>1</v>
      </c>
      <c r="H371">
        <v>1</v>
      </c>
      <c r="I371" t="s">
        <v>577</v>
      </c>
      <c r="J371" t="s">
        <v>3</v>
      </c>
      <c r="K371" t="s">
        <v>578</v>
      </c>
      <c r="L371">
        <v>1369</v>
      </c>
      <c r="N371">
        <v>1013</v>
      </c>
      <c r="O371" t="s">
        <v>579</v>
      </c>
      <c r="P371" t="s">
        <v>579</v>
      </c>
      <c r="Q371">
        <v>1</v>
      </c>
      <c r="W371">
        <v>0</v>
      </c>
      <c r="X371">
        <v>254330056</v>
      </c>
      <c r="Y371">
        <v>5.84</v>
      </c>
      <c r="AA371">
        <v>0</v>
      </c>
      <c r="AB371">
        <v>0</v>
      </c>
      <c r="AC371">
        <v>0</v>
      </c>
      <c r="AD371">
        <v>221.76</v>
      </c>
      <c r="AE371">
        <v>0</v>
      </c>
      <c r="AF371">
        <v>0</v>
      </c>
      <c r="AG371">
        <v>0</v>
      </c>
      <c r="AH371">
        <v>221.76</v>
      </c>
      <c r="AI371">
        <v>1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5.84</v>
      </c>
      <c r="AU371" t="s">
        <v>3</v>
      </c>
      <c r="AV371">
        <v>1</v>
      </c>
      <c r="AW371">
        <v>2</v>
      </c>
      <c r="AX371">
        <v>35799744</v>
      </c>
      <c r="AY371">
        <v>1</v>
      </c>
      <c r="AZ371">
        <v>0</v>
      </c>
      <c r="BA371">
        <v>370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Y371*Source!I826</f>
        <v>0.2336</v>
      </c>
      <c r="CY371">
        <f>AD371</f>
        <v>221.76</v>
      </c>
      <c r="CZ371">
        <f>AH371</f>
        <v>221.76</v>
      </c>
      <c r="DA371">
        <f>AL371</f>
        <v>1</v>
      </c>
      <c r="DB371">
        <f t="shared" si="20"/>
        <v>1295.08</v>
      </c>
      <c r="DC371">
        <f t="shared" si="21"/>
        <v>0</v>
      </c>
    </row>
    <row r="372" spans="1:107">
      <c r="A372">
        <f>ROW(Source!A827)</f>
        <v>827</v>
      </c>
      <c r="B372">
        <v>33525518</v>
      </c>
      <c r="C372">
        <v>35799747</v>
      </c>
      <c r="D372">
        <v>18408066</v>
      </c>
      <c r="E372">
        <v>1</v>
      </c>
      <c r="F372">
        <v>1</v>
      </c>
      <c r="G372">
        <v>1</v>
      </c>
      <c r="H372">
        <v>1</v>
      </c>
      <c r="I372" t="s">
        <v>598</v>
      </c>
      <c r="J372" t="s">
        <v>3</v>
      </c>
      <c r="K372" t="s">
        <v>599</v>
      </c>
      <c r="L372">
        <v>1369</v>
      </c>
      <c r="N372">
        <v>1013</v>
      </c>
      <c r="O372" t="s">
        <v>579</v>
      </c>
      <c r="P372" t="s">
        <v>579</v>
      </c>
      <c r="Q372">
        <v>1</v>
      </c>
      <c r="W372">
        <v>0</v>
      </c>
      <c r="X372">
        <v>-886480961</v>
      </c>
      <c r="Y372">
        <v>17.89</v>
      </c>
      <c r="AA372">
        <v>0</v>
      </c>
      <c r="AB372">
        <v>0</v>
      </c>
      <c r="AC372">
        <v>0</v>
      </c>
      <c r="AD372">
        <v>228.01</v>
      </c>
      <c r="AE372">
        <v>0</v>
      </c>
      <c r="AF372">
        <v>0</v>
      </c>
      <c r="AG372">
        <v>0</v>
      </c>
      <c r="AH372">
        <v>228.01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3</v>
      </c>
      <c r="AT372">
        <v>17.89</v>
      </c>
      <c r="AU372" t="s">
        <v>3</v>
      </c>
      <c r="AV372">
        <v>1</v>
      </c>
      <c r="AW372">
        <v>2</v>
      </c>
      <c r="AX372">
        <v>35799748</v>
      </c>
      <c r="AY372">
        <v>1</v>
      </c>
      <c r="AZ372">
        <v>0</v>
      </c>
      <c r="BA372">
        <v>371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Y372*Source!I827</f>
        <v>0.35780000000000001</v>
      </c>
      <c r="CY372">
        <f>AD372</f>
        <v>228.01</v>
      </c>
      <c r="CZ372">
        <f>AH372</f>
        <v>228.01</v>
      </c>
      <c r="DA372">
        <f>AL372</f>
        <v>1</v>
      </c>
      <c r="DB372">
        <f t="shared" si="20"/>
        <v>4079.1</v>
      </c>
      <c r="DC372">
        <f t="shared" si="21"/>
        <v>0</v>
      </c>
    </row>
    <row r="373" spans="1:107">
      <c r="A373">
        <f>ROW(Source!A827)</f>
        <v>827</v>
      </c>
      <c r="B373">
        <v>33525518</v>
      </c>
      <c r="C373">
        <v>35799747</v>
      </c>
      <c r="D373">
        <v>121548</v>
      </c>
      <c r="E373">
        <v>1</v>
      </c>
      <c r="F373">
        <v>1</v>
      </c>
      <c r="G373">
        <v>1</v>
      </c>
      <c r="H373">
        <v>1</v>
      </c>
      <c r="I373" t="s">
        <v>30</v>
      </c>
      <c r="J373" t="s">
        <v>3</v>
      </c>
      <c r="K373" t="s">
        <v>580</v>
      </c>
      <c r="L373">
        <v>608254</v>
      </c>
      <c r="N373">
        <v>1013</v>
      </c>
      <c r="O373" t="s">
        <v>581</v>
      </c>
      <c r="P373" t="s">
        <v>581</v>
      </c>
      <c r="Q373">
        <v>1</v>
      </c>
      <c r="W373">
        <v>0</v>
      </c>
      <c r="X373">
        <v>-185737400</v>
      </c>
      <c r="Y373">
        <v>0.08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3</v>
      </c>
      <c r="AT373">
        <v>0.08</v>
      </c>
      <c r="AU373" t="s">
        <v>3</v>
      </c>
      <c r="AV373">
        <v>2</v>
      </c>
      <c r="AW373">
        <v>2</v>
      </c>
      <c r="AX373">
        <v>35799749</v>
      </c>
      <c r="AY373">
        <v>1</v>
      </c>
      <c r="AZ373">
        <v>0</v>
      </c>
      <c r="BA373">
        <v>372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Y373*Source!I827</f>
        <v>1.6000000000000001E-3</v>
      </c>
      <c r="CY373">
        <f>AD373</f>
        <v>0</v>
      </c>
      <c r="CZ373">
        <f>AH373</f>
        <v>0</v>
      </c>
      <c r="DA373">
        <f>AL373</f>
        <v>1</v>
      </c>
      <c r="DB373">
        <f t="shared" si="20"/>
        <v>0</v>
      </c>
      <c r="DC373">
        <f t="shared" si="21"/>
        <v>0</v>
      </c>
    </row>
    <row r="374" spans="1:107">
      <c r="A374">
        <f>ROW(Source!A827)</f>
        <v>827</v>
      </c>
      <c r="B374">
        <v>33525518</v>
      </c>
      <c r="C374">
        <v>35799747</v>
      </c>
      <c r="D374">
        <v>29172556</v>
      </c>
      <c r="E374">
        <v>1</v>
      </c>
      <c r="F374">
        <v>1</v>
      </c>
      <c r="G374">
        <v>1</v>
      </c>
      <c r="H374">
        <v>2</v>
      </c>
      <c r="I374" t="s">
        <v>582</v>
      </c>
      <c r="J374" t="s">
        <v>583</v>
      </c>
      <c r="K374" t="s">
        <v>584</v>
      </c>
      <c r="L374">
        <v>1368</v>
      </c>
      <c r="N374">
        <v>1011</v>
      </c>
      <c r="O374" t="s">
        <v>585</v>
      </c>
      <c r="P374" t="s">
        <v>585</v>
      </c>
      <c r="Q374">
        <v>1</v>
      </c>
      <c r="W374">
        <v>0</v>
      </c>
      <c r="X374">
        <v>-1302720870</v>
      </c>
      <c r="Y374">
        <v>0.08</v>
      </c>
      <c r="AA374">
        <v>0</v>
      </c>
      <c r="AB374">
        <v>445.46</v>
      </c>
      <c r="AC374">
        <v>427.95</v>
      </c>
      <c r="AD374">
        <v>0</v>
      </c>
      <c r="AE374">
        <v>0</v>
      </c>
      <c r="AF374">
        <v>31.26</v>
      </c>
      <c r="AG374">
        <v>13.5</v>
      </c>
      <c r="AH374">
        <v>0</v>
      </c>
      <c r="AI374">
        <v>1</v>
      </c>
      <c r="AJ374">
        <v>14.25</v>
      </c>
      <c r="AK374">
        <v>31.7</v>
      </c>
      <c r="AL374">
        <v>1</v>
      </c>
      <c r="AN374">
        <v>0</v>
      </c>
      <c r="AO374">
        <v>1</v>
      </c>
      <c r="AP374">
        <v>0</v>
      </c>
      <c r="AQ374">
        <v>0</v>
      </c>
      <c r="AR374">
        <v>0</v>
      </c>
      <c r="AS374" t="s">
        <v>3</v>
      </c>
      <c r="AT374">
        <v>0.08</v>
      </c>
      <c r="AU374" t="s">
        <v>3</v>
      </c>
      <c r="AV374">
        <v>0</v>
      </c>
      <c r="AW374">
        <v>2</v>
      </c>
      <c r="AX374">
        <v>35799750</v>
      </c>
      <c r="AY374">
        <v>1</v>
      </c>
      <c r="AZ374">
        <v>0</v>
      </c>
      <c r="BA374">
        <v>373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Y374*Source!I827</f>
        <v>1.6000000000000001E-3</v>
      </c>
      <c r="CY374">
        <f>AB374</f>
        <v>445.46</v>
      </c>
      <c r="CZ374">
        <f>AF374</f>
        <v>31.26</v>
      </c>
      <c r="DA374">
        <f>AJ374</f>
        <v>14.25</v>
      </c>
      <c r="DB374">
        <f t="shared" si="20"/>
        <v>2.5</v>
      </c>
      <c r="DC374">
        <f t="shared" si="21"/>
        <v>1.08</v>
      </c>
    </row>
    <row r="375" spans="1:107">
      <c r="A375">
        <f>ROW(Source!A828)</f>
        <v>828</v>
      </c>
      <c r="B375">
        <v>33525518</v>
      </c>
      <c r="C375">
        <v>35802128</v>
      </c>
      <c r="D375">
        <v>18406804</v>
      </c>
      <c r="E375">
        <v>1</v>
      </c>
      <c r="F375">
        <v>1</v>
      </c>
      <c r="G375">
        <v>1</v>
      </c>
      <c r="H375">
        <v>1</v>
      </c>
      <c r="I375" t="s">
        <v>577</v>
      </c>
      <c r="J375" t="s">
        <v>3</v>
      </c>
      <c r="K375" t="s">
        <v>578</v>
      </c>
      <c r="L375">
        <v>1369</v>
      </c>
      <c r="N375">
        <v>1013</v>
      </c>
      <c r="O375" t="s">
        <v>579</v>
      </c>
      <c r="P375" t="s">
        <v>579</v>
      </c>
      <c r="Q375">
        <v>1</v>
      </c>
      <c r="W375">
        <v>0</v>
      </c>
      <c r="X375">
        <v>254330056</v>
      </c>
      <c r="Y375">
        <v>9.64</v>
      </c>
      <c r="AA375">
        <v>0</v>
      </c>
      <c r="AB375">
        <v>0</v>
      </c>
      <c r="AC375">
        <v>0</v>
      </c>
      <c r="AD375">
        <v>221.76</v>
      </c>
      <c r="AE375">
        <v>0</v>
      </c>
      <c r="AF375">
        <v>0</v>
      </c>
      <c r="AG375">
        <v>0</v>
      </c>
      <c r="AH375">
        <v>221.76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9.64</v>
      </c>
      <c r="AU375" t="s">
        <v>3</v>
      </c>
      <c r="AV375">
        <v>1</v>
      </c>
      <c r="AW375">
        <v>2</v>
      </c>
      <c r="AX375">
        <v>35802129</v>
      </c>
      <c r="AY375">
        <v>1</v>
      </c>
      <c r="AZ375">
        <v>0</v>
      </c>
      <c r="BA375">
        <v>374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Y375*Source!I828</f>
        <v>1.9280000000000002</v>
      </c>
      <c r="CY375">
        <f>AD375</f>
        <v>221.76</v>
      </c>
      <c r="CZ375">
        <f>AH375</f>
        <v>221.76</v>
      </c>
      <c r="DA375">
        <f>AL375</f>
        <v>1</v>
      </c>
      <c r="DB375">
        <f t="shared" si="20"/>
        <v>2137.77</v>
      </c>
      <c r="DC375">
        <f t="shared" si="21"/>
        <v>0</v>
      </c>
    </row>
    <row r="376" spans="1:107">
      <c r="A376">
        <f>ROW(Source!A828)</f>
        <v>828</v>
      </c>
      <c r="B376">
        <v>33525518</v>
      </c>
      <c r="C376">
        <v>35802128</v>
      </c>
      <c r="D376">
        <v>121548</v>
      </c>
      <c r="E376">
        <v>1</v>
      </c>
      <c r="F376">
        <v>1</v>
      </c>
      <c r="G376">
        <v>1</v>
      </c>
      <c r="H376">
        <v>1</v>
      </c>
      <c r="I376" t="s">
        <v>30</v>
      </c>
      <c r="J376" t="s">
        <v>3</v>
      </c>
      <c r="K376" t="s">
        <v>580</v>
      </c>
      <c r="L376">
        <v>608254</v>
      </c>
      <c r="N376">
        <v>1013</v>
      </c>
      <c r="O376" t="s">
        <v>581</v>
      </c>
      <c r="P376" t="s">
        <v>581</v>
      </c>
      <c r="Q376">
        <v>1</v>
      </c>
      <c r="W376">
        <v>0</v>
      </c>
      <c r="X376">
        <v>-185737400</v>
      </c>
      <c r="Y376">
        <v>0.01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3</v>
      </c>
      <c r="AT376">
        <v>0.01</v>
      </c>
      <c r="AU376" t="s">
        <v>3</v>
      </c>
      <c r="AV376">
        <v>2</v>
      </c>
      <c r="AW376">
        <v>2</v>
      </c>
      <c r="AX376">
        <v>35802130</v>
      </c>
      <c r="AY376">
        <v>1</v>
      </c>
      <c r="AZ376">
        <v>0</v>
      </c>
      <c r="BA376">
        <v>375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Y376*Source!I828</f>
        <v>2E-3</v>
      </c>
      <c r="CY376">
        <f>AD376</f>
        <v>0</v>
      </c>
      <c r="CZ376">
        <f>AH376</f>
        <v>0</v>
      </c>
      <c r="DA376">
        <f>AL376</f>
        <v>1</v>
      </c>
      <c r="DB376">
        <f t="shared" si="20"/>
        <v>0</v>
      </c>
      <c r="DC376">
        <f t="shared" si="21"/>
        <v>0</v>
      </c>
    </row>
    <row r="377" spans="1:107">
      <c r="A377">
        <f>ROW(Source!A828)</f>
        <v>828</v>
      </c>
      <c r="B377">
        <v>33525518</v>
      </c>
      <c r="C377">
        <v>35802128</v>
      </c>
      <c r="D377">
        <v>29172556</v>
      </c>
      <c r="E377">
        <v>1</v>
      </c>
      <c r="F377">
        <v>1</v>
      </c>
      <c r="G377">
        <v>1</v>
      </c>
      <c r="H377">
        <v>2</v>
      </c>
      <c r="I377" t="s">
        <v>582</v>
      </c>
      <c r="J377" t="s">
        <v>583</v>
      </c>
      <c r="K377" t="s">
        <v>584</v>
      </c>
      <c r="L377">
        <v>1368</v>
      </c>
      <c r="N377">
        <v>1011</v>
      </c>
      <c r="O377" t="s">
        <v>585</v>
      </c>
      <c r="P377" t="s">
        <v>585</v>
      </c>
      <c r="Q377">
        <v>1</v>
      </c>
      <c r="W377">
        <v>0</v>
      </c>
      <c r="X377">
        <v>-1302720870</v>
      </c>
      <c r="Y377">
        <v>0.01</v>
      </c>
      <c r="AA377">
        <v>0</v>
      </c>
      <c r="AB377">
        <v>445.46</v>
      </c>
      <c r="AC377">
        <v>427.95</v>
      </c>
      <c r="AD377">
        <v>0</v>
      </c>
      <c r="AE377">
        <v>0</v>
      </c>
      <c r="AF377">
        <v>31.26</v>
      </c>
      <c r="AG377">
        <v>13.5</v>
      </c>
      <c r="AH377">
        <v>0</v>
      </c>
      <c r="AI377">
        <v>1</v>
      </c>
      <c r="AJ377">
        <v>14.25</v>
      </c>
      <c r="AK377">
        <v>31.7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0.01</v>
      </c>
      <c r="AU377" t="s">
        <v>3</v>
      </c>
      <c r="AV377">
        <v>0</v>
      </c>
      <c r="AW377">
        <v>2</v>
      </c>
      <c r="AX377">
        <v>35802131</v>
      </c>
      <c r="AY377">
        <v>1</v>
      </c>
      <c r="AZ377">
        <v>0</v>
      </c>
      <c r="BA377">
        <v>376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Y377*Source!I828</f>
        <v>2E-3</v>
      </c>
      <c r="CY377">
        <f>AB377</f>
        <v>445.46</v>
      </c>
      <c r="CZ377">
        <f>AF377</f>
        <v>31.26</v>
      </c>
      <c r="DA377">
        <f>AJ377</f>
        <v>14.25</v>
      </c>
      <c r="DB377">
        <f t="shared" si="20"/>
        <v>0.31</v>
      </c>
      <c r="DC377">
        <f t="shared" si="21"/>
        <v>0.14000000000000001</v>
      </c>
    </row>
    <row r="378" spans="1:107">
      <c r="A378">
        <f>ROW(Source!A829)</f>
        <v>829</v>
      </c>
      <c r="B378">
        <v>33525518</v>
      </c>
      <c r="C378">
        <v>36314835</v>
      </c>
      <c r="D378">
        <v>18408066</v>
      </c>
      <c r="E378">
        <v>1</v>
      </c>
      <c r="F378">
        <v>1</v>
      </c>
      <c r="G378">
        <v>1</v>
      </c>
      <c r="H378">
        <v>1</v>
      </c>
      <c r="I378" t="s">
        <v>598</v>
      </c>
      <c r="J378" t="s">
        <v>3</v>
      </c>
      <c r="K378" t="s">
        <v>599</v>
      </c>
      <c r="L378">
        <v>1369</v>
      </c>
      <c r="N378">
        <v>1013</v>
      </c>
      <c r="O378" t="s">
        <v>579</v>
      </c>
      <c r="P378" t="s">
        <v>579</v>
      </c>
      <c r="Q378">
        <v>1</v>
      </c>
      <c r="W378">
        <v>0</v>
      </c>
      <c r="X378">
        <v>-886480961</v>
      </c>
      <c r="Y378">
        <v>94.97</v>
      </c>
      <c r="AA378">
        <v>0</v>
      </c>
      <c r="AB378">
        <v>0</v>
      </c>
      <c r="AC378">
        <v>0</v>
      </c>
      <c r="AD378">
        <v>228.01</v>
      </c>
      <c r="AE378">
        <v>0</v>
      </c>
      <c r="AF378">
        <v>0</v>
      </c>
      <c r="AG378">
        <v>0</v>
      </c>
      <c r="AH378">
        <v>228.01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94.97</v>
      </c>
      <c r="AU378" t="s">
        <v>3</v>
      </c>
      <c r="AV378">
        <v>1</v>
      </c>
      <c r="AW378">
        <v>2</v>
      </c>
      <c r="AX378">
        <v>36314836</v>
      </c>
      <c r="AY378">
        <v>1</v>
      </c>
      <c r="AZ378">
        <v>0</v>
      </c>
      <c r="BA378">
        <v>377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Y378*Source!I829</f>
        <v>0.94969999999999999</v>
      </c>
      <c r="CY378">
        <f>AD378</f>
        <v>228.01</v>
      </c>
      <c r="CZ378">
        <f>AH378</f>
        <v>228.01</v>
      </c>
      <c r="DA378">
        <f>AL378</f>
        <v>1</v>
      </c>
      <c r="DB378">
        <f t="shared" si="20"/>
        <v>21654.11</v>
      </c>
      <c r="DC378">
        <f t="shared" si="21"/>
        <v>0</v>
      </c>
    </row>
    <row r="379" spans="1:107">
      <c r="A379">
        <f>ROW(Source!A829)</f>
        <v>829</v>
      </c>
      <c r="B379">
        <v>33525518</v>
      </c>
      <c r="C379">
        <v>36314835</v>
      </c>
      <c r="D379">
        <v>29164349</v>
      </c>
      <c r="E379">
        <v>1</v>
      </c>
      <c r="F379">
        <v>1</v>
      </c>
      <c r="G379">
        <v>1</v>
      </c>
      <c r="H379">
        <v>3</v>
      </c>
      <c r="I379" t="s">
        <v>26</v>
      </c>
      <c r="J379" t="s">
        <v>162</v>
      </c>
      <c r="K379" t="s">
        <v>27</v>
      </c>
      <c r="L379">
        <v>1348</v>
      </c>
      <c r="N379">
        <v>1009</v>
      </c>
      <c r="O379" t="s">
        <v>28</v>
      </c>
      <c r="P379" t="s">
        <v>28</v>
      </c>
      <c r="Q379">
        <v>1000</v>
      </c>
      <c r="W379">
        <v>0</v>
      </c>
      <c r="X379">
        <v>1876412176</v>
      </c>
      <c r="Y379">
        <v>3.5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0</v>
      </c>
      <c r="AP379">
        <v>0</v>
      </c>
      <c r="AQ379">
        <v>0</v>
      </c>
      <c r="AR379">
        <v>0</v>
      </c>
      <c r="AS379" t="s">
        <v>3</v>
      </c>
      <c r="AT379">
        <v>3.5</v>
      </c>
      <c r="AU379" t="s">
        <v>3</v>
      </c>
      <c r="AV379">
        <v>0</v>
      </c>
      <c r="AW379">
        <v>2</v>
      </c>
      <c r="AX379">
        <v>36314837</v>
      </c>
      <c r="AY379">
        <v>1</v>
      </c>
      <c r="AZ379">
        <v>0</v>
      </c>
      <c r="BA379">
        <v>378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Y379*Source!I829</f>
        <v>3.5000000000000003E-2</v>
      </c>
      <c r="CY379">
        <f>AA379</f>
        <v>0</v>
      </c>
      <c r="CZ379">
        <f>AE379</f>
        <v>0</v>
      </c>
      <c r="DA379">
        <f>AI379</f>
        <v>1</v>
      </c>
      <c r="DB379">
        <f t="shared" si="20"/>
        <v>0</v>
      </c>
      <c r="DC379">
        <f t="shared" si="21"/>
        <v>0</v>
      </c>
    </row>
    <row r="380" spans="1:107">
      <c r="A380">
        <f>ROW(Source!A836)</f>
        <v>836</v>
      </c>
      <c r="B380">
        <v>33525518</v>
      </c>
      <c r="C380">
        <v>36172296</v>
      </c>
      <c r="D380">
        <v>18407150</v>
      </c>
      <c r="E380">
        <v>1</v>
      </c>
      <c r="F380">
        <v>1</v>
      </c>
      <c r="G380">
        <v>1</v>
      </c>
      <c r="H380">
        <v>1</v>
      </c>
      <c r="I380" t="s">
        <v>595</v>
      </c>
      <c r="J380" t="s">
        <v>3</v>
      </c>
      <c r="K380" t="s">
        <v>596</v>
      </c>
      <c r="L380">
        <v>1369</v>
      </c>
      <c r="N380">
        <v>1013</v>
      </c>
      <c r="O380" t="s">
        <v>579</v>
      </c>
      <c r="P380" t="s">
        <v>579</v>
      </c>
      <c r="Q380">
        <v>1</v>
      </c>
      <c r="W380">
        <v>0</v>
      </c>
      <c r="X380">
        <v>-931037793</v>
      </c>
      <c r="Y380">
        <v>24.368500000000001</v>
      </c>
      <c r="AA380">
        <v>0</v>
      </c>
      <c r="AB380">
        <v>0</v>
      </c>
      <c r="AC380">
        <v>0</v>
      </c>
      <c r="AD380">
        <v>242.51</v>
      </c>
      <c r="AE380">
        <v>0</v>
      </c>
      <c r="AF380">
        <v>0</v>
      </c>
      <c r="AG380">
        <v>0</v>
      </c>
      <c r="AH380">
        <v>242.51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1</v>
      </c>
      <c r="AQ380">
        <v>0</v>
      </c>
      <c r="AR380">
        <v>0</v>
      </c>
      <c r="AS380" t="s">
        <v>3</v>
      </c>
      <c r="AT380">
        <v>21.19</v>
      </c>
      <c r="AU380" t="s">
        <v>168</v>
      </c>
      <c r="AV380">
        <v>1</v>
      </c>
      <c r="AW380">
        <v>2</v>
      </c>
      <c r="AX380">
        <v>36172297</v>
      </c>
      <c r="AY380">
        <v>1</v>
      </c>
      <c r="AZ380">
        <v>0</v>
      </c>
      <c r="BA380">
        <v>379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Y380*Source!I836</f>
        <v>1.2184250000000001</v>
      </c>
      <c r="CY380">
        <f>AD380</f>
        <v>242.51</v>
      </c>
      <c r="CZ380">
        <f>AH380</f>
        <v>242.51</v>
      </c>
      <c r="DA380">
        <f>AL380</f>
        <v>1</v>
      </c>
      <c r="DB380">
        <f>ROUND((ROUND(AT380*CZ380,2)*1.15),6)</f>
        <v>5909.6085000000003</v>
      </c>
      <c r="DC380">
        <f>ROUND((ROUND(AT380*AG380,2)*1.15),6)</f>
        <v>0</v>
      </c>
    </row>
    <row r="381" spans="1:107">
      <c r="A381">
        <f>ROW(Source!A836)</f>
        <v>836</v>
      </c>
      <c r="B381">
        <v>33525518</v>
      </c>
      <c r="C381">
        <v>36172296</v>
      </c>
      <c r="D381">
        <v>121548</v>
      </c>
      <c r="E381">
        <v>1</v>
      </c>
      <c r="F381">
        <v>1</v>
      </c>
      <c r="G381">
        <v>1</v>
      </c>
      <c r="H381">
        <v>1</v>
      </c>
      <c r="I381" t="s">
        <v>30</v>
      </c>
      <c r="J381" t="s">
        <v>3</v>
      </c>
      <c r="K381" t="s">
        <v>580</v>
      </c>
      <c r="L381">
        <v>608254</v>
      </c>
      <c r="N381">
        <v>1013</v>
      </c>
      <c r="O381" t="s">
        <v>581</v>
      </c>
      <c r="P381" t="s">
        <v>581</v>
      </c>
      <c r="Q381">
        <v>1</v>
      </c>
      <c r="W381">
        <v>0</v>
      </c>
      <c r="X381">
        <v>-185737400</v>
      </c>
      <c r="Y381">
        <v>0.05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1</v>
      </c>
      <c r="AQ381">
        <v>0</v>
      </c>
      <c r="AR381">
        <v>0</v>
      </c>
      <c r="AS381" t="s">
        <v>3</v>
      </c>
      <c r="AT381">
        <v>0.04</v>
      </c>
      <c r="AU381" t="s">
        <v>167</v>
      </c>
      <c r="AV381">
        <v>2</v>
      </c>
      <c r="AW381">
        <v>2</v>
      </c>
      <c r="AX381">
        <v>36172298</v>
      </c>
      <c r="AY381">
        <v>1</v>
      </c>
      <c r="AZ381">
        <v>0</v>
      </c>
      <c r="BA381">
        <v>380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Y381*Source!I836</f>
        <v>2.5000000000000005E-3</v>
      </c>
      <c r="CY381">
        <f>AD381</f>
        <v>0</v>
      </c>
      <c r="CZ381">
        <f>AH381</f>
        <v>0</v>
      </c>
      <c r="DA381">
        <f>AL381</f>
        <v>1</v>
      </c>
      <c r="DB381">
        <f>ROUND((ROUND(AT381*CZ381,2)*1.25),6)</f>
        <v>0</v>
      </c>
      <c r="DC381">
        <f>ROUND((ROUND(AT381*AG381,2)*1.25),6)</f>
        <v>0</v>
      </c>
    </row>
    <row r="382" spans="1:107">
      <c r="A382">
        <f>ROW(Source!A836)</f>
        <v>836</v>
      </c>
      <c r="B382">
        <v>33525518</v>
      </c>
      <c r="C382">
        <v>36172296</v>
      </c>
      <c r="D382">
        <v>29172556</v>
      </c>
      <c r="E382">
        <v>1</v>
      </c>
      <c r="F382">
        <v>1</v>
      </c>
      <c r="G382">
        <v>1</v>
      </c>
      <c r="H382">
        <v>2</v>
      </c>
      <c r="I382" t="s">
        <v>582</v>
      </c>
      <c r="J382" t="s">
        <v>583</v>
      </c>
      <c r="K382" t="s">
        <v>584</v>
      </c>
      <c r="L382">
        <v>1368</v>
      </c>
      <c r="N382">
        <v>1011</v>
      </c>
      <c r="O382" t="s">
        <v>585</v>
      </c>
      <c r="P382" t="s">
        <v>585</v>
      </c>
      <c r="Q382">
        <v>1</v>
      </c>
      <c r="W382">
        <v>0</v>
      </c>
      <c r="X382">
        <v>-1302720870</v>
      </c>
      <c r="Y382">
        <v>0.05</v>
      </c>
      <c r="AA382">
        <v>0</v>
      </c>
      <c r="AB382">
        <v>445.46</v>
      </c>
      <c r="AC382">
        <v>427.95</v>
      </c>
      <c r="AD382">
        <v>0</v>
      </c>
      <c r="AE382">
        <v>0</v>
      </c>
      <c r="AF382">
        <v>31.26</v>
      </c>
      <c r="AG382">
        <v>13.5</v>
      </c>
      <c r="AH382">
        <v>0</v>
      </c>
      <c r="AI382">
        <v>1</v>
      </c>
      <c r="AJ382">
        <v>14.25</v>
      </c>
      <c r="AK382">
        <v>31.7</v>
      </c>
      <c r="AL382">
        <v>1</v>
      </c>
      <c r="AN382">
        <v>0</v>
      </c>
      <c r="AO382">
        <v>1</v>
      </c>
      <c r="AP382">
        <v>1</v>
      </c>
      <c r="AQ382">
        <v>0</v>
      </c>
      <c r="AR382">
        <v>0</v>
      </c>
      <c r="AS382" t="s">
        <v>3</v>
      </c>
      <c r="AT382">
        <v>0.04</v>
      </c>
      <c r="AU382" t="s">
        <v>167</v>
      </c>
      <c r="AV382">
        <v>0</v>
      </c>
      <c r="AW382">
        <v>2</v>
      </c>
      <c r="AX382">
        <v>36172299</v>
      </c>
      <c r="AY382">
        <v>1</v>
      </c>
      <c r="AZ382">
        <v>0</v>
      </c>
      <c r="BA382">
        <v>381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Y382*Source!I836</f>
        <v>2.5000000000000005E-3</v>
      </c>
      <c r="CY382">
        <f>AB382</f>
        <v>445.46</v>
      </c>
      <c r="CZ382">
        <f>AF382</f>
        <v>31.26</v>
      </c>
      <c r="DA382">
        <f>AJ382</f>
        <v>14.25</v>
      </c>
      <c r="DB382">
        <f>ROUND((ROUND(AT382*CZ382,2)*1.25),6)</f>
        <v>1.5625</v>
      </c>
      <c r="DC382">
        <f>ROUND((ROUND(AT382*AG382,2)*1.25),6)</f>
        <v>0.67500000000000004</v>
      </c>
    </row>
    <row r="383" spans="1:107">
      <c r="A383">
        <f>ROW(Source!A836)</f>
        <v>836</v>
      </c>
      <c r="B383">
        <v>33525518</v>
      </c>
      <c r="C383">
        <v>36172296</v>
      </c>
      <c r="D383">
        <v>29174913</v>
      </c>
      <c r="E383">
        <v>1</v>
      </c>
      <c r="F383">
        <v>1</v>
      </c>
      <c r="G383">
        <v>1</v>
      </c>
      <c r="H383">
        <v>2</v>
      </c>
      <c r="I383" t="s">
        <v>606</v>
      </c>
      <c r="J383" t="s">
        <v>607</v>
      </c>
      <c r="K383" t="s">
        <v>608</v>
      </c>
      <c r="L383">
        <v>1368</v>
      </c>
      <c r="N383">
        <v>1011</v>
      </c>
      <c r="O383" t="s">
        <v>585</v>
      </c>
      <c r="P383" t="s">
        <v>585</v>
      </c>
      <c r="Q383">
        <v>1</v>
      </c>
      <c r="W383">
        <v>0</v>
      </c>
      <c r="X383">
        <v>458544584</v>
      </c>
      <c r="Y383">
        <v>0.1875</v>
      </c>
      <c r="AA383">
        <v>0</v>
      </c>
      <c r="AB383">
        <v>908.31</v>
      </c>
      <c r="AC383">
        <v>367.72</v>
      </c>
      <c r="AD383">
        <v>0</v>
      </c>
      <c r="AE383">
        <v>0</v>
      </c>
      <c r="AF383">
        <v>87.17</v>
      </c>
      <c r="AG383">
        <v>11.6</v>
      </c>
      <c r="AH383">
        <v>0</v>
      </c>
      <c r="AI383">
        <v>1</v>
      </c>
      <c r="AJ383">
        <v>10.42</v>
      </c>
      <c r="AK383">
        <v>31.7</v>
      </c>
      <c r="AL383">
        <v>1</v>
      </c>
      <c r="AN383">
        <v>0</v>
      </c>
      <c r="AO383">
        <v>1</v>
      </c>
      <c r="AP383">
        <v>1</v>
      </c>
      <c r="AQ383">
        <v>0</v>
      </c>
      <c r="AR383">
        <v>0</v>
      </c>
      <c r="AS383" t="s">
        <v>3</v>
      </c>
      <c r="AT383">
        <v>0.15</v>
      </c>
      <c r="AU383" t="s">
        <v>167</v>
      </c>
      <c r="AV383">
        <v>0</v>
      </c>
      <c r="AW383">
        <v>2</v>
      </c>
      <c r="AX383">
        <v>36172300</v>
      </c>
      <c r="AY383">
        <v>1</v>
      </c>
      <c r="AZ383">
        <v>0</v>
      </c>
      <c r="BA383">
        <v>382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Y383*Source!I836</f>
        <v>9.3750000000000014E-3</v>
      </c>
      <c r="CY383">
        <f>AB383</f>
        <v>908.31</v>
      </c>
      <c r="CZ383">
        <f>AF383</f>
        <v>87.17</v>
      </c>
      <c r="DA383">
        <f>AJ383</f>
        <v>10.42</v>
      </c>
      <c r="DB383">
        <f>ROUND((ROUND(AT383*CZ383,2)*1.25),6)</f>
        <v>16.350000000000001</v>
      </c>
      <c r="DC383">
        <f>ROUND((ROUND(AT383*AG383,2)*1.25),6)</f>
        <v>2.1749999999999998</v>
      </c>
    </row>
    <row r="384" spans="1:107">
      <c r="A384">
        <f>ROW(Source!A836)</f>
        <v>836</v>
      </c>
      <c r="B384">
        <v>33525518</v>
      </c>
      <c r="C384">
        <v>36172296</v>
      </c>
      <c r="D384">
        <v>29108696</v>
      </c>
      <c r="E384">
        <v>1</v>
      </c>
      <c r="F384">
        <v>1</v>
      </c>
      <c r="G384">
        <v>1</v>
      </c>
      <c r="H384">
        <v>3</v>
      </c>
      <c r="I384" t="s">
        <v>609</v>
      </c>
      <c r="J384" t="s">
        <v>610</v>
      </c>
      <c r="K384" t="s">
        <v>611</v>
      </c>
      <c r="L384">
        <v>1354</v>
      </c>
      <c r="N384">
        <v>1010</v>
      </c>
      <c r="O384" t="s">
        <v>238</v>
      </c>
      <c r="P384" t="s">
        <v>238</v>
      </c>
      <c r="Q384">
        <v>1</v>
      </c>
      <c r="W384">
        <v>0</v>
      </c>
      <c r="X384">
        <v>2109155817</v>
      </c>
      <c r="Y384">
        <v>56.6</v>
      </c>
      <c r="AA384">
        <v>299.08</v>
      </c>
      <c r="AB384">
        <v>0</v>
      </c>
      <c r="AC384">
        <v>0</v>
      </c>
      <c r="AD384">
        <v>0</v>
      </c>
      <c r="AE384">
        <v>67.209999999999994</v>
      </c>
      <c r="AF384">
        <v>0</v>
      </c>
      <c r="AG384">
        <v>0</v>
      </c>
      <c r="AH384">
        <v>0</v>
      </c>
      <c r="AI384">
        <v>4.45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3</v>
      </c>
      <c r="AT384">
        <v>56.6</v>
      </c>
      <c r="AU384" t="s">
        <v>3</v>
      </c>
      <c r="AV384">
        <v>0</v>
      </c>
      <c r="AW384">
        <v>2</v>
      </c>
      <c r="AX384">
        <v>36172301</v>
      </c>
      <c r="AY384">
        <v>1</v>
      </c>
      <c r="AZ384">
        <v>0</v>
      </c>
      <c r="BA384">
        <v>383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Y384*Source!I836</f>
        <v>2.83</v>
      </c>
      <c r="CY384">
        <f>AA384</f>
        <v>299.08</v>
      </c>
      <c r="CZ384">
        <f>AE384</f>
        <v>67.209999999999994</v>
      </c>
      <c r="DA384">
        <f>AI384</f>
        <v>4.45</v>
      </c>
      <c r="DB384">
        <f>ROUND(ROUND(AT384*CZ384,2),6)</f>
        <v>3804.09</v>
      </c>
      <c r="DC384">
        <f>ROUND(ROUND(AT384*AG384,2),6)</f>
        <v>0</v>
      </c>
    </row>
    <row r="385" spans="1:107">
      <c r="A385">
        <f>ROW(Source!A836)</f>
        <v>836</v>
      </c>
      <c r="B385">
        <v>33525518</v>
      </c>
      <c r="C385">
        <v>36172296</v>
      </c>
      <c r="D385">
        <v>29109720</v>
      </c>
      <c r="E385">
        <v>1</v>
      </c>
      <c r="F385">
        <v>1</v>
      </c>
      <c r="G385">
        <v>1</v>
      </c>
      <c r="H385">
        <v>3</v>
      </c>
      <c r="I385" t="s">
        <v>172</v>
      </c>
      <c r="J385" t="s">
        <v>175</v>
      </c>
      <c r="K385" t="s">
        <v>173</v>
      </c>
      <c r="L385">
        <v>1301</v>
      </c>
      <c r="N385">
        <v>1003</v>
      </c>
      <c r="O385" t="s">
        <v>174</v>
      </c>
      <c r="P385" t="s">
        <v>174</v>
      </c>
      <c r="Q385">
        <v>1</v>
      </c>
      <c r="W385">
        <v>0</v>
      </c>
      <c r="X385">
        <v>-716496253</v>
      </c>
      <c r="Y385">
        <v>100</v>
      </c>
      <c r="AA385">
        <v>108.23</v>
      </c>
      <c r="AB385">
        <v>0</v>
      </c>
      <c r="AC385">
        <v>0</v>
      </c>
      <c r="AD385">
        <v>0</v>
      </c>
      <c r="AE385">
        <v>131.99</v>
      </c>
      <c r="AF385">
        <v>0</v>
      </c>
      <c r="AG385">
        <v>0</v>
      </c>
      <c r="AH385">
        <v>0</v>
      </c>
      <c r="AI385">
        <v>0.82</v>
      </c>
      <c r="AJ385">
        <v>1</v>
      </c>
      <c r="AK385">
        <v>1</v>
      </c>
      <c r="AL385">
        <v>1</v>
      </c>
      <c r="AN385">
        <v>0</v>
      </c>
      <c r="AO385">
        <v>0</v>
      </c>
      <c r="AP385">
        <v>0</v>
      </c>
      <c r="AQ385">
        <v>0</v>
      </c>
      <c r="AR385">
        <v>0</v>
      </c>
      <c r="AS385" t="s">
        <v>3</v>
      </c>
      <c r="AT385">
        <v>100</v>
      </c>
      <c r="AU385" t="s">
        <v>3</v>
      </c>
      <c r="AV385">
        <v>0</v>
      </c>
      <c r="AW385">
        <v>1</v>
      </c>
      <c r="AX385">
        <v>-1</v>
      </c>
      <c r="AY385">
        <v>0</v>
      </c>
      <c r="AZ385">
        <v>0</v>
      </c>
      <c r="BA385" t="s">
        <v>3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Y385*Source!I836</f>
        <v>5</v>
      </c>
      <c r="CY385">
        <f>AA385</f>
        <v>108.23</v>
      </c>
      <c r="CZ385">
        <f>AE385</f>
        <v>131.99</v>
      </c>
      <c r="DA385">
        <f>AI385</f>
        <v>0.82</v>
      </c>
      <c r="DB385">
        <f>ROUND(ROUND(AT385*CZ385,2),6)</f>
        <v>13199</v>
      </c>
      <c r="DC385">
        <f>ROUND(ROUND(AT385*AG385,2),6)</f>
        <v>0</v>
      </c>
    </row>
    <row r="386" spans="1:107">
      <c r="A386">
        <f>ROW(Source!A836)</f>
        <v>836</v>
      </c>
      <c r="B386">
        <v>33525518</v>
      </c>
      <c r="C386">
        <v>36172296</v>
      </c>
      <c r="D386">
        <v>29115197</v>
      </c>
      <c r="E386">
        <v>1</v>
      </c>
      <c r="F386">
        <v>1</v>
      </c>
      <c r="G386">
        <v>1</v>
      </c>
      <c r="H386">
        <v>3</v>
      </c>
      <c r="I386" t="s">
        <v>612</v>
      </c>
      <c r="J386" t="s">
        <v>613</v>
      </c>
      <c r="K386" t="s">
        <v>614</v>
      </c>
      <c r="L386">
        <v>1354</v>
      </c>
      <c r="N386">
        <v>1010</v>
      </c>
      <c r="O386" t="s">
        <v>238</v>
      </c>
      <c r="P386" t="s">
        <v>238</v>
      </c>
      <c r="Q386">
        <v>1</v>
      </c>
      <c r="W386">
        <v>0</v>
      </c>
      <c r="X386">
        <v>-1208533646</v>
      </c>
      <c r="Y386">
        <v>400</v>
      </c>
      <c r="AA386">
        <v>3.65</v>
      </c>
      <c r="AB386">
        <v>0</v>
      </c>
      <c r="AC386">
        <v>0</v>
      </c>
      <c r="AD386">
        <v>0</v>
      </c>
      <c r="AE386">
        <v>0.5</v>
      </c>
      <c r="AF386">
        <v>0</v>
      </c>
      <c r="AG386">
        <v>0</v>
      </c>
      <c r="AH386">
        <v>0</v>
      </c>
      <c r="AI386">
        <v>7.29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3</v>
      </c>
      <c r="AT386">
        <v>400</v>
      </c>
      <c r="AU386" t="s">
        <v>3</v>
      </c>
      <c r="AV386">
        <v>0</v>
      </c>
      <c r="AW386">
        <v>2</v>
      </c>
      <c r="AX386">
        <v>36172303</v>
      </c>
      <c r="AY386">
        <v>1</v>
      </c>
      <c r="AZ386">
        <v>0</v>
      </c>
      <c r="BA386">
        <v>385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Y386*Source!I836</f>
        <v>20</v>
      </c>
      <c r="CY386">
        <f>AA386</f>
        <v>3.65</v>
      </c>
      <c r="CZ386">
        <f>AE386</f>
        <v>0.5</v>
      </c>
      <c r="DA386">
        <f>AI386</f>
        <v>7.29</v>
      </c>
      <c r="DB386">
        <f>ROUND(ROUND(AT386*CZ386,2),6)</f>
        <v>200</v>
      </c>
      <c r="DC386">
        <f>ROUND(ROUND(AT386*AG386,2),6)</f>
        <v>0</v>
      </c>
    </row>
    <row r="387" spans="1:107">
      <c r="A387">
        <f>ROW(Source!A838)</f>
        <v>838</v>
      </c>
      <c r="B387">
        <v>33525518</v>
      </c>
      <c r="C387">
        <v>36172307</v>
      </c>
      <c r="D387">
        <v>18413230</v>
      </c>
      <c r="E387">
        <v>1</v>
      </c>
      <c r="F387">
        <v>1</v>
      </c>
      <c r="G387">
        <v>1</v>
      </c>
      <c r="H387">
        <v>1</v>
      </c>
      <c r="I387" t="s">
        <v>615</v>
      </c>
      <c r="J387" t="s">
        <v>3</v>
      </c>
      <c r="K387" t="s">
        <v>616</v>
      </c>
      <c r="L387">
        <v>1369</v>
      </c>
      <c r="N387">
        <v>1013</v>
      </c>
      <c r="O387" t="s">
        <v>579</v>
      </c>
      <c r="P387" t="s">
        <v>579</v>
      </c>
      <c r="Q387">
        <v>1</v>
      </c>
      <c r="W387">
        <v>0</v>
      </c>
      <c r="X387">
        <v>355262106</v>
      </c>
      <c r="Y387">
        <v>191.44049999999999</v>
      </c>
      <c r="AA387">
        <v>0</v>
      </c>
      <c r="AB387">
        <v>0</v>
      </c>
      <c r="AC387">
        <v>0</v>
      </c>
      <c r="AD387">
        <v>260.99</v>
      </c>
      <c r="AE387">
        <v>0</v>
      </c>
      <c r="AF387">
        <v>0</v>
      </c>
      <c r="AG387">
        <v>0</v>
      </c>
      <c r="AH387">
        <v>260.99</v>
      </c>
      <c r="AI387">
        <v>1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1</v>
      </c>
      <c r="AQ387">
        <v>0</v>
      </c>
      <c r="AR387">
        <v>0</v>
      </c>
      <c r="AS387" t="s">
        <v>3</v>
      </c>
      <c r="AT387">
        <v>166.47</v>
      </c>
      <c r="AU387" t="s">
        <v>168</v>
      </c>
      <c r="AV387">
        <v>1</v>
      </c>
      <c r="AW387">
        <v>2</v>
      </c>
      <c r="AX387">
        <v>36172308</v>
      </c>
      <c r="AY387">
        <v>1</v>
      </c>
      <c r="AZ387">
        <v>0</v>
      </c>
      <c r="BA387">
        <v>386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Y387*Source!I838</f>
        <v>4.5945719999999994</v>
      </c>
      <c r="CY387">
        <f>AD387</f>
        <v>260.99</v>
      </c>
      <c r="CZ387">
        <f>AH387</f>
        <v>260.99</v>
      </c>
      <c r="DA387">
        <f>AL387</f>
        <v>1</v>
      </c>
      <c r="DB387">
        <f>ROUND((ROUND(AT387*CZ387,2)*1.15),6)</f>
        <v>49964.061500000003</v>
      </c>
      <c r="DC387">
        <f>ROUND((ROUND(AT387*AG387,2)*1.15),6)</f>
        <v>0</v>
      </c>
    </row>
    <row r="388" spans="1:107">
      <c r="A388">
        <f>ROW(Source!A838)</f>
        <v>838</v>
      </c>
      <c r="B388">
        <v>33525518</v>
      </c>
      <c r="C388">
        <v>36172307</v>
      </c>
      <c r="D388">
        <v>121548</v>
      </c>
      <c r="E388">
        <v>1</v>
      </c>
      <c r="F388">
        <v>1</v>
      </c>
      <c r="G388">
        <v>1</v>
      </c>
      <c r="H388">
        <v>1</v>
      </c>
      <c r="I388" t="s">
        <v>30</v>
      </c>
      <c r="J388" t="s">
        <v>3</v>
      </c>
      <c r="K388" t="s">
        <v>580</v>
      </c>
      <c r="L388">
        <v>608254</v>
      </c>
      <c r="N388">
        <v>1013</v>
      </c>
      <c r="O388" t="s">
        <v>581</v>
      </c>
      <c r="P388" t="s">
        <v>581</v>
      </c>
      <c r="Q388">
        <v>1</v>
      </c>
      <c r="W388">
        <v>0</v>
      </c>
      <c r="X388">
        <v>-185737400</v>
      </c>
      <c r="Y388">
        <v>0.1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1</v>
      </c>
      <c r="AQ388">
        <v>0</v>
      </c>
      <c r="AR388">
        <v>0</v>
      </c>
      <c r="AS388" t="s">
        <v>3</v>
      </c>
      <c r="AT388">
        <v>0.08</v>
      </c>
      <c r="AU388" t="s">
        <v>167</v>
      </c>
      <c r="AV388">
        <v>2</v>
      </c>
      <c r="AW388">
        <v>2</v>
      </c>
      <c r="AX388">
        <v>36172309</v>
      </c>
      <c r="AY388">
        <v>1</v>
      </c>
      <c r="AZ388">
        <v>0</v>
      </c>
      <c r="BA388">
        <v>387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Y388*Source!I838</f>
        <v>2.4000000000000002E-3</v>
      </c>
      <c r="CY388">
        <f>AD388</f>
        <v>0</v>
      </c>
      <c r="CZ388">
        <f>AH388</f>
        <v>0</v>
      </c>
      <c r="DA388">
        <f>AL388</f>
        <v>1</v>
      </c>
      <c r="DB388">
        <f>ROUND((ROUND(AT388*CZ388,2)*1.25),6)</f>
        <v>0</v>
      </c>
      <c r="DC388">
        <f>ROUND((ROUND(AT388*AG388,2)*1.25),6)</f>
        <v>0</v>
      </c>
    </row>
    <row r="389" spans="1:107">
      <c r="A389">
        <f>ROW(Source!A838)</f>
        <v>838</v>
      </c>
      <c r="B389">
        <v>33525518</v>
      </c>
      <c r="C389">
        <v>36172307</v>
      </c>
      <c r="D389">
        <v>29172556</v>
      </c>
      <c r="E389">
        <v>1</v>
      </c>
      <c r="F389">
        <v>1</v>
      </c>
      <c r="G389">
        <v>1</v>
      </c>
      <c r="H389">
        <v>2</v>
      </c>
      <c r="I389" t="s">
        <v>582</v>
      </c>
      <c r="J389" t="s">
        <v>583</v>
      </c>
      <c r="K389" t="s">
        <v>584</v>
      </c>
      <c r="L389">
        <v>1368</v>
      </c>
      <c r="N389">
        <v>1011</v>
      </c>
      <c r="O389" t="s">
        <v>585</v>
      </c>
      <c r="P389" t="s">
        <v>585</v>
      </c>
      <c r="Q389">
        <v>1</v>
      </c>
      <c r="W389">
        <v>0</v>
      </c>
      <c r="X389">
        <v>-1302720870</v>
      </c>
      <c r="Y389">
        <v>0.1</v>
      </c>
      <c r="AA389">
        <v>0</v>
      </c>
      <c r="AB389">
        <v>445.46</v>
      </c>
      <c r="AC389">
        <v>427.95</v>
      </c>
      <c r="AD389">
        <v>0</v>
      </c>
      <c r="AE389">
        <v>0</v>
      </c>
      <c r="AF389">
        <v>31.26</v>
      </c>
      <c r="AG389">
        <v>13.5</v>
      </c>
      <c r="AH389">
        <v>0</v>
      </c>
      <c r="AI389">
        <v>1</v>
      </c>
      <c r="AJ389">
        <v>14.25</v>
      </c>
      <c r="AK389">
        <v>31.7</v>
      </c>
      <c r="AL389">
        <v>1</v>
      </c>
      <c r="AN389">
        <v>0</v>
      </c>
      <c r="AO389">
        <v>1</v>
      </c>
      <c r="AP389">
        <v>1</v>
      </c>
      <c r="AQ389">
        <v>0</v>
      </c>
      <c r="AR389">
        <v>0</v>
      </c>
      <c r="AS389" t="s">
        <v>3</v>
      </c>
      <c r="AT389">
        <v>0.08</v>
      </c>
      <c r="AU389" t="s">
        <v>167</v>
      </c>
      <c r="AV389">
        <v>0</v>
      </c>
      <c r="AW389">
        <v>2</v>
      </c>
      <c r="AX389">
        <v>36172310</v>
      </c>
      <c r="AY389">
        <v>1</v>
      </c>
      <c r="AZ389">
        <v>0</v>
      </c>
      <c r="BA389">
        <v>388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Y389*Source!I838</f>
        <v>2.4000000000000002E-3</v>
      </c>
      <c r="CY389">
        <f>AB389</f>
        <v>445.46</v>
      </c>
      <c r="CZ389">
        <f>AF389</f>
        <v>31.26</v>
      </c>
      <c r="DA389">
        <f>AJ389</f>
        <v>14.25</v>
      </c>
      <c r="DB389">
        <f>ROUND((ROUND(AT389*CZ389,2)*1.25),6)</f>
        <v>3.125</v>
      </c>
      <c r="DC389">
        <f>ROUND((ROUND(AT389*AG389,2)*1.25),6)</f>
        <v>1.35</v>
      </c>
    </row>
    <row r="390" spans="1:107">
      <c r="A390">
        <f>ROW(Source!A838)</f>
        <v>838</v>
      </c>
      <c r="B390">
        <v>33525518</v>
      </c>
      <c r="C390">
        <v>36172307</v>
      </c>
      <c r="D390">
        <v>29174591</v>
      </c>
      <c r="E390">
        <v>1</v>
      </c>
      <c r="F390">
        <v>1</v>
      </c>
      <c r="G390">
        <v>1</v>
      </c>
      <c r="H390">
        <v>2</v>
      </c>
      <c r="I390" t="s">
        <v>617</v>
      </c>
      <c r="J390" t="s">
        <v>618</v>
      </c>
      <c r="K390" t="s">
        <v>619</v>
      </c>
      <c r="L390">
        <v>1368</v>
      </c>
      <c r="N390">
        <v>1011</v>
      </c>
      <c r="O390" t="s">
        <v>585</v>
      </c>
      <c r="P390" t="s">
        <v>585</v>
      </c>
      <c r="Q390">
        <v>1</v>
      </c>
      <c r="W390">
        <v>0</v>
      </c>
      <c r="X390">
        <v>1598042632</v>
      </c>
      <c r="Y390">
        <v>0.32500000000000001</v>
      </c>
      <c r="AA390">
        <v>0</v>
      </c>
      <c r="AB390">
        <v>9.4700000000000006</v>
      </c>
      <c r="AC390">
        <v>0</v>
      </c>
      <c r="AD390">
        <v>0</v>
      </c>
      <c r="AE390">
        <v>0</v>
      </c>
      <c r="AF390">
        <v>0.95</v>
      </c>
      <c r="AG390">
        <v>0</v>
      </c>
      <c r="AH390">
        <v>0</v>
      </c>
      <c r="AI390">
        <v>1</v>
      </c>
      <c r="AJ390">
        <v>9.9700000000000006</v>
      </c>
      <c r="AK390">
        <v>31.7</v>
      </c>
      <c r="AL390">
        <v>1</v>
      </c>
      <c r="AN390">
        <v>0</v>
      </c>
      <c r="AO390">
        <v>1</v>
      </c>
      <c r="AP390">
        <v>1</v>
      </c>
      <c r="AQ390">
        <v>0</v>
      </c>
      <c r="AR390">
        <v>0</v>
      </c>
      <c r="AS390" t="s">
        <v>3</v>
      </c>
      <c r="AT390">
        <v>0.26</v>
      </c>
      <c r="AU390" t="s">
        <v>167</v>
      </c>
      <c r="AV390">
        <v>0</v>
      </c>
      <c r="AW390">
        <v>2</v>
      </c>
      <c r="AX390">
        <v>36172311</v>
      </c>
      <c r="AY390">
        <v>1</v>
      </c>
      <c r="AZ390">
        <v>0</v>
      </c>
      <c r="BA390">
        <v>389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Y390*Source!I838</f>
        <v>7.8000000000000005E-3</v>
      </c>
      <c r="CY390">
        <f>AB390</f>
        <v>9.4700000000000006</v>
      </c>
      <c r="CZ390">
        <f>AF390</f>
        <v>0.95</v>
      </c>
      <c r="DA390">
        <f>AJ390</f>
        <v>9.9700000000000006</v>
      </c>
      <c r="DB390">
        <f>ROUND((ROUND(AT390*CZ390,2)*1.25),6)</f>
        <v>0.3125</v>
      </c>
      <c r="DC390">
        <f>ROUND((ROUND(AT390*AG390,2)*1.25),6)</f>
        <v>0</v>
      </c>
    </row>
    <row r="391" spans="1:107">
      <c r="A391">
        <f>ROW(Source!A838)</f>
        <v>838</v>
      </c>
      <c r="B391">
        <v>33525518</v>
      </c>
      <c r="C391">
        <v>36172307</v>
      </c>
      <c r="D391">
        <v>29174913</v>
      </c>
      <c r="E391">
        <v>1</v>
      </c>
      <c r="F391">
        <v>1</v>
      </c>
      <c r="G391">
        <v>1</v>
      </c>
      <c r="H391">
        <v>2</v>
      </c>
      <c r="I391" t="s">
        <v>606</v>
      </c>
      <c r="J391" t="s">
        <v>607</v>
      </c>
      <c r="K391" t="s">
        <v>608</v>
      </c>
      <c r="L391">
        <v>1368</v>
      </c>
      <c r="N391">
        <v>1011</v>
      </c>
      <c r="O391" t="s">
        <v>585</v>
      </c>
      <c r="P391" t="s">
        <v>585</v>
      </c>
      <c r="Q391">
        <v>1</v>
      </c>
      <c r="W391">
        <v>0</v>
      </c>
      <c r="X391">
        <v>458544584</v>
      </c>
      <c r="Y391">
        <v>0.625</v>
      </c>
      <c r="AA391">
        <v>0</v>
      </c>
      <c r="AB391">
        <v>908.31</v>
      </c>
      <c r="AC391">
        <v>367.72</v>
      </c>
      <c r="AD391">
        <v>0</v>
      </c>
      <c r="AE391">
        <v>0</v>
      </c>
      <c r="AF391">
        <v>87.17</v>
      </c>
      <c r="AG391">
        <v>11.6</v>
      </c>
      <c r="AH391">
        <v>0</v>
      </c>
      <c r="AI391">
        <v>1</v>
      </c>
      <c r="AJ391">
        <v>10.42</v>
      </c>
      <c r="AK391">
        <v>31.7</v>
      </c>
      <c r="AL391">
        <v>1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3</v>
      </c>
      <c r="AT391">
        <v>0.5</v>
      </c>
      <c r="AU391" t="s">
        <v>167</v>
      </c>
      <c r="AV391">
        <v>0</v>
      </c>
      <c r="AW391">
        <v>2</v>
      </c>
      <c r="AX391">
        <v>36172312</v>
      </c>
      <c r="AY391">
        <v>1</v>
      </c>
      <c r="AZ391">
        <v>0</v>
      </c>
      <c r="BA391">
        <v>390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Y391*Source!I838</f>
        <v>1.4999999999999999E-2</v>
      </c>
      <c r="CY391">
        <f>AB391</f>
        <v>908.31</v>
      </c>
      <c r="CZ391">
        <f>AF391</f>
        <v>87.17</v>
      </c>
      <c r="DA391">
        <f>AJ391</f>
        <v>10.42</v>
      </c>
      <c r="DB391">
        <f>ROUND((ROUND(AT391*CZ391,2)*1.25),6)</f>
        <v>54.487499999999997</v>
      </c>
      <c r="DC391">
        <f>ROUND((ROUND(AT391*AG391,2)*1.25),6)</f>
        <v>7.25</v>
      </c>
    </row>
    <row r="392" spans="1:107">
      <c r="A392">
        <f>ROW(Source!A838)</f>
        <v>838</v>
      </c>
      <c r="B392">
        <v>33525518</v>
      </c>
      <c r="C392">
        <v>36172307</v>
      </c>
      <c r="D392">
        <v>29107800</v>
      </c>
      <c r="E392">
        <v>1</v>
      </c>
      <c r="F392">
        <v>1</v>
      </c>
      <c r="G392">
        <v>1</v>
      </c>
      <c r="H392">
        <v>3</v>
      </c>
      <c r="I392" t="s">
        <v>620</v>
      </c>
      <c r="J392" t="s">
        <v>621</v>
      </c>
      <c r="K392" t="s">
        <v>622</v>
      </c>
      <c r="L392">
        <v>1346</v>
      </c>
      <c r="N392">
        <v>1009</v>
      </c>
      <c r="O392" t="s">
        <v>191</v>
      </c>
      <c r="P392" t="s">
        <v>191</v>
      </c>
      <c r="Q392">
        <v>1</v>
      </c>
      <c r="W392">
        <v>0</v>
      </c>
      <c r="X392">
        <v>-1570619850</v>
      </c>
      <c r="Y392">
        <v>0.2</v>
      </c>
      <c r="AA392">
        <v>46.61</v>
      </c>
      <c r="AB392">
        <v>0</v>
      </c>
      <c r="AC392">
        <v>0</v>
      </c>
      <c r="AD392">
        <v>0</v>
      </c>
      <c r="AE392">
        <v>1.81</v>
      </c>
      <c r="AF392">
        <v>0</v>
      </c>
      <c r="AG392">
        <v>0</v>
      </c>
      <c r="AH392">
        <v>0</v>
      </c>
      <c r="AI392">
        <v>25.75</v>
      </c>
      <c r="AJ392">
        <v>1</v>
      </c>
      <c r="AK392">
        <v>1</v>
      </c>
      <c r="AL392">
        <v>1</v>
      </c>
      <c r="AN392">
        <v>0</v>
      </c>
      <c r="AO392">
        <v>1</v>
      </c>
      <c r="AP392">
        <v>0</v>
      </c>
      <c r="AQ392">
        <v>0</v>
      </c>
      <c r="AR392">
        <v>0</v>
      </c>
      <c r="AS392" t="s">
        <v>3</v>
      </c>
      <c r="AT392">
        <v>0.2</v>
      </c>
      <c r="AU392" t="s">
        <v>3</v>
      </c>
      <c r="AV392">
        <v>0</v>
      </c>
      <c r="AW392">
        <v>2</v>
      </c>
      <c r="AX392">
        <v>36172313</v>
      </c>
      <c r="AY392">
        <v>1</v>
      </c>
      <c r="AZ392">
        <v>0</v>
      </c>
      <c r="BA392">
        <v>391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Y392*Source!I838</f>
        <v>4.8000000000000004E-3</v>
      </c>
      <c r="CY392">
        <f>AA392</f>
        <v>46.61</v>
      </c>
      <c r="CZ392">
        <f>AE392</f>
        <v>1.81</v>
      </c>
      <c r="DA392">
        <f>AI392</f>
        <v>25.75</v>
      </c>
      <c r="DB392">
        <f>ROUND(ROUND(AT392*CZ392,2),6)</f>
        <v>0.36</v>
      </c>
      <c r="DC392">
        <f>ROUND(ROUND(AT392*AG392,2),6)</f>
        <v>0</v>
      </c>
    </row>
    <row r="393" spans="1:107">
      <c r="A393">
        <f>ROW(Source!A838)</f>
        <v>838</v>
      </c>
      <c r="B393">
        <v>33525518</v>
      </c>
      <c r="C393">
        <v>36172307</v>
      </c>
      <c r="D393">
        <v>29109348</v>
      </c>
      <c r="E393">
        <v>1</v>
      </c>
      <c r="F393">
        <v>1</v>
      </c>
      <c r="G393">
        <v>1</v>
      </c>
      <c r="H393">
        <v>3</v>
      </c>
      <c r="I393" t="s">
        <v>189</v>
      </c>
      <c r="J393" t="s">
        <v>192</v>
      </c>
      <c r="K393" t="s">
        <v>190</v>
      </c>
      <c r="L393">
        <v>1346</v>
      </c>
      <c r="N393">
        <v>1009</v>
      </c>
      <c r="O393" t="s">
        <v>191</v>
      </c>
      <c r="P393" t="s">
        <v>191</v>
      </c>
      <c r="Q393">
        <v>1</v>
      </c>
      <c r="W393">
        <v>0</v>
      </c>
      <c r="X393">
        <v>-1686930993</v>
      </c>
      <c r="Y393">
        <v>8.9166670000000003</v>
      </c>
      <c r="AA393">
        <v>129.44</v>
      </c>
      <c r="AB393">
        <v>0</v>
      </c>
      <c r="AC393">
        <v>0</v>
      </c>
      <c r="AD393">
        <v>0</v>
      </c>
      <c r="AE393">
        <v>22.91</v>
      </c>
      <c r="AF393">
        <v>0</v>
      </c>
      <c r="AG393">
        <v>0</v>
      </c>
      <c r="AH393">
        <v>0</v>
      </c>
      <c r="AI393">
        <v>5.65</v>
      </c>
      <c r="AJ393">
        <v>1</v>
      </c>
      <c r="AK393">
        <v>1</v>
      </c>
      <c r="AL393">
        <v>1</v>
      </c>
      <c r="AN393">
        <v>0</v>
      </c>
      <c r="AO393">
        <v>0</v>
      </c>
      <c r="AP393">
        <v>0</v>
      </c>
      <c r="AQ393">
        <v>0</v>
      </c>
      <c r="AR393">
        <v>0</v>
      </c>
      <c r="AS393" t="s">
        <v>3</v>
      </c>
      <c r="AT393">
        <v>8.9166670000000003</v>
      </c>
      <c r="AU393" t="s">
        <v>3</v>
      </c>
      <c r="AV393">
        <v>0</v>
      </c>
      <c r="AW393">
        <v>1</v>
      </c>
      <c r="AX393">
        <v>-1</v>
      </c>
      <c r="AY393">
        <v>0</v>
      </c>
      <c r="AZ393">
        <v>0</v>
      </c>
      <c r="BA393" t="s">
        <v>3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Y393*Source!I838</f>
        <v>0.21400000800000002</v>
      </c>
      <c r="CY393">
        <f>AA393</f>
        <v>129.44</v>
      </c>
      <c r="CZ393">
        <f>AE393</f>
        <v>22.91</v>
      </c>
      <c r="DA393">
        <f>AI393</f>
        <v>5.65</v>
      </c>
      <c r="DB393">
        <f>ROUND(ROUND(AT393*CZ393,2),6)</f>
        <v>204.28</v>
      </c>
      <c r="DC393">
        <f>ROUND(ROUND(AT393*AG393,2),6)</f>
        <v>0</v>
      </c>
    </row>
    <row r="394" spans="1:107">
      <c r="A394">
        <f>ROW(Source!A838)</f>
        <v>838</v>
      </c>
      <c r="B394">
        <v>33525518</v>
      </c>
      <c r="C394">
        <v>36172307</v>
      </c>
      <c r="D394">
        <v>29109411</v>
      </c>
      <c r="E394">
        <v>1</v>
      </c>
      <c r="F394">
        <v>1</v>
      </c>
      <c r="G394">
        <v>1</v>
      </c>
      <c r="H394">
        <v>3</v>
      </c>
      <c r="I394" t="s">
        <v>623</v>
      </c>
      <c r="J394" t="s">
        <v>624</v>
      </c>
      <c r="K394" t="s">
        <v>625</v>
      </c>
      <c r="L394">
        <v>1346</v>
      </c>
      <c r="N394">
        <v>1009</v>
      </c>
      <c r="O394" t="s">
        <v>191</v>
      </c>
      <c r="P394" t="s">
        <v>191</v>
      </c>
      <c r="Q394">
        <v>1</v>
      </c>
      <c r="W394">
        <v>0</v>
      </c>
      <c r="X394">
        <v>-1130535485</v>
      </c>
      <c r="Y394">
        <v>30</v>
      </c>
      <c r="AA394">
        <v>50.4</v>
      </c>
      <c r="AB394">
        <v>0</v>
      </c>
      <c r="AC394">
        <v>0</v>
      </c>
      <c r="AD394">
        <v>0</v>
      </c>
      <c r="AE394">
        <v>15.95</v>
      </c>
      <c r="AF394">
        <v>0</v>
      </c>
      <c r="AG394">
        <v>0</v>
      </c>
      <c r="AH394">
        <v>0</v>
      </c>
      <c r="AI394">
        <v>3.16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3</v>
      </c>
      <c r="AT394">
        <v>30</v>
      </c>
      <c r="AU394" t="s">
        <v>3</v>
      </c>
      <c r="AV394">
        <v>0</v>
      </c>
      <c r="AW394">
        <v>2</v>
      </c>
      <c r="AX394">
        <v>36172314</v>
      </c>
      <c r="AY394">
        <v>1</v>
      </c>
      <c r="AZ394">
        <v>0</v>
      </c>
      <c r="BA394">
        <v>392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Y394*Source!I838</f>
        <v>0.72</v>
      </c>
      <c r="CY394">
        <f>AA394</f>
        <v>50.4</v>
      </c>
      <c r="CZ394">
        <f>AE394</f>
        <v>15.95</v>
      </c>
      <c r="DA394">
        <f>AI394</f>
        <v>3.16</v>
      </c>
      <c r="DB394">
        <f>ROUND(ROUND(AT394*CZ394,2),6)</f>
        <v>478.5</v>
      </c>
      <c r="DC394">
        <f>ROUND(ROUND(AT394*AG394,2),6)</f>
        <v>0</v>
      </c>
    </row>
    <row r="395" spans="1:107">
      <c r="A395">
        <f>ROW(Source!A838)</f>
        <v>838</v>
      </c>
      <c r="B395">
        <v>33525518</v>
      </c>
      <c r="C395">
        <v>36172307</v>
      </c>
      <c r="D395">
        <v>29109648</v>
      </c>
      <c r="E395">
        <v>1</v>
      </c>
      <c r="F395">
        <v>1</v>
      </c>
      <c r="G395">
        <v>1</v>
      </c>
      <c r="H395">
        <v>3</v>
      </c>
      <c r="I395" t="s">
        <v>182</v>
      </c>
      <c r="J395" t="s">
        <v>185</v>
      </c>
      <c r="K395" t="s">
        <v>183</v>
      </c>
      <c r="L395">
        <v>1327</v>
      </c>
      <c r="N395">
        <v>1005</v>
      </c>
      <c r="O395" t="s">
        <v>184</v>
      </c>
      <c r="P395" t="s">
        <v>184</v>
      </c>
      <c r="Q395">
        <v>1</v>
      </c>
      <c r="W395">
        <v>0</v>
      </c>
      <c r="X395">
        <v>-1326923709</v>
      </c>
      <c r="Y395">
        <v>105</v>
      </c>
      <c r="AA395">
        <v>226.72</v>
      </c>
      <c r="AB395">
        <v>0</v>
      </c>
      <c r="AC395">
        <v>0</v>
      </c>
      <c r="AD395">
        <v>0</v>
      </c>
      <c r="AE395">
        <v>377.87</v>
      </c>
      <c r="AF395">
        <v>0</v>
      </c>
      <c r="AG395">
        <v>0</v>
      </c>
      <c r="AH395">
        <v>0</v>
      </c>
      <c r="AI395">
        <v>0.6</v>
      </c>
      <c r="AJ395">
        <v>1</v>
      </c>
      <c r="AK395">
        <v>1</v>
      </c>
      <c r="AL395">
        <v>1</v>
      </c>
      <c r="AN395">
        <v>0</v>
      </c>
      <c r="AO395">
        <v>0</v>
      </c>
      <c r="AP395">
        <v>0</v>
      </c>
      <c r="AQ395">
        <v>0</v>
      </c>
      <c r="AR395">
        <v>0</v>
      </c>
      <c r="AS395" t="s">
        <v>3</v>
      </c>
      <c r="AT395">
        <v>105</v>
      </c>
      <c r="AU395" t="s">
        <v>3</v>
      </c>
      <c r="AV395">
        <v>0</v>
      </c>
      <c r="AW395">
        <v>1</v>
      </c>
      <c r="AX395">
        <v>-1</v>
      </c>
      <c r="AY395">
        <v>0</v>
      </c>
      <c r="AZ395">
        <v>0</v>
      </c>
      <c r="BA395" t="s">
        <v>3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Y395*Source!I838</f>
        <v>2.52</v>
      </c>
      <c r="CY395">
        <f>AA395</f>
        <v>226.72</v>
      </c>
      <c r="CZ395">
        <f>AE395</f>
        <v>377.87</v>
      </c>
      <c r="DA395">
        <f>AI395</f>
        <v>0.6</v>
      </c>
      <c r="DB395">
        <f>ROUND(ROUND(AT395*CZ395,2),6)</f>
        <v>39676.35</v>
      </c>
      <c r="DC395">
        <f>ROUND(ROUND(AT395*AG395,2),6)</f>
        <v>0</v>
      </c>
    </row>
    <row r="396" spans="1:107">
      <c r="A396">
        <f>ROW(Source!A841)</f>
        <v>841</v>
      </c>
      <c r="B396">
        <v>33525518</v>
      </c>
      <c r="C396">
        <v>36172323</v>
      </c>
      <c r="D396">
        <v>18407150</v>
      </c>
      <c r="E396">
        <v>1</v>
      </c>
      <c r="F396">
        <v>1</v>
      </c>
      <c r="G396">
        <v>1</v>
      </c>
      <c r="H396">
        <v>1</v>
      </c>
      <c r="I396" t="s">
        <v>595</v>
      </c>
      <c r="J396" t="s">
        <v>3</v>
      </c>
      <c r="K396" t="s">
        <v>596</v>
      </c>
      <c r="L396">
        <v>1369</v>
      </c>
      <c r="N396">
        <v>1013</v>
      </c>
      <c r="O396" t="s">
        <v>579</v>
      </c>
      <c r="P396" t="s">
        <v>579</v>
      </c>
      <c r="Q396">
        <v>1</v>
      </c>
      <c r="W396">
        <v>0</v>
      </c>
      <c r="X396">
        <v>-931037793</v>
      </c>
      <c r="Y396">
        <v>41.100999999999999</v>
      </c>
      <c r="AA396">
        <v>0</v>
      </c>
      <c r="AB396">
        <v>0</v>
      </c>
      <c r="AC396">
        <v>0</v>
      </c>
      <c r="AD396">
        <v>242.51</v>
      </c>
      <c r="AE396">
        <v>0</v>
      </c>
      <c r="AF396">
        <v>0</v>
      </c>
      <c r="AG396">
        <v>0</v>
      </c>
      <c r="AH396">
        <v>242.51</v>
      </c>
      <c r="AI396">
        <v>1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1</v>
      </c>
      <c r="AQ396">
        <v>0</v>
      </c>
      <c r="AR396">
        <v>0</v>
      </c>
      <c r="AS396" t="s">
        <v>3</v>
      </c>
      <c r="AT396">
        <v>35.74</v>
      </c>
      <c r="AU396" t="s">
        <v>168</v>
      </c>
      <c r="AV396">
        <v>1</v>
      </c>
      <c r="AW396">
        <v>2</v>
      </c>
      <c r="AX396">
        <v>36172324</v>
      </c>
      <c r="AY396">
        <v>1</v>
      </c>
      <c r="AZ396">
        <v>0</v>
      </c>
      <c r="BA396">
        <v>395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Y396*Source!I841</f>
        <v>11.09727</v>
      </c>
      <c r="CY396">
        <f>AD396</f>
        <v>242.51</v>
      </c>
      <c r="CZ396">
        <f>AH396</f>
        <v>242.51</v>
      </c>
      <c r="DA396">
        <f>AL396</f>
        <v>1</v>
      </c>
      <c r="DB396">
        <f>ROUND((ROUND(AT396*CZ396,2)*1.15),6)</f>
        <v>9967.4064999999991</v>
      </c>
      <c r="DC396">
        <f>ROUND((ROUND(AT396*AG396,2)*1.15),6)</f>
        <v>0</v>
      </c>
    </row>
    <row r="397" spans="1:107">
      <c r="A397">
        <f>ROW(Source!A841)</f>
        <v>841</v>
      </c>
      <c r="B397">
        <v>33525518</v>
      </c>
      <c r="C397">
        <v>36172323</v>
      </c>
      <c r="D397">
        <v>121548</v>
      </c>
      <c r="E397">
        <v>1</v>
      </c>
      <c r="F397">
        <v>1</v>
      </c>
      <c r="G397">
        <v>1</v>
      </c>
      <c r="H397">
        <v>1</v>
      </c>
      <c r="I397" t="s">
        <v>30</v>
      </c>
      <c r="J397" t="s">
        <v>3</v>
      </c>
      <c r="K397" t="s">
        <v>580</v>
      </c>
      <c r="L397">
        <v>608254</v>
      </c>
      <c r="N397">
        <v>1013</v>
      </c>
      <c r="O397" t="s">
        <v>581</v>
      </c>
      <c r="P397" t="s">
        <v>581</v>
      </c>
      <c r="Q397">
        <v>1</v>
      </c>
      <c r="W397">
        <v>0</v>
      </c>
      <c r="X397">
        <v>-185737400</v>
      </c>
      <c r="Y397">
        <v>0.22499999999999998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1</v>
      </c>
      <c r="AQ397">
        <v>0</v>
      </c>
      <c r="AR397">
        <v>0</v>
      </c>
      <c r="AS397" t="s">
        <v>3</v>
      </c>
      <c r="AT397">
        <v>0.18</v>
      </c>
      <c r="AU397" t="s">
        <v>167</v>
      </c>
      <c r="AV397">
        <v>2</v>
      </c>
      <c r="AW397">
        <v>2</v>
      </c>
      <c r="AX397">
        <v>36172325</v>
      </c>
      <c r="AY397">
        <v>1</v>
      </c>
      <c r="AZ397">
        <v>0</v>
      </c>
      <c r="BA397">
        <v>396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Y397*Source!I841</f>
        <v>6.0749999999999998E-2</v>
      </c>
      <c r="CY397">
        <f>AD397</f>
        <v>0</v>
      </c>
      <c r="CZ397">
        <f>AH397</f>
        <v>0</v>
      </c>
      <c r="DA397">
        <f>AL397</f>
        <v>1</v>
      </c>
      <c r="DB397">
        <f>ROUND((ROUND(AT397*CZ397,2)*1.25),6)</f>
        <v>0</v>
      </c>
      <c r="DC397">
        <f>ROUND((ROUND(AT397*AG397,2)*1.25),6)</f>
        <v>0</v>
      </c>
    </row>
    <row r="398" spans="1:107">
      <c r="A398">
        <f>ROW(Source!A841)</f>
        <v>841</v>
      </c>
      <c r="B398">
        <v>33525518</v>
      </c>
      <c r="C398">
        <v>36172323</v>
      </c>
      <c r="D398">
        <v>29172556</v>
      </c>
      <c r="E398">
        <v>1</v>
      </c>
      <c r="F398">
        <v>1</v>
      </c>
      <c r="G398">
        <v>1</v>
      </c>
      <c r="H398">
        <v>2</v>
      </c>
      <c r="I398" t="s">
        <v>582</v>
      </c>
      <c r="J398" t="s">
        <v>583</v>
      </c>
      <c r="K398" t="s">
        <v>584</v>
      </c>
      <c r="L398">
        <v>1368</v>
      </c>
      <c r="N398">
        <v>1011</v>
      </c>
      <c r="O398" t="s">
        <v>585</v>
      </c>
      <c r="P398" t="s">
        <v>585</v>
      </c>
      <c r="Q398">
        <v>1</v>
      </c>
      <c r="W398">
        <v>0</v>
      </c>
      <c r="X398">
        <v>-1302720870</v>
      </c>
      <c r="Y398">
        <v>0.22499999999999998</v>
      </c>
      <c r="AA398">
        <v>0</v>
      </c>
      <c r="AB398">
        <v>445.46</v>
      </c>
      <c r="AC398">
        <v>427.95</v>
      </c>
      <c r="AD398">
        <v>0</v>
      </c>
      <c r="AE398">
        <v>0</v>
      </c>
      <c r="AF398">
        <v>31.26</v>
      </c>
      <c r="AG398">
        <v>13.5</v>
      </c>
      <c r="AH398">
        <v>0</v>
      </c>
      <c r="AI398">
        <v>1</v>
      </c>
      <c r="AJ398">
        <v>14.25</v>
      </c>
      <c r="AK398">
        <v>31.7</v>
      </c>
      <c r="AL398">
        <v>1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0.18</v>
      </c>
      <c r="AU398" t="s">
        <v>167</v>
      </c>
      <c r="AV398">
        <v>0</v>
      </c>
      <c r="AW398">
        <v>2</v>
      </c>
      <c r="AX398">
        <v>36172326</v>
      </c>
      <c r="AY398">
        <v>1</v>
      </c>
      <c r="AZ398">
        <v>0</v>
      </c>
      <c r="BA398">
        <v>397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Y398*Source!I841</f>
        <v>6.0749999999999998E-2</v>
      </c>
      <c r="CY398">
        <f>AB398</f>
        <v>445.46</v>
      </c>
      <c r="CZ398">
        <f>AF398</f>
        <v>31.26</v>
      </c>
      <c r="DA398">
        <f>AJ398</f>
        <v>14.25</v>
      </c>
      <c r="DB398">
        <f>ROUND((ROUND(AT398*CZ398,2)*1.25),6)</f>
        <v>7.0374999999999996</v>
      </c>
      <c r="DC398">
        <f>ROUND((ROUND(AT398*AG398,2)*1.25),6)</f>
        <v>3.0375000000000001</v>
      </c>
    </row>
    <row r="399" spans="1:107">
      <c r="A399">
        <f>ROW(Source!A841)</f>
        <v>841</v>
      </c>
      <c r="B399">
        <v>33525518</v>
      </c>
      <c r="C399">
        <v>36172323</v>
      </c>
      <c r="D399">
        <v>29174591</v>
      </c>
      <c r="E399">
        <v>1</v>
      </c>
      <c r="F399">
        <v>1</v>
      </c>
      <c r="G399">
        <v>1</v>
      </c>
      <c r="H399">
        <v>2</v>
      </c>
      <c r="I399" t="s">
        <v>617</v>
      </c>
      <c r="J399" t="s">
        <v>618</v>
      </c>
      <c r="K399" t="s">
        <v>619</v>
      </c>
      <c r="L399">
        <v>1368</v>
      </c>
      <c r="N399">
        <v>1011</v>
      </c>
      <c r="O399" t="s">
        <v>585</v>
      </c>
      <c r="P399" t="s">
        <v>585</v>
      </c>
      <c r="Q399">
        <v>1</v>
      </c>
      <c r="W399">
        <v>0</v>
      </c>
      <c r="X399">
        <v>1598042632</v>
      </c>
      <c r="Y399">
        <v>0.4</v>
      </c>
      <c r="AA399">
        <v>0</v>
      </c>
      <c r="AB399">
        <v>9.4700000000000006</v>
      </c>
      <c r="AC399">
        <v>0</v>
      </c>
      <c r="AD399">
        <v>0</v>
      </c>
      <c r="AE399">
        <v>0</v>
      </c>
      <c r="AF399">
        <v>0.95</v>
      </c>
      <c r="AG399">
        <v>0</v>
      </c>
      <c r="AH399">
        <v>0</v>
      </c>
      <c r="AI399">
        <v>1</v>
      </c>
      <c r="AJ399">
        <v>9.9700000000000006</v>
      </c>
      <c r="AK399">
        <v>31.7</v>
      </c>
      <c r="AL399">
        <v>1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0.32</v>
      </c>
      <c r="AU399" t="s">
        <v>167</v>
      </c>
      <c r="AV399">
        <v>0</v>
      </c>
      <c r="AW399">
        <v>2</v>
      </c>
      <c r="AX399">
        <v>36172327</v>
      </c>
      <c r="AY399">
        <v>1</v>
      </c>
      <c r="AZ399">
        <v>0</v>
      </c>
      <c r="BA399">
        <v>398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Y399*Source!I841</f>
        <v>0.10800000000000001</v>
      </c>
      <c r="CY399">
        <f>AB399</f>
        <v>9.4700000000000006</v>
      </c>
      <c r="CZ399">
        <f>AF399</f>
        <v>0.95</v>
      </c>
      <c r="DA399">
        <f>AJ399</f>
        <v>9.9700000000000006</v>
      </c>
      <c r="DB399">
        <f>ROUND((ROUND(AT399*CZ399,2)*1.25),6)</f>
        <v>0.375</v>
      </c>
      <c r="DC399">
        <f>ROUND((ROUND(AT399*AG399,2)*1.25),6)</f>
        <v>0</v>
      </c>
    </row>
    <row r="400" spans="1:107">
      <c r="A400">
        <f>ROW(Source!A841)</f>
        <v>841</v>
      </c>
      <c r="B400">
        <v>33525518</v>
      </c>
      <c r="C400">
        <v>36172323</v>
      </c>
      <c r="D400">
        <v>29174913</v>
      </c>
      <c r="E400">
        <v>1</v>
      </c>
      <c r="F400">
        <v>1</v>
      </c>
      <c r="G400">
        <v>1</v>
      </c>
      <c r="H400">
        <v>2</v>
      </c>
      <c r="I400" t="s">
        <v>606</v>
      </c>
      <c r="J400" t="s">
        <v>607</v>
      </c>
      <c r="K400" t="s">
        <v>608</v>
      </c>
      <c r="L400">
        <v>1368</v>
      </c>
      <c r="N400">
        <v>1011</v>
      </c>
      <c r="O400" t="s">
        <v>585</v>
      </c>
      <c r="P400" t="s">
        <v>585</v>
      </c>
      <c r="Q400">
        <v>1</v>
      </c>
      <c r="W400">
        <v>0</v>
      </c>
      <c r="X400">
        <v>458544584</v>
      </c>
      <c r="Y400">
        <v>0.32500000000000001</v>
      </c>
      <c r="AA400">
        <v>0</v>
      </c>
      <c r="AB400">
        <v>908.31</v>
      </c>
      <c r="AC400">
        <v>367.72</v>
      </c>
      <c r="AD400">
        <v>0</v>
      </c>
      <c r="AE400">
        <v>0</v>
      </c>
      <c r="AF400">
        <v>87.17</v>
      </c>
      <c r="AG400">
        <v>11.6</v>
      </c>
      <c r="AH400">
        <v>0</v>
      </c>
      <c r="AI400">
        <v>1</v>
      </c>
      <c r="AJ400">
        <v>10.42</v>
      </c>
      <c r="AK400">
        <v>31.7</v>
      </c>
      <c r="AL400">
        <v>1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0.26</v>
      </c>
      <c r="AU400" t="s">
        <v>167</v>
      </c>
      <c r="AV400">
        <v>0</v>
      </c>
      <c r="AW400">
        <v>2</v>
      </c>
      <c r="AX400">
        <v>36172328</v>
      </c>
      <c r="AY400">
        <v>1</v>
      </c>
      <c r="AZ400">
        <v>0</v>
      </c>
      <c r="BA400">
        <v>399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Y400*Source!I841</f>
        <v>8.7750000000000009E-2</v>
      </c>
      <c r="CY400">
        <f>AB400</f>
        <v>908.31</v>
      </c>
      <c r="CZ400">
        <f>AF400</f>
        <v>87.17</v>
      </c>
      <c r="DA400">
        <f>AJ400</f>
        <v>10.42</v>
      </c>
      <c r="DB400">
        <f>ROUND((ROUND(AT400*CZ400,2)*1.25),6)</f>
        <v>28.324999999999999</v>
      </c>
      <c r="DC400">
        <f>ROUND((ROUND(AT400*AG400,2)*1.25),6)</f>
        <v>3.7749999999999999</v>
      </c>
    </row>
    <row r="401" spans="1:107">
      <c r="A401">
        <f>ROW(Source!A841)</f>
        <v>841</v>
      </c>
      <c r="B401">
        <v>33525518</v>
      </c>
      <c r="C401">
        <v>36172323</v>
      </c>
      <c r="D401">
        <v>29109162</v>
      </c>
      <c r="E401">
        <v>1</v>
      </c>
      <c r="F401">
        <v>1</v>
      </c>
      <c r="G401">
        <v>1</v>
      </c>
      <c r="H401">
        <v>3</v>
      </c>
      <c r="I401" t="s">
        <v>626</v>
      </c>
      <c r="J401" t="s">
        <v>627</v>
      </c>
      <c r="K401" t="s">
        <v>628</v>
      </c>
      <c r="L401">
        <v>1327</v>
      </c>
      <c r="N401">
        <v>1005</v>
      </c>
      <c r="O401" t="s">
        <v>184</v>
      </c>
      <c r="P401" t="s">
        <v>184</v>
      </c>
      <c r="Q401">
        <v>1</v>
      </c>
      <c r="W401">
        <v>0</v>
      </c>
      <c r="X401">
        <v>2002905425</v>
      </c>
      <c r="Y401">
        <v>21</v>
      </c>
      <c r="AA401">
        <v>32.950000000000003</v>
      </c>
      <c r="AB401">
        <v>0</v>
      </c>
      <c r="AC401">
        <v>0</v>
      </c>
      <c r="AD401">
        <v>0</v>
      </c>
      <c r="AE401">
        <v>5.71</v>
      </c>
      <c r="AF401">
        <v>0</v>
      </c>
      <c r="AG401">
        <v>0</v>
      </c>
      <c r="AH401">
        <v>0</v>
      </c>
      <c r="AI401">
        <v>5.77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0</v>
      </c>
      <c r="AQ401">
        <v>0</v>
      </c>
      <c r="AR401">
        <v>0</v>
      </c>
      <c r="AS401" t="s">
        <v>3</v>
      </c>
      <c r="AT401">
        <v>21</v>
      </c>
      <c r="AU401" t="s">
        <v>3</v>
      </c>
      <c r="AV401">
        <v>0</v>
      </c>
      <c r="AW401">
        <v>2</v>
      </c>
      <c r="AX401">
        <v>36172329</v>
      </c>
      <c r="AY401">
        <v>1</v>
      </c>
      <c r="AZ401">
        <v>0</v>
      </c>
      <c r="BA401">
        <v>400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Y401*Source!I841</f>
        <v>5.67</v>
      </c>
      <c r="CY401">
        <f>AA401</f>
        <v>32.950000000000003</v>
      </c>
      <c r="CZ401">
        <f>AE401</f>
        <v>5.71</v>
      </c>
      <c r="DA401">
        <f>AI401</f>
        <v>5.77</v>
      </c>
      <c r="DB401">
        <f>ROUND(ROUND(AT401*CZ401,2),6)</f>
        <v>119.91</v>
      </c>
      <c r="DC401">
        <f>ROUND(ROUND(AT401*AG401,2),6)</f>
        <v>0</v>
      </c>
    </row>
    <row r="402" spans="1:107">
      <c r="A402">
        <f>ROW(Source!A841)</f>
        <v>841</v>
      </c>
      <c r="B402">
        <v>33525518</v>
      </c>
      <c r="C402">
        <v>36172323</v>
      </c>
      <c r="D402">
        <v>29131086</v>
      </c>
      <c r="E402">
        <v>1</v>
      </c>
      <c r="F402">
        <v>1</v>
      </c>
      <c r="G402">
        <v>1</v>
      </c>
      <c r="H402">
        <v>3</v>
      </c>
      <c r="I402" t="s">
        <v>629</v>
      </c>
      <c r="J402" t="s">
        <v>630</v>
      </c>
      <c r="K402" t="s">
        <v>631</v>
      </c>
      <c r="L402">
        <v>1339</v>
      </c>
      <c r="N402">
        <v>1007</v>
      </c>
      <c r="O402" t="s">
        <v>591</v>
      </c>
      <c r="P402" t="s">
        <v>591</v>
      </c>
      <c r="Q402">
        <v>1</v>
      </c>
      <c r="W402">
        <v>0</v>
      </c>
      <c r="X402">
        <v>135382931</v>
      </c>
      <c r="Y402">
        <v>0.82</v>
      </c>
      <c r="AA402">
        <v>6540.43</v>
      </c>
      <c r="AB402">
        <v>0</v>
      </c>
      <c r="AC402">
        <v>0</v>
      </c>
      <c r="AD402">
        <v>0</v>
      </c>
      <c r="AE402">
        <v>1970.01</v>
      </c>
      <c r="AF402">
        <v>0</v>
      </c>
      <c r="AG402">
        <v>0</v>
      </c>
      <c r="AH402">
        <v>0</v>
      </c>
      <c r="AI402">
        <v>3.32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0.82</v>
      </c>
      <c r="AU402" t="s">
        <v>3</v>
      </c>
      <c r="AV402">
        <v>0</v>
      </c>
      <c r="AW402">
        <v>2</v>
      </c>
      <c r="AX402">
        <v>36172330</v>
      </c>
      <c r="AY402">
        <v>1</v>
      </c>
      <c r="AZ402">
        <v>0</v>
      </c>
      <c r="BA402">
        <v>401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Y402*Source!I841</f>
        <v>0.22140000000000001</v>
      </c>
      <c r="CY402">
        <f>AA402</f>
        <v>6540.43</v>
      </c>
      <c r="CZ402">
        <f>AE402</f>
        <v>1970.01</v>
      </c>
      <c r="DA402">
        <f>AI402</f>
        <v>3.32</v>
      </c>
      <c r="DB402">
        <f>ROUND(ROUND(AT402*CZ402,2),6)</f>
        <v>1615.41</v>
      </c>
      <c r="DC402">
        <f>ROUND(ROUND(AT402*AG402,2),6)</f>
        <v>0</v>
      </c>
    </row>
    <row r="403" spans="1:107">
      <c r="A403">
        <f>ROW(Source!A842)</f>
        <v>842</v>
      </c>
      <c r="B403">
        <v>33525518</v>
      </c>
      <c r="C403">
        <v>36172331</v>
      </c>
      <c r="D403">
        <v>18407150</v>
      </c>
      <c r="E403">
        <v>1</v>
      </c>
      <c r="F403">
        <v>1</v>
      </c>
      <c r="G403">
        <v>1</v>
      </c>
      <c r="H403">
        <v>1</v>
      </c>
      <c r="I403" t="s">
        <v>595</v>
      </c>
      <c r="J403" t="s">
        <v>3</v>
      </c>
      <c r="K403" t="s">
        <v>596</v>
      </c>
      <c r="L403">
        <v>1369</v>
      </c>
      <c r="N403">
        <v>1013</v>
      </c>
      <c r="O403" t="s">
        <v>579</v>
      </c>
      <c r="P403" t="s">
        <v>579</v>
      </c>
      <c r="Q403">
        <v>1</v>
      </c>
      <c r="W403">
        <v>0</v>
      </c>
      <c r="X403">
        <v>-931037793</v>
      </c>
      <c r="Y403">
        <v>69.827999999999989</v>
      </c>
      <c r="AA403">
        <v>0</v>
      </c>
      <c r="AB403">
        <v>0</v>
      </c>
      <c r="AC403">
        <v>0</v>
      </c>
      <c r="AD403">
        <v>242.51</v>
      </c>
      <c r="AE403">
        <v>0</v>
      </c>
      <c r="AF403">
        <v>0</v>
      </c>
      <c r="AG403">
        <v>0</v>
      </c>
      <c r="AH403">
        <v>242.51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1</v>
      </c>
      <c r="AQ403">
        <v>0</v>
      </c>
      <c r="AR403">
        <v>0</v>
      </c>
      <c r="AS403" t="s">
        <v>3</v>
      </c>
      <c r="AT403">
        <v>60.72</v>
      </c>
      <c r="AU403" t="s">
        <v>168</v>
      </c>
      <c r="AV403">
        <v>1</v>
      </c>
      <c r="AW403">
        <v>2</v>
      </c>
      <c r="AX403">
        <v>36172332</v>
      </c>
      <c r="AY403">
        <v>1</v>
      </c>
      <c r="AZ403">
        <v>0</v>
      </c>
      <c r="BA403">
        <v>402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Y403*Source!I842</f>
        <v>18.853559999999998</v>
      </c>
      <c r="CY403">
        <f>AD403</f>
        <v>242.51</v>
      </c>
      <c r="CZ403">
        <f>AH403</f>
        <v>242.51</v>
      </c>
      <c r="DA403">
        <f>AL403</f>
        <v>1</v>
      </c>
      <c r="DB403">
        <f>ROUND((ROUND(AT403*CZ403,2)*1.15),6)</f>
        <v>16933.9915</v>
      </c>
      <c r="DC403">
        <f>ROUND((ROUND(AT403*AG403,2)*1.15),6)</f>
        <v>0</v>
      </c>
    </row>
    <row r="404" spans="1:107">
      <c r="A404">
        <f>ROW(Source!A842)</f>
        <v>842</v>
      </c>
      <c r="B404">
        <v>33525518</v>
      </c>
      <c r="C404">
        <v>36172331</v>
      </c>
      <c r="D404">
        <v>121548</v>
      </c>
      <c r="E404">
        <v>1</v>
      </c>
      <c r="F404">
        <v>1</v>
      </c>
      <c r="G404">
        <v>1</v>
      </c>
      <c r="H404">
        <v>1</v>
      </c>
      <c r="I404" t="s">
        <v>30</v>
      </c>
      <c r="J404" t="s">
        <v>3</v>
      </c>
      <c r="K404" t="s">
        <v>580</v>
      </c>
      <c r="L404">
        <v>608254</v>
      </c>
      <c r="N404">
        <v>1013</v>
      </c>
      <c r="O404" t="s">
        <v>581</v>
      </c>
      <c r="P404" t="s">
        <v>581</v>
      </c>
      <c r="Q404">
        <v>1</v>
      </c>
      <c r="W404">
        <v>0</v>
      </c>
      <c r="X404">
        <v>-185737400</v>
      </c>
      <c r="Y404">
        <v>0.72499999999999998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1</v>
      </c>
      <c r="AQ404">
        <v>0</v>
      </c>
      <c r="AR404">
        <v>0</v>
      </c>
      <c r="AS404" t="s">
        <v>3</v>
      </c>
      <c r="AT404">
        <v>0.57999999999999996</v>
      </c>
      <c r="AU404" t="s">
        <v>167</v>
      </c>
      <c r="AV404">
        <v>2</v>
      </c>
      <c r="AW404">
        <v>2</v>
      </c>
      <c r="AX404">
        <v>36172333</v>
      </c>
      <c r="AY404">
        <v>1</v>
      </c>
      <c r="AZ404">
        <v>0</v>
      </c>
      <c r="BA404">
        <v>403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Y404*Source!I842</f>
        <v>0.19575000000000001</v>
      </c>
      <c r="CY404">
        <f>AD404</f>
        <v>0</v>
      </c>
      <c r="CZ404">
        <f>AH404</f>
        <v>0</v>
      </c>
      <c r="DA404">
        <f>AL404</f>
        <v>1</v>
      </c>
      <c r="DB404">
        <f>ROUND((ROUND(AT404*CZ404,2)*1.25),6)</f>
        <v>0</v>
      </c>
      <c r="DC404">
        <f>ROUND((ROUND(AT404*AG404,2)*1.25),6)</f>
        <v>0</v>
      </c>
    </row>
    <row r="405" spans="1:107">
      <c r="A405">
        <f>ROW(Source!A842)</f>
        <v>842</v>
      </c>
      <c r="B405">
        <v>33525518</v>
      </c>
      <c r="C405">
        <v>36172331</v>
      </c>
      <c r="D405">
        <v>29172556</v>
      </c>
      <c r="E405">
        <v>1</v>
      </c>
      <c r="F405">
        <v>1</v>
      </c>
      <c r="G405">
        <v>1</v>
      </c>
      <c r="H405">
        <v>2</v>
      </c>
      <c r="I405" t="s">
        <v>582</v>
      </c>
      <c r="J405" t="s">
        <v>583</v>
      </c>
      <c r="K405" t="s">
        <v>584</v>
      </c>
      <c r="L405">
        <v>1368</v>
      </c>
      <c r="N405">
        <v>1011</v>
      </c>
      <c r="O405" t="s">
        <v>585</v>
      </c>
      <c r="P405" t="s">
        <v>585</v>
      </c>
      <c r="Q405">
        <v>1</v>
      </c>
      <c r="W405">
        <v>0</v>
      </c>
      <c r="X405">
        <v>-1302720870</v>
      </c>
      <c r="Y405">
        <v>0.72499999999999998</v>
      </c>
      <c r="AA405">
        <v>0</v>
      </c>
      <c r="AB405">
        <v>445.46</v>
      </c>
      <c r="AC405">
        <v>427.95</v>
      </c>
      <c r="AD405">
        <v>0</v>
      </c>
      <c r="AE405">
        <v>0</v>
      </c>
      <c r="AF405">
        <v>31.26</v>
      </c>
      <c r="AG405">
        <v>13.5</v>
      </c>
      <c r="AH405">
        <v>0</v>
      </c>
      <c r="AI405">
        <v>1</v>
      </c>
      <c r="AJ405">
        <v>14.25</v>
      </c>
      <c r="AK405">
        <v>31.7</v>
      </c>
      <c r="AL405">
        <v>1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0.57999999999999996</v>
      </c>
      <c r="AU405" t="s">
        <v>167</v>
      </c>
      <c r="AV405">
        <v>0</v>
      </c>
      <c r="AW405">
        <v>2</v>
      </c>
      <c r="AX405">
        <v>36172334</v>
      </c>
      <c r="AY405">
        <v>1</v>
      </c>
      <c r="AZ405">
        <v>0</v>
      </c>
      <c r="BA405">
        <v>404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Y405*Source!I842</f>
        <v>0.19575000000000001</v>
      </c>
      <c r="CY405">
        <f>AB405</f>
        <v>445.46</v>
      </c>
      <c r="CZ405">
        <f>AF405</f>
        <v>31.26</v>
      </c>
      <c r="DA405">
        <f>AJ405</f>
        <v>14.25</v>
      </c>
      <c r="DB405">
        <f>ROUND((ROUND(AT405*CZ405,2)*1.25),6)</f>
        <v>22.662500000000001</v>
      </c>
      <c r="DC405">
        <f>ROUND((ROUND(AT405*AG405,2)*1.25),6)</f>
        <v>9.7874999999999996</v>
      </c>
    </row>
    <row r="406" spans="1:107">
      <c r="A406">
        <f>ROW(Source!A842)</f>
        <v>842</v>
      </c>
      <c r="B406">
        <v>33525518</v>
      </c>
      <c r="C406">
        <v>36172331</v>
      </c>
      <c r="D406">
        <v>29174591</v>
      </c>
      <c r="E406">
        <v>1</v>
      </c>
      <c r="F406">
        <v>1</v>
      </c>
      <c r="G406">
        <v>1</v>
      </c>
      <c r="H406">
        <v>2</v>
      </c>
      <c r="I406" t="s">
        <v>617</v>
      </c>
      <c r="J406" t="s">
        <v>618</v>
      </c>
      <c r="K406" t="s">
        <v>619</v>
      </c>
      <c r="L406">
        <v>1368</v>
      </c>
      <c r="N406">
        <v>1011</v>
      </c>
      <c r="O406" t="s">
        <v>585</v>
      </c>
      <c r="P406" t="s">
        <v>585</v>
      </c>
      <c r="Q406">
        <v>1</v>
      </c>
      <c r="W406">
        <v>0</v>
      </c>
      <c r="X406">
        <v>1598042632</v>
      </c>
      <c r="Y406">
        <v>1.0249999999999999</v>
      </c>
      <c r="AA406">
        <v>0</v>
      </c>
      <c r="AB406">
        <v>9.4700000000000006</v>
      </c>
      <c r="AC406">
        <v>0</v>
      </c>
      <c r="AD406">
        <v>0</v>
      </c>
      <c r="AE406">
        <v>0</v>
      </c>
      <c r="AF406">
        <v>0.95</v>
      </c>
      <c r="AG406">
        <v>0</v>
      </c>
      <c r="AH406">
        <v>0</v>
      </c>
      <c r="AI406">
        <v>1</v>
      </c>
      <c r="AJ406">
        <v>9.9700000000000006</v>
      </c>
      <c r="AK406">
        <v>31.7</v>
      </c>
      <c r="AL406">
        <v>1</v>
      </c>
      <c r="AN406">
        <v>0</v>
      </c>
      <c r="AO406">
        <v>1</v>
      </c>
      <c r="AP406">
        <v>1</v>
      </c>
      <c r="AQ406">
        <v>0</v>
      </c>
      <c r="AR406">
        <v>0</v>
      </c>
      <c r="AS406" t="s">
        <v>3</v>
      </c>
      <c r="AT406">
        <v>0.82</v>
      </c>
      <c r="AU406" t="s">
        <v>167</v>
      </c>
      <c r="AV406">
        <v>0</v>
      </c>
      <c r="AW406">
        <v>2</v>
      </c>
      <c r="AX406">
        <v>36172335</v>
      </c>
      <c r="AY406">
        <v>1</v>
      </c>
      <c r="AZ406">
        <v>0</v>
      </c>
      <c r="BA406">
        <v>405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Y406*Source!I842</f>
        <v>0.27675</v>
      </c>
      <c r="CY406">
        <f>AB406</f>
        <v>9.4700000000000006</v>
      </c>
      <c r="CZ406">
        <f>AF406</f>
        <v>0.95</v>
      </c>
      <c r="DA406">
        <f>AJ406</f>
        <v>9.9700000000000006</v>
      </c>
      <c r="DB406">
        <f>ROUND((ROUND(AT406*CZ406,2)*1.25),6)</f>
        <v>0.97499999999999998</v>
      </c>
      <c r="DC406">
        <f>ROUND((ROUND(AT406*AG406,2)*1.25),6)</f>
        <v>0</v>
      </c>
    </row>
    <row r="407" spans="1:107">
      <c r="A407">
        <f>ROW(Source!A842)</f>
        <v>842</v>
      </c>
      <c r="B407">
        <v>33525518</v>
      </c>
      <c r="C407">
        <v>36172331</v>
      </c>
      <c r="D407">
        <v>29174661</v>
      </c>
      <c r="E407">
        <v>1</v>
      </c>
      <c r="F407">
        <v>1</v>
      </c>
      <c r="G407">
        <v>1</v>
      </c>
      <c r="H407">
        <v>2</v>
      </c>
      <c r="I407" t="s">
        <v>632</v>
      </c>
      <c r="J407" t="s">
        <v>633</v>
      </c>
      <c r="K407" t="s">
        <v>634</v>
      </c>
      <c r="L407">
        <v>1368</v>
      </c>
      <c r="N407">
        <v>1011</v>
      </c>
      <c r="O407" t="s">
        <v>585</v>
      </c>
      <c r="P407" t="s">
        <v>585</v>
      </c>
      <c r="Q407">
        <v>1</v>
      </c>
      <c r="W407">
        <v>0</v>
      </c>
      <c r="X407">
        <v>-2115030577</v>
      </c>
      <c r="Y407">
        <v>3.375</v>
      </c>
      <c r="AA407">
        <v>0</v>
      </c>
      <c r="AB407">
        <v>25.44</v>
      </c>
      <c r="AC407">
        <v>0</v>
      </c>
      <c r="AD407">
        <v>0</v>
      </c>
      <c r="AE407">
        <v>0</v>
      </c>
      <c r="AF407">
        <v>2.09</v>
      </c>
      <c r="AG407">
        <v>0</v>
      </c>
      <c r="AH407">
        <v>0</v>
      </c>
      <c r="AI407">
        <v>1</v>
      </c>
      <c r="AJ407">
        <v>12.17</v>
      </c>
      <c r="AK407">
        <v>31.7</v>
      </c>
      <c r="AL407">
        <v>1</v>
      </c>
      <c r="AN407">
        <v>0</v>
      </c>
      <c r="AO407">
        <v>1</v>
      </c>
      <c r="AP407">
        <v>1</v>
      </c>
      <c r="AQ407">
        <v>0</v>
      </c>
      <c r="AR407">
        <v>0</v>
      </c>
      <c r="AS407" t="s">
        <v>3</v>
      </c>
      <c r="AT407">
        <v>2.7</v>
      </c>
      <c r="AU407" t="s">
        <v>167</v>
      </c>
      <c r="AV407">
        <v>0</v>
      </c>
      <c r="AW407">
        <v>2</v>
      </c>
      <c r="AX407">
        <v>36172336</v>
      </c>
      <c r="AY407">
        <v>1</v>
      </c>
      <c r="AZ407">
        <v>0</v>
      </c>
      <c r="BA407">
        <v>406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Y407*Source!I842</f>
        <v>0.91125000000000012</v>
      </c>
      <c r="CY407">
        <f>AB407</f>
        <v>25.44</v>
      </c>
      <c r="CZ407">
        <f>AF407</f>
        <v>2.09</v>
      </c>
      <c r="DA407">
        <f>AJ407</f>
        <v>12.17</v>
      </c>
      <c r="DB407">
        <f>ROUND((ROUND(AT407*CZ407,2)*1.25),6)</f>
        <v>7.05</v>
      </c>
      <c r="DC407">
        <f>ROUND((ROUND(AT407*AG407,2)*1.25),6)</f>
        <v>0</v>
      </c>
    </row>
    <row r="408" spans="1:107">
      <c r="A408">
        <f>ROW(Source!A842)</f>
        <v>842</v>
      </c>
      <c r="B408">
        <v>33525518</v>
      </c>
      <c r="C408">
        <v>36172331</v>
      </c>
      <c r="D408">
        <v>29174913</v>
      </c>
      <c r="E408">
        <v>1</v>
      </c>
      <c r="F408">
        <v>1</v>
      </c>
      <c r="G408">
        <v>1</v>
      </c>
      <c r="H408">
        <v>2</v>
      </c>
      <c r="I408" t="s">
        <v>606</v>
      </c>
      <c r="J408" t="s">
        <v>607</v>
      </c>
      <c r="K408" t="s">
        <v>608</v>
      </c>
      <c r="L408">
        <v>1368</v>
      </c>
      <c r="N408">
        <v>1011</v>
      </c>
      <c r="O408" t="s">
        <v>585</v>
      </c>
      <c r="P408" t="s">
        <v>585</v>
      </c>
      <c r="Q408">
        <v>1</v>
      </c>
      <c r="W408">
        <v>0</v>
      </c>
      <c r="X408">
        <v>458544584</v>
      </c>
      <c r="Y408">
        <v>1.05</v>
      </c>
      <c r="AA408">
        <v>0</v>
      </c>
      <c r="AB408">
        <v>908.31</v>
      </c>
      <c r="AC408">
        <v>367.72</v>
      </c>
      <c r="AD408">
        <v>0</v>
      </c>
      <c r="AE408">
        <v>0</v>
      </c>
      <c r="AF408">
        <v>87.17</v>
      </c>
      <c r="AG408">
        <v>11.6</v>
      </c>
      <c r="AH408">
        <v>0</v>
      </c>
      <c r="AI408">
        <v>1</v>
      </c>
      <c r="AJ408">
        <v>10.42</v>
      </c>
      <c r="AK408">
        <v>31.7</v>
      </c>
      <c r="AL408">
        <v>1</v>
      </c>
      <c r="AN408">
        <v>0</v>
      </c>
      <c r="AO408">
        <v>1</v>
      </c>
      <c r="AP408">
        <v>1</v>
      </c>
      <c r="AQ408">
        <v>0</v>
      </c>
      <c r="AR408">
        <v>0</v>
      </c>
      <c r="AS408" t="s">
        <v>3</v>
      </c>
      <c r="AT408">
        <v>0.84</v>
      </c>
      <c r="AU408" t="s">
        <v>167</v>
      </c>
      <c r="AV408">
        <v>0</v>
      </c>
      <c r="AW408">
        <v>2</v>
      </c>
      <c r="AX408">
        <v>36172337</v>
      </c>
      <c r="AY408">
        <v>1</v>
      </c>
      <c r="AZ408">
        <v>0</v>
      </c>
      <c r="BA408">
        <v>407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Y408*Source!I842</f>
        <v>0.28350000000000003</v>
      </c>
      <c r="CY408">
        <f>AB408</f>
        <v>908.31</v>
      </c>
      <c r="CZ408">
        <f>AF408</f>
        <v>87.17</v>
      </c>
      <c r="DA408">
        <f>AJ408</f>
        <v>10.42</v>
      </c>
      <c r="DB408">
        <f>ROUND((ROUND(AT408*CZ408,2)*1.25),6)</f>
        <v>91.525000000000006</v>
      </c>
      <c r="DC408">
        <f>ROUND((ROUND(AT408*AG408,2)*1.25),6)</f>
        <v>12.175000000000001</v>
      </c>
    </row>
    <row r="409" spans="1:107">
      <c r="A409">
        <f>ROW(Source!A842)</f>
        <v>842</v>
      </c>
      <c r="B409">
        <v>33525518</v>
      </c>
      <c r="C409">
        <v>36172331</v>
      </c>
      <c r="D409">
        <v>29114332</v>
      </c>
      <c r="E409">
        <v>1</v>
      </c>
      <c r="F409">
        <v>1</v>
      </c>
      <c r="G409">
        <v>1</v>
      </c>
      <c r="H409">
        <v>3</v>
      </c>
      <c r="I409" t="s">
        <v>635</v>
      </c>
      <c r="J409" t="s">
        <v>636</v>
      </c>
      <c r="K409" t="s">
        <v>637</v>
      </c>
      <c r="L409">
        <v>1348</v>
      </c>
      <c r="N409">
        <v>1009</v>
      </c>
      <c r="O409" t="s">
        <v>28</v>
      </c>
      <c r="P409" t="s">
        <v>28</v>
      </c>
      <c r="Q409">
        <v>1000</v>
      </c>
      <c r="W409">
        <v>0</v>
      </c>
      <c r="X409">
        <v>233971917</v>
      </c>
      <c r="Y409">
        <v>1.23E-2</v>
      </c>
      <c r="AA409">
        <v>53302.1</v>
      </c>
      <c r="AB409">
        <v>0</v>
      </c>
      <c r="AC409">
        <v>0</v>
      </c>
      <c r="AD409">
        <v>0</v>
      </c>
      <c r="AE409">
        <v>11978</v>
      </c>
      <c r="AF409">
        <v>0</v>
      </c>
      <c r="AG409">
        <v>0</v>
      </c>
      <c r="AH409">
        <v>0</v>
      </c>
      <c r="AI409">
        <v>4.45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3</v>
      </c>
      <c r="AT409">
        <v>1.23E-2</v>
      </c>
      <c r="AU409" t="s">
        <v>3</v>
      </c>
      <c r="AV409">
        <v>0</v>
      </c>
      <c r="AW409">
        <v>2</v>
      </c>
      <c r="AX409">
        <v>36172338</v>
      </c>
      <c r="AY409">
        <v>1</v>
      </c>
      <c r="AZ409">
        <v>0</v>
      </c>
      <c r="BA409">
        <v>408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Y409*Source!I842</f>
        <v>3.3210000000000002E-3</v>
      </c>
      <c r="CY409">
        <f>AA409</f>
        <v>53302.1</v>
      </c>
      <c r="CZ409">
        <f>AE409</f>
        <v>11978</v>
      </c>
      <c r="DA409">
        <f>AI409</f>
        <v>4.45</v>
      </c>
      <c r="DB409">
        <f>ROUND(ROUND(AT409*CZ409,2),6)</f>
        <v>147.33000000000001</v>
      </c>
      <c r="DC409">
        <f>ROUND(ROUND(AT409*AG409,2),6)</f>
        <v>0</v>
      </c>
    </row>
    <row r="410" spans="1:107">
      <c r="A410">
        <f>ROW(Source!A842)</f>
        <v>842</v>
      </c>
      <c r="B410">
        <v>33525518</v>
      </c>
      <c r="C410">
        <v>36172331</v>
      </c>
      <c r="D410">
        <v>29130788</v>
      </c>
      <c r="E410">
        <v>1</v>
      </c>
      <c r="F410">
        <v>1</v>
      </c>
      <c r="G410">
        <v>1</v>
      </c>
      <c r="H410">
        <v>3</v>
      </c>
      <c r="I410" t="s">
        <v>638</v>
      </c>
      <c r="J410" t="s">
        <v>639</v>
      </c>
      <c r="K410" t="s">
        <v>640</v>
      </c>
      <c r="L410">
        <v>1339</v>
      </c>
      <c r="N410">
        <v>1007</v>
      </c>
      <c r="O410" t="s">
        <v>591</v>
      </c>
      <c r="P410" t="s">
        <v>591</v>
      </c>
      <c r="Q410">
        <v>1</v>
      </c>
      <c r="W410">
        <v>0</v>
      </c>
      <c r="X410">
        <v>23409818</v>
      </c>
      <c r="Y410">
        <v>2.88</v>
      </c>
      <c r="AA410">
        <v>14208.11</v>
      </c>
      <c r="AB410">
        <v>0</v>
      </c>
      <c r="AC410">
        <v>0</v>
      </c>
      <c r="AD410">
        <v>0</v>
      </c>
      <c r="AE410">
        <v>2156.0100000000002</v>
      </c>
      <c r="AF410">
        <v>0</v>
      </c>
      <c r="AG410">
        <v>0</v>
      </c>
      <c r="AH410">
        <v>0</v>
      </c>
      <c r="AI410">
        <v>6.59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3</v>
      </c>
      <c r="AT410">
        <v>2.88</v>
      </c>
      <c r="AU410" t="s">
        <v>3</v>
      </c>
      <c r="AV410">
        <v>0</v>
      </c>
      <c r="AW410">
        <v>2</v>
      </c>
      <c r="AX410">
        <v>36172339</v>
      </c>
      <c r="AY410">
        <v>1</v>
      </c>
      <c r="AZ410">
        <v>0</v>
      </c>
      <c r="BA410">
        <v>409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Y410*Source!I842</f>
        <v>0.77760000000000007</v>
      </c>
      <c r="CY410">
        <f>AA410</f>
        <v>14208.11</v>
      </c>
      <c r="CZ410">
        <f>AE410</f>
        <v>2156.0100000000002</v>
      </c>
      <c r="DA410">
        <f>AI410</f>
        <v>6.59</v>
      </c>
      <c r="DB410">
        <f>ROUND(ROUND(AT410*CZ410,2),6)</f>
        <v>6209.31</v>
      </c>
      <c r="DC410">
        <f>ROUND(ROUND(AT410*AG410,2),6)</f>
        <v>0</v>
      </c>
    </row>
    <row r="411" spans="1:107">
      <c r="A411">
        <f>ROW(Source!A843)</f>
        <v>843</v>
      </c>
      <c r="B411">
        <v>33525518</v>
      </c>
      <c r="C411">
        <v>33624297</v>
      </c>
      <c r="D411">
        <v>18408291</v>
      </c>
      <c r="E411">
        <v>1</v>
      </c>
      <c r="F411">
        <v>1</v>
      </c>
      <c r="G411">
        <v>1</v>
      </c>
      <c r="H411">
        <v>1</v>
      </c>
      <c r="I411" t="s">
        <v>641</v>
      </c>
      <c r="J411" t="s">
        <v>3</v>
      </c>
      <c r="K411" t="s">
        <v>642</v>
      </c>
      <c r="L411">
        <v>1369</v>
      </c>
      <c r="N411">
        <v>1013</v>
      </c>
      <c r="O411" t="s">
        <v>579</v>
      </c>
      <c r="P411" t="s">
        <v>579</v>
      </c>
      <c r="Q411">
        <v>1</v>
      </c>
      <c r="W411">
        <v>0</v>
      </c>
      <c r="X411">
        <v>1933892413</v>
      </c>
      <c r="Y411">
        <v>35.948999999999998</v>
      </c>
      <c r="AA411">
        <v>0</v>
      </c>
      <c r="AB411">
        <v>0</v>
      </c>
      <c r="AC411">
        <v>0</v>
      </c>
      <c r="AD411">
        <v>232.28</v>
      </c>
      <c r="AE411">
        <v>0</v>
      </c>
      <c r="AF411">
        <v>0</v>
      </c>
      <c r="AG411">
        <v>0</v>
      </c>
      <c r="AH411">
        <v>232.28</v>
      </c>
      <c r="AI411">
        <v>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1</v>
      </c>
      <c r="AQ411">
        <v>0</v>
      </c>
      <c r="AR411">
        <v>0</v>
      </c>
      <c r="AS411" t="s">
        <v>3</v>
      </c>
      <c r="AT411">
        <v>31.26</v>
      </c>
      <c r="AU411" t="s">
        <v>168</v>
      </c>
      <c r="AV411">
        <v>1</v>
      </c>
      <c r="AW411">
        <v>2</v>
      </c>
      <c r="AX411">
        <v>33624305</v>
      </c>
      <c r="AY411">
        <v>1</v>
      </c>
      <c r="AZ411">
        <v>0</v>
      </c>
      <c r="BA411">
        <v>410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Y411*Source!I843</f>
        <v>9.7062299999999997</v>
      </c>
      <c r="CY411">
        <f>AD411</f>
        <v>232.28</v>
      </c>
      <c r="CZ411">
        <f>AH411</f>
        <v>232.28</v>
      </c>
      <c r="DA411">
        <f>AL411</f>
        <v>1</v>
      </c>
      <c r="DB411">
        <f>ROUND((ROUND(AT411*CZ411,2)*1.15),6)</f>
        <v>8350.2304999999997</v>
      </c>
      <c r="DC411">
        <f>ROUND((ROUND(AT411*AG411,2)*1.15),6)</f>
        <v>0</v>
      </c>
    </row>
    <row r="412" spans="1:107">
      <c r="A412">
        <f>ROW(Source!A843)</f>
        <v>843</v>
      </c>
      <c r="B412">
        <v>33525518</v>
      </c>
      <c r="C412">
        <v>33624297</v>
      </c>
      <c r="D412">
        <v>121548</v>
      </c>
      <c r="E412">
        <v>1</v>
      </c>
      <c r="F412">
        <v>1</v>
      </c>
      <c r="G412">
        <v>1</v>
      </c>
      <c r="H412">
        <v>1</v>
      </c>
      <c r="I412" t="s">
        <v>30</v>
      </c>
      <c r="J412" t="s">
        <v>3</v>
      </c>
      <c r="K412" t="s">
        <v>580</v>
      </c>
      <c r="L412">
        <v>608254</v>
      </c>
      <c r="N412">
        <v>1013</v>
      </c>
      <c r="O412" t="s">
        <v>581</v>
      </c>
      <c r="P412" t="s">
        <v>581</v>
      </c>
      <c r="Q412">
        <v>1</v>
      </c>
      <c r="W412">
        <v>0</v>
      </c>
      <c r="X412">
        <v>-185737400</v>
      </c>
      <c r="Y412">
        <v>8.375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1</v>
      </c>
      <c r="AQ412">
        <v>0</v>
      </c>
      <c r="AR412">
        <v>0</v>
      </c>
      <c r="AS412" t="s">
        <v>3</v>
      </c>
      <c r="AT412">
        <v>6.7</v>
      </c>
      <c r="AU412" t="s">
        <v>167</v>
      </c>
      <c r="AV412">
        <v>2</v>
      </c>
      <c r="AW412">
        <v>2</v>
      </c>
      <c r="AX412">
        <v>33624306</v>
      </c>
      <c r="AY412">
        <v>1</v>
      </c>
      <c r="AZ412">
        <v>0</v>
      </c>
      <c r="BA412">
        <v>411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Y412*Source!I843</f>
        <v>2.26125</v>
      </c>
      <c r="CY412">
        <f>AD412</f>
        <v>0</v>
      </c>
      <c r="CZ412">
        <f>AH412</f>
        <v>0</v>
      </c>
      <c r="DA412">
        <f>AL412</f>
        <v>1</v>
      </c>
      <c r="DB412">
        <f>ROUND((ROUND(AT412*CZ412,2)*1.25),6)</f>
        <v>0</v>
      </c>
      <c r="DC412">
        <f>ROUND((ROUND(AT412*AG412,2)*1.25),6)</f>
        <v>0</v>
      </c>
    </row>
    <row r="413" spans="1:107">
      <c r="A413">
        <f>ROW(Source!A843)</f>
        <v>843</v>
      </c>
      <c r="B413">
        <v>33525518</v>
      </c>
      <c r="C413">
        <v>33624297</v>
      </c>
      <c r="D413">
        <v>29172710</v>
      </c>
      <c r="E413">
        <v>1</v>
      </c>
      <c r="F413">
        <v>1</v>
      </c>
      <c r="G413">
        <v>1</v>
      </c>
      <c r="H413">
        <v>2</v>
      </c>
      <c r="I413" t="s">
        <v>600</v>
      </c>
      <c r="J413" t="s">
        <v>601</v>
      </c>
      <c r="K413" t="s">
        <v>602</v>
      </c>
      <c r="L413">
        <v>1368</v>
      </c>
      <c r="N413">
        <v>1011</v>
      </c>
      <c r="O413" t="s">
        <v>585</v>
      </c>
      <c r="P413" t="s">
        <v>585</v>
      </c>
      <c r="Q413">
        <v>1</v>
      </c>
      <c r="W413">
        <v>0</v>
      </c>
      <c r="X413">
        <v>-1676841219</v>
      </c>
      <c r="Y413">
        <v>8.375</v>
      </c>
      <c r="AA413">
        <v>0</v>
      </c>
      <c r="AB413">
        <v>522.87</v>
      </c>
      <c r="AC413">
        <v>318.89999999999998</v>
      </c>
      <c r="AD413">
        <v>0</v>
      </c>
      <c r="AE413">
        <v>0</v>
      </c>
      <c r="AF413">
        <v>46.56</v>
      </c>
      <c r="AG413">
        <v>10.06</v>
      </c>
      <c r="AH413">
        <v>0</v>
      </c>
      <c r="AI413">
        <v>1</v>
      </c>
      <c r="AJ413">
        <v>11.23</v>
      </c>
      <c r="AK413">
        <v>31.7</v>
      </c>
      <c r="AL413">
        <v>1</v>
      </c>
      <c r="AN413">
        <v>0</v>
      </c>
      <c r="AO413">
        <v>1</v>
      </c>
      <c r="AP413">
        <v>1</v>
      </c>
      <c r="AQ413">
        <v>0</v>
      </c>
      <c r="AR413">
        <v>0</v>
      </c>
      <c r="AS413" t="s">
        <v>3</v>
      </c>
      <c r="AT413">
        <v>6.7</v>
      </c>
      <c r="AU413" t="s">
        <v>167</v>
      </c>
      <c r="AV413">
        <v>0</v>
      </c>
      <c r="AW413">
        <v>2</v>
      </c>
      <c r="AX413">
        <v>33624307</v>
      </c>
      <c r="AY413">
        <v>1</v>
      </c>
      <c r="AZ413">
        <v>0</v>
      </c>
      <c r="BA413">
        <v>412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Y413*Source!I843</f>
        <v>2.26125</v>
      </c>
      <c r="CY413">
        <f>AB413</f>
        <v>522.87</v>
      </c>
      <c r="CZ413">
        <f>AF413</f>
        <v>46.56</v>
      </c>
      <c r="DA413">
        <f>AJ413</f>
        <v>11.23</v>
      </c>
      <c r="DB413">
        <f>ROUND((ROUND(AT413*CZ413,2)*1.25),6)</f>
        <v>389.9375</v>
      </c>
      <c r="DC413">
        <f>ROUND((ROUND(AT413*AG413,2)*1.25),6)</f>
        <v>84.25</v>
      </c>
    </row>
    <row r="414" spans="1:107">
      <c r="A414">
        <f>ROW(Source!A843)</f>
        <v>843</v>
      </c>
      <c r="B414">
        <v>33525518</v>
      </c>
      <c r="C414">
        <v>33624297</v>
      </c>
      <c r="D414">
        <v>29173472</v>
      </c>
      <c r="E414">
        <v>1</v>
      </c>
      <c r="F414">
        <v>1</v>
      </c>
      <c r="G414">
        <v>1</v>
      </c>
      <c r="H414">
        <v>2</v>
      </c>
      <c r="I414" t="s">
        <v>643</v>
      </c>
      <c r="J414" t="s">
        <v>644</v>
      </c>
      <c r="K414" t="s">
        <v>645</v>
      </c>
      <c r="L414">
        <v>1368</v>
      </c>
      <c r="N414">
        <v>1011</v>
      </c>
      <c r="O414" t="s">
        <v>585</v>
      </c>
      <c r="P414" t="s">
        <v>585</v>
      </c>
      <c r="Q414">
        <v>1</v>
      </c>
      <c r="W414">
        <v>0</v>
      </c>
      <c r="X414">
        <v>275932499</v>
      </c>
      <c r="Y414">
        <v>13.75</v>
      </c>
      <c r="AA414">
        <v>0</v>
      </c>
      <c r="AB414">
        <v>12.75</v>
      </c>
      <c r="AC414">
        <v>0</v>
      </c>
      <c r="AD414">
        <v>0</v>
      </c>
      <c r="AE414">
        <v>0</v>
      </c>
      <c r="AF414">
        <v>3</v>
      </c>
      <c r="AG414">
        <v>0</v>
      </c>
      <c r="AH414">
        <v>0</v>
      </c>
      <c r="AI414">
        <v>1</v>
      </c>
      <c r="AJ414">
        <v>4.25</v>
      </c>
      <c r="AK414">
        <v>31.7</v>
      </c>
      <c r="AL414">
        <v>1</v>
      </c>
      <c r="AN414">
        <v>0</v>
      </c>
      <c r="AO414">
        <v>1</v>
      </c>
      <c r="AP414">
        <v>1</v>
      </c>
      <c r="AQ414">
        <v>0</v>
      </c>
      <c r="AR414">
        <v>0</v>
      </c>
      <c r="AS414" t="s">
        <v>3</v>
      </c>
      <c r="AT414">
        <v>11</v>
      </c>
      <c r="AU414" t="s">
        <v>167</v>
      </c>
      <c r="AV414">
        <v>0</v>
      </c>
      <c r="AW414">
        <v>2</v>
      </c>
      <c r="AX414">
        <v>33624308</v>
      </c>
      <c r="AY414">
        <v>1</v>
      </c>
      <c r="AZ414">
        <v>0</v>
      </c>
      <c r="BA414">
        <v>413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Y414*Source!I843</f>
        <v>3.7125000000000004</v>
      </c>
      <c r="CY414">
        <f>AB414</f>
        <v>12.75</v>
      </c>
      <c r="CZ414">
        <f>AF414</f>
        <v>3</v>
      </c>
      <c r="DA414">
        <f>AJ414</f>
        <v>4.25</v>
      </c>
      <c r="DB414">
        <f>ROUND((ROUND(AT414*CZ414,2)*1.25),6)</f>
        <v>41.25</v>
      </c>
      <c r="DC414">
        <f>ROUND((ROUND(AT414*AG414,2)*1.25),6)</f>
        <v>0</v>
      </c>
    </row>
    <row r="415" spans="1:107">
      <c r="A415">
        <f>ROW(Source!A843)</f>
        <v>843</v>
      </c>
      <c r="B415">
        <v>33525518</v>
      </c>
      <c r="C415">
        <v>33624297</v>
      </c>
      <c r="D415">
        <v>29174913</v>
      </c>
      <c r="E415">
        <v>1</v>
      </c>
      <c r="F415">
        <v>1</v>
      </c>
      <c r="G415">
        <v>1</v>
      </c>
      <c r="H415">
        <v>2</v>
      </c>
      <c r="I415" t="s">
        <v>606</v>
      </c>
      <c r="J415" t="s">
        <v>607</v>
      </c>
      <c r="K415" t="s">
        <v>608</v>
      </c>
      <c r="L415">
        <v>1368</v>
      </c>
      <c r="N415">
        <v>1011</v>
      </c>
      <c r="O415" t="s">
        <v>585</v>
      </c>
      <c r="P415" t="s">
        <v>585</v>
      </c>
      <c r="Q415">
        <v>1</v>
      </c>
      <c r="W415">
        <v>0</v>
      </c>
      <c r="X415">
        <v>458544584</v>
      </c>
      <c r="Y415">
        <v>0.4375</v>
      </c>
      <c r="AA415">
        <v>0</v>
      </c>
      <c r="AB415">
        <v>908.31</v>
      </c>
      <c r="AC415">
        <v>367.72</v>
      </c>
      <c r="AD415">
        <v>0</v>
      </c>
      <c r="AE415">
        <v>0</v>
      </c>
      <c r="AF415">
        <v>87.17</v>
      </c>
      <c r="AG415">
        <v>11.6</v>
      </c>
      <c r="AH415">
        <v>0</v>
      </c>
      <c r="AI415">
        <v>1</v>
      </c>
      <c r="AJ415">
        <v>10.42</v>
      </c>
      <c r="AK415">
        <v>31.7</v>
      </c>
      <c r="AL415">
        <v>1</v>
      </c>
      <c r="AN415">
        <v>0</v>
      </c>
      <c r="AO415">
        <v>1</v>
      </c>
      <c r="AP415">
        <v>1</v>
      </c>
      <c r="AQ415">
        <v>0</v>
      </c>
      <c r="AR415">
        <v>0</v>
      </c>
      <c r="AS415" t="s">
        <v>3</v>
      </c>
      <c r="AT415">
        <v>0.35</v>
      </c>
      <c r="AU415" t="s">
        <v>167</v>
      </c>
      <c r="AV415">
        <v>0</v>
      </c>
      <c r="AW415">
        <v>2</v>
      </c>
      <c r="AX415">
        <v>33624309</v>
      </c>
      <c r="AY415">
        <v>1</v>
      </c>
      <c r="AZ415">
        <v>0</v>
      </c>
      <c r="BA415">
        <v>414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Y415*Source!I843</f>
        <v>0.11812500000000001</v>
      </c>
      <c r="CY415">
        <f>AB415</f>
        <v>908.31</v>
      </c>
      <c r="CZ415">
        <f>AF415</f>
        <v>87.17</v>
      </c>
      <c r="DA415">
        <f>AJ415</f>
        <v>10.42</v>
      </c>
      <c r="DB415">
        <f>ROUND((ROUND(AT415*CZ415,2)*1.25),6)</f>
        <v>38.137500000000003</v>
      </c>
      <c r="DC415">
        <f>ROUND((ROUND(AT415*AG415,2)*1.25),6)</f>
        <v>5.0750000000000002</v>
      </c>
    </row>
    <row r="416" spans="1:107">
      <c r="A416">
        <f>ROW(Source!A843)</f>
        <v>843</v>
      </c>
      <c r="B416">
        <v>33525518</v>
      </c>
      <c r="C416">
        <v>33624297</v>
      </c>
      <c r="D416">
        <v>29114687</v>
      </c>
      <c r="E416">
        <v>1</v>
      </c>
      <c r="F416">
        <v>1</v>
      </c>
      <c r="G416">
        <v>1</v>
      </c>
      <c r="H416">
        <v>3</v>
      </c>
      <c r="I416" t="s">
        <v>646</v>
      </c>
      <c r="J416" t="s">
        <v>647</v>
      </c>
      <c r="K416" t="s">
        <v>648</v>
      </c>
      <c r="L416">
        <v>1348</v>
      </c>
      <c r="N416">
        <v>1009</v>
      </c>
      <c r="O416" t="s">
        <v>28</v>
      </c>
      <c r="P416" t="s">
        <v>28</v>
      </c>
      <c r="Q416">
        <v>1000</v>
      </c>
      <c r="W416">
        <v>0</v>
      </c>
      <c r="X416">
        <v>157955001</v>
      </c>
      <c r="Y416">
        <v>1.8E-3</v>
      </c>
      <c r="AA416">
        <v>103711.14</v>
      </c>
      <c r="AB416">
        <v>0</v>
      </c>
      <c r="AC416">
        <v>0</v>
      </c>
      <c r="AD416">
        <v>0</v>
      </c>
      <c r="AE416">
        <v>16974</v>
      </c>
      <c r="AF416">
        <v>0</v>
      </c>
      <c r="AG416">
        <v>0</v>
      </c>
      <c r="AH416">
        <v>0</v>
      </c>
      <c r="AI416">
        <v>6.11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1.8E-3</v>
      </c>
      <c r="AU416" t="s">
        <v>3</v>
      </c>
      <c r="AV416">
        <v>0</v>
      </c>
      <c r="AW416">
        <v>2</v>
      </c>
      <c r="AX416">
        <v>33624310</v>
      </c>
      <c r="AY416">
        <v>1</v>
      </c>
      <c r="AZ416">
        <v>0</v>
      </c>
      <c r="BA416">
        <v>415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Y416*Source!I843</f>
        <v>4.86E-4</v>
      </c>
      <c r="CY416">
        <f>AA416</f>
        <v>103711.14</v>
      </c>
      <c r="CZ416">
        <f>AE416</f>
        <v>16974</v>
      </c>
      <c r="DA416">
        <f>AI416</f>
        <v>6.11</v>
      </c>
      <c r="DB416">
        <f>ROUND(ROUND(AT416*CZ416,2),6)</f>
        <v>30.55</v>
      </c>
      <c r="DC416">
        <f>ROUND(ROUND(AT416*AG416,2),6)</f>
        <v>0</v>
      </c>
    </row>
    <row r="417" spans="1:107">
      <c r="A417">
        <f>ROW(Source!A843)</f>
        <v>843</v>
      </c>
      <c r="B417">
        <v>33525518</v>
      </c>
      <c r="C417">
        <v>33624297</v>
      </c>
      <c r="D417">
        <v>29115292</v>
      </c>
      <c r="E417">
        <v>1</v>
      </c>
      <c r="F417">
        <v>1</v>
      </c>
      <c r="G417">
        <v>1</v>
      </c>
      <c r="H417">
        <v>3</v>
      </c>
      <c r="I417" t="s">
        <v>649</v>
      </c>
      <c r="J417" t="s">
        <v>650</v>
      </c>
      <c r="K417" t="s">
        <v>651</v>
      </c>
      <c r="L417">
        <v>1339</v>
      </c>
      <c r="N417">
        <v>1007</v>
      </c>
      <c r="O417" t="s">
        <v>591</v>
      </c>
      <c r="P417" t="s">
        <v>591</v>
      </c>
      <c r="Q417">
        <v>1</v>
      </c>
      <c r="W417">
        <v>0</v>
      </c>
      <c r="X417">
        <v>582810497</v>
      </c>
      <c r="Y417">
        <v>1.24</v>
      </c>
      <c r="AA417">
        <v>26287.8</v>
      </c>
      <c r="AB417">
        <v>0</v>
      </c>
      <c r="AC417">
        <v>0</v>
      </c>
      <c r="AD417">
        <v>0</v>
      </c>
      <c r="AE417">
        <v>4478.33</v>
      </c>
      <c r="AF417">
        <v>0</v>
      </c>
      <c r="AG417">
        <v>0</v>
      </c>
      <c r="AH417">
        <v>0</v>
      </c>
      <c r="AI417">
        <v>5.87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1.24</v>
      </c>
      <c r="AU417" t="s">
        <v>3</v>
      </c>
      <c r="AV417">
        <v>0</v>
      </c>
      <c r="AW417">
        <v>2</v>
      </c>
      <c r="AX417">
        <v>33624311</v>
      </c>
      <c r="AY417">
        <v>1</v>
      </c>
      <c r="AZ417">
        <v>0</v>
      </c>
      <c r="BA417">
        <v>416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Y417*Source!I843</f>
        <v>0.33480000000000004</v>
      </c>
      <c r="CY417">
        <f>AA417</f>
        <v>26287.8</v>
      </c>
      <c r="CZ417">
        <f>AE417</f>
        <v>4478.33</v>
      </c>
      <c r="DA417">
        <f>AI417</f>
        <v>5.87</v>
      </c>
      <c r="DB417">
        <f>ROUND(ROUND(AT417*CZ417,2),6)</f>
        <v>5553.13</v>
      </c>
      <c r="DC417">
        <f>ROUND(ROUND(AT417*AG417,2),6)</f>
        <v>0</v>
      </c>
    </row>
    <row r="418" spans="1:107">
      <c r="A418">
        <f>ROW(Source!A844)</f>
        <v>844</v>
      </c>
      <c r="B418">
        <v>33525518</v>
      </c>
      <c r="C418">
        <v>36172340</v>
      </c>
      <c r="D418">
        <v>31427882</v>
      </c>
      <c r="E418">
        <v>1</v>
      </c>
      <c r="F418">
        <v>1</v>
      </c>
      <c r="G418">
        <v>1</v>
      </c>
      <c r="H418">
        <v>1</v>
      </c>
      <c r="I418" t="s">
        <v>652</v>
      </c>
      <c r="J418" t="s">
        <v>3</v>
      </c>
      <c r="K418" t="s">
        <v>653</v>
      </c>
      <c r="L418">
        <v>1369</v>
      </c>
      <c r="N418">
        <v>1013</v>
      </c>
      <c r="O418" t="s">
        <v>579</v>
      </c>
      <c r="P418" t="s">
        <v>579</v>
      </c>
      <c r="Q418">
        <v>1</v>
      </c>
      <c r="W418">
        <v>0</v>
      </c>
      <c r="X418">
        <v>-573087009</v>
      </c>
      <c r="Y418">
        <v>52.048999999999992</v>
      </c>
      <c r="AA418">
        <v>0</v>
      </c>
      <c r="AB418">
        <v>0</v>
      </c>
      <c r="AC418">
        <v>0</v>
      </c>
      <c r="AD418">
        <v>242.51</v>
      </c>
      <c r="AE418">
        <v>0</v>
      </c>
      <c r="AF418">
        <v>0</v>
      </c>
      <c r="AG418">
        <v>0</v>
      </c>
      <c r="AH418">
        <v>242.51</v>
      </c>
      <c r="AI418">
        <v>1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1</v>
      </c>
      <c r="AQ418">
        <v>0</v>
      </c>
      <c r="AR418">
        <v>0</v>
      </c>
      <c r="AS418" t="s">
        <v>3</v>
      </c>
      <c r="AT418">
        <v>45.26</v>
      </c>
      <c r="AU418" t="s">
        <v>168</v>
      </c>
      <c r="AV418">
        <v>1</v>
      </c>
      <c r="AW418">
        <v>2</v>
      </c>
      <c r="AX418">
        <v>36172341</v>
      </c>
      <c r="AY418">
        <v>1</v>
      </c>
      <c r="AZ418">
        <v>0</v>
      </c>
      <c r="BA418">
        <v>417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Y418*Source!I844</f>
        <v>14.053229999999999</v>
      </c>
      <c r="CY418">
        <f>AD418</f>
        <v>242.51</v>
      </c>
      <c r="CZ418">
        <f>AH418</f>
        <v>242.51</v>
      </c>
      <c r="DA418">
        <f>AL418</f>
        <v>1</v>
      </c>
      <c r="DB418">
        <f>ROUND((ROUND(AT418*CZ418,2)*1.15),6)</f>
        <v>12622.4</v>
      </c>
      <c r="DC418">
        <f>ROUND((ROUND(AT418*AG418,2)*1.15),6)</f>
        <v>0</v>
      </c>
    </row>
    <row r="419" spans="1:107">
      <c r="A419">
        <f>ROW(Source!A844)</f>
        <v>844</v>
      </c>
      <c r="B419">
        <v>33525518</v>
      </c>
      <c r="C419">
        <v>36172340</v>
      </c>
      <c r="D419">
        <v>121548</v>
      </c>
      <c r="E419">
        <v>1</v>
      </c>
      <c r="F419">
        <v>1</v>
      </c>
      <c r="G419">
        <v>1</v>
      </c>
      <c r="H419">
        <v>1</v>
      </c>
      <c r="I419" t="s">
        <v>30</v>
      </c>
      <c r="J419" t="s">
        <v>3</v>
      </c>
      <c r="K419" t="s">
        <v>580</v>
      </c>
      <c r="L419">
        <v>608254</v>
      </c>
      <c r="N419">
        <v>1013</v>
      </c>
      <c r="O419" t="s">
        <v>581</v>
      </c>
      <c r="P419" t="s">
        <v>581</v>
      </c>
      <c r="Q419">
        <v>1</v>
      </c>
      <c r="W419">
        <v>0</v>
      </c>
      <c r="X419">
        <v>-185737400</v>
      </c>
      <c r="Y419">
        <v>0.05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1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1</v>
      </c>
      <c r="AQ419">
        <v>0</v>
      </c>
      <c r="AR419">
        <v>0</v>
      </c>
      <c r="AS419" t="s">
        <v>3</v>
      </c>
      <c r="AT419">
        <v>0.04</v>
      </c>
      <c r="AU419" t="s">
        <v>167</v>
      </c>
      <c r="AV419">
        <v>2</v>
      </c>
      <c r="AW419">
        <v>2</v>
      </c>
      <c r="AX419">
        <v>36172342</v>
      </c>
      <c r="AY419">
        <v>1</v>
      </c>
      <c r="AZ419">
        <v>0</v>
      </c>
      <c r="BA419">
        <v>418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Y419*Source!I844</f>
        <v>1.3500000000000002E-2</v>
      </c>
      <c r="CY419">
        <f>AD419</f>
        <v>0</v>
      </c>
      <c r="CZ419">
        <f>AH419</f>
        <v>0</v>
      </c>
      <c r="DA419">
        <f>AL419</f>
        <v>1</v>
      </c>
      <c r="DB419">
        <f>ROUND((ROUND(AT419*CZ419,2)*1.25),6)</f>
        <v>0</v>
      </c>
      <c r="DC419">
        <f>ROUND((ROUND(AT419*AG419,2)*1.25),6)</f>
        <v>0</v>
      </c>
    </row>
    <row r="420" spans="1:107">
      <c r="A420">
        <f>ROW(Source!A844)</f>
        <v>844</v>
      </c>
      <c r="B420">
        <v>33525518</v>
      </c>
      <c r="C420">
        <v>36172340</v>
      </c>
      <c r="D420">
        <v>35554737</v>
      </c>
      <c r="E420">
        <v>1</v>
      </c>
      <c r="F420">
        <v>1</v>
      </c>
      <c r="G420">
        <v>1</v>
      </c>
      <c r="H420">
        <v>2</v>
      </c>
      <c r="I420" t="s">
        <v>582</v>
      </c>
      <c r="J420" t="s">
        <v>654</v>
      </c>
      <c r="K420" t="s">
        <v>584</v>
      </c>
      <c r="L420">
        <v>1368</v>
      </c>
      <c r="N420">
        <v>1011</v>
      </c>
      <c r="O420" t="s">
        <v>585</v>
      </c>
      <c r="P420" t="s">
        <v>585</v>
      </c>
      <c r="Q420">
        <v>1</v>
      </c>
      <c r="W420">
        <v>0</v>
      </c>
      <c r="X420">
        <v>290757077</v>
      </c>
      <c r="Y420">
        <v>0.05</v>
      </c>
      <c r="AA420">
        <v>0</v>
      </c>
      <c r="AB420">
        <v>445.46</v>
      </c>
      <c r="AC420">
        <v>427.95</v>
      </c>
      <c r="AD420">
        <v>0</v>
      </c>
      <c r="AE420">
        <v>0</v>
      </c>
      <c r="AF420">
        <v>31.26</v>
      </c>
      <c r="AG420">
        <v>13.5</v>
      </c>
      <c r="AH420">
        <v>0</v>
      </c>
      <c r="AI420">
        <v>1</v>
      </c>
      <c r="AJ420">
        <v>14.25</v>
      </c>
      <c r="AK420">
        <v>31.7</v>
      </c>
      <c r="AL420">
        <v>1</v>
      </c>
      <c r="AN420">
        <v>0</v>
      </c>
      <c r="AO420">
        <v>1</v>
      </c>
      <c r="AP420">
        <v>1</v>
      </c>
      <c r="AQ420">
        <v>0</v>
      </c>
      <c r="AR420">
        <v>0</v>
      </c>
      <c r="AS420" t="s">
        <v>3</v>
      </c>
      <c r="AT420">
        <v>0.04</v>
      </c>
      <c r="AU420" t="s">
        <v>167</v>
      </c>
      <c r="AV420">
        <v>0</v>
      </c>
      <c r="AW420">
        <v>2</v>
      </c>
      <c r="AX420">
        <v>36172343</v>
      </c>
      <c r="AY420">
        <v>1</v>
      </c>
      <c r="AZ420">
        <v>0</v>
      </c>
      <c r="BA420">
        <v>419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Y420*Source!I844</f>
        <v>1.3500000000000002E-2</v>
      </c>
      <c r="CY420">
        <f>AB420</f>
        <v>445.46</v>
      </c>
      <c r="CZ420">
        <f>AF420</f>
        <v>31.26</v>
      </c>
      <c r="DA420">
        <f>AJ420</f>
        <v>14.25</v>
      </c>
      <c r="DB420">
        <f>ROUND((ROUND(AT420*CZ420,2)*1.25),6)</f>
        <v>1.5625</v>
      </c>
      <c r="DC420">
        <f>ROUND((ROUND(AT420*AG420,2)*1.25),6)</f>
        <v>0.67500000000000004</v>
      </c>
    </row>
    <row r="421" spans="1:107">
      <c r="A421">
        <f>ROW(Source!A844)</f>
        <v>844</v>
      </c>
      <c r="B421">
        <v>33525518</v>
      </c>
      <c r="C421">
        <v>36172340</v>
      </c>
      <c r="D421">
        <v>35555025</v>
      </c>
      <c r="E421">
        <v>1</v>
      </c>
      <c r="F421">
        <v>1</v>
      </c>
      <c r="G421">
        <v>1</v>
      </c>
      <c r="H421">
        <v>2</v>
      </c>
      <c r="I421" t="s">
        <v>655</v>
      </c>
      <c r="J421" t="s">
        <v>656</v>
      </c>
      <c r="K421" t="s">
        <v>657</v>
      </c>
      <c r="L421">
        <v>1368</v>
      </c>
      <c r="N421">
        <v>1011</v>
      </c>
      <c r="O421" t="s">
        <v>585</v>
      </c>
      <c r="P421" t="s">
        <v>585</v>
      </c>
      <c r="Q421">
        <v>1</v>
      </c>
      <c r="W421">
        <v>0</v>
      </c>
      <c r="X421">
        <v>269071542</v>
      </c>
      <c r="Y421">
        <v>1.6875</v>
      </c>
      <c r="AA421">
        <v>0</v>
      </c>
      <c r="AB421">
        <v>21.3</v>
      </c>
      <c r="AC421">
        <v>0</v>
      </c>
      <c r="AD421">
        <v>0</v>
      </c>
      <c r="AE421">
        <v>0</v>
      </c>
      <c r="AF421">
        <v>2.7</v>
      </c>
      <c r="AG421">
        <v>0</v>
      </c>
      <c r="AH421">
        <v>0</v>
      </c>
      <c r="AI421">
        <v>1</v>
      </c>
      <c r="AJ421">
        <v>7.89</v>
      </c>
      <c r="AK421">
        <v>31.7</v>
      </c>
      <c r="AL421">
        <v>1</v>
      </c>
      <c r="AN421">
        <v>0</v>
      </c>
      <c r="AO421">
        <v>1</v>
      </c>
      <c r="AP421">
        <v>1</v>
      </c>
      <c r="AQ421">
        <v>0</v>
      </c>
      <c r="AR421">
        <v>0</v>
      </c>
      <c r="AS421" t="s">
        <v>3</v>
      </c>
      <c r="AT421">
        <v>1.35</v>
      </c>
      <c r="AU421" t="s">
        <v>167</v>
      </c>
      <c r="AV421">
        <v>0</v>
      </c>
      <c r="AW421">
        <v>2</v>
      </c>
      <c r="AX421">
        <v>36172344</v>
      </c>
      <c r="AY421">
        <v>1</v>
      </c>
      <c r="AZ421">
        <v>0</v>
      </c>
      <c r="BA421">
        <v>420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Y421*Source!I844</f>
        <v>0.45562500000000006</v>
      </c>
      <c r="CY421">
        <f>AB421</f>
        <v>21.3</v>
      </c>
      <c r="CZ421">
        <f>AF421</f>
        <v>2.7</v>
      </c>
      <c r="DA421">
        <f>AJ421</f>
        <v>7.89</v>
      </c>
      <c r="DB421">
        <f>ROUND((ROUND(AT421*CZ421,2)*1.25),6)</f>
        <v>4.5625</v>
      </c>
      <c r="DC421">
        <f>ROUND((ROUND(AT421*AG421,2)*1.25),6)</f>
        <v>0</v>
      </c>
    </row>
    <row r="422" spans="1:107">
      <c r="A422">
        <f>ROW(Source!A844)</f>
        <v>844</v>
      </c>
      <c r="B422">
        <v>33525518</v>
      </c>
      <c r="C422">
        <v>36172340</v>
      </c>
      <c r="D422">
        <v>35555088</v>
      </c>
      <c r="E422">
        <v>1</v>
      </c>
      <c r="F422">
        <v>1</v>
      </c>
      <c r="G422">
        <v>1</v>
      </c>
      <c r="H422">
        <v>2</v>
      </c>
      <c r="I422" t="s">
        <v>606</v>
      </c>
      <c r="J422" t="s">
        <v>658</v>
      </c>
      <c r="K422" t="s">
        <v>608</v>
      </c>
      <c r="L422">
        <v>1368</v>
      </c>
      <c r="N422">
        <v>1011</v>
      </c>
      <c r="O422" t="s">
        <v>585</v>
      </c>
      <c r="P422" t="s">
        <v>585</v>
      </c>
      <c r="Q422">
        <v>1</v>
      </c>
      <c r="W422">
        <v>0</v>
      </c>
      <c r="X422">
        <v>586434904</v>
      </c>
      <c r="Y422">
        <v>1.2500000000000001E-2</v>
      </c>
      <c r="AA422">
        <v>0</v>
      </c>
      <c r="AB422">
        <v>908.31</v>
      </c>
      <c r="AC422">
        <v>367.72</v>
      </c>
      <c r="AD422">
        <v>0</v>
      </c>
      <c r="AE422">
        <v>0</v>
      </c>
      <c r="AF422">
        <v>87.17</v>
      </c>
      <c r="AG422">
        <v>11.6</v>
      </c>
      <c r="AH422">
        <v>0</v>
      </c>
      <c r="AI422">
        <v>1</v>
      </c>
      <c r="AJ422">
        <v>10.42</v>
      </c>
      <c r="AK422">
        <v>31.7</v>
      </c>
      <c r="AL422">
        <v>1</v>
      </c>
      <c r="AN422">
        <v>0</v>
      </c>
      <c r="AO422">
        <v>1</v>
      </c>
      <c r="AP422">
        <v>1</v>
      </c>
      <c r="AQ422">
        <v>0</v>
      </c>
      <c r="AR422">
        <v>0</v>
      </c>
      <c r="AS422" t="s">
        <v>3</v>
      </c>
      <c r="AT422">
        <v>0.01</v>
      </c>
      <c r="AU422" t="s">
        <v>167</v>
      </c>
      <c r="AV422">
        <v>0</v>
      </c>
      <c r="AW422">
        <v>2</v>
      </c>
      <c r="AX422">
        <v>36172345</v>
      </c>
      <c r="AY422">
        <v>1</v>
      </c>
      <c r="AZ422">
        <v>0</v>
      </c>
      <c r="BA422">
        <v>421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Y422*Source!I844</f>
        <v>3.3750000000000004E-3</v>
      </c>
      <c r="CY422">
        <f>AB422</f>
        <v>908.31</v>
      </c>
      <c r="CZ422">
        <f>AF422</f>
        <v>87.17</v>
      </c>
      <c r="DA422">
        <f>AJ422</f>
        <v>10.42</v>
      </c>
      <c r="DB422">
        <f>ROUND((ROUND(AT422*CZ422,2)*1.25),6)</f>
        <v>1.0874999999999999</v>
      </c>
      <c r="DC422">
        <f>ROUND((ROUND(AT422*AG422,2)*1.25),6)</f>
        <v>0.15</v>
      </c>
    </row>
    <row r="423" spans="1:107">
      <c r="A423">
        <f>ROW(Source!A844)</f>
        <v>844</v>
      </c>
      <c r="B423">
        <v>33525518</v>
      </c>
      <c r="C423">
        <v>36172340</v>
      </c>
      <c r="D423">
        <v>35552818</v>
      </c>
      <c r="E423">
        <v>1</v>
      </c>
      <c r="F423">
        <v>1</v>
      </c>
      <c r="G423">
        <v>1</v>
      </c>
      <c r="H423">
        <v>3</v>
      </c>
      <c r="I423" t="s">
        <v>659</v>
      </c>
      <c r="J423" t="s">
        <v>660</v>
      </c>
      <c r="K423" t="s">
        <v>661</v>
      </c>
      <c r="L423">
        <v>1308</v>
      </c>
      <c r="N423">
        <v>1003</v>
      </c>
      <c r="O423" t="s">
        <v>155</v>
      </c>
      <c r="P423" t="s">
        <v>155</v>
      </c>
      <c r="Q423">
        <v>100</v>
      </c>
      <c r="W423">
        <v>0</v>
      </c>
      <c r="X423">
        <v>-1755052483</v>
      </c>
      <c r="Y423">
        <v>0.68</v>
      </c>
      <c r="AA423">
        <v>528.80999999999995</v>
      </c>
      <c r="AB423">
        <v>0</v>
      </c>
      <c r="AC423">
        <v>0</v>
      </c>
      <c r="AD423">
        <v>0</v>
      </c>
      <c r="AE423">
        <v>99.4</v>
      </c>
      <c r="AF423">
        <v>0</v>
      </c>
      <c r="AG423">
        <v>0</v>
      </c>
      <c r="AH423">
        <v>0</v>
      </c>
      <c r="AI423">
        <v>5.32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0.68</v>
      </c>
      <c r="AU423" t="s">
        <v>3</v>
      </c>
      <c r="AV423">
        <v>0</v>
      </c>
      <c r="AW423">
        <v>2</v>
      </c>
      <c r="AX423">
        <v>36172346</v>
      </c>
      <c r="AY423">
        <v>1</v>
      </c>
      <c r="AZ423">
        <v>0</v>
      </c>
      <c r="BA423">
        <v>422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Y423*Source!I844</f>
        <v>0.18360000000000001</v>
      </c>
      <c r="CY423">
        <f>AA423</f>
        <v>528.80999999999995</v>
      </c>
      <c r="CZ423">
        <f>AE423</f>
        <v>99.4</v>
      </c>
      <c r="DA423">
        <f>AI423</f>
        <v>5.32</v>
      </c>
      <c r="DB423">
        <f t="shared" ref="DB423:DB428" si="22">ROUND(ROUND(AT423*CZ423,2),6)</f>
        <v>67.59</v>
      </c>
      <c r="DC423">
        <f t="shared" ref="DC423:DC428" si="23">ROUND(ROUND(AT423*AG423,2),6)</f>
        <v>0</v>
      </c>
    </row>
    <row r="424" spans="1:107">
      <c r="A424">
        <f>ROW(Source!A844)</f>
        <v>844</v>
      </c>
      <c r="B424">
        <v>33525518</v>
      </c>
      <c r="C424">
        <v>36172340</v>
      </c>
      <c r="D424">
        <v>29110964</v>
      </c>
      <c r="E424">
        <v>1</v>
      </c>
      <c r="F424">
        <v>1</v>
      </c>
      <c r="G424">
        <v>1</v>
      </c>
      <c r="H424">
        <v>3</v>
      </c>
      <c r="I424" t="s">
        <v>208</v>
      </c>
      <c r="J424" t="s">
        <v>210</v>
      </c>
      <c r="K424" t="s">
        <v>209</v>
      </c>
      <c r="L424">
        <v>1327</v>
      </c>
      <c r="N424">
        <v>1005</v>
      </c>
      <c r="O424" t="s">
        <v>184</v>
      </c>
      <c r="P424" t="s">
        <v>184</v>
      </c>
      <c r="Q424">
        <v>1</v>
      </c>
      <c r="W424">
        <v>0</v>
      </c>
      <c r="X424">
        <v>-100917442</v>
      </c>
      <c r="Y424">
        <v>102</v>
      </c>
      <c r="AA424">
        <v>516.15</v>
      </c>
      <c r="AB424">
        <v>0</v>
      </c>
      <c r="AC424">
        <v>0</v>
      </c>
      <c r="AD424">
        <v>0</v>
      </c>
      <c r="AE424">
        <v>82.19</v>
      </c>
      <c r="AF424">
        <v>0</v>
      </c>
      <c r="AG424">
        <v>0</v>
      </c>
      <c r="AH424">
        <v>0</v>
      </c>
      <c r="AI424">
        <v>6.28</v>
      </c>
      <c r="AJ424">
        <v>1</v>
      </c>
      <c r="AK424">
        <v>1</v>
      </c>
      <c r="AL424">
        <v>1</v>
      </c>
      <c r="AN424">
        <v>0</v>
      </c>
      <c r="AO424">
        <v>0</v>
      </c>
      <c r="AP424">
        <v>0</v>
      </c>
      <c r="AQ424">
        <v>0</v>
      </c>
      <c r="AR424">
        <v>0</v>
      </c>
      <c r="AS424" t="s">
        <v>3</v>
      </c>
      <c r="AT424">
        <v>102</v>
      </c>
      <c r="AU424" t="s">
        <v>3</v>
      </c>
      <c r="AV424">
        <v>0</v>
      </c>
      <c r="AW424">
        <v>1</v>
      </c>
      <c r="AX424">
        <v>-1</v>
      </c>
      <c r="AY424">
        <v>0</v>
      </c>
      <c r="AZ424">
        <v>0</v>
      </c>
      <c r="BA424" t="s">
        <v>3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Y424*Source!I844</f>
        <v>27.540000000000003</v>
      </c>
      <c r="CY424">
        <f>AA424</f>
        <v>516.15</v>
      </c>
      <c r="CZ424">
        <f>AE424</f>
        <v>82.19</v>
      </c>
      <c r="DA424">
        <f>AI424</f>
        <v>6.28</v>
      </c>
      <c r="DB424">
        <f t="shared" si="22"/>
        <v>8383.3799999999992</v>
      </c>
      <c r="DC424">
        <f t="shared" si="23"/>
        <v>0</v>
      </c>
    </row>
    <row r="425" spans="1:107">
      <c r="A425">
        <f>ROW(Source!A844)</f>
        <v>844</v>
      </c>
      <c r="B425">
        <v>33525518</v>
      </c>
      <c r="C425">
        <v>36172340</v>
      </c>
      <c r="D425">
        <v>35553389</v>
      </c>
      <c r="E425">
        <v>1</v>
      </c>
      <c r="F425">
        <v>1</v>
      </c>
      <c r="G425">
        <v>1</v>
      </c>
      <c r="H425">
        <v>3</v>
      </c>
      <c r="I425" t="s">
        <v>662</v>
      </c>
      <c r="J425" t="s">
        <v>663</v>
      </c>
      <c r="K425" t="s">
        <v>664</v>
      </c>
      <c r="L425">
        <v>1346</v>
      </c>
      <c r="N425">
        <v>1009</v>
      </c>
      <c r="O425" t="s">
        <v>191</v>
      </c>
      <c r="P425" t="s">
        <v>191</v>
      </c>
      <c r="Q425">
        <v>1</v>
      </c>
      <c r="W425">
        <v>0</v>
      </c>
      <c r="X425">
        <v>-2074468820</v>
      </c>
      <c r="Y425">
        <v>27</v>
      </c>
      <c r="AA425">
        <v>207.8</v>
      </c>
      <c r="AB425">
        <v>0</v>
      </c>
      <c r="AC425">
        <v>0</v>
      </c>
      <c r="AD425">
        <v>0</v>
      </c>
      <c r="AE425">
        <v>26.71</v>
      </c>
      <c r="AF425">
        <v>0</v>
      </c>
      <c r="AG425">
        <v>0</v>
      </c>
      <c r="AH425">
        <v>0</v>
      </c>
      <c r="AI425">
        <v>7.78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27</v>
      </c>
      <c r="AU425" t="s">
        <v>3</v>
      </c>
      <c r="AV425">
        <v>0</v>
      </c>
      <c r="AW425">
        <v>2</v>
      </c>
      <c r="AX425">
        <v>36172348</v>
      </c>
      <c r="AY425">
        <v>1</v>
      </c>
      <c r="AZ425">
        <v>0</v>
      </c>
      <c r="BA425">
        <v>424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Y425*Source!I844</f>
        <v>7.2900000000000009</v>
      </c>
      <c r="CY425">
        <f>AA425</f>
        <v>207.8</v>
      </c>
      <c r="CZ425">
        <f>AE425</f>
        <v>26.71</v>
      </c>
      <c r="DA425">
        <f>AI425</f>
        <v>7.78</v>
      </c>
      <c r="DB425">
        <f t="shared" si="22"/>
        <v>721.17</v>
      </c>
      <c r="DC425">
        <f t="shared" si="23"/>
        <v>0</v>
      </c>
    </row>
    <row r="426" spans="1:107">
      <c r="A426">
        <f>ROW(Source!A846)</f>
        <v>846</v>
      </c>
      <c r="B426">
        <v>33525518</v>
      </c>
      <c r="C426">
        <v>33621852</v>
      </c>
      <c r="D426">
        <v>18416200</v>
      </c>
      <c r="E426">
        <v>1</v>
      </c>
      <c r="F426">
        <v>1</v>
      </c>
      <c r="G426">
        <v>1</v>
      </c>
      <c r="H426">
        <v>1</v>
      </c>
      <c r="I426" t="s">
        <v>665</v>
      </c>
      <c r="J426" t="s">
        <v>3</v>
      </c>
      <c r="K426" t="s">
        <v>666</v>
      </c>
      <c r="L426">
        <v>1369</v>
      </c>
      <c r="N426">
        <v>1013</v>
      </c>
      <c r="O426" t="s">
        <v>579</v>
      </c>
      <c r="P426" t="s">
        <v>579</v>
      </c>
      <c r="Q426">
        <v>1</v>
      </c>
      <c r="W426">
        <v>0</v>
      </c>
      <c r="X426">
        <v>-1663475933</v>
      </c>
      <c r="Y426">
        <v>8.99</v>
      </c>
      <c r="AA426">
        <v>0</v>
      </c>
      <c r="AB426">
        <v>0</v>
      </c>
      <c r="AC426">
        <v>0</v>
      </c>
      <c r="AD426">
        <v>277.48</v>
      </c>
      <c r="AE426">
        <v>0</v>
      </c>
      <c r="AF426">
        <v>0</v>
      </c>
      <c r="AG426">
        <v>0</v>
      </c>
      <c r="AH426">
        <v>277.48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3</v>
      </c>
      <c r="AT426">
        <v>8.99</v>
      </c>
      <c r="AU426" t="s">
        <v>3</v>
      </c>
      <c r="AV426">
        <v>1</v>
      </c>
      <c r="AW426">
        <v>2</v>
      </c>
      <c r="AX426">
        <v>33621856</v>
      </c>
      <c r="AY426">
        <v>1</v>
      </c>
      <c r="AZ426">
        <v>0</v>
      </c>
      <c r="BA426">
        <v>425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Y426*Source!I846</f>
        <v>1.8878999999999999</v>
      </c>
      <c r="CY426">
        <f>AD426</f>
        <v>277.48</v>
      </c>
      <c r="CZ426">
        <f>AH426</f>
        <v>277.48</v>
      </c>
      <c r="DA426">
        <f>AL426</f>
        <v>1</v>
      </c>
      <c r="DB426">
        <f t="shared" si="22"/>
        <v>2494.5500000000002</v>
      </c>
      <c r="DC426">
        <f t="shared" si="23"/>
        <v>0</v>
      </c>
    </row>
    <row r="427" spans="1:107">
      <c r="A427">
        <f>ROW(Source!A846)</f>
        <v>846</v>
      </c>
      <c r="B427">
        <v>33525518</v>
      </c>
      <c r="C427">
        <v>33621852</v>
      </c>
      <c r="D427">
        <v>29111241</v>
      </c>
      <c r="E427">
        <v>1</v>
      </c>
      <c r="F427">
        <v>1</v>
      </c>
      <c r="G427">
        <v>1</v>
      </c>
      <c r="H427">
        <v>3</v>
      </c>
      <c r="I427" t="s">
        <v>667</v>
      </c>
      <c r="J427" t="s">
        <v>668</v>
      </c>
      <c r="K427" t="s">
        <v>669</v>
      </c>
      <c r="L427">
        <v>1346</v>
      </c>
      <c r="N427">
        <v>1009</v>
      </c>
      <c r="O427" t="s">
        <v>191</v>
      </c>
      <c r="P427" t="s">
        <v>191</v>
      </c>
      <c r="Q427">
        <v>1</v>
      </c>
      <c r="W427">
        <v>0</v>
      </c>
      <c r="X427">
        <v>1781035667</v>
      </c>
      <c r="Y427">
        <v>5.15</v>
      </c>
      <c r="AA427">
        <v>167.08</v>
      </c>
      <c r="AB427">
        <v>0</v>
      </c>
      <c r="AC427">
        <v>0</v>
      </c>
      <c r="AD427">
        <v>0</v>
      </c>
      <c r="AE427">
        <v>8.35</v>
      </c>
      <c r="AF427">
        <v>0</v>
      </c>
      <c r="AG427">
        <v>0</v>
      </c>
      <c r="AH427">
        <v>0</v>
      </c>
      <c r="AI427">
        <v>20.010000000000002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3</v>
      </c>
      <c r="AT427">
        <v>5.15</v>
      </c>
      <c r="AU427" t="s">
        <v>3</v>
      </c>
      <c r="AV427">
        <v>0</v>
      </c>
      <c r="AW427">
        <v>2</v>
      </c>
      <c r="AX427">
        <v>33621858</v>
      </c>
      <c r="AY427">
        <v>1</v>
      </c>
      <c r="AZ427">
        <v>0</v>
      </c>
      <c r="BA427">
        <v>427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Y427*Source!I846</f>
        <v>1.0815000000000001</v>
      </c>
      <c r="CY427">
        <f>AA427</f>
        <v>167.08</v>
      </c>
      <c r="CZ427">
        <f>AE427</f>
        <v>8.35</v>
      </c>
      <c r="DA427">
        <f>AI427</f>
        <v>20.010000000000002</v>
      </c>
      <c r="DB427">
        <f t="shared" si="22"/>
        <v>43</v>
      </c>
      <c r="DC427">
        <f t="shared" si="23"/>
        <v>0</v>
      </c>
    </row>
    <row r="428" spans="1:107">
      <c r="A428">
        <f>ROW(Source!A846)</f>
        <v>846</v>
      </c>
      <c r="B428">
        <v>33525518</v>
      </c>
      <c r="C428">
        <v>33621852</v>
      </c>
      <c r="D428">
        <v>29110997</v>
      </c>
      <c r="E428">
        <v>1</v>
      </c>
      <c r="F428">
        <v>1</v>
      </c>
      <c r="G428">
        <v>1</v>
      </c>
      <c r="H428">
        <v>3</v>
      </c>
      <c r="I428" t="s">
        <v>670</v>
      </c>
      <c r="J428" t="s">
        <v>671</v>
      </c>
      <c r="K428" t="s">
        <v>672</v>
      </c>
      <c r="L428">
        <v>1301</v>
      </c>
      <c r="N428">
        <v>1003</v>
      </c>
      <c r="O428" t="s">
        <v>174</v>
      </c>
      <c r="P428" t="s">
        <v>174</v>
      </c>
      <c r="Q428">
        <v>1</v>
      </c>
      <c r="W428">
        <v>0</v>
      </c>
      <c r="X428">
        <v>1996222970</v>
      </c>
      <c r="Y428">
        <v>101</v>
      </c>
      <c r="AA428">
        <v>27.92</v>
      </c>
      <c r="AB428">
        <v>0</v>
      </c>
      <c r="AC428">
        <v>0</v>
      </c>
      <c r="AD428">
        <v>0</v>
      </c>
      <c r="AE428">
        <v>12.3</v>
      </c>
      <c r="AF428">
        <v>0</v>
      </c>
      <c r="AG428">
        <v>0</v>
      </c>
      <c r="AH428">
        <v>0</v>
      </c>
      <c r="AI428">
        <v>2.27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3</v>
      </c>
      <c r="AT428">
        <v>101</v>
      </c>
      <c r="AU428" t="s">
        <v>3</v>
      </c>
      <c r="AV428">
        <v>0</v>
      </c>
      <c r="AW428">
        <v>2</v>
      </c>
      <c r="AX428">
        <v>33621859</v>
      </c>
      <c r="AY428">
        <v>1</v>
      </c>
      <c r="AZ428">
        <v>0</v>
      </c>
      <c r="BA428">
        <v>428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Y428*Source!I846</f>
        <v>21.21</v>
      </c>
      <c r="CY428">
        <f>AA428</f>
        <v>27.92</v>
      </c>
      <c r="CZ428">
        <f>AE428</f>
        <v>12.3</v>
      </c>
      <c r="DA428">
        <f>AI428</f>
        <v>2.27</v>
      </c>
      <c r="DB428">
        <f t="shared" si="22"/>
        <v>1242.3</v>
      </c>
      <c r="DC428">
        <f t="shared" si="23"/>
        <v>0</v>
      </c>
    </row>
    <row r="429" spans="1:107">
      <c r="A429">
        <f>ROW(Source!A847)</f>
        <v>847</v>
      </c>
      <c r="B429">
        <v>33525518</v>
      </c>
      <c r="C429">
        <v>35799758</v>
      </c>
      <c r="D429">
        <v>18409850</v>
      </c>
      <c r="E429">
        <v>1</v>
      </c>
      <c r="F429">
        <v>1</v>
      </c>
      <c r="G429">
        <v>1</v>
      </c>
      <c r="H429">
        <v>1</v>
      </c>
      <c r="I429" t="s">
        <v>673</v>
      </c>
      <c r="J429" t="s">
        <v>3</v>
      </c>
      <c r="K429" t="s">
        <v>674</v>
      </c>
      <c r="L429">
        <v>1369</v>
      </c>
      <c r="N429">
        <v>1013</v>
      </c>
      <c r="O429" t="s">
        <v>579</v>
      </c>
      <c r="P429" t="s">
        <v>579</v>
      </c>
      <c r="Q429">
        <v>1</v>
      </c>
      <c r="W429">
        <v>0</v>
      </c>
      <c r="X429">
        <v>855544366</v>
      </c>
      <c r="Y429">
        <v>102.35</v>
      </c>
      <c r="AA429">
        <v>0</v>
      </c>
      <c r="AB429">
        <v>0</v>
      </c>
      <c r="AC429">
        <v>0</v>
      </c>
      <c r="AD429">
        <v>257.86</v>
      </c>
      <c r="AE429">
        <v>0</v>
      </c>
      <c r="AF429">
        <v>0</v>
      </c>
      <c r="AG429">
        <v>0</v>
      </c>
      <c r="AH429">
        <v>257.86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1</v>
      </c>
      <c r="AQ429">
        <v>0</v>
      </c>
      <c r="AR429">
        <v>0</v>
      </c>
      <c r="AS429" t="s">
        <v>3</v>
      </c>
      <c r="AT429">
        <v>89</v>
      </c>
      <c r="AU429" t="s">
        <v>168</v>
      </c>
      <c r="AV429">
        <v>1</v>
      </c>
      <c r="AW429">
        <v>2</v>
      </c>
      <c r="AX429">
        <v>35799923</v>
      </c>
      <c r="AY429">
        <v>1</v>
      </c>
      <c r="AZ429">
        <v>0</v>
      </c>
      <c r="BA429">
        <v>429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Y429*Source!I847</f>
        <v>58.339499999999994</v>
      </c>
      <c r="CY429">
        <f>AD429</f>
        <v>257.86</v>
      </c>
      <c r="CZ429">
        <f>AH429</f>
        <v>257.86</v>
      </c>
      <c r="DA429">
        <f>AL429</f>
        <v>1</v>
      </c>
      <c r="DB429">
        <f>ROUND((ROUND(AT429*CZ429,2)*1.15),6)</f>
        <v>26391.971000000001</v>
      </c>
      <c r="DC429">
        <f>ROUND((ROUND(AT429*AG429,2)*1.15),6)</f>
        <v>0</v>
      </c>
    </row>
    <row r="430" spans="1:107">
      <c r="A430">
        <f>ROW(Source!A847)</f>
        <v>847</v>
      </c>
      <c r="B430">
        <v>33525518</v>
      </c>
      <c r="C430">
        <v>35799758</v>
      </c>
      <c r="D430">
        <v>29173472</v>
      </c>
      <c r="E430">
        <v>1</v>
      </c>
      <c r="F430">
        <v>1</v>
      </c>
      <c r="G430">
        <v>1</v>
      </c>
      <c r="H430">
        <v>2</v>
      </c>
      <c r="I430" t="s">
        <v>643</v>
      </c>
      <c r="J430" t="s">
        <v>644</v>
      </c>
      <c r="K430" t="s">
        <v>645</v>
      </c>
      <c r="L430">
        <v>1368</v>
      </c>
      <c r="N430">
        <v>1011</v>
      </c>
      <c r="O430" t="s">
        <v>585</v>
      </c>
      <c r="P430" t="s">
        <v>585</v>
      </c>
      <c r="Q430">
        <v>1</v>
      </c>
      <c r="W430">
        <v>0</v>
      </c>
      <c r="X430">
        <v>275932499</v>
      </c>
      <c r="Y430">
        <v>2.7</v>
      </c>
      <c r="AA430">
        <v>0</v>
      </c>
      <c r="AB430">
        <v>12.75</v>
      </c>
      <c r="AC430">
        <v>0</v>
      </c>
      <c r="AD430">
        <v>0</v>
      </c>
      <c r="AE430">
        <v>0</v>
      </c>
      <c r="AF430">
        <v>3</v>
      </c>
      <c r="AG430">
        <v>0</v>
      </c>
      <c r="AH430">
        <v>0</v>
      </c>
      <c r="AI430">
        <v>1</v>
      </c>
      <c r="AJ430">
        <v>4.25</v>
      </c>
      <c r="AK430">
        <v>31.7</v>
      </c>
      <c r="AL430">
        <v>1</v>
      </c>
      <c r="AN430">
        <v>0</v>
      </c>
      <c r="AO430">
        <v>1</v>
      </c>
      <c r="AP430">
        <v>1</v>
      </c>
      <c r="AQ430">
        <v>0</v>
      </c>
      <c r="AR430">
        <v>0</v>
      </c>
      <c r="AS430" t="s">
        <v>3</v>
      </c>
      <c r="AT430">
        <v>2.16</v>
      </c>
      <c r="AU430" t="s">
        <v>167</v>
      </c>
      <c r="AV430">
        <v>0</v>
      </c>
      <c r="AW430">
        <v>2</v>
      </c>
      <c r="AX430">
        <v>35799924</v>
      </c>
      <c r="AY430">
        <v>1</v>
      </c>
      <c r="AZ430">
        <v>0</v>
      </c>
      <c r="BA430">
        <v>430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Y430*Source!I847</f>
        <v>1.5389999999999999</v>
      </c>
      <c r="CY430">
        <f>AB430</f>
        <v>12.75</v>
      </c>
      <c r="CZ430">
        <f>AF430</f>
        <v>3</v>
      </c>
      <c r="DA430">
        <f>AJ430</f>
        <v>4.25</v>
      </c>
      <c r="DB430">
        <f>ROUND((ROUND(AT430*CZ430,2)*1.25),6)</f>
        <v>8.1</v>
      </c>
      <c r="DC430">
        <f>ROUND((ROUND(AT430*AG430,2)*1.25),6)</f>
        <v>0</v>
      </c>
    </row>
    <row r="431" spans="1:107">
      <c r="A431">
        <f>ROW(Source!A847)</f>
        <v>847</v>
      </c>
      <c r="B431">
        <v>33525518</v>
      </c>
      <c r="C431">
        <v>35799758</v>
      </c>
      <c r="D431">
        <v>29174538</v>
      </c>
      <c r="E431">
        <v>1</v>
      </c>
      <c r="F431">
        <v>1</v>
      </c>
      <c r="G431">
        <v>1</v>
      </c>
      <c r="H431">
        <v>2</v>
      </c>
      <c r="I431" t="s">
        <v>675</v>
      </c>
      <c r="J431" t="s">
        <v>676</v>
      </c>
      <c r="K431" t="s">
        <v>677</v>
      </c>
      <c r="L431">
        <v>1368</v>
      </c>
      <c r="N431">
        <v>1011</v>
      </c>
      <c r="O431" t="s">
        <v>585</v>
      </c>
      <c r="P431" t="s">
        <v>585</v>
      </c>
      <c r="Q431">
        <v>1</v>
      </c>
      <c r="W431">
        <v>0</v>
      </c>
      <c r="X431">
        <v>1107538725</v>
      </c>
      <c r="Y431">
        <v>0.58749999999999991</v>
      </c>
      <c r="AA431">
        <v>0</v>
      </c>
      <c r="AB431">
        <v>187.1</v>
      </c>
      <c r="AC431">
        <v>0</v>
      </c>
      <c r="AD431">
        <v>0</v>
      </c>
      <c r="AE431">
        <v>0</v>
      </c>
      <c r="AF431">
        <v>33.590000000000003</v>
      </c>
      <c r="AG431">
        <v>0</v>
      </c>
      <c r="AH431">
        <v>0</v>
      </c>
      <c r="AI431">
        <v>1</v>
      </c>
      <c r="AJ431">
        <v>5.57</v>
      </c>
      <c r="AK431">
        <v>31.7</v>
      </c>
      <c r="AL431">
        <v>1</v>
      </c>
      <c r="AN431">
        <v>0</v>
      </c>
      <c r="AO431">
        <v>1</v>
      </c>
      <c r="AP431">
        <v>1</v>
      </c>
      <c r="AQ431">
        <v>0</v>
      </c>
      <c r="AR431">
        <v>0</v>
      </c>
      <c r="AS431" t="s">
        <v>3</v>
      </c>
      <c r="AT431">
        <v>0.47</v>
      </c>
      <c r="AU431" t="s">
        <v>167</v>
      </c>
      <c r="AV431">
        <v>0</v>
      </c>
      <c r="AW431">
        <v>2</v>
      </c>
      <c r="AX431">
        <v>35799925</v>
      </c>
      <c r="AY431">
        <v>1</v>
      </c>
      <c r="AZ431">
        <v>0</v>
      </c>
      <c r="BA431">
        <v>431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Y431*Source!I847</f>
        <v>0.33487499999999992</v>
      </c>
      <c r="CY431">
        <f>AB431</f>
        <v>187.1</v>
      </c>
      <c r="CZ431">
        <f>AF431</f>
        <v>33.590000000000003</v>
      </c>
      <c r="DA431">
        <f>AJ431</f>
        <v>5.57</v>
      </c>
      <c r="DB431">
        <f>ROUND((ROUND(AT431*CZ431,2)*1.25),6)</f>
        <v>19.737500000000001</v>
      </c>
      <c r="DC431">
        <f>ROUND((ROUND(AT431*AG431,2)*1.25),6)</f>
        <v>0</v>
      </c>
    </row>
    <row r="432" spans="1:107">
      <c r="A432">
        <f>ROW(Source!A847)</f>
        <v>847</v>
      </c>
      <c r="B432">
        <v>33525518</v>
      </c>
      <c r="C432">
        <v>35799758</v>
      </c>
      <c r="D432">
        <v>29174580</v>
      </c>
      <c r="E432">
        <v>1</v>
      </c>
      <c r="F432">
        <v>1</v>
      </c>
      <c r="G432">
        <v>1</v>
      </c>
      <c r="H432">
        <v>2</v>
      </c>
      <c r="I432" t="s">
        <v>678</v>
      </c>
      <c r="J432" t="s">
        <v>679</v>
      </c>
      <c r="K432" t="s">
        <v>680</v>
      </c>
      <c r="L432">
        <v>1368</v>
      </c>
      <c r="N432">
        <v>1011</v>
      </c>
      <c r="O432" t="s">
        <v>585</v>
      </c>
      <c r="P432" t="s">
        <v>585</v>
      </c>
      <c r="Q432">
        <v>1</v>
      </c>
      <c r="W432">
        <v>0</v>
      </c>
      <c r="X432">
        <v>-169468834</v>
      </c>
      <c r="Y432">
        <v>0.66250000000000009</v>
      </c>
      <c r="AA432">
        <v>0</v>
      </c>
      <c r="AB432">
        <v>31.87</v>
      </c>
      <c r="AC432">
        <v>0</v>
      </c>
      <c r="AD432">
        <v>0</v>
      </c>
      <c r="AE432">
        <v>0</v>
      </c>
      <c r="AF432">
        <v>2.08</v>
      </c>
      <c r="AG432">
        <v>0</v>
      </c>
      <c r="AH432">
        <v>0</v>
      </c>
      <c r="AI432">
        <v>1</v>
      </c>
      <c r="AJ432">
        <v>15.32</v>
      </c>
      <c r="AK432">
        <v>31.7</v>
      </c>
      <c r="AL432">
        <v>1</v>
      </c>
      <c r="AN432">
        <v>0</v>
      </c>
      <c r="AO432">
        <v>1</v>
      </c>
      <c r="AP432">
        <v>1</v>
      </c>
      <c r="AQ432">
        <v>0</v>
      </c>
      <c r="AR432">
        <v>0</v>
      </c>
      <c r="AS432" t="s">
        <v>3</v>
      </c>
      <c r="AT432">
        <v>0.53</v>
      </c>
      <c r="AU432" t="s">
        <v>167</v>
      </c>
      <c r="AV432">
        <v>0</v>
      </c>
      <c r="AW432">
        <v>2</v>
      </c>
      <c r="AX432">
        <v>35799926</v>
      </c>
      <c r="AY432">
        <v>1</v>
      </c>
      <c r="AZ432">
        <v>0</v>
      </c>
      <c r="BA432">
        <v>432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Y432*Source!I847</f>
        <v>0.37762500000000004</v>
      </c>
      <c r="CY432">
        <f>AB432</f>
        <v>31.87</v>
      </c>
      <c r="CZ432">
        <f>AF432</f>
        <v>2.08</v>
      </c>
      <c r="DA432">
        <f>AJ432</f>
        <v>15.32</v>
      </c>
      <c r="DB432">
        <f>ROUND((ROUND(AT432*CZ432,2)*1.25),6)</f>
        <v>1.375</v>
      </c>
      <c r="DC432">
        <f>ROUND((ROUND(AT432*AG432,2)*1.25),6)</f>
        <v>0</v>
      </c>
    </row>
    <row r="433" spans="1:107">
      <c r="A433">
        <f>ROW(Source!A847)</f>
        <v>847</v>
      </c>
      <c r="B433">
        <v>33525518</v>
      </c>
      <c r="C433">
        <v>35799758</v>
      </c>
      <c r="D433">
        <v>29108656</v>
      </c>
      <c r="E433">
        <v>1</v>
      </c>
      <c r="F433">
        <v>1</v>
      </c>
      <c r="G433">
        <v>1</v>
      </c>
      <c r="H433">
        <v>3</v>
      </c>
      <c r="I433" t="s">
        <v>497</v>
      </c>
      <c r="J433" t="s">
        <v>499</v>
      </c>
      <c r="K433" t="s">
        <v>498</v>
      </c>
      <c r="L433">
        <v>1354</v>
      </c>
      <c r="N433">
        <v>1010</v>
      </c>
      <c r="O433" t="s">
        <v>238</v>
      </c>
      <c r="P433" t="s">
        <v>238</v>
      </c>
      <c r="Q433">
        <v>1</v>
      </c>
      <c r="W433">
        <v>0</v>
      </c>
      <c r="X433">
        <v>1057373551</v>
      </c>
      <c r="Y433">
        <v>7</v>
      </c>
      <c r="AA433">
        <v>103.61</v>
      </c>
      <c r="AB433">
        <v>0</v>
      </c>
      <c r="AC433">
        <v>0</v>
      </c>
      <c r="AD433">
        <v>0</v>
      </c>
      <c r="AE433">
        <v>13.87</v>
      </c>
      <c r="AF433">
        <v>0</v>
      </c>
      <c r="AG433">
        <v>0</v>
      </c>
      <c r="AH433">
        <v>0</v>
      </c>
      <c r="AI433">
        <v>7.47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7</v>
      </c>
      <c r="AU433" t="s">
        <v>3</v>
      </c>
      <c r="AV433">
        <v>0</v>
      </c>
      <c r="AW433">
        <v>2</v>
      </c>
      <c r="AX433">
        <v>35799927</v>
      </c>
      <c r="AY433">
        <v>1</v>
      </c>
      <c r="AZ433">
        <v>0</v>
      </c>
      <c r="BA433">
        <v>433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Y433*Source!I847</f>
        <v>3.9899999999999998</v>
      </c>
      <c r="CY433">
        <f t="shared" ref="CY433:CY447" si="24">AA433</f>
        <v>103.61</v>
      </c>
      <c r="CZ433">
        <f t="shared" ref="CZ433:CZ447" si="25">AE433</f>
        <v>13.87</v>
      </c>
      <c r="DA433">
        <f t="shared" ref="DA433:DA447" si="26">AI433</f>
        <v>7.47</v>
      </c>
      <c r="DB433">
        <f t="shared" ref="DB433:DB479" si="27">ROUND(ROUND(AT433*CZ433,2),6)</f>
        <v>97.09</v>
      </c>
      <c r="DC433">
        <f t="shared" ref="DC433:DC479" si="28">ROUND(ROUND(AT433*AG433,2),6)</f>
        <v>0</v>
      </c>
    </row>
    <row r="434" spans="1:107">
      <c r="A434">
        <f>ROW(Source!A847)</f>
        <v>847</v>
      </c>
      <c r="B434">
        <v>33525518</v>
      </c>
      <c r="C434">
        <v>35799758</v>
      </c>
      <c r="D434">
        <v>29109354</v>
      </c>
      <c r="E434">
        <v>1</v>
      </c>
      <c r="F434">
        <v>1</v>
      </c>
      <c r="G434">
        <v>1</v>
      </c>
      <c r="H434">
        <v>3</v>
      </c>
      <c r="I434" t="s">
        <v>493</v>
      </c>
      <c r="J434" t="s">
        <v>495</v>
      </c>
      <c r="K434" t="s">
        <v>494</v>
      </c>
      <c r="L434">
        <v>1346</v>
      </c>
      <c r="N434">
        <v>1009</v>
      </c>
      <c r="O434" t="s">
        <v>191</v>
      </c>
      <c r="P434" t="s">
        <v>191</v>
      </c>
      <c r="Q434">
        <v>1</v>
      </c>
      <c r="W434">
        <v>0</v>
      </c>
      <c r="X434">
        <v>-882693383</v>
      </c>
      <c r="Y434">
        <v>10</v>
      </c>
      <c r="AA434">
        <v>60.74</v>
      </c>
      <c r="AB434">
        <v>0</v>
      </c>
      <c r="AC434">
        <v>0</v>
      </c>
      <c r="AD434">
        <v>0</v>
      </c>
      <c r="AE434">
        <v>46.72</v>
      </c>
      <c r="AF434">
        <v>0</v>
      </c>
      <c r="AG434">
        <v>0</v>
      </c>
      <c r="AH434">
        <v>0</v>
      </c>
      <c r="AI434">
        <v>1.3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10</v>
      </c>
      <c r="AU434" t="s">
        <v>3</v>
      </c>
      <c r="AV434">
        <v>0</v>
      </c>
      <c r="AW434">
        <v>2</v>
      </c>
      <c r="AX434">
        <v>35799928</v>
      </c>
      <c r="AY434">
        <v>1</v>
      </c>
      <c r="AZ434">
        <v>0</v>
      </c>
      <c r="BA434">
        <v>434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Y434*Source!I847</f>
        <v>5.6999999999999993</v>
      </c>
      <c r="CY434">
        <f t="shared" si="24"/>
        <v>60.74</v>
      </c>
      <c r="CZ434">
        <f t="shared" si="25"/>
        <v>46.72</v>
      </c>
      <c r="DA434">
        <f t="shared" si="26"/>
        <v>1.3</v>
      </c>
      <c r="DB434">
        <f t="shared" si="27"/>
        <v>467.2</v>
      </c>
      <c r="DC434">
        <f t="shared" si="28"/>
        <v>0</v>
      </c>
    </row>
    <row r="435" spans="1:107">
      <c r="A435">
        <f>ROW(Source!A847)</f>
        <v>847</v>
      </c>
      <c r="B435">
        <v>33525518</v>
      </c>
      <c r="C435">
        <v>35799758</v>
      </c>
      <c r="D435">
        <v>29109414</v>
      </c>
      <c r="E435">
        <v>1</v>
      </c>
      <c r="F435">
        <v>1</v>
      </c>
      <c r="G435">
        <v>1</v>
      </c>
      <c r="H435">
        <v>3</v>
      </c>
      <c r="I435" t="s">
        <v>489</v>
      </c>
      <c r="J435" t="s">
        <v>491</v>
      </c>
      <c r="K435" t="s">
        <v>490</v>
      </c>
      <c r="L435">
        <v>1346</v>
      </c>
      <c r="N435">
        <v>1009</v>
      </c>
      <c r="O435" t="s">
        <v>191</v>
      </c>
      <c r="P435" t="s">
        <v>191</v>
      </c>
      <c r="Q435">
        <v>1</v>
      </c>
      <c r="W435">
        <v>0</v>
      </c>
      <c r="X435">
        <v>1092262719</v>
      </c>
      <c r="Y435">
        <v>119</v>
      </c>
      <c r="AA435">
        <v>9.8800000000000008</v>
      </c>
      <c r="AB435">
        <v>0</v>
      </c>
      <c r="AC435">
        <v>0</v>
      </c>
      <c r="AD435">
        <v>0</v>
      </c>
      <c r="AE435">
        <v>1.58</v>
      </c>
      <c r="AF435">
        <v>0</v>
      </c>
      <c r="AG435">
        <v>0</v>
      </c>
      <c r="AH435">
        <v>0</v>
      </c>
      <c r="AI435">
        <v>6.25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3</v>
      </c>
      <c r="AT435">
        <v>119</v>
      </c>
      <c r="AU435" t="s">
        <v>3</v>
      </c>
      <c r="AV435">
        <v>0</v>
      </c>
      <c r="AW435">
        <v>2</v>
      </c>
      <c r="AX435">
        <v>35799929</v>
      </c>
      <c r="AY435">
        <v>1</v>
      </c>
      <c r="AZ435">
        <v>0</v>
      </c>
      <c r="BA435">
        <v>435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Y435*Source!I847</f>
        <v>67.83</v>
      </c>
      <c r="CY435">
        <f t="shared" si="24"/>
        <v>9.8800000000000008</v>
      </c>
      <c r="CZ435">
        <f t="shared" si="25"/>
        <v>1.58</v>
      </c>
      <c r="DA435">
        <f t="shared" si="26"/>
        <v>6.25</v>
      </c>
      <c r="DB435">
        <f t="shared" si="27"/>
        <v>188.02</v>
      </c>
      <c r="DC435">
        <f t="shared" si="28"/>
        <v>0</v>
      </c>
    </row>
    <row r="436" spans="1:107">
      <c r="A436">
        <f>ROW(Source!A847)</f>
        <v>847</v>
      </c>
      <c r="B436">
        <v>33525518</v>
      </c>
      <c r="C436">
        <v>35799758</v>
      </c>
      <c r="D436">
        <v>29109781</v>
      </c>
      <c r="E436">
        <v>1</v>
      </c>
      <c r="F436">
        <v>1</v>
      </c>
      <c r="G436">
        <v>1</v>
      </c>
      <c r="H436">
        <v>3</v>
      </c>
      <c r="I436" t="s">
        <v>681</v>
      </c>
      <c r="J436" t="s">
        <v>682</v>
      </c>
      <c r="K436" t="s">
        <v>683</v>
      </c>
      <c r="L436">
        <v>1346</v>
      </c>
      <c r="N436">
        <v>1009</v>
      </c>
      <c r="O436" t="s">
        <v>191</v>
      </c>
      <c r="P436" t="s">
        <v>191</v>
      </c>
      <c r="Q436">
        <v>1</v>
      </c>
      <c r="W436">
        <v>0</v>
      </c>
      <c r="X436">
        <v>-306339415</v>
      </c>
      <c r="Y436">
        <v>9</v>
      </c>
      <c r="AA436">
        <v>60.38</v>
      </c>
      <c r="AB436">
        <v>0</v>
      </c>
      <c r="AC436">
        <v>0</v>
      </c>
      <c r="AD436">
        <v>0</v>
      </c>
      <c r="AE436">
        <v>11.12</v>
      </c>
      <c r="AF436">
        <v>0</v>
      </c>
      <c r="AG436">
        <v>0</v>
      </c>
      <c r="AH436">
        <v>0</v>
      </c>
      <c r="AI436">
        <v>5.43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9</v>
      </c>
      <c r="AU436" t="s">
        <v>3</v>
      </c>
      <c r="AV436">
        <v>0</v>
      </c>
      <c r="AW436">
        <v>2</v>
      </c>
      <c r="AX436">
        <v>35799930</v>
      </c>
      <c r="AY436">
        <v>1</v>
      </c>
      <c r="AZ436">
        <v>0</v>
      </c>
      <c r="BA436">
        <v>436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Y436*Source!I847</f>
        <v>5.13</v>
      </c>
      <c r="CY436">
        <f t="shared" si="24"/>
        <v>60.38</v>
      </c>
      <c r="CZ436">
        <f t="shared" si="25"/>
        <v>11.12</v>
      </c>
      <c r="DA436">
        <f t="shared" si="26"/>
        <v>5.43</v>
      </c>
      <c r="DB436">
        <f t="shared" si="27"/>
        <v>100.08</v>
      </c>
      <c r="DC436">
        <f t="shared" si="28"/>
        <v>0</v>
      </c>
    </row>
    <row r="437" spans="1:107">
      <c r="A437">
        <f>ROW(Source!A847)</f>
        <v>847</v>
      </c>
      <c r="B437">
        <v>33525518</v>
      </c>
      <c r="C437">
        <v>35799758</v>
      </c>
      <c r="D437">
        <v>29109782</v>
      </c>
      <c r="E437">
        <v>1</v>
      </c>
      <c r="F437">
        <v>1</v>
      </c>
      <c r="G437">
        <v>1</v>
      </c>
      <c r="H437">
        <v>3</v>
      </c>
      <c r="I437" t="s">
        <v>684</v>
      </c>
      <c r="J437" t="s">
        <v>685</v>
      </c>
      <c r="K437" t="s">
        <v>686</v>
      </c>
      <c r="L437">
        <v>1346</v>
      </c>
      <c r="N437">
        <v>1009</v>
      </c>
      <c r="O437" t="s">
        <v>191</v>
      </c>
      <c r="P437" t="s">
        <v>191</v>
      </c>
      <c r="Q437">
        <v>1</v>
      </c>
      <c r="W437">
        <v>0</v>
      </c>
      <c r="X437">
        <v>-71279152</v>
      </c>
      <c r="Y437">
        <v>85</v>
      </c>
      <c r="AA437">
        <v>16.309999999999999</v>
      </c>
      <c r="AB437">
        <v>0</v>
      </c>
      <c r="AC437">
        <v>0</v>
      </c>
      <c r="AD437">
        <v>0</v>
      </c>
      <c r="AE437">
        <v>4.3600000000000003</v>
      </c>
      <c r="AF437">
        <v>0</v>
      </c>
      <c r="AG437">
        <v>0</v>
      </c>
      <c r="AH437">
        <v>0</v>
      </c>
      <c r="AI437">
        <v>3.74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85</v>
      </c>
      <c r="AU437" t="s">
        <v>3</v>
      </c>
      <c r="AV437">
        <v>0</v>
      </c>
      <c r="AW437">
        <v>2</v>
      </c>
      <c r="AX437">
        <v>35799931</v>
      </c>
      <c r="AY437">
        <v>1</v>
      </c>
      <c r="AZ437">
        <v>0</v>
      </c>
      <c r="BA437">
        <v>437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Y437*Source!I847</f>
        <v>48.449999999999996</v>
      </c>
      <c r="CY437">
        <f t="shared" si="24"/>
        <v>16.309999999999999</v>
      </c>
      <c r="CZ437">
        <f t="shared" si="25"/>
        <v>4.3600000000000003</v>
      </c>
      <c r="DA437">
        <f t="shared" si="26"/>
        <v>3.74</v>
      </c>
      <c r="DB437">
        <f t="shared" si="27"/>
        <v>370.6</v>
      </c>
      <c r="DC437">
        <f t="shared" si="28"/>
        <v>0</v>
      </c>
    </row>
    <row r="438" spans="1:107">
      <c r="A438">
        <f>ROW(Source!A847)</f>
        <v>847</v>
      </c>
      <c r="B438">
        <v>33525518</v>
      </c>
      <c r="C438">
        <v>35799758</v>
      </c>
      <c r="D438">
        <v>29110699</v>
      </c>
      <c r="E438">
        <v>1</v>
      </c>
      <c r="F438">
        <v>1</v>
      </c>
      <c r="G438">
        <v>1</v>
      </c>
      <c r="H438">
        <v>3</v>
      </c>
      <c r="I438" t="s">
        <v>481</v>
      </c>
      <c r="J438" t="s">
        <v>483</v>
      </c>
      <c r="K438" t="s">
        <v>482</v>
      </c>
      <c r="L438">
        <v>1301</v>
      </c>
      <c r="N438">
        <v>1003</v>
      </c>
      <c r="O438" t="s">
        <v>174</v>
      </c>
      <c r="P438" t="s">
        <v>174</v>
      </c>
      <c r="Q438">
        <v>1</v>
      </c>
      <c r="W438">
        <v>0</v>
      </c>
      <c r="X438">
        <v>1063889258</v>
      </c>
      <c r="Y438">
        <v>120</v>
      </c>
      <c r="AA438">
        <v>1.23</v>
      </c>
      <c r="AB438">
        <v>0</v>
      </c>
      <c r="AC438">
        <v>0</v>
      </c>
      <c r="AD438">
        <v>0</v>
      </c>
      <c r="AE438">
        <v>0.17</v>
      </c>
      <c r="AF438">
        <v>0</v>
      </c>
      <c r="AG438">
        <v>0</v>
      </c>
      <c r="AH438">
        <v>0</v>
      </c>
      <c r="AI438">
        <v>7.24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120</v>
      </c>
      <c r="AU438" t="s">
        <v>3</v>
      </c>
      <c r="AV438">
        <v>0</v>
      </c>
      <c r="AW438">
        <v>2</v>
      </c>
      <c r="AX438">
        <v>35799932</v>
      </c>
      <c r="AY438">
        <v>1</v>
      </c>
      <c r="AZ438">
        <v>0</v>
      </c>
      <c r="BA438">
        <v>438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Y438*Source!I847</f>
        <v>68.399999999999991</v>
      </c>
      <c r="CY438">
        <f t="shared" si="24"/>
        <v>1.23</v>
      </c>
      <c r="CZ438">
        <f t="shared" si="25"/>
        <v>0.17</v>
      </c>
      <c r="DA438">
        <f t="shared" si="26"/>
        <v>7.24</v>
      </c>
      <c r="DB438">
        <f t="shared" si="27"/>
        <v>20.399999999999999</v>
      </c>
      <c r="DC438">
        <f t="shared" si="28"/>
        <v>0</v>
      </c>
    </row>
    <row r="439" spans="1:107">
      <c r="A439">
        <f>ROW(Source!A847)</f>
        <v>847</v>
      </c>
      <c r="B439">
        <v>33525518</v>
      </c>
      <c r="C439">
        <v>35799758</v>
      </c>
      <c r="D439">
        <v>29110797</v>
      </c>
      <c r="E439">
        <v>1</v>
      </c>
      <c r="F439">
        <v>1</v>
      </c>
      <c r="G439">
        <v>1</v>
      </c>
      <c r="H439">
        <v>3</v>
      </c>
      <c r="I439" t="s">
        <v>477</v>
      </c>
      <c r="J439" t="s">
        <v>479</v>
      </c>
      <c r="K439" t="s">
        <v>478</v>
      </c>
      <c r="L439">
        <v>1301</v>
      </c>
      <c r="N439">
        <v>1003</v>
      </c>
      <c r="O439" t="s">
        <v>174</v>
      </c>
      <c r="P439" t="s">
        <v>174</v>
      </c>
      <c r="Q439">
        <v>1</v>
      </c>
      <c r="W439">
        <v>0</v>
      </c>
      <c r="X439">
        <v>1919953005</v>
      </c>
      <c r="Y439">
        <v>82</v>
      </c>
      <c r="AA439">
        <v>15.5</v>
      </c>
      <c r="AB439">
        <v>0</v>
      </c>
      <c r="AC439">
        <v>0</v>
      </c>
      <c r="AD439">
        <v>0</v>
      </c>
      <c r="AE439">
        <v>1.74</v>
      </c>
      <c r="AF439">
        <v>0</v>
      </c>
      <c r="AG439">
        <v>0</v>
      </c>
      <c r="AH439">
        <v>0</v>
      </c>
      <c r="AI439">
        <v>8.91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82</v>
      </c>
      <c r="AU439" t="s">
        <v>3</v>
      </c>
      <c r="AV439">
        <v>0</v>
      </c>
      <c r="AW439">
        <v>2</v>
      </c>
      <c r="AX439">
        <v>35799933</v>
      </c>
      <c r="AY439">
        <v>1</v>
      </c>
      <c r="AZ439">
        <v>0</v>
      </c>
      <c r="BA439">
        <v>439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Y439*Source!I847</f>
        <v>46.739999999999995</v>
      </c>
      <c r="CY439">
        <f t="shared" si="24"/>
        <v>15.5</v>
      </c>
      <c r="CZ439">
        <f t="shared" si="25"/>
        <v>1.74</v>
      </c>
      <c r="DA439">
        <f t="shared" si="26"/>
        <v>8.91</v>
      </c>
      <c r="DB439">
        <f t="shared" si="27"/>
        <v>142.68</v>
      </c>
      <c r="DC439">
        <f t="shared" si="28"/>
        <v>0</v>
      </c>
    </row>
    <row r="440" spans="1:107">
      <c r="A440">
        <f>ROW(Source!A847)</f>
        <v>847</v>
      </c>
      <c r="B440">
        <v>33525518</v>
      </c>
      <c r="C440">
        <v>35799758</v>
      </c>
      <c r="D440">
        <v>29110815</v>
      </c>
      <c r="E440">
        <v>1</v>
      </c>
      <c r="F440">
        <v>1</v>
      </c>
      <c r="G440">
        <v>1</v>
      </c>
      <c r="H440">
        <v>3</v>
      </c>
      <c r="I440" t="s">
        <v>687</v>
      </c>
      <c r="J440" t="s">
        <v>688</v>
      </c>
      <c r="K440" t="s">
        <v>689</v>
      </c>
      <c r="L440">
        <v>1301</v>
      </c>
      <c r="N440">
        <v>1003</v>
      </c>
      <c r="O440" t="s">
        <v>174</v>
      </c>
      <c r="P440" t="s">
        <v>174</v>
      </c>
      <c r="Q440">
        <v>1</v>
      </c>
      <c r="W440">
        <v>0</v>
      </c>
      <c r="X440">
        <v>-1169660804</v>
      </c>
      <c r="Y440">
        <v>116</v>
      </c>
      <c r="AA440">
        <v>6.28</v>
      </c>
      <c r="AB440">
        <v>0</v>
      </c>
      <c r="AC440">
        <v>0</v>
      </c>
      <c r="AD440">
        <v>0</v>
      </c>
      <c r="AE440">
        <v>0.85</v>
      </c>
      <c r="AF440">
        <v>0</v>
      </c>
      <c r="AG440">
        <v>0</v>
      </c>
      <c r="AH440">
        <v>0</v>
      </c>
      <c r="AI440">
        <v>7.39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116</v>
      </c>
      <c r="AU440" t="s">
        <v>3</v>
      </c>
      <c r="AV440">
        <v>0</v>
      </c>
      <c r="AW440">
        <v>2</v>
      </c>
      <c r="AX440">
        <v>35799934</v>
      </c>
      <c r="AY440">
        <v>1</v>
      </c>
      <c r="AZ440">
        <v>0</v>
      </c>
      <c r="BA440">
        <v>440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Y440*Source!I847</f>
        <v>66.11999999999999</v>
      </c>
      <c r="CY440">
        <f t="shared" si="24"/>
        <v>6.28</v>
      </c>
      <c r="CZ440">
        <f t="shared" si="25"/>
        <v>0.85</v>
      </c>
      <c r="DA440">
        <f t="shared" si="26"/>
        <v>7.39</v>
      </c>
      <c r="DB440">
        <f t="shared" si="27"/>
        <v>98.6</v>
      </c>
      <c r="DC440">
        <f t="shared" si="28"/>
        <v>0</v>
      </c>
    </row>
    <row r="441" spans="1:107">
      <c r="A441">
        <f>ROW(Source!A847)</f>
        <v>847</v>
      </c>
      <c r="B441">
        <v>33525518</v>
      </c>
      <c r="C441">
        <v>35799758</v>
      </c>
      <c r="D441">
        <v>29111455</v>
      </c>
      <c r="E441">
        <v>1</v>
      </c>
      <c r="F441">
        <v>1</v>
      </c>
      <c r="G441">
        <v>1</v>
      </c>
      <c r="H441">
        <v>3</v>
      </c>
      <c r="I441" t="s">
        <v>690</v>
      </c>
      <c r="J441" t="s">
        <v>691</v>
      </c>
      <c r="K441" t="s">
        <v>692</v>
      </c>
      <c r="L441">
        <v>1327</v>
      </c>
      <c r="N441">
        <v>1005</v>
      </c>
      <c r="O441" t="s">
        <v>184</v>
      </c>
      <c r="P441" t="s">
        <v>184</v>
      </c>
      <c r="Q441">
        <v>1</v>
      </c>
      <c r="W441">
        <v>0</v>
      </c>
      <c r="X441">
        <v>-1126346608</v>
      </c>
      <c r="Y441">
        <v>212</v>
      </c>
      <c r="AA441">
        <v>78.010000000000005</v>
      </c>
      <c r="AB441">
        <v>0</v>
      </c>
      <c r="AC441">
        <v>0</v>
      </c>
      <c r="AD441">
        <v>0</v>
      </c>
      <c r="AE441">
        <v>15.06</v>
      </c>
      <c r="AF441">
        <v>0</v>
      </c>
      <c r="AG441">
        <v>0</v>
      </c>
      <c r="AH441">
        <v>0</v>
      </c>
      <c r="AI441">
        <v>5.18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212</v>
      </c>
      <c r="AU441" t="s">
        <v>3</v>
      </c>
      <c r="AV441">
        <v>0</v>
      </c>
      <c r="AW441">
        <v>2</v>
      </c>
      <c r="AX441">
        <v>35799935</v>
      </c>
      <c r="AY441">
        <v>1</v>
      </c>
      <c r="AZ441">
        <v>0</v>
      </c>
      <c r="BA441">
        <v>441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Y441*Source!I847</f>
        <v>120.83999999999999</v>
      </c>
      <c r="CY441">
        <f t="shared" si="24"/>
        <v>78.010000000000005</v>
      </c>
      <c r="CZ441">
        <f t="shared" si="25"/>
        <v>15.06</v>
      </c>
      <c r="DA441">
        <f t="shared" si="26"/>
        <v>5.18</v>
      </c>
      <c r="DB441">
        <f t="shared" si="27"/>
        <v>3192.72</v>
      </c>
      <c r="DC441">
        <f t="shared" si="28"/>
        <v>0</v>
      </c>
    </row>
    <row r="442" spans="1:107">
      <c r="A442">
        <f>ROW(Source!A847)</f>
        <v>847</v>
      </c>
      <c r="B442">
        <v>33525518</v>
      </c>
      <c r="C442">
        <v>35799758</v>
      </c>
      <c r="D442">
        <v>29114733</v>
      </c>
      <c r="E442">
        <v>1</v>
      </c>
      <c r="F442">
        <v>1</v>
      </c>
      <c r="G442">
        <v>1</v>
      </c>
      <c r="H442">
        <v>3</v>
      </c>
      <c r="I442" t="s">
        <v>693</v>
      </c>
      <c r="J442" t="s">
        <v>694</v>
      </c>
      <c r="K442" t="s">
        <v>695</v>
      </c>
      <c r="L442">
        <v>1354</v>
      </c>
      <c r="N442">
        <v>1010</v>
      </c>
      <c r="O442" t="s">
        <v>238</v>
      </c>
      <c r="P442" t="s">
        <v>238</v>
      </c>
      <c r="Q442">
        <v>1</v>
      </c>
      <c r="W442">
        <v>0</v>
      </c>
      <c r="X442">
        <v>-1352915271</v>
      </c>
      <c r="Y442">
        <v>735</v>
      </c>
      <c r="AA442">
        <v>0.28999999999999998</v>
      </c>
      <c r="AB442">
        <v>0</v>
      </c>
      <c r="AC442">
        <v>0</v>
      </c>
      <c r="AD442">
        <v>0</v>
      </c>
      <c r="AE442">
        <v>0.02</v>
      </c>
      <c r="AF442">
        <v>0</v>
      </c>
      <c r="AG442">
        <v>0</v>
      </c>
      <c r="AH442">
        <v>0</v>
      </c>
      <c r="AI442">
        <v>14.7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3</v>
      </c>
      <c r="AT442">
        <v>735</v>
      </c>
      <c r="AU442" t="s">
        <v>3</v>
      </c>
      <c r="AV442">
        <v>0</v>
      </c>
      <c r="AW442">
        <v>2</v>
      </c>
      <c r="AX442">
        <v>35799936</v>
      </c>
      <c r="AY442">
        <v>1</v>
      </c>
      <c r="AZ442">
        <v>0</v>
      </c>
      <c r="BA442">
        <v>442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Y442*Source!I847</f>
        <v>418.95</v>
      </c>
      <c r="CY442">
        <f t="shared" si="24"/>
        <v>0.28999999999999998</v>
      </c>
      <c r="CZ442">
        <f t="shared" si="25"/>
        <v>0.02</v>
      </c>
      <c r="DA442">
        <f t="shared" si="26"/>
        <v>14.7</v>
      </c>
      <c r="DB442">
        <f t="shared" si="27"/>
        <v>14.7</v>
      </c>
      <c r="DC442">
        <f t="shared" si="28"/>
        <v>0</v>
      </c>
    </row>
    <row r="443" spans="1:107">
      <c r="A443">
        <f>ROW(Source!A847)</f>
        <v>847</v>
      </c>
      <c r="B443">
        <v>33525518</v>
      </c>
      <c r="C443">
        <v>35799758</v>
      </c>
      <c r="D443">
        <v>29114734</v>
      </c>
      <c r="E443">
        <v>1</v>
      </c>
      <c r="F443">
        <v>1</v>
      </c>
      <c r="G443">
        <v>1</v>
      </c>
      <c r="H443">
        <v>3</v>
      </c>
      <c r="I443" t="s">
        <v>696</v>
      </c>
      <c r="J443" t="s">
        <v>697</v>
      </c>
      <c r="K443" t="s">
        <v>698</v>
      </c>
      <c r="L443">
        <v>1354</v>
      </c>
      <c r="N443">
        <v>1010</v>
      </c>
      <c r="O443" t="s">
        <v>238</v>
      </c>
      <c r="P443" t="s">
        <v>238</v>
      </c>
      <c r="Q443">
        <v>1</v>
      </c>
      <c r="W443">
        <v>0</v>
      </c>
      <c r="X443">
        <v>1370092194</v>
      </c>
      <c r="Y443">
        <v>1855</v>
      </c>
      <c r="AA443">
        <v>0.37</v>
      </c>
      <c r="AB443">
        <v>0</v>
      </c>
      <c r="AC443">
        <v>0</v>
      </c>
      <c r="AD443">
        <v>0</v>
      </c>
      <c r="AE443">
        <v>0.03</v>
      </c>
      <c r="AF443">
        <v>0</v>
      </c>
      <c r="AG443">
        <v>0</v>
      </c>
      <c r="AH443">
        <v>0</v>
      </c>
      <c r="AI443">
        <v>12.33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3</v>
      </c>
      <c r="AT443">
        <v>1855</v>
      </c>
      <c r="AU443" t="s">
        <v>3</v>
      </c>
      <c r="AV443">
        <v>0</v>
      </c>
      <c r="AW443">
        <v>2</v>
      </c>
      <c r="AX443">
        <v>35799937</v>
      </c>
      <c r="AY443">
        <v>1</v>
      </c>
      <c r="AZ443">
        <v>0</v>
      </c>
      <c r="BA443">
        <v>443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Y443*Source!I847</f>
        <v>1057.3499999999999</v>
      </c>
      <c r="CY443">
        <f t="shared" si="24"/>
        <v>0.37</v>
      </c>
      <c r="CZ443">
        <f t="shared" si="25"/>
        <v>0.03</v>
      </c>
      <c r="DA443">
        <f t="shared" si="26"/>
        <v>12.33</v>
      </c>
      <c r="DB443">
        <f t="shared" si="27"/>
        <v>55.65</v>
      </c>
      <c r="DC443">
        <f t="shared" si="28"/>
        <v>0</v>
      </c>
    </row>
    <row r="444" spans="1:107">
      <c r="A444">
        <f>ROW(Source!A847)</f>
        <v>847</v>
      </c>
      <c r="B444">
        <v>33525518</v>
      </c>
      <c r="C444">
        <v>35799758</v>
      </c>
      <c r="D444">
        <v>29114482</v>
      </c>
      <c r="E444">
        <v>1</v>
      </c>
      <c r="F444">
        <v>1</v>
      </c>
      <c r="G444">
        <v>1</v>
      </c>
      <c r="H444">
        <v>3</v>
      </c>
      <c r="I444" t="s">
        <v>453</v>
      </c>
      <c r="J444" t="s">
        <v>455</v>
      </c>
      <c r="K444" t="s">
        <v>454</v>
      </c>
      <c r="L444">
        <v>1354</v>
      </c>
      <c r="N444">
        <v>1010</v>
      </c>
      <c r="O444" t="s">
        <v>238</v>
      </c>
      <c r="P444" t="s">
        <v>238</v>
      </c>
      <c r="Q444">
        <v>1</v>
      </c>
      <c r="W444">
        <v>0</v>
      </c>
      <c r="X444">
        <v>-520920930</v>
      </c>
      <c r="Y444">
        <v>153</v>
      </c>
      <c r="AA444">
        <v>0.32</v>
      </c>
      <c r="AB444">
        <v>0</v>
      </c>
      <c r="AC444">
        <v>0</v>
      </c>
      <c r="AD444">
        <v>0</v>
      </c>
      <c r="AE444">
        <v>7.0000000000000007E-2</v>
      </c>
      <c r="AF444">
        <v>0</v>
      </c>
      <c r="AG444">
        <v>0</v>
      </c>
      <c r="AH444">
        <v>0</v>
      </c>
      <c r="AI444">
        <v>4.59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3</v>
      </c>
      <c r="AT444">
        <v>153</v>
      </c>
      <c r="AU444" t="s">
        <v>3</v>
      </c>
      <c r="AV444">
        <v>0</v>
      </c>
      <c r="AW444">
        <v>2</v>
      </c>
      <c r="AX444">
        <v>35799938</v>
      </c>
      <c r="AY444">
        <v>1</v>
      </c>
      <c r="AZ444">
        <v>0</v>
      </c>
      <c r="BA444">
        <v>444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Y444*Source!I847</f>
        <v>87.21</v>
      </c>
      <c r="CY444">
        <f t="shared" si="24"/>
        <v>0.32</v>
      </c>
      <c r="CZ444">
        <f t="shared" si="25"/>
        <v>7.0000000000000007E-2</v>
      </c>
      <c r="DA444">
        <f t="shared" si="26"/>
        <v>4.59</v>
      </c>
      <c r="DB444">
        <f t="shared" si="27"/>
        <v>10.71</v>
      </c>
      <c r="DC444">
        <f t="shared" si="28"/>
        <v>0</v>
      </c>
    </row>
    <row r="445" spans="1:107">
      <c r="A445">
        <f>ROW(Source!A847)</f>
        <v>847</v>
      </c>
      <c r="B445">
        <v>33525518</v>
      </c>
      <c r="C445">
        <v>35799758</v>
      </c>
      <c r="D445">
        <v>29129584</v>
      </c>
      <c r="E445">
        <v>1</v>
      </c>
      <c r="F445">
        <v>1</v>
      </c>
      <c r="G445">
        <v>1</v>
      </c>
      <c r="H445">
        <v>3</v>
      </c>
      <c r="I445" t="s">
        <v>699</v>
      </c>
      <c r="J445" t="s">
        <v>700</v>
      </c>
      <c r="K445" t="s">
        <v>701</v>
      </c>
      <c r="L445">
        <v>1301</v>
      </c>
      <c r="N445">
        <v>1003</v>
      </c>
      <c r="O445" t="s">
        <v>174</v>
      </c>
      <c r="P445" t="s">
        <v>174</v>
      </c>
      <c r="Q445">
        <v>1</v>
      </c>
      <c r="W445">
        <v>0</v>
      </c>
      <c r="X445">
        <v>-1665253311</v>
      </c>
      <c r="Y445">
        <v>88</v>
      </c>
      <c r="AA445">
        <v>53.07</v>
      </c>
      <c r="AB445">
        <v>0</v>
      </c>
      <c r="AC445">
        <v>0</v>
      </c>
      <c r="AD445">
        <v>0</v>
      </c>
      <c r="AE445">
        <v>7.22</v>
      </c>
      <c r="AF445">
        <v>0</v>
      </c>
      <c r="AG445">
        <v>0</v>
      </c>
      <c r="AH445">
        <v>0</v>
      </c>
      <c r="AI445">
        <v>7.35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0</v>
      </c>
      <c r="AQ445">
        <v>0</v>
      </c>
      <c r="AR445">
        <v>0</v>
      </c>
      <c r="AS445" t="s">
        <v>3</v>
      </c>
      <c r="AT445">
        <v>88</v>
      </c>
      <c r="AU445" t="s">
        <v>3</v>
      </c>
      <c r="AV445">
        <v>0</v>
      </c>
      <c r="AW445">
        <v>2</v>
      </c>
      <c r="AX445">
        <v>35799939</v>
      </c>
      <c r="AY445">
        <v>1</v>
      </c>
      <c r="AZ445">
        <v>0</v>
      </c>
      <c r="BA445">
        <v>445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Y445*Source!I847</f>
        <v>50.16</v>
      </c>
      <c r="CY445">
        <f t="shared" si="24"/>
        <v>53.07</v>
      </c>
      <c r="CZ445">
        <f t="shared" si="25"/>
        <v>7.22</v>
      </c>
      <c r="DA445">
        <f t="shared" si="26"/>
        <v>7.35</v>
      </c>
      <c r="DB445">
        <f t="shared" si="27"/>
        <v>635.36</v>
      </c>
      <c r="DC445">
        <f t="shared" si="28"/>
        <v>0</v>
      </c>
    </row>
    <row r="446" spans="1:107">
      <c r="A446">
        <f>ROW(Source!A847)</f>
        <v>847</v>
      </c>
      <c r="B446">
        <v>33525518</v>
      </c>
      <c r="C446">
        <v>35799758</v>
      </c>
      <c r="D446">
        <v>29129619</v>
      </c>
      <c r="E446">
        <v>1</v>
      </c>
      <c r="F446">
        <v>1</v>
      </c>
      <c r="G446">
        <v>1</v>
      </c>
      <c r="H446">
        <v>3</v>
      </c>
      <c r="I446" t="s">
        <v>702</v>
      </c>
      <c r="J446" t="s">
        <v>703</v>
      </c>
      <c r="K446" t="s">
        <v>704</v>
      </c>
      <c r="L446">
        <v>1301</v>
      </c>
      <c r="N446">
        <v>1003</v>
      </c>
      <c r="O446" t="s">
        <v>174</v>
      </c>
      <c r="P446" t="s">
        <v>174</v>
      </c>
      <c r="Q446">
        <v>1</v>
      </c>
      <c r="W446">
        <v>0</v>
      </c>
      <c r="X446">
        <v>1030922947</v>
      </c>
      <c r="Y446">
        <v>225</v>
      </c>
      <c r="AA446">
        <v>61.61</v>
      </c>
      <c r="AB446">
        <v>0</v>
      </c>
      <c r="AC446">
        <v>0</v>
      </c>
      <c r="AD446">
        <v>0</v>
      </c>
      <c r="AE446">
        <v>8.44</v>
      </c>
      <c r="AF446">
        <v>0</v>
      </c>
      <c r="AG446">
        <v>0</v>
      </c>
      <c r="AH446">
        <v>0</v>
      </c>
      <c r="AI446">
        <v>7.3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3</v>
      </c>
      <c r="AT446">
        <v>225</v>
      </c>
      <c r="AU446" t="s">
        <v>3</v>
      </c>
      <c r="AV446">
        <v>0</v>
      </c>
      <c r="AW446">
        <v>2</v>
      </c>
      <c r="AX446">
        <v>35799940</v>
      </c>
      <c r="AY446">
        <v>1</v>
      </c>
      <c r="AZ446">
        <v>0</v>
      </c>
      <c r="BA446">
        <v>446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Y446*Source!I847</f>
        <v>128.25</v>
      </c>
      <c r="CY446">
        <f t="shared" si="24"/>
        <v>61.61</v>
      </c>
      <c r="CZ446">
        <f t="shared" si="25"/>
        <v>8.44</v>
      </c>
      <c r="DA446">
        <f t="shared" si="26"/>
        <v>7.3</v>
      </c>
      <c r="DB446">
        <f t="shared" si="27"/>
        <v>1899</v>
      </c>
      <c r="DC446">
        <f t="shared" si="28"/>
        <v>0</v>
      </c>
    </row>
    <row r="447" spans="1:107">
      <c r="A447">
        <f>ROW(Source!A847)</f>
        <v>847</v>
      </c>
      <c r="B447">
        <v>33525518</v>
      </c>
      <c r="C447">
        <v>35799758</v>
      </c>
      <c r="D447">
        <v>29129634</v>
      </c>
      <c r="E447">
        <v>1</v>
      </c>
      <c r="F447">
        <v>1</v>
      </c>
      <c r="G447">
        <v>1</v>
      </c>
      <c r="H447">
        <v>3</v>
      </c>
      <c r="I447" t="s">
        <v>445</v>
      </c>
      <c r="J447" t="s">
        <v>447</v>
      </c>
      <c r="K447" t="s">
        <v>446</v>
      </c>
      <c r="L447">
        <v>1301</v>
      </c>
      <c r="N447">
        <v>1003</v>
      </c>
      <c r="O447" t="s">
        <v>174</v>
      </c>
      <c r="P447" t="s">
        <v>174</v>
      </c>
      <c r="Q447">
        <v>1</v>
      </c>
      <c r="W447">
        <v>0</v>
      </c>
      <c r="X447">
        <v>-234707112</v>
      </c>
      <c r="Y447">
        <v>46</v>
      </c>
      <c r="AA447">
        <v>37.020000000000003</v>
      </c>
      <c r="AB447">
        <v>0</v>
      </c>
      <c r="AC447">
        <v>0</v>
      </c>
      <c r="AD447">
        <v>0</v>
      </c>
      <c r="AE447">
        <v>3.32</v>
      </c>
      <c r="AF447">
        <v>0</v>
      </c>
      <c r="AG447">
        <v>0</v>
      </c>
      <c r="AH447">
        <v>0</v>
      </c>
      <c r="AI447">
        <v>11.15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46</v>
      </c>
      <c r="AU447" t="s">
        <v>3</v>
      </c>
      <c r="AV447">
        <v>0</v>
      </c>
      <c r="AW447">
        <v>2</v>
      </c>
      <c r="AX447">
        <v>35799941</v>
      </c>
      <c r="AY447">
        <v>1</v>
      </c>
      <c r="AZ447">
        <v>0</v>
      </c>
      <c r="BA447">
        <v>447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Y447*Source!I847</f>
        <v>26.22</v>
      </c>
      <c r="CY447">
        <f t="shared" si="24"/>
        <v>37.020000000000003</v>
      </c>
      <c r="CZ447">
        <f t="shared" si="25"/>
        <v>3.32</v>
      </c>
      <c r="DA447">
        <f t="shared" si="26"/>
        <v>11.15</v>
      </c>
      <c r="DB447">
        <f t="shared" si="27"/>
        <v>152.72</v>
      </c>
      <c r="DC447">
        <f t="shared" si="28"/>
        <v>0</v>
      </c>
    </row>
    <row r="448" spans="1:107">
      <c r="A448">
        <f>ROW(Source!A848)</f>
        <v>848</v>
      </c>
      <c r="B448">
        <v>33525518</v>
      </c>
      <c r="C448">
        <v>35802068</v>
      </c>
      <c r="D448">
        <v>29364679</v>
      </c>
      <c r="E448">
        <v>1</v>
      </c>
      <c r="F448">
        <v>1</v>
      </c>
      <c r="G448">
        <v>1</v>
      </c>
      <c r="H448">
        <v>1</v>
      </c>
      <c r="I448" t="s">
        <v>705</v>
      </c>
      <c r="J448" t="s">
        <v>3</v>
      </c>
      <c r="K448" t="s">
        <v>706</v>
      </c>
      <c r="L448">
        <v>1369</v>
      </c>
      <c r="N448">
        <v>1013</v>
      </c>
      <c r="O448" t="s">
        <v>579</v>
      </c>
      <c r="P448" t="s">
        <v>579</v>
      </c>
      <c r="Q448">
        <v>1</v>
      </c>
      <c r="W448">
        <v>0</v>
      </c>
      <c r="X448">
        <v>931378261</v>
      </c>
      <c r="Y448">
        <v>30.48</v>
      </c>
      <c r="AA448">
        <v>0</v>
      </c>
      <c r="AB448">
        <v>0</v>
      </c>
      <c r="AC448">
        <v>0</v>
      </c>
      <c r="AD448">
        <v>282.02999999999997</v>
      </c>
      <c r="AE448">
        <v>0</v>
      </c>
      <c r="AF448">
        <v>0</v>
      </c>
      <c r="AG448">
        <v>0</v>
      </c>
      <c r="AH448">
        <v>282.02999999999997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3</v>
      </c>
      <c r="AT448">
        <v>30.48</v>
      </c>
      <c r="AU448" t="s">
        <v>3</v>
      </c>
      <c r="AV448">
        <v>1</v>
      </c>
      <c r="AW448">
        <v>2</v>
      </c>
      <c r="AX448">
        <v>35802070</v>
      </c>
      <c r="AY448">
        <v>1</v>
      </c>
      <c r="AZ448">
        <v>0</v>
      </c>
      <c r="BA448">
        <v>448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Y448*Source!I848</f>
        <v>1.524</v>
      </c>
      <c r="CY448">
        <f>AD448</f>
        <v>282.02999999999997</v>
      </c>
      <c r="CZ448">
        <f>AH448</f>
        <v>282.02999999999997</v>
      </c>
      <c r="DA448">
        <f>AL448</f>
        <v>1</v>
      </c>
      <c r="DB448">
        <f t="shared" si="27"/>
        <v>8596.27</v>
      </c>
      <c r="DC448">
        <f t="shared" si="28"/>
        <v>0</v>
      </c>
    </row>
    <row r="449" spans="1:107">
      <c r="A449">
        <f>ROW(Source!A848)</f>
        <v>848</v>
      </c>
      <c r="B449">
        <v>33525518</v>
      </c>
      <c r="C449">
        <v>35802068</v>
      </c>
      <c r="D449">
        <v>121548</v>
      </c>
      <c r="E449">
        <v>1</v>
      </c>
      <c r="F449">
        <v>1</v>
      </c>
      <c r="G449">
        <v>1</v>
      </c>
      <c r="H449">
        <v>1</v>
      </c>
      <c r="I449" t="s">
        <v>30</v>
      </c>
      <c r="J449" t="s">
        <v>3</v>
      </c>
      <c r="K449" t="s">
        <v>580</v>
      </c>
      <c r="L449">
        <v>608254</v>
      </c>
      <c r="N449">
        <v>1013</v>
      </c>
      <c r="O449" t="s">
        <v>581</v>
      </c>
      <c r="P449" t="s">
        <v>581</v>
      </c>
      <c r="Q449">
        <v>1</v>
      </c>
      <c r="W449">
        <v>0</v>
      </c>
      <c r="X449">
        <v>-185737400</v>
      </c>
      <c r="Y449">
        <v>0.03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3</v>
      </c>
      <c r="AT449">
        <v>0.03</v>
      </c>
      <c r="AU449" t="s">
        <v>3</v>
      </c>
      <c r="AV449">
        <v>2</v>
      </c>
      <c r="AW449">
        <v>2</v>
      </c>
      <c r="AX449">
        <v>35802071</v>
      </c>
      <c r="AY449">
        <v>1</v>
      </c>
      <c r="AZ449">
        <v>0</v>
      </c>
      <c r="BA449">
        <v>449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Y449*Source!I848</f>
        <v>1.5E-3</v>
      </c>
      <c r="CY449">
        <f>AD449</f>
        <v>0</v>
      </c>
      <c r="CZ449">
        <f>AH449</f>
        <v>0</v>
      </c>
      <c r="DA449">
        <f>AL449</f>
        <v>1</v>
      </c>
      <c r="DB449">
        <f t="shared" si="27"/>
        <v>0</v>
      </c>
      <c r="DC449">
        <f t="shared" si="28"/>
        <v>0</v>
      </c>
    </row>
    <row r="450" spans="1:107">
      <c r="A450">
        <f>ROW(Source!A848)</f>
        <v>848</v>
      </c>
      <c r="B450">
        <v>33525518</v>
      </c>
      <c r="C450">
        <v>35802068</v>
      </c>
      <c r="D450">
        <v>29172362</v>
      </c>
      <c r="E450">
        <v>1</v>
      </c>
      <c r="F450">
        <v>1</v>
      </c>
      <c r="G450">
        <v>1</v>
      </c>
      <c r="H450">
        <v>2</v>
      </c>
      <c r="I450" t="s">
        <v>707</v>
      </c>
      <c r="J450" t="s">
        <v>708</v>
      </c>
      <c r="K450" t="s">
        <v>709</v>
      </c>
      <c r="L450">
        <v>1368</v>
      </c>
      <c r="N450">
        <v>1011</v>
      </c>
      <c r="O450" t="s">
        <v>585</v>
      </c>
      <c r="P450" t="s">
        <v>585</v>
      </c>
      <c r="Q450">
        <v>1</v>
      </c>
      <c r="W450">
        <v>0</v>
      </c>
      <c r="X450">
        <v>2071614860</v>
      </c>
      <c r="Y450">
        <v>0.03</v>
      </c>
      <c r="AA450">
        <v>0</v>
      </c>
      <c r="AB450">
        <v>1089.32</v>
      </c>
      <c r="AC450">
        <v>427.95</v>
      </c>
      <c r="AD450">
        <v>0</v>
      </c>
      <c r="AE450">
        <v>0</v>
      </c>
      <c r="AF450">
        <v>134.65</v>
      </c>
      <c r="AG450">
        <v>13.5</v>
      </c>
      <c r="AH450">
        <v>0</v>
      </c>
      <c r="AI450">
        <v>1</v>
      </c>
      <c r="AJ450">
        <v>8.09</v>
      </c>
      <c r="AK450">
        <v>31.7</v>
      </c>
      <c r="AL450">
        <v>1</v>
      </c>
      <c r="AN450">
        <v>0</v>
      </c>
      <c r="AO450">
        <v>1</v>
      </c>
      <c r="AP450">
        <v>0</v>
      </c>
      <c r="AQ450">
        <v>0</v>
      </c>
      <c r="AR450">
        <v>0</v>
      </c>
      <c r="AS450" t="s">
        <v>3</v>
      </c>
      <c r="AT450">
        <v>0.03</v>
      </c>
      <c r="AU450" t="s">
        <v>3</v>
      </c>
      <c r="AV450">
        <v>0</v>
      </c>
      <c r="AW450">
        <v>2</v>
      </c>
      <c r="AX450">
        <v>35802072</v>
      </c>
      <c r="AY450">
        <v>1</v>
      </c>
      <c r="AZ450">
        <v>0</v>
      </c>
      <c r="BA450">
        <v>450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Y450*Source!I848</f>
        <v>1.5E-3</v>
      </c>
      <c r="CY450">
        <f>AB450</f>
        <v>1089.32</v>
      </c>
      <c r="CZ450">
        <f>AF450</f>
        <v>134.65</v>
      </c>
      <c r="DA450">
        <f>AJ450</f>
        <v>8.09</v>
      </c>
      <c r="DB450">
        <f t="shared" si="27"/>
        <v>4.04</v>
      </c>
      <c r="DC450">
        <f t="shared" si="28"/>
        <v>0.41</v>
      </c>
    </row>
    <row r="451" spans="1:107">
      <c r="A451">
        <f>ROW(Source!A848)</f>
        <v>848</v>
      </c>
      <c r="B451">
        <v>33525518</v>
      </c>
      <c r="C451">
        <v>35802068</v>
      </c>
      <c r="D451">
        <v>29174913</v>
      </c>
      <c r="E451">
        <v>1</v>
      </c>
      <c r="F451">
        <v>1</v>
      </c>
      <c r="G451">
        <v>1</v>
      </c>
      <c r="H451">
        <v>2</v>
      </c>
      <c r="I451" t="s">
        <v>606</v>
      </c>
      <c r="J451" t="s">
        <v>607</v>
      </c>
      <c r="K451" t="s">
        <v>608</v>
      </c>
      <c r="L451">
        <v>1368</v>
      </c>
      <c r="N451">
        <v>1011</v>
      </c>
      <c r="O451" t="s">
        <v>585</v>
      </c>
      <c r="P451" t="s">
        <v>585</v>
      </c>
      <c r="Q451">
        <v>1</v>
      </c>
      <c r="W451">
        <v>0</v>
      </c>
      <c r="X451">
        <v>458544584</v>
      </c>
      <c r="Y451">
        <v>0.02</v>
      </c>
      <c r="AA451">
        <v>0</v>
      </c>
      <c r="AB451">
        <v>908.31</v>
      </c>
      <c r="AC451">
        <v>367.72</v>
      </c>
      <c r="AD451">
        <v>0</v>
      </c>
      <c r="AE451">
        <v>0</v>
      </c>
      <c r="AF451">
        <v>87.17</v>
      </c>
      <c r="AG451">
        <v>11.6</v>
      </c>
      <c r="AH451">
        <v>0</v>
      </c>
      <c r="AI451">
        <v>1</v>
      </c>
      <c r="AJ451">
        <v>10.42</v>
      </c>
      <c r="AK451">
        <v>31.7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3</v>
      </c>
      <c r="AT451">
        <v>0.02</v>
      </c>
      <c r="AU451" t="s">
        <v>3</v>
      </c>
      <c r="AV451">
        <v>0</v>
      </c>
      <c r="AW451">
        <v>2</v>
      </c>
      <c r="AX451">
        <v>35802073</v>
      </c>
      <c r="AY451">
        <v>1</v>
      </c>
      <c r="AZ451">
        <v>0</v>
      </c>
      <c r="BA451">
        <v>451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Y451*Source!I848</f>
        <v>1E-3</v>
      </c>
      <c r="CY451">
        <f>AB451</f>
        <v>908.31</v>
      </c>
      <c r="CZ451">
        <f>AF451</f>
        <v>87.17</v>
      </c>
      <c r="DA451">
        <f>AJ451</f>
        <v>10.42</v>
      </c>
      <c r="DB451">
        <f t="shared" si="27"/>
        <v>1.74</v>
      </c>
      <c r="DC451">
        <f t="shared" si="28"/>
        <v>0.23</v>
      </c>
    </row>
    <row r="452" spans="1:107">
      <c r="A452">
        <f>ROW(Source!A848)</f>
        <v>848</v>
      </c>
      <c r="B452">
        <v>33525518</v>
      </c>
      <c r="C452">
        <v>35802068</v>
      </c>
      <c r="D452">
        <v>29114246</v>
      </c>
      <c r="E452">
        <v>1</v>
      </c>
      <c r="F452">
        <v>1</v>
      </c>
      <c r="G452">
        <v>1</v>
      </c>
      <c r="H452">
        <v>3</v>
      </c>
      <c r="I452" t="s">
        <v>710</v>
      </c>
      <c r="J452" t="s">
        <v>711</v>
      </c>
      <c r="K452" t="s">
        <v>712</v>
      </c>
      <c r="L452">
        <v>1346</v>
      </c>
      <c r="N452">
        <v>1009</v>
      </c>
      <c r="O452" t="s">
        <v>191</v>
      </c>
      <c r="P452" t="s">
        <v>191</v>
      </c>
      <c r="Q452">
        <v>1</v>
      </c>
      <c r="W452">
        <v>0</v>
      </c>
      <c r="X452">
        <v>-421273247</v>
      </c>
      <c r="Y452">
        <v>1.5</v>
      </c>
      <c r="AA452">
        <v>79.64</v>
      </c>
      <c r="AB452">
        <v>0</v>
      </c>
      <c r="AC452">
        <v>0</v>
      </c>
      <c r="AD452">
        <v>0</v>
      </c>
      <c r="AE452">
        <v>9.0399999999999991</v>
      </c>
      <c r="AF452">
        <v>0</v>
      </c>
      <c r="AG452">
        <v>0</v>
      </c>
      <c r="AH452">
        <v>0</v>
      </c>
      <c r="AI452">
        <v>8.81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3</v>
      </c>
      <c r="AT452">
        <v>1.5</v>
      </c>
      <c r="AU452" t="s">
        <v>3</v>
      </c>
      <c r="AV452">
        <v>0</v>
      </c>
      <c r="AW452">
        <v>2</v>
      </c>
      <c r="AX452">
        <v>35802074</v>
      </c>
      <c r="AY452">
        <v>1</v>
      </c>
      <c r="AZ452">
        <v>0</v>
      </c>
      <c r="BA452">
        <v>452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Y452*Source!I848</f>
        <v>7.5000000000000011E-2</v>
      </c>
      <c r="CY452">
        <f t="shared" ref="CY452:CY458" si="29">AA452</f>
        <v>79.64</v>
      </c>
      <c r="CZ452">
        <f t="shared" ref="CZ452:CZ458" si="30">AE452</f>
        <v>9.0399999999999991</v>
      </c>
      <c r="DA452">
        <f t="shared" ref="DA452:DA458" si="31">AI452</f>
        <v>8.81</v>
      </c>
      <c r="DB452">
        <f t="shared" si="27"/>
        <v>13.56</v>
      </c>
      <c r="DC452">
        <f t="shared" si="28"/>
        <v>0</v>
      </c>
    </row>
    <row r="453" spans="1:107">
      <c r="A453">
        <f>ROW(Source!A848)</f>
        <v>848</v>
      </c>
      <c r="B453">
        <v>33525518</v>
      </c>
      <c r="C453">
        <v>35802068</v>
      </c>
      <c r="D453">
        <v>29110838</v>
      </c>
      <c r="E453">
        <v>1</v>
      </c>
      <c r="F453">
        <v>1</v>
      </c>
      <c r="G453">
        <v>1</v>
      </c>
      <c r="H453">
        <v>3</v>
      </c>
      <c r="I453" t="s">
        <v>713</v>
      </c>
      <c r="J453" t="s">
        <v>714</v>
      </c>
      <c r="K453" t="s">
        <v>715</v>
      </c>
      <c r="L453">
        <v>1346</v>
      </c>
      <c r="N453">
        <v>1009</v>
      </c>
      <c r="O453" t="s">
        <v>191</v>
      </c>
      <c r="P453" t="s">
        <v>191</v>
      </c>
      <c r="Q453">
        <v>1</v>
      </c>
      <c r="W453">
        <v>0</v>
      </c>
      <c r="X453">
        <v>-667794164</v>
      </c>
      <c r="Y453">
        <v>0.42</v>
      </c>
      <c r="AA453">
        <v>100.04</v>
      </c>
      <c r="AB453">
        <v>0</v>
      </c>
      <c r="AC453">
        <v>0</v>
      </c>
      <c r="AD453">
        <v>0</v>
      </c>
      <c r="AE453">
        <v>30.5</v>
      </c>
      <c r="AF453">
        <v>0</v>
      </c>
      <c r="AG453">
        <v>0</v>
      </c>
      <c r="AH453">
        <v>0</v>
      </c>
      <c r="AI453">
        <v>3.28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3</v>
      </c>
      <c r="AT453">
        <v>0.42</v>
      </c>
      <c r="AU453" t="s">
        <v>3</v>
      </c>
      <c r="AV453">
        <v>0</v>
      </c>
      <c r="AW453">
        <v>2</v>
      </c>
      <c r="AX453">
        <v>35802075</v>
      </c>
      <c r="AY453">
        <v>1</v>
      </c>
      <c r="AZ453">
        <v>0</v>
      </c>
      <c r="BA453">
        <v>453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Y453*Source!I848</f>
        <v>2.1000000000000001E-2</v>
      </c>
      <c r="CY453">
        <f t="shared" si="29"/>
        <v>100.04</v>
      </c>
      <c r="CZ453">
        <f t="shared" si="30"/>
        <v>30.5</v>
      </c>
      <c r="DA453">
        <f t="shared" si="31"/>
        <v>3.28</v>
      </c>
      <c r="DB453">
        <f t="shared" si="27"/>
        <v>12.81</v>
      </c>
      <c r="DC453">
        <f t="shared" si="28"/>
        <v>0</v>
      </c>
    </row>
    <row r="454" spans="1:107">
      <c r="A454">
        <f>ROW(Source!A848)</f>
        <v>848</v>
      </c>
      <c r="B454">
        <v>33525518</v>
      </c>
      <c r="C454">
        <v>35802068</v>
      </c>
      <c r="D454">
        <v>29149204</v>
      </c>
      <c r="E454">
        <v>1</v>
      </c>
      <c r="F454">
        <v>1</v>
      </c>
      <c r="G454">
        <v>1</v>
      </c>
      <c r="H454">
        <v>3</v>
      </c>
      <c r="I454" t="s">
        <v>716</v>
      </c>
      <c r="J454" t="s">
        <v>717</v>
      </c>
      <c r="K454" t="s">
        <v>718</v>
      </c>
      <c r="L454">
        <v>1348</v>
      </c>
      <c r="N454">
        <v>1009</v>
      </c>
      <c r="O454" t="s">
        <v>28</v>
      </c>
      <c r="P454" t="s">
        <v>28</v>
      </c>
      <c r="Q454">
        <v>1000</v>
      </c>
      <c r="W454">
        <v>0</v>
      </c>
      <c r="X454">
        <v>-1132764130</v>
      </c>
      <c r="Y454">
        <v>3.15E-3</v>
      </c>
      <c r="AA454">
        <v>4963.8599999999997</v>
      </c>
      <c r="AB454">
        <v>0</v>
      </c>
      <c r="AC454">
        <v>0</v>
      </c>
      <c r="AD454">
        <v>0</v>
      </c>
      <c r="AE454">
        <v>729.98</v>
      </c>
      <c r="AF454">
        <v>0</v>
      </c>
      <c r="AG454">
        <v>0</v>
      </c>
      <c r="AH454">
        <v>0</v>
      </c>
      <c r="AI454">
        <v>6.8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3.15E-3</v>
      </c>
      <c r="AU454" t="s">
        <v>3</v>
      </c>
      <c r="AV454">
        <v>0</v>
      </c>
      <c r="AW454">
        <v>2</v>
      </c>
      <c r="AX454">
        <v>35802076</v>
      </c>
      <c r="AY454">
        <v>1</v>
      </c>
      <c r="AZ454">
        <v>0</v>
      </c>
      <c r="BA454">
        <v>454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Y454*Source!I848</f>
        <v>1.5750000000000001E-4</v>
      </c>
      <c r="CY454">
        <f t="shared" si="29"/>
        <v>4963.8599999999997</v>
      </c>
      <c r="CZ454">
        <f t="shared" si="30"/>
        <v>729.98</v>
      </c>
      <c r="DA454">
        <f t="shared" si="31"/>
        <v>6.8</v>
      </c>
      <c r="DB454">
        <f t="shared" si="27"/>
        <v>2.2999999999999998</v>
      </c>
      <c r="DC454">
        <f t="shared" si="28"/>
        <v>0</v>
      </c>
    </row>
    <row r="455" spans="1:107">
      <c r="A455">
        <f>ROW(Source!A848)</f>
        <v>848</v>
      </c>
      <c r="B455">
        <v>33525518</v>
      </c>
      <c r="C455">
        <v>35802068</v>
      </c>
      <c r="D455">
        <v>29156251</v>
      </c>
      <c r="E455">
        <v>1</v>
      </c>
      <c r="F455">
        <v>1</v>
      </c>
      <c r="G455">
        <v>1</v>
      </c>
      <c r="H455">
        <v>3</v>
      </c>
      <c r="I455" t="s">
        <v>236</v>
      </c>
      <c r="J455" t="s">
        <v>239</v>
      </c>
      <c r="K455" t="s">
        <v>237</v>
      </c>
      <c r="L455">
        <v>1354</v>
      </c>
      <c r="N455">
        <v>1010</v>
      </c>
      <c r="O455" t="s">
        <v>238</v>
      </c>
      <c r="P455" t="s">
        <v>238</v>
      </c>
      <c r="Q455">
        <v>1</v>
      </c>
      <c r="W455">
        <v>0</v>
      </c>
      <c r="X455">
        <v>-652224790</v>
      </c>
      <c r="Y455">
        <v>100</v>
      </c>
      <c r="AA455">
        <v>52.5</v>
      </c>
      <c r="AB455">
        <v>0</v>
      </c>
      <c r="AC455">
        <v>0</v>
      </c>
      <c r="AD455">
        <v>0</v>
      </c>
      <c r="AE455">
        <v>7.62</v>
      </c>
      <c r="AF455">
        <v>0</v>
      </c>
      <c r="AG455">
        <v>0</v>
      </c>
      <c r="AH455">
        <v>0</v>
      </c>
      <c r="AI455">
        <v>6.89</v>
      </c>
      <c r="AJ455">
        <v>1</v>
      </c>
      <c r="AK455">
        <v>1</v>
      </c>
      <c r="AL455">
        <v>1</v>
      </c>
      <c r="AN455">
        <v>0</v>
      </c>
      <c r="AO455">
        <v>0</v>
      </c>
      <c r="AP455">
        <v>0</v>
      </c>
      <c r="AQ455">
        <v>0</v>
      </c>
      <c r="AR455">
        <v>0</v>
      </c>
      <c r="AS455" t="s">
        <v>3</v>
      </c>
      <c r="AT455">
        <v>100</v>
      </c>
      <c r="AU455" t="s">
        <v>3</v>
      </c>
      <c r="AV455">
        <v>0</v>
      </c>
      <c r="AW455">
        <v>1</v>
      </c>
      <c r="AX455">
        <v>-1</v>
      </c>
      <c r="AY455">
        <v>0</v>
      </c>
      <c r="AZ455">
        <v>0</v>
      </c>
      <c r="BA455" t="s">
        <v>3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Y455*Source!I848</f>
        <v>5</v>
      </c>
      <c r="CY455">
        <f t="shared" si="29"/>
        <v>52.5</v>
      </c>
      <c r="CZ455">
        <f t="shared" si="30"/>
        <v>7.62</v>
      </c>
      <c r="DA455">
        <f t="shared" si="31"/>
        <v>6.89</v>
      </c>
      <c r="DB455">
        <f t="shared" si="27"/>
        <v>762</v>
      </c>
      <c r="DC455">
        <f t="shared" si="28"/>
        <v>0</v>
      </c>
    </row>
    <row r="456" spans="1:107">
      <c r="A456">
        <f>ROW(Source!A848)</f>
        <v>848</v>
      </c>
      <c r="B456">
        <v>33525518</v>
      </c>
      <c r="C456">
        <v>35802068</v>
      </c>
      <c r="D456">
        <v>29156142</v>
      </c>
      <c r="E456">
        <v>1</v>
      </c>
      <c r="F456">
        <v>1</v>
      </c>
      <c r="G456">
        <v>1</v>
      </c>
      <c r="H456">
        <v>3</v>
      </c>
      <c r="I456" t="s">
        <v>228</v>
      </c>
      <c r="J456" t="s">
        <v>231</v>
      </c>
      <c r="K456" t="s">
        <v>229</v>
      </c>
      <c r="L456">
        <v>1356</v>
      </c>
      <c r="N456">
        <v>1010</v>
      </c>
      <c r="O456" t="s">
        <v>230</v>
      </c>
      <c r="P456" t="s">
        <v>230</v>
      </c>
      <c r="Q456">
        <v>1000</v>
      </c>
      <c r="W456">
        <v>0</v>
      </c>
      <c r="X456">
        <v>-1152774928</v>
      </c>
      <c r="Y456">
        <v>1</v>
      </c>
      <c r="AA456">
        <v>5115.96</v>
      </c>
      <c r="AB456">
        <v>0</v>
      </c>
      <c r="AC456">
        <v>0</v>
      </c>
      <c r="AD456">
        <v>0</v>
      </c>
      <c r="AE456">
        <v>1998.42</v>
      </c>
      <c r="AF456">
        <v>0</v>
      </c>
      <c r="AG456">
        <v>0</v>
      </c>
      <c r="AH456">
        <v>0</v>
      </c>
      <c r="AI456">
        <v>2.56</v>
      </c>
      <c r="AJ456">
        <v>1</v>
      </c>
      <c r="AK456">
        <v>1</v>
      </c>
      <c r="AL456">
        <v>1</v>
      </c>
      <c r="AN456">
        <v>0</v>
      </c>
      <c r="AO456">
        <v>0</v>
      </c>
      <c r="AP456">
        <v>0</v>
      </c>
      <c r="AQ456">
        <v>0</v>
      </c>
      <c r="AR456">
        <v>0</v>
      </c>
      <c r="AS456" t="s">
        <v>3</v>
      </c>
      <c r="AT456">
        <v>1</v>
      </c>
      <c r="AU456" t="s">
        <v>3</v>
      </c>
      <c r="AV456">
        <v>0</v>
      </c>
      <c r="AW456">
        <v>1</v>
      </c>
      <c r="AX456">
        <v>-1</v>
      </c>
      <c r="AY456">
        <v>0</v>
      </c>
      <c r="AZ456">
        <v>0</v>
      </c>
      <c r="BA456" t="s">
        <v>3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Y456*Source!I848</f>
        <v>0.05</v>
      </c>
      <c r="CY456">
        <f t="shared" si="29"/>
        <v>5115.96</v>
      </c>
      <c r="CZ456">
        <f t="shared" si="30"/>
        <v>1998.42</v>
      </c>
      <c r="DA456">
        <f t="shared" si="31"/>
        <v>2.56</v>
      </c>
      <c r="DB456">
        <f t="shared" si="27"/>
        <v>1998.42</v>
      </c>
      <c r="DC456">
        <f t="shared" si="28"/>
        <v>0</v>
      </c>
    </row>
    <row r="457" spans="1:107">
      <c r="A457">
        <f>ROW(Source!A848)</f>
        <v>848</v>
      </c>
      <c r="B457">
        <v>33525518</v>
      </c>
      <c r="C457">
        <v>35802068</v>
      </c>
      <c r="D457">
        <v>29170678</v>
      </c>
      <c r="E457">
        <v>1</v>
      </c>
      <c r="F457">
        <v>1</v>
      </c>
      <c r="G457">
        <v>1</v>
      </c>
      <c r="H457">
        <v>3</v>
      </c>
      <c r="I457" t="s">
        <v>719</v>
      </c>
      <c r="J457" t="s">
        <v>720</v>
      </c>
      <c r="K457" t="s">
        <v>721</v>
      </c>
      <c r="L457">
        <v>1354</v>
      </c>
      <c r="N457">
        <v>1010</v>
      </c>
      <c r="O457" t="s">
        <v>238</v>
      </c>
      <c r="P457" t="s">
        <v>238</v>
      </c>
      <c r="Q457">
        <v>1</v>
      </c>
      <c r="W457">
        <v>0</v>
      </c>
      <c r="X457">
        <v>-808655695</v>
      </c>
      <c r="Y457">
        <v>102</v>
      </c>
      <c r="AA457">
        <v>0.69</v>
      </c>
      <c r="AB457">
        <v>0</v>
      </c>
      <c r="AC457">
        <v>0</v>
      </c>
      <c r="AD457">
        <v>0</v>
      </c>
      <c r="AE457">
        <v>0.28000000000000003</v>
      </c>
      <c r="AF457">
        <v>0</v>
      </c>
      <c r="AG457">
        <v>0</v>
      </c>
      <c r="AH457">
        <v>0</v>
      </c>
      <c r="AI457">
        <v>2.46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102</v>
      </c>
      <c r="AU457" t="s">
        <v>3</v>
      </c>
      <c r="AV457">
        <v>0</v>
      </c>
      <c r="AW457">
        <v>2</v>
      </c>
      <c r="AX457">
        <v>35802077</v>
      </c>
      <c r="AY457">
        <v>1</v>
      </c>
      <c r="AZ457">
        <v>0</v>
      </c>
      <c r="BA457">
        <v>455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Y457*Source!I848</f>
        <v>5.1000000000000005</v>
      </c>
      <c r="CY457">
        <f t="shared" si="29"/>
        <v>0.69</v>
      </c>
      <c r="CZ457">
        <f t="shared" si="30"/>
        <v>0.28000000000000003</v>
      </c>
      <c r="DA457">
        <f t="shared" si="31"/>
        <v>2.46</v>
      </c>
      <c r="DB457">
        <f t="shared" si="27"/>
        <v>28.56</v>
      </c>
      <c r="DC457">
        <f t="shared" si="28"/>
        <v>0</v>
      </c>
    </row>
    <row r="458" spans="1:107">
      <c r="A458">
        <f>ROW(Source!A848)</f>
        <v>848</v>
      </c>
      <c r="B458">
        <v>33525518</v>
      </c>
      <c r="C458">
        <v>35802068</v>
      </c>
      <c r="D458">
        <v>29171808</v>
      </c>
      <c r="E458">
        <v>1</v>
      </c>
      <c r="F458">
        <v>1</v>
      </c>
      <c r="G458">
        <v>1</v>
      </c>
      <c r="H458">
        <v>3</v>
      </c>
      <c r="I458" t="s">
        <v>722</v>
      </c>
      <c r="J458" t="s">
        <v>723</v>
      </c>
      <c r="K458" t="s">
        <v>724</v>
      </c>
      <c r="L458">
        <v>1374</v>
      </c>
      <c r="N458">
        <v>1013</v>
      </c>
      <c r="O458" t="s">
        <v>725</v>
      </c>
      <c r="P458" t="s">
        <v>725</v>
      </c>
      <c r="Q458">
        <v>1</v>
      </c>
      <c r="W458">
        <v>0</v>
      </c>
      <c r="X458">
        <v>-915781824</v>
      </c>
      <c r="Y458">
        <v>6.05</v>
      </c>
      <c r="AA458">
        <v>1</v>
      </c>
      <c r="AB458">
        <v>0</v>
      </c>
      <c r="AC458">
        <v>0</v>
      </c>
      <c r="AD458">
        <v>0</v>
      </c>
      <c r="AE458">
        <v>1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3</v>
      </c>
      <c r="AT458">
        <v>6.05</v>
      </c>
      <c r="AU458" t="s">
        <v>3</v>
      </c>
      <c r="AV458">
        <v>0</v>
      </c>
      <c r="AW458">
        <v>2</v>
      </c>
      <c r="AX458">
        <v>35802078</v>
      </c>
      <c r="AY458">
        <v>1</v>
      </c>
      <c r="AZ458">
        <v>0</v>
      </c>
      <c r="BA458">
        <v>456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Y458*Source!I848</f>
        <v>0.30249999999999999</v>
      </c>
      <c r="CY458">
        <f t="shared" si="29"/>
        <v>1</v>
      </c>
      <c r="CZ458">
        <f t="shared" si="30"/>
        <v>1</v>
      </c>
      <c r="DA458">
        <f t="shared" si="31"/>
        <v>1</v>
      </c>
      <c r="DB458">
        <f t="shared" si="27"/>
        <v>6.05</v>
      </c>
      <c r="DC458">
        <f t="shared" si="28"/>
        <v>0</v>
      </c>
    </row>
    <row r="459" spans="1:107">
      <c r="A459">
        <f>ROW(Source!A851)</f>
        <v>851</v>
      </c>
      <c r="B459">
        <v>33525518</v>
      </c>
      <c r="C459">
        <v>35802069</v>
      </c>
      <c r="D459">
        <v>29364679</v>
      </c>
      <c r="E459">
        <v>1</v>
      </c>
      <c r="F459">
        <v>1</v>
      </c>
      <c r="G459">
        <v>1</v>
      </c>
      <c r="H459">
        <v>1</v>
      </c>
      <c r="I459" t="s">
        <v>705</v>
      </c>
      <c r="J459" t="s">
        <v>3</v>
      </c>
      <c r="K459" t="s">
        <v>706</v>
      </c>
      <c r="L459">
        <v>1369</v>
      </c>
      <c r="N459">
        <v>1013</v>
      </c>
      <c r="O459" t="s">
        <v>579</v>
      </c>
      <c r="P459" t="s">
        <v>579</v>
      </c>
      <c r="Q459">
        <v>1</v>
      </c>
      <c r="W459">
        <v>0</v>
      </c>
      <c r="X459">
        <v>931378261</v>
      </c>
      <c r="Y459">
        <v>26.24</v>
      </c>
      <c r="AA459">
        <v>0</v>
      </c>
      <c r="AB459">
        <v>0</v>
      </c>
      <c r="AC459">
        <v>0</v>
      </c>
      <c r="AD459">
        <v>282.02999999999997</v>
      </c>
      <c r="AE459">
        <v>0</v>
      </c>
      <c r="AF459">
        <v>0</v>
      </c>
      <c r="AG459">
        <v>0</v>
      </c>
      <c r="AH459">
        <v>282.02999999999997</v>
      </c>
      <c r="AI459">
        <v>1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3</v>
      </c>
      <c r="AT459">
        <v>26.24</v>
      </c>
      <c r="AU459" t="s">
        <v>3</v>
      </c>
      <c r="AV459">
        <v>1</v>
      </c>
      <c r="AW459">
        <v>2</v>
      </c>
      <c r="AX459">
        <v>35802079</v>
      </c>
      <c r="AY459">
        <v>1</v>
      </c>
      <c r="AZ459">
        <v>0</v>
      </c>
      <c r="BA459">
        <v>457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Y459*Source!I851</f>
        <v>0.26239999999999997</v>
      </c>
      <c r="CY459">
        <f>AD459</f>
        <v>282.02999999999997</v>
      </c>
      <c r="CZ459">
        <f>AH459</f>
        <v>282.02999999999997</v>
      </c>
      <c r="DA459">
        <f>AL459</f>
        <v>1</v>
      </c>
      <c r="DB459">
        <f t="shared" si="27"/>
        <v>7400.47</v>
      </c>
      <c r="DC459">
        <f t="shared" si="28"/>
        <v>0</v>
      </c>
    </row>
    <row r="460" spans="1:107">
      <c r="A460">
        <f>ROW(Source!A851)</f>
        <v>851</v>
      </c>
      <c r="B460">
        <v>33525518</v>
      </c>
      <c r="C460">
        <v>35802069</v>
      </c>
      <c r="D460">
        <v>121548</v>
      </c>
      <c r="E460">
        <v>1</v>
      </c>
      <c r="F460">
        <v>1</v>
      </c>
      <c r="G460">
        <v>1</v>
      </c>
      <c r="H460">
        <v>1</v>
      </c>
      <c r="I460" t="s">
        <v>30</v>
      </c>
      <c r="J460" t="s">
        <v>3</v>
      </c>
      <c r="K460" t="s">
        <v>580</v>
      </c>
      <c r="L460">
        <v>608254</v>
      </c>
      <c r="N460">
        <v>1013</v>
      </c>
      <c r="O460" t="s">
        <v>581</v>
      </c>
      <c r="P460" t="s">
        <v>581</v>
      </c>
      <c r="Q460">
        <v>1</v>
      </c>
      <c r="W460">
        <v>0</v>
      </c>
      <c r="X460">
        <v>-185737400</v>
      </c>
      <c r="Y460">
        <v>0.03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3</v>
      </c>
      <c r="AT460">
        <v>0.03</v>
      </c>
      <c r="AU460" t="s">
        <v>3</v>
      </c>
      <c r="AV460">
        <v>2</v>
      </c>
      <c r="AW460">
        <v>2</v>
      </c>
      <c r="AX460">
        <v>35802080</v>
      </c>
      <c r="AY460">
        <v>1</v>
      </c>
      <c r="AZ460">
        <v>0</v>
      </c>
      <c r="BA460">
        <v>458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Y460*Source!I851</f>
        <v>2.9999999999999997E-4</v>
      </c>
      <c r="CY460">
        <f>AD460</f>
        <v>0</v>
      </c>
      <c r="CZ460">
        <f>AH460</f>
        <v>0</v>
      </c>
      <c r="DA460">
        <f>AL460</f>
        <v>1</v>
      </c>
      <c r="DB460">
        <f t="shared" si="27"/>
        <v>0</v>
      </c>
      <c r="DC460">
        <f t="shared" si="28"/>
        <v>0</v>
      </c>
    </row>
    <row r="461" spans="1:107">
      <c r="A461">
        <f>ROW(Source!A851)</f>
        <v>851</v>
      </c>
      <c r="B461">
        <v>33525518</v>
      </c>
      <c r="C461">
        <v>35802069</v>
      </c>
      <c r="D461">
        <v>29172362</v>
      </c>
      <c r="E461">
        <v>1</v>
      </c>
      <c r="F461">
        <v>1</v>
      </c>
      <c r="G461">
        <v>1</v>
      </c>
      <c r="H461">
        <v>2</v>
      </c>
      <c r="I461" t="s">
        <v>707</v>
      </c>
      <c r="J461" t="s">
        <v>708</v>
      </c>
      <c r="K461" t="s">
        <v>709</v>
      </c>
      <c r="L461">
        <v>1368</v>
      </c>
      <c r="N461">
        <v>1011</v>
      </c>
      <c r="O461" t="s">
        <v>585</v>
      </c>
      <c r="P461" t="s">
        <v>585</v>
      </c>
      <c r="Q461">
        <v>1</v>
      </c>
      <c r="W461">
        <v>0</v>
      </c>
      <c r="X461">
        <v>2071614860</v>
      </c>
      <c r="Y461">
        <v>0.03</v>
      </c>
      <c r="AA461">
        <v>0</v>
      </c>
      <c r="AB461">
        <v>1089.32</v>
      </c>
      <c r="AC461">
        <v>427.95</v>
      </c>
      <c r="AD461">
        <v>0</v>
      </c>
      <c r="AE461">
        <v>0</v>
      </c>
      <c r="AF461">
        <v>134.65</v>
      </c>
      <c r="AG461">
        <v>13.5</v>
      </c>
      <c r="AH461">
        <v>0</v>
      </c>
      <c r="AI461">
        <v>1</v>
      </c>
      <c r="AJ461">
        <v>8.09</v>
      </c>
      <c r="AK461">
        <v>31.7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3</v>
      </c>
      <c r="AT461">
        <v>0.03</v>
      </c>
      <c r="AU461" t="s">
        <v>3</v>
      </c>
      <c r="AV461">
        <v>0</v>
      </c>
      <c r="AW461">
        <v>2</v>
      </c>
      <c r="AX461">
        <v>35802081</v>
      </c>
      <c r="AY461">
        <v>1</v>
      </c>
      <c r="AZ461">
        <v>0</v>
      </c>
      <c r="BA461">
        <v>459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Y461*Source!I851</f>
        <v>2.9999999999999997E-4</v>
      </c>
      <c r="CY461">
        <f>AB461</f>
        <v>1089.32</v>
      </c>
      <c r="CZ461">
        <f>AF461</f>
        <v>134.65</v>
      </c>
      <c r="DA461">
        <f>AJ461</f>
        <v>8.09</v>
      </c>
      <c r="DB461">
        <f t="shared" si="27"/>
        <v>4.04</v>
      </c>
      <c r="DC461">
        <f t="shared" si="28"/>
        <v>0.41</v>
      </c>
    </row>
    <row r="462" spans="1:107">
      <c r="A462">
        <f>ROW(Source!A851)</f>
        <v>851</v>
      </c>
      <c r="B462">
        <v>33525518</v>
      </c>
      <c r="C462">
        <v>35802069</v>
      </c>
      <c r="D462">
        <v>29174913</v>
      </c>
      <c r="E462">
        <v>1</v>
      </c>
      <c r="F462">
        <v>1</v>
      </c>
      <c r="G462">
        <v>1</v>
      </c>
      <c r="H462">
        <v>2</v>
      </c>
      <c r="I462" t="s">
        <v>606</v>
      </c>
      <c r="J462" t="s">
        <v>607</v>
      </c>
      <c r="K462" t="s">
        <v>608</v>
      </c>
      <c r="L462">
        <v>1368</v>
      </c>
      <c r="N462">
        <v>1011</v>
      </c>
      <c r="O462" t="s">
        <v>585</v>
      </c>
      <c r="P462" t="s">
        <v>585</v>
      </c>
      <c r="Q462">
        <v>1</v>
      </c>
      <c r="W462">
        <v>0</v>
      </c>
      <c r="X462">
        <v>458544584</v>
      </c>
      <c r="Y462">
        <v>0.02</v>
      </c>
      <c r="AA462">
        <v>0</v>
      </c>
      <c r="AB462">
        <v>908.31</v>
      </c>
      <c r="AC462">
        <v>367.72</v>
      </c>
      <c r="AD462">
        <v>0</v>
      </c>
      <c r="AE462">
        <v>0</v>
      </c>
      <c r="AF462">
        <v>87.17</v>
      </c>
      <c r="AG462">
        <v>11.6</v>
      </c>
      <c r="AH462">
        <v>0</v>
      </c>
      <c r="AI462">
        <v>1</v>
      </c>
      <c r="AJ462">
        <v>10.42</v>
      </c>
      <c r="AK462">
        <v>31.7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0.02</v>
      </c>
      <c r="AU462" t="s">
        <v>3</v>
      </c>
      <c r="AV462">
        <v>0</v>
      </c>
      <c r="AW462">
        <v>2</v>
      </c>
      <c r="AX462">
        <v>35802082</v>
      </c>
      <c r="AY462">
        <v>1</v>
      </c>
      <c r="AZ462">
        <v>0</v>
      </c>
      <c r="BA462">
        <v>460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Y462*Source!I851</f>
        <v>2.0000000000000001E-4</v>
      </c>
      <c r="CY462">
        <f>AB462</f>
        <v>908.31</v>
      </c>
      <c r="CZ462">
        <f>AF462</f>
        <v>87.17</v>
      </c>
      <c r="DA462">
        <f>AJ462</f>
        <v>10.42</v>
      </c>
      <c r="DB462">
        <f t="shared" si="27"/>
        <v>1.74</v>
      </c>
      <c r="DC462">
        <f t="shared" si="28"/>
        <v>0.23</v>
      </c>
    </row>
    <row r="463" spans="1:107">
      <c r="A463">
        <f>ROW(Source!A851)</f>
        <v>851</v>
      </c>
      <c r="B463">
        <v>33525518</v>
      </c>
      <c r="C463">
        <v>35802069</v>
      </c>
      <c r="D463">
        <v>29149204</v>
      </c>
      <c r="E463">
        <v>1</v>
      </c>
      <c r="F463">
        <v>1</v>
      </c>
      <c r="G463">
        <v>1</v>
      </c>
      <c r="H463">
        <v>3</v>
      </c>
      <c r="I463" t="s">
        <v>716</v>
      </c>
      <c r="J463" t="s">
        <v>717</v>
      </c>
      <c r="K463" t="s">
        <v>718</v>
      </c>
      <c r="L463">
        <v>1348</v>
      </c>
      <c r="N463">
        <v>1009</v>
      </c>
      <c r="O463" t="s">
        <v>28</v>
      </c>
      <c r="P463" t="s">
        <v>28</v>
      </c>
      <c r="Q463">
        <v>1000</v>
      </c>
      <c r="W463">
        <v>0</v>
      </c>
      <c r="X463">
        <v>-1132764130</v>
      </c>
      <c r="Y463">
        <v>3.15E-3</v>
      </c>
      <c r="AA463">
        <v>4963.8599999999997</v>
      </c>
      <c r="AB463">
        <v>0</v>
      </c>
      <c r="AC463">
        <v>0</v>
      </c>
      <c r="AD463">
        <v>0</v>
      </c>
      <c r="AE463">
        <v>729.98</v>
      </c>
      <c r="AF463">
        <v>0</v>
      </c>
      <c r="AG463">
        <v>0</v>
      </c>
      <c r="AH463">
        <v>0</v>
      </c>
      <c r="AI463">
        <v>6.8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3.15E-3</v>
      </c>
      <c r="AU463" t="s">
        <v>3</v>
      </c>
      <c r="AV463">
        <v>0</v>
      </c>
      <c r="AW463">
        <v>2</v>
      </c>
      <c r="AX463">
        <v>35802083</v>
      </c>
      <c r="AY463">
        <v>1</v>
      </c>
      <c r="AZ463">
        <v>0</v>
      </c>
      <c r="BA463">
        <v>461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Y463*Source!I851</f>
        <v>3.15E-5</v>
      </c>
      <c r="CY463">
        <f>AA463</f>
        <v>4963.8599999999997</v>
      </c>
      <c r="CZ463">
        <f>AE463</f>
        <v>729.98</v>
      </c>
      <c r="DA463">
        <f>AI463</f>
        <v>6.8</v>
      </c>
      <c r="DB463">
        <f t="shared" si="27"/>
        <v>2.2999999999999998</v>
      </c>
      <c r="DC463">
        <f t="shared" si="28"/>
        <v>0</v>
      </c>
    </row>
    <row r="464" spans="1:107">
      <c r="A464">
        <f>ROW(Source!A851)</f>
        <v>851</v>
      </c>
      <c r="B464">
        <v>33525518</v>
      </c>
      <c r="C464">
        <v>35802069</v>
      </c>
      <c r="D464">
        <v>29156142</v>
      </c>
      <c r="E464">
        <v>1</v>
      </c>
      <c r="F464">
        <v>1</v>
      </c>
      <c r="G464">
        <v>1</v>
      </c>
      <c r="H464">
        <v>3</v>
      </c>
      <c r="I464" t="s">
        <v>228</v>
      </c>
      <c r="J464" t="s">
        <v>231</v>
      </c>
      <c r="K464" t="s">
        <v>229</v>
      </c>
      <c r="L464">
        <v>1356</v>
      </c>
      <c r="N464">
        <v>1010</v>
      </c>
      <c r="O464" t="s">
        <v>230</v>
      </c>
      <c r="P464" t="s">
        <v>230</v>
      </c>
      <c r="Q464">
        <v>1000</v>
      </c>
      <c r="W464">
        <v>0</v>
      </c>
      <c r="X464">
        <v>-1152774928</v>
      </c>
      <c r="Y464">
        <v>1</v>
      </c>
      <c r="AA464">
        <v>5115.96</v>
      </c>
      <c r="AB464">
        <v>0</v>
      </c>
      <c r="AC464">
        <v>0</v>
      </c>
      <c r="AD464">
        <v>0</v>
      </c>
      <c r="AE464">
        <v>1998.42</v>
      </c>
      <c r="AF464">
        <v>0</v>
      </c>
      <c r="AG464">
        <v>0</v>
      </c>
      <c r="AH464">
        <v>0</v>
      </c>
      <c r="AI464">
        <v>2.56</v>
      </c>
      <c r="AJ464">
        <v>1</v>
      </c>
      <c r="AK464">
        <v>1</v>
      </c>
      <c r="AL464">
        <v>1</v>
      </c>
      <c r="AN464">
        <v>0</v>
      </c>
      <c r="AO464">
        <v>0</v>
      </c>
      <c r="AP464">
        <v>0</v>
      </c>
      <c r="AQ464">
        <v>0</v>
      </c>
      <c r="AR464">
        <v>0</v>
      </c>
      <c r="AS464" t="s">
        <v>3</v>
      </c>
      <c r="AT464">
        <v>1</v>
      </c>
      <c r="AU464" t="s">
        <v>3</v>
      </c>
      <c r="AV464">
        <v>0</v>
      </c>
      <c r="AW464">
        <v>1</v>
      </c>
      <c r="AX464">
        <v>-1</v>
      </c>
      <c r="AY464">
        <v>0</v>
      </c>
      <c r="AZ464">
        <v>0</v>
      </c>
      <c r="BA464" t="s">
        <v>3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Y464*Source!I851</f>
        <v>0.01</v>
      </c>
      <c r="CY464">
        <f>AA464</f>
        <v>5115.96</v>
      </c>
      <c r="CZ464">
        <f>AE464</f>
        <v>1998.42</v>
      </c>
      <c r="DA464">
        <f>AI464</f>
        <v>2.56</v>
      </c>
      <c r="DB464">
        <f t="shared" si="27"/>
        <v>1998.42</v>
      </c>
      <c r="DC464">
        <f t="shared" si="28"/>
        <v>0</v>
      </c>
    </row>
    <row r="465" spans="1:107">
      <c r="A465">
        <f>ROW(Source!A851)</f>
        <v>851</v>
      </c>
      <c r="B465">
        <v>33525518</v>
      </c>
      <c r="C465">
        <v>35802069</v>
      </c>
      <c r="D465">
        <v>29170678</v>
      </c>
      <c r="E465">
        <v>1</v>
      </c>
      <c r="F465">
        <v>1</v>
      </c>
      <c r="G465">
        <v>1</v>
      </c>
      <c r="H465">
        <v>3</v>
      </c>
      <c r="I465" t="s">
        <v>719</v>
      </c>
      <c r="J465" t="s">
        <v>720</v>
      </c>
      <c r="K465" t="s">
        <v>721</v>
      </c>
      <c r="L465">
        <v>1354</v>
      </c>
      <c r="N465">
        <v>1010</v>
      </c>
      <c r="O465" t="s">
        <v>238</v>
      </c>
      <c r="P465" t="s">
        <v>238</v>
      </c>
      <c r="Q465">
        <v>1</v>
      </c>
      <c r="W465">
        <v>0</v>
      </c>
      <c r="X465">
        <v>-808655695</v>
      </c>
      <c r="Y465">
        <v>102</v>
      </c>
      <c r="AA465">
        <v>0.69</v>
      </c>
      <c r="AB465">
        <v>0</v>
      </c>
      <c r="AC465">
        <v>0</v>
      </c>
      <c r="AD465">
        <v>0</v>
      </c>
      <c r="AE465">
        <v>0.28000000000000003</v>
      </c>
      <c r="AF465">
        <v>0</v>
      </c>
      <c r="AG465">
        <v>0</v>
      </c>
      <c r="AH465">
        <v>0</v>
      </c>
      <c r="AI465">
        <v>2.46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3</v>
      </c>
      <c r="AT465">
        <v>102</v>
      </c>
      <c r="AU465" t="s">
        <v>3</v>
      </c>
      <c r="AV465">
        <v>0</v>
      </c>
      <c r="AW465">
        <v>2</v>
      </c>
      <c r="AX465">
        <v>35802084</v>
      </c>
      <c r="AY465">
        <v>1</v>
      </c>
      <c r="AZ465">
        <v>0</v>
      </c>
      <c r="BA465">
        <v>462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Y465*Source!I851</f>
        <v>1.02</v>
      </c>
      <c r="CY465">
        <f>AA465</f>
        <v>0.69</v>
      </c>
      <c r="CZ465">
        <f>AE465</f>
        <v>0.28000000000000003</v>
      </c>
      <c r="DA465">
        <f>AI465</f>
        <v>2.46</v>
      </c>
      <c r="DB465">
        <f t="shared" si="27"/>
        <v>28.56</v>
      </c>
      <c r="DC465">
        <f t="shared" si="28"/>
        <v>0</v>
      </c>
    </row>
    <row r="466" spans="1:107">
      <c r="A466">
        <f>ROW(Source!A851)</f>
        <v>851</v>
      </c>
      <c r="B466">
        <v>33525518</v>
      </c>
      <c r="C466">
        <v>35802069</v>
      </c>
      <c r="D466">
        <v>29169278</v>
      </c>
      <c r="E466">
        <v>1</v>
      </c>
      <c r="F466">
        <v>1</v>
      </c>
      <c r="G466">
        <v>1</v>
      </c>
      <c r="H466">
        <v>3</v>
      </c>
      <c r="I466" t="s">
        <v>246</v>
      </c>
      <c r="J466" t="s">
        <v>248</v>
      </c>
      <c r="K466" t="s">
        <v>247</v>
      </c>
      <c r="L466">
        <v>1354</v>
      </c>
      <c r="N466">
        <v>1010</v>
      </c>
      <c r="O466" t="s">
        <v>238</v>
      </c>
      <c r="P466" t="s">
        <v>238</v>
      </c>
      <c r="Q466">
        <v>1</v>
      </c>
      <c r="W466">
        <v>0</v>
      </c>
      <c r="X466">
        <v>-1190793685</v>
      </c>
      <c r="Y466">
        <v>100</v>
      </c>
      <c r="AA466">
        <v>76.47</v>
      </c>
      <c r="AB466">
        <v>0</v>
      </c>
      <c r="AC466">
        <v>0</v>
      </c>
      <c r="AD466">
        <v>0</v>
      </c>
      <c r="AE466">
        <v>8.81</v>
      </c>
      <c r="AF466">
        <v>0</v>
      </c>
      <c r="AG466">
        <v>0</v>
      </c>
      <c r="AH466">
        <v>0</v>
      </c>
      <c r="AI466">
        <v>8.68</v>
      </c>
      <c r="AJ466">
        <v>1</v>
      </c>
      <c r="AK466">
        <v>1</v>
      </c>
      <c r="AL466">
        <v>1</v>
      </c>
      <c r="AN466">
        <v>0</v>
      </c>
      <c r="AO466">
        <v>0</v>
      </c>
      <c r="AP466">
        <v>0</v>
      </c>
      <c r="AQ466">
        <v>0</v>
      </c>
      <c r="AR466">
        <v>0</v>
      </c>
      <c r="AS466" t="s">
        <v>3</v>
      </c>
      <c r="AT466">
        <v>100</v>
      </c>
      <c r="AU466" t="s">
        <v>3</v>
      </c>
      <c r="AV466">
        <v>0</v>
      </c>
      <c r="AW466">
        <v>1</v>
      </c>
      <c r="AX466">
        <v>-1</v>
      </c>
      <c r="AY466">
        <v>0</v>
      </c>
      <c r="AZ466">
        <v>0</v>
      </c>
      <c r="BA466" t="s">
        <v>3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Y466*Source!I851</f>
        <v>1</v>
      </c>
      <c r="CY466">
        <f>AA466</f>
        <v>76.47</v>
      </c>
      <c r="CZ466">
        <f>AE466</f>
        <v>8.81</v>
      </c>
      <c r="DA466">
        <f>AI466</f>
        <v>8.68</v>
      </c>
      <c r="DB466">
        <f t="shared" si="27"/>
        <v>881</v>
      </c>
      <c r="DC466">
        <f t="shared" si="28"/>
        <v>0</v>
      </c>
    </row>
    <row r="467" spans="1:107">
      <c r="A467">
        <f>ROW(Source!A851)</f>
        <v>851</v>
      </c>
      <c r="B467">
        <v>33525518</v>
      </c>
      <c r="C467">
        <v>35802069</v>
      </c>
      <c r="D467">
        <v>29171808</v>
      </c>
      <c r="E467">
        <v>1</v>
      </c>
      <c r="F467">
        <v>1</v>
      </c>
      <c r="G467">
        <v>1</v>
      </c>
      <c r="H467">
        <v>3</v>
      </c>
      <c r="I467" t="s">
        <v>722</v>
      </c>
      <c r="J467" t="s">
        <v>723</v>
      </c>
      <c r="K467" t="s">
        <v>724</v>
      </c>
      <c r="L467">
        <v>1374</v>
      </c>
      <c r="N467">
        <v>1013</v>
      </c>
      <c r="O467" t="s">
        <v>725</v>
      </c>
      <c r="P467" t="s">
        <v>725</v>
      </c>
      <c r="Q467">
        <v>1</v>
      </c>
      <c r="W467">
        <v>0</v>
      </c>
      <c r="X467">
        <v>-915781824</v>
      </c>
      <c r="Y467">
        <v>5.21</v>
      </c>
      <c r="AA467">
        <v>1</v>
      </c>
      <c r="AB467">
        <v>0</v>
      </c>
      <c r="AC467">
        <v>0</v>
      </c>
      <c r="AD467">
        <v>0</v>
      </c>
      <c r="AE467">
        <v>1</v>
      </c>
      <c r="AF467">
        <v>0</v>
      </c>
      <c r="AG467">
        <v>0</v>
      </c>
      <c r="AH467">
        <v>0</v>
      </c>
      <c r="AI467">
        <v>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5.21</v>
      </c>
      <c r="AU467" t="s">
        <v>3</v>
      </c>
      <c r="AV467">
        <v>0</v>
      </c>
      <c r="AW467">
        <v>2</v>
      </c>
      <c r="AX467">
        <v>35802085</v>
      </c>
      <c r="AY467">
        <v>1</v>
      </c>
      <c r="AZ467">
        <v>0</v>
      </c>
      <c r="BA467">
        <v>463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Y467*Source!I851</f>
        <v>5.21E-2</v>
      </c>
      <c r="CY467">
        <f>AA467</f>
        <v>1</v>
      </c>
      <c r="CZ467">
        <f>AE467</f>
        <v>1</v>
      </c>
      <c r="DA467">
        <f>AI467</f>
        <v>1</v>
      </c>
      <c r="DB467">
        <f t="shared" si="27"/>
        <v>5.21</v>
      </c>
      <c r="DC467">
        <f t="shared" si="28"/>
        <v>0</v>
      </c>
    </row>
    <row r="468" spans="1:107">
      <c r="A468">
        <f>ROW(Source!A854)</f>
        <v>854</v>
      </c>
      <c r="B468">
        <v>33525518</v>
      </c>
      <c r="C468">
        <v>36324936</v>
      </c>
      <c r="D468">
        <v>18413230</v>
      </c>
      <c r="E468">
        <v>1</v>
      </c>
      <c r="F468">
        <v>1</v>
      </c>
      <c r="G468">
        <v>1</v>
      </c>
      <c r="H468">
        <v>1</v>
      </c>
      <c r="I468" t="s">
        <v>615</v>
      </c>
      <c r="J468" t="s">
        <v>3</v>
      </c>
      <c r="K468" t="s">
        <v>616</v>
      </c>
      <c r="L468">
        <v>1369</v>
      </c>
      <c r="N468">
        <v>1013</v>
      </c>
      <c r="O468" t="s">
        <v>579</v>
      </c>
      <c r="P468" t="s">
        <v>579</v>
      </c>
      <c r="Q468">
        <v>1</v>
      </c>
      <c r="W468">
        <v>0</v>
      </c>
      <c r="X468">
        <v>355262106</v>
      </c>
      <c r="Y468">
        <v>89.53</v>
      </c>
      <c r="AA468">
        <v>0</v>
      </c>
      <c r="AB468">
        <v>0</v>
      </c>
      <c r="AC468">
        <v>0</v>
      </c>
      <c r="AD468">
        <v>260.99</v>
      </c>
      <c r="AE468">
        <v>0</v>
      </c>
      <c r="AF468">
        <v>0</v>
      </c>
      <c r="AG468">
        <v>0</v>
      </c>
      <c r="AH468">
        <v>260.99</v>
      </c>
      <c r="AI468">
        <v>1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3</v>
      </c>
      <c r="AT468">
        <v>89.53</v>
      </c>
      <c r="AU468" t="s">
        <v>3</v>
      </c>
      <c r="AV468">
        <v>1</v>
      </c>
      <c r="AW468">
        <v>2</v>
      </c>
      <c r="AX468">
        <v>36324937</v>
      </c>
      <c r="AY468">
        <v>1</v>
      </c>
      <c r="AZ468">
        <v>0</v>
      </c>
      <c r="BA468">
        <v>464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Y468*Source!I854</f>
        <v>1.7906</v>
      </c>
      <c r="CY468">
        <f>AD468</f>
        <v>260.99</v>
      </c>
      <c r="CZ468">
        <f>AH468</f>
        <v>260.99</v>
      </c>
      <c r="DA468">
        <f>AL468</f>
        <v>1</v>
      </c>
      <c r="DB468">
        <f t="shared" si="27"/>
        <v>23366.43</v>
      </c>
      <c r="DC468">
        <f t="shared" si="28"/>
        <v>0</v>
      </c>
    </row>
    <row r="469" spans="1:107">
      <c r="A469">
        <f>ROW(Source!A854)</f>
        <v>854</v>
      </c>
      <c r="B469">
        <v>33525518</v>
      </c>
      <c r="C469">
        <v>36324936</v>
      </c>
      <c r="D469">
        <v>121548</v>
      </c>
      <c r="E469">
        <v>1</v>
      </c>
      <c r="F469">
        <v>1</v>
      </c>
      <c r="G469">
        <v>1</v>
      </c>
      <c r="H469">
        <v>1</v>
      </c>
      <c r="I469" t="s">
        <v>30</v>
      </c>
      <c r="J469" t="s">
        <v>3</v>
      </c>
      <c r="K469" t="s">
        <v>580</v>
      </c>
      <c r="L469">
        <v>608254</v>
      </c>
      <c r="N469">
        <v>1013</v>
      </c>
      <c r="O469" t="s">
        <v>581</v>
      </c>
      <c r="P469" t="s">
        <v>581</v>
      </c>
      <c r="Q469">
        <v>1</v>
      </c>
      <c r="W469">
        <v>0</v>
      </c>
      <c r="X469">
        <v>-185737400</v>
      </c>
      <c r="Y469">
        <v>9.69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3</v>
      </c>
      <c r="AT469">
        <v>9.69</v>
      </c>
      <c r="AU469" t="s">
        <v>3</v>
      </c>
      <c r="AV469">
        <v>2</v>
      </c>
      <c r="AW469">
        <v>2</v>
      </c>
      <c r="AX469">
        <v>36324938</v>
      </c>
      <c r="AY469">
        <v>1</v>
      </c>
      <c r="AZ469">
        <v>0</v>
      </c>
      <c r="BA469">
        <v>465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Y469*Source!I854</f>
        <v>0.1938</v>
      </c>
      <c r="CY469">
        <f>AD469</f>
        <v>0</v>
      </c>
      <c r="CZ469">
        <f>AH469</f>
        <v>0</v>
      </c>
      <c r="DA469">
        <f>AL469</f>
        <v>1</v>
      </c>
      <c r="DB469">
        <f t="shared" si="27"/>
        <v>0</v>
      </c>
      <c r="DC469">
        <f t="shared" si="28"/>
        <v>0</v>
      </c>
    </row>
    <row r="470" spans="1:107">
      <c r="A470">
        <f>ROW(Source!A854)</f>
        <v>854</v>
      </c>
      <c r="B470">
        <v>33525518</v>
      </c>
      <c r="C470">
        <v>36324936</v>
      </c>
      <c r="D470">
        <v>29172268</v>
      </c>
      <c r="E470">
        <v>1</v>
      </c>
      <c r="F470">
        <v>1</v>
      </c>
      <c r="G470">
        <v>1</v>
      </c>
      <c r="H470">
        <v>2</v>
      </c>
      <c r="I470" t="s">
        <v>726</v>
      </c>
      <c r="J470" t="s">
        <v>727</v>
      </c>
      <c r="K470" t="s">
        <v>728</v>
      </c>
      <c r="L470">
        <v>1368</v>
      </c>
      <c r="N470">
        <v>1011</v>
      </c>
      <c r="O470" t="s">
        <v>585</v>
      </c>
      <c r="P470" t="s">
        <v>585</v>
      </c>
      <c r="Q470">
        <v>1</v>
      </c>
      <c r="W470">
        <v>0</v>
      </c>
      <c r="X470">
        <v>-438066613</v>
      </c>
      <c r="Y470">
        <v>9.69</v>
      </c>
      <c r="AA470">
        <v>0</v>
      </c>
      <c r="AB470">
        <v>867.46</v>
      </c>
      <c r="AC470">
        <v>427.95</v>
      </c>
      <c r="AD470">
        <v>0</v>
      </c>
      <c r="AE470">
        <v>0</v>
      </c>
      <c r="AF470">
        <v>86.4</v>
      </c>
      <c r="AG470">
        <v>13.5</v>
      </c>
      <c r="AH470">
        <v>0</v>
      </c>
      <c r="AI470">
        <v>1</v>
      </c>
      <c r="AJ470">
        <v>10.039999999999999</v>
      </c>
      <c r="AK470">
        <v>31.7</v>
      </c>
      <c r="AL470">
        <v>1</v>
      </c>
      <c r="AN470">
        <v>0</v>
      </c>
      <c r="AO470">
        <v>1</v>
      </c>
      <c r="AP470">
        <v>0</v>
      </c>
      <c r="AQ470">
        <v>0</v>
      </c>
      <c r="AR470">
        <v>0</v>
      </c>
      <c r="AS470" t="s">
        <v>3</v>
      </c>
      <c r="AT470">
        <v>9.69</v>
      </c>
      <c r="AU470" t="s">
        <v>3</v>
      </c>
      <c r="AV470">
        <v>0</v>
      </c>
      <c r="AW470">
        <v>2</v>
      </c>
      <c r="AX470">
        <v>36324939</v>
      </c>
      <c r="AY470">
        <v>1</v>
      </c>
      <c r="AZ470">
        <v>0</v>
      </c>
      <c r="BA470">
        <v>466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Y470*Source!I854</f>
        <v>0.1938</v>
      </c>
      <c r="CY470">
        <f>AB470</f>
        <v>867.46</v>
      </c>
      <c r="CZ470">
        <f>AF470</f>
        <v>86.4</v>
      </c>
      <c r="DA470">
        <f>AJ470</f>
        <v>10.039999999999999</v>
      </c>
      <c r="DB470">
        <f t="shared" si="27"/>
        <v>837.22</v>
      </c>
      <c r="DC470">
        <f t="shared" si="28"/>
        <v>130.82</v>
      </c>
    </row>
    <row r="471" spans="1:107">
      <c r="A471">
        <f>ROW(Source!A854)</f>
        <v>854</v>
      </c>
      <c r="B471">
        <v>33525518</v>
      </c>
      <c r="C471">
        <v>36324936</v>
      </c>
      <c r="D471">
        <v>29174913</v>
      </c>
      <c r="E471">
        <v>1</v>
      </c>
      <c r="F471">
        <v>1</v>
      </c>
      <c r="G471">
        <v>1</v>
      </c>
      <c r="H471">
        <v>2</v>
      </c>
      <c r="I471" t="s">
        <v>606</v>
      </c>
      <c r="J471" t="s">
        <v>729</v>
      </c>
      <c r="K471" t="s">
        <v>608</v>
      </c>
      <c r="L471">
        <v>1368</v>
      </c>
      <c r="N471">
        <v>1011</v>
      </c>
      <c r="O471" t="s">
        <v>585</v>
      </c>
      <c r="P471" t="s">
        <v>585</v>
      </c>
      <c r="Q471">
        <v>1</v>
      </c>
      <c r="W471">
        <v>0</v>
      </c>
      <c r="X471">
        <v>1230759911</v>
      </c>
      <c r="Y471">
        <v>1.99</v>
      </c>
      <c r="AA471">
        <v>0</v>
      </c>
      <c r="AB471">
        <v>908.31</v>
      </c>
      <c r="AC471">
        <v>367.72</v>
      </c>
      <c r="AD471">
        <v>0</v>
      </c>
      <c r="AE471">
        <v>0</v>
      </c>
      <c r="AF471">
        <v>87.17</v>
      </c>
      <c r="AG471">
        <v>11.6</v>
      </c>
      <c r="AH471">
        <v>0</v>
      </c>
      <c r="AI471">
        <v>1</v>
      </c>
      <c r="AJ471">
        <v>10.42</v>
      </c>
      <c r="AK471">
        <v>31.7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3</v>
      </c>
      <c r="AT471">
        <v>1.99</v>
      </c>
      <c r="AU471" t="s">
        <v>3</v>
      </c>
      <c r="AV471">
        <v>0</v>
      </c>
      <c r="AW471">
        <v>2</v>
      </c>
      <c r="AX471">
        <v>36324940</v>
      </c>
      <c r="AY471">
        <v>1</v>
      </c>
      <c r="AZ471">
        <v>0</v>
      </c>
      <c r="BA471">
        <v>467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Y471*Source!I854</f>
        <v>3.9800000000000002E-2</v>
      </c>
      <c r="CY471">
        <f>AB471</f>
        <v>908.31</v>
      </c>
      <c r="CZ471">
        <f>AF471</f>
        <v>87.17</v>
      </c>
      <c r="DA471">
        <f>AJ471</f>
        <v>10.42</v>
      </c>
      <c r="DB471">
        <f t="shared" si="27"/>
        <v>173.47</v>
      </c>
      <c r="DC471">
        <f t="shared" si="28"/>
        <v>23.08</v>
      </c>
    </row>
    <row r="472" spans="1:107">
      <c r="A472">
        <f>ROW(Source!A854)</f>
        <v>854</v>
      </c>
      <c r="B472">
        <v>33525518</v>
      </c>
      <c r="C472">
        <v>36324936</v>
      </c>
      <c r="D472">
        <v>29114836</v>
      </c>
      <c r="E472">
        <v>1</v>
      </c>
      <c r="F472">
        <v>1</v>
      </c>
      <c r="G472">
        <v>1</v>
      </c>
      <c r="H472">
        <v>3</v>
      </c>
      <c r="I472" t="s">
        <v>255</v>
      </c>
      <c r="J472" t="s">
        <v>258</v>
      </c>
      <c r="K472" t="s">
        <v>256</v>
      </c>
      <c r="L472">
        <v>1035</v>
      </c>
      <c r="N472">
        <v>1013</v>
      </c>
      <c r="O472" t="s">
        <v>257</v>
      </c>
      <c r="P472" t="s">
        <v>257</v>
      </c>
      <c r="Q472">
        <v>1</v>
      </c>
      <c r="W472">
        <v>0</v>
      </c>
      <c r="X472">
        <v>1837586053</v>
      </c>
      <c r="Y472">
        <v>50</v>
      </c>
      <c r="AA472">
        <v>180.86</v>
      </c>
      <c r="AB472">
        <v>0</v>
      </c>
      <c r="AC472">
        <v>0</v>
      </c>
      <c r="AD472">
        <v>0</v>
      </c>
      <c r="AE472">
        <v>94.69</v>
      </c>
      <c r="AF472">
        <v>0</v>
      </c>
      <c r="AG472">
        <v>0</v>
      </c>
      <c r="AH472">
        <v>0</v>
      </c>
      <c r="AI472">
        <v>1.91</v>
      </c>
      <c r="AJ472">
        <v>1</v>
      </c>
      <c r="AK472">
        <v>1</v>
      </c>
      <c r="AL472">
        <v>1</v>
      </c>
      <c r="AN472">
        <v>0</v>
      </c>
      <c r="AO472">
        <v>0</v>
      </c>
      <c r="AP472">
        <v>0</v>
      </c>
      <c r="AQ472">
        <v>0</v>
      </c>
      <c r="AR472">
        <v>0</v>
      </c>
      <c r="AS472" t="s">
        <v>3</v>
      </c>
      <c r="AT472">
        <v>50</v>
      </c>
      <c r="AU472" t="s">
        <v>3</v>
      </c>
      <c r="AV472">
        <v>0</v>
      </c>
      <c r="AW472">
        <v>1</v>
      </c>
      <c r="AX472">
        <v>-1</v>
      </c>
      <c r="AY472">
        <v>0</v>
      </c>
      <c r="AZ472">
        <v>0</v>
      </c>
      <c r="BA472" t="s">
        <v>3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Y472*Source!I854</f>
        <v>1</v>
      </c>
      <c r="CY472">
        <f t="shared" ref="CY472:CY479" si="32">AA472</f>
        <v>180.86</v>
      </c>
      <c r="CZ472">
        <f t="shared" ref="CZ472:CZ479" si="33">AE472</f>
        <v>94.69</v>
      </c>
      <c r="DA472">
        <f t="shared" ref="DA472:DA479" si="34">AI472</f>
        <v>1.91</v>
      </c>
      <c r="DB472">
        <f t="shared" si="27"/>
        <v>4734.5</v>
      </c>
      <c r="DC472">
        <f t="shared" si="28"/>
        <v>0</v>
      </c>
    </row>
    <row r="473" spans="1:107">
      <c r="A473">
        <f>ROW(Source!A854)</f>
        <v>854</v>
      </c>
      <c r="B473">
        <v>33525518</v>
      </c>
      <c r="C473">
        <v>36324936</v>
      </c>
      <c r="D473">
        <v>29112547</v>
      </c>
      <c r="E473">
        <v>1</v>
      </c>
      <c r="F473">
        <v>1</v>
      </c>
      <c r="G473">
        <v>1</v>
      </c>
      <c r="H473">
        <v>3</v>
      </c>
      <c r="I473" t="s">
        <v>730</v>
      </c>
      <c r="J473" t="s">
        <v>731</v>
      </c>
      <c r="K473" t="s">
        <v>732</v>
      </c>
      <c r="L473">
        <v>1346</v>
      </c>
      <c r="N473">
        <v>1009</v>
      </c>
      <c r="O473" t="s">
        <v>191</v>
      </c>
      <c r="P473" t="s">
        <v>191</v>
      </c>
      <c r="Q473">
        <v>1</v>
      </c>
      <c r="W473">
        <v>0</v>
      </c>
      <c r="X473">
        <v>61591711</v>
      </c>
      <c r="Y473">
        <v>37.5</v>
      </c>
      <c r="AA473">
        <v>71.819999999999993</v>
      </c>
      <c r="AB473">
        <v>0</v>
      </c>
      <c r="AC473">
        <v>0</v>
      </c>
      <c r="AD473">
        <v>0</v>
      </c>
      <c r="AE473">
        <v>10.26</v>
      </c>
      <c r="AF473">
        <v>0</v>
      </c>
      <c r="AG473">
        <v>0</v>
      </c>
      <c r="AH473">
        <v>0</v>
      </c>
      <c r="AI473">
        <v>7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37.5</v>
      </c>
      <c r="AU473" t="s">
        <v>3</v>
      </c>
      <c r="AV473">
        <v>0</v>
      </c>
      <c r="AW473">
        <v>2</v>
      </c>
      <c r="AX473">
        <v>36324941</v>
      </c>
      <c r="AY473">
        <v>1</v>
      </c>
      <c r="AZ473">
        <v>0</v>
      </c>
      <c r="BA473">
        <v>468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Y473*Source!I854</f>
        <v>0.75</v>
      </c>
      <c r="CY473">
        <f t="shared" si="32"/>
        <v>71.819999999999993</v>
      </c>
      <c r="CZ473">
        <f t="shared" si="33"/>
        <v>10.26</v>
      </c>
      <c r="DA473">
        <f t="shared" si="34"/>
        <v>7</v>
      </c>
      <c r="DB473">
        <f t="shared" si="27"/>
        <v>384.75</v>
      </c>
      <c r="DC473">
        <f t="shared" si="28"/>
        <v>0</v>
      </c>
    </row>
    <row r="474" spans="1:107">
      <c r="A474">
        <f>ROW(Source!A854)</f>
        <v>854</v>
      </c>
      <c r="B474">
        <v>33525518</v>
      </c>
      <c r="C474">
        <v>36324936</v>
      </c>
      <c r="D474">
        <v>29114332</v>
      </c>
      <c r="E474">
        <v>1</v>
      </c>
      <c r="F474">
        <v>1</v>
      </c>
      <c r="G474">
        <v>1</v>
      </c>
      <c r="H474">
        <v>3</v>
      </c>
      <c r="I474" t="s">
        <v>635</v>
      </c>
      <c r="J474" t="s">
        <v>733</v>
      </c>
      <c r="K474" t="s">
        <v>637</v>
      </c>
      <c r="L474">
        <v>1348</v>
      </c>
      <c r="N474">
        <v>1009</v>
      </c>
      <c r="O474" t="s">
        <v>28</v>
      </c>
      <c r="P474" t="s">
        <v>28</v>
      </c>
      <c r="Q474">
        <v>1000</v>
      </c>
      <c r="W474">
        <v>0</v>
      </c>
      <c r="X474">
        <v>1561117559</v>
      </c>
      <c r="Y474">
        <v>4.13E-3</v>
      </c>
      <c r="AA474">
        <v>53302.1</v>
      </c>
      <c r="AB474">
        <v>0</v>
      </c>
      <c r="AC474">
        <v>0</v>
      </c>
      <c r="AD474">
        <v>0</v>
      </c>
      <c r="AE474">
        <v>11978</v>
      </c>
      <c r="AF474">
        <v>0</v>
      </c>
      <c r="AG474">
        <v>0</v>
      </c>
      <c r="AH474">
        <v>0</v>
      </c>
      <c r="AI474">
        <v>4.45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3</v>
      </c>
      <c r="AT474">
        <v>4.13E-3</v>
      </c>
      <c r="AU474" t="s">
        <v>3</v>
      </c>
      <c r="AV474">
        <v>0</v>
      </c>
      <c r="AW474">
        <v>2</v>
      </c>
      <c r="AX474">
        <v>36324942</v>
      </c>
      <c r="AY474">
        <v>1</v>
      </c>
      <c r="AZ474">
        <v>0</v>
      </c>
      <c r="BA474">
        <v>469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Y474*Source!I854</f>
        <v>8.2600000000000002E-5</v>
      </c>
      <c r="CY474">
        <f t="shared" si="32"/>
        <v>53302.1</v>
      </c>
      <c r="CZ474">
        <f t="shared" si="33"/>
        <v>11978</v>
      </c>
      <c r="DA474">
        <f t="shared" si="34"/>
        <v>4.45</v>
      </c>
      <c r="DB474">
        <f t="shared" si="27"/>
        <v>49.47</v>
      </c>
      <c r="DC474">
        <f t="shared" si="28"/>
        <v>0</v>
      </c>
    </row>
    <row r="475" spans="1:107">
      <c r="A475">
        <f>ROW(Source!A854)</f>
        <v>854</v>
      </c>
      <c r="B475">
        <v>33525518</v>
      </c>
      <c r="C475">
        <v>36324936</v>
      </c>
      <c r="D475">
        <v>29107989</v>
      </c>
      <c r="E475">
        <v>1</v>
      </c>
      <c r="F475">
        <v>1</v>
      </c>
      <c r="G475">
        <v>1</v>
      </c>
      <c r="H475">
        <v>3</v>
      </c>
      <c r="I475" t="s">
        <v>734</v>
      </c>
      <c r="J475" t="s">
        <v>735</v>
      </c>
      <c r="K475" t="s">
        <v>736</v>
      </c>
      <c r="L475">
        <v>1296</v>
      </c>
      <c r="N475">
        <v>1002</v>
      </c>
      <c r="O475" t="s">
        <v>737</v>
      </c>
      <c r="P475" t="s">
        <v>737</v>
      </c>
      <c r="Q475">
        <v>1</v>
      </c>
      <c r="W475">
        <v>0</v>
      </c>
      <c r="X475">
        <v>-1612727988</v>
      </c>
      <c r="Y475">
        <v>32.4</v>
      </c>
      <c r="AA475">
        <v>162.62</v>
      </c>
      <c r="AB475">
        <v>0</v>
      </c>
      <c r="AC475">
        <v>0</v>
      </c>
      <c r="AD475">
        <v>0</v>
      </c>
      <c r="AE475">
        <v>47</v>
      </c>
      <c r="AF475">
        <v>0</v>
      </c>
      <c r="AG475">
        <v>0</v>
      </c>
      <c r="AH475">
        <v>0</v>
      </c>
      <c r="AI475">
        <v>3.46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3</v>
      </c>
      <c r="AT475">
        <v>32.4</v>
      </c>
      <c r="AU475" t="s">
        <v>3</v>
      </c>
      <c r="AV475">
        <v>0</v>
      </c>
      <c r="AW475">
        <v>2</v>
      </c>
      <c r="AX475">
        <v>36324943</v>
      </c>
      <c r="AY475">
        <v>1</v>
      </c>
      <c r="AZ475">
        <v>0</v>
      </c>
      <c r="BA475">
        <v>470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Y475*Source!I854</f>
        <v>0.64800000000000002</v>
      </c>
      <c r="CY475">
        <f t="shared" si="32"/>
        <v>162.62</v>
      </c>
      <c r="CZ475">
        <f t="shared" si="33"/>
        <v>47</v>
      </c>
      <c r="DA475">
        <f t="shared" si="34"/>
        <v>3.46</v>
      </c>
      <c r="DB475">
        <f t="shared" si="27"/>
        <v>1522.8</v>
      </c>
      <c r="DC475">
        <f t="shared" si="28"/>
        <v>0</v>
      </c>
    </row>
    <row r="476" spans="1:107">
      <c r="A476">
        <f>ROW(Source!A854)</f>
        <v>854</v>
      </c>
      <c r="B476">
        <v>33525518</v>
      </c>
      <c r="C476">
        <v>36324936</v>
      </c>
      <c r="D476">
        <v>29115642</v>
      </c>
      <c r="E476">
        <v>1</v>
      </c>
      <c r="F476">
        <v>1</v>
      </c>
      <c r="G476">
        <v>1</v>
      </c>
      <c r="H476">
        <v>3</v>
      </c>
      <c r="I476" t="s">
        <v>738</v>
      </c>
      <c r="J476" t="s">
        <v>739</v>
      </c>
      <c r="K476" t="s">
        <v>740</v>
      </c>
      <c r="L476">
        <v>1339</v>
      </c>
      <c r="N476">
        <v>1007</v>
      </c>
      <c r="O476" t="s">
        <v>591</v>
      </c>
      <c r="P476" t="s">
        <v>591</v>
      </c>
      <c r="Q476">
        <v>1</v>
      </c>
      <c r="W476">
        <v>0</v>
      </c>
      <c r="X476">
        <v>455834906</v>
      </c>
      <c r="Y476">
        <v>0.08</v>
      </c>
      <c r="AA476">
        <v>5720</v>
      </c>
      <c r="AB476">
        <v>0</v>
      </c>
      <c r="AC476">
        <v>0</v>
      </c>
      <c r="AD476">
        <v>0</v>
      </c>
      <c r="AE476">
        <v>1100</v>
      </c>
      <c r="AF476">
        <v>0</v>
      </c>
      <c r="AG476">
        <v>0</v>
      </c>
      <c r="AH476">
        <v>0</v>
      </c>
      <c r="AI476">
        <v>5.2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3</v>
      </c>
      <c r="AT476">
        <v>0.08</v>
      </c>
      <c r="AU476" t="s">
        <v>3</v>
      </c>
      <c r="AV476">
        <v>0</v>
      </c>
      <c r="AW476">
        <v>2</v>
      </c>
      <c r="AX476">
        <v>36324945</v>
      </c>
      <c r="AY476">
        <v>1</v>
      </c>
      <c r="AZ476">
        <v>0</v>
      </c>
      <c r="BA476">
        <v>472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Y476*Source!I854</f>
        <v>1.6000000000000001E-3</v>
      </c>
      <c r="CY476">
        <f t="shared" si="32"/>
        <v>5720</v>
      </c>
      <c r="CZ476">
        <f t="shared" si="33"/>
        <v>1100</v>
      </c>
      <c r="DA476">
        <f t="shared" si="34"/>
        <v>5.2</v>
      </c>
      <c r="DB476">
        <f t="shared" si="27"/>
        <v>88</v>
      </c>
      <c r="DC476">
        <f t="shared" si="28"/>
        <v>0</v>
      </c>
    </row>
    <row r="477" spans="1:107">
      <c r="A477">
        <f>ROW(Source!A854)</f>
        <v>854</v>
      </c>
      <c r="B477">
        <v>33525518</v>
      </c>
      <c r="C477">
        <v>36324936</v>
      </c>
      <c r="D477">
        <v>29130561</v>
      </c>
      <c r="E477">
        <v>1</v>
      </c>
      <c r="F477">
        <v>1</v>
      </c>
      <c r="G477">
        <v>1</v>
      </c>
      <c r="H477">
        <v>3</v>
      </c>
      <c r="I477" t="s">
        <v>264</v>
      </c>
      <c r="J477" t="s">
        <v>266</v>
      </c>
      <c r="K477" t="s">
        <v>265</v>
      </c>
      <c r="L477">
        <v>1327</v>
      </c>
      <c r="N477">
        <v>1005</v>
      </c>
      <c r="O477" t="s">
        <v>184</v>
      </c>
      <c r="P477" t="s">
        <v>184</v>
      </c>
      <c r="Q477">
        <v>1</v>
      </c>
      <c r="W477">
        <v>0</v>
      </c>
      <c r="X477">
        <v>18916195</v>
      </c>
      <c r="Y477">
        <v>100</v>
      </c>
      <c r="AA477">
        <v>1039.1400000000001</v>
      </c>
      <c r="AB477">
        <v>0</v>
      </c>
      <c r="AC477">
        <v>0</v>
      </c>
      <c r="AD477">
        <v>0</v>
      </c>
      <c r="AE477">
        <v>207</v>
      </c>
      <c r="AF477">
        <v>0</v>
      </c>
      <c r="AG477">
        <v>0</v>
      </c>
      <c r="AH477">
        <v>0</v>
      </c>
      <c r="AI477">
        <v>5.0199999999999996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3</v>
      </c>
      <c r="AT477">
        <v>100</v>
      </c>
      <c r="AU477" t="s">
        <v>3</v>
      </c>
      <c r="AV477">
        <v>0</v>
      </c>
      <c r="AW477">
        <v>2</v>
      </c>
      <c r="AX477">
        <v>36324946</v>
      </c>
      <c r="AY477">
        <v>1</v>
      </c>
      <c r="AZ477">
        <v>0</v>
      </c>
      <c r="BA477">
        <v>473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Y477*Source!I854</f>
        <v>2</v>
      </c>
      <c r="CY477">
        <f t="shared" si="32"/>
        <v>1039.1400000000001</v>
      </c>
      <c r="CZ477">
        <f t="shared" si="33"/>
        <v>207</v>
      </c>
      <c r="DA477">
        <f t="shared" si="34"/>
        <v>5.0199999999999996</v>
      </c>
      <c r="DB477">
        <f t="shared" si="27"/>
        <v>20700</v>
      </c>
      <c r="DC477">
        <f t="shared" si="28"/>
        <v>0</v>
      </c>
    </row>
    <row r="478" spans="1:107">
      <c r="A478">
        <f>ROW(Source!A854)</f>
        <v>854</v>
      </c>
      <c r="B478">
        <v>33525518</v>
      </c>
      <c r="C478">
        <v>36324936</v>
      </c>
      <c r="D478">
        <v>29130511</v>
      </c>
      <c r="E478">
        <v>1</v>
      </c>
      <c r="F478">
        <v>1</v>
      </c>
      <c r="G478">
        <v>1</v>
      </c>
      <c r="H478">
        <v>3</v>
      </c>
      <c r="I478" t="s">
        <v>260</v>
      </c>
      <c r="J478" t="s">
        <v>262</v>
      </c>
      <c r="K478" t="s">
        <v>261</v>
      </c>
      <c r="L478">
        <v>1327</v>
      </c>
      <c r="N478">
        <v>1005</v>
      </c>
      <c r="O478" t="s">
        <v>184</v>
      </c>
      <c r="P478" t="s">
        <v>184</v>
      </c>
      <c r="Q478">
        <v>1</v>
      </c>
      <c r="W478">
        <v>0</v>
      </c>
      <c r="X478">
        <v>-424580404</v>
      </c>
      <c r="Y478">
        <v>100</v>
      </c>
      <c r="AA478">
        <v>5361.04</v>
      </c>
      <c r="AB478">
        <v>0</v>
      </c>
      <c r="AC478">
        <v>0</v>
      </c>
      <c r="AD478">
        <v>0</v>
      </c>
      <c r="AE478">
        <v>2102.37</v>
      </c>
      <c r="AF478">
        <v>0</v>
      </c>
      <c r="AG478">
        <v>0</v>
      </c>
      <c r="AH478">
        <v>0</v>
      </c>
      <c r="AI478">
        <v>2.5499999999999998</v>
      </c>
      <c r="AJ478">
        <v>1</v>
      </c>
      <c r="AK478">
        <v>1</v>
      </c>
      <c r="AL478">
        <v>1</v>
      </c>
      <c r="AN478">
        <v>0</v>
      </c>
      <c r="AO478">
        <v>0</v>
      </c>
      <c r="AP478">
        <v>0</v>
      </c>
      <c r="AQ478">
        <v>0</v>
      </c>
      <c r="AR478">
        <v>0</v>
      </c>
      <c r="AS478" t="s">
        <v>3</v>
      </c>
      <c r="AT478">
        <v>100</v>
      </c>
      <c r="AU478" t="s">
        <v>3</v>
      </c>
      <c r="AV478">
        <v>0</v>
      </c>
      <c r="AW478">
        <v>1</v>
      </c>
      <c r="AX478">
        <v>-1</v>
      </c>
      <c r="AY478">
        <v>0</v>
      </c>
      <c r="AZ478">
        <v>0</v>
      </c>
      <c r="BA478" t="s">
        <v>3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Y478*Source!I854</f>
        <v>2</v>
      </c>
      <c r="CY478">
        <f t="shared" si="32"/>
        <v>5361.04</v>
      </c>
      <c r="CZ478">
        <f t="shared" si="33"/>
        <v>2102.37</v>
      </c>
      <c r="DA478">
        <f t="shared" si="34"/>
        <v>2.5499999999999998</v>
      </c>
      <c r="DB478">
        <f t="shared" si="27"/>
        <v>210237</v>
      </c>
      <c r="DC478">
        <f t="shared" si="28"/>
        <v>0</v>
      </c>
    </row>
    <row r="479" spans="1:107">
      <c r="A479">
        <f>ROW(Source!A854)</f>
        <v>854</v>
      </c>
      <c r="B479">
        <v>33525518</v>
      </c>
      <c r="C479">
        <v>36324936</v>
      </c>
      <c r="D479">
        <v>29145217</v>
      </c>
      <c r="E479">
        <v>1</v>
      </c>
      <c r="F479">
        <v>1</v>
      </c>
      <c r="G479">
        <v>1</v>
      </c>
      <c r="H479">
        <v>3</v>
      </c>
      <c r="I479" t="s">
        <v>741</v>
      </c>
      <c r="J479" t="s">
        <v>742</v>
      </c>
      <c r="K479" t="s">
        <v>743</v>
      </c>
      <c r="L479">
        <v>1339</v>
      </c>
      <c r="N479">
        <v>1007</v>
      </c>
      <c r="O479" t="s">
        <v>591</v>
      </c>
      <c r="P479" t="s">
        <v>591</v>
      </c>
      <c r="Q479">
        <v>1</v>
      </c>
      <c r="W479">
        <v>0</v>
      </c>
      <c r="X479">
        <v>-879503420</v>
      </c>
      <c r="Y479">
        <v>0.105</v>
      </c>
      <c r="AA479">
        <v>3334.24</v>
      </c>
      <c r="AB479">
        <v>0</v>
      </c>
      <c r="AC479">
        <v>0</v>
      </c>
      <c r="AD479">
        <v>0</v>
      </c>
      <c r="AE479">
        <v>458</v>
      </c>
      <c r="AF479">
        <v>0</v>
      </c>
      <c r="AG479">
        <v>0</v>
      </c>
      <c r="AH479">
        <v>0</v>
      </c>
      <c r="AI479">
        <v>7.28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3</v>
      </c>
      <c r="AT479">
        <v>0.105</v>
      </c>
      <c r="AU479" t="s">
        <v>3</v>
      </c>
      <c r="AV479">
        <v>0</v>
      </c>
      <c r="AW479">
        <v>2</v>
      </c>
      <c r="AX479">
        <v>36324947</v>
      </c>
      <c r="AY479">
        <v>1</v>
      </c>
      <c r="AZ479">
        <v>0</v>
      </c>
      <c r="BA479">
        <v>474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Y479*Source!I854</f>
        <v>2.0999999999999999E-3</v>
      </c>
      <c r="CY479">
        <f t="shared" si="32"/>
        <v>3334.24</v>
      </c>
      <c r="CZ479">
        <f t="shared" si="33"/>
        <v>458</v>
      </c>
      <c r="DA479">
        <f t="shared" si="34"/>
        <v>7.28</v>
      </c>
      <c r="DB479">
        <f t="shared" si="27"/>
        <v>48.09</v>
      </c>
      <c r="DC479">
        <f t="shared" si="28"/>
        <v>0</v>
      </c>
    </row>
    <row r="480" spans="1:107">
      <c r="A480">
        <f>ROW(Source!A857)</f>
        <v>857</v>
      </c>
      <c r="B480">
        <v>33525518</v>
      </c>
      <c r="C480">
        <v>36144652</v>
      </c>
      <c r="D480">
        <v>18410280</v>
      </c>
      <c r="E480">
        <v>1</v>
      </c>
      <c r="F480">
        <v>1</v>
      </c>
      <c r="G480">
        <v>1</v>
      </c>
      <c r="H480">
        <v>1</v>
      </c>
      <c r="I480" t="s">
        <v>744</v>
      </c>
      <c r="J480" t="s">
        <v>3</v>
      </c>
      <c r="K480" t="s">
        <v>745</v>
      </c>
      <c r="L480">
        <v>1369</v>
      </c>
      <c r="N480">
        <v>1013</v>
      </c>
      <c r="O480" t="s">
        <v>579</v>
      </c>
      <c r="P480" t="s">
        <v>579</v>
      </c>
      <c r="Q480">
        <v>1</v>
      </c>
      <c r="W480">
        <v>0</v>
      </c>
      <c r="X480">
        <v>-464685602</v>
      </c>
      <c r="Y480">
        <v>13.788499999999999</v>
      </c>
      <c r="AA480">
        <v>0</v>
      </c>
      <c r="AB480">
        <v>0</v>
      </c>
      <c r="AC480">
        <v>0</v>
      </c>
      <c r="AD480">
        <v>270.37</v>
      </c>
      <c r="AE480">
        <v>0</v>
      </c>
      <c r="AF480">
        <v>0</v>
      </c>
      <c r="AG480">
        <v>0</v>
      </c>
      <c r="AH480">
        <v>270.37</v>
      </c>
      <c r="AI480">
        <v>1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1</v>
      </c>
      <c r="AQ480">
        <v>0</v>
      </c>
      <c r="AR480">
        <v>0</v>
      </c>
      <c r="AS480" t="s">
        <v>3</v>
      </c>
      <c r="AT480">
        <v>11.99</v>
      </c>
      <c r="AU480" t="s">
        <v>168</v>
      </c>
      <c r="AV480">
        <v>1</v>
      </c>
      <c r="AW480">
        <v>2</v>
      </c>
      <c r="AX480">
        <v>36144653</v>
      </c>
      <c r="AY480">
        <v>1</v>
      </c>
      <c r="AZ480">
        <v>0</v>
      </c>
      <c r="BA480">
        <v>475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Y480*Source!I857</f>
        <v>7.8594449999999991</v>
      </c>
      <c r="CY480">
        <f>AD480</f>
        <v>270.37</v>
      </c>
      <c r="CZ480">
        <f>AH480</f>
        <v>270.37</v>
      </c>
      <c r="DA480">
        <f>AL480</f>
        <v>1</v>
      </c>
      <c r="DB480">
        <f>ROUND((ROUND(AT480*CZ480,2)*1.15),6)</f>
        <v>3728.0010000000002</v>
      </c>
      <c r="DC480">
        <f>ROUND((ROUND(AT480*AG480,2)*1.15),6)</f>
        <v>0</v>
      </c>
    </row>
    <row r="481" spans="1:107">
      <c r="A481">
        <f>ROW(Source!A857)</f>
        <v>857</v>
      </c>
      <c r="B481">
        <v>33525518</v>
      </c>
      <c r="C481">
        <v>36144652</v>
      </c>
      <c r="D481">
        <v>121548</v>
      </c>
      <c r="E481">
        <v>1</v>
      </c>
      <c r="F481">
        <v>1</v>
      </c>
      <c r="G481">
        <v>1</v>
      </c>
      <c r="H481">
        <v>1</v>
      </c>
      <c r="I481" t="s">
        <v>30</v>
      </c>
      <c r="J481" t="s">
        <v>3</v>
      </c>
      <c r="K481" t="s">
        <v>580</v>
      </c>
      <c r="L481">
        <v>608254</v>
      </c>
      <c r="N481">
        <v>1013</v>
      </c>
      <c r="O481" t="s">
        <v>581</v>
      </c>
      <c r="P481" t="s">
        <v>581</v>
      </c>
      <c r="Q481">
        <v>1</v>
      </c>
      <c r="W481">
        <v>0</v>
      </c>
      <c r="X481">
        <v>-185737400</v>
      </c>
      <c r="Y481">
        <v>1.2500000000000001E-2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3</v>
      </c>
      <c r="AT481">
        <v>0.01</v>
      </c>
      <c r="AU481" t="s">
        <v>167</v>
      </c>
      <c r="AV481">
        <v>2</v>
      </c>
      <c r="AW481">
        <v>2</v>
      </c>
      <c r="AX481">
        <v>36144654</v>
      </c>
      <c r="AY481">
        <v>1</v>
      </c>
      <c r="AZ481">
        <v>0</v>
      </c>
      <c r="BA481">
        <v>476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Y481*Source!I857</f>
        <v>7.1249999999999994E-3</v>
      </c>
      <c r="CY481">
        <f>AD481</f>
        <v>0</v>
      </c>
      <c r="CZ481">
        <f>AH481</f>
        <v>0</v>
      </c>
      <c r="DA481">
        <f>AL481</f>
        <v>1</v>
      </c>
      <c r="DB481">
        <f>ROUND((ROUND(AT481*CZ481,2)*1.25),6)</f>
        <v>0</v>
      </c>
      <c r="DC481">
        <f>ROUND((ROUND(AT481*AG481,2)*1.25),6)</f>
        <v>0</v>
      </c>
    </row>
    <row r="482" spans="1:107">
      <c r="A482">
        <f>ROW(Source!A857)</f>
        <v>857</v>
      </c>
      <c r="B482">
        <v>33525518</v>
      </c>
      <c r="C482">
        <v>36144652</v>
      </c>
      <c r="D482">
        <v>29172556</v>
      </c>
      <c r="E482">
        <v>1</v>
      </c>
      <c r="F482">
        <v>1</v>
      </c>
      <c r="G482">
        <v>1</v>
      </c>
      <c r="H482">
        <v>2</v>
      </c>
      <c r="I482" t="s">
        <v>582</v>
      </c>
      <c r="J482" t="s">
        <v>583</v>
      </c>
      <c r="K482" t="s">
        <v>584</v>
      </c>
      <c r="L482">
        <v>1368</v>
      </c>
      <c r="N482">
        <v>1011</v>
      </c>
      <c r="O482" t="s">
        <v>585</v>
      </c>
      <c r="P482" t="s">
        <v>585</v>
      </c>
      <c r="Q482">
        <v>1</v>
      </c>
      <c r="W482">
        <v>0</v>
      </c>
      <c r="X482">
        <v>-1302720870</v>
      </c>
      <c r="Y482">
        <v>1.2500000000000001E-2</v>
      </c>
      <c r="AA482">
        <v>0</v>
      </c>
      <c r="AB482">
        <v>445.46</v>
      </c>
      <c r="AC482">
        <v>427.95</v>
      </c>
      <c r="AD482">
        <v>0</v>
      </c>
      <c r="AE482">
        <v>0</v>
      </c>
      <c r="AF482">
        <v>31.26</v>
      </c>
      <c r="AG482">
        <v>13.5</v>
      </c>
      <c r="AH482">
        <v>0</v>
      </c>
      <c r="AI482">
        <v>1</v>
      </c>
      <c r="AJ482">
        <v>14.25</v>
      </c>
      <c r="AK482">
        <v>31.7</v>
      </c>
      <c r="AL482">
        <v>1</v>
      </c>
      <c r="AN482">
        <v>0</v>
      </c>
      <c r="AO482">
        <v>1</v>
      </c>
      <c r="AP482">
        <v>1</v>
      </c>
      <c r="AQ482">
        <v>0</v>
      </c>
      <c r="AR482">
        <v>0</v>
      </c>
      <c r="AS482" t="s">
        <v>3</v>
      </c>
      <c r="AT482">
        <v>0.01</v>
      </c>
      <c r="AU482" t="s">
        <v>167</v>
      </c>
      <c r="AV482">
        <v>0</v>
      </c>
      <c r="AW482">
        <v>2</v>
      </c>
      <c r="AX482">
        <v>36144655</v>
      </c>
      <c r="AY482">
        <v>1</v>
      </c>
      <c r="AZ482">
        <v>0</v>
      </c>
      <c r="BA482">
        <v>477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Y482*Source!I857</f>
        <v>7.1249999999999994E-3</v>
      </c>
      <c r="CY482">
        <f>AB482</f>
        <v>445.46</v>
      </c>
      <c r="CZ482">
        <f>AF482</f>
        <v>31.26</v>
      </c>
      <c r="DA482">
        <f>AJ482</f>
        <v>14.25</v>
      </c>
      <c r="DB482">
        <f>ROUND((ROUND(AT482*CZ482,2)*1.25),6)</f>
        <v>0.38750000000000001</v>
      </c>
      <c r="DC482">
        <f>ROUND((ROUND(AT482*AG482,2)*1.25),6)</f>
        <v>0.17499999999999999</v>
      </c>
    </row>
    <row r="483" spans="1:107">
      <c r="A483">
        <f>ROW(Source!A857)</f>
        <v>857</v>
      </c>
      <c r="B483">
        <v>33525518</v>
      </c>
      <c r="C483">
        <v>36144652</v>
      </c>
      <c r="D483">
        <v>29174913</v>
      </c>
      <c r="E483">
        <v>1</v>
      </c>
      <c r="F483">
        <v>1</v>
      </c>
      <c r="G483">
        <v>1</v>
      </c>
      <c r="H483">
        <v>2</v>
      </c>
      <c r="I483" t="s">
        <v>606</v>
      </c>
      <c r="J483" t="s">
        <v>607</v>
      </c>
      <c r="K483" t="s">
        <v>608</v>
      </c>
      <c r="L483">
        <v>1368</v>
      </c>
      <c r="N483">
        <v>1011</v>
      </c>
      <c r="O483" t="s">
        <v>585</v>
      </c>
      <c r="P483" t="s">
        <v>585</v>
      </c>
      <c r="Q483">
        <v>1</v>
      </c>
      <c r="W483">
        <v>0</v>
      </c>
      <c r="X483">
        <v>458544584</v>
      </c>
      <c r="Y483">
        <v>3.7499999999999999E-2</v>
      </c>
      <c r="AA483">
        <v>0</v>
      </c>
      <c r="AB483">
        <v>908.31</v>
      </c>
      <c r="AC483">
        <v>367.72</v>
      </c>
      <c r="AD483">
        <v>0</v>
      </c>
      <c r="AE483">
        <v>0</v>
      </c>
      <c r="AF483">
        <v>87.17</v>
      </c>
      <c r="AG483">
        <v>11.6</v>
      </c>
      <c r="AH483">
        <v>0</v>
      </c>
      <c r="AI483">
        <v>1</v>
      </c>
      <c r="AJ483">
        <v>10.42</v>
      </c>
      <c r="AK483">
        <v>31.7</v>
      </c>
      <c r="AL483">
        <v>1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0.03</v>
      </c>
      <c r="AU483" t="s">
        <v>167</v>
      </c>
      <c r="AV483">
        <v>0</v>
      </c>
      <c r="AW483">
        <v>2</v>
      </c>
      <c r="AX483">
        <v>36144656</v>
      </c>
      <c r="AY483">
        <v>1</v>
      </c>
      <c r="AZ483">
        <v>0</v>
      </c>
      <c r="BA483">
        <v>478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Y483*Source!I857</f>
        <v>2.1374999999999998E-2</v>
      </c>
      <c r="CY483">
        <f>AB483</f>
        <v>908.31</v>
      </c>
      <c r="CZ483">
        <f>AF483</f>
        <v>87.17</v>
      </c>
      <c r="DA483">
        <f>AJ483</f>
        <v>10.42</v>
      </c>
      <c r="DB483">
        <f>ROUND((ROUND(AT483*CZ483,2)*1.25),6)</f>
        <v>3.2749999999999999</v>
      </c>
      <c r="DC483">
        <f>ROUND((ROUND(AT483*AG483,2)*1.25),6)</f>
        <v>0.4375</v>
      </c>
    </row>
    <row r="484" spans="1:107">
      <c r="A484">
        <f>ROW(Source!A857)</f>
        <v>857</v>
      </c>
      <c r="B484">
        <v>33525518</v>
      </c>
      <c r="C484">
        <v>36144652</v>
      </c>
      <c r="D484">
        <v>29107779</v>
      </c>
      <c r="E484">
        <v>1</v>
      </c>
      <c r="F484">
        <v>1</v>
      </c>
      <c r="G484">
        <v>1</v>
      </c>
      <c r="H484">
        <v>3</v>
      </c>
      <c r="I484" t="s">
        <v>746</v>
      </c>
      <c r="J484" t="s">
        <v>747</v>
      </c>
      <c r="K484" t="s">
        <v>748</v>
      </c>
      <c r="L484">
        <v>1327</v>
      </c>
      <c r="N484">
        <v>1005</v>
      </c>
      <c r="O484" t="s">
        <v>184</v>
      </c>
      <c r="P484" t="s">
        <v>184</v>
      </c>
      <c r="Q484">
        <v>1</v>
      </c>
      <c r="W484">
        <v>0</v>
      </c>
      <c r="X484">
        <v>2125256490</v>
      </c>
      <c r="Y484">
        <v>4.4000000000000004</v>
      </c>
      <c r="AA484">
        <v>203.19</v>
      </c>
      <c r="AB484">
        <v>0</v>
      </c>
      <c r="AC484">
        <v>0</v>
      </c>
      <c r="AD484">
        <v>0</v>
      </c>
      <c r="AE484">
        <v>72.31</v>
      </c>
      <c r="AF484">
        <v>0</v>
      </c>
      <c r="AG484">
        <v>0</v>
      </c>
      <c r="AH484">
        <v>0</v>
      </c>
      <c r="AI484">
        <v>2.81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0</v>
      </c>
      <c r="AQ484">
        <v>0</v>
      </c>
      <c r="AR484">
        <v>0</v>
      </c>
      <c r="AS484" t="s">
        <v>3</v>
      </c>
      <c r="AT484">
        <v>4.4000000000000004</v>
      </c>
      <c r="AU484" t="s">
        <v>3</v>
      </c>
      <c r="AV484">
        <v>0</v>
      </c>
      <c r="AW484">
        <v>2</v>
      </c>
      <c r="AX484">
        <v>36144657</v>
      </c>
      <c r="AY484">
        <v>1</v>
      </c>
      <c r="AZ484">
        <v>0</v>
      </c>
      <c r="BA484">
        <v>479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Y484*Source!I857</f>
        <v>2.508</v>
      </c>
      <c r="CY484">
        <f>AA484</f>
        <v>203.19</v>
      </c>
      <c r="CZ484">
        <f>AE484</f>
        <v>72.31</v>
      </c>
      <c r="DA484">
        <f>AI484</f>
        <v>2.81</v>
      </c>
      <c r="DB484">
        <f>ROUND(ROUND(AT484*CZ484,2),6)</f>
        <v>318.16000000000003</v>
      </c>
      <c r="DC484">
        <f>ROUND(ROUND(AT484*AG484,2),6)</f>
        <v>0</v>
      </c>
    </row>
    <row r="485" spans="1:107">
      <c r="A485">
        <f>ROW(Source!A857)</f>
        <v>857</v>
      </c>
      <c r="B485">
        <v>33525518</v>
      </c>
      <c r="C485">
        <v>36144652</v>
      </c>
      <c r="D485">
        <v>29109795</v>
      </c>
      <c r="E485">
        <v>1</v>
      </c>
      <c r="F485">
        <v>1</v>
      </c>
      <c r="G485">
        <v>1</v>
      </c>
      <c r="H485">
        <v>3</v>
      </c>
      <c r="I485" t="s">
        <v>749</v>
      </c>
      <c r="J485" t="s">
        <v>750</v>
      </c>
      <c r="K485" t="s">
        <v>751</v>
      </c>
      <c r="L485">
        <v>1348</v>
      </c>
      <c r="N485">
        <v>1009</v>
      </c>
      <c r="O485" t="s">
        <v>28</v>
      </c>
      <c r="P485" t="s">
        <v>28</v>
      </c>
      <c r="Q485">
        <v>1000</v>
      </c>
      <c r="W485">
        <v>0</v>
      </c>
      <c r="X485">
        <v>-1050889491</v>
      </c>
      <c r="Y485">
        <v>2.9000000000000001E-2</v>
      </c>
      <c r="AA485">
        <v>22724.240000000002</v>
      </c>
      <c r="AB485">
        <v>0</v>
      </c>
      <c r="AC485">
        <v>0</v>
      </c>
      <c r="AD485">
        <v>0</v>
      </c>
      <c r="AE485">
        <v>2898.5</v>
      </c>
      <c r="AF485">
        <v>0</v>
      </c>
      <c r="AG485">
        <v>0</v>
      </c>
      <c r="AH485">
        <v>0</v>
      </c>
      <c r="AI485">
        <v>7.84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3</v>
      </c>
      <c r="AT485">
        <v>2.9000000000000001E-2</v>
      </c>
      <c r="AU485" t="s">
        <v>3</v>
      </c>
      <c r="AV485">
        <v>0</v>
      </c>
      <c r="AW485">
        <v>2</v>
      </c>
      <c r="AX485">
        <v>36144658</v>
      </c>
      <c r="AY485">
        <v>1</v>
      </c>
      <c r="AZ485">
        <v>0</v>
      </c>
      <c r="BA485">
        <v>480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Y485*Source!I857</f>
        <v>1.653E-2</v>
      </c>
      <c r="CY485">
        <f>AA485</f>
        <v>22724.240000000002</v>
      </c>
      <c r="CZ485">
        <f>AE485</f>
        <v>2898.5</v>
      </c>
      <c r="DA485">
        <f>AI485</f>
        <v>7.84</v>
      </c>
      <c r="DB485">
        <f>ROUND(ROUND(AT485*CZ485,2),6)</f>
        <v>84.06</v>
      </c>
      <c r="DC485">
        <f>ROUND(ROUND(AT485*AG485,2),6)</f>
        <v>0</v>
      </c>
    </row>
    <row r="486" spans="1:107">
      <c r="A486">
        <f>ROW(Source!A857)</f>
        <v>857</v>
      </c>
      <c r="B486">
        <v>33525518</v>
      </c>
      <c r="C486">
        <v>36144652</v>
      </c>
      <c r="D486">
        <v>29107800</v>
      </c>
      <c r="E486">
        <v>1</v>
      </c>
      <c r="F486">
        <v>1</v>
      </c>
      <c r="G486">
        <v>1</v>
      </c>
      <c r="H486">
        <v>3</v>
      </c>
      <c r="I486" t="s">
        <v>620</v>
      </c>
      <c r="J486" t="s">
        <v>621</v>
      </c>
      <c r="K486" t="s">
        <v>622</v>
      </c>
      <c r="L486">
        <v>1346</v>
      </c>
      <c r="N486">
        <v>1009</v>
      </c>
      <c r="O486" t="s">
        <v>191</v>
      </c>
      <c r="P486" t="s">
        <v>191</v>
      </c>
      <c r="Q486">
        <v>1</v>
      </c>
      <c r="W486">
        <v>0</v>
      </c>
      <c r="X486">
        <v>-1570619850</v>
      </c>
      <c r="Y486">
        <v>0.15</v>
      </c>
      <c r="AA486">
        <v>46.61</v>
      </c>
      <c r="AB486">
        <v>0</v>
      </c>
      <c r="AC486">
        <v>0</v>
      </c>
      <c r="AD486">
        <v>0</v>
      </c>
      <c r="AE486">
        <v>1.81</v>
      </c>
      <c r="AF486">
        <v>0</v>
      </c>
      <c r="AG486">
        <v>0</v>
      </c>
      <c r="AH486">
        <v>0</v>
      </c>
      <c r="AI486">
        <v>25.75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3</v>
      </c>
      <c r="AT486">
        <v>0.15</v>
      </c>
      <c r="AU486" t="s">
        <v>3</v>
      </c>
      <c r="AV486">
        <v>0</v>
      </c>
      <c r="AW486">
        <v>2</v>
      </c>
      <c r="AX486">
        <v>36144659</v>
      </c>
      <c r="AY486">
        <v>1</v>
      </c>
      <c r="AZ486">
        <v>0</v>
      </c>
      <c r="BA486">
        <v>481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Y486*Source!I857</f>
        <v>8.5499999999999993E-2</v>
      </c>
      <c r="CY486">
        <f>AA486</f>
        <v>46.61</v>
      </c>
      <c r="CZ486">
        <f>AE486</f>
        <v>1.81</v>
      </c>
      <c r="DA486">
        <f>AI486</f>
        <v>25.75</v>
      </c>
      <c r="DB486">
        <f>ROUND(ROUND(AT486*CZ486,2),6)</f>
        <v>0.27</v>
      </c>
      <c r="DC486">
        <f>ROUND(ROUND(AT486*AG486,2),6)</f>
        <v>0</v>
      </c>
    </row>
    <row r="487" spans="1:107">
      <c r="A487">
        <f>ROW(Source!A858)</f>
        <v>858</v>
      </c>
      <c r="B487">
        <v>33525518</v>
      </c>
      <c r="C487">
        <v>33621970</v>
      </c>
      <c r="D487">
        <v>18406785</v>
      </c>
      <c r="E487">
        <v>1</v>
      </c>
      <c r="F487">
        <v>1</v>
      </c>
      <c r="G487">
        <v>1</v>
      </c>
      <c r="H487">
        <v>1</v>
      </c>
      <c r="I487" t="s">
        <v>586</v>
      </c>
      <c r="J487" t="s">
        <v>3</v>
      </c>
      <c r="K487" t="s">
        <v>587</v>
      </c>
      <c r="L487">
        <v>1369</v>
      </c>
      <c r="N487">
        <v>1013</v>
      </c>
      <c r="O487" t="s">
        <v>579</v>
      </c>
      <c r="P487" t="s">
        <v>579</v>
      </c>
      <c r="Q487">
        <v>1</v>
      </c>
      <c r="W487">
        <v>0</v>
      </c>
      <c r="X487">
        <v>645971194</v>
      </c>
      <c r="Y487">
        <v>37.639499999999991</v>
      </c>
      <c r="AA487">
        <v>0</v>
      </c>
      <c r="AB487">
        <v>0</v>
      </c>
      <c r="AC487">
        <v>0</v>
      </c>
      <c r="AD487">
        <v>251.89</v>
      </c>
      <c r="AE487">
        <v>0</v>
      </c>
      <c r="AF487">
        <v>0</v>
      </c>
      <c r="AG487">
        <v>0</v>
      </c>
      <c r="AH487">
        <v>251.89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1</v>
      </c>
      <c r="AQ487">
        <v>0</v>
      </c>
      <c r="AR487">
        <v>0</v>
      </c>
      <c r="AS487" t="s">
        <v>3</v>
      </c>
      <c r="AT487">
        <v>32.729999999999997</v>
      </c>
      <c r="AU487" t="s">
        <v>168</v>
      </c>
      <c r="AV487">
        <v>1</v>
      </c>
      <c r="AW487">
        <v>2</v>
      </c>
      <c r="AX487">
        <v>36314839</v>
      </c>
      <c r="AY487">
        <v>1</v>
      </c>
      <c r="AZ487">
        <v>0</v>
      </c>
      <c r="BA487">
        <v>482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Y487*Source!I858</f>
        <v>21.454514999999994</v>
      </c>
      <c r="CY487">
        <f>AD487</f>
        <v>251.89</v>
      </c>
      <c r="CZ487">
        <f>AH487</f>
        <v>251.89</v>
      </c>
      <c r="DA487">
        <f>AL487</f>
        <v>1</v>
      </c>
      <c r="DB487">
        <f>ROUND((ROUND(AT487*CZ487,2)*1.15),6)</f>
        <v>9481.0139999999992</v>
      </c>
      <c r="DC487">
        <f>ROUND((ROUND(AT487*AG487,2)*1.15),6)</f>
        <v>0</v>
      </c>
    </row>
    <row r="488" spans="1:107">
      <c r="A488">
        <f>ROW(Source!A858)</f>
        <v>858</v>
      </c>
      <c r="B488">
        <v>33525518</v>
      </c>
      <c r="C488">
        <v>33621970</v>
      </c>
      <c r="D488">
        <v>121548</v>
      </c>
      <c r="E488">
        <v>1</v>
      </c>
      <c r="F488">
        <v>1</v>
      </c>
      <c r="G488">
        <v>1</v>
      </c>
      <c r="H488">
        <v>1</v>
      </c>
      <c r="I488" t="s">
        <v>30</v>
      </c>
      <c r="J488" t="s">
        <v>3</v>
      </c>
      <c r="K488" t="s">
        <v>580</v>
      </c>
      <c r="L488">
        <v>608254</v>
      </c>
      <c r="N488">
        <v>1013</v>
      </c>
      <c r="O488" t="s">
        <v>581</v>
      </c>
      <c r="P488" t="s">
        <v>581</v>
      </c>
      <c r="Q488">
        <v>1</v>
      </c>
      <c r="W488">
        <v>0</v>
      </c>
      <c r="X488">
        <v>-185737400</v>
      </c>
      <c r="Y488">
        <v>1.2500000000000001E-2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1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0.01</v>
      </c>
      <c r="AU488" t="s">
        <v>167</v>
      </c>
      <c r="AV488">
        <v>2</v>
      </c>
      <c r="AW488">
        <v>2</v>
      </c>
      <c r="AX488">
        <v>36314840</v>
      </c>
      <c r="AY488">
        <v>1</v>
      </c>
      <c r="AZ488">
        <v>0</v>
      </c>
      <c r="BA488">
        <v>483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Y488*Source!I858</f>
        <v>7.1249999999999994E-3</v>
      </c>
      <c r="CY488">
        <f>AD488</f>
        <v>0</v>
      </c>
      <c r="CZ488">
        <f>AH488</f>
        <v>0</v>
      </c>
      <c r="DA488">
        <f>AL488</f>
        <v>1</v>
      </c>
      <c r="DB488">
        <f>ROUND((ROUND(AT488*CZ488,2)*1.25),6)</f>
        <v>0</v>
      </c>
      <c r="DC488">
        <f>ROUND((ROUND(AT488*AG488,2)*1.25),6)</f>
        <v>0</v>
      </c>
    </row>
    <row r="489" spans="1:107">
      <c r="A489">
        <f>ROW(Source!A858)</f>
        <v>858</v>
      </c>
      <c r="B489">
        <v>33525518</v>
      </c>
      <c r="C489">
        <v>33621970</v>
      </c>
      <c r="D489">
        <v>29172554</v>
      </c>
      <c r="E489">
        <v>1</v>
      </c>
      <c r="F489">
        <v>1</v>
      </c>
      <c r="G489">
        <v>1</v>
      </c>
      <c r="H489">
        <v>2</v>
      </c>
      <c r="I489" t="s">
        <v>752</v>
      </c>
      <c r="J489" t="s">
        <v>753</v>
      </c>
      <c r="K489" t="s">
        <v>754</v>
      </c>
      <c r="L489">
        <v>1368</v>
      </c>
      <c r="N489">
        <v>1011</v>
      </c>
      <c r="O489" t="s">
        <v>585</v>
      </c>
      <c r="P489" t="s">
        <v>585</v>
      </c>
      <c r="Q489">
        <v>1</v>
      </c>
      <c r="W489">
        <v>0</v>
      </c>
      <c r="X489">
        <v>-1902254956</v>
      </c>
      <c r="Y489">
        <v>1.2500000000000001E-2</v>
      </c>
      <c r="AA489">
        <v>0</v>
      </c>
      <c r="AB489">
        <v>411.3</v>
      </c>
      <c r="AC489">
        <v>367.72</v>
      </c>
      <c r="AD489">
        <v>0</v>
      </c>
      <c r="AE489">
        <v>0</v>
      </c>
      <c r="AF489">
        <v>27.66</v>
      </c>
      <c r="AG489">
        <v>11.6</v>
      </c>
      <c r="AH489">
        <v>0</v>
      </c>
      <c r="AI489">
        <v>1</v>
      </c>
      <c r="AJ489">
        <v>14.87</v>
      </c>
      <c r="AK489">
        <v>31.7</v>
      </c>
      <c r="AL489">
        <v>1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0.01</v>
      </c>
      <c r="AU489" t="s">
        <v>167</v>
      </c>
      <c r="AV489">
        <v>0</v>
      </c>
      <c r="AW489">
        <v>2</v>
      </c>
      <c r="AX489">
        <v>36314841</v>
      </c>
      <c r="AY489">
        <v>1</v>
      </c>
      <c r="AZ489">
        <v>0</v>
      </c>
      <c r="BA489">
        <v>484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Y489*Source!I858</f>
        <v>7.1249999999999994E-3</v>
      </c>
      <c r="CY489">
        <f>AB489</f>
        <v>411.3</v>
      </c>
      <c r="CZ489">
        <f>AF489</f>
        <v>27.66</v>
      </c>
      <c r="DA489">
        <f>AJ489</f>
        <v>14.87</v>
      </c>
      <c r="DB489">
        <f>ROUND((ROUND(AT489*CZ489,2)*1.25),6)</f>
        <v>0.35</v>
      </c>
      <c r="DC489">
        <f>ROUND((ROUND(AT489*AG489,2)*1.25),6)</f>
        <v>0.15</v>
      </c>
    </row>
    <row r="490" spans="1:107">
      <c r="A490">
        <f>ROW(Source!A858)</f>
        <v>858</v>
      </c>
      <c r="B490">
        <v>33525518</v>
      </c>
      <c r="C490">
        <v>33621970</v>
      </c>
      <c r="D490">
        <v>29174913</v>
      </c>
      <c r="E490">
        <v>1</v>
      </c>
      <c r="F490">
        <v>1</v>
      </c>
      <c r="G490">
        <v>1</v>
      </c>
      <c r="H490">
        <v>2</v>
      </c>
      <c r="I490" t="s">
        <v>606</v>
      </c>
      <c r="J490" t="s">
        <v>729</v>
      </c>
      <c r="K490" t="s">
        <v>608</v>
      </c>
      <c r="L490">
        <v>1368</v>
      </c>
      <c r="N490">
        <v>1011</v>
      </c>
      <c r="O490" t="s">
        <v>585</v>
      </c>
      <c r="P490" t="s">
        <v>585</v>
      </c>
      <c r="Q490">
        <v>1</v>
      </c>
      <c r="W490">
        <v>0</v>
      </c>
      <c r="X490">
        <v>1230759911</v>
      </c>
      <c r="Y490">
        <v>0.125</v>
      </c>
      <c r="AA490">
        <v>0</v>
      </c>
      <c r="AB490">
        <v>908.31</v>
      </c>
      <c r="AC490">
        <v>367.72</v>
      </c>
      <c r="AD490">
        <v>0</v>
      </c>
      <c r="AE490">
        <v>0</v>
      </c>
      <c r="AF490">
        <v>87.17</v>
      </c>
      <c r="AG490">
        <v>11.6</v>
      </c>
      <c r="AH490">
        <v>0</v>
      </c>
      <c r="AI490">
        <v>1</v>
      </c>
      <c r="AJ490">
        <v>10.42</v>
      </c>
      <c r="AK490">
        <v>31.7</v>
      </c>
      <c r="AL490">
        <v>1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3</v>
      </c>
      <c r="AT490">
        <v>0.1</v>
      </c>
      <c r="AU490" t="s">
        <v>167</v>
      </c>
      <c r="AV490">
        <v>0</v>
      </c>
      <c r="AW490">
        <v>2</v>
      </c>
      <c r="AX490">
        <v>36314842</v>
      </c>
      <c r="AY490">
        <v>1</v>
      </c>
      <c r="AZ490">
        <v>0</v>
      </c>
      <c r="BA490">
        <v>485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Y490*Source!I858</f>
        <v>7.1249999999999994E-2</v>
      </c>
      <c r="CY490">
        <f>AB490</f>
        <v>908.31</v>
      </c>
      <c r="CZ490">
        <f>AF490</f>
        <v>87.17</v>
      </c>
      <c r="DA490">
        <f>AJ490</f>
        <v>10.42</v>
      </c>
      <c r="DB490">
        <f>ROUND((ROUND(AT490*CZ490,2)*1.25),6)</f>
        <v>10.9</v>
      </c>
      <c r="DC490">
        <f>ROUND((ROUND(AT490*AG490,2)*1.25),6)</f>
        <v>1.45</v>
      </c>
    </row>
    <row r="491" spans="1:107">
      <c r="A491">
        <f>ROW(Source!A858)</f>
        <v>858</v>
      </c>
      <c r="B491">
        <v>33525518</v>
      </c>
      <c r="C491">
        <v>33621970</v>
      </c>
      <c r="D491">
        <v>29107779</v>
      </c>
      <c r="E491">
        <v>1</v>
      </c>
      <c r="F491">
        <v>1</v>
      </c>
      <c r="G491">
        <v>1</v>
      </c>
      <c r="H491">
        <v>3</v>
      </c>
      <c r="I491" t="s">
        <v>746</v>
      </c>
      <c r="J491" t="s">
        <v>755</v>
      </c>
      <c r="K491" t="s">
        <v>748</v>
      </c>
      <c r="L491">
        <v>1327</v>
      </c>
      <c r="N491">
        <v>1005</v>
      </c>
      <c r="O491" t="s">
        <v>184</v>
      </c>
      <c r="P491" t="s">
        <v>184</v>
      </c>
      <c r="Q491">
        <v>1</v>
      </c>
      <c r="W491">
        <v>0</v>
      </c>
      <c r="X491">
        <v>-1827594923</v>
      </c>
      <c r="Y491">
        <v>0.84</v>
      </c>
      <c r="AA491">
        <v>203.19</v>
      </c>
      <c r="AB491">
        <v>0</v>
      </c>
      <c r="AC491">
        <v>0</v>
      </c>
      <c r="AD491">
        <v>0</v>
      </c>
      <c r="AE491">
        <v>72.31</v>
      </c>
      <c r="AF491">
        <v>0</v>
      </c>
      <c r="AG491">
        <v>0</v>
      </c>
      <c r="AH491">
        <v>0</v>
      </c>
      <c r="AI491">
        <v>2.81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3</v>
      </c>
      <c r="AT491">
        <v>0.84</v>
      </c>
      <c r="AU491" t="s">
        <v>3</v>
      </c>
      <c r="AV491">
        <v>0</v>
      </c>
      <c r="AW491">
        <v>2</v>
      </c>
      <c r="AX491">
        <v>36314843</v>
      </c>
      <c r="AY491">
        <v>1</v>
      </c>
      <c r="AZ491">
        <v>0</v>
      </c>
      <c r="BA491">
        <v>486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Y491*Source!I858</f>
        <v>0.47879999999999995</v>
      </c>
      <c r="CY491">
        <f>AA491</f>
        <v>203.19</v>
      </c>
      <c r="CZ491">
        <f>AE491</f>
        <v>72.31</v>
      </c>
      <c r="DA491">
        <f>AI491</f>
        <v>2.81</v>
      </c>
      <c r="DB491">
        <f t="shared" ref="DB491:DB533" si="35">ROUND(ROUND(AT491*CZ491,2),6)</f>
        <v>60.74</v>
      </c>
      <c r="DC491">
        <f t="shared" ref="DC491:DC533" si="36">ROUND(ROUND(AT491*AG491,2),6)</f>
        <v>0</v>
      </c>
    </row>
    <row r="492" spans="1:107">
      <c r="A492">
        <f>ROW(Source!A858)</f>
        <v>858</v>
      </c>
      <c r="B492">
        <v>33525518</v>
      </c>
      <c r="C492">
        <v>33621970</v>
      </c>
      <c r="D492">
        <v>29107800</v>
      </c>
      <c r="E492">
        <v>1</v>
      </c>
      <c r="F492">
        <v>1</v>
      </c>
      <c r="G492">
        <v>1</v>
      </c>
      <c r="H492">
        <v>3</v>
      </c>
      <c r="I492" t="s">
        <v>620</v>
      </c>
      <c r="J492" t="s">
        <v>756</v>
      </c>
      <c r="K492" t="s">
        <v>622</v>
      </c>
      <c r="L492">
        <v>1346</v>
      </c>
      <c r="N492">
        <v>1009</v>
      </c>
      <c r="O492" t="s">
        <v>191</v>
      </c>
      <c r="P492" t="s">
        <v>191</v>
      </c>
      <c r="Q492">
        <v>1</v>
      </c>
      <c r="W492">
        <v>0</v>
      </c>
      <c r="X492">
        <v>644139035</v>
      </c>
      <c r="Y492">
        <v>0.31</v>
      </c>
      <c r="AA492">
        <v>46.61</v>
      </c>
      <c r="AB492">
        <v>0</v>
      </c>
      <c r="AC492">
        <v>0</v>
      </c>
      <c r="AD492">
        <v>0</v>
      </c>
      <c r="AE492">
        <v>1.81</v>
      </c>
      <c r="AF492">
        <v>0</v>
      </c>
      <c r="AG492">
        <v>0</v>
      </c>
      <c r="AH492">
        <v>0</v>
      </c>
      <c r="AI492">
        <v>25.75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3</v>
      </c>
      <c r="AT492">
        <v>0.31</v>
      </c>
      <c r="AU492" t="s">
        <v>3</v>
      </c>
      <c r="AV492">
        <v>0</v>
      </c>
      <c r="AW492">
        <v>2</v>
      </c>
      <c r="AX492">
        <v>36314844</v>
      </c>
      <c r="AY492">
        <v>1</v>
      </c>
      <c r="AZ492">
        <v>0</v>
      </c>
      <c r="BA492">
        <v>487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Y492*Source!I858</f>
        <v>0.1767</v>
      </c>
      <c r="CY492">
        <f>AA492</f>
        <v>46.61</v>
      </c>
      <c r="CZ492">
        <f>AE492</f>
        <v>1.81</v>
      </c>
      <c r="DA492">
        <f>AI492</f>
        <v>25.75</v>
      </c>
      <c r="DB492">
        <f t="shared" si="35"/>
        <v>0.56000000000000005</v>
      </c>
      <c r="DC492">
        <f t="shared" si="36"/>
        <v>0</v>
      </c>
    </row>
    <row r="493" spans="1:107">
      <c r="A493">
        <f>ROW(Source!A858)</f>
        <v>858</v>
      </c>
      <c r="B493">
        <v>33525518</v>
      </c>
      <c r="C493">
        <v>33621970</v>
      </c>
      <c r="D493">
        <v>29110233</v>
      </c>
      <c r="E493">
        <v>1</v>
      </c>
      <c r="F493">
        <v>1</v>
      </c>
      <c r="G493">
        <v>1</v>
      </c>
      <c r="H493">
        <v>3</v>
      </c>
      <c r="I493" t="s">
        <v>757</v>
      </c>
      <c r="J493" t="s">
        <v>758</v>
      </c>
      <c r="K493" t="s">
        <v>759</v>
      </c>
      <c r="L493">
        <v>1348</v>
      </c>
      <c r="N493">
        <v>1009</v>
      </c>
      <c r="O493" t="s">
        <v>28</v>
      </c>
      <c r="P493" t="s">
        <v>28</v>
      </c>
      <c r="Q493">
        <v>1000</v>
      </c>
      <c r="W493">
        <v>0</v>
      </c>
      <c r="X493">
        <v>2076838230</v>
      </c>
      <c r="Y493">
        <v>0.03</v>
      </c>
      <c r="AA493">
        <v>43897.59</v>
      </c>
      <c r="AB493">
        <v>0</v>
      </c>
      <c r="AC493">
        <v>0</v>
      </c>
      <c r="AD493">
        <v>0</v>
      </c>
      <c r="AE493">
        <v>4615.9399999999996</v>
      </c>
      <c r="AF493">
        <v>0</v>
      </c>
      <c r="AG493">
        <v>0</v>
      </c>
      <c r="AH493">
        <v>0</v>
      </c>
      <c r="AI493">
        <v>9.51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3</v>
      </c>
      <c r="AT493">
        <v>0.03</v>
      </c>
      <c r="AU493" t="s">
        <v>3</v>
      </c>
      <c r="AV493">
        <v>0</v>
      </c>
      <c r="AW493">
        <v>2</v>
      </c>
      <c r="AX493">
        <v>36314845</v>
      </c>
      <c r="AY493">
        <v>1</v>
      </c>
      <c r="AZ493">
        <v>0</v>
      </c>
      <c r="BA493">
        <v>488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Y493*Source!I858</f>
        <v>1.7099999999999997E-2</v>
      </c>
      <c r="CY493">
        <f>AA493</f>
        <v>43897.59</v>
      </c>
      <c r="CZ493">
        <f>AE493</f>
        <v>4615.9399999999996</v>
      </c>
      <c r="DA493">
        <f>AI493</f>
        <v>9.51</v>
      </c>
      <c r="DB493">
        <f t="shared" si="35"/>
        <v>138.47999999999999</v>
      </c>
      <c r="DC493">
        <f t="shared" si="36"/>
        <v>0</v>
      </c>
    </row>
    <row r="494" spans="1:107">
      <c r="A494">
        <f>ROW(Source!A858)</f>
        <v>858</v>
      </c>
      <c r="B494">
        <v>33525518</v>
      </c>
      <c r="C494">
        <v>33621970</v>
      </c>
      <c r="D494">
        <v>29109784</v>
      </c>
      <c r="E494">
        <v>1</v>
      </c>
      <c r="F494">
        <v>1</v>
      </c>
      <c r="G494">
        <v>1</v>
      </c>
      <c r="H494">
        <v>3</v>
      </c>
      <c r="I494" t="s">
        <v>760</v>
      </c>
      <c r="J494" t="s">
        <v>761</v>
      </c>
      <c r="K494" t="s">
        <v>762</v>
      </c>
      <c r="L494">
        <v>1348</v>
      </c>
      <c r="N494">
        <v>1009</v>
      </c>
      <c r="O494" t="s">
        <v>28</v>
      </c>
      <c r="P494" t="s">
        <v>28</v>
      </c>
      <c r="Q494">
        <v>1000</v>
      </c>
      <c r="W494">
        <v>0</v>
      </c>
      <c r="X494">
        <v>1268898367</v>
      </c>
      <c r="Y494">
        <v>5.0000000000000001E-3</v>
      </c>
      <c r="AA494">
        <v>47352.14</v>
      </c>
      <c r="AB494">
        <v>0</v>
      </c>
      <c r="AC494">
        <v>0</v>
      </c>
      <c r="AD494">
        <v>0</v>
      </c>
      <c r="AE494">
        <v>11927.49</v>
      </c>
      <c r="AF494">
        <v>0</v>
      </c>
      <c r="AG494">
        <v>0</v>
      </c>
      <c r="AH494">
        <v>0</v>
      </c>
      <c r="AI494">
        <v>3.97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3</v>
      </c>
      <c r="AT494">
        <v>5.0000000000000001E-3</v>
      </c>
      <c r="AU494" t="s">
        <v>3</v>
      </c>
      <c r="AV494">
        <v>0</v>
      </c>
      <c r="AW494">
        <v>2</v>
      </c>
      <c r="AX494">
        <v>36314846</v>
      </c>
      <c r="AY494">
        <v>1</v>
      </c>
      <c r="AZ494">
        <v>0</v>
      </c>
      <c r="BA494">
        <v>489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Y494*Source!I858</f>
        <v>2.8499999999999997E-3</v>
      </c>
      <c r="CY494">
        <f>AA494</f>
        <v>47352.14</v>
      </c>
      <c r="CZ494">
        <f>AE494</f>
        <v>11927.49</v>
      </c>
      <c r="DA494">
        <f>AI494</f>
        <v>3.97</v>
      </c>
      <c r="DB494">
        <f t="shared" si="35"/>
        <v>59.64</v>
      </c>
      <c r="DC494">
        <f t="shared" si="36"/>
        <v>0</v>
      </c>
    </row>
    <row r="495" spans="1:107">
      <c r="A495">
        <f>ROW(Source!A858)</f>
        <v>858</v>
      </c>
      <c r="B495">
        <v>33525518</v>
      </c>
      <c r="C495">
        <v>33621970</v>
      </c>
      <c r="D495">
        <v>29109298</v>
      </c>
      <c r="E495">
        <v>1</v>
      </c>
      <c r="F495">
        <v>1</v>
      </c>
      <c r="G495">
        <v>1</v>
      </c>
      <c r="H495">
        <v>3</v>
      </c>
      <c r="I495" t="s">
        <v>500</v>
      </c>
      <c r="J495" t="s">
        <v>763</v>
      </c>
      <c r="K495" t="s">
        <v>501</v>
      </c>
      <c r="L495">
        <v>1346</v>
      </c>
      <c r="N495">
        <v>1009</v>
      </c>
      <c r="O495" t="s">
        <v>191</v>
      </c>
      <c r="P495" t="s">
        <v>191</v>
      </c>
      <c r="Q495">
        <v>1</v>
      </c>
      <c r="W495">
        <v>0</v>
      </c>
      <c r="X495">
        <v>-1042179355</v>
      </c>
      <c r="Y495">
        <v>20</v>
      </c>
      <c r="AA495">
        <v>104.23</v>
      </c>
      <c r="AB495">
        <v>0</v>
      </c>
      <c r="AC495">
        <v>0</v>
      </c>
      <c r="AD495">
        <v>0</v>
      </c>
      <c r="AE495">
        <v>15.26</v>
      </c>
      <c r="AF495">
        <v>0</v>
      </c>
      <c r="AG495">
        <v>0</v>
      </c>
      <c r="AH495">
        <v>0</v>
      </c>
      <c r="AI495">
        <v>6.83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20</v>
      </c>
      <c r="AU495" t="s">
        <v>3</v>
      </c>
      <c r="AV495">
        <v>0</v>
      </c>
      <c r="AW495">
        <v>2</v>
      </c>
      <c r="AX495">
        <v>36314847</v>
      </c>
      <c r="AY495">
        <v>1</v>
      </c>
      <c r="AZ495">
        <v>0</v>
      </c>
      <c r="BA495">
        <v>490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Y495*Source!I858</f>
        <v>11.399999999999999</v>
      </c>
      <c r="CY495">
        <f>AA495</f>
        <v>104.23</v>
      </c>
      <c r="CZ495">
        <f>AE495</f>
        <v>15.26</v>
      </c>
      <c r="DA495">
        <f>AI495</f>
        <v>6.83</v>
      </c>
      <c r="DB495">
        <f t="shared" si="35"/>
        <v>305.2</v>
      </c>
      <c r="DC495">
        <f t="shared" si="36"/>
        <v>0</v>
      </c>
    </row>
    <row r="496" spans="1:107">
      <c r="A496">
        <f>ROW(Source!A859)</f>
        <v>859</v>
      </c>
      <c r="B496">
        <v>33525518</v>
      </c>
      <c r="C496">
        <v>33639861</v>
      </c>
      <c r="D496">
        <v>18407546</v>
      </c>
      <c r="E496">
        <v>1</v>
      </c>
      <c r="F496">
        <v>1</v>
      </c>
      <c r="G496">
        <v>1</v>
      </c>
      <c r="H496">
        <v>1</v>
      </c>
      <c r="I496" t="s">
        <v>764</v>
      </c>
      <c r="J496" t="s">
        <v>3</v>
      </c>
      <c r="K496" t="s">
        <v>765</v>
      </c>
      <c r="L496">
        <v>1369</v>
      </c>
      <c r="N496">
        <v>1013</v>
      </c>
      <c r="O496" t="s">
        <v>579</v>
      </c>
      <c r="P496" t="s">
        <v>579</v>
      </c>
      <c r="Q496">
        <v>1</v>
      </c>
      <c r="W496">
        <v>0</v>
      </c>
      <c r="X496">
        <v>1709986911</v>
      </c>
      <c r="Y496">
        <v>102.46</v>
      </c>
      <c r="AA496">
        <v>0</v>
      </c>
      <c r="AB496">
        <v>0</v>
      </c>
      <c r="AC496">
        <v>0</v>
      </c>
      <c r="AD496">
        <v>267.25</v>
      </c>
      <c r="AE496">
        <v>0</v>
      </c>
      <c r="AF496">
        <v>0</v>
      </c>
      <c r="AG496">
        <v>0</v>
      </c>
      <c r="AH496">
        <v>267.25</v>
      </c>
      <c r="AI496">
        <v>1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3</v>
      </c>
      <c r="AT496">
        <v>102.46</v>
      </c>
      <c r="AU496" t="s">
        <v>3</v>
      </c>
      <c r="AV496">
        <v>1</v>
      </c>
      <c r="AW496">
        <v>2</v>
      </c>
      <c r="AX496">
        <v>33639868</v>
      </c>
      <c r="AY496">
        <v>1</v>
      </c>
      <c r="AZ496">
        <v>0</v>
      </c>
      <c r="BA496">
        <v>491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Y496*Source!I859</f>
        <v>27.664200000000001</v>
      </c>
      <c r="CY496">
        <f>AD496</f>
        <v>267.25</v>
      </c>
      <c r="CZ496">
        <f>AH496</f>
        <v>267.25</v>
      </c>
      <c r="DA496">
        <f>AL496</f>
        <v>1</v>
      </c>
      <c r="DB496">
        <f t="shared" si="35"/>
        <v>27382.44</v>
      </c>
      <c r="DC496">
        <f t="shared" si="36"/>
        <v>0</v>
      </c>
    </row>
    <row r="497" spans="1:107">
      <c r="A497">
        <f>ROW(Source!A859)</f>
        <v>859</v>
      </c>
      <c r="B497">
        <v>33525518</v>
      </c>
      <c r="C497">
        <v>33639861</v>
      </c>
      <c r="D497">
        <v>121548</v>
      </c>
      <c r="E497">
        <v>1</v>
      </c>
      <c r="F497">
        <v>1</v>
      </c>
      <c r="G497">
        <v>1</v>
      </c>
      <c r="H497">
        <v>1</v>
      </c>
      <c r="I497" t="s">
        <v>30</v>
      </c>
      <c r="J497" t="s">
        <v>3</v>
      </c>
      <c r="K497" t="s">
        <v>580</v>
      </c>
      <c r="L497">
        <v>608254</v>
      </c>
      <c r="N497">
        <v>1013</v>
      </c>
      <c r="O497" t="s">
        <v>581</v>
      </c>
      <c r="P497" t="s">
        <v>581</v>
      </c>
      <c r="Q497">
        <v>1</v>
      </c>
      <c r="W497">
        <v>0</v>
      </c>
      <c r="X497">
        <v>-185737400</v>
      </c>
      <c r="Y497">
        <v>0.76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1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0.76</v>
      </c>
      <c r="AU497" t="s">
        <v>3</v>
      </c>
      <c r="AV497">
        <v>2</v>
      </c>
      <c r="AW497">
        <v>2</v>
      </c>
      <c r="AX497">
        <v>33639869</v>
      </c>
      <c r="AY497">
        <v>1</v>
      </c>
      <c r="AZ497">
        <v>0</v>
      </c>
      <c r="BA497">
        <v>492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Y497*Source!I859</f>
        <v>0.20520000000000002</v>
      </c>
      <c r="CY497">
        <f>AD497</f>
        <v>0</v>
      </c>
      <c r="CZ497">
        <f>AH497</f>
        <v>0</v>
      </c>
      <c r="DA497">
        <f>AL497</f>
        <v>1</v>
      </c>
      <c r="DB497">
        <f t="shared" si="35"/>
        <v>0</v>
      </c>
      <c r="DC497">
        <f t="shared" si="36"/>
        <v>0</v>
      </c>
    </row>
    <row r="498" spans="1:107">
      <c r="A498">
        <f>ROW(Source!A859)</f>
        <v>859</v>
      </c>
      <c r="B498">
        <v>33525518</v>
      </c>
      <c r="C498">
        <v>33639861</v>
      </c>
      <c r="D498">
        <v>29172556</v>
      </c>
      <c r="E498">
        <v>1</v>
      </c>
      <c r="F498">
        <v>1</v>
      </c>
      <c r="G498">
        <v>1</v>
      </c>
      <c r="H498">
        <v>2</v>
      </c>
      <c r="I498" t="s">
        <v>582</v>
      </c>
      <c r="J498" t="s">
        <v>583</v>
      </c>
      <c r="K498" t="s">
        <v>584</v>
      </c>
      <c r="L498">
        <v>1368</v>
      </c>
      <c r="N498">
        <v>1011</v>
      </c>
      <c r="O498" t="s">
        <v>585</v>
      </c>
      <c r="P498" t="s">
        <v>585</v>
      </c>
      <c r="Q498">
        <v>1</v>
      </c>
      <c r="W498">
        <v>0</v>
      </c>
      <c r="X498">
        <v>-1302720870</v>
      </c>
      <c r="Y498">
        <v>0.76</v>
      </c>
      <c r="AA498">
        <v>0</v>
      </c>
      <c r="AB498">
        <v>445.46</v>
      </c>
      <c r="AC498">
        <v>427.95</v>
      </c>
      <c r="AD498">
        <v>0</v>
      </c>
      <c r="AE498">
        <v>0</v>
      </c>
      <c r="AF498">
        <v>31.26</v>
      </c>
      <c r="AG498">
        <v>13.5</v>
      </c>
      <c r="AH498">
        <v>0</v>
      </c>
      <c r="AI498">
        <v>1</v>
      </c>
      <c r="AJ498">
        <v>14.25</v>
      </c>
      <c r="AK498">
        <v>31.7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0.76</v>
      </c>
      <c r="AU498" t="s">
        <v>3</v>
      </c>
      <c r="AV498">
        <v>0</v>
      </c>
      <c r="AW498">
        <v>2</v>
      </c>
      <c r="AX498">
        <v>33639870</v>
      </c>
      <c r="AY498">
        <v>1</v>
      </c>
      <c r="AZ498">
        <v>0</v>
      </c>
      <c r="BA498">
        <v>493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Y498*Source!I859</f>
        <v>0.20520000000000002</v>
      </c>
      <c r="CY498">
        <f>AB498</f>
        <v>445.46</v>
      </c>
      <c r="CZ498">
        <f>AF498</f>
        <v>31.26</v>
      </c>
      <c r="DA498">
        <f>AJ498</f>
        <v>14.25</v>
      </c>
      <c r="DB498">
        <f t="shared" si="35"/>
        <v>23.76</v>
      </c>
      <c r="DC498">
        <f t="shared" si="36"/>
        <v>10.26</v>
      </c>
    </row>
    <row r="499" spans="1:107">
      <c r="A499">
        <f>ROW(Source!A859)</f>
        <v>859</v>
      </c>
      <c r="B499">
        <v>33525518</v>
      </c>
      <c r="C499">
        <v>33639861</v>
      </c>
      <c r="D499">
        <v>29174500</v>
      </c>
      <c r="E499">
        <v>1</v>
      </c>
      <c r="F499">
        <v>1</v>
      </c>
      <c r="G499">
        <v>1</v>
      </c>
      <c r="H499">
        <v>2</v>
      </c>
      <c r="I499" t="s">
        <v>766</v>
      </c>
      <c r="J499" t="s">
        <v>767</v>
      </c>
      <c r="K499" t="s">
        <v>768</v>
      </c>
      <c r="L499">
        <v>1368</v>
      </c>
      <c r="N499">
        <v>1011</v>
      </c>
      <c r="O499" t="s">
        <v>585</v>
      </c>
      <c r="P499" t="s">
        <v>585</v>
      </c>
      <c r="Q499">
        <v>1</v>
      </c>
      <c r="W499">
        <v>0</v>
      </c>
      <c r="X499">
        <v>-239831557</v>
      </c>
      <c r="Y499">
        <v>5.35</v>
      </c>
      <c r="AA499">
        <v>0</v>
      </c>
      <c r="AB499">
        <v>7.33</v>
      </c>
      <c r="AC499">
        <v>0</v>
      </c>
      <c r="AD499">
        <v>0</v>
      </c>
      <c r="AE499">
        <v>0</v>
      </c>
      <c r="AF499">
        <v>1.95</v>
      </c>
      <c r="AG499">
        <v>0</v>
      </c>
      <c r="AH499">
        <v>0</v>
      </c>
      <c r="AI499">
        <v>1</v>
      </c>
      <c r="AJ499">
        <v>3.76</v>
      </c>
      <c r="AK499">
        <v>31.7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3</v>
      </c>
      <c r="AT499">
        <v>5.35</v>
      </c>
      <c r="AU499" t="s">
        <v>3</v>
      </c>
      <c r="AV499">
        <v>0</v>
      </c>
      <c r="AW499">
        <v>2</v>
      </c>
      <c r="AX499">
        <v>33639871</v>
      </c>
      <c r="AY499">
        <v>1</v>
      </c>
      <c r="AZ499">
        <v>0</v>
      </c>
      <c r="BA499">
        <v>494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Y499*Source!I859</f>
        <v>1.4444999999999999</v>
      </c>
      <c r="CY499">
        <f>AB499</f>
        <v>7.33</v>
      </c>
      <c r="CZ499">
        <f>AF499</f>
        <v>1.95</v>
      </c>
      <c r="DA499">
        <f>AJ499</f>
        <v>3.76</v>
      </c>
      <c r="DB499">
        <f t="shared" si="35"/>
        <v>10.43</v>
      </c>
      <c r="DC499">
        <f t="shared" si="36"/>
        <v>0</v>
      </c>
    </row>
    <row r="500" spans="1:107">
      <c r="A500">
        <f>ROW(Source!A859)</f>
        <v>859</v>
      </c>
      <c r="B500">
        <v>33525518</v>
      </c>
      <c r="C500">
        <v>33639861</v>
      </c>
      <c r="D500">
        <v>29174913</v>
      </c>
      <c r="E500">
        <v>1</v>
      </c>
      <c r="F500">
        <v>1</v>
      </c>
      <c r="G500">
        <v>1</v>
      </c>
      <c r="H500">
        <v>2</v>
      </c>
      <c r="I500" t="s">
        <v>606</v>
      </c>
      <c r="J500" t="s">
        <v>607</v>
      </c>
      <c r="K500" t="s">
        <v>608</v>
      </c>
      <c r="L500">
        <v>1368</v>
      </c>
      <c r="N500">
        <v>1011</v>
      </c>
      <c r="O500" t="s">
        <v>585</v>
      </c>
      <c r="P500" t="s">
        <v>585</v>
      </c>
      <c r="Q500">
        <v>1</v>
      </c>
      <c r="W500">
        <v>0</v>
      </c>
      <c r="X500">
        <v>458544584</v>
      </c>
      <c r="Y500">
        <v>4.58</v>
      </c>
      <c r="AA500">
        <v>0</v>
      </c>
      <c r="AB500">
        <v>908.31</v>
      </c>
      <c r="AC500">
        <v>367.72</v>
      </c>
      <c r="AD500">
        <v>0</v>
      </c>
      <c r="AE500">
        <v>0</v>
      </c>
      <c r="AF500">
        <v>87.17</v>
      </c>
      <c r="AG500">
        <v>11.6</v>
      </c>
      <c r="AH500">
        <v>0</v>
      </c>
      <c r="AI500">
        <v>1</v>
      </c>
      <c r="AJ500">
        <v>10.42</v>
      </c>
      <c r="AK500">
        <v>31.7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4.58</v>
      </c>
      <c r="AU500" t="s">
        <v>3</v>
      </c>
      <c r="AV500">
        <v>0</v>
      </c>
      <c r="AW500">
        <v>2</v>
      </c>
      <c r="AX500">
        <v>33639872</v>
      </c>
      <c r="AY500">
        <v>1</v>
      </c>
      <c r="AZ500">
        <v>0</v>
      </c>
      <c r="BA500">
        <v>495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Y500*Source!I859</f>
        <v>1.2366000000000001</v>
      </c>
      <c r="CY500">
        <f>AB500</f>
        <v>908.31</v>
      </c>
      <c r="CZ500">
        <f>AF500</f>
        <v>87.17</v>
      </c>
      <c r="DA500">
        <f>AJ500</f>
        <v>10.42</v>
      </c>
      <c r="DB500">
        <f t="shared" si="35"/>
        <v>399.24</v>
      </c>
      <c r="DC500">
        <f t="shared" si="36"/>
        <v>53.13</v>
      </c>
    </row>
    <row r="501" spans="1:107">
      <c r="A501">
        <f>ROW(Source!A859)</f>
        <v>859</v>
      </c>
      <c r="B501">
        <v>33525518</v>
      </c>
      <c r="C501">
        <v>33639861</v>
      </c>
      <c r="D501">
        <v>29109671</v>
      </c>
      <c r="E501">
        <v>1</v>
      </c>
      <c r="F501">
        <v>1</v>
      </c>
      <c r="G501">
        <v>1</v>
      </c>
      <c r="H501">
        <v>3</v>
      </c>
      <c r="I501" t="s">
        <v>436</v>
      </c>
      <c r="J501" t="s">
        <v>438</v>
      </c>
      <c r="K501" t="s">
        <v>437</v>
      </c>
      <c r="L501">
        <v>1327</v>
      </c>
      <c r="N501">
        <v>1005</v>
      </c>
      <c r="O501" t="s">
        <v>184</v>
      </c>
      <c r="P501" t="s">
        <v>184</v>
      </c>
      <c r="Q501">
        <v>1</v>
      </c>
      <c r="W501">
        <v>0</v>
      </c>
      <c r="X501">
        <v>1862876160</v>
      </c>
      <c r="Y501">
        <v>103</v>
      </c>
      <c r="AA501">
        <v>258.70999999999998</v>
      </c>
      <c r="AB501">
        <v>0</v>
      </c>
      <c r="AC501">
        <v>0</v>
      </c>
      <c r="AD501">
        <v>0</v>
      </c>
      <c r="AE501">
        <v>51.95</v>
      </c>
      <c r="AF501">
        <v>0</v>
      </c>
      <c r="AG501">
        <v>0</v>
      </c>
      <c r="AH501">
        <v>0</v>
      </c>
      <c r="AI501">
        <v>4.9800000000000004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3</v>
      </c>
      <c r="AT501">
        <v>103</v>
      </c>
      <c r="AU501" t="s">
        <v>3</v>
      </c>
      <c r="AV501">
        <v>0</v>
      </c>
      <c r="AW501">
        <v>2</v>
      </c>
      <c r="AX501">
        <v>33639873</v>
      </c>
      <c r="AY501">
        <v>1</v>
      </c>
      <c r="AZ501">
        <v>0</v>
      </c>
      <c r="BA501">
        <v>496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Y501*Source!I859</f>
        <v>27.810000000000002</v>
      </c>
      <c r="CY501">
        <f>AA501</f>
        <v>258.70999999999998</v>
      </c>
      <c r="CZ501">
        <f>AE501</f>
        <v>51.95</v>
      </c>
      <c r="DA501">
        <f>AI501</f>
        <v>4.9800000000000004</v>
      </c>
      <c r="DB501">
        <f t="shared" si="35"/>
        <v>5350.85</v>
      </c>
      <c r="DC501">
        <f t="shared" si="36"/>
        <v>0</v>
      </c>
    </row>
    <row r="502" spans="1:107">
      <c r="A502">
        <f>ROW(Source!A860)</f>
        <v>860</v>
      </c>
      <c r="B502">
        <v>33525518</v>
      </c>
      <c r="C502">
        <v>35799782</v>
      </c>
      <c r="D502">
        <v>29364679</v>
      </c>
      <c r="E502">
        <v>1</v>
      </c>
      <c r="F502">
        <v>1</v>
      </c>
      <c r="G502">
        <v>1</v>
      </c>
      <c r="H502">
        <v>1</v>
      </c>
      <c r="I502" t="s">
        <v>705</v>
      </c>
      <c r="J502" t="s">
        <v>3</v>
      </c>
      <c r="K502" t="s">
        <v>706</v>
      </c>
      <c r="L502">
        <v>1369</v>
      </c>
      <c r="N502">
        <v>1013</v>
      </c>
      <c r="O502" t="s">
        <v>579</v>
      </c>
      <c r="P502" t="s">
        <v>579</v>
      </c>
      <c r="Q502">
        <v>1</v>
      </c>
      <c r="W502">
        <v>0</v>
      </c>
      <c r="X502">
        <v>931378261</v>
      </c>
      <c r="Y502">
        <v>94.4</v>
      </c>
      <c r="AA502">
        <v>0</v>
      </c>
      <c r="AB502">
        <v>0</v>
      </c>
      <c r="AC502">
        <v>0</v>
      </c>
      <c r="AD502">
        <v>282.02999999999997</v>
      </c>
      <c r="AE502">
        <v>0</v>
      </c>
      <c r="AF502">
        <v>0</v>
      </c>
      <c r="AG502">
        <v>0</v>
      </c>
      <c r="AH502">
        <v>282.02999999999997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3</v>
      </c>
      <c r="AT502">
        <v>94.4</v>
      </c>
      <c r="AU502" t="s">
        <v>3</v>
      </c>
      <c r="AV502">
        <v>1</v>
      </c>
      <c r="AW502">
        <v>2</v>
      </c>
      <c r="AX502">
        <v>35799783</v>
      </c>
      <c r="AY502">
        <v>1</v>
      </c>
      <c r="AZ502">
        <v>0</v>
      </c>
      <c r="BA502">
        <v>497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Y502*Source!I860</f>
        <v>1.8880000000000001</v>
      </c>
      <c r="CY502">
        <f>AD502</f>
        <v>282.02999999999997</v>
      </c>
      <c r="CZ502">
        <f>AH502</f>
        <v>282.02999999999997</v>
      </c>
      <c r="DA502">
        <f>AL502</f>
        <v>1</v>
      </c>
      <c r="DB502">
        <f t="shared" si="35"/>
        <v>26623.63</v>
      </c>
      <c r="DC502">
        <f t="shared" si="36"/>
        <v>0</v>
      </c>
    </row>
    <row r="503" spans="1:107">
      <c r="A503">
        <f>ROW(Source!A860)</f>
        <v>860</v>
      </c>
      <c r="B503">
        <v>33525518</v>
      </c>
      <c r="C503">
        <v>35799782</v>
      </c>
      <c r="D503">
        <v>121548</v>
      </c>
      <c r="E503">
        <v>1</v>
      </c>
      <c r="F503">
        <v>1</v>
      </c>
      <c r="G503">
        <v>1</v>
      </c>
      <c r="H503">
        <v>1</v>
      </c>
      <c r="I503" t="s">
        <v>30</v>
      </c>
      <c r="J503" t="s">
        <v>3</v>
      </c>
      <c r="K503" t="s">
        <v>580</v>
      </c>
      <c r="L503">
        <v>608254</v>
      </c>
      <c r="N503">
        <v>1013</v>
      </c>
      <c r="O503" t="s">
        <v>581</v>
      </c>
      <c r="P503" t="s">
        <v>581</v>
      </c>
      <c r="Q503">
        <v>1</v>
      </c>
      <c r="W503">
        <v>0</v>
      </c>
      <c r="X503">
        <v>-185737400</v>
      </c>
      <c r="Y503">
        <v>0.2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0.2</v>
      </c>
      <c r="AU503" t="s">
        <v>3</v>
      </c>
      <c r="AV503">
        <v>2</v>
      </c>
      <c r="AW503">
        <v>2</v>
      </c>
      <c r="AX503">
        <v>35799784</v>
      </c>
      <c r="AY503">
        <v>1</v>
      </c>
      <c r="AZ503">
        <v>0</v>
      </c>
      <c r="BA503">
        <v>498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Y503*Source!I860</f>
        <v>4.0000000000000001E-3</v>
      </c>
      <c r="CY503">
        <f>AD503</f>
        <v>0</v>
      </c>
      <c r="CZ503">
        <f>AH503</f>
        <v>0</v>
      </c>
      <c r="DA503">
        <f>AL503</f>
        <v>1</v>
      </c>
      <c r="DB503">
        <f t="shared" si="35"/>
        <v>0</v>
      </c>
      <c r="DC503">
        <f t="shared" si="36"/>
        <v>0</v>
      </c>
    </row>
    <row r="504" spans="1:107">
      <c r="A504">
        <f>ROW(Source!A860)</f>
        <v>860</v>
      </c>
      <c r="B504">
        <v>33525518</v>
      </c>
      <c r="C504">
        <v>35799782</v>
      </c>
      <c r="D504">
        <v>29172362</v>
      </c>
      <c r="E504">
        <v>1</v>
      </c>
      <c r="F504">
        <v>1</v>
      </c>
      <c r="G504">
        <v>1</v>
      </c>
      <c r="H504">
        <v>2</v>
      </c>
      <c r="I504" t="s">
        <v>707</v>
      </c>
      <c r="J504" t="s">
        <v>708</v>
      </c>
      <c r="K504" t="s">
        <v>709</v>
      </c>
      <c r="L504">
        <v>1368</v>
      </c>
      <c r="N504">
        <v>1011</v>
      </c>
      <c r="O504" t="s">
        <v>585</v>
      </c>
      <c r="P504" t="s">
        <v>585</v>
      </c>
      <c r="Q504">
        <v>1</v>
      </c>
      <c r="W504">
        <v>0</v>
      </c>
      <c r="X504">
        <v>2071614860</v>
      </c>
      <c r="Y504">
        <v>0.2</v>
      </c>
      <c r="AA504">
        <v>0</v>
      </c>
      <c r="AB504">
        <v>1089.32</v>
      </c>
      <c r="AC504">
        <v>427.95</v>
      </c>
      <c r="AD504">
        <v>0</v>
      </c>
      <c r="AE504">
        <v>0</v>
      </c>
      <c r="AF504">
        <v>134.65</v>
      </c>
      <c r="AG504">
        <v>13.5</v>
      </c>
      <c r="AH504">
        <v>0</v>
      </c>
      <c r="AI504">
        <v>1</v>
      </c>
      <c r="AJ504">
        <v>8.09</v>
      </c>
      <c r="AK504">
        <v>31.7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3</v>
      </c>
      <c r="AT504">
        <v>0.2</v>
      </c>
      <c r="AU504" t="s">
        <v>3</v>
      </c>
      <c r="AV504">
        <v>0</v>
      </c>
      <c r="AW504">
        <v>2</v>
      </c>
      <c r="AX504">
        <v>35799785</v>
      </c>
      <c r="AY504">
        <v>1</v>
      </c>
      <c r="AZ504">
        <v>0</v>
      </c>
      <c r="BA504">
        <v>499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Y504*Source!I860</f>
        <v>4.0000000000000001E-3</v>
      </c>
      <c r="CY504">
        <f>AB504</f>
        <v>1089.32</v>
      </c>
      <c r="CZ504">
        <f>AF504</f>
        <v>134.65</v>
      </c>
      <c r="DA504">
        <f>AJ504</f>
        <v>8.09</v>
      </c>
      <c r="DB504">
        <f t="shared" si="35"/>
        <v>26.93</v>
      </c>
      <c r="DC504">
        <f t="shared" si="36"/>
        <v>2.7</v>
      </c>
    </row>
    <row r="505" spans="1:107">
      <c r="A505">
        <f>ROW(Source!A860)</f>
        <v>860</v>
      </c>
      <c r="B505">
        <v>33525518</v>
      </c>
      <c r="C505">
        <v>35799782</v>
      </c>
      <c r="D505">
        <v>29174913</v>
      </c>
      <c r="E505">
        <v>1</v>
      </c>
      <c r="F505">
        <v>1</v>
      </c>
      <c r="G505">
        <v>1</v>
      </c>
      <c r="H505">
        <v>2</v>
      </c>
      <c r="I505" t="s">
        <v>606</v>
      </c>
      <c r="J505" t="s">
        <v>607</v>
      </c>
      <c r="K505" t="s">
        <v>608</v>
      </c>
      <c r="L505">
        <v>1368</v>
      </c>
      <c r="N505">
        <v>1011</v>
      </c>
      <c r="O505" t="s">
        <v>585</v>
      </c>
      <c r="P505" t="s">
        <v>585</v>
      </c>
      <c r="Q505">
        <v>1</v>
      </c>
      <c r="W505">
        <v>0</v>
      </c>
      <c r="X505">
        <v>458544584</v>
      </c>
      <c r="Y505">
        <v>0.2</v>
      </c>
      <c r="AA505">
        <v>0</v>
      </c>
      <c r="AB505">
        <v>908.31</v>
      </c>
      <c r="AC505">
        <v>367.72</v>
      </c>
      <c r="AD505">
        <v>0</v>
      </c>
      <c r="AE505">
        <v>0</v>
      </c>
      <c r="AF505">
        <v>87.17</v>
      </c>
      <c r="AG505">
        <v>11.6</v>
      </c>
      <c r="AH505">
        <v>0</v>
      </c>
      <c r="AI505">
        <v>1</v>
      </c>
      <c r="AJ505">
        <v>10.42</v>
      </c>
      <c r="AK505">
        <v>31.7</v>
      </c>
      <c r="AL505">
        <v>1</v>
      </c>
      <c r="AN505">
        <v>0</v>
      </c>
      <c r="AO505">
        <v>1</v>
      </c>
      <c r="AP505">
        <v>0</v>
      </c>
      <c r="AQ505">
        <v>0</v>
      </c>
      <c r="AR505">
        <v>0</v>
      </c>
      <c r="AS505" t="s">
        <v>3</v>
      </c>
      <c r="AT505">
        <v>0.2</v>
      </c>
      <c r="AU505" t="s">
        <v>3</v>
      </c>
      <c r="AV505">
        <v>0</v>
      </c>
      <c r="AW505">
        <v>2</v>
      </c>
      <c r="AX505">
        <v>35799786</v>
      </c>
      <c r="AY505">
        <v>1</v>
      </c>
      <c r="AZ505">
        <v>0</v>
      </c>
      <c r="BA505">
        <v>500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Y505*Source!I860</f>
        <v>4.0000000000000001E-3</v>
      </c>
      <c r="CY505">
        <f>AB505</f>
        <v>908.31</v>
      </c>
      <c r="CZ505">
        <f>AF505</f>
        <v>87.17</v>
      </c>
      <c r="DA505">
        <f>AJ505</f>
        <v>10.42</v>
      </c>
      <c r="DB505">
        <f t="shared" si="35"/>
        <v>17.43</v>
      </c>
      <c r="DC505">
        <f t="shared" si="36"/>
        <v>2.3199999999999998</v>
      </c>
    </row>
    <row r="506" spans="1:107">
      <c r="A506">
        <f>ROW(Source!A860)</f>
        <v>860</v>
      </c>
      <c r="B506">
        <v>33525518</v>
      </c>
      <c r="C506">
        <v>35799782</v>
      </c>
      <c r="D506">
        <v>29164111</v>
      </c>
      <c r="E506">
        <v>1</v>
      </c>
      <c r="F506">
        <v>1</v>
      </c>
      <c r="G506">
        <v>1</v>
      </c>
      <c r="H506">
        <v>3</v>
      </c>
      <c r="I506" t="s">
        <v>769</v>
      </c>
      <c r="J506" t="s">
        <v>770</v>
      </c>
      <c r="K506" t="s">
        <v>771</v>
      </c>
      <c r="L506">
        <v>1355</v>
      </c>
      <c r="N506">
        <v>1010</v>
      </c>
      <c r="O506" t="s">
        <v>144</v>
      </c>
      <c r="P506" t="s">
        <v>144</v>
      </c>
      <c r="Q506">
        <v>100</v>
      </c>
      <c r="W506">
        <v>0</v>
      </c>
      <c r="X506">
        <v>-1689080274</v>
      </c>
      <c r="Y506">
        <v>1.02</v>
      </c>
      <c r="AA506">
        <v>783</v>
      </c>
      <c r="AB506">
        <v>0</v>
      </c>
      <c r="AC506">
        <v>0</v>
      </c>
      <c r="AD506">
        <v>0</v>
      </c>
      <c r="AE506">
        <v>100</v>
      </c>
      <c r="AF506">
        <v>0</v>
      </c>
      <c r="AG506">
        <v>0</v>
      </c>
      <c r="AH506">
        <v>0</v>
      </c>
      <c r="AI506">
        <v>7.83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1.02</v>
      </c>
      <c r="AU506" t="s">
        <v>3</v>
      </c>
      <c r="AV506">
        <v>0</v>
      </c>
      <c r="AW506">
        <v>2</v>
      </c>
      <c r="AX506">
        <v>35799787</v>
      </c>
      <c r="AY506">
        <v>1</v>
      </c>
      <c r="AZ506">
        <v>0</v>
      </c>
      <c r="BA506">
        <v>501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Y506*Source!I860</f>
        <v>2.0400000000000001E-2</v>
      </c>
      <c r="CY506">
        <f>AA506</f>
        <v>783</v>
      </c>
      <c r="CZ506">
        <f>AE506</f>
        <v>100</v>
      </c>
      <c r="DA506">
        <f>AI506</f>
        <v>7.83</v>
      </c>
      <c r="DB506">
        <f t="shared" si="35"/>
        <v>102</v>
      </c>
      <c r="DC506">
        <f t="shared" si="36"/>
        <v>0</v>
      </c>
    </row>
    <row r="507" spans="1:107">
      <c r="A507">
        <f>ROW(Source!A860)</f>
        <v>860</v>
      </c>
      <c r="B507">
        <v>33525518</v>
      </c>
      <c r="C507">
        <v>35799782</v>
      </c>
      <c r="D507">
        <v>29170536</v>
      </c>
      <c r="E507">
        <v>1</v>
      </c>
      <c r="F507">
        <v>1</v>
      </c>
      <c r="G507">
        <v>1</v>
      </c>
      <c r="H507">
        <v>3</v>
      </c>
      <c r="I507" t="s">
        <v>286</v>
      </c>
      <c r="J507" t="s">
        <v>288</v>
      </c>
      <c r="K507" t="s">
        <v>287</v>
      </c>
      <c r="L507">
        <v>1354</v>
      </c>
      <c r="N507">
        <v>1010</v>
      </c>
      <c r="O507" t="s">
        <v>238</v>
      </c>
      <c r="P507" t="s">
        <v>238</v>
      </c>
      <c r="Q507">
        <v>1</v>
      </c>
      <c r="W507">
        <v>0</v>
      </c>
      <c r="X507">
        <v>1401979595</v>
      </c>
      <c r="Y507">
        <v>100</v>
      </c>
      <c r="AA507">
        <v>392.48</v>
      </c>
      <c r="AB507">
        <v>0</v>
      </c>
      <c r="AC507">
        <v>0</v>
      </c>
      <c r="AD507">
        <v>0</v>
      </c>
      <c r="AE507">
        <v>162.18</v>
      </c>
      <c r="AF507">
        <v>0</v>
      </c>
      <c r="AG507">
        <v>0</v>
      </c>
      <c r="AH507">
        <v>0</v>
      </c>
      <c r="AI507">
        <v>2.42</v>
      </c>
      <c r="AJ507">
        <v>1</v>
      </c>
      <c r="AK507">
        <v>1</v>
      </c>
      <c r="AL507">
        <v>1</v>
      </c>
      <c r="AN507">
        <v>0</v>
      </c>
      <c r="AO507">
        <v>0</v>
      </c>
      <c r="AP507">
        <v>0</v>
      </c>
      <c r="AQ507">
        <v>0</v>
      </c>
      <c r="AR507">
        <v>0</v>
      </c>
      <c r="AS507" t="s">
        <v>3</v>
      </c>
      <c r="AT507">
        <v>100</v>
      </c>
      <c r="AU507" t="s">
        <v>3</v>
      </c>
      <c r="AV507">
        <v>0</v>
      </c>
      <c r="AW507">
        <v>1</v>
      </c>
      <c r="AX507">
        <v>-1</v>
      </c>
      <c r="AY507">
        <v>0</v>
      </c>
      <c r="AZ507">
        <v>0</v>
      </c>
      <c r="BA507" t="s">
        <v>3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Y507*Source!I860</f>
        <v>2</v>
      </c>
      <c r="CY507">
        <f>AA507</f>
        <v>392.48</v>
      </c>
      <c r="CZ507">
        <f>AE507</f>
        <v>162.18</v>
      </c>
      <c r="DA507">
        <f>AI507</f>
        <v>2.42</v>
      </c>
      <c r="DB507">
        <f t="shared" si="35"/>
        <v>16218</v>
      </c>
      <c r="DC507">
        <f t="shared" si="36"/>
        <v>0</v>
      </c>
    </row>
    <row r="508" spans="1:107">
      <c r="A508">
        <f>ROW(Source!A860)</f>
        <v>860</v>
      </c>
      <c r="B508">
        <v>33525518</v>
      </c>
      <c r="C508">
        <v>35799782</v>
      </c>
      <c r="D508">
        <v>29171808</v>
      </c>
      <c r="E508">
        <v>1</v>
      </c>
      <c r="F508">
        <v>1</v>
      </c>
      <c r="G508">
        <v>1</v>
      </c>
      <c r="H508">
        <v>3</v>
      </c>
      <c r="I508" t="s">
        <v>722</v>
      </c>
      <c r="J508" t="s">
        <v>723</v>
      </c>
      <c r="K508" t="s">
        <v>724</v>
      </c>
      <c r="L508">
        <v>1374</v>
      </c>
      <c r="N508">
        <v>1013</v>
      </c>
      <c r="O508" t="s">
        <v>725</v>
      </c>
      <c r="P508" t="s">
        <v>725</v>
      </c>
      <c r="Q508">
        <v>1</v>
      </c>
      <c r="W508">
        <v>0</v>
      </c>
      <c r="X508">
        <v>-915781824</v>
      </c>
      <c r="Y508">
        <v>18.73</v>
      </c>
      <c r="AA508">
        <v>1</v>
      </c>
      <c r="AB508">
        <v>0</v>
      </c>
      <c r="AC508">
        <v>0</v>
      </c>
      <c r="AD508">
        <v>0</v>
      </c>
      <c r="AE508">
        <v>1</v>
      </c>
      <c r="AF508">
        <v>0</v>
      </c>
      <c r="AG508">
        <v>0</v>
      </c>
      <c r="AH508">
        <v>0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3</v>
      </c>
      <c r="AT508">
        <v>18.73</v>
      </c>
      <c r="AU508" t="s">
        <v>3</v>
      </c>
      <c r="AV508">
        <v>0</v>
      </c>
      <c r="AW508">
        <v>2</v>
      </c>
      <c r="AX508">
        <v>35799788</v>
      </c>
      <c r="AY508">
        <v>1</v>
      </c>
      <c r="AZ508">
        <v>0</v>
      </c>
      <c r="BA508">
        <v>502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Y508*Source!I860</f>
        <v>0.37460000000000004</v>
      </c>
      <c r="CY508">
        <f>AA508</f>
        <v>1</v>
      </c>
      <c r="CZ508">
        <f>AE508</f>
        <v>1</v>
      </c>
      <c r="DA508">
        <f>AI508</f>
        <v>1</v>
      </c>
      <c r="DB508">
        <f t="shared" si="35"/>
        <v>18.73</v>
      </c>
      <c r="DC508">
        <f t="shared" si="36"/>
        <v>0</v>
      </c>
    </row>
    <row r="509" spans="1:107">
      <c r="A509">
        <f>ROW(Source!A927)</f>
        <v>927</v>
      </c>
      <c r="B509">
        <v>33525518</v>
      </c>
      <c r="C509">
        <v>36172357</v>
      </c>
      <c r="D509">
        <v>18406804</v>
      </c>
      <c r="E509">
        <v>1</v>
      </c>
      <c r="F509">
        <v>1</v>
      </c>
      <c r="G509">
        <v>1</v>
      </c>
      <c r="H509">
        <v>1</v>
      </c>
      <c r="I509" t="s">
        <v>577</v>
      </c>
      <c r="J509" t="s">
        <v>3</v>
      </c>
      <c r="K509" t="s">
        <v>578</v>
      </c>
      <c r="L509">
        <v>1369</v>
      </c>
      <c r="N509">
        <v>1013</v>
      </c>
      <c r="O509" t="s">
        <v>579</v>
      </c>
      <c r="P509" t="s">
        <v>579</v>
      </c>
      <c r="Q509">
        <v>1</v>
      </c>
      <c r="W509">
        <v>0</v>
      </c>
      <c r="X509">
        <v>254330056</v>
      </c>
      <c r="Y509">
        <v>7.67</v>
      </c>
      <c r="AA509">
        <v>0</v>
      </c>
      <c r="AB509">
        <v>0</v>
      </c>
      <c r="AC509">
        <v>0</v>
      </c>
      <c r="AD509">
        <v>221.76</v>
      </c>
      <c r="AE509">
        <v>0</v>
      </c>
      <c r="AF509">
        <v>0</v>
      </c>
      <c r="AG509">
        <v>0</v>
      </c>
      <c r="AH509">
        <v>221.76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7.67</v>
      </c>
      <c r="AU509" t="s">
        <v>3</v>
      </c>
      <c r="AV509">
        <v>1</v>
      </c>
      <c r="AW509">
        <v>2</v>
      </c>
      <c r="AX509">
        <v>36172358</v>
      </c>
      <c r="AY509">
        <v>1</v>
      </c>
      <c r="AZ509">
        <v>0</v>
      </c>
      <c r="BA509">
        <v>503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Y509*Source!I927</f>
        <v>1.94051</v>
      </c>
      <c r="CY509">
        <f>AD509</f>
        <v>221.76</v>
      </c>
      <c r="CZ509">
        <f>AH509</f>
        <v>221.76</v>
      </c>
      <c r="DA509">
        <f>AL509</f>
        <v>1</v>
      </c>
      <c r="DB509">
        <f t="shared" si="35"/>
        <v>1700.9</v>
      </c>
      <c r="DC509">
        <f t="shared" si="36"/>
        <v>0</v>
      </c>
    </row>
    <row r="510" spans="1:107">
      <c r="A510">
        <f>ROW(Source!A927)</f>
        <v>927</v>
      </c>
      <c r="B510">
        <v>33525518</v>
      </c>
      <c r="C510">
        <v>36172357</v>
      </c>
      <c r="D510">
        <v>29164349</v>
      </c>
      <c r="E510">
        <v>1</v>
      </c>
      <c r="F510">
        <v>1</v>
      </c>
      <c r="G510">
        <v>1</v>
      </c>
      <c r="H510">
        <v>3</v>
      </c>
      <c r="I510" t="s">
        <v>26</v>
      </c>
      <c r="J510" t="s">
        <v>29</v>
      </c>
      <c r="K510" t="s">
        <v>27</v>
      </c>
      <c r="L510">
        <v>1348</v>
      </c>
      <c r="N510">
        <v>1009</v>
      </c>
      <c r="O510" t="s">
        <v>28</v>
      </c>
      <c r="P510" t="s">
        <v>28</v>
      </c>
      <c r="Q510">
        <v>1000</v>
      </c>
      <c r="W510">
        <v>0</v>
      </c>
      <c r="X510">
        <v>-304821490</v>
      </c>
      <c r="Y510">
        <v>0.7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1</v>
      </c>
      <c r="AJ510">
        <v>1</v>
      </c>
      <c r="AK510">
        <v>1</v>
      </c>
      <c r="AL510">
        <v>1</v>
      </c>
      <c r="AN510">
        <v>0</v>
      </c>
      <c r="AO510">
        <v>0</v>
      </c>
      <c r="AP510">
        <v>0</v>
      </c>
      <c r="AQ510">
        <v>0</v>
      </c>
      <c r="AR510">
        <v>0</v>
      </c>
      <c r="AS510" t="s">
        <v>3</v>
      </c>
      <c r="AT510">
        <v>0.7</v>
      </c>
      <c r="AU510" t="s">
        <v>3</v>
      </c>
      <c r="AV510">
        <v>0</v>
      </c>
      <c r="AW510">
        <v>2</v>
      </c>
      <c r="AX510">
        <v>36172359</v>
      </c>
      <c r="AY510">
        <v>1</v>
      </c>
      <c r="AZ510">
        <v>0</v>
      </c>
      <c r="BA510">
        <v>504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Y510*Source!I927</f>
        <v>0.17709999999999998</v>
      </c>
      <c r="CY510">
        <f>AA510</f>
        <v>0</v>
      </c>
      <c r="CZ510">
        <f>AE510</f>
        <v>0</v>
      </c>
      <c r="DA510">
        <f>AI510</f>
        <v>1</v>
      </c>
      <c r="DB510">
        <f t="shared" si="35"/>
        <v>0</v>
      </c>
      <c r="DC510">
        <f t="shared" si="36"/>
        <v>0</v>
      </c>
    </row>
    <row r="511" spans="1:107">
      <c r="A511">
        <f>ROW(Source!A929)</f>
        <v>929</v>
      </c>
      <c r="B511">
        <v>33525518</v>
      </c>
      <c r="C511">
        <v>36314848</v>
      </c>
      <c r="D511">
        <v>18406804</v>
      </c>
      <c r="E511">
        <v>1</v>
      </c>
      <c r="F511">
        <v>1</v>
      </c>
      <c r="G511">
        <v>1</v>
      </c>
      <c r="H511">
        <v>1</v>
      </c>
      <c r="I511" t="s">
        <v>577</v>
      </c>
      <c r="J511" t="s">
        <v>3</v>
      </c>
      <c r="K511" t="s">
        <v>578</v>
      </c>
      <c r="L511">
        <v>1369</v>
      </c>
      <c r="N511">
        <v>1013</v>
      </c>
      <c r="O511" t="s">
        <v>579</v>
      </c>
      <c r="P511" t="s">
        <v>579</v>
      </c>
      <c r="Q511">
        <v>1</v>
      </c>
      <c r="W511">
        <v>0</v>
      </c>
      <c r="X511">
        <v>254330056</v>
      </c>
      <c r="Y511">
        <v>30.53</v>
      </c>
      <c r="AA511">
        <v>0</v>
      </c>
      <c r="AB511">
        <v>0</v>
      </c>
      <c r="AC511">
        <v>0</v>
      </c>
      <c r="AD511">
        <v>221.76</v>
      </c>
      <c r="AE511">
        <v>0</v>
      </c>
      <c r="AF511">
        <v>0</v>
      </c>
      <c r="AG511">
        <v>0</v>
      </c>
      <c r="AH511">
        <v>221.76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3</v>
      </c>
      <c r="AT511">
        <v>30.53</v>
      </c>
      <c r="AU511" t="s">
        <v>3</v>
      </c>
      <c r="AV511">
        <v>1</v>
      </c>
      <c r="AW511">
        <v>2</v>
      </c>
      <c r="AX511">
        <v>36314849</v>
      </c>
      <c r="AY511">
        <v>1</v>
      </c>
      <c r="AZ511">
        <v>0</v>
      </c>
      <c r="BA511">
        <v>505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Y511*Source!I929</f>
        <v>7.7240900000000003</v>
      </c>
      <c r="CY511">
        <f>AD511</f>
        <v>221.76</v>
      </c>
      <c r="CZ511">
        <f>AH511</f>
        <v>221.76</v>
      </c>
      <c r="DA511">
        <f>AL511</f>
        <v>1</v>
      </c>
      <c r="DB511">
        <f t="shared" si="35"/>
        <v>6770.33</v>
      </c>
      <c r="DC511">
        <f t="shared" si="36"/>
        <v>0</v>
      </c>
    </row>
    <row r="512" spans="1:107">
      <c r="A512">
        <f>ROW(Source!A929)</f>
        <v>929</v>
      </c>
      <c r="B512">
        <v>33525518</v>
      </c>
      <c r="C512">
        <v>36314848</v>
      </c>
      <c r="D512">
        <v>121548</v>
      </c>
      <c r="E512">
        <v>1</v>
      </c>
      <c r="F512">
        <v>1</v>
      </c>
      <c r="G512">
        <v>1</v>
      </c>
      <c r="H512">
        <v>1</v>
      </c>
      <c r="I512" t="s">
        <v>30</v>
      </c>
      <c r="J512" t="s">
        <v>3</v>
      </c>
      <c r="K512" t="s">
        <v>580</v>
      </c>
      <c r="L512">
        <v>608254</v>
      </c>
      <c r="N512">
        <v>1013</v>
      </c>
      <c r="O512" t="s">
        <v>581</v>
      </c>
      <c r="P512" t="s">
        <v>581</v>
      </c>
      <c r="Q512">
        <v>1</v>
      </c>
      <c r="W512">
        <v>0</v>
      </c>
      <c r="X512">
        <v>-185737400</v>
      </c>
      <c r="Y512">
        <v>3.65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3.65</v>
      </c>
      <c r="AU512" t="s">
        <v>3</v>
      </c>
      <c r="AV512">
        <v>2</v>
      </c>
      <c r="AW512">
        <v>2</v>
      </c>
      <c r="AX512">
        <v>36314850</v>
      </c>
      <c r="AY512">
        <v>1</v>
      </c>
      <c r="AZ512">
        <v>0</v>
      </c>
      <c r="BA512">
        <v>506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Y512*Source!I929</f>
        <v>0.92344999999999999</v>
      </c>
      <c r="CY512">
        <f>AD512</f>
        <v>0</v>
      </c>
      <c r="CZ512">
        <f>AH512</f>
        <v>0</v>
      </c>
      <c r="DA512">
        <f>AL512</f>
        <v>1</v>
      </c>
      <c r="DB512">
        <f t="shared" si="35"/>
        <v>0</v>
      </c>
      <c r="DC512">
        <f t="shared" si="36"/>
        <v>0</v>
      </c>
    </row>
    <row r="513" spans="1:107">
      <c r="A513">
        <f>ROW(Source!A929)</f>
        <v>929</v>
      </c>
      <c r="B513">
        <v>33525518</v>
      </c>
      <c r="C513">
        <v>36314848</v>
      </c>
      <c r="D513">
        <v>29172556</v>
      </c>
      <c r="E513">
        <v>1</v>
      </c>
      <c r="F513">
        <v>1</v>
      </c>
      <c r="G513">
        <v>1</v>
      </c>
      <c r="H513">
        <v>2</v>
      </c>
      <c r="I513" t="s">
        <v>582</v>
      </c>
      <c r="J513" t="s">
        <v>597</v>
      </c>
      <c r="K513" t="s">
        <v>584</v>
      </c>
      <c r="L513">
        <v>1368</v>
      </c>
      <c r="N513">
        <v>1011</v>
      </c>
      <c r="O513" t="s">
        <v>585</v>
      </c>
      <c r="P513" t="s">
        <v>585</v>
      </c>
      <c r="Q513">
        <v>1</v>
      </c>
      <c r="W513">
        <v>0</v>
      </c>
      <c r="X513">
        <v>344519037</v>
      </c>
      <c r="Y513">
        <v>3.65</v>
      </c>
      <c r="AA513">
        <v>0</v>
      </c>
      <c r="AB513">
        <v>445.46</v>
      </c>
      <c r="AC513">
        <v>427.95</v>
      </c>
      <c r="AD513">
        <v>0</v>
      </c>
      <c r="AE513">
        <v>0</v>
      </c>
      <c r="AF513">
        <v>31.26</v>
      </c>
      <c r="AG513">
        <v>13.5</v>
      </c>
      <c r="AH513">
        <v>0</v>
      </c>
      <c r="AI513">
        <v>1</v>
      </c>
      <c r="AJ513">
        <v>14.25</v>
      </c>
      <c r="AK513">
        <v>31.7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3</v>
      </c>
      <c r="AT513">
        <v>3.65</v>
      </c>
      <c r="AU513" t="s">
        <v>3</v>
      </c>
      <c r="AV513">
        <v>0</v>
      </c>
      <c r="AW513">
        <v>2</v>
      </c>
      <c r="AX513">
        <v>36314851</v>
      </c>
      <c r="AY513">
        <v>1</v>
      </c>
      <c r="AZ513">
        <v>0</v>
      </c>
      <c r="BA513">
        <v>507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Y513*Source!I929</f>
        <v>0.92344999999999999</v>
      </c>
      <c r="CY513">
        <f>AB513</f>
        <v>445.46</v>
      </c>
      <c r="CZ513">
        <f>AF513</f>
        <v>31.26</v>
      </c>
      <c r="DA513">
        <f>AJ513</f>
        <v>14.25</v>
      </c>
      <c r="DB513">
        <f t="shared" si="35"/>
        <v>114.1</v>
      </c>
      <c r="DC513">
        <f t="shared" si="36"/>
        <v>49.28</v>
      </c>
    </row>
    <row r="514" spans="1:107">
      <c r="A514">
        <f>ROW(Source!A930)</f>
        <v>930</v>
      </c>
      <c r="B514">
        <v>33525518</v>
      </c>
      <c r="C514">
        <v>35799861</v>
      </c>
      <c r="D514">
        <v>18406804</v>
      </c>
      <c r="E514">
        <v>1</v>
      </c>
      <c r="F514">
        <v>1</v>
      </c>
      <c r="G514">
        <v>1</v>
      </c>
      <c r="H514">
        <v>1</v>
      </c>
      <c r="I514" t="s">
        <v>577</v>
      </c>
      <c r="J514" t="s">
        <v>3</v>
      </c>
      <c r="K514" t="s">
        <v>578</v>
      </c>
      <c r="L514">
        <v>1369</v>
      </c>
      <c r="N514">
        <v>1013</v>
      </c>
      <c r="O514" t="s">
        <v>579</v>
      </c>
      <c r="P514" t="s">
        <v>579</v>
      </c>
      <c r="Q514">
        <v>1</v>
      </c>
      <c r="W514">
        <v>0</v>
      </c>
      <c r="X514">
        <v>254330056</v>
      </c>
      <c r="Y514">
        <v>11.39</v>
      </c>
      <c r="AA514">
        <v>0</v>
      </c>
      <c r="AB514">
        <v>0</v>
      </c>
      <c r="AC514">
        <v>0</v>
      </c>
      <c r="AD514">
        <v>221.76</v>
      </c>
      <c r="AE514">
        <v>0</v>
      </c>
      <c r="AF514">
        <v>0</v>
      </c>
      <c r="AG514">
        <v>0</v>
      </c>
      <c r="AH514">
        <v>221.76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11.39</v>
      </c>
      <c r="AU514" t="s">
        <v>3</v>
      </c>
      <c r="AV514">
        <v>1</v>
      </c>
      <c r="AW514">
        <v>2</v>
      </c>
      <c r="AX514">
        <v>35799862</v>
      </c>
      <c r="AY514">
        <v>1</v>
      </c>
      <c r="AZ514">
        <v>0</v>
      </c>
      <c r="BA514">
        <v>508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Y514*Source!I930</f>
        <v>2.8816700000000002</v>
      </c>
      <c r="CY514">
        <f>AD514</f>
        <v>221.76</v>
      </c>
      <c r="CZ514">
        <f>AH514</f>
        <v>221.76</v>
      </c>
      <c r="DA514">
        <f>AL514</f>
        <v>1</v>
      </c>
      <c r="DB514">
        <f t="shared" si="35"/>
        <v>2525.85</v>
      </c>
      <c r="DC514">
        <f t="shared" si="36"/>
        <v>0</v>
      </c>
    </row>
    <row r="515" spans="1:107">
      <c r="A515">
        <f>ROW(Source!A930)</f>
        <v>930</v>
      </c>
      <c r="B515">
        <v>33525518</v>
      </c>
      <c r="C515">
        <v>35799861</v>
      </c>
      <c r="D515">
        <v>121548</v>
      </c>
      <c r="E515">
        <v>1</v>
      </c>
      <c r="F515">
        <v>1</v>
      </c>
      <c r="G515">
        <v>1</v>
      </c>
      <c r="H515">
        <v>1</v>
      </c>
      <c r="I515" t="s">
        <v>30</v>
      </c>
      <c r="J515" t="s">
        <v>3</v>
      </c>
      <c r="K515" t="s">
        <v>580</v>
      </c>
      <c r="L515">
        <v>608254</v>
      </c>
      <c r="N515">
        <v>1013</v>
      </c>
      <c r="O515" t="s">
        <v>581</v>
      </c>
      <c r="P515" t="s">
        <v>581</v>
      </c>
      <c r="Q515">
        <v>1</v>
      </c>
      <c r="W515">
        <v>0</v>
      </c>
      <c r="X515">
        <v>-185737400</v>
      </c>
      <c r="Y515">
        <v>0.13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3</v>
      </c>
      <c r="AT515">
        <v>0.13</v>
      </c>
      <c r="AU515" t="s">
        <v>3</v>
      </c>
      <c r="AV515">
        <v>2</v>
      </c>
      <c r="AW515">
        <v>2</v>
      </c>
      <c r="AX515">
        <v>35799863</v>
      </c>
      <c r="AY515">
        <v>1</v>
      </c>
      <c r="AZ515">
        <v>0</v>
      </c>
      <c r="BA515">
        <v>509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Y515*Source!I930</f>
        <v>3.2890000000000003E-2</v>
      </c>
      <c r="CY515">
        <f>AD515</f>
        <v>0</v>
      </c>
      <c r="CZ515">
        <f>AH515</f>
        <v>0</v>
      </c>
      <c r="DA515">
        <f>AL515</f>
        <v>1</v>
      </c>
      <c r="DB515">
        <f t="shared" si="35"/>
        <v>0</v>
      </c>
      <c r="DC515">
        <f t="shared" si="36"/>
        <v>0</v>
      </c>
    </row>
    <row r="516" spans="1:107">
      <c r="A516">
        <f>ROW(Source!A930)</f>
        <v>930</v>
      </c>
      <c r="B516">
        <v>33525518</v>
      </c>
      <c r="C516">
        <v>35799861</v>
      </c>
      <c r="D516">
        <v>29172556</v>
      </c>
      <c r="E516">
        <v>1</v>
      </c>
      <c r="F516">
        <v>1</v>
      </c>
      <c r="G516">
        <v>1</v>
      </c>
      <c r="H516">
        <v>2</v>
      </c>
      <c r="I516" t="s">
        <v>582</v>
      </c>
      <c r="J516" t="s">
        <v>583</v>
      </c>
      <c r="K516" t="s">
        <v>584</v>
      </c>
      <c r="L516">
        <v>1368</v>
      </c>
      <c r="N516">
        <v>1011</v>
      </c>
      <c r="O516" t="s">
        <v>585</v>
      </c>
      <c r="P516" t="s">
        <v>585</v>
      </c>
      <c r="Q516">
        <v>1</v>
      </c>
      <c r="W516">
        <v>0</v>
      </c>
      <c r="X516">
        <v>-1302720870</v>
      </c>
      <c r="Y516">
        <v>0.13</v>
      </c>
      <c r="AA516">
        <v>0</v>
      </c>
      <c r="AB516">
        <v>445.46</v>
      </c>
      <c r="AC516">
        <v>427.95</v>
      </c>
      <c r="AD516">
        <v>0</v>
      </c>
      <c r="AE516">
        <v>0</v>
      </c>
      <c r="AF516">
        <v>31.26</v>
      </c>
      <c r="AG516">
        <v>13.5</v>
      </c>
      <c r="AH516">
        <v>0</v>
      </c>
      <c r="AI516">
        <v>1</v>
      </c>
      <c r="AJ516">
        <v>14.25</v>
      </c>
      <c r="AK516">
        <v>31.7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0.13</v>
      </c>
      <c r="AU516" t="s">
        <v>3</v>
      </c>
      <c r="AV516">
        <v>0</v>
      </c>
      <c r="AW516">
        <v>2</v>
      </c>
      <c r="AX516">
        <v>35799864</v>
      </c>
      <c r="AY516">
        <v>1</v>
      </c>
      <c r="AZ516">
        <v>0</v>
      </c>
      <c r="BA516">
        <v>510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Y516*Source!I930</f>
        <v>3.2890000000000003E-2</v>
      </c>
      <c r="CY516">
        <f>AB516</f>
        <v>445.46</v>
      </c>
      <c r="CZ516">
        <f>AF516</f>
        <v>31.26</v>
      </c>
      <c r="DA516">
        <f>AJ516</f>
        <v>14.25</v>
      </c>
      <c r="DB516">
        <f t="shared" si="35"/>
        <v>4.0599999999999996</v>
      </c>
      <c r="DC516">
        <f t="shared" si="36"/>
        <v>1.76</v>
      </c>
    </row>
    <row r="517" spans="1:107">
      <c r="A517">
        <f>ROW(Source!A930)</f>
        <v>930</v>
      </c>
      <c r="B517">
        <v>33525518</v>
      </c>
      <c r="C517">
        <v>35799861</v>
      </c>
      <c r="D517">
        <v>29164349</v>
      </c>
      <c r="E517">
        <v>1</v>
      </c>
      <c r="F517">
        <v>1</v>
      </c>
      <c r="G517">
        <v>1</v>
      </c>
      <c r="H517">
        <v>3</v>
      </c>
      <c r="I517" t="s">
        <v>26</v>
      </c>
      <c r="J517" t="s">
        <v>29</v>
      </c>
      <c r="K517" t="s">
        <v>27</v>
      </c>
      <c r="L517">
        <v>1348</v>
      </c>
      <c r="N517">
        <v>1009</v>
      </c>
      <c r="O517" t="s">
        <v>28</v>
      </c>
      <c r="P517" t="s">
        <v>28</v>
      </c>
      <c r="Q517">
        <v>1000</v>
      </c>
      <c r="W517">
        <v>0</v>
      </c>
      <c r="X517">
        <v>-304821490</v>
      </c>
      <c r="Y517">
        <v>0.47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0</v>
      </c>
      <c r="AP517">
        <v>0</v>
      </c>
      <c r="AQ517">
        <v>0</v>
      </c>
      <c r="AR517">
        <v>0</v>
      </c>
      <c r="AS517" t="s">
        <v>3</v>
      </c>
      <c r="AT517">
        <v>0.47</v>
      </c>
      <c r="AU517" t="s">
        <v>3</v>
      </c>
      <c r="AV517">
        <v>0</v>
      </c>
      <c r="AW517">
        <v>2</v>
      </c>
      <c r="AX517">
        <v>35799865</v>
      </c>
      <c r="AY517">
        <v>1</v>
      </c>
      <c r="AZ517">
        <v>0</v>
      </c>
      <c r="BA517">
        <v>511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Y517*Source!I930</f>
        <v>0.11890999999999999</v>
      </c>
      <c r="CY517">
        <f>AA517</f>
        <v>0</v>
      </c>
      <c r="CZ517">
        <f>AE517</f>
        <v>0</v>
      </c>
      <c r="DA517">
        <f>AI517</f>
        <v>1</v>
      </c>
      <c r="DB517">
        <f t="shared" si="35"/>
        <v>0</v>
      </c>
      <c r="DC517">
        <f t="shared" si="36"/>
        <v>0</v>
      </c>
    </row>
    <row r="518" spans="1:107">
      <c r="A518">
        <f>ROW(Source!A932)</f>
        <v>932</v>
      </c>
      <c r="B518">
        <v>33525518</v>
      </c>
      <c r="C518">
        <v>35799867</v>
      </c>
      <c r="D518">
        <v>18408066</v>
      </c>
      <c r="E518">
        <v>1</v>
      </c>
      <c r="F518">
        <v>1</v>
      </c>
      <c r="G518">
        <v>1</v>
      </c>
      <c r="H518">
        <v>1</v>
      </c>
      <c r="I518" t="s">
        <v>598</v>
      </c>
      <c r="J518" t="s">
        <v>3</v>
      </c>
      <c r="K518" t="s">
        <v>599</v>
      </c>
      <c r="L518">
        <v>1369</v>
      </c>
      <c r="N518">
        <v>1013</v>
      </c>
      <c r="O518" t="s">
        <v>579</v>
      </c>
      <c r="P518" t="s">
        <v>579</v>
      </c>
      <c r="Q518">
        <v>1</v>
      </c>
      <c r="W518">
        <v>0</v>
      </c>
      <c r="X518">
        <v>-886480961</v>
      </c>
      <c r="Y518">
        <v>179.3</v>
      </c>
      <c r="AA518">
        <v>0</v>
      </c>
      <c r="AB518">
        <v>0</v>
      </c>
      <c r="AC518">
        <v>0</v>
      </c>
      <c r="AD518">
        <v>228.01</v>
      </c>
      <c r="AE518">
        <v>0</v>
      </c>
      <c r="AF518">
        <v>0</v>
      </c>
      <c r="AG518">
        <v>0</v>
      </c>
      <c r="AH518">
        <v>228.01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179.3</v>
      </c>
      <c r="AU518" t="s">
        <v>3</v>
      </c>
      <c r="AV518">
        <v>1</v>
      </c>
      <c r="AW518">
        <v>2</v>
      </c>
      <c r="AX518">
        <v>35799868</v>
      </c>
      <c r="AY518">
        <v>1</v>
      </c>
      <c r="AZ518">
        <v>0</v>
      </c>
      <c r="BA518">
        <v>512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Y518*Source!I932</f>
        <v>1.7930000000000001</v>
      </c>
      <c r="CY518">
        <f>AD518</f>
        <v>228.01</v>
      </c>
      <c r="CZ518">
        <f>AH518</f>
        <v>228.01</v>
      </c>
      <c r="DA518">
        <f>AL518</f>
        <v>1</v>
      </c>
      <c r="DB518">
        <f t="shared" si="35"/>
        <v>40882.19</v>
      </c>
      <c r="DC518">
        <f t="shared" si="36"/>
        <v>0</v>
      </c>
    </row>
    <row r="519" spans="1:107">
      <c r="A519">
        <f>ROW(Source!A932)</f>
        <v>932</v>
      </c>
      <c r="B519">
        <v>33525518</v>
      </c>
      <c r="C519">
        <v>35799867</v>
      </c>
      <c r="D519">
        <v>121548</v>
      </c>
      <c r="E519">
        <v>1</v>
      </c>
      <c r="F519">
        <v>1</v>
      </c>
      <c r="G519">
        <v>1</v>
      </c>
      <c r="H519">
        <v>1</v>
      </c>
      <c r="I519" t="s">
        <v>30</v>
      </c>
      <c r="J519" t="s">
        <v>3</v>
      </c>
      <c r="K519" t="s">
        <v>580</v>
      </c>
      <c r="L519">
        <v>608254</v>
      </c>
      <c r="N519">
        <v>1013</v>
      </c>
      <c r="O519" t="s">
        <v>581</v>
      </c>
      <c r="P519" t="s">
        <v>581</v>
      </c>
      <c r="Q519">
        <v>1</v>
      </c>
      <c r="W519">
        <v>0</v>
      </c>
      <c r="X519">
        <v>-185737400</v>
      </c>
      <c r="Y519">
        <v>3.97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3.97</v>
      </c>
      <c r="AU519" t="s">
        <v>3</v>
      </c>
      <c r="AV519">
        <v>2</v>
      </c>
      <c r="AW519">
        <v>2</v>
      </c>
      <c r="AX519">
        <v>35799869</v>
      </c>
      <c r="AY519">
        <v>1</v>
      </c>
      <c r="AZ519">
        <v>0</v>
      </c>
      <c r="BA519">
        <v>513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Y519*Source!I932</f>
        <v>3.9700000000000006E-2</v>
      </c>
      <c r="CY519">
        <f>AD519</f>
        <v>0</v>
      </c>
      <c r="CZ519">
        <f>AH519</f>
        <v>0</v>
      </c>
      <c r="DA519">
        <f>AL519</f>
        <v>1</v>
      </c>
      <c r="DB519">
        <f t="shared" si="35"/>
        <v>0</v>
      </c>
      <c r="DC519">
        <f t="shared" si="36"/>
        <v>0</v>
      </c>
    </row>
    <row r="520" spans="1:107">
      <c r="A520">
        <f>ROW(Source!A932)</f>
        <v>932</v>
      </c>
      <c r="B520">
        <v>33525518</v>
      </c>
      <c r="C520">
        <v>35799867</v>
      </c>
      <c r="D520">
        <v>29172710</v>
      </c>
      <c r="E520">
        <v>1</v>
      </c>
      <c r="F520">
        <v>1</v>
      </c>
      <c r="G520">
        <v>1</v>
      </c>
      <c r="H520">
        <v>2</v>
      </c>
      <c r="I520" t="s">
        <v>600</v>
      </c>
      <c r="J520" t="s">
        <v>601</v>
      </c>
      <c r="K520" t="s">
        <v>602</v>
      </c>
      <c r="L520">
        <v>1368</v>
      </c>
      <c r="N520">
        <v>1011</v>
      </c>
      <c r="O520" t="s">
        <v>585</v>
      </c>
      <c r="P520" t="s">
        <v>585</v>
      </c>
      <c r="Q520">
        <v>1</v>
      </c>
      <c r="W520">
        <v>0</v>
      </c>
      <c r="X520">
        <v>-1676841219</v>
      </c>
      <c r="Y520">
        <v>3.97</v>
      </c>
      <c r="AA520">
        <v>0</v>
      </c>
      <c r="AB520">
        <v>522.87</v>
      </c>
      <c r="AC520">
        <v>318.89999999999998</v>
      </c>
      <c r="AD520">
        <v>0</v>
      </c>
      <c r="AE520">
        <v>0</v>
      </c>
      <c r="AF520">
        <v>46.56</v>
      </c>
      <c r="AG520">
        <v>10.06</v>
      </c>
      <c r="AH520">
        <v>0</v>
      </c>
      <c r="AI520">
        <v>1</v>
      </c>
      <c r="AJ520">
        <v>11.23</v>
      </c>
      <c r="AK520">
        <v>31.7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3</v>
      </c>
      <c r="AT520">
        <v>3.97</v>
      </c>
      <c r="AU520" t="s">
        <v>3</v>
      </c>
      <c r="AV520">
        <v>0</v>
      </c>
      <c r="AW520">
        <v>2</v>
      </c>
      <c r="AX520">
        <v>35799870</v>
      </c>
      <c r="AY520">
        <v>1</v>
      </c>
      <c r="AZ520">
        <v>0</v>
      </c>
      <c r="BA520">
        <v>514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Y520*Source!I932</f>
        <v>3.9700000000000006E-2</v>
      </c>
      <c r="CY520">
        <f>AB520</f>
        <v>522.87</v>
      </c>
      <c r="CZ520">
        <f>AF520</f>
        <v>46.56</v>
      </c>
      <c r="DA520">
        <f>AJ520</f>
        <v>11.23</v>
      </c>
      <c r="DB520">
        <f t="shared" si="35"/>
        <v>184.84</v>
      </c>
      <c r="DC520">
        <f t="shared" si="36"/>
        <v>39.94</v>
      </c>
    </row>
    <row r="521" spans="1:107">
      <c r="A521">
        <f>ROW(Source!A932)</f>
        <v>932</v>
      </c>
      <c r="B521">
        <v>33525518</v>
      </c>
      <c r="C521">
        <v>35799867</v>
      </c>
      <c r="D521">
        <v>29174533</v>
      </c>
      <c r="E521">
        <v>1</v>
      </c>
      <c r="F521">
        <v>1</v>
      </c>
      <c r="G521">
        <v>1</v>
      </c>
      <c r="H521">
        <v>2</v>
      </c>
      <c r="I521" t="s">
        <v>603</v>
      </c>
      <c r="J521" t="s">
        <v>604</v>
      </c>
      <c r="K521" t="s">
        <v>605</v>
      </c>
      <c r="L521">
        <v>1368</v>
      </c>
      <c r="N521">
        <v>1011</v>
      </c>
      <c r="O521" t="s">
        <v>585</v>
      </c>
      <c r="P521" t="s">
        <v>585</v>
      </c>
      <c r="Q521">
        <v>1</v>
      </c>
      <c r="W521">
        <v>0</v>
      </c>
      <c r="X521">
        <v>1235896746</v>
      </c>
      <c r="Y521">
        <v>7.93</v>
      </c>
      <c r="AA521">
        <v>0</v>
      </c>
      <c r="AB521">
        <v>5.0599999999999996</v>
      </c>
      <c r="AC521">
        <v>0</v>
      </c>
      <c r="AD521">
        <v>0</v>
      </c>
      <c r="AE521">
        <v>0</v>
      </c>
      <c r="AF521">
        <v>1.53</v>
      </c>
      <c r="AG521">
        <v>0</v>
      </c>
      <c r="AH521">
        <v>0</v>
      </c>
      <c r="AI521">
        <v>1</v>
      </c>
      <c r="AJ521">
        <v>3.31</v>
      </c>
      <c r="AK521">
        <v>31.7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3</v>
      </c>
      <c r="AT521">
        <v>7.93</v>
      </c>
      <c r="AU521" t="s">
        <v>3</v>
      </c>
      <c r="AV521">
        <v>0</v>
      </c>
      <c r="AW521">
        <v>2</v>
      </c>
      <c r="AX521">
        <v>35799871</v>
      </c>
      <c r="AY521">
        <v>1</v>
      </c>
      <c r="AZ521">
        <v>0</v>
      </c>
      <c r="BA521">
        <v>515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Y521*Source!I932</f>
        <v>7.9299999999999995E-2</v>
      </c>
      <c r="CY521">
        <f>AB521</f>
        <v>5.0599999999999996</v>
      </c>
      <c r="CZ521">
        <f>AF521</f>
        <v>1.53</v>
      </c>
      <c r="DA521">
        <f>AJ521</f>
        <v>3.31</v>
      </c>
      <c r="DB521">
        <f t="shared" si="35"/>
        <v>12.13</v>
      </c>
      <c r="DC521">
        <f t="shared" si="36"/>
        <v>0</v>
      </c>
    </row>
    <row r="522" spans="1:107">
      <c r="A522">
        <f>ROW(Source!A932)</f>
        <v>932</v>
      </c>
      <c r="B522">
        <v>33525518</v>
      </c>
      <c r="C522">
        <v>35799867</v>
      </c>
      <c r="D522">
        <v>29164349</v>
      </c>
      <c r="E522">
        <v>1</v>
      </c>
      <c r="F522">
        <v>1</v>
      </c>
      <c r="G522">
        <v>1</v>
      </c>
      <c r="H522">
        <v>3</v>
      </c>
      <c r="I522" t="s">
        <v>26</v>
      </c>
      <c r="J522" t="s">
        <v>29</v>
      </c>
      <c r="K522" t="s">
        <v>27</v>
      </c>
      <c r="L522">
        <v>1348</v>
      </c>
      <c r="N522">
        <v>1009</v>
      </c>
      <c r="O522" t="s">
        <v>28</v>
      </c>
      <c r="P522" t="s">
        <v>28</v>
      </c>
      <c r="Q522">
        <v>1000</v>
      </c>
      <c r="W522">
        <v>0</v>
      </c>
      <c r="X522">
        <v>-304821490</v>
      </c>
      <c r="Y522">
        <v>10.5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0</v>
      </c>
      <c r="AP522">
        <v>0</v>
      </c>
      <c r="AQ522">
        <v>0</v>
      </c>
      <c r="AR522">
        <v>0</v>
      </c>
      <c r="AS522" t="s">
        <v>3</v>
      </c>
      <c r="AT522">
        <v>10.5</v>
      </c>
      <c r="AU522" t="s">
        <v>3</v>
      </c>
      <c r="AV522">
        <v>0</v>
      </c>
      <c r="AW522">
        <v>2</v>
      </c>
      <c r="AX522">
        <v>35799872</v>
      </c>
      <c r="AY522">
        <v>1</v>
      </c>
      <c r="AZ522">
        <v>0</v>
      </c>
      <c r="BA522">
        <v>516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Y522*Source!I932</f>
        <v>0.105</v>
      </c>
      <c r="CY522">
        <f>AA522</f>
        <v>0</v>
      </c>
      <c r="CZ522">
        <f>AE522</f>
        <v>0</v>
      </c>
      <c r="DA522">
        <f>AI522</f>
        <v>1</v>
      </c>
      <c r="DB522">
        <f t="shared" si="35"/>
        <v>0</v>
      </c>
      <c r="DC522">
        <f t="shared" si="36"/>
        <v>0</v>
      </c>
    </row>
    <row r="523" spans="1:107">
      <c r="A523">
        <f>ROW(Source!A934)</f>
        <v>934</v>
      </c>
      <c r="B523">
        <v>33525518</v>
      </c>
      <c r="C523">
        <v>35799874</v>
      </c>
      <c r="D523">
        <v>18406804</v>
      </c>
      <c r="E523">
        <v>1</v>
      </c>
      <c r="F523">
        <v>1</v>
      </c>
      <c r="G523">
        <v>1</v>
      </c>
      <c r="H523">
        <v>1</v>
      </c>
      <c r="I523" t="s">
        <v>577</v>
      </c>
      <c r="J523" t="s">
        <v>3</v>
      </c>
      <c r="K523" t="s">
        <v>578</v>
      </c>
      <c r="L523">
        <v>1369</v>
      </c>
      <c r="N523">
        <v>1013</v>
      </c>
      <c r="O523" t="s">
        <v>579</v>
      </c>
      <c r="P523" t="s">
        <v>579</v>
      </c>
      <c r="Q523">
        <v>1</v>
      </c>
      <c r="W523">
        <v>0</v>
      </c>
      <c r="X523">
        <v>254330056</v>
      </c>
      <c r="Y523">
        <v>3.77</v>
      </c>
      <c r="AA523">
        <v>0</v>
      </c>
      <c r="AB523">
        <v>0</v>
      </c>
      <c r="AC523">
        <v>0</v>
      </c>
      <c r="AD523">
        <v>221.76</v>
      </c>
      <c r="AE523">
        <v>0</v>
      </c>
      <c r="AF523">
        <v>0</v>
      </c>
      <c r="AG523">
        <v>0</v>
      </c>
      <c r="AH523">
        <v>221.76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0</v>
      </c>
      <c r="AQ523">
        <v>0</v>
      </c>
      <c r="AR523">
        <v>0</v>
      </c>
      <c r="AS523" t="s">
        <v>3</v>
      </c>
      <c r="AT523">
        <v>3.77</v>
      </c>
      <c r="AU523" t="s">
        <v>3</v>
      </c>
      <c r="AV523">
        <v>1</v>
      </c>
      <c r="AW523">
        <v>2</v>
      </c>
      <c r="AX523">
        <v>35799875</v>
      </c>
      <c r="AY523">
        <v>1</v>
      </c>
      <c r="AZ523">
        <v>0</v>
      </c>
      <c r="BA523">
        <v>517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Y523*Source!I934</f>
        <v>0.82940000000000003</v>
      </c>
      <c r="CY523">
        <f>AD523</f>
        <v>221.76</v>
      </c>
      <c r="CZ523">
        <f>AH523</f>
        <v>221.76</v>
      </c>
      <c r="DA523">
        <f>AL523</f>
        <v>1</v>
      </c>
      <c r="DB523">
        <f t="shared" si="35"/>
        <v>836.04</v>
      </c>
      <c r="DC523">
        <f t="shared" si="36"/>
        <v>0</v>
      </c>
    </row>
    <row r="524" spans="1:107">
      <c r="A524">
        <f>ROW(Source!A934)</f>
        <v>934</v>
      </c>
      <c r="B524">
        <v>33525518</v>
      </c>
      <c r="C524">
        <v>35799874</v>
      </c>
      <c r="D524">
        <v>29164349</v>
      </c>
      <c r="E524">
        <v>1</v>
      </c>
      <c r="F524">
        <v>1</v>
      </c>
      <c r="G524">
        <v>1</v>
      </c>
      <c r="H524">
        <v>3</v>
      </c>
      <c r="I524" t="s">
        <v>26</v>
      </c>
      <c r="J524" t="s">
        <v>29</v>
      </c>
      <c r="K524" t="s">
        <v>27</v>
      </c>
      <c r="L524">
        <v>1348</v>
      </c>
      <c r="N524">
        <v>1009</v>
      </c>
      <c r="O524" t="s">
        <v>28</v>
      </c>
      <c r="P524" t="s">
        <v>28</v>
      </c>
      <c r="Q524">
        <v>1000</v>
      </c>
      <c r="W524">
        <v>0</v>
      </c>
      <c r="X524">
        <v>-304821490</v>
      </c>
      <c r="Y524">
        <v>0.11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1</v>
      </c>
      <c r="AJ524">
        <v>1</v>
      </c>
      <c r="AK524">
        <v>1</v>
      </c>
      <c r="AL524">
        <v>1</v>
      </c>
      <c r="AN524">
        <v>0</v>
      </c>
      <c r="AO524">
        <v>0</v>
      </c>
      <c r="AP524">
        <v>0</v>
      </c>
      <c r="AQ524">
        <v>0</v>
      </c>
      <c r="AR524">
        <v>0</v>
      </c>
      <c r="AS524" t="s">
        <v>3</v>
      </c>
      <c r="AT524">
        <v>0.11</v>
      </c>
      <c r="AU524" t="s">
        <v>3</v>
      </c>
      <c r="AV524">
        <v>0</v>
      </c>
      <c r="AW524">
        <v>2</v>
      </c>
      <c r="AX524">
        <v>35799876</v>
      </c>
      <c r="AY524">
        <v>1</v>
      </c>
      <c r="AZ524">
        <v>0</v>
      </c>
      <c r="BA524">
        <v>518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Y524*Source!I934</f>
        <v>2.4199999999999999E-2</v>
      </c>
      <c r="CY524">
        <f>AA524</f>
        <v>0</v>
      </c>
      <c r="CZ524">
        <f>AE524</f>
        <v>0</v>
      </c>
      <c r="DA524">
        <f>AI524</f>
        <v>1</v>
      </c>
      <c r="DB524">
        <f t="shared" si="35"/>
        <v>0</v>
      </c>
      <c r="DC524">
        <f t="shared" si="36"/>
        <v>0</v>
      </c>
    </row>
    <row r="525" spans="1:107">
      <c r="A525">
        <f>ROW(Source!A936)</f>
        <v>936</v>
      </c>
      <c r="B525">
        <v>33525518</v>
      </c>
      <c r="C525">
        <v>35799878</v>
      </c>
      <c r="D525">
        <v>18406804</v>
      </c>
      <c r="E525">
        <v>1</v>
      </c>
      <c r="F525">
        <v>1</v>
      </c>
      <c r="G525">
        <v>1</v>
      </c>
      <c r="H525">
        <v>1</v>
      </c>
      <c r="I525" t="s">
        <v>577</v>
      </c>
      <c r="J525" t="s">
        <v>3</v>
      </c>
      <c r="K525" t="s">
        <v>578</v>
      </c>
      <c r="L525">
        <v>1369</v>
      </c>
      <c r="N525">
        <v>1013</v>
      </c>
      <c r="O525" t="s">
        <v>579</v>
      </c>
      <c r="P525" t="s">
        <v>579</v>
      </c>
      <c r="Q525">
        <v>1</v>
      </c>
      <c r="W525">
        <v>0</v>
      </c>
      <c r="X525">
        <v>254330056</v>
      </c>
      <c r="Y525">
        <v>5.84</v>
      </c>
      <c r="AA525">
        <v>0</v>
      </c>
      <c r="AB525">
        <v>0</v>
      </c>
      <c r="AC525">
        <v>0</v>
      </c>
      <c r="AD525">
        <v>221.76</v>
      </c>
      <c r="AE525">
        <v>0</v>
      </c>
      <c r="AF525">
        <v>0</v>
      </c>
      <c r="AG525">
        <v>0</v>
      </c>
      <c r="AH525">
        <v>221.76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0</v>
      </c>
      <c r="AQ525">
        <v>0</v>
      </c>
      <c r="AR525">
        <v>0</v>
      </c>
      <c r="AS525" t="s">
        <v>3</v>
      </c>
      <c r="AT525">
        <v>5.84</v>
      </c>
      <c r="AU525" t="s">
        <v>3</v>
      </c>
      <c r="AV525">
        <v>1</v>
      </c>
      <c r="AW525">
        <v>2</v>
      </c>
      <c r="AX525">
        <v>35799879</v>
      </c>
      <c r="AY525">
        <v>1</v>
      </c>
      <c r="AZ525">
        <v>0</v>
      </c>
      <c r="BA525">
        <v>519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Y525*Source!I936</f>
        <v>0.17519999999999999</v>
      </c>
      <c r="CY525">
        <f>AD525</f>
        <v>221.76</v>
      </c>
      <c r="CZ525">
        <f>AH525</f>
        <v>221.76</v>
      </c>
      <c r="DA525">
        <f>AL525</f>
        <v>1</v>
      </c>
      <c r="DB525">
        <f t="shared" si="35"/>
        <v>1295.08</v>
      </c>
      <c r="DC525">
        <f t="shared" si="36"/>
        <v>0</v>
      </c>
    </row>
    <row r="526" spans="1:107">
      <c r="A526">
        <f>ROW(Source!A937)</f>
        <v>937</v>
      </c>
      <c r="B526">
        <v>33525518</v>
      </c>
      <c r="C526">
        <v>35799880</v>
      </c>
      <c r="D526">
        <v>18408066</v>
      </c>
      <c r="E526">
        <v>1</v>
      </c>
      <c r="F526">
        <v>1</v>
      </c>
      <c r="G526">
        <v>1</v>
      </c>
      <c r="H526">
        <v>1</v>
      </c>
      <c r="I526" t="s">
        <v>598</v>
      </c>
      <c r="J526" t="s">
        <v>3</v>
      </c>
      <c r="K526" t="s">
        <v>599</v>
      </c>
      <c r="L526">
        <v>1369</v>
      </c>
      <c r="N526">
        <v>1013</v>
      </c>
      <c r="O526" t="s">
        <v>579</v>
      </c>
      <c r="P526" t="s">
        <v>579</v>
      </c>
      <c r="Q526">
        <v>1</v>
      </c>
      <c r="W526">
        <v>0</v>
      </c>
      <c r="X526">
        <v>-886480961</v>
      </c>
      <c r="Y526">
        <v>17.89</v>
      </c>
      <c r="AA526">
        <v>0</v>
      </c>
      <c r="AB526">
        <v>0</v>
      </c>
      <c r="AC526">
        <v>0</v>
      </c>
      <c r="AD526">
        <v>228.01</v>
      </c>
      <c r="AE526">
        <v>0</v>
      </c>
      <c r="AF526">
        <v>0</v>
      </c>
      <c r="AG526">
        <v>0</v>
      </c>
      <c r="AH526">
        <v>228.01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17.89</v>
      </c>
      <c r="AU526" t="s">
        <v>3</v>
      </c>
      <c r="AV526">
        <v>1</v>
      </c>
      <c r="AW526">
        <v>2</v>
      </c>
      <c r="AX526">
        <v>35799881</v>
      </c>
      <c r="AY526">
        <v>1</v>
      </c>
      <c r="AZ526">
        <v>0</v>
      </c>
      <c r="BA526">
        <v>520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Y526*Source!I937</f>
        <v>0.35780000000000001</v>
      </c>
      <c r="CY526">
        <f>AD526</f>
        <v>228.01</v>
      </c>
      <c r="CZ526">
        <f>AH526</f>
        <v>228.01</v>
      </c>
      <c r="DA526">
        <f>AL526</f>
        <v>1</v>
      </c>
      <c r="DB526">
        <f t="shared" si="35"/>
        <v>4079.1</v>
      </c>
      <c r="DC526">
        <f t="shared" si="36"/>
        <v>0</v>
      </c>
    </row>
    <row r="527" spans="1:107">
      <c r="A527">
        <f>ROW(Source!A937)</f>
        <v>937</v>
      </c>
      <c r="B527">
        <v>33525518</v>
      </c>
      <c r="C527">
        <v>35799880</v>
      </c>
      <c r="D527">
        <v>121548</v>
      </c>
      <c r="E527">
        <v>1</v>
      </c>
      <c r="F527">
        <v>1</v>
      </c>
      <c r="G527">
        <v>1</v>
      </c>
      <c r="H527">
        <v>1</v>
      </c>
      <c r="I527" t="s">
        <v>30</v>
      </c>
      <c r="J527" t="s">
        <v>3</v>
      </c>
      <c r="K527" t="s">
        <v>580</v>
      </c>
      <c r="L527">
        <v>608254</v>
      </c>
      <c r="N527">
        <v>1013</v>
      </c>
      <c r="O527" t="s">
        <v>581</v>
      </c>
      <c r="P527" t="s">
        <v>581</v>
      </c>
      <c r="Q527">
        <v>1</v>
      </c>
      <c r="W527">
        <v>0</v>
      </c>
      <c r="X527">
        <v>-185737400</v>
      </c>
      <c r="Y527">
        <v>0.08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3</v>
      </c>
      <c r="AT527">
        <v>0.08</v>
      </c>
      <c r="AU527" t="s">
        <v>3</v>
      </c>
      <c r="AV527">
        <v>2</v>
      </c>
      <c r="AW527">
        <v>2</v>
      </c>
      <c r="AX527">
        <v>35799882</v>
      </c>
      <c r="AY527">
        <v>1</v>
      </c>
      <c r="AZ527">
        <v>0</v>
      </c>
      <c r="BA527">
        <v>521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Y527*Source!I937</f>
        <v>1.6000000000000001E-3</v>
      </c>
      <c r="CY527">
        <f>AD527</f>
        <v>0</v>
      </c>
      <c r="CZ527">
        <f>AH527</f>
        <v>0</v>
      </c>
      <c r="DA527">
        <f>AL527</f>
        <v>1</v>
      </c>
      <c r="DB527">
        <f t="shared" si="35"/>
        <v>0</v>
      </c>
      <c r="DC527">
        <f t="shared" si="36"/>
        <v>0</v>
      </c>
    </row>
    <row r="528" spans="1:107">
      <c r="A528">
        <f>ROW(Source!A937)</f>
        <v>937</v>
      </c>
      <c r="B528">
        <v>33525518</v>
      </c>
      <c r="C528">
        <v>35799880</v>
      </c>
      <c r="D528">
        <v>29172556</v>
      </c>
      <c r="E528">
        <v>1</v>
      </c>
      <c r="F528">
        <v>1</v>
      </c>
      <c r="G528">
        <v>1</v>
      </c>
      <c r="H528">
        <v>2</v>
      </c>
      <c r="I528" t="s">
        <v>582</v>
      </c>
      <c r="J528" t="s">
        <v>583</v>
      </c>
      <c r="K528" t="s">
        <v>584</v>
      </c>
      <c r="L528">
        <v>1368</v>
      </c>
      <c r="N528">
        <v>1011</v>
      </c>
      <c r="O528" t="s">
        <v>585</v>
      </c>
      <c r="P528" t="s">
        <v>585</v>
      </c>
      <c r="Q528">
        <v>1</v>
      </c>
      <c r="W528">
        <v>0</v>
      </c>
      <c r="X528">
        <v>-1302720870</v>
      </c>
      <c r="Y528">
        <v>0.08</v>
      </c>
      <c r="AA528">
        <v>0</v>
      </c>
      <c r="AB528">
        <v>445.46</v>
      </c>
      <c r="AC528">
        <v>427.95</v>
      </c>
      <c r="AD528">
        <v>0</v>
      </c>
      <c r="AE528">
        <v>0</v>
      </c>
      <c r="AF528">
        <v>31.26</v>
      </c>
      <c r="AG528">
        <v>13.5</v>
      </c>
      <c r="AH528">
        <v>0</v>
      </c>
      <c r="AI528">
        <v>1</v>
      </c>
      <c r="AJ528">
        <v>14.25</v>
      </c>
      <c r="AK528">
        <v>31.7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3</v>
      </c>
      <c r="AT528">
        <v>0.08</v>
      </c>
      <c r="AU528" t="s">
        <v>3</v>
      </c>
      <c r="AV528">
        <v>0</v>
      </c>
      <c r="AW528">
        <v>2</v>
      </c>
      <c r="AX528">
        <v>35799883</v>
      </c>
      <c r="AY528">
        <v>1</v>
      </c>
      <c r="AZ528">
        <v>0</v>
      </c>
      <c r="BA528">
        <v>522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Y528*Source!I937</f>
        <v>1.6000000000000001E-3</v>
      </c>
      <c r="CY528">
        <f>AB528</f>
        <v>445.46</v>
      </c>
      <c r="CZ528">
        <f>AF528</f>
        <v>31.26</v>
      </c>
      <c r="DA528">
        <f>AJ528</f>
        <v>14.25</v>
      </c>
      <c r="DB528">
        <f t="shared" si="35"/>
        <v>2.5</v>
      </c>
      <c r="DC528">
        <f t="shared" si="36"/>
        <v>1.08</v>
      </c>
    </row>
    <row r="529" spans="1:107">
      <c r="A529">
        <f>ROW(Source!A938)</f>
        <v>938</v>
      </c>
      <c r="B529">
        <v>33525518</v>
      </c>
      <c r="C529">
        <v>35802124</v>
      </c>
      <c r="D529">
        <v>18406804</v>
      </c>
      <c r="E529">
        <v>1</v>
      </c>
      <c r="F529">
        <v>1</v>
      </c>
      <c r="G529">
        <v>1</v>
      </c>
      <c r="H529">
        <v>1</v>
      </c>
      <c r="I529" t="s">
        <v>577</v>
      </c>
      <c r="J529" t="s">
        <v>3</v>
      </c>
      <c r="K529" t="s">
        <v>578</v>
      </c>
      <c r="L529">
        <v>1369</v>
      </c>
      <c r="N529">
        <v>1013</v>
      </c>
      <c r="O529" t="s">
        <v>579</v>
      </c>
      <c r="P529" t="s">
        <v>579</v>
      </c>
      <c r="Q529">
        <v>1</v>
      </c>
      <c r="W529">
        <v>0</v>
      </c>
      <c r="X529">
        <v>254330056</v>
      </c>
      <c r="Y529">
        <v>9.64</v>
      </c>
      <c r="AA529">
        <v>0</v>
      </c>
      <c r="AB529">
        <v>0</v>
      </c>
      <c r="AC529">
        <v>0</v>
      </c>
      <c r="AD529">
        <v>221.76</v>
      </c>
      <c r="AE529">
        <v>0</v>
      </c>
      <c r="AF529">
        <v>0</v>
      </c>
      <c r="AG529">
        <v>0</v>
      </c>
      <c r="AH529">
        <v>221.76</v>
      </c>
      <c r="AI529">
        <v>1</v>
      </c>
      <c r="AJ529">
        <v>1</v>
      </c>
      <c r="AK529">
        <v>1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3</v>
      </c>
      <c r="AT529">
        <v>9.64</v>
      </c>
      <c r="AU529" t="s">
        <v>3</v>
      </c>
      <c r="AV529">
        <v>1</v>
      </c>
      <c r="AW529">
        <v>2</v>
      </c>
      <c r="AX529">
        <v>35802125</v>
      </c>
      <c r="AY529">
        <v>1</v>
      </c>
      <c r="AZ529">
        <v>0</v>
      </c>
      <c r="BA529">
        <v>523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Y529*Source!I938</f>
        <v>1.9280000000000002</v>
      </c>
      <c r="CY529">
        <f>AD529</f>
        <v>221.76</v>
      </c>
      <c r="CZ529">
        <f>AH529</f>
        <v>221.76</v>
      </c>
      <c r="DA529">
        <f>AL529</f>
        <v>1</v>
      </c>
      <c r="DB529">
        <f t="shared" si="35"/>
        <v>2137.77</v>
      </c>
      <c r="DC529">
        <f t="shared" si="36"/>
        <v>0</v>
      </c>
    </row>
    <row r="530" spans="1:107">
      <c r="A530">
        <f>ROW(Source!A938)</f>
        <v>938</v>
      </c>
      <c r="B530">
        <v>33525518</v>
      </c>
      <c r="C530">
        <v>35802124</v>
      </c>
      <c r="D530">
        <v>121548</v>
      </c>
      <c r="E530">
        <v>1</v>
      </c>
      <c r="F530">
        <v>1</v>
      </c>
      <c r="G530">
        <v>1</v>
      </c>
      <c r="H530">
        <v>1</v>
      </c>
      <c r="I530" t="s">
        <v>30</v>
      </c>
      <c r="J530" t="s">
        <v>3</v>
      </c>
      <c r="K530" t="s">
        <v>580</v>
      </c>
      <c r="L530">
        <v>608254</v>
      </c>
      <c r="N530">
        <v>1013</v>
      </c>
      <c r="O530" t="s">
        <v>581</v>
      </c>
      <c r="P530" t="s">
        <v>581</v>
      </c>
      <c r="Q530">
        <v>1</v>
      </c>
      <c r="W530">
        <v>0</v>
      </c>
      <c r="X530">
        <v>-185737400</v>
      </c>
      <c r="Y530">
        <v>0.01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0.01</v>
      </c>
      <c r="AU530" t="s">
        <v>3</v>
      </c>
      <c r="AV530">
        <v>2</v>
      </c>
      <c r="AW530">
        <v>2</v>
      </c>
      <c r="AX530">
        <v>35802126</v>
      </c>
      <c r="AY530">
        <v>1</v>
      </c>
      <c r="AZ530">
        <v>0</v>
      </c>
      <c r="BA530">
        <v>524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Y530*Source!I938</f>
        <v>2E-3</v>
      </c>
      <c r="CY530">
        <f>AD530</f>
        <v>0</v>
      </c>
      <c r="CZ530">
        <f>AH530</f>
        <v>0</v>
      </c>
      <c r="DA530">
        <f>AL530</f>
        <v>1</v>
      </c>
      <c r="DB530">
        <f t="shared" si="35"/>
        <v>0</v>
      </c>
      <c r="DC530">
        <f t="shared" si="36"/>
        <v>0</v>
      </c>
    </row>
    <row r="531" spans="1:107">
      <c r="A531">
        <f>ROW(Source!A938)</f>
        <v>938</v>
      </c>
      <c r="B531">
        <v>33525518</v>
      </c>
      <c r="C531">
        <v>35802124</v>
      </c>
      <c r="D531">
        <v>29172556</v>
      </c>
      <c r="E531">
        <v>1</v>
      </c>
      <c r="F531">
        <v>1</v>
      </c>
      <c r="G531">
        <v>1</v>
      </c>
      <c r="H531">
        <v>2</v>
      </c>
      <c r="I531" t="s">
        <v>582</v>
      </c>
      <c r="J531" t="s">
        <v>583</v>
      </c>
      <c r="K531" t="s">
        <v>584</v>
      </c>
      <c r="L531">
        <v>1368</v>
      </c>
      <c r="N531">
        <v>1011</v>
      </c>
      <c r="O531" t="s">
        <v>585</v>
      </c>
      <c r="P531" t="s">
        <v>585</v>
      </c>
      <c r="Q531">
        <v>1</v>
      </c>
      <c r="W531">
        <v>0</v>
      </c>
      <c r="X531">
        <v>-1302720870</v>
      </c>
      <c r="Y531">
        <v>0.01</v>
      </c>
      <c r="AA531">
        <v>0</v>
      </c>
      <c r="AB531">
        <v>445.46</v>
      </c>
      <c r="AC531">
        <v>427.95</v>
      </c>
      <c r="AD531">
        <v>0</v>
      </c>
      <c r="AE531">
        <v>0</v>
      </c>
      <c r="AF531">
        <v>31.26</v>
      </c>
      <c r="AG531">
        <v>13.5</v>
      </c>
      <c r="AH531">
        <v>0</v>
      </c>
      <c r="AI531">
        <v>1</v>
      </c>
      <c r="AJ531">
        <v>14.25</v>
      </c>
      <c r="AK531">
        <v>31.7</v>
      </c>
      <c r="AL531">
        <v>1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3</v>
      </c>
      <c r="AT531">
        <v>0.01</v>
      </c>
      <c r="AU531" t="s">
        <v>3</v>
      </c>
      <c r="AV531">
        <v>0</v>
      </c>
      <c r="AW531">
        <v>2</v>
      </c>
      <c r="AX531">
        <v>35802127</v>
      </c>
      <c r="AY531">
        <v>1</v>
      </c>
      <c r="AZ531">
        <v>0</v>
      </c>
      <c r="BA531">
        <v>525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Y531*Source!I938</f>
        <v>2E-3</v>
      </c>
      <c r="CY531">
        <f>AB531</f>
        <v>445.46</v>
      </c>
      <c r="CZ531">
        <f>AF531</f>
        <v>31.26</v>
      </c>
      <c r="DA531">
        <f>AJ531</f>
        <v>14.25</v>
      </c>
      <c r="DB531">
        <f t="shared" si="35"/>
        <v>0.31</v>
      </c>
      <c r="DC531">
        <f t="shared" si="36"/>
        <v>0.14000000000000001</v>
      </c>
    </row>
    <row r="532" spans="1:107">
      <c r="A532">
        <f>ROW(Source!A939)</f>
        <v>939</v>
      </c>
      <c r="B532">
        <v>33525518</v>
      </c>
      <c r="C532">
        <v>36314852</v>
      </c>
      <c r="D532">
        <v>18408066</v>
      </c>
      <c r="E532">
        <v>1</v>
      </c>
      <c r="F532">
        <v>1</v>
      </c>
      <c r="G532">
        <v>1</v>
      </c>
      <c r="H532">
        <v>1</v>
      </c>
      <c r="I532" t="s">
        <v>598</v>
      </c>
      <c r="J532" t="s">
        <v>3</v>
      </c>
      <c r="K532" t="s">
        <v>599</v>
      </c>
      <c r="L532">
        <v>1369</v>
      </c>
      <c r="N532">
        <v>1013</v>
      </c>
      <c r="O532" t="s">
        <v>579</v>
      </c>
      <c r="P532" t="s">
        <v>579</v>
      </c>
      <c r="Q532">
        <v>1</v>
      </c>
      <c r="W532">
        <v>0</v>
      </c>
      <c r="X532">
        <v>-886480961</v>
      </c>
      <c r="Y532">
        <v>94.97</v>
      </c>
      <c r="AA532">
        <v>0</v>
      </c>
      <c r="AB532">
        <v>0</v>
      </c>
      <c r="AC532">
        <v>0</v>
      </c>
      <c r="AD532">
        <v>228.01</v>
      </c>
      <c r="AE532">
        <v>0</v>
      </c>
      <c r="AF532">
        <v>0</v>
      </c>
      <c r="AG532">
        <v>0</v>
      </c>
      <c r="AH532">
        <v>228.01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3</v>
      </c>
      <c r="AT532">
        <v>94.97</v>
      </c>
      <c r="AU532" t="s">
        <v>3</v>
      </c>
      <c r="AV532">
        <v>1</v>
      </c>
      <c r="AW532">
        <v>2</v>
      </c>
      <c r="AX532">
        <v>36314853</v>
      </c>
      <c r="AY532">
        <v>1</v>
      </c>
      <c r="AZ532">
        <v>0</v>
      </c>
      <c r="BA532">
        <v>526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Y532*Source!I939</f>
        <v>0.94969999999999999</v>
      </c>
      <c r="CY532">
        <f>AD532</f>
        <v>228.01</v>
      </c>
      <c r="CZ532">
        <f>AH532</f>
        <v>228.01</v>
      </c>
      <c r="DA532">
        <f>AL532</f>
        <v>1</v>
      </c>
      <c r="DB532">
        <f t="shared" si="35"/>
        <v>21654.11</v>
      </c>
      <c r="DC532">
        <f t="shared" si="36"/>
        <v>0</v>
      </c>
    </row>
    <row r="533" spans="1:107">
      <c r="A533">
        <f>ROW(Source!A939)</f>
        <v>939</v>
      </c>
      <c r="B533">
        <v>33525518</v>
      </c>
      <c r="C533">
        <v>36314852</v>
      </c>
      <c r="D533">
        <v>29164349</v>
      </c>
      <c r="E533">
        <v>1</v>
      </c>
      <c r="F533">
        <v>1</v>
      </c>
      <c r="G533">
        <v>1</v>
      </c>
      <c r="H533">
        <v>3</v>
      </c>
      <c r="I533" t="s">
        <v>26</v>
      </c>
      <c r="J533" t="s">
        <v>162</v>
      </c>
      <c r="K533" t="s">
        <v>27</v>
      </c>
      <c r="L533">
        <v>1348</v>
      </c>
      <c r="N533">
        <v>1009</v>
      </c>
      <c r="O533" t="s">
        <v>28</v>
      </c>
      <c r="P533" t="s">
        <v>28</v>
      </c>
      <c r="Q533">
        <v>1000</v>
      </c>
      <c r="W533">
        <v>0</v>
      </c>
      <c r="X533">
        <v>1876412176</v>
      </c>
      <c r="Y533">
        <v>3.5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0</v>
      </c>
      <c r="AP533">
        <v>0</v>
      </c>
      <c r="AQ533">
        <v>0</v>
      </c>
      <c r="AR533">
        <v>0</v>
      </c>
      <c r="AS533" t="s">
        <v>3</v>
      </c>
      <c r="AT533">
        <v>3.5</v>
      </c>
      <c r="AU533" t="s">
        <v>3</v>
      </c>
      <c r="AV533">
        <v>0</v>
      </c>
      <c r="AW533">
        <v>2</v>
      </c>
      <c r="AX533">
        <v>36314854</v>
      </c>
      <c r="AY533">
        <v>1</v>
      </c>
      <c r="AZ533">
        <v>0</v>
      </c>
      <c r="BA533">
        <v>527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Y533*Source!I939</f>
        <v>3.5000000000000003E-2</v>
      </c>
      <c r="CY533">
        <f>AA533</f>
        <v>0</v>
      </c>
      <c r="CZ533">
        <f>AE533</f>
        <v>0</v>
      </c>
      <c r="DA533">
        <f>AI533</f>
        <v>1</v>
      </c>
      <c r="DB533">
        <f t="shared" si="35"/>
        <v>0</v>
      </c>
      <c r="DC533">
        <f t="shared" si="36"/>
        <v>0</v>
      </c>
    </row>
    <row r="534" spans="1:107">
      <c r="A534">
        <f>ROW(Source!A946)</f>
        <v>946</v>
      </c>
      <c r="B534">
        <v>33525518</v>
      </c>
      <c r="C534">
        <v>36172361</v>
      </c>
      <c r="D534">
        <v>18407150</v>
      </c>
      <c r="E534">
        <v>1</v>
      </c>
      <c r="F534">
        <v>1</v>
      </c>
      <c r="G534">
        <v>1</v>
      </c>
      <c r="H534">
        <v>1</v>
      </c>
      <c r="I534" t="s">
        <v>595</v>
      </c>
      <c r="J534" t="s">
        <v>3</v>
      </c>
      <c r="K534" t="s">
        <v>596</v>
      </c>
      <c r="L534">
        <v>1369</v>
      </c>
      <c r="N534">
        <v>1013</v>
      </c>
      <c r="O534" t="s">
        <v>579</v>
      </c>
      <c r="P534" t="s">
        <v>579</v>
      </c>
      <c r="Q534">
        <v>1</v>
      </c>
      <c r="W534">
        <v>0</v>
      </c>
      <c r="X534">
        <v>-931037793</v>
      </c>
      <c r="Y534">
        <v>24.368500000000001</v>
      </c>
      <c r="AA534">
        <v>0</v>
      </c>
      <c r="AB534">
        <v>0</v>
      </c>
      <c r="AC534">
        <v>0</v>
      </c>
      <c r="AD534">
        <v>242.51</v>
      </c>
      <c r="AE534">
        <v>0</v>
      </c>
      <c r="AF534">
        <v>0</v>
      </c>
      <c r="AG534">
        <v>0</v>
      </c>
      <c r="AH534">
        <v>242.51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1</v>
      </c>
      <c r="AP534">
        <v>1</v>
      </c>
      <c r="AQ534">
        <v>0</v>
      </c>
      <c r="AR534">
        <v>0</v>
      </c>
      <c r="AS534" t="s">
        <v>3</v>
      </c>
      <c r="AT534">
        <v>21.19</v>
      </c>
      <c r="AU534" t="s">
        <v>168</v>
      </c>
      <c r="AV534">
        <v>1</v>
      </c>
      <c r="AW534">
        <v>2</v>
      </c>
      <c r="AX534">
        <v>36172362</v>
      </c>
      <c r="AY534">
        <v>1</v>
      </c>
      <c r="AZ534">
        <v>0</v>
      </c>
      <c r="BA534">
        <v>528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Y534*Source!I946</f>
        <v>1.2184250000000001</v>
      </c>
      <c r="CY534">
        <f>AD534</f>
        <v>242.51</v>
      </c>
      <c r="CZ534">
        <f>AH534</f>
        <v>242.51</v>
      </c>
      <c r="DA534">
        <f>AL534</f>
        <v>1</v>
      </c>
      <c r="DB534">
        <f>ROUND((ROUND(AT534*CZ534,2)*1.15),6)</f>
        <v>5909.6085000000003</v>
      </c>
      <c r="DC534">
        <f>ROUND((ROUND(AT534*AG534,2)*1.15),6)</f>
        <v>0</v>
      </c>
    </row>
    <row r="535" spans="1:107">
      <c r="A535">
        <f>ROW(Source!A946)</f>
        <v>946</v>
      </c>
      <c r="B535">
        <v>33525518</v>
      </c>
      <c r="C535">
        <v>36172361</v>
      </c>
      <c r="D535">
        <v>121548</v>
      </c>
      <c r="E535">
        <v>1</v>
      </c>
      <c r="F535">
        <v>1</v>
      </c>
      <c r="G535">
        <v>1</v>
      </c>
      <c r="H535">
        <v>1</v>
      </c>
      <c r="I535" t="s">
        <v>30</v>
      </c>
      <c r="J535" t="s">
        <v>3</v>
      </c>
      <c r="K535" t="s">
        <v>580</v>
      </c>
      <c r="L535">
        <v>608254</v>
      </c>
      <c r="N535">
        <v>1013</v>
      </c>
      <c r="O535" t="s">
        <v>581</v>
      </c>
      <c r="P535" t="s">
        <v>581</v>
      </c>
      <c r="Q535">
        <v>1</v>
      </c>
      <c r="W535">
        <v>0</v>
      </c>
      <c r="X535">
        <v>-185737400</v>
      </c>
      <c r="Y535">
        <v>0.05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1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1</v>
      </c>
      <c r="AQ535">
        <v>0</v>
      </c>
      <c r="AR535">
        <v>0</v>
      </c>
      <c r="AS535" t="s">
        <v>3</v>
      </c>
      <c r="AT535">
        <v>0.04</v>
      </c>
      <c r="AU535" t="s">
        <v>167</v>
      </c>
      <c r="AV535">
        <v>2</v>
      </c>
      <c r="AW535">
        <v>2</v>
      </c>
      <c r="AX535">
        <v>36172363</v>
      </c>
      <c r="AY535">
        <v>1</v>
      </c>
      <c r="AZ535">
        <v>0</v>
      </c>
      <c r="BA535">
        <v>529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Y535*Source!I946</f>
        <v>2.5000000000000005E-3</v>
      </c>
      <c r="CY535">
        <f>AD535</f>
        <v>0</v>
      </c>
      <c r="CZ535">
        <f>AH535</f>
        <v>0</v>
      </c>
      <c r="DA535">
        <f>AL535</f>
        <v>1</v>
      </c>
      <c r="DB535">
        <f>ROUND((ROUND(AT535*CZ535,2)*1.25),6)</f>
        <v>0</v>
      </c>
      <c r="DC535">
        <f>ROUND((ROUND(AT535*AG535,2)*1.25),6)</f>
        <v>0</v>
      </c>
    </row>
    <row r="536" spans="1:107">
      <c r="A536">
        <f>ROW(Source!A946)</f>
        <v>946</v>
      </c>
      <c r="B536">
        <v>33525518</v>
      </c>
      <c r="C536">
        <v>36172361</v>
      </c>
      <c r="D536">
        <v>29172556</v>
      </c>
      <c r="E536">
        <v>1</v>
      </c>
      <c r="F536">
        <v>1</v>
      </c>
      <c r="G536">
        <v>1</v>
      </c>
      <c r="H536">
        <v>2</v>
      </c>
      <c r="I536" t="s">
        <v>582</v>
      </c>
      <c r="J536" t="s">
        <v>583</v>
      </c>
      <c r="K536" t="s">
        <v>584</v>
      </c>
      <c r="L536">
        <v>1368</v>
      </c>
      <c r="N536">
        <v>1011</v>
      </c>
      <c r="O536" t="s">
        <v>585</v>
      </c>
      <c r="P536" t="s">
        <v>585</v>
      </c>
      <c r="Q536">
        <v>1</v>
      </c>
      <c r="W536">
        <v>0</v>
      </c>
      <c r="X536">
        <v>-1302720870</v>
      </c>
      <c r="Y536">
        <v>0.05</v>
      </c>
      <c r="AA536">
        <v>0</v>
      </c>
      <c r="AB536">
        <v>445.46</v>
      </c>
      <c r="AC536">
        <v>427.95</v>
      </c>
      <c r="AD536">
        <v>0</v>
      </c>
      <c r="AE536">
        <v>0</v>
      </c>
      <c r="AF536">
        <v>31.26</v>
      </c>
      <c r="AG536">
        <v>13.5</v>
      </c>
      <c r="AH536">
        <v>0</v>
      </c>
      <c r="AI536">
        <v>1</v>
      </c>
      <c r="AJ536">
        <v>14.25</v>
      </c>
      <c r="AK536">
        <v>31.7</v>
      </c>
      <c r="AL536">
        <v>1</v>
      </c>
      <c r="AN536">
        <v>0</v>
      </c>
      <c r="AO536">
        <v>1</v>
      </c>
      <c r="AP536">
        <v>1</v>
      </c>
      <c r="AQ536">
        <v>0</v>
      </c>
      <c r="AR536">
        <v>0</v>
      </c>
      <c r="AS536" t="s">
        <v>3</v>
      </c>
      <c r="AT536">
        <v>0.04</v>
      </c>
      <c r="AU536" t="s">
        <v>167</v>
      </c>
      <c r="AV536">
        <v>0</v>
      </c>
      <c r="AW536">
        <v>2</v>
      </c>
      <c r="AX536">
        <v>36172364</v>
      </c>
      <c r="AY536">
        <v>1</v>
      </c>
      <c r="AZ536">
        <v>0</v>
      </c>
      <c r="BA536">
        <v>530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Y536*Source!I946</f>
        <v>2.5000000000000005E-3</v>
      </c>
      <c r="CY536">
        <f>AB536</f>
        <v>445.46</v>
      </c>
      <c r="CZ536">
        <f>AF536</f>
        <v>31.26</v>
      </c>
      <c r="DA536">
        <f>AJ536</f>
        <v>14.25</v>
      </c>
      <c r="DB536">
        <f>ROUND((ROUND(AT536*CZ536,2)*1.25),6)</f>
        <v>1.5625</v>
      </c>
      <c r="DC536">
        <f>ROUND((ROUND(AT536*AG536,2)*1.25),6)</f>
        <v>0.67500000000000004</v>
      </c>
    </row>
    <row r="537" spans="1:107">
      <c r="A537">
        <f>ROW(Source!A946)</f>
        <v>946</v>
      </c>
      <c r="B537">
        <v>33525518</v>
      </c>
      <c r="C537">
        <v>36172361</v>
      </c>
      <c r="D537">
        <v>29174913</v>
      </c>
      <c r="E537">
        <v>1</v>
      </c>
      <c r="F537">
        <v>1</v>
      </c>
      <c r="G537">
        <v>1</v>
      </c>
      <c r="H537">
        <v>2</v>
      </c>
      <c r="I537" t="s">
        <v>606</v>
      </c>
      <c r="J537" t="s">
        <v>607</v>
      </c>
      <c r="K537" t="s">
        <v>608</v>
      </c>
      <c r="L537">
        <v>1368</v>
      </c>
      <c r="N537">
        <v>1011</v>
      </c>
      <c r="O537" t="s">
        <v>585</v>
      </c>
      <c r="P537" t="s">
        <v>585</v>
      </c>
      <c r="Q537">
        <v>1</v>
      </c>
      <c r="W537">
        <v>0</v>
      </c>
      <c r="X537">
        <v>458544584</v>
      </c>
      <c r="Y537">
        <v>0.1875</v>
      </c>
      <c r="AA537">
        <v>0</v>
      </c>
      <c r="AB537">
        <v>908.31</v>
      </c>
      <c r="AC537">
        <v>367.72</v>
      </c>
      <c r="AD537">
        <v>0</v>
      </c>
      <c r="AE537">
        <v>0</v>
      </c>
      <c r="AF537">
        <v>87.17</v>
      </c>
      <c r="AG537">
        <v>11.6</v>
      </c>
      <c r="AH537">
        <v>0</v>
      </c>
      <c r="AI537">
        <v>1</v>
      </c>
      <c r="AJ537">
        <v>10.42</v>
      </c>
      <c r="AK537">
        <v>31.7</v>
      </c>
      <c r="AL537">
        <v>1</v>
      </c>
      <c r="AN537">
        <v>0</v>
      </c>
      <c r="AO537">
        <v>1</v>
      </c>
      <c r="AP537">
        <v>1</v>
      </c>
      <c r="AQ537">
        <v>0</v>
      </c>
      <c r="AR537">
        <v>0</v>
      </c>
      <c r="AS537" t="s">
        <v>3</v>
      </c>
      <c r="AT537">
        <v>0.15</v>
      </c>
      <c r="AU537" t="s">
        <v>167</v>
      </c>
      <c r="AV537">
        <v>0</v>
      </c>
      <c r="AW537">
        <v>2</v>
      </c>
      <c r="AX537">
        <v>36172365</v>
      </c>
      <c r="AY537">
        <v>1</v>
      </c>
      <c r="AZ537">
        <v>0</v>
      </c>
      <c r="BA537">
        <v>531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Y537*Source!I946</f>
        <v>9.3750000000000014E-3</v>
      </c>
      <c r="CY537">
        <f>AB537</f>
        <v>908.31</v>
      </c>
      <c r="CZ537">
        <f>AF537</f>
        <v>87.17</v>
      </c>
      <c r="DA537">
        <f>AJ537</f>
        <v>10.42</v>
      </c>
      <c r="DB537">
        <f>ROUND((ROUND(AT537*CZ537,2)*1.25),6)</f>
        <v>16.350000000000001</v>
      </c>
      <c r="DC537">
        <f>ROUND((ROUND(AT537*AG537,2)*1.25),6)</f>
        <v>2.1749999999999998</v>
      </c>
    </row>
    <row r="538" spans="1:107">
      <c r="A538">
        <f>ROW(Source!A946)</f>
        <v>946</v>
      </c>
      <c r="B538">
        <v>33525518</v>
      </c>
      <c r="C538">
        <v>36172361</v>
      </c>
      <c r="D538">
        <v>29108696</v>
      </c>
      <c r="E538">
        <v>1</v>
      </c>
      <c r="F538">
        <v>1</v>
      </c>
      <c r="G538">
        <v>1</v>
      </c>
      <c r="H538">
        <v>3</v>
      </c>
      <c r="I538" t="s">
        <v>609</v>
      </c>
      <c r="J538" t="s">
        <v>610</v>
      </c>
      <c r="K538" t="s">
        <v>611</v>
      </c>
      <c r="L538">
        <v>1354</v>
      </c>
      <c r="N538">
        <v>1010</v>
      </c>
      <c r="O538" t="s">
        <v>238</v>
      </c>
      <c r="P538" t="s">
        <v>238</v>
      </c>
      <c r="Q538">
        <v>1</v>
      </c>
      <c r="W538">
        <v>0</v>
      </c>
      <c r="X538">
        <v>2109155817</v>
      </c>
      <c r="Y538">
        <v>56.6</v>
      </c>
      <c r="AA538">
        <v>299.08</v>
      </c>
      <c r="AB538">
        <v>0</v>
      </c>
      <c r="AC538">
        <v>0</v>
      </c>
      <c r="AD538">
        <v>0</v>
      </c>
      <c r="AE538">
        <v>67.209999999999994</v>
      </c>
      <c r="AF538">
        <v>0</v>
      </c>
      <c r="AG538">
        <v>0</v>
      </c>
      <c r="AH538">
        <v>0</v>
      </c>
      <c r="AI538">
        <v>4.45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3</v>
      </c>
      <c r="AT538">
        <v>56.6</v>
      </c>
      <c r="AU538" t="s">
        <v>3</v>
      </c>
      <c r="AV538">
        <v>0</v>
      </c>
      <c r="AW538">
        <v>2</v>
      </c>
      <c r="AX538">
        <v>36172366</v>
      </c>
      <c r="AY538">
        <v>1</v>
      </c>
      <c r="AZ538">
        <v>0</v>
      </c>
      <c r="BA538">
        <v>532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Y538*Source!I946</f>
        <v>2.83</v>
      </c>
      <c r="CY538">
        <f>AA538</f>
        <v>299.08</v>
      </c>
      <c r="CZ538">
        <f>AE538</f>
        <v>67.209999999999994</v>
      </c>
      <c r="DA538">
        <f>AI538</f>
        <v>4.45</v>
      </c>
      <c r="DB538">
        <f>ROUND(ROUND(AT538*CZ538,2),6)</f>
        <v>3804.09</v>
      </c>
      <c r="DC538">
        <f>ROUND(ROUND(AT538*AG538,2),6)</f>
        <v>0</v>
      </c>
    </row>
    <row r="539" spans="1:107">
      <c r="A539">
        <f>ROW(Source!A946)</f>
        <v>946</v>
      </c>
      <c r="B539">
        <v>33525518</v>
      </c>
      <c r="C539">
        <v>36172361</v>
      </c>
      <c r="D539">
        <v>29109720</v>
      </c>
      <c r="E539">
        <v>1</v>
      </c>
      <c r="F539">
        <v>1</v>
      </c>
      <c r="G539">
        <v>1</v>
      </c>
      <c r="H539">
        <v>3</v>
      </c>
      <c r="I539" t="s">
        <v>172</v>
      </c>
      <c r="J539" t="s">
        <v>175</v>
      </c>
      <c r="K539" t="s">
        <v>173</v>
      </c>
      <c r="L539">
        <v>1301</v>
      </c>
      <c r="N539">
        <v>1003</v>
      </c>
      <c r="O539" t="s">
        <v>174</v>
      </c>
      <c r="P539" t="s">
        <v>174</v>
      </c>
      <c r="Q539">
        <v>1</v>
      </c>
      <c r="W539">
        <v>0</v>
      </c>
      <c r="X539">
        <v>-716496253</v>
      </c>
      <c r="Y539">
        <v>100</v>
      </c>
      <c r="AA539">
        <v>108.23</v>
      </c>
      <c r="AB539">
        <v>0</v>
      </c>
      <c r="AC539">
        <v>0</v>
      </c>
      <c r="AD539">
        <v>0</v>
      </c>
      <c r="AE539">
        <v>131.99</v>
      </c>
      <c r="AF539">
        <v>0</v>
      </c>
      <c r="AG539">
        <v>0</v>
      </c>
      <c r="AH539">
        <v>0</v>
      </c>
      <c r="AI539">
        <v>0.82</v>
      </c>
      <c r="AJ539">
        <v>1</v>
      </c>
      <c r="AK539">
        <v>1</v>
      </c>
      <c r="AL539">
        <v>1</v>
      </c>
      <c r="AN539">
        <v>0</v>
      </c>
      <c r="AO539">
        <v>0</v>
      </c>
      <c r="AP539">
        <v>0</v>
      </c>
      <c r="AQ539">
        <v>0</v>
      </c>
      <c r="AR539">
        <v>0</v>
      </c>
      <c r="AS539" t="s">
        <v>3</v>
      </c>
      <c r="AT539">
        <v>100</v>
      </c>
      <c r="AU539" t="s">
        <v>3</v>
      </c>
      <c r="AV539">
        <v>0</v>
      </c>
      <c r="AW539">
        <v>1</v>
      </c>
      <c r="AX539">
        <v>-1</v>
      </c>
      <c r="AY539">
        <v>0</v>
      </c>
      <c r="AZ539">
        <v>0</v>
      </c>
      <c r="BA539" t="s">
        <v>3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Y539*Source!I946</f>
        <v>5</v>
      </c>
      <c r="CY539">
        <f>AA539</f>
        <v>108.23</v>
      </c>
      <c r="CZ539">
        <f>AE539</f>
        <v>131.99</v>
      </c>
      <c r="DA539">
        <f>AI539</f>
        <v>0.82</v>
      </c>
      <c r="DB539">
        <f>ROUND(ROUND(AT539*CZ539,2),6)</f>
        <v>13199</v>
      </c>
      <c r="DC539">
        <f>ROUND(ROUND(AT539*AG539,2),6)</f>
        <v>0</v>
      </c>
    </row>
    <row r="540" spans="1:107">
      <c r="A540">
        <f>ROW(Source!A946)</f>
        <v>946</v>
      </c>
      <c r="B540">
        <v>33525518</v>
      </c>
      <c r="C540">
        <v>36172361</v>
      </c>
      <c r="D540">
        <v>29115197</v>
      </c>
      <c r="E540">
        <v>1</v>
      </c>
      <c r="F540">
        <v>1</v>
      </c>
      <c r="G540">
        <v>1</v>
      </c>
      <c r="H540">
        <v>3</v>
      </c>
      <c r="I540" t="s">
        <v>612</v>
      </c>
      <c r="J540" t="s">
        <v>613</v>
      </c>
      <c r="K540" t="s">
        <v>614</v>
      </c>
      <c r="L540">
        <v>1354</v>
      </c>
      <c r="N540">
        <v>1010</v>
      </c>
      <c r="O540" t="s">
        <v>238</v>
      </c>
      <c r="P540" t="s">
        <v>238</v>
      </c>
      <c r="Q540">
        <v>1</v>
      </c>
      <c r="W540">
        <v>0</v>
      </c>
      <c r="X540">
        <v>-1208533646</v>
      </c>
      <c r="Y540">
        <v>400</v>
      </c>
      <c r="AA540">
        <v>3.65</v>
      </c>
      <c r="AB540">
        <v>0</v>
      </c>
      <c r="AC540">
        <v>0</v>
      </c>
      <c r="AD540">
        <v>0</v>
      </c>
      <c r="AE540">
        <v>0.5</v>
      </c>
      <c r="AF540">
        <v>0</v>
      </c>
      <c r="AG540">
        <v>0</v>
      </c>
      <c r="AH540">
        <v>0</v>
      </c>
      <c r="AI540">
        <v>7.29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3</v>
      </c>
      <c r="AT540">
        <v>400</v>
      </c>
      <c r="AU540" t="s">
        <v>3</v>
      </c>
      <c r="AV540">
        <v>0</v>
      </c>
      <c r="AW540">
        <v>2</v>
      </c>
      <c r="AX540">
        <v>36172368</v>
      </c>
      <c r="AY540">
        <v>1</v>
      </c>
      <c r="AZ540">
        <v>0</v>
      </c>
      <c r="BA540">
        <v>534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Y540*Source!I946</f>
        <v>20</v>
      </c>
      <c r="CY540">
        <f>AA540</f>
        <v>3.65</v>
      </c>
      <c r="CZ540">
        <f>AE540</f>
        <v>0.5</v>
      </c>
      <c r="DA540">
        <f>AI540</f>
        <v>7.29</v>
      </c>
      <c r="DB540">
        <f>ROUND(ROUND(AT540*CZ540,2),6)</f>
        <v>200</v>
      </c>
      <c r="DC540">
        <f>ROUND(ROUND(AT540*AG540,2),6)</f>
        <v>0</v>
      </c>
    </row>
    <row r="541" spans="1:107">
      <c r="A541">
        <f>ROW(Source!A948)</f>
        <v>948</v>
      </c>
      <c r="B541">
        <v>33525518</v>
      </c>
      <c r="C541">
        <v>36172372</v>
      </c>
      <c r="D541">
        <v>18413230</v>
      </c>
      <c r="E541">
        <v>1</v>
      </c>
      <c r="F541">
        <v>1</v>
      </c>
      <c r="G541">
        <v>1</v>
      </c>
      <c r="H541">
        <v>1</v>
      </c>
      <c r="I541" t="s">
        <v>615</v>
      </c>
      <c r="J541" t="s">
        <v>3</v>
      </c>
      <c r="K541" t="s">
        <v>616</v>
      </c>
      <c r="L541">
        <v>1369</v>
      </c>
      <c r="N541">
        <v>1013</v>
      </c>
      <c r="O541" t="s">
        <v>579</v>
      </c>
      <c r="P541" t="s">
        <v>579</v>
      </c>
      <c r="Q541">
        <v>1</v>
      </c>
      <c r="W541">
        <v>0</v>
      </c>
      <c r="X541">
        <v>355262106</v>
      </c>
      <c r="Y541">
        <v>191.44049999999999</v>
      </c>
      <c r="AA541">
        <v>0</v>
      </c>
      <c r="AB541">
        <v>0</v>
      </c>
      <c r="AC541">
        <v>0</v>
      </c>
      <c r="AD541">
        <v>260.99</v>
      </c>
      <c r="AE541">
        <v>0</v>
      </c>
      <c r="AF541">
        <v>0</v>
      </c>
      <c r="AG541">
        <v>0</v>
      </c>
      <c r="AH541">
        <v>260.99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1</v>
      </c>
      <c r="AQ541">
        <v>0</v>
      </c>
      <c r="AR541">
        <v>0</v>
      </c>
      <c r="AS541" t="s">
        <v>3</v>
      </c>
      <c r="AT541">
        <v>166.47</v>
      </c>
      <c r="AU541" t="s">
        <v>168</v>
      </c>
      <c r="AV541">
        <v>1</v>
      </c>
      <c r="AW541">
        <v>2</v>
      </c>
      <c r="AX541">
        <v>36172373</v>
      </c>
      <c r="AY541">
        <v>1</v>
      </c>
      <c r="AZ541">
        <v>0</v>
      </c>
      <c r="BA541">
        <v>535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Y541*Source!I948</f>
        <v>4.5945719999999994</v>
      </c>
      <c r="CY541">
        <f>AD541</f>
        <v>260.99</v>
      </c>
      <c r="CZ541">
        <f>AH541</f>
        <v>260.99</v>
      </c>
      <c r="DA541">
        <f>AL541</f>
        <v>1</v>
      </c>
      <c r="DB541">
        <f>ROUND((ROUND(AT541*CZ541,2)*1.15),6)</f>
        <v>49964.061500000003</v>
      </c>
      <c r="DC541">
        <f>ROUND((ROUND(AT541*AG541,2)*1.15),6)</f>
        <v>0</v>
      </c>
    </row>
    <row r="542" spans="1:107">
      <c r="A542">
        <f>ROW(Source!A948)</f>
        <v>948</v>
      </c>
      <c r="B542">
        <v>33525518</v>
      </c>
      <c r="C542">
        <v>36172372</v>
      </c>
      <c r="D542">
        <v>121548</v>
      </c>
      <c r="E542">
        <v>1</v>
      </c>
      <c r="F542">
        <v>1</v>
      </c>
      <c r="G542">
        <v>1</v>
      </c>
      <c r="H542">
        <v>1</v>
      </c>
      <c r="I542" t="s">
        <v>30</v>
      </c>
      <c r="J542" t="s">
        <v>3</v>
      </c>
      <c r="K542" t="s">
        <v>580</v>
      </c>
      <c r="L542">
        <v>608254</v>
      </c>
      <c r="N542">
        <v>1013</v>
      </c>
      <c r="O542" t="s">
        <v>581</v>
      </c>
      <c r="P542" t="s">
        <v>581</v>
      </c>
      <c r="Q542">
        <v>1</v>
      </c>
      <c r="W542">
        <v>0</v>
      </c>
      <c r="X542">
        <v>-185737400</v>
      </c>
      <c r="Y542">
        <v>0.1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1</v>
      </c>
      <c r="AQ542">
        <v>0</v>
      </c>
      <c r="AR542">
        <v>0</v>
      </c>
      <c r="AS542" t="s">
        <v>3</v>
      </c>
      <c r="AT542">
        <v>0.08</v>
      </c>
      <c r="AU542" t="s">
        <v>167</v>
      </c>
      <c r="AV542">
        <v>2</v>
      </c>
      <c r="AW542">
        <v>2</v>
      </c>
      <c r="AX542">
        <v>36172374</v>
      </c>
      <c r="AY542">
        <v>1</v>
      </c>
      <c r="AZ542">
        <v>0</v>
      </c>
      <c r="BA542">
        <v>536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Y542*Source!I948</f>
        <v>2.4000000000000002E-3</v>
      </c>
      <c r="CY542">
        <f>AD542</f>
        <v>0</v>
      </c>
      <c r="CZ542">
        <f>AH542</f>
        <v>0</v>
      </c>
      <c r="DA542">
        <f>AL542</f>
        <v>1</v>
      </c>
      <c r="DB542">
        <f>ROUND((ROUND(AT542*CZ542,2)*1.25),6)</f>
        <v>0</v>
      </c>
      <c r="DC542">
        <f>ROUND((ROUND(AT542*AG542,2)*1.25),6)</f>
        <v>0</v>
      </c>
    </row>
    <row r="543" spans="1:107">
      <c r="A543">
        <f>ROW(Source!A948)</f>
        <v>948</v>
      </c>
      <c r="B543">
        <v>33525518</v>
      </c>
      <c r="C543">
        <v>36172372</v>
      </c>
      <c r="D543">
        <v>29172556</v>
      </c>
      <c r="E543">
        <v>1</v>
      </c>
      <c r="F543">
        <v>1</v>
      </c>
      <c r="G543">
        <v>1</v>
      </c>
      <c r="H543">
        <v>2</v>
      </c>
      <c r="I543" t="s">
        <v>582</v>
      </c>
      <c r="J543" t="s">
        <v>583</v>
      </c>
      <c r="K543" t="s">
        <v>584</v>
      </c>
      <c r="L543">
        <v>1368</v>
      </c>
      <c r="N543">
        <v>1011</v>
      </c>
      <c r="O543" t="s">
        <v>585</v>
      </c>
      <c r="P543" t="s">
        <v>585</v>
      </c>
      <c r="Q543">
        <v>1</v>
      </c>
      <c r="W543">
        <v>0</v>
      </c>
      <c r="X543">
        <v>-1302720870</v>
      </c>
      <c r="Y543">
        <v>0.1</v>
      </c>
      <c r="AA543">
        <v>0</v>
      </c>
      <c r="AB543">
        <v>445.46</v>
      </c>
      <c r="AC543">
        <v>427.95</v>
      </c>
      <c r="AD543">
        <v>0</v>
      </c>
      <c r="AE543">
        <v>0</v>
      </c>
      <c r="AF543">
        <v>31.26</v>
      </c>
      <c r="AG543">
        <v>13.5</v>
      </c>
      <c r="AH543">
        <v>0</v>
      </c>
      <c r="AI543">
        <v>1</v>
      </c>
      <c r="AJ543">
        <v>14.25</v>
      </c>
      <c r="AK543">
        <v>31.7</v>
      </c>
      <c r="AL543">
        <v>1</v>
      </c>
      <c r="AN543">
        <v>0</v>
      </c>
      <c r="AO543">
        <v>1</v>
      </c>
      <c r="AP543">
        <v>1</v>
      </c>
      <c r="AQ543">
        <v>0</v>
      </c>
      <c r="AR543">
        <v>0</v>
      </c>
      <c r="AS543" t="s">
        <v>3</v>
      </c>
      <c r="AT543">
        <v>0.08</v>
      </c>
      <c r="AU543" t="s">
        <v>167</v>
      </c>
      <c r="AV543">
        <v>0</v>
      </c>
      <c r="AW543">
        <v>2</v>
      </c>
      <c r="AX543">
        <v>36172375</v>
      </c>
      <c r="AY543">
        <v>1</v>
      </c>
      <c r="AZ543">
        <v>0</v>
      </c>
      <c r="BA543">
        <v>537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Y543*Source!I948</f>
        <v>2.4000000000000002E-3</v>
      </c>
      <c r="CY543">
        <f>AB543</f>
        <v>445.46</v>
      </c>
      <c r="CZ543">
        <f>AF543</f>
        <v>31.26</v>
      </c>
      <c r="DA543">
        <f>AJ543</f>
        <v>14.25</v>
      </c>
      <c r="DB543">
        <f>ROUND((ROUND(AT543*CZ543,2)*1.25),6)</f>
        <v>3.125</v>
      </c>
      <c r="DC543">
        <f>ROUND((ROUND(AT543*AG543,2)*1.25),6)</f>
        <v>1.35</v>
      </c>
    </row>
    <row r="544" spans="1:107">
      <c r="A544">
        <f>ROW(Source!A948)</f>
        <v>948</v>
      </c>
      <c r="B544">
        <v>33525518</v>
      </c>
      <c r="C544">
        <v>36172372</v>
      </c>
      <c r="D544">
        <v>29174591</v>
      </c>
      <c r="E544">
        <v>1</v>
      </c>
      <c r="F544">
        <v>1</v>
      </c>
      <c r="G544">
        <v>1</v>
      </c>
      <c r="H544">
        <v>2</v>
      </c>
      <c r="I544" t="s">
        <v>617</v>
      </c>
      <c r="J544" t="s">
        <v>618</v>
      </c>
      <c r="K544" t="s">
        <v>619</v>
      </c>
      <c r="L544">
        <v>1368</v>
      </c>
      <c r="N544">
        <v>1011</v>
      </c>
      <c r="O544" t="s">
        <v>585</v>
      </c>
      <c r="P544" t="s">
        <v>585</v>
      </c>
      <c r="Q544">
        <v>1</v>
      </c>
      <c r="W544">
        <v>0</v>
      </c>
      <c r="X544">
        <v>1598042632</v>
      </c>
      <c r="Y544">
        <v>0.32500000000000001</v>
      </c>
      <c r="AA544">
        <v>0</v>
      </c>
      <c r="AB544">
        <v>9.4700000000000006</v>
      </c>
      <c r="AC544">
        <v>0</v>
      </c>
      <c r="AD544">
        <v>0</v>
      </c>
      <c r="AE544">
        <v>0</v>
      </c>
      <c r="AF544">
        <v>0.95</v>
      </c>
      <c r="AG544">
        <v>0</v>
      </c>
      <c r="AH544">
        <v>0</v>
      </c>
      <c r="AI544">
        <v>1</v>
      </c>
      <c r="AJ544">
        <v>9.9700000000000006</v>
      </c>
      <c r="AK544">
        <v>31.7</v>
      </c>
      <c r="AL544">
        <v>1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3</v>
      </c>
      <c r="AT544">
        <v>0.26</v>
      </c>
      <c r="AU544" t="s">
        <v>167</v>
      </c>
      <c r="AV544">
        <v>0</v>
      </c>
      <c r="AW544">
        <v>2</v>
      </c>
      <c r="AX544">
        <v>36172376</v>
      </c>
      <c r="AY544">
        <v>1</v>
      </c>
      <c r="AZ544">
        <v>0</v>
      </c>
      <c r="BA544">
        <v>538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Y544*Source!I948</f>
        <v>7.8000000000000005E-3</v>
      </c>
      <c r="CY544">
        <f>AB544</f>
        <v>9.4700000000000006</v>
      </c>
      <c r="CZ544">
        <f>AF544</f>
        <v>0.95</v>
      </c>
      <c r="DA544">
        <f>AJ544</f>
        <v>9.9700000000000006</v>
      </c>
      <c r="DB544">
        <f>ROUND((ROUND(AT544*CZ544,2)*1.25),6)</f>
        <v>0.3125</v>
      </c>
      <c r="DC544">
        <f>ROUND((ROUND(AT544*AG544,2)*1.25),6)</f>
        <v>0</v>
      </c>
    </row>
    <row r="545" spans="1:107">
      <c r="A545">
        <f>ROW(Source!A948)</f>
        <v>948</v>
      </c>
      <c r="B545">
        <v>33525518</v>
      </c>
      <c r="C545">
        <v>36172372</v>
      </c>
      <c r="D545">
        <v>29174913</v>
      </c>
      <c r="E545">
        <v>1</v>
      </c>
      <c r="F545">
        <v>1</v>
      </c>
      <c r="G545">
        <v>1</v>
      </c>
      <c r="H545">
        <v>2</v>
      </c>
      <c r="I545" t="s">
        <v>606</v>
      </c>
      <c r="J545" t="s">
        <v>607</v>
      </c>
      <c r="K545" t="s">
        <v>608</v>
      </c>
      <c r="L545">
        <v>1368</v>
      </c>
      <c r="N545">
        <v>1011</v>
      </c>
      <c r="O545" t="s">
        <v>585</v>
      </c>
      <c r="P545" t="s">
        <v>585</v>
      </c>
      <c r="Q545">
        <v>1</v>
      </c>
      <c r="W545">
        <v>0</v>
      </c>
      <c r="X545">
        <v>458544584</v>
      </c>
      <c r="Y545">
        <v>0.625</v>
      </c>
      <c r="AA545">
        <v>0</v>
      </c>
      <c r="AB545">
        <v>908.31</v>
      </c>
      <c r="AC545">
        <v>367.72</v>
      </c>
      <c r="AD545">
        <v>0</v>
      </c>
      <c r="AE545">
        <v>0</v>
      </c>
      <c r="AF545">
        <v>87.17</v>
      </c>
      <c r="AG545">
        <v>11.6</v>
      </c>
      <c r="AH545">
        <v>0</v>
      </c>
      <c r="AI545">
        <v>1</v>
      </c>
      <c r="AJ545">
        <v>10.42</v>
      </c>
      <c r="AK545">
        <v>31.7</v>
      </c>
      <c r="AL545">
        <v>1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0.5</v>
      </c>
      <c r="AU545" t="s">
        <v>167</v>
      </c>
      <c r="AV545">
        <v>0</v>
      </c>
      <c r="AW545">
        <v>2</v>
      </c>
      <c r="AX545">
        <v>36172377</v>
      </c>
      <c r="AY545">
        <v>1</v>
      </c>
      <c r="AZ545">
        <v>0</v>
      </c>
      <c r="BA545">
        <v>539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Y545*Source!I948</f>
        <v>1.4999999999999999E-2</v>
      </c>
      <c r="CY545">
        <f>AB545</f>
        <v>908.31</v>
      </c>
      <c r="CZ545">
        <f>AF545</f>
        <v>87.17</v>
      </c>
      <c r="DA545">
        <f>AJ545</f>
        <v>10.42</v>
      </c>
      <c r="DB545">
        <f>ROUND((ROUND(AT545*CZ545,2)*1.25),6)</f>
        <v>54.487499999999997</v>
      </c>
      <c r="DC545">
        <f>ROUND((ROUND(AT545*AG545,2)*1.25),6)</f>
        <v>7.25</v>
      </c>
    </row>
    <row r="546" spans="1:107">
      <c r="A546">
        <f>ROW(Source!A948)</f>
        <v>948</v>
      </c>
      <c r="B546">
        <v>33525518</v>
      </c>
      <c r="C546">
        <v>36172372</v>
      </c>
      <c r="D546">
        <v>29107800</v>
      </c>
      <c r="E546">
        <v>1</v>
      </c>
      <c r="F546">
        <v>1</v>
      </c>
      <c r="G546">
        <v>1</v>
      </c>
      <c r="H546">
        <v>3</v>
      </c>
      <c r="I546" t="s">
        <v>620</v>
      </c>
      <c r="J546" t="s">
        <v>621</v>
      </c>
      <c r="K546" t="s">
        <v>622</v>
      </c>
      <c r="L546">
        <v>1346</v>
      </c>
      <c r="N546">
        <v>1009</v>
      </c>
      <c r="O546" t="s">
        <v>191</v>
      </c>
      <c r="P546" t="s">
        <v>191</v>
      </c>
      <c r="Q546">
        <v>1</v>
      </c>
      <c r="W546">
        <v>0</v>
      </c>
      <c r="X546">
        <v>-1570619850</v>
      </c>
      <c r="Y546">
        <v>0.2</v>
      </c>
      <c r="AA546">
        <v>46.61</v>
      </c>
      <c r="AB546">
        <v>0</v>
      </c>
      <c r="AC546">
        <v>0</v>
      </c>
      <c r="AD546">
        <v>0</v>
      </c>
      <c r="AE546">
        <v>1.81</v>
      </c>
      <c r="AF546">
        <v>0</v>
      </c>
      <c r="AG546">
        <v>0</v>
      </c>
      <c r="AH546">
        <v>0</v>
      </c>
      <c r="AI546">
        <v>25.75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3</v>
      </c>
      <c r="AT546">
        <v>0.2</v>
      </c>
      <c r="AU546" t="s">
        <v>3</v>
      </c>
      <c r="AV546">
        <v>0</v>
      </c>
      <c r="AW546">
        <v>2</v>
      </c>
      <c r="AX546">
        <v>36172378</v>
      </c>
      <c r="AY546">
        <v>1</v>
      </c>
      <c r="AZ546">
        <v>0</v>
      </c>
      <c r="BA546">
        <v>540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Y546*Source!I948</f>
        <v>4.8000000000000004E-3</v>
      </c>
      <c r="CY546">
        <f>AA546</f>
        <v>46.61</v>
      </c>
      <c r="CZ546">
        <f>AE546</f>
        <v>1.81</v>
      </c>
      <c r="DA546">
        <f>AI546</f>
        <v>25.75</v>
      </c>
      <c r="DB546">
        <f>ROUND(ROUND(AT546*CZ546,2),6)</f>
        <v>0.36</v>
      </c>
      <c r="DC546">
        <f>ROUND(ROUND(AT546*AG546,2),6)</f>
        <v>0</v>
      </c>
    </row>
    <row r="547" spans="1:107">
      <c r="A547">
        <f>ROW(Source!A948)</f>
        <v>948</v>
      </c>
      <c r="B547">
        <v>33525518</v>
      </c>
      <c r="C547">
        <v>36172372</v>
      </c>
      <c r="D547">
        <v>29109348</v>
      </c>
      <c r="E547">
        <v>1</v>
      </c>
      <c r="F547">
        <v>1</v>
      </c>
      <c r="G547">
        <v>1</v>
      </c>
      <c r="H547">
        <v>3</v>
      </c>
      <c r="I547" t="s">
        <v>189</v>
      </c>
      <c r="J547" t="s">
        <v>192</v>
      </c>
      <c r="K547" t="s">
        <v>190</v>
      </c>
      <c r="L547">
        <v>1346</v>
      </c>
      <c r="N547">
        <v>1009</v>
      </c>
      <c r="O547" t="s">
        <v>191</v>
      </c>
      <c r="P547" t="s">
        <v>191</v>
      </c>
      <c r="Q547">
        <v>1</v>
      </c>
      <c r="W547">
        <v>0</v>
      </c>
      <c r="X547">
        <v>-1686930993</v>
      </c>
      <c r="Y547">
        <v>8.9166670000000003</v>
      </c>
      <c r="AA547">
        <v>129.44</v>
      </c>
      <c r="AB547">
        <v>0</v>
      </c>
      <c r="AC547">
        <v>0</v>
      </c>
      <c r="AD547">
        <v>0</v>
      </c>
      <c r="AE547">
        <v>22.91</v>
      </c>
      <c r="AF547">
        <v>0</v>
      </c>
      <c r="AG547">
        <v>0</v>
      </c>
      <c r="AH547">
        <v>0</v>
      </c>
      <c r="AI547">
        <v>5.65</v>
      </c>
      <c r="AJ547">
        <v>1</v>
      </c>
      <c r="AK547">
        <v>1</v>
      </c>
      <c r="AL547">
        <v>1</v>
      </c>
      <c r="AN547">
        <v>0</v>
      </c>
      <c r="AO547">
        <v>0</v>
      </c>
      <c r="AP547">
        <v>0</v>
      </c>
      <c r="AQ547">
        <v>0</v>
      </c>
      <c r="AR547">
        <v>0</v>
      </c>
      <c r="AS547" t="s">
        <v>3</v>
      </c>
      <c r="AT547">
        <v>8.9166670000000003</v>
      </c>
      <c r="AU547" t="s">
        <v>3</v>
      </c>
      <c r="AV547">
        <v>0</v>
      </c>
      <c r="AW547">
        <v>1</v>
      </c>
      <c r="AX547">
        <v>-1</v>
      </c>
      <c r="AY547">
        <v>0</v>
      </c>
      <c r="AZ547">
        <v>0</v>
      </c>
      <c r="BA547" t="s">
        <v>3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Y547*Source!I948</f>
        <v>0.21400000800000002</v>
      </c>
      <c r="CY547">
        <f>AA547</f>
        <v>129.44</v>
      </c>
      <c r="CZ547">
        <f>AE547</f>
        <v>22.91</v>
      </c>
      <c r="DA547">
        <f>AI547</f>
        <v>5.65</v>
      </c>
      <c r="DB547">
        <f>ROUND(ROUND(AT547*CZ547,2),6)</f>
        <v>204.28</v>
      </c>
      <c r="DC547">
        <f>ROUND(ROUND(AT547*AG547,2),6)</f>
        <v>0</v>
      </c>
    </row>
    <row r="548" spans="1:107">
      <c r="A548">
        <f>ROW(Source!A948)</f>
        <v>948</v>
      </c>
      <c r="B548">
        <v>33525518</v>
      </c>
      <c r="C548">
        <v>36172372</v>
      </c>
      <c r="D548">
        <v>29109411</v>
      </c>
      <c r="E548">
        <v>1</v>
      </c>
      <c r="F548">
        <v>1</v>
      </c>
      <c r="G548">
        <v>1</v>
      </c>
      <c r="H548">
        <v>3</v>
      </c>
      <c r="I548" t="s">
        <v>623</v>
      </c>
      <c r="J548" t="s">
        <v>624</v>
      </c>
      <c r="K548" t="s">
        <v>625</v>
      </c>
      <c r="L548">
        <v>1346</v>
      </c>
      <c r="N548">
        <v>1009</v>
      </c>
      <c r="O548" t="s">
        <v>191</v>
      </c>
      <c r="P548" t="s">
        <v>191</v>
      </c>
      <c r="Q548">
        <v>1</v>
      </c>
      <c r="W548">
        <v>0</v>
      </c>
      <c r="X548">
        <v>-1130535485</v>
      </c>
      <c r="Y548">
        <v>30</v>
      </c>
      <c r="AA548">
        <v>50.4</v>
      </c>
      <c r="AB548">
        <v>0</v>
      </c>
      <c r="AC548">
        <v>0</v>
      </c>
      <c r="AD548">
        <v>0</v>
      </c>
      <c r="AE548">
        <v>15.95</v>
      </c>
      <c r="AF548">
        <v>0</v>
      </c>
      <c r="AG548">
        <v>0</v>
      </c>
      <c r="AH548">
        <v>0</v>
      </c>
      <c r="AI548">
        <v>3.16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3</v>
      </c>
      <c r="AT548">
        <v>30</v>
      </c>
      <c r="AU548" t="s">
        <v>3</v>
      </c>
      <c r="AV548">
        <v>0</v>
      </c>
      <c r="AW548">
        <v>2</v>
      </c>
      <c r="AX548">
        <v>36172379</v>
      </c>
      <c r="AY548">
        <v>1</v>
      </c>
      <c r="AZ548">
        <v>0</v>
      </c>
      <c r="BA548">
        <v>541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Y548*Source!I948</f>
        <v>0.72</v>
      </c>
      <c r="CY548">
        <f>AA548</f>
        <v>50.4</v>
      </c>
      <c r="CZ548">
        <f>AE548</f>
        <v>15.95</v>
      </c>
      <c r="DA548">
        <f>AI548</f>
        <v>3.16</v>
      </c>
      <c r="DB548">
        <f>ROUND(ROUND(AT548*CZ548,2),6)</f>
        <v>478.5</v>
      </c>
      <c r="DC548">
        <f>ROUND(ROUND(AT548*AG548,2),6)</f>
        <v>0</v>
      </c>
    </row>
    <row r="549" spans="1:107">
      <c r="A549">
        <f>ROW(Source!A948)</f>
        <v>948</v>
      </c>
      <c r="B549">
        <v>33525518</v>
      </c>
      <c r="C549">
        <v>36172372</v>
      </c>
      <c r="D549">
        <v>29109648</v>
      </c>
      <c r="E549">
        <v>1</v>
      </c>
      <c r="F549">
        <v>1</v>
      </c>
      <c r="G549">
        <v>1</v>
      </c>
      <c r="H549">
        <v>3</v>
      </c>
      <c r="I549" t="s">
        <v>182</v>
      </c>
      <c r="J549" t="s">
        <v>185</v>
      </c>
      <c r="K549" t="s">
        <v>183</v>
      </c>
      <c r="L549">
        <v>1327</v>
      </c>
      <c r="N549">
        <v>1005</v>
      </c>
      <c r="O549" t="s">
        <v>184</v>
      </c>
      <c r="P549" t="s">
        <v>184</v>
      </c>
      <c r="Q549">
        <v>1</v>
      </c>
      <c r="W549">
        <v>0</v>
      </c>
      <c r="X549">
        <v>-1326923709</v>
      </c>
      <c r="Y549">
        <v>105</v>
      </c>
      <c r="AA549">
        <v>226.72</v>
      </c>
      <c r="AB549">
        <v>0</v>
      </c>
      <c r="AC549">
        <v>0</v>
      </c>
      <c r="AD549">
        <v>0</v>
      </c>
      <c r="AE549">
        <v>377.87</v>
      </c>
      <c r="AF549">
        <v>0</v>
      </c>
      <c r="AG549">
        <v>0</v>
      </c>
      <c r="AH549">
        <v>0</v>
      </c>
      <c r="AI549">
        <v>0.6</v>
      </c>
      <c r="AJ549">
        <v>1</v>
      </c>
      <c r="AK549">
        <v>1</v>
      </c>
      <c r="AL549">
        <v>1</v>
      </c>
      <c r="AN549">
        <v>0</v>
      </c>
      <c r="AO549">
        <v>0</v>
      </c>
      <c r="AP549">
        <v>0</v>
      </c>
      <c r="AQ549">
        <v>0</v>
      </c>
      <c r="AR549">
        <v>0</v>
      </c>
      <c r="AS549" t="s">
        <v>3</v>
      </c>
      <c r="AT549">
        <v>105</v>
      </c>
      <c r="AU549" t="s">
        <v>3</v>
      </c>
      <c r="AV549">
        <v>0</v>
      </c>
      <c r="AW549">
        <v>1</v>
      </c>
      <c r="AX549">
        <v>-1</v>
      </c>
      <c r="AY549">
        <v>0</v>
      </c>
      <c r="AZ549">
        <v>0</v>
      </c>
      <c r="BA549" t="s">
        <v>3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Y549*Source!I948</f>
        <v>2.52</v>
      </c>
      <c r="CY549">
        <f>AA549</f>
        <v>226.72</v>
      </c>
      <c r="CZ549">
        <f>AE549</f>
        <v>377.87</v>
      </c>
      <c r="DA549">
        <f>AI549</f>
        <v>0.6</v>
      </c>
      <c r="DB549">
        <f>ROUND(ROUND(AT549*CZ549,2),6)</f>
        <v>39676.35</v>
      </c>
      <c r="DC549">
        <f>ROUND(ROUND(AT549*AG549,2),6)</f>
        <v>0</v>
      </c>
    </row>
    <row r="550" spans="1:107">
      <c r="A550">
        <f>ROW(Source!A951)</f>
        <v>951</v>
      </c>
      <c r="B550">
        <v>33525518</v>
      </c>
      <c r="C550">
        <v>36172388</v>
      </c>
      <c r="D550">
        <v>18407150</v>
      </c>
      <c r="E550">
        <v>1</v>
      </c>
      <c r="F550">
        <v>1</v>
      </c>
      <c r="G550">
        <v>1</v>
      </c>
      <c r="H550">
        <v>1</v>
      </c>
      <c r="I550" t="s">
        <v>595</v>
      </c>
      <c r="J550" t="s">
        <v>3</v>
      </c>
      <c r="K550" t="s">
        <v>596</v>
      </c>
      <c r="L550">
        <v>1369</v>
      </c>
      <c r="N550">
        <v>1013</v>
      </c>
      <c r="O550" t="s">
        <v>579</v>
      </c>
      <c r="P550" t="s">
        <v>579</v>
      </c>
      <c r="Q550">
        <v>1</v>
      </c>
      <c r="W550">
        <v>0</v>
      </c>
      <c r="X550">
        <v>-931037793</v>
      </c>
      <c r="Y550">
        <v>41.100999999999999</v>
      </c>
      <c r="AA550">
        <v>0</v>
      </c>
      <c r="AB550">
        <v>0</v>
      </c>
      <c r="AC550">
        <v>0</v>
      </c>
      <c r="AD550">
        <v>242.51</v>
      </c>
      <c r="AE550">
        <v>0</v>
      </c>
      <c r="AF550">
        <v>0</v>
      </c>
      <c r="AG550">
        <v>0</v>
      </c>
      <c r="AH550">
        <v>242.51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3</v>
      </c>
      <c r="AT550">
        <v>35.74</v>
      </c>
      <c r="AU550" t="s">
        <v>168</v>
      </c>
      <c r="AV550">
        <v>1</v>
      </c>
      <c r="AW550">
        <v>2</v>
      </c>
      <c r="AX550">
        <v>36172389</v>
      </c>
      <c r="AY550">
        <v>1</v>
      </c>
      <c r="AZ550">
        <v>0</v>
      </c>
      <c r="BA550">
        <v>544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Y550*Source!I951</f>
        <v>10.398553</v>
      </c>
      <c r="CY550">
        <f>AD550</f>
        <v>242.51</v>
      </c>
      <c r="CZ550">
        <f>AH550</f>
        <v>242.51</v>
      </c>
      <c r="DA550">
        <f>AL550</f>
        <v>1</v>
      </c>
      <c r="DB550">
        <f>ROUND((ROUND(AT550*CZ550,2)*1.15),6)</f>
        <v>9967.4064999999991</v>
      </c>
      <c r="DC550">
        <f>ROUND((ROUND(AT550*AG550,2)*1.15),6)</f>
        <v>0</v>
      </c>
    </row>
    <row r="551" spans="1:107">
      <c r="A551">
        <f>ROW(Source!A951)</f>
        <v>951</v>
      </c>
      <c r="B551">
        <v>33525518</v>
      </c>
      <c r="C551">
        <v>36172388</v>
      </c>
      <c r="D551">
        <v>121548</v>
      </c>
      <c r="E551">
        <v>1</v>
      </c>
      <c r="F551">
        <v>1</v>
      </c>
      <c r="G551">
        <v>1</v>
      </c>
      <c r="H551">
        <v>1</v>
      </c>
      <c r="I551" t="s">
        <v>30</v>
      </c>
      <c r="J551" t="s">
        <v>3</v>
      </c>
      <c r="K551" t="s">
        <v>580</v>
      </c>
      <c r="L551">
        <v>608254</v>
      </c>
      <c r="N551">
        <v>1013</v>
      </c>
      <c r="O551" t="s">
        <v>581</v>
      </c>
      <c r="P551" t="s">
        <v>581</v>
      </c>
      <c r="Q551">
        <v>1</v>
      </c>
      <c r="W551">
        <v>0</v>
      </c>
      <c r="X551">
        <v>-185737400</v>
      </c>
      <c r="Y551">
        <v>0.22499999999999998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0.18</v>
      </c>
      <c r="AU551" t="s">
        <v>167</v>
      </c>
      <c r="AV551">
        <v>2</v>
      </c>
      <c r="AW551">
        <v>2</v>
      </c>
      <c r="AX551">
        <v>36172390</v>
      </c>
      <c r="AY551">
        <v>1</v>
      </c>
      <c r="AZ551">
        <v>0</v>
      </c>
      <c r="BA551">
        <v>545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Y551*Source!I951</f>
        <v>5.6924999999999996E-2</v>
      </c>
      <c r="CY551">
        <f>AD551</f>
        <v>0</v>
      </c>
      <c r="CZ551">
        <f>AH551</f>
        <v>0</v>
      </c>
      <c r="DA551">
        <f>AL551</f>
        <v>1</v>
      </c>
      <c r="DB551">
        <f>ROUND((ROUND(AT551*CZ551,2)*1.25),6)</f>
        <v>0</v>
      </c>
      <c r="DC551">
        <f>ROUND((ROUND(AT551*AG551,2)*1.25),6)</f>
        <v>0</v>
      </c>
    </row>
    <row r="552" spans="1:107">
      <c r="A552">
        <f>ROW(Source!A951)</f>
        <v>951</v>
      </c>
      <c r="B552">
        <v>33525518</v>
      </c>
      <c r="C552">
        <v>36172388</v>
      </c>
      <c r="D552">
        <v>29172556</v>
      </c>
      <c r="E552">
        <v>1</v>
      </c>
      <c r="F552">
        <v>1</v>
      </c>
      <c r="G552">
        <v>1</v>
      </c>
      <c r="H552">
        <v>2</v>
      </c>
      <c r="I552" t="s">
        <v>582</v>
      </c>
      <c r="J552" t="s">
        <v>583</v>
      </c>
      <c r="K552" t="s">
        <v>584</v>
      </c>
      <c r="L552">
        <v>1368</v>
      </c>
      <c r="N552">
        <v>1011</v>
      </c>
      <c r="O552" t="s">
        <v>585</v>
      </c>
      <c r="P552" t="s">
        <v>585</v>
      </c>
      <c r="Q552">
        <v>1</v>
      </c>
      <c r="W552">
        <v>0</v>
      </c>
      <c r="X552">
        <v>-1302720870</v>
      </c>
      <c r="Y552">
        <v>0.22499999999999998</v>
      </c>
      <c r="AA552">
        <v>0</v>
      </c>
      <c r="AB552">
        <v>445.46</v>
      </c>
      <c r="AC552">
        <v>427.95</v>
      </c>
      <c r="AD552">
        <v>0</v>
      </c>
      <c r="AE552">
        <v>0</v>
      </c>
      <c r="AF552">
        <v>31.26</v>
      </c>
      <c r="AG552">
        <v>13.5</v>
      </c>
      <c r="AH552">
        <v>0</v>
      </c>
      <c r="AI552">
        <v>1</v>
      </c>
      <c r="AJ552">
        <v>14.25</v>
      </c>
      <c r="AK552">
        <v>31.7</v>
      </c>
      <c r="AL552">
        <v>1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0.18</v>
      </c>
      <c r="AU552" t="s">
        <v>167</v>
      </c>
      <c r="AV552">
        <v>0</v>
      </c>
      <c r="AW552">
        <v>2</v>
      </c>
      <c r="AX552">
        <v>36172391</v>
      </c>
      <c r="AY552">
        <v>1</v>
      </c>
      <c r="AZ552">
        <v>0</v>
      </c>
      <c r="BA552">
        <v>546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Y552*Source!I951</f>
        <v>5.6924999999999996E-2</v>
      </c>
      <c r="CY552">
        <f>AB552</f>
        <v>445.46</v>
      </c>
      <c r="CZ552">
        <f>AF552</f>
        <v>31.26</v>
      </c>
      <c r="DA552">
        <f>AJ552</f>
        <v>14.25</v>
      </c>
      <c r="DB552">
        <f>ROUND((ROUND(AT552*CZ552,2)*1.25),6)</f>
        <v>7.0374999999999996</v>
      </c>
      <c r="DC552">
        <f>ROUND((ROUND(AT552*AG552,2)*1.25),6)</f>
        <v>3.0375000000000001</v>
      </c>
    </row>
    <row r="553" spans="1:107">
      <c r="A553">
        <f>ROW(Source!A951)</f>
        <v>951</v>
      </c>
      <c r="B553">
        <v>33525518</v>
      </c>
      <c r="C553">
        <v>36172388</v>
      </c>
      <c r="D553">
        <v>29174591</v>
      </c>
      <c r="E553">
        <v>1</v>
      </c>
      <c r="F553">
        <v>1</v>
      </c>
      <c r="G553">
        <v>1</v>
      </c>
      <c r="H553">
        <v>2</v>
      </c>
      <c r="I553" t="s">
        <v>617</v>
      </c>
      <c r="J553" t="s">
        <v>618</v>
      </c>
      <c r="K553" t="s">
        <v>619</v>
      </c>
      <c r="L553">
        <v>1368</v>
      </c>
      <c r="N553">
        <v>1011</v>
      </c>
      <c r="O553" t="s">
        <v>585</v>
      </c>
      <c r="P553" t="s">
        <v>585</v>
      </c>
      <c r="Q553">
        <v>1</v>
      </c>
      <c r="W553">
        <v>0</v>
      </c>
      <c r="X553">
        <v>1598042632</v>
      </c>
      <c r="Y553">
        <v>0.4</v>
      </c>
      <c r="AA553">
        <v>0</v>
      </c>
      <c r="AB553">
        <v>9.4700000000000006</v>
      </c>
      <c r="AC553">
        <v>0</v>
      </c>
      <c r="AD553">
        <v>0</v>
      </c>
      <c r="AE553">
        <v>0</v>
      </c>
      <c r="AF553">
        <v>0.95</v>
      </c>
      <c r="AG553">
        <v>0</v>
      </c>
      <c r="AH553">
        <v>0</v>
      </c>
      <c r="AI553">
        <v>1</v>
      </c>
      <c r="AJ553">
        <v>9.9700000000000006</v>
      </c>
      <c r="AK553">
        <v>31.7</v>
      </c>
      <c r="AL553">
        <v>1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3</v>
      </c>
      <c r="AT553">
        <v>0.32</v>
      </c>
      <c r="AU553" t="s">
        <v>167</v>
      </c>
      <c r="AV553">
        <v>0</v>
      </c>
      <c r="AW553">
        <v>2</v>
      </c>
      <c r="AX553">
        <v>36172392</v>
      </c>
      <c r="AY553">
        <v>1</v>
      </c>
      <c r="AZ553">
        <v>0</v>
      </c>
      <c r="BA553">
        <v>547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Y553*Source!I951</f>
        <v>0.10120000000000001</v>
      </c>
      <c r="CY553">
        <f>AB553</f>
        <v>9.4700000000000006</v>
      </c>
      <c r="CZ553">
        <f>AF553</f>
        <v>0.95</v>
      </c>
      <c r="DA553">
        <f>AJ553</f>
        <v>9.9700000000000006</v>
      </c>
      <c r="DB553">
        <f>ROUND((ROUND(AT553*CZ553,2)*1.25),6)</f>
        <v>0.375</v>
      </c>
      <c r="DC553">
        <f>ROUND((ROUND(AT553*AG553,2)*1.25),6)</f>
        <v>0</v>
      </c>
    </row>
    <row r="554" spans="1:107">
      <c r="A554">
        <f>ROW(Source!A951)</f>
        <v>951</v>
      </c>
      <c r="B554">
        <v>33525518</v>
      </c>
      <c r="C554">
        <v>36172388</v>
      </c>
      <c r="D554">
        <v>29174913</v>
      </c>
      <c r="E554">
        <v>1</v>
      </c>
      <c r="F554">
        <v>1</v>
      </c>
      <c r="G554">
        <v>1</v>
      </c>
      <c r="H554">
        <v>2</v>
      </c>
      <c r="I554" t="s">
        <v>606</v>
      </c>
      <c r="J554" t="s">
        <v>607</v>
      </c>
      <c r="K554" t="s">
        <v>608</v>
      </c>
      <c r="L554">
        <v>1368</v>
      </c>
      <c r="N554">
        <v>1011</v>
      </c>
      <c r="O554" t="s">
        <v>585</v>
      </c>
      <c r="P554" t="s">
        <v>585</v>
      </c>
      <c r="Q554">
        <v>1</v>
      </c>
      <c r="W554">
        <v>0</v>
      </c>
      <c r="X554">
        <v>458544584</v>
      </c>
      <c r="Y554">
        <v>0.32500000000000001</v>
      </c>
      <c r="AA554">
        <v>0</v>
      </c>
      <c r="AB554">
        <v>908.31</v>
      </c>
      <c r="AC554">
        <v>367.72</v>
      </c>
      <c r="AD554">
        <v>0</v>
      </c>
      <c r="AE554">
        <v>0</v>
      </c>
      <c r="AF554">
        <v>87.17</v>
      </c>
      <c r="AG554">
        <v>11.6</v>
      </c>
      <c r="AH554">
        <v>0</v>
      </c>
      <c r="AI554">
        <v>1</v>
      </c>
      <c r="AJ554">
        <v>10.42</v>
      </c>
      <c r="AK554">
        <v>31.7</v>
      </c>
      <c r="AL554">
        <v>1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3</v>
      </c>
      <c r="AT554">
        <v>0.26</v>
      </c>
      <c r="AU554" t="s">
        <v>167</v>
      </c>
      <c r="AV554">
        <v>0</v>
      </c>
      <c r="AW554">
        <v>2</v>
      </c>
      <c r="AX554">
        <v>36172393</v>
      </c>
      <c r="AY554">
        <v>1</v>
      </c>
      <c r="AZ554">
        <v>0</v>
      </c>
      <c r="BA554">
        <v>548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Y554*Source!I951</f>
        <v>8.2225000000000006E-2</v>
      </c>
      <c r="CY554">
        <f>AB554</f>
        <v>908.31</v>
      </c>
      <c r="CZ554">
        <f>AF554</f>
        <v>87.17</v>
      </c>
      <c r="DA554">
        <f>AJ554</f>
        <v>10.42</v>
      </c>
      <c r="DB554">
        <f>ROUND((ROUND(AT554*CZ554,2)*1.25),6)</f>
        <v>28.324999999999999</v>
      </c>
      <c r="DC554">
        <f>ROUND((ROUND(AT554*AG554,2)*1.25),6)</f>
        <v>3.7749999999999999</v>
      </c>
    </row>
    <row r="555" spans="1:107">
      <c r="A555">
        <f>ROW(Source!A951)</f>
        <v>951</v>
      </c>
      <c r="B555">
        <v>33525518</v>
      </c>
      <c r="C555">
        <v>36172388</v>
      </c>
      <c r="D555">
        <v>29109162</v>
      </c>
      <c r="E555">
        <v>1</v>
      </c>
      <c r="F555">
        <v>1</v>
      </c>
      <c r="G555">
        <v>1</v>
      </c>
      <c r="H555">
        <v>3</v>
      </c>
      <c r="I555" t="s">
        <v>626</v>
      </c>
      <c r="J555" t="s">
        <v>627</v>
      </c>
      <c r="K555" t="s">
        <v>628</v>
      </c>
      <c r="L555">
        <v>1327</v>
      </c>
      <c r="N555">
        <v>1005</v>
      </c>
      <c r="O555" t="s">
        <v>184</v>
      </c>
      <c r="P555" t="s">
        <v>184</v>
      </c>
      <c r="Q555">
        <v>1</v>
      </c>
      <c r="W555">
        <v>0</v>
      </c>
      <c r="X555">
        <v>2002905425</v>
      </c>
      <c r="Y555">
        <v>21</v>
      </c>
      <c r="AA555">
        <v>32.950000000000003</v>
      </c>
      <c r="AB555">
        <v>0</v>
      </c>
      <c r="AC555">
        <v>0</v>
      </c>
      <c r="AD555">
        <v>0</v>
      </c>
      <c r="AE555">
        <v>5.71</v>
      </c>
      <c r="AF555">
        <v>0</v>
      </c>
      <c r="AG555">
        <v>0</v>
      </c>
      <c r="AH555">
        <v>0</v>
      </c>
      <c r="AI555">
        <v>5.77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3</v>
      </c>
      <c r="AT555">
        <v>21</v>
      </c>
      <c r="AU555" t="s">
        <v>3</v>
      </c>
      <c r="AV555">
        <v>0</v>
      </c>
      <c r="AW555">
        <v>2</v>
      </c>
      <c r="AX555">
        <v>36172394</v>
      </c>
      <c r="AY555">
        <v>1</v>
      </c>
      <c r="AZ555">
        <v>0</v>
      </c>
      <c r="BA555">
        <v>549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Y555*Source!I951</f>
        <v>5.3129999999999997</v>
      </c>
      <c r="CY555">
        <f>AA555</f>
        <v>32.950000000000003</v>
      </c>
      <c r="CZ555">
        <f>AE555</f>
        <v>5.71</v>
      </c>
      <c r="DA555">
        <f>AI555</f>
        <v>5.77</v>
      </c>
      <c r="DB555">
        <f>ROUND(ROUND(AT555*CZ555,2),6)</f>
        <v>119.91</v>
      </c>
      <c r="DC555">
        <f>ROUND(ROUND(AT555*AG555,2),6)</f>
        <v>0</v>
      </c>
    </row>
    <row r="556" spans="1:107">
      <c r="A556">
        <f>ROW(Source!A951)</f>
        <v>951</v>
      </c>
      <c r="B556">
        <v>33525518</v>
      </c>
      <c r="C556">
        <v>36172388</v>
      </c>
      <c r="D556">
        <v>29131086</v>
      </c>
      <c r="E556">
        <v>1</v>
      </c>
      <c r="F556">
        <v>1</v>
      </c>
      <c r="G556">
        <v>1</v>
      </c>
      <c r="H556">
        <v>3</v>
      </c>
      <c r="I556" t="s">
        <v>629</v>
      </c>
      <c r="J556" t="s">
        <v>630</v>
      </c>
      <c r="K556" t="s">
        <v>631</v>
      </c>
      <c r="L556">
        <v>1339</v>
      </c>
      <c r="N556">
        <v>1007</v>
      </c>
      <c r="O556" t="s">
        <v>591</v>
      </c>
      <c r="P556" t="s">
        <v>591</v>
      </c>
      <c r="Q556">
        <v>1</v>
      </c>
      <c r="W556">
        <v>0</v>
      </c>
      <c r="X556">
        <v>135382931</v>
      </c>
      <c r="Y556">
        <v>0.82</v>
      </c>
      <c r="AA556">
        <v>6540.43</v>
      </c>
      <c r="AB556">
        <v>0</v>
      </c>
      <c r="AC556">
        <v>0</v>
      </c>
      <c r="AD556">
        <v>0</v>
      </c>
      <c r="AE556">
        <v>1970.01</v>
      </c>
      <c r="AF556">
        <v>0</v>
      </c>
      <c r="AG556">
        <v>0</v>
      </c>
      <c r="AH556">
        <v>0</v>
      </c>
      <c r="AI556">
        <v>3.32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3</v>
      </c>
      <c r="AT556">
        <v>0.82</v>
      </c>
      <c r="AU556" t="s">
        <v>3</v>
      </c>
      <c r="AV556">
        <v>0</v>
      </c>
      <c r="AW556">
        <v>2</v>
      </c>
      <c r="AX556">
        <v>36172395</v>
      </c>
      <c r="AY556">
        <v>1</v>
      </c>
      <c r="AZ556">
        <v>0</v>
      </c>
      <c r="BA556">
        <v>550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Y556*Source!I951</f>
        <v>0.20745999999999998</v>
      </c>
      <c r="CY556">
        <f>AA556</f>
        <v>6540.43</v>
      </c>
      <c r="CZ556">
        <f>AE556</f>
        <v>1970.01</v>
      </c>
      <c r="DA556">
        <f>AI556</f>
        <v>3.32</v>
      </c>
      <c r="DB556">
        <f>ROUND(ROUND(AT556*CZ556,2),6)</f>
        <v>1615.41</v>
      </c>
      <c r="DC556">
        <f>ROUND(ROUND(AT556*AG556,2),6)</f>
        <v>0</v>
      </c>
    </row>
    <row r="557" spans="1:107">
      <c r="A557">
        <f>ROW(Source!A952)</f>
        <v>952</v>
      </c>
      <c r="B557">
        <v>33525518</v>
      </c>
      <c r="C557">
        <v>36172396</v>
      </c>
      <c r="D557">
        <v>18407150</v>
      </c>
      <c r="E557">
        <v>1</v>
      </c>
      <c r="F557">
        <v>1</v>
      </c>
      <c r="G557">
        <v>1</v>
      </c>
      <c r="H557">
        <v>1</v>
      </c>
      <c r="I557" t="s">
        <v>595</v>
      </c>
      <c r="J557" t="s">
        <v>3</v>
      </c>
      <c r="K557" t="s">
        <v>596</v>
      </c>
      <c r="L557">
        <v>1369</v>
      </c>
      <c r="N557">
        <v>1013</v>
      </c>
      <c r="O557" t="s">
        <v>579</v>
      </c>
      <c r="P557" t="s">
        <v>579</v>
      </c>
      <c r="Q557">
        <v>1</v>
      </c>
      <c r="W557">
        <v>0</v>
      </c>
      <c r="X557">
        <v>-931037793</v>
      </c>
      <c r="Y557">
        <v>69.827999999999989</v>
      </c>
      <c r="AA557">
        <v>0</v>
      </c>
      <c r="AB557">
        <v>0</v>
      </c>
      <c r="AC557">
        <v>0</v>
      </c>
      <c r="AD557">
        <v>242.51</v>
      </c>
      <c r="AE557">
        <v>0</v>
      </c>
      <c r="AF557">
        <v>0</v>
      </c>
      <c r="AG557">
        <v>0</v>
      </c>
      <c r="AH557">
        <v>242.51</v>
      </c>
      <c r="AI557">
        <v>1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1</v>
      </c>
      <c r="AQ557">
        <v>0</v>
      </c>
      <c r="AR557">
        <v>0</v>
      </c>
      <c r="AS557" t="s">
        <v>3</v>
      </c>
      <c r="AT557">
        <v>60.72</v>
      </c>
      <c r="AU557" t="s">
        <v>168</v>
      </c>
      <c r="AV557">
        <v>1</v>
      </c>
      <c r="AW557">
        <v>2</v>
      </c>
      <c r="AX557">
        <v>36172397</v>
      </c>
      <c r="AY557">
        <v>1</v>
      </c>
      <c r="AZ557">
        <v>0</v>
      </c>
      <c r="BA557">
        <v>551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Y557*Source!I952</f>
        <v>17.666483999999997</v>
      </c>
      <c r="CY557">
        <f>AD557</f>
        <v>242.51</v>
      </c>
      <c r="CZ557">
        <f>AH557</f>
        <v>242.51</v>
      </c>
      <c r="DA557">
        <f>AL557</f>
        <v>1</v>
      </c>
      <c r="DB557">
        <f>ROUND((ROUND(AT557*CZ557,2)*1.15),6)</f>
        <v>16933.9915</v>
      </c>
      <c r="DC557">
        <f>ROUND((ROUND(AT557*AG557,2)*1.15),6)</f>
        <v>0</v>
      </c>
    </row>
    <row r="558" spans="1:107">
      <c r="A558">
        <f>ROW(Source!A952)</f>
        <v>952</v>
      </c>
      <c r="B558">
        <v>33525518</v>
      </c>
      <c r="C558">
        <v>36172396</v>
      </c>
      <c r="D558">
        <v>121548</v>
      </c>
      <c r="E558">
        <v>1</v>
      </c>
      <c r="F558">
        <v>1</v>
      </c>
      <c r="G558">
        <v>1</v>
      </c>
      <c r="H558">
        <v>1</v>
      </c>
      <c r="I558" t="s">
        <v>30</v>
      </c>
      <c r="J558" t="s">
        <v>3</v>
      </c>
      <c r="K558" t="s">
        <v>580</v>
      </c>
      <c r="L558">
        <v>608254</v>
      </c>
      <c r="N558">
        <v>1013</v>
      </c>
      <c r="O558" t="s">
        <v>581</v>
      </c>
      <c r="P558" t="s">
        <v>581</v>
      </c>
      <c r="Q558">
        <v>1</v>
      </c>
      <c r="W558">
        <v>0</v>
      </c>
      <c r="X558">
        <v>-185737400</v>
      </c>
      <c r="Y558">
        <v>0.72499999999999998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1</v>
      </c>
      <c r="AQ558">
        <v>0</v>
      </c>
      <c r="AR558">
        <v>0</v>
      </c>
      <c r="AS558" t="s">
        <v>3</v>
      </c>
      <c r="AT558">
        <v>0.57999999999999996</v>
      </c>
      <c r="AU558" t="s">
        <v>167</v>
      </c>
      <c r="AV558">
        <v>2</v>
      </c>
      <c r="AW558">
        <v>2</v>
      </c>
      <c r="AX558">
        <v>36172398</v>
      </c>
      <c r="AY558">
        <v>1</v>
      </c>
      <c r="AZ558">
        <v>0</v>
      </c>
      <c r="BA558">
        <v>552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Y558*Source!I952</f>
        <v>0.183425</v>
      </c>
      <c r="CY558">
        <f>AD558</f>
        <v>0</v>
      </c>
      <c r="CZ558">
        <f>AH558</f>
        <v>0</v>
      </c>
      <c r="DA558">
        <f>AL558</f>
        <v>1</v>
      </c>
      <c r="DB558">
        <f>ROUND((ROUND(AT558*CZ558,2)*1.25),6)</f>
        <v>0</v>
      </c>
      <c r="DC558">
        <f>ROUND((ROUND(AT558*AG558,2)*1.25),6)</f>
        <v>0</v>
      </c>
    </row>
    <row r="559" spans="1:107">
      <c r="A559">
        <f>ROW(Source!A952)</f>
        <v>952</v>
      </c>
      <c r="B559">
        <v>33525518</v>
      </c>
      <c r="C559">
        <v>36172396</v>
      </c>
      <c r="D559">
        <v>29172556</v>
      </c>
      <c r="E559">
        <v>1</v>
      </c>
      <c r="F559">
        <v>1</v>
      </c>
      <c r="G559">
        <v>1</v>
      </c>
      <c r="H559">
        <v>2</v>
      </c>
      <c r="I559" t="s">
        <v>582</v>
      </c>
      <c r="J559" t="s">
        <v>583</v>
      </c>
      <c r="K559" t="s">
        <v>584</v>
      </c>
      <c r="L559">
        <v>1368</v>
      </c>
      <c r="N559">
        <v>1011</v>
      </c>
      <c r="O559" t="s">
        <v>585</v>
      </c>
      <c r="P559" t="s">
        <v>585</v>
      </c>
      <c r="Q559">
        <v>1</v>
      </c>
      <c r="W559">
        <v>0</v>
      </c>
      <c r="X559">
        <v>-1302720870</v>
      </c>
      <c r="Y559">
        <v>0.72499999999999998</v>
      </c>
      <c r="AA559">
        <v>0</v>
      </c>
      <c r="AB559">
        <v>445.46</v>
      </c>
      <c r="AC559">
        <v>427.95</v>
      </c>
      <c r="AD559">
        <v>0</v>
      </c>
      <c r="AE559">
        <v>0</v>
      </c>
      <c r="AF559">
        <v>31.26</v>
      </c>
      <c r="AG559">
        <v>13.5</v>
      </c>
      <c r="AH559">
        <v>0</v>
      </c>
      <c r="AI559">
        <v>1</v>
      </c>
      <c r="AJ559">
        <v>14.25</v>
      </c>
      <c r="AK559">
        <v>31.7</v>
      </c>
      <c r="AL559">
        <v>1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3</v>
      </c>
      <c r="AT559">
        <v>0.57999999999999996</v>
      </c>
      <c r="AU559" t="s">
        <v>167</v>
      </c>
      <c r="AV559">
        <v>0</v>
      </c>
      <c r="AW559">
        <v>2</v>
      </c>
      <c r="AX559">
        <v>36172399</v>
      </c>
      <c r="AY559">
        <v>1</v>
      </c>
      <c r="AZ559">
        <v>0</v>
      </c>
      <c r="BA559">
        <v>553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Y559*Source!I952</f>
        <v>0.183425</v>
      </c>
      <c r="CY559">
        <f>AB559</f>
        <v>445.46</v>
      </c>
      <c r="CZ559">
        <f>AF559</f>
        <v>31.26</v>
      </c>
      <c r="DA559">
        <f>AJ559</f>
        <v>14.25</v>
      </c>
      <c r="DB559">
        <f>ROUND((ROUND(AT559*CZ559,2)*1.25),6)</f>
        <v>22.662500000000001</v>
      </c>
      <c r="DC559">
        <f>ROUND((ROUND(AT559*AG559,2)*1.25),6)</f>
        <v>9.7874999999999996</v>
      </c>
    </row>
    <row r="560" spans="1:107">
      <c r="A560">
        <f>ROW(Source!A952)</f>
        <v>952</v>
      </c>
      <c r="B560">
        <v>33525518</v>
      </c>
      <c r="C560">
        <v>36172396</v>
      </c>
      <c r="D560">
        <v>29174591</v>
      </c>
      <c r="E560">
        <v>1</v>
      </c>
      <c r="F560">
        <v>1</v>
      </c>
      <c r="G560">
        <v>1</v>
      </c>
      <c r="H560">
        <v>2</v>
      </c>
      <c r="I560" t="s">
        <v>617</v>
      </c>
      <c r="J560" t="s">
        <v>618</v>
      </c>
      <c r="K560" t="s">
        <v>619</v>
      </c>
      <c r="L560">
        <v>1368</v>
      </c>
      <c r="N560">
        <v>1011</v>
      </c>
      <c r="O560" t="s">
        <v>585</v>
      </c>
      <c r="P560" t="s">
        <v>585</v>
      </c>
      <c r="Q560">
        <v>1</v>
      </c>
      <c r="W560">
        <v>0</v>
      </c>
      <c r="X560">
        <v>1598042632</v>
      </c>
      <c r="Y560">
        <v>1.0249999999999999</v>
      </c>
      <c r="AA560">
        <v>0</v>
      </c>
      <c r="AB560">
        <v>9.4700000000000006</v>
      </c>
      <c r="AC560">
        <v>0</v>
      </c>
      <c r="AD560">
        <v>0</v>
      </c>
      <c r="AE560">
        <v>0</v>
      </c>
      <c r="AF560">
        <v>0.95</v>
      </c>
      <c r="AG560">
        <v>0</v>
      </c>
      <c r="AH560">
        <v>0</v>
      </c>
      <c r="AI560">
        <v>1</v>
      </c>
      <c r="AJ560">
        <v>9.9700000000000006</v>
      </c>
      <c r="AK560">
        <v>31.7</v>
      </c>
      <c r="AL560">
        <v>1</v>
      </c>
      <c r="AN560">
        <v>0</v>
      </c>
      <c r="AO560">
        <v>1</v>
      </c>
      <c r="AP560">
        <v>1</v>
      </c>
      <c r="AQ560">
        <v>0</v>
      </c>
      <c r="AR560">
        <v>0</v>
      </c>
      <c r="AS560" t="s">
        <v>3</v>
      </c>
      <c r="AT560">
        <v>0.82</v>
      </c>
      <c r="AU560" t="s">
        <v>167</v>
      </c>
      <c r="AV560">
        <v>0</v>
      </c>
      <c r="AW560">
        <v>2</v>
      </c>
      <c r="AX560">
        <v>36172400</v>
      </c>
      <c r="AY560">
        <v>1</v>
      </c>
      <c r="AZ560">
        <v>0</v>
      </c>
      <c r="BA560">
        <v>554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Y560*Source!I952</f>
        <v>0.25932499999999997</v>
      </c>
      <c r="CY560">
        <f>AB560</f>
        <v>9.4700000000000006</v>
      </c>
      <c r="CZ560">
        <f>AF560</f>
        <v>0.95</v>
      </c>
      <c r="DA560">
        <f>AJ560</f>
        <v>9.9700000000000006</v>
      </c>
      <c r="DB560">
        <f>ROUND((ROUND(AT560*CZ560,2)*1.25),6)</f>
        <v>0.97499999999999998</v>
      </c>
      <c r="DC560">
        <f>ROUND((ROUND(AT560*AG560,2)*1.25),6)</f>
        <v>0</v>
      </c>
    </row>
    <row r="561" spans="1:107">
      <c r="A561">
        <f>ROW(Source!A952)</f>
        <v>952</v>
      </c>
      <c r="B561">
        <v>33525518</v>
      </c>
      <c r="C561">
        <v>36172396</v>
      </c>
      <c r="D561">
        <v>29174661</v>
      </c>
      <c r="E561">
        <v>1</v>
      </c>
      <c r="F561">
        <v>1</v>
      </c>
      <c r="G561">
        <v>1</v>
      </c>
      <c r="H561">
        <v>2</v>
      </c>
      <c r="I561" t="s">
        <v>632</v>
      </c>
      <c r="J561" t="s">
        <v>633</v>
      </c>
      <c r="K561" t="s">
        <v>634</v>
      </c>
      <c r="L561">
        <v>1368</v>
      </c>
      <c r="N561">
        <v>1011</v>
      </c>
      <c r="O561" t="s">
        <v>585</v>
      </c>
      <c r="P561" t="s">
        <v>585</v>
      </c>
      <c r="Q561">
        <v>1</v>
      </c>
      <c r="W561">
        <v>0</v>
      </c>
      <c r="X561">
        <v>-2115030577</v>
      </c>
      <c r="Y561">
        <v>3.375</v>
      </c>
      <c r="AA561">
        <v>0</v>
      </c>
      <c r="AB561">
        <v>25.44</v>
      </c>
      <c r="AC561">
        <v>0</v>
      </c>
      <c r="AD561">
        <v>0</v>
      </c>
      <c r="AE561">
        <v>0</v>
      </c>
      <c r="AF561">
        <v>2.09</v>
      </c>
      <c r="AG561">
        <v>0</v>
      </c>
      <c r="AH561">
        <v>0</v>
      </c>
      <c r="AI561">
        <v>1</v>
      </c>
      <c r="AJ561">
        <v>12.17</v>
      </c>
      <c r="AK561">
        <v>31.7</v>
      </c>
      <c r="AL561">
        <v>1</v>
      </c>
      <c r="AN561">
        <v>0</v>
      </c>
      <c r="AO561">
        <v>1</v>
      </c>
      <c r="AP561">
        <v>1</v>
      </c>
      <c r="AQ561">
        <v>0</v>
      </c>
      <c r="AR561">
        <v>0</v>
      </c>
      <c r="AS561" t="s">
        <v>3</v>
      </c>
      <c r="AT561">
        <v>2.7</v>
      </c>
      <c r="AU561" t="s">
        <v>167</v>
      </c>
      <c r="AV561">
        <v>0</v>
      </c>
      <c r="AW561">
        <v>2</v>
      </c>
      <c r="AX561">
        <v>36172401</v>
      </c>
      <c r="AY561">
        <v>1</v>
      </c>
      <c r="AZ561">
        <v>0</v>
      </c>
      <c r="BA561">
        <v>555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Y561*Source!I952</f>
        <v>0.85387500000000005</v>
      </c>
      <c r="CY561">
        <f>AB561</f>
        <v>25.44</v>
      </c>
      <c r="CZ561">
        <f>AF561</f>
        <v>2.09</v>
      </c>
      <c r="DA561">
        <f>AJ561</f>
        <v>12.17</v>
      </c>
      <c r="DB561">
        <f>ROUND((ROUND(AT561*CZ561,2)*1.25),6)</f>
        <v>7.05</v>
      </c>
      <c r="DC561">
        <f>ROUND((ROUND(AT561*AG561,2)*1.25),6)</f>
        <v>0</v>
      </c>
    </row>
    <row r="562" spans="1:107">
      <c r="A562">
        <f>ROW(Source!A952)</f>
        <v>952</v>
      </c>
      <c r="B562">
        <v>33525518</v>
      </c>
      <c r="C562">
        <v>36172396</v>
      </c>
      <c r="D562">
        <v>29174913</v>
      </c>
      <c r="E562">
        <v>1</v>
      </c>
      <c r="F562">
        <v>1</v>
      </c>
      <c r="G562">
        <v>1</v>
      </c>
      <c r="H562">
        <v>2</v>
      </c>
      <c r="I562" t="s">
        <v>606</v>
      </c>
      <c r="J562" t="s">
        <v>607</v>
      </c>
      <c r="K562" t="s">
        <v>608</v>
      </c>
      <c r="L562">
        <v>1368</v>
      </c>
      <c r="N562">
        <v>1011</v>
      </c>
      <c r="O562" t="s">
        <v>585</v>
      </c>
      <c r="P562" t="s">
        <v>585</v>
      </c>
      <c r="Q562">
        <v>1</v>
      </c>
      <c r="W562">
        <v>0</v>
      </c>
      <c r="X562">
        <v>458544584</v>
      </c>
      <c r="Y562">
        <v>1.05</v>
      </c>
      <c r="AA562">
        <v>0</v>
      </c>
      <c r="AB562">
        <v>908.31</v>
      </c>
      <c r="AC562">
        <v>367.72</v>
      </c>
      <c r="AD562">
        <v>0</v>
      </c>
      <c r="AE562">
        <v>0</v>
      </c>
      <c r="AF562">
        <v>87.17</v>
      </c>
      <c r="AG562">
        <v>11.6</v>
      </c>
      <c r="AH562">
        <v>0</v>
      </c>
      <c r="AI562">
        <v>1</v>
      </c>
      <c r="AJ562">
        <v>10.42</v>
      </c>
      <c r="AK562">
        <v>31.7</v>
      </c>
      <c r="AL562">
        <v>1</v>
      </c>
      <c r="AN562">
        <v>0</v>
      </c>
      <c r="AO562">
        <v>1</v>
      </c>
      <c r="AP562">
        <v>1</v>
      </c>
      <c r="AQ562">
        <v>0</v>
      </c>
      <c r="AR562">
        <v>0</v>
      </c>
      <c r="AS562" t="s">
        <v>3</v>
      </c>
      <c r="AT562">
        <v>0.84</v>
      </c>
      <c r="AU562" t="s">
        <v>167</v>
      </c>
      <c r="AV562">
        <v>0</v>
      </c>
      <c r="AW562">
        <v>2</v>
      </c>
      <c r="AX562">
        <v>36172402</v>
      </c>
      <c r="AY562">
        <v>1</v>
      </c>
      <c r="AZ562">
        <v>0</v>
      </c>
      <c r="BA562">
        <v>556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Y562*Source!I952</f>
        <v>0.26565</v>
      </c>
      <c r="CY562">
        <f>AB562</f>
        <v>908.31</v>
      </c>
      <c r="CZ562">
        <f>AF562</f>
        <v>87.17</v>
      </c>
      <c r="DA562">
        <f>AJ562</f>
        <v>10.42</v>
      </c>
      <c r="DB562">
        <f>ROUND((ROUND(AT562*CZ562,2)*1.25),6)</f>
        <v>91.525000000000006</v>
      </c>
      <c r="DC562">
        <f>ROUND((ROUND(AT562*AG562,2)*1.25),6)</f>
        <v>12.175000000000001</v>
      </c>
    </row>
    <row r="563" spans="1:107">
      <c r="A563">
        <f>ROW(Source!A952)</f>
        <v>952</v>
      </c>
      <c r="B563">
        <v>33525518</v>
      </c>
      <c r="C563">
        <v>36172396</v>
      </c>
      <c r="D563">
        <v>29114332</v>
      </c>
      <c r="E563">
        <v>1</v>
      </c>
      <c r="F563">
        <v>1</v>
      </c>
      <c r="G563">
        <v>1</v>
      </c>
      <c r="H563">
        <v>3</v>
      </c>
      <c r="I563" t="s">
        <v>635</v>
      </c>
      <c r="J563" t="s">
        <v>636</v>
      </c>
      <c r="K563" t="s">
        <v>637</v>
      </c>
      <c r="L563">
        <v>1348</v>
      </c>
      <c r="N563">
        <v>1009</v>
      </c>
      <c r="O563" t="s">
        <v>28</v>
      </c>
      <c r="P563" t="s">
        <v>28</v>
      </c>
      <c r="Q563">
        <v>1000</v>
      </c>
      <c r="W563">
        <v>0</v>
      </c>
      <c r="X563">
        <v>233971917</v>
      </c>
      <c r="Y563">
        <v>1.23E-2</v>
      </c>
      <c r="AA563">
        <v>53302.1</v>
      </c>
      <c r="AB563">
        <v>0</v>
      </c>
      <c r="AC563">
        <v>0</v>
      </c>
      <c r="AD563">
        <v>0</v>
      </c>
      <c r="AE563">
        <v>11978</v>
      </c>
      <c r="AF563">
        <v>0</v>
      </c>
      <c r="AG563">
        <v>0</v>
      </c>
      <c r="AH563">
        <v>0</v>
      </c>
      <c r="AI563">
        <v>4.45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3</v>
      </c>
      <c r="AT563">
        <v>1.23E-2</v>
      </c>
      <c r="AU563" t="s">
        <v>3</v>
      </c>
      <c r="AV563">
        <v>0</v>
      </c>
      <c r="AW563">
        <v>2</v>
      </c>
      <c r="AX563">
        <v>36172403</v>
      </c>
      <c r="AY563">
        <v>1</v>
      </c>
      <c r="AZ563">
        <v>0</v>
      </c>
      <c r="BA563">
        <v>557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Y563*Source!I952</f>
        <v>3.1118999999999999E-3</v>
      </c>
      <c r="CY563">
        <f>AA563</f>
        <v>53302.1</v>
      </c>
      <c r="CZ563">
        <f>AE563</f>
        <v>11978</v>
      </c>
      <c r="DA563">
        <f>AI563</f>
        <v>4.45</v>
      </c>
      <c r="DB563">
        <f>ROUND(ROUND(AT563*CZ563,2),6)</f>
        <v>147.33000000000001</v>
      </c>
      <c r="DC563">
        <f>ROUND(ROUND(AT563*AG563,2),6)</f>
        <v>0</v>
      </c>
    </row>
    <row r="564" spans="1:107">
      <c r="A564">
        <f>ROW(Source!A952)</f>
        <v>952</v>
      </c>
      <c r="B564">
        <v>33525518</v>
      </c>
      <c r="C564">
        <v>36172396</v>
      </c>
      <c r="D564">
        <v>29130788</v>
      </c>
      <c r="E564">
        <v>1</v>
      </c>
      <c r="F564">
        <v>1</v>
      </c>
      <c r="G564">
        <v>1</v>
      </c>
      <c r="H564">
        <v>3</v>
      </c>
      <c r="I564" t="s">
        <v>638</v>
      </c>
      <c r="J564" t="s">
        <v>639</v>
      </c>
      <c r="K564" t="s">
        <v>640</v>
      </c>
      <c r="L564">
        <v>1339</v>
      </c>
      <c r="N564">
        <v>1007</v>
      </c>
      <c r="O564" t="s">
        <v>591</v>
      </c>
      <c r="P564" t="s">
        <v>591</v>
      </c>
      <c r="Q564">
        <v>1</v>
      </c>
      <c r="W564">
        <v>0</v>
      </c>
      <c r="X564">
        <v>23409818</v>
      </c>
      <c r="Y564">
        <v>2.88</v>
      </c>
      <c r="AA564">
        <v>14208.11</v>
      </c>
      <c r="AB564">
        <v>0</v>
      </c>
      <c r="AC564">
        <v>0</v>
      </c>
      <c r="AD564">
        <v>0</v>
      </c>
      <c r="AE564">
        <v>2156.0100000000002</v>
      </c>
      <c r="AF564">
        <v>0</v>
      </c>
      <c r="AG564">
        <v>0</v>
      </c>
      <c r="AH564">
        <v>0</v>
      </c>
      <c r="AI564">
        <v>6.59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3</v>
      </c>
      <c r="AT564">
        <v>2.88</v>
      </c>
      <c r="AU564" t="s">
        <v>3</v>
      </c>
      <c r="AV564">
        <v>0</v>
      </c>
      <c r="AW564">
        <v>2</v>
      </c>
      <c r="AX564">
        <v>36172404</v>
      </c>
      <c r="AY564">
        <v>1</v>
      </c>
      <c r="AZ564">
        <v>0</v>
      </c>
      <c r="BA564">
        <v>558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Y564*Source!I952</f>
        <v>0.72863999999999995</v>
      </c>
      <c r="CY564">
        <f>AA564</f>
        <v>14208.11</v>
      </c>
      <c r="CZ564">
        <f>AE564</f>
        <v>2156.0100000000002</v>
      </c>
      <c r="DA564">
        <f>AI564</f>
        <v>6.59</v>
      </c>
      <c r="DB564">
        <f>ROUND(ROUND(AT564*CZ564,2),6)</f>
        <v>6209.31</v>
      </c>
      <c r="DC564">
        <f>ROUND(ROUND(AT564*AG564,2),6)</f>
        <v>0</v>
      </c>
    </row>
    <row r="565" spans="1:107">
      <c r="A565">
        <f>ROW(Source!A953)</f>
        <v>953</v>
      </c>
      <c r="B565">
        <v>33525518</v>
      </c>
      <c r="C565">
        <v>33624312</v>
      </c>
      <c r="D565">
        <v>18408291</v>
      </c>
      <c r="E565">
        <v>1</v>
      </c>
      <c r="F565">
        <v>1</v>
      </c>
      <c r="G565">
        <v>1</v>
      </c>
      <c r="H565">
        <v>1</v>
      </c>
      <c r="I565" t="s">
        <v>641</v>
      </c>
      <c r="J565" t="s">
        <v>3</v>
      </c>
      <c r="K565" t="s">
        <v>642</v>
      </c>
      <c r="L565">
        <v>1369</v>
      </c>
      <c r="N565">
        <v>1013</v>
      </c>
      <c r="O565" t="s">
        <v>579</v>
      </c>
      <c r="P565" t="s">
        <v>579</v>
      </c>
      <c r="Q565">
        <v>1</v>
      </c>
      <c r="W565">
        <v>0</v>
      </c>
      <c r="X565">
        <v>1933892413</v>
      </c>
      <c r="Y565">
        <v>35.948999999999998</v>
      </c>
      <c r="AA565">
        <v>0</v>
      </c>
      <c r="AB565">
        <v>0</v>
      </c>
      <c r="AC565">
        <v>0</v>
      </c>
      <c r="AD565">
        <v>232.28</v>
      </c>
      <c r="AE565">
        <v>0</v>
      </c>
      <c r="AF565">
        <v>0</v>
      </c>
      <c r="AG565">
        <v>0</v>
      </c>
      <c r="AH565">
        <v>232.28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1</v>
      </c>
      <c r="AQ565">
        <v>0</v>
      </c>
      <c r="AR565">
        <v>0</v>
      </c>
      <c r="AS565" t="s">
        <v>3</v>
      </c>
      <c r="AT565">
        <v>31.26</v>
      </c>
      <c r="AU565" t="s">
        <v>168</v>
      </c>
      <c r="AV565">
        <v>1</v>
      </c>
      <c r="AW565">
        <v>2</v>
      </c>
      <c r="AX565">
        <v>33624320</v>
      </c>
      <c r="AY565">
        <v>1</v>
      </c>
      <c r="AZ565">
        <v>0</v>
      </c>
      <c r="BA565">
        <v>559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Y565*Source!I953</f>
        <v>9.0950969999999991</v>
      </c>
      <c r="CY565">
        <f>AD565</f>
        <v>232.28</v>
      </c>
      <c r="CZ565">
        <f>AH565</f>
        <v>232.28</v>
      </c>
      <c r="DA565">
        <f>AL565</f>
        <v>1</v>
      </c>
      <c r="DB565">
        <f>ROUND((ROUND(AT565*CZ565,2)*1.15),6)</f>
        <v>8350.2304999999997</v>
      </c>
      <c r="DC565">
        <f>ROUND((ROUND(AT565*AG565,2)*1.15),6)</f>
        <v>0</v>
      </c>
    </row>
    <row r="566" spans="1:107">
      <c r="A566">
        <f>ROW(Source!A953)</f>
        <v>953</v>
      </c>
      <c r="B566">
        <v>33525518</v>
      </c>
      <c r="C566">
        <v>33624312</v>
      </c>
      <c r="D566">
        <v>121548</v>
      </c>
      <c r="E566">
        <v>1</v>
      </c>
      <c r="F566">
        <v>1</v>
      </c>
      <c r="G566">
        <v>1</v>
      </c>
      <c r="H566">
        <v>1</v>
      </c>
      <c r="I566" t="s">
        <v>30</v>
      </c>
      <c r="J566" t="s">
        <v>3</v>
      </c>
      <c r="K566" t="s">
        <v>580</v>
      </c>
      <c r="L566">
        <v>608254</v>
      </c>
      <c r="N566">
        <v>1013</v>
      </c>
      <c r="O566" t="s">
        <v>581</v>
      </c>
      <c r="P566" t="s">
        <v>581</v>
      </c>
      <c r="Q566">
        <v>1</v>
      </c>
      <c r="W566">
        <v>0</v>
      </c>
      <c r="X566">
        <v>-185737400</v>
      </c>
      <c r="Y566">
        <v>8.375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6.7</v>
      </c>
      <c r="AU566" t="s">
        <v>167</v>
      </c>
      <c r="AV566">
        <v>2</v>
      </c>
      <c r="AW566">
        <v>2</v>
      </c>
      <c r="AX566">
        <v>33624321</v>
      </c>
      <c r="AY566">
        <v>1</v>
      </c>
      <c r="AZ566">
        <v>0</v>
      </c>
      <c r="BA566">
        <v>560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Y566*Source!I953</f>
        <v>2.1188750000000001</v>
      </c>
      <c r="CY566">
        <f>AD566</f>
        <v>0</v>
      </c>
      <c r="CZ566">
        <f>AH566</f>
        <v>0</v>
      </c>
      <c r="DA566">
        <f>AL566</f>
        <v>1</v>
      </c>
      <c r="DB566">
        <f>ROUND((ROUND(AT566*CZ566,2)*1.25),6)</f>
        <v>0</v>
      </c>
      <c r="DC566">
        <f>ROUND((ROUND(AT566*AG566,2)*1.25),6)</f>
        <v>0</v>
      </c>
    </row>
    <row r="567" spans="1:107">
      <c r="A567">
        <f>ROW(Source!A953)</f>
        <v>953</v>
      </c>
      <c r="B567">
        <v>33525518</v>
      </c>
      <c r="C567">
        <v>33624312</v>
      </c>
      <c r="D567">
        <v>29172710</v>
      </c>
      <c r="E567">
        <v>1</v>
      </c>
      <c r="F567">
        <v>1</v>
      </c>
      <c r="G567">
        <v>1</v>
      </c>
      <c r="H567">
        <v>2</v>
      </c>
      <c r="I567" t="s">
        <v>600</v>
      </c>
      <c r="J567" t="s">
        <v>601</v>
      </c>
      <c r="K567" t="s">
        <v>602</v>
      </c>
      <c r="L567">
        <v>1368</v>
      </c>
      <c r="N567">
        <v>1011</v>
      </c>
      <c r="O567" t="s">
        <v>585</v>
      </c>
      <c r="P567" t="s">
        <v>585</v>
      </c>
      <c r="Q567">
        <v>1</v>
      </c>
      <c r="W567">
        <v>0</v>
      </c>
      <c r="X567">
        <v>-1676841219</v>
      </c>
      <c r="Y567">
        <v>8.375</v>
      </c>
      <c r="AA567">
        <v>0</v>
      </c>
      <c r="AB567">
        <v>522.87</v>
      </c>
      <c r="AC567">
        <v>318.89999999999998</v>
      </c>
      <c r="AD567">
        <v>0</v>
      </c>
      <c r="AE567">
        <v>0</v>
      </c>
      <c r="AF567">
        <v>46.56</v>
      </c>
      <c r="AG567">
        <v>10.06</v>
      </c>
      <c r="AH567">
        <v>0</v>
      </c>
      <c r="AI567">
        <v>1</v>
      </c>
      <c r="AJ567">
        <v>11.23</v>
      </c>
      <c r="AK567">
        <v>31.7</v>
      </c>
      <c r="AL567">
        <v>1</v>
      </c>
      <c r="AN567">
        <v>0</v>
      </c>
      <c r="AO567">
        <v>1</v>
      </c>
      <c r="AP567">
        <v>1</v>
      </c>
      <c r="AQ567">
        <v>0</v>
      </c>
      <c r="AR567">
        <v>0</v>
      </c>
      <c r="AS567" t="s">
        <v>3</v>
      </c>
      <c r="AT567">
        <v>6.7</v>
      </c>
      <c r="AU567" t="s">
        <v>167</v>
      </c>
      <c r="AV567">
        <v>0</v>
      </c>
      <c r="AW567">
        <v>2</v>
      </c>
      <c r="AX567">
        <v>33624322</v>
      </c>
      <c r="AY567">
        <v>1</v>
      </c>
      <c r="AZ567">
        <v>0</v>
      </c>
      <c r="BA567">
        <v>561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Y567*Source!I953</f>
        <v>2.1188750000000001</v>
      </c>
      <c r="CY567">
        <f>AB567</f>
        <v>522.87</v>
      </c>
      <c r="CZ567">
        <f>AF567</f>
        <v>46.56</v>
      </c>
      <c r="DA567">
        <f>AJ567</f>
        <v>11.23</v>
      </c>
      <c r="DB567">
        <f>ROUND((ROUND(AT567*CZ567,2)*1.25),6)</f>
        <v>389.9375</v>
      </c>
      <c r="DC567">
        <f>ROUND((ROUND(AT567*AG567,2)*1.25),6)</f>
        <v>84.25</v>
      </c>
    </row>
    <row r="568" spans="1:107">
      <c r="A568">
        <f>ROW(Source!A953)</f>
        <v>953</v>
      </c>
      <c r="B568">
        <v>33525518</v>
      </c>
      <c r="C568">
        <v>33624312</v>
      </c>
      <c r="D568">
        <v>29173472</v>
      </c>
      <c r="E568">
        <v>1</v>
      </c>
      <c r="F568">
        <v>1</v>
      </c>
      <c r="G568">
        <v>1</v>
      </c>
      <c r="H568">
        <v>2</v>
      </c>
      <c r="I568" t="s">
        <v>643</v>
      </c>
      <c r="J568" t="s">
        <v>644</v>
      </c>
      <c r="K568" t="s">
        <v>645</v>
      </c>
      <c r="L568">
        <v>1368</v>
      </c>
      <c r="N568">
        <v>1011</v>
      </c>
      <c r="O568" t="s">
        <v>585</v>
      </c>
      <c r="P568" t="s">
        <v>585</v>
      </c>
      <c r="Q568">
        <v>1</v>
      </c>
      <c r="W568">
        <v>0</v>
      </c>
      <c r="X568">
        <v>275932499</v>
      </c>
      <c r="Y568">
        <v>13.75</v>
      </c>
      <c r="AA568">
        <v>0</v>
      </c>
      <c r="AB568">
        <v>12.75</v>
      </c>
      <c r="AC568">
        <v>0</v>
      </c>
      <c r="AD568">
        <v>0</v>
      </c>
      <c r="AE568">
        <v>0</v>
      </c>
      <c r="AF568">
        <v>3</v>
      </c>
      <c r="AG568">
        <v>0</v>
      </c>
      <c r="AH568">
        <v>0</v>
      </c>
      <c r="AI568">
        <v>1</v>
      </c>
      <c r="AJ568">
        <v>4.25</v>
      </c>
      <c r="AK568">
        <v>31.7</v>
      </c>
      <c r="AL568">
        <v>1</v>
      </c>
      <c r="AN568">
        <v>0</v>
      </c>
      <c r="AO568">
        <v>1</v>
      </c>
      <c r="AP568">
        <v>1</v>
      </c>
      <c r="AQ568">
        <v>0</v>
      </c>
      <c r="AR568">
        <v>0</v>
      </c>
      <c r="AS568" t="s">
        <v>3</v>
      </c>
      <c r="AT568">
        <v>11</v>
      </c>
      <c r="AU568" t="s">
        <v>167</v>
      </c>
      <c r="AV568">
        <v>0</v>
      </c>
      <c r="AW568">
        <v>2</v>
      </c>
      <c r="AX568">
        <v>33624323</v>
      </c>
      <c r="AY568">
        <v>1</v>
      </c>
      <c r="AZ568">
        <v>0</v>
      </c>
      <c r="BA568">
        <v>562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Y568*Source!I953</f>
        <v>3.4787500000000002</v>
      </c>
      <c r="CY568">
        <f>AB568</f>
        <v>12.75</v>
      </c>
      <c r="CZ568">
        <f>AF568</f>
        <v>3</v>
      </c>
      <c r="DA568">
        <f>AJ568</f>
        <v>4.25</v>
      </c>
      <c r="DB568">
        <f>ROUND((ROUND(AT568*CZ568,2)*1.25),6)</f>
        <v>41.25</v>
      </c>
      <c r="DC568">
        <f>ROUND((ROUND(AT568*AG568,2)*1.25),6)</f>
        <v>0</v>
      </c>
    </row>
    <row r="569" spans="1:107">
      <c r="A569">
        <f>ROW(Source!A953)</f>
        <v>953</v>
      </c>
      <c r="B569">
        <v>33525518</v>
      </c>
      <c r="C569">
        <v>33624312</v>
      </c>
      <c r="D569">
        <v>29174913</v>
      </c>
      <c r="E569">
        <v>1</v>
      </c>
      <c r="F569">
        <v>1</v>
      </c>
      <c r="G569">
        <v>1</v>
      </c>
      <c r="H569">
        <v>2</v>
      </c>
      <c r="I569" t="s">
        <v>606</v>
      </c>
      <c r="J569" t="s">
        <v>607</v>
      </c>
      <c r="K569" t="s">
        <v>608</v>
      </c>
      <c r="L569">
        <v>1368</v>
      </c>
      <c r="N569">
        <v>1011</v>
      </c>
      <c r="O569" t="s">
        <v>585</v>
      </c>
      <c r="P569" t="s">
        <v>585</v>
      </c>
      <c r="Q569">
        <v>1</v>
      </c>
      <c r="W569">
        <v>0</v>
      </c>
      <c r="X569">
        <v>458544584</v>
      </c>
      <c r="Y569">
        <v>0.4375</v>
      </c>
      <c r="AA569">
        <v>0</v>
      </c>
      <c r="AB569">
        <v>908.31</v>
      </c>
      <c r="AC569">
        <v>367.72</v>
      </c>
      <c r="AD569">
        <v>0</v>
      </c>
      <c r="AE569">
        <v>0</v>
      </c>
      <c r="AF569">
        <v>87.17</v>
      </c>
      <c r="AG569">
        <v>11.6</v>
      </c>
      <c r="AH569">
        <v>0</v>
      </c>
      <c r="AI569">
        <v>1</v>
      </c>
      <c r="AJ569">
        <v>10.42</v>
      </c>
      <c r="AK569">
        <v>31.7</v>
      </c>
      <c r="AL569">
        <v>1</v>
      </c>
      <c r="AN569">
        <v>0</v>
      </c>
      <c r="AO569">
        <v>1</v>
      </c>
      <c r="AP569">
        <v>1</v>
      </c>
      <c r="AQ569">
        <v>0</v>
      </c>
      <c r="AR569">
        <v>0</v>
      </c>
      <c r="AS569" t="s">
        <v>3</v>
      </c>
      <c r="AT569">
        <v>0.35</v>
      </c>
      <c r="AU569" t="s">
        <v>167</v>
      </c>
      <c r="AV569">
        <v>0</v>
      </c>
      <c r="AW569">
        <v>2</v>
      </c>
      <c r="AX569">
        <v>33624324</v>
      </c>
      <c r="AY569">
        <v>1</v>
      </c>
      <c r="AZ569">
        <v>0</v>
      </c>
      <c r="BA569">
        <v>563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Y569*Source!I953</f>
        <v>0.11068749999999999</v>
      </c>
      <c r="CY569">
        <f>AB569</f>
        <v>908.31</v>
      </c>
      <c r="CZ569">
        <f>AF569</f>
        <v>87.17</v>
      </c>
      <c r="DA569">
        <f>AJ569</f>
        <v>10.42</v>
      </c>
      <c r="DB569">
        <f>ROUND((ROUND(AT569*CZ569,2)*1.25),6)</f>
        <v>38.137500000000003</v>
      </c>
      <c r="DC569">
        <f>ROUND((ROUND(AT569*AG569,2)*1.25),6)</f>
        <v>5.0750000000000002</v>
      </c>
    </row>
    <row r="570" spans="1:107">
      <c r="A570">
        <f>ROW(Source!A953)</f>
        <v>953</v>
      </c>
      <c r="B570">
        <v>33525518</v>
      </c>
      <c r="C570">
        <v>33624312</v>
      </c>
      <c r="D570">
        <v>29114687</v>
      </c>
      <c r="E570">
        <v>1</v>
      </c>
      <c r="F570">
        <v>1</v>
      </c>
      <c r="G570">
        <v>1</v>
      </c>
      <c r="H570">
        <v>3</v>
      </c>
      <c r="I570" t="s">
        <v>646</v>
      </c>
      <c r="J570" t="s">
        <v>647</v>
      </c>
      <c r="K570" t="s">
        <v>648</v>
      </c>
      <c r="L570">
        <v>1348</v>
      </c>
      <c r="N570">
        <v>1009</v>
      </c>
      <c r="O570" t="s">
        <v>28</v>
      </c>
      <c r="P570" t="s">
        <v>28</v>
      </c>
      <c r="Q570">
        <v>1000</v>
      </c>
      <c r="W570">
        <v>0</v>
      </c>
      <c r="X570">
        <v>157955001</v>
      </c>
      <c r="Y570">
        <v>1.8E-3</v>
      </c>
      <c r="AA570">
        <v>103711.14</v>
      </c>
      <c r="AB570">
        <v>0</v>
      </c>
      <c r="AC570">
        <v>0</v>
      </c>
      <c r="AD570">
        <v>0</v>
      </c>
      <c r="AE570">
        <v>16974</v>
      </c>
      <c r="AF570">
        <v>0</v>
      </c>
      <c r="AG570">
        <v>0</v>
      </c>
      <c r="AH570">
        <v>0</v>
      </c>
      <c r="AI570">
        <v>6.11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1.8E-3</v>
      </c>
      <c r="AU570" t="s">
        <v>3</v>
      </c>
      <c r="AV570">
        <v>0</v>
      </c>
      <c r="AW570">
        <v>2</v>
      </c>
      <c r="AX570">
        <v>33624325</v>
      </c>
      <c r="AY570">
        <v>1</v>
      </c>
      <c r="AZ570">
        <v>0</v>
      </c>
      <c r="BA570">
        <v>564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Y570*Source!I953</f>
        <v>4.5540000000000001E-4</v>
      </c>
      <c r="CY570">
        <f>AA570</f>
        <v>103711.14</v>
      </c>
      <c r="CZ570">
        <f>AE570</f>
        <v>16974</v>
      </c>
      <c r="DA570">
        <f>AI570</f>
        <v>6.11</v>
      </c>
      <c r="DB570">
        <f>ROUND(ROUND(AT570*CZ570,2),6)</f>
        <v>30.55</v>
      </c>
      <c r="DC570">
        <f>ROUND(ROUND(AT570*AG570,2),6)</f>
        <v>0</v>
      </c>
    </row>
    <row r="571" spans="1:107">
      <c r="A571">
        <f>ROW(Source!A953)</f>
        <v>953</v>
      </c>
      <c r="B571">
        <v>33525518</v>
      </c>
      <c r="C571">
        <v>33624312</v>
      </c>
      <c r="D571">
        <v>29115292</v>
      </c>
      <c r="E571">
        <v>1</v>
      </c>
      <c r="F571">
        <v>1</v>
      </c>
      <c r="G571">
        <v>1</v>
      </c>
      <c r="H571">
        <v>3</v>
      </c>
      <c r="I571" t="s">
        <v>649</v>
      </c>
      <c r="J571" t="s">
        <v>650</v>
      </c>
      <c r="K571" t="s">
        <v>651</v>
      </c>
      <c r="L571">
        <v>1339</v>
      </c>
      <c r="N571">
        <v>1007</v>
      </c>
      <c r="O571" t="s">
        <v>591</v>
      </c>
      <c r="P571" t="s">
        <v>591</v>
      </c>
      <c r="Q571">
        <v>1</v>
      </c>
      <c r="W571">
        <v>0</v>
      </c>
      <c r="X571">
        <v>582810497</v>
      </c>
      <c r="Y571">
        <v>1.24</v>
      </c>
      <c r="AA571">
        <v>26287.8</v>
      </c>
      <c r="AB571">
        <v>0</v>
      </c>
      <c r="AC571">
        <v>0</v>
      </c>
      <c r="AD571">
        <v>0</v>
      </c>
      <c r="AE571">
        <v>4478.33</v>
      </c>
      <c r="AF571">
        <v>0</v>
      </c>
      <c r="AG571">
        <v>0</v>
      </c>
      <c r="AH571">
        <v>0</v>
      </c>
      <c r="AI571">
        <v>5.87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1.24</v>
      </c>
      <c r="AU571" t="s">
        <v>3</v>
      </c>
      <c r="AV571">
        <v>0</v>
      </c>
      <c r="AW571">
        <v>2</v>
      </c>
      <c r="AX571">
        <v>33624326</v>
      </c>
      <c r="AY571">
        <v>1</v>
      </c>
      <c r="AZ571">
        <v>0</v>
      </c>
      <c r="BA571">
        <v>565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Y571*Source!I953</f>
        <v>0.31372</v>
      </c>
      <c r="CY571">
        <f>AA571</f>
        <v>26287.8</v>
      </c>
      <c r="CZ571">
        <f>AE571</f>
        <v>4478.33</v>
      </c>
      <c r="DA571">
        <f>AI571</f>
        <v>5.87</v>
      </c>
      <c r="DB571">
        <f>ROUND(ROUND(AT571*CZ571,2),6)</f>
        <v>5553.13</v>
      </c>
      <c r="DC571">
        <f>ROUND(ROUND(AT571*AG571,2),6)</f>
        <v>0</v>
      </c>
    </row>
    <row r="572" spans="1:107">
      <c r="A572">
        <f>ROW(Source!A954)</f>
        <v>954</v>
      </c>
      <c r="B572">
        <v>33525518</v>
      </c>
      <c r="C572">
        <v>36172405</v>
      </c>
      <c r="D572">
        <v>31427882</v>
      </c>
      <c r="E572">
        <v>1</v>
      </c>
      <c r="F572">
        <v>1</v>
      </c>
      <c r="G572">
        <v>1</v>
      </c>
      <c r="H572">
        <v>1</v>
      </c>
      <c r="I572" t="s">
        <v>652</v>
      </c>
      <c r="J572" t="s">
        <v>3</v>
      </c>
      <c r="K572" t="s">
        <v>653</v>
      </c>
      <c r="L572">
        <v>1369</v>
      </c>
      <c r="N572">
        <v>1013</v>
      </c>
      <c r="O572" t="s">
        <v>579</v>
      </c>
      <c r="P572" t="s">
        <v>579</v>
      </c>
      <c r="Q572">
        <v>1</v>
      </c>
      <c r="W572">
        <v>0</v>
      </c>
      <c r="X572">
        <v>-573087009</v>
      </c>
      <c r="Y572">
        <v>52.048999999999992</v>
      </c>
      <c r="AA572">
        <v>0</v>
      </c>
      <c r="AB572">
        <v>0</v>
      </c>
      <c r="AC572">
        <v>0</v>
      </c>
      <c r="AD572">
        <v>242.51</v>
      </c>
      <c r="AE572">
        <v>0</v>
      </c>
      <c r="AF572">
        <v>0</v>
      </c>
      <c r="AG572">
        <v>0</v>
      </c>
      <c r="AH572">
        <v>242.51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1</v>
      </c>
      <c r="AQ572">
        <v>0</v>
      </c>
      <c r="AR572">
        <v>0</v>
      </c>
      <c r="AS572" t="s">
        <v>3</v>
      </c>
      <c r="AT572">
        <v>45.26</v>
      </c>
      <c r="AU572" t="s">
        <v>168</v>
      </c>
      <c r="AV572">
        <v>1</v>
      </c>
      <c r="AW572">
        <v>2</v>
      </c>
      <c r="AX572">
        <v>36172406</v>
      </c>
      <c r="AY572">
        <v>1</v>
      </c>
      <c r="AZ572">
        <v>0</v>
      </c>
      <c r="BA572">
        <v>566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Y572*Source!I954</f>
        <v>13.168396999999999</v>
      </c>
      <c r="CY572">
        <f>AD572</f>
        <v>242.51</v>
      </c>
      <c r="CZ572">
        <f>AH572</f>
        <v>242.51</v>
      </c>
      <c r="DA572">
        <f>AL572</f>
        <v>1</v>
      </c>
      <c r="DB572">
        <f>ROUND((ROUND(AT572*CZ572,2)*1.15),6)</f>
        <v>12622.4</v>
      </c>
      <c r="DC572">
        <f>ROUND((ROUND(AT572*AG572,2)*1.15),6)</f>
        <v>0</v>
      </c>
    </row>
    <row r="573" spans="1:107">
      <c r="A573">
        <f>ROW(Source!A954)</f>
        <v>954</v>
      </c>
      <c r="B573">
        <v>33525518</v>
      </c>
      <c r="C573">
        <v>36172405</v>
      </c>
      <c r="D573">
        <v>121548</v>
      </c>
      <c r="E573">
        <v>1</v>
      </c>
      <c r="F573">
        <v>1</v>
      </c>
      <c r="G573">
        <v>1</v>
      </c>
      <c r="H573">
        <v>1</v>
      </c>
      <c r="I573" t="s">
        <v>30</v>
      </c>
      <c r="J573" t="s">
        <v>3</v>
      </c>
      <c r="K573" t="s">
        <v>580</v>
      </c>
      <c r="L573">
        <v>608254</v>
      </c>
      <c r="N573">
        <v>1013</v>
      </c>
      <c r="O573" t="s">
        <v>581</v>
      </c>
      <c r="P573" t="s">
        <v>581</v>
      </c>
      <c r="Q573">
        <v>1</v>
      </c>
      <c r="W573">
        <v>0</v>
      </c>
      <c r="X573">
        <v>-185737400</v>
      </c>
      <c r="Y573">
        <v>0.05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1</v>
      </c>
      <c r="AQ573">
        <v>0</v>
      </c>
      <c r="AR573">
        <v>0</v>
      </c>
      <c r="AS573" t="s">
        <v>3</v>
      </c>
      <c r="AT573">
        <v>0.04</v>
      </c>
      <c r="AU573" t="s">
        <v>167</v>
      </c>
      <c r="AV573">
        <v>2</v>
      </c>
      <c r="AW573">
        <v>2</v>
      </c>
      <c r="AX573">
        <v>36172407</v>
      </c>
      <c r="AY573">
        <v>1</v>
      </c>
      <c r="AZ573">
        <v>0</v>
      </c>
      <c r="BA573">
        <v>567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Y573*Source!I954</f>
        <v>1.2650000000000002E-2</v>
      </c>
      <c r="CY573">
        <f>AD573</f>
        <v>0</v>
      </c>
      <c r="CZ573">
        <f>AH573</f>
        <v>0</v>
      </c>
      <c r="DA573">
        <f>AL573</f>
        <v>1</v>
      </c>
      <c r="DB573">
        <f>ROUND((ROUND(AT573*CZ573,2)*1.25),6)</f>
        <v>0</v>
      </c>
      <c r="DC573">
        <f>ROUND((ROUND(AT573*AG573,2)*1.25),6)</f>
        <v>0</v>
      </c>
    </row>
    <row r="574" spans="1:107">
      <c r="A574">
        <f>ROW(Source!A954)</f>
        <v>954</v>
      </c>
      <c r="B574">
        <v>33525518</v>
      </c>
      <c r="C574">
        <v>36172405</v>
      </c>
      <c r="D574">
        <v>35554737</v>
      </c>
      <c r="E574">
        <v>1</v>
      </c>
      <c r="F574">
        <v>1</v>
      </c>
      <c r="G574">
        <v>1</v>
      </c>
      <c r="H574">
        <v>2</v>
      </c>
      <c r="I574" t="s">
        <v>582</v>
      </c>
      <c r="J574" t="s">
        <v>654</v>
      </c>
      <c r="K574" t="s">
        <v>584</v>
      </c>
      <c r="L574">
        <v>1368</v>
      </c>
      <c r="N574">
        <v>1011</v>
      </c>
      <c r="O574" t="s">
        <v>585</v>
      </c>
      <c r="P574" t="s">
        <v>585</v>
      </c>
      <c r="Q574">
        <v>1</v>
      </c>
      <c r="W574">
        <v>0</v>
      </c>
      <c r="X574">
        <v>290757077</v>
      </c>
      <c r="Y574">
        <v>0.05</v>
      </c>
      <c r="AA574">
        <v>0</v>
      </c>
      <c r="AB574">
        <v>445.46</v>
      </c>
      <c r="AC574">
        <v>427.95</v>
      </c>
      <c r="AD574">
        <v>0</v>
      </c>
      <c r="AE574">
        <v>0</v>
      </c>
      <c r="AF574">
        <v>31.26</v>
      </c>
      <c r="AG574">
        <v>13.5</v>
      </c>
      <c r="AH574">
        <v>0</v>
      </c>
      <c r="AI574">
        <v>1</v>
      </c>
      <c r="AJ574">
        <v>14.25</v>
      </c>
      <c r="AK574">
        <v>31.7</v>
      </c>
      <c r="AL574">
        <v>1</v>
      </c>
      <c r="AN574">
        <v>0</v>
      </c>
      <c r="AO574">
        <v>1</v>
      </c>
      <c r="AP574">
        <v>1</v>
      </c>
      <c r="AQ574">
        <v>0</v>
      </c>
      <c r="AR574">
        <v>0</v>
      </c>
      <c r="AS574" t="s">
        <v>3</v>
      </c>
      <c r="AT574">
        <v>0.04</v>
      </c>
      <c r="AU574" t="s">
        <v>167</v>
      </c>
      <c r="AV574">
        <v>0</v>
      </c>
      <c r="AW574">
        <v>2</v>
      </c>
      <c r="AX574">
        <v>36172408</v>
      </c>
      <c r="AY574">
        <v>1</v>
      </c>
      <c r="AZ574">
        <v>0</v>
      </c>
      <c r="BA574">
        <v>568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Y574*Source!I954</f>
        <v>1.2650000000000002E-2</v>
      </c>
      <c r="CY574">
        <f>AB574</f>
        <v>445.46</v>
      </c>
      <c r="CZ574">
        <f>AF574</f>
        <v>31.26</v>
      </c>
      <c r="DA574">
        <f>AJ574</f>
        <v>14.25</v>
      </c>
      <c r="DB574">
        <f>ROUND((ROUND(AT574*CZ574,2)*1.25),6)</f>
        <v>1.5625</v>
      </c>
      <c r="DC574">
        <f>ROUND((ROUND(AT574*AG574,2)*1.25),6)</f>
        <v>0.67500000000000004</v>
      </c>
    </row>
    <row r="575" spans="1:107">
      <c r="A575">
        <f>ROW(Source!A954)</f>
        <v>954</v>
      </c>
      <c r="B575">
        <v>33525518</v>
      </c>
      <c r="C575">
        <v>36172405</v>
      </c>
      <c r="D575">
        <v>35555025</v>
      </c>
      <c r="E575">
        <v>1</v>
      </c>
      <c r="F575">
        <v>1</v>
      </c>
      <c r="G575">
        <v>1</v>
      </c>
      <c r="H575">
        <v>2</v>
      </c>
      <c r="I575" t="s">
        <v>655</v>
      </c>
      <c r="J575" t="s">
        <v>656</v>
      </c>
      <c r="K575" t="s">
        <v>657</v>
      </c>
      <c r="L575">
        <v>1368</v>
      </c>
      <c r="N575">
        <v>1011</v>
      </c>
      <c r="O575" t="s">
        <v>585</v>
      </c>
      <c r="P575" t="s">
        <v>585</v>
      </c>
      <c r="Q575">
        <v>1</v>
      </c>
      <c r="W575">
        <v>0</v>
      </c>
      <c r="X575">
        <v>269071542</v>
      </c>
      <c r="Y575">
        <v>1.6875</v>
      </c>
      <c r="AA575">
        <v>0</v>
      </c>
      <c r="AB575">
        <v>21.3</v>
      </c>
      <c r="AC575">
        <v>0</v>
      </c>
      <c r="AD575">
        <v>0</v>
      </c>
      <c r="AE575">
        <v>0</v>
      </c>
      <c r="AF575">
        <v>2.7</v>
      </c>
      <c r="AG575">
        <v>0</v>
      </c>
      <c r="AH575">
        <v>0</v>
      </c>
      <c r="AI575">
        <v>1</v>
      </c>
      <c r="AJ575">
        <v>7.89</v>
      </c>
      <c r="AK575">
        <v>31.7</v>
      </c>
      <c r="AL575">
        <v>1</v>
      </c>
      <c r="AN575">
        <v>0</v>
      </c>
      <c r="AO575">
        <v>1</v>
      </c>
      <c r="AP575">
        <v>1</v>
      </c>
      <c r="AQ575">
        <v>0</v>
      </c>
      <c r="AR575">
        <v>0</v>
      </c>
      <c r="AS575" t="s">
        <v>3</v>
      </c>
      <c r="AT575">
        <v>1.35</v>
      </c>
      <c r="AU575" t="s">
        <v>167</v>
      </c>
      <c r="AV575">
        <v>0</v>
      </c>
      <c r="AW575">
        <v>2</v>
      </c>
      <c r="AX575">
        <v>36172409</v>
      </c>
      <c r="AY575">
        <v>1</v>
      </c>
      <c r="AZ575">
        <v>0</v>
      </c>
      <c r="BA575">
        <v>569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Y575*Source!I954</f>
        <v>0.42693750000000003</v>
      </c>
      <c r="CY575">
        <f>AB575</f>
        <v>21.3</v>
      </c>
      <c r="CZ575">
        <f>AF575</f>
        <v>2.7</v>
      </c>
      <c r="DA575">
        <f>AJ575</f>
        <v>7.89</v>
      </c>
      <c r="DB575">
        <f>ROUND((ROUND(AT575*CZ575,2)*1.25),6)</f>
        <v>4.5625</v>
      </c>
      <c r="DC575">
        <f>ROUND((ROUND(AT575*AG575,2)*1.25),6)</f>
        <v>0</v>
      </c>
    </row>
    <row r="576" spans="1:107">
      <c r="A576">
        <f>ROW(Source!A954)</f>
        <v>954</v>
      </c>
      <c r="B576">
        <v>33525518</v>
      </c>
      <c r="C576">
        <v>36172405</v>
      </c>
      <c r="D576">
        <v>35555088</v>
      </c>
      <c r="E576">
        <v>1</v>
      </c>
      <c r="F576">
        <v>1</v>
      </c>
      <c r="G576">
        <v>1</v>
      </c>
      <c r="H576">
        <v>2</v>
      </c>
      <c r="I576" t="s">
        <v>606</v>
      </c>
      <c r="J576" t="s">
        <v>658</v>
      </c>
      <c r="K576" t="s">
        <v>608</v>
      </c>
      <c r="L576">
        <v>1368</v>
      </c>
      <c r="N576">
        <v>1011</v>
      </c>
      <c r="O576" t="s">
        <v>585</v>
      </c>
      <c r="P576" t="s">
        <v>585</v>
      </c>
      <c r="Q576">
        <v>1</v>
      </c>
      <c r="W576">
        <v>0</v>
      </c>
      <c r="X576">
        <v>586434904</v>
      </c>
      <c r="Y576">
        <v>1.2500000000000001E-2</v>
      </c>
      <c r="AA576">
        <v>0</v>
      </c>
      <c r="AB576">
        <v>908.31</v>
      </c>
      <c r="AC576">
        <v>367.72</v>
      </c>
      <c r="AD576">
        <v>0</v>
      </c>
      <c r="AE576">
        <v>0</v>
      </c>
      <c r="AF576">
        <v>87.17</v>
      </c>
      <c r="AG576">
        <v>11.6</v>
      </c>
      <c r="AH576">
        <v>0</v>
      </c>
      <c r="AI576">
        <v>1</v>
      </c>
      <c r="AJ576">
        <v>10.42</v>
      </c>
      <c r="AK576">
        <v>31.7</v>
      </c>
      <c r="AL576">
        <v>1</v>
      </c>
      <c r="AN576">
        <v>0</v>
      </c>
      <c r="AO576">
        <v>1</v>
      </c>
      <c r="AP576">
        <v>1</v>
      </c>
      <c r="AQ576">
        <v>0</v>
      </c>
      <c r="AR576">
        <v>0</v>
      </c>
      <c r="AS576" t="s">
        <v>3</v>
      </c>
      <c r="AT576">
        <v>0.01</v>
      </c>
      <c r="AU576" t="s">
        <v>167</v>
      </c>
      <c r="AV576">
        <v>0</v>
      </c>
      <c r="AW576">
        <v>2</v>
      </c>
      <c r="AX576">
        <v>36172410</v>
      </c>
      <c r="AY576">
        <v>1</v>
      </c>
      <c r="AZ576">
        <v>0</v>
      </c>
      <c r="BA576">
        <v>570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Y576*Source!I954</f>
        <v>3.1625000000000004E-3</v>
      </c>
      <c r="CY576">
        <f>AB576</f>
        <v>908.31</v>
      </c>
      <c r="CZ576">
        <f>AF576</f>
        <v>87.17</v>
      </c>
      <c r="DA576">
        <f>AJ576</f>
        <v>10.42</v>
      </c>
      <c r="DB576">
        <f>ROUND((ROUND(AT576*CZ576,2)*1.25),6)</f>
        <v>1.0874999999999999</v>
      </c>
      <c r="DC576">
        <f>ROUND((ROUND(AT576*AG576,2)*1.25),6)</f>
        <v>0.15</v>
      </c>
    </row>
    <row r="577" spans="1:107">
      <c r="A577">
        <f>ROW(Source!A954)</f>
        <v>954</v>
      </c>
      <c r="B577">
        <v>33525518</v>
      </c>
      <c r="C577">
        <v>36172405</v>
      </c>
      <c r="D577">
        <v>35552818</v>
      </c>
      <c r="E577">
        <v>1</v>
      </c>
      <c r="F577">
        <v>1</v>
      </c>
      <c r="G577">
        <v>1</v>
      </c>
      <c r="H577">
        <v>3</v>
      </c>
      <c r="I577" t="s">
        <v>659</v>
      </c>
      <c r="J577" t="s">
        <v>660</v>
      </c>
      <c r="K577" t="s">
        <v>661</v>
      </c>
      <c r="L577">
        <v>1308</v>
      </c>
      <c r="N577">
        <v>1003</v>
      </c>
      <c r="O577" t="s">
        <v>155</v>
      </c>
      <c r="P577" t="s">
        <v>155</v>
      </c>
      <c r="Q577">
        <v>100</v>
      </c>
      <c r="W577">
        <v>0</v>
      </c>
      <c r="X577">
        <v>-1755052483</v>
      </c>
      <c r="Y577">
        <v>0.68</v>
      </c>
      <c r="AA577">
        <v>528.80999999999995</v>
      </c>
      <c r="AB577">
        <v>0</v>
      </c>
      <c r="AC577">
        <v>0</v>
      </c>
      <c r="AD577">
        <v>0</v>
      </c>
      <c r="AE577">
        <v>99.4</v>
      </c>
      <c r="AF577">
        <v>0</v>
      </c>
      <c r="AG577">
        <v>0</v>
      </c>
      <c r="AH577">
        <v>0</v>
      </c>
      <c r="AI577">
        <v>5.32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0.68</v>
      </c>
      <c r="AU577" t="s">
        <v>3</v>
      </c>
      <c r="AV577">
        <v>0</v>
      </c>
      <c r="AW577">
        <v>2</v>
      </c>
      <c r="AX577">
        <v>36172411</v>
      </c>
      <c r="AY577">
        <v>1</v>
      </c>
      <c r="AZ577">
        <v>0</v>
      </c>
      <c r="BA577">
        <v>571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Y577*Source!I954</f>
        <v>0.17204000000000003</v>
      </c>
      <c r="CY577">
        <f>AA577</f>
        <v>528.80999999999995</v>
      </c>
      <c r="CZ577">
        <f>AE577</f>
        <v>99.4</v>
      </c>
      <c r="DA577">
        <f>AI577</f>
        <v>5.32</v>
      </c>
      <c r="DB577">
        <f t="shared" ref="DB577:DB582" si="37">ROUND(ROUND(AT577*CZ577,2),6)</f>
        <v>67.59</v>
      </c>
      <c r="DC577">
        <f t="shared" ref="DC577:DC582" si="38">ROUND(ROUND(AT577*AG577,2),6)</f>
        <v>0</v>
      </c>
    </row>
    <row r="578" spans="1:107">
      <c r="A578">
        <f>ROW(Source!A954)</f>
        <v>954</v>
      </c>
      <c r="B578">
        <v>33525518</v>
      </c>
      <c r="C578">
        <v>36172405</v>
      </c>
      <c r="D578">
        <v>29110964</v>
      </c>
      <c r="E578">
        <v>1</v>
      </c>
      <c r="F578">
        <v>1</v>
      </c>
      <c r="G578">
        <v>1</v>
      </c>
      <c r="H578">
        <v>3</v>
      </c>
      <c r="I578" t="s">
        <v>208</v>
      </c>
      <c r="J578" t="s">
        <v>210</v>
      </c>
      <c r="K578" t="s">
        <v>209</v>
      </c>
      <c r="L578">
        <v>1327</v>
      </c>
      <c r="N578">
        <v>1005</v>
      </c>
      <c r="O578" t="s">
        <v>184</v>
      </c>
      <c r="P578" t="s">
        <v>184</v>
      </c>
      <c r="Q578">
        <v>1</v>
      </c>
      <c r="W578">
        <v>0</v>
      </c>
      <c r="X578">
        <v>-100917442</v>
      </c>
      <c r="Y578">
        <v>102</v>
      </c>
      <c r="AA578">
        <v>516.15</v>
      </c>
      <c r="AB578">
        <v>0</v>
      </c>
      <c r="AC578">
        <v>0</v>
      </c>
      <c r="AD578">
        <v>0</v>
      </c>
      <c r="AE578">
        <v>82.19</v>
      </c>
      <c r="AF578">
        <v>0</v>
      </c>
      <c r="AG578">
        <v>0</v>
      </c>
      <c r="AH578">
        <v>0</v>
      </c>
      <c r="AI578">
        <v>6.28</v>
      </c>
      <c r="AJ578">
        <v>1</v>
      </c>
      <c r="AK578">
        <v>1</v>
      </c>
      <c r="AL578">
        <v>1</v>
      </c>
      <c r="AN578">
        <v>0</v>
      </c>
      <c r="AO578">
        <v>0</v>
      </c>
      <c r="AP578">
        <v>0</v>
      </c>
      <c r="AQ578">
        <v>0</v>
      </c>
      <c r="AR578">
        <v>0</v>
      </c>
      <c r="AS578" t="s">
        <v>3</v>
      </c>
      <c r="AT578">
        <v>102</v>
      </c>
      <c r="AU578" t="s">
        <v>3</v>
      </c>
      <c r="AV578">
        <v>0</v>
      </c>
      <c r="AW578">
        <v>1</v>
      </c>
      <c r="AX578">
        <v>-1</v>
      </c>
      <c r="AY578">
        <v>0</v>
      </c>
      <c r="AZ578">
        <v>0</v>
      </c>
      <c r="BA578" t="s">
        <v>3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Y578*Source!I954</f>
        <v>25.806000000000001</v>
      </c>
      <c r="CY578">
        <f>AA578</f>
        <v>516.15</v>
      </c>
      <c r="CZ578">
        <f>AE578</f>
        <v>82.19</v>
      </c>
      <c r="DA578">
        <f>AI578</f>
        <v>6.28</v>
      </c>
      <c r="DB578">
        <f t="shared" si="37"/>
        <v>8383.3799999999992</v>
      </c>
      <c r="DC578">
        <f t="shared" si="38"/>
        <v>0</v>
      </c>
    </row>
    <row r="579" spans="1:107">
      <c r="A579">
        <f>ROW(Source!A954)</f>
        <v>954</v>
      </c>
      <c r="B579">
        <v>33525518</v>
      </c>
      <c r="C579">
        <v>36172405</v>
      </c>
      <c r="D579">
        <v>35553389</v>
      </c>
      <c r="E579">
        <v>1</v>
      </c>
      <c r="F579">
        <v>1</v>
      </c>
      <c r="G579">
        <v>1</v>
      </c>
      <c r="H579">
        <v>3</v>
      </c>
      <c r="I579" t="s">
        <v>662</v>
      </c>
      <c r="J579" t="s">
        <v>663</v>
      </c>
      <c r="K579" t="s">
        <v>664</v>
      </c>
      <c r="L579">
        <v>1346</v>
      </c>
      <c r="N579">
        <v>1009</v>
      </c>
      <c r="O579" t="s">
        <v>191</v>
      </c>
      <c r="P579" t="s">
        <v>191</v>
      </c>
      <c r="Q579">
        <v>1</v>
      </c>
      <c r="W579">
        <v>0</v>
      </c>
      <c r="X579">
        <v>-2074468820</v>
      </c>
      <c r="Y579">
        <v>27</v>
      </c>
      <c r="AA579">
        <v>207.8</v>
      </c>
      <c r="AB579">
        <v>0</v>
      </c>
      <c r="AC579">
        <v>0</v>
      </c>
      <c r="AD579">
        <v>0</v>
      </c>
      <c r="AE579">
        <v>26.71</v>
      </c>
      <c r="AF579">
        <v>0</v>
      </c>
      <c r="AG579">
        <v>0</v>
      </c>
      <c r="AH579">
        <v>0</v>
      </c>
      <c r="AI579">
        <v>7.78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3</v>
      </c>
      <c r="AT579">
        <v>27</v>
      </c>
      <c r="AU579" t="s">
        <v>3</v>
      </c>
      <c r="AV579">
        <v>0</v>
      </c>
      <c r="AW579">
        <v>2</v>
      </c>
      <c r="AX579">
        <v>36172413</v>
      </c>
      <c r="AY579">
        <v>1</v>
      </c>
      <c r="AZ579">
        <v>0</v>
      </c>
      <c r="BA579">
        <v>573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Y579*Source!I954</f>
        <v>6.8310000000000004</v>
      </c>
      <c r="CY579">
        <f>AA579</f>
        <v>207.8</v>
      </c>
      <c r="CZ579">
        <f>AE579</f>
        <v>26.71</v>
      </c>
      <c r="DA579">
        <f>AI579</f>
        <v>7.78</v>
      </c>
      <c r="DB579">
        <f t="shared" si="37"/>
        <v>721.17</v>
      </c>
      <c r="DC579">
        <f t="shared" si="38"/>
        <v>0</v>
      </c>
    </row>
    <row r="580" spans="1:107">
      <c r="A580">
        <f>ROW(Source!A956)</f>
        <v>956</v>
      </c>
      <c r="B580">
        <v>33525518</v>
      </c>
      <c r="C580">
        <v>33621887</v>
      </c>
      <c r="D580">
        <v>18416200</v>
      </c>
      <c r="E580">
        <v>1</v>
      </c>
      <c r="F580">
        <v>1</v>
      </c>
      <c r="G580">
        <v>1</v>
      </c>
      <c r="H580">
        <v>1</v>
      </c>
      <c r="I580" t="s">
        <v>665</v>
      </c>
      <c r="J580" t="s">
        <v>3</v>
      </c>
      <c r="K580" t="s">
        <v>666</v>
      </c>
      <c r="L580">
        <v>1369</v>
      </c>
      <c r="N580">
        <v>1013</v>
      </c>
      <c r="O580" t="s">
        <v>579</v>
      </c>
      <c r="P580" t="s">
        <v>579</v>
      </c>
      <c r="Q580">
        <v>1</v>
      </c>
      <c r="W580">
        <v>0</v>
      </c>
      <c r="X580">
        <v>-1663475933</v>
      </c>
      <c r="Y580">
        <v>8.99</v>
      </c>
      <c r="AA580">
        <v>0</v>
      </c>
      <c r="AB580">
        <v>0</v>
      </c>
      <c r="AC580">
        <v>0</v>
      </c>
      <c r="AD580">
        <v>277.48</v>
      </c>
      <c r="AE580">
        <v>0</v>
      </c>
      <c r="AF580">
        <v>0</v>
      </c>
      <c r="AG580">
        <v>0</v>
      </c>
      <c r="AH580">
        <v>277.48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8.99</v>
      </c>
      <c r="AU580" t="s">
        <v>3</v>
      </c>
      <c r="AV580">
        <v>1</v>
      </c>
      <c r="AW580">
        <v>2</v>
      </c>
      <c r="AX580">
        <v>33621891</v>
      </c>
      <c r="AY580">
        <v>1</v>
      </c>
      <c r="AZ580">
        <v>0</v>
      </c>
      <c r="BA580">
        <v>574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Y580*Source!I956</f>
        <v>1.9778</v>
      </c>
      <c r="CY580">
        <f>AD580</f>
        <v>277.48</v>
      </c>
      <c r="CZ580">
        <f>AH580</f>
        <v>277.48</v>
      </c>
      <c r="DA580">
        <f>AL580</f>
        <v>1</v>
      </c>
      <c r="DB580">
        <f t="shared" si="37"/>
        <v>2494.5500000000002</v>
      </c>
      <c r="DC580">
        <f t="shared" si="38"/>
        <v>0</v>
      </c>
    </row>
    <row r="581" spans="1:107">
      <c r="A581">
        <f>ROW(Source!A956)</f>
        <v>956</v>
      </c>
      <c r="B581">
        <v>33525518</v>
      </c>
      <c r="C581">
        <v>33621887</v>
      </c>
      <c r="D581">
        <v>29111241</v>
      </c>
      <c r="E581">
        <v>1</v>
      </c>
      <c r="F581">
        <v>1</v>
      </c>
      <c r="G581">
        <v>1</v>
      </c>
      <c r="H581">
        <v>3</v>
      </c>
      <c r="I581" t="s">
        <v>667</v>
      </c>
      <c r="J581" t="s">
        <v>668</v>
      </c>
      <c r="K581" t="s">
        <v>669</v>
      </c>
      <c r="L581">
        <v>1346</v>
      </c>
      <c r="N581">
        <v>1009</v>
      </c>
      <c r="O581" t="s">
        <v>191</v>
      </c>
      <c r="P581" t="s">
        <v>191</v>
      </c>
      <c r="Q581">
        <v>1</v>
      </c>
      <c r="W581">
        <v>0</v>
      </c>
      <c r="X581">
        <v>1781035667</v>
      </c>
      <c r="Y581">
        <v>5.15</v>
      </c>
      <c r="AA581">
        <v>167.08</v>
      </c>
      <c r="AB581">
        <v>0</v>
      </c>
      <c r="AC581">
        <v>0</v>
      </c>
      <c r="AD581">
        <v>0</v>
      </c>
      <c r="AE581">
        <v>8.35</v>
      </c>
      <c r="AF581">
        <v>0</v>
      </c>
      <c r="AG581">
        <v>0</v>
      </c>
      <c r="AH581">
        <v>0</v>
      </c>
      <c r="AI581">
        <v>20.010000000000002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3</v>
      </c>
      <c r="AT581">
        <v>5.15</v>
      </c>
      <c r="AU581" t="s">
        <v>3</v>
      </c>
      <c r="AV581">
        <v>0</v>
      </c>
      <c r="AW581">
        <v>2</v>
      </c>
      <c r="AX581">
        <v>33621893</v>
      </c>
      <c r="AY581">
        <v>1</v>
      </c>
      <c r="AZ581">
        <v>0</v>
      </c>
      <c r="BA581">
        <v>576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Y581*Source!I956</f>
        <v>1.133</v>
      </c>
      <c r="CY581">
        <f>AA581</f>
        <v>167.08</v>
      </c>
      <c r="CZ581">
        <f>AE581</f>
        <v>8.35</v>
      </c>
      <c r="DA581">
        <f>AI581</f>
        <v>20.010000000000002</v>
      </c>
      <c r="DB581">
        <f t="shared" si="37"/>
        <v>43</v>
      </c>
      <c r="DC581">
        <f t="shared" si="38"/>
        <v>0</v>
      </c>
    </row>
    <row r="582" spans="1:107">
      <c r="A582">
        <f>ROW(Source!A956)</f>
        <v>956</v>
      </c>
      <c r="B582">
        <v>33525518</v>
      </c>
      <c r="C582">
        <v>33621887</v>
      </c>
      <c r="D582">
        <v>29110997</v>
      </c>
      <c r="E582">
        <v>1</v>
      </c>
      <c r="F582">
        <v>1</v>
      </c>
      <c r="G582">
        <v>1</v>
      </c>
      <c r="H582">
        <v>3</v>
      </c>
      <c r="I582" t="s">
        <v>670</v>
      </c>
      <c r="J582" t="s">
        <v>671</v>
      </c>
      <c r="K582" t="s">
        <v>672</v>
      </c>
      <c r="L582">
        <v>1301</v>
      </c>
      <c r="N582">
        <v>1003</v>
      </c>
      <c r="O582" t="s">
        <v>174</v>
      </c>
      <c r="P582" t="s">
        <v>174</v>
      </c>
      <c r="Q582">
        <v>1</v>
      </c>
      <c r="W582">
        <v>0</v>
      </c>
      <c r="X582">
        <v>1996222970</v>
      </c>
      <c r="Y582">
        <v>101</v>
      </c>
      <c r="AA582">
        <v>27.92</v>
      </c>
      <c r="AB582">
        <v>0</v>
      </c>
      <c r="AC582">
        <v>0</v>
      </c>
      <c r="AD582">
        <v>0</v>
      </c>
      <c r="AE582">
        <v>12.3</v>
      </c>
      <c r="AF582">
        <v>0</v>
      </c>
      <c r="AG582">
        <v>0</v>
      </c>
      <c r="AH582">
        <v>0</v>
      </c>
      <c r="AI582">
        <v>2.27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0</v>
      </c>
      <c r="AQ582">
        <v>0</v>
      </c>
      <c r="AR582">
        <v>0</v>
      </c>
      <c r="AS582" t="s">
        <v>3</v>
      </c>
      <c r="AT582">
        <v>101</v>
      </c>
      <c r="AU582" t="s">
        <v>3</v>
      </c>
      <c r="AV582">
        <v>0</v>
      </c>
      <c r="AW582">
        <v>2</v>
      </c>
      <c r="AX582">
        <v>33621894</v>
      </c>
      <c r="AY582">
        <v>1</v>
      </c>
      <c r="AZ582">
        <v>0</v>
      </c>
      <c r="BA582">
        <v>577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Y582*Source!I956</f>
        <v>22.22</v>
      </c>
      <c r="CY582">
        <f>AA582</f>
        <v>27.92</v>
      </c>
      <c r="CZ582">
        <f>AE582</f>
        <v>12.3</v>
      </c>
      <c r="DA582">
        <f>AI582</f>
        <v>2.27</v>
      </c>
      <c r="DB582">
        <f t="shared" si="37"/>
        <v>1242.3</v>
      </c>
      <c r="DC582">
        <f t="shared" si="38"/>
        <v>0</v>
      </c>
    </row>
    <row r="583" spans="1:107">
      <c r="A583">
        <f>ROW(Source!A957)</f>
        <v>957</v>
      </c>
      <c r="B583">
        <v>33525518</v>
      </c>
      <c r="C583">
        <v>35799884</v>
      </c>
      <c r="D583">
        <v>18409850</v>
      </c>
      <c r="E583">
        <v>1</v>
      </c>
      <c r="F583">
        <v>1</v>
      </c>
      <c r="G583">
        <v>1</v>
      </c>
      <c r="H583">
        <v>1</v>
      </c>
      <c r="I583" t="s">
        <v>673</v>
      </c>
      <c r="J583" t="s">
        <v>3</v>
      </c>
      <c r="K583" t="s">
        <v>674</v>
      </c>
      <c r="L583">
        <v>1369</v>
      </c>
      <c r="N583">
        <v>1013</v>
      </c>
      <c r="O583" t="s">
        <v>579</v>
      </c>
      <c r="P583" t="s">
        <v>579</v>
      </c>
      <c r="Q583">
        <v>1</v>
      </c>
      <c r="W583">
        <v>0</v>
      </c>
      <c r="X583">
        <v>855544366</v>
      </c>
      <c r="Y583">
        <v>102.35</v>
      </c>
      <c r="AA583">
        <v>0</v>
      </c>
      <c r="AB583">
        <v>0</v>
      </c>
      <c r="AC583">
        <v>0</v>
      </c>
      <c r="AD583">
        <v>257.86</v>
      </c>
      <c r="AE583">
        <v>0</v>
      </c>
      <c r="AF583">
        <v>0</v>
      </c>
      <c r="AG583">
        <v>0</v>
      </c>
      <c r="AH583">
        <v>257.86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3</v>
      </c>
      <c r="AT583">
        <v>89</v>
      </c>
      <c r="AU583" t="s">
        <v>168</v>
      </c>
      <c r="AV583">
        <v>1</v>
      </c>
      <c r="AW583">
        <v>2</v>
      </c>
      <c r="AX583">
        <v>35799885</v>
      </c>
      <c r="AY583">
        <v>1</v>
      </c>
      <c r="AZ583">
        <v>0</v>
      </c>
      <c r="BA583">
        <v>578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Y583*Source!I957</f>
        <v>61.41</v>
      </c>
      <c r="CY583">
        <f>AD583</f>
        <v>257.86</v>
      </c>
      <c r="CZ583">
        <f>AH583</f>
        <v>257.86</v>
      </c>
      <c r="DA583">
        <f>AL583</f>
        <v>1</v>
      </c>
      <c r="DB583">
        <f>ROUND((ROUND(AT583*CZ583,2)*1.15),6)</f>
        <v>26391.971000000001</v>
      </c>
      <c r="DC583">
        <f>ROUND((ROUND(AT583*AG583,2)*1.15),6)</f>
        <v>0</v>
      </c>
    </row>
    <row r="584" spans="1:107">
      <c r="A584">
        <f>ROW(Source!A957)</f>
        <v>957</v>
      </c>
      <c r="B584">
        <v>33525518</v>
      </c>
      <c r="C584">
        <v>35799884</v>
      </c>
      <c r="D584">
        <v>29173472</v>
      </c>
      <c r="E584">
        <v>1</v>
      </c>
      <c r="F584">
        <v>1</v>
      </c>
      <c r="G584">
        <v>1</v>
      </c>
      <c r="H584">
        <v>2</v>
      </c>
      <c r="I584" t="s">
        <v>643</v>
      </c>
      <c r="J584" t="s">
        <v>644</v>
      </c>
      <c r="K584" t="s">
        <v>645</v>
      </c>
      <c r="L584">
        <v>1368</v>
      </c>
      <c r="N584">
        <v>1011</v>
      </c>
      <c r="O584" t="s">
        <v>585</v>
      </c>
      <c r="P584" t="s">
        <v>585</v>
      </c>
      <c r="Q584">
        <v>1</v>
      </c>
      <c r="W584">
        <v>0</v>
      </c>
      <c r="X584">
        <v>275932499</v>
      </c>
      <c r="Y584">
        <v>2.7</v>
      </c>
      <c r="AA584">
        <v>0</v>
      </c>
      <c r="AB584">
        <v>12.75</v>
      </c>
      <c r="AC584">
        <v>0</v>
      </c>
      <c r="AD584">
        <v>0</v>
      </c>
      <c r="AE584">
        <v>0</v>
      </c>
      <c r="AF584">
        <v>3</v>
      </c>
      <c r="AG584">
        <v>0</v>
      </c>
      <c r="AH584">
        <v>0</v>
      </c>
      <c r="AI584">
        <v>1</v>
      </c>
      <c r="AJ584">
        <v>4.25</v>
      </c>
      <c r="AK584">
        <v>31.7</v>
      </c>
      <c r="AL584">
        <v>1</v>
      </c>
      <c r="AN584">
        <v>0</v>
      </c>
      <c r="AO584">
        <v>1</v>
      </c>
      <c r="AP584">
        <v>1</v>
      </c>
      <c r="AQ584">
        <v>0</v>
      </c>
      <c r="AR584">
        <v>0</v>
      </c>
      <c r="AS584" t="s">
        <v>3</v>
      </c>
      <c r="AT584">
        <v>2.16</v>
      </c>
      <c r="AU584" t="s">
        <v>167</v>
      </c>
      <c r="AV584">
        <v>0</v>
      </c>
      <c r="AW584">
        <v>2</v>
      </c>
      <c r="AX584">
        <v>35799886</v>
      </c>
      <c r="AY584">
        <v>1</v>
      </c>
      <c r="AZ584">
        <v>0</v>
      </c>
      <c r="BA584">
        <v>579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Y584*Source!I957</f>
        <v>1.62</v>
      </c>
      <c r="CY584">
        <f>AB584</f>
        <v>12.75</v>
      </c>
      <c r="CZ584">
        <f>AF584</f>
        <v>3</v>
      </c>
      <c r="DA584">
        <f>AJ584</f>
        <v>4.25</v>
      </c>
      <c r="DB584">
        <f>ROUND((ROUND(AT584*CZ584,2)*1.25),6)</f>
        <v>8.1</v>
      </c>
      <c r="DC584">
        <f>ROUND((ROUND(AT584*AG584,2)*1.25),6)</f>
        <v>0</v>
      </c>
    </row>
    <row r="585" spans="1:107">
      <c r="A585">
        <f>ROW(Source!A957)</f>
        <v>957</v>
      </c>
      <c r="B585">
        <v>33525518</v>
      </c>
      <c r="C585">
        <v>35799884</v>
      </c>
      <c r="D585">
        <v>29174538</v>
      </c>
      <c r="E585">
        <v>1</v>
      </c>
      <c r="F585">
        <v>1</v>
      </c>
      <c r="G585">
        <v>1</v>
      </c>
      <c r="H585">
        <v>2</v>
      </c>
      <c r="I585" t="s">
        <v>675</v>
      </c>
      <c r="J585" t="s">
        <v>676</v>
      </c>
      <c r="K585" t="s">
        <v>677</v>
      </c>
      <c r="L585">
        <v>1368</v>
      </c>
      <c r="N585">
        <v>1011</v>
      </c>
      <c r="O585" t="s">
        <v>585</v>
      </c>
      <c r="P585" t="s">
        <v>585</v>
      </c>
      <c r="Q585">
        <v>1</v>
      </c>
      <c r="W585">
        <v>0</v>
      </c>
      <c r="X585">
        <v>1107538725</v>
      </c>
      <c r="Y585">
        <v>0.58749999999999991</v>
      </c>
      <c r="AA585">
        <v>0</v>
      </c>
      <c r="AB585">
        <v>187.1</v>
      </c>
      <c r="AC585">
        <v>0</v>
      </c>
      <c r="AD585">
        <v>0</v>
      </c>
      <c r="AE585">
        <v>0</v>
      </c>
      <c r="AF585">
        <v>33.590000000000003</v>
      </c>
      <c r="AG585">
        <v>0</v>
      </c>
      <c r="AH585">
        <v>0</v>
      </c>
      <c r="AI585">
        <v>1</v>
      </c>
      <c r="AJ585">
        <v>5.57</v>
      </c>
      <c r="AK585">
        <v>31.7</v>
      </c>
      <c r="AL585">
        <v>1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3</v>
      </c>
      <c r="AT585">
        <v>0.47</v>
      </c>
      <c r="AU585" t="s">
        <v>167</v>
      </c>
      <c r="AV585">
        <v>0</v>
      </c>
      <c r="AW585">
        <v>2</v>
      </c>
      <c r="AX585">
        <v>35799887</v>
      </c>
      <c r="AY585">
        <v>1</v>
      </c>
      <c r="AZ585">
        <v>0</v>
      </c>
      <c r="BA585">
        <v>580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Y585*Source!I957</f>
        <v>0.35249999999999992</v>
      </c>
      <c r="CY585">
        <f>AB585</f>
        <v>187.1</v>
      </c>
      <c r="CZ585">
        <f>AF585</f>
        <v>33.590000000000003</v>
      </c>
      <c r="DA585">
        <f>AJ585</f>
        <v>5.57</v>
      </c>
      <c r="DB585">
        <f>ROUND((ROUND(AT585*CZ585,2)*1.25),6)</f>
        <v>19.737500000000001</v>
      </c>
      <c r="DC585">
        <f>ROUND((ROUND(AT585*AG585,2)*1.25),6)</f>
        <v>0</v>
      </c>
    </row>
    <row r="586" spans="1:107">
      <c r="A586">
        <f>ROW(Source!A957)</f>
        <v>957</v>
      </c>
      <c r="B586">
        <v>33525518</v>
      </c>
      <c r="C586">
        <v>35799884</v>
      </c>
      <c r="D586">
        <v>29174580</v>
      </c>
      <c r="E586">
        <v>1</v>
      </c>
      <c r="F586">
        <v>1</v>
      </c>
      <c r="G586">
        <v>1</v>
      </c>
      <c r="H586">
        <v>2</v>
      </c>
      <c r="I586" t="s">
        <v>678</v>
      </c>
      <c r="J586" t="s">
        <v>679</v>
      </c>
      <c r="K586" t="s">
        <v>680</v>
      </c>
      <c r="L586">
        <v>1368</v>
      </c>
      <c r="N586">
        <v>1011</v>
      </c>
      <c r="O586" t="s">
        <v>585</v>
      </c>
      <c r="P586" t="s">
        <v>585</v>
      </c>
      <c r="Q586">
        <v>1</v>
      </c>
      <c r="W586">
        <v>0</v>
      </c>
      <c r="X586">
        <v>-169468834</v>
      </c>
      <c r="Y586">
        <v>0.66250000000000009</v>
      </c>
      <c r="AA586">
        <v>0</v>
      </c>
      <c r="AB586">
        <v>31.87</v>
      </c>
      <c r="AC586">
        <v>0</v>
      </c>
      <c r="AD586">
        <v>0</v>
      </c>
      <c r="AE586">
        <v>0</v>
      </c>
      <c r="AF586">
        <v>2.08</v>
      </c>
      <c r="AG586">
        <v>0</v>
      </c>
      <c r="AH586">
        <v>0</v>
      </c>
      <c r="AI586">
        <v>1</v>
      </c>
      <c r="AJ586">
        <v>15.32</v>
      </c>
      <c r="AK586">
        <v>31.7</v>
      </c>
      <c r="AL586">
        <v>1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3</v>
      </c>
      <c r="AT586">
        <v>0.53</v>
      </c>
      <c r="AU586" t="s">
        <v>167</v>
      </c>
      <c r="AV586">
        <v>0</v>
      </c>
      <c r="AW586">
        <v>2</v>
      </c>
      <c r="AX586">
        <v>35799888</v>
      </c>
      <c r="AY586">
        <v>1</v>
      </c>
      <c r="AZ586">
        <v>0</v>
      </c>
      <c r="BA586">
        <v>581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Y586*Source!I957</f>
        <v>0.39750000000000002</v>
      </c>
      <c r="CY586">
        <f>AB586</f>
        <v>31.87</v>
      </c>
      <c r="CZ586">
        <f>AF586</f>
        <v>2.08</v>
      </c>
      <c r="DA586">
        <f>AJ586</f>
        <v>15.32</v>
      </c>
      <c r="DB586">
        <f>ROUND((ROUND(AT586*CZ586,2)*1.25),6)</f>
        <v>1.375</v>
      </c>
      <c r="DC586">
        <f>ROUND((ROUND(AT586*AG586,2)*1.25),6)</f>
        <v>0</v>
      </c>
    </row>
    <row r="587" spans="1:107">
      <c r="A587">
        <f>ROW(Source!A957)</f>
        <v>957</v>
      </c>
      <c r="B587">
        <v>33525518</v>
      </c>
      <c r="C587">
        <v>35799884</v>
      </c>
      <c r="D587">
        <v>29108656</v>
      </c>
      <c r="E587">
        <v>1</v>
      </c>
      <c r="F587">
        <v>1</v>
      </c>
      <c r="G587">
        <v>1</v>
      </c>
      <c r="H587">
        <v>3</v>
      </c>
      <c r="I587" t="s">
        <v>497</v>
      </c>
      <c r="J587" t="s">
        <v>499</v>
      </c>
      <c r="K587" t="s">
        <v>498</v>
      </c>
      <c r="L587">
        <v>1354</v>
      </c>
      <c r="N587">
        <v>1010</v>
      </c>
      <c r="O587" t="s">
        <v>238</v>
      </c>
      <c r="P587" t="s">
        <v>238</v>
      </c>
      <c r="Q587">
        <v>1</v>
      </c>
      <c r="W587">
        <v>0</v>
      </c>
      <c r="X587">
        <v>1057373551</v>
      </c>
      <c r="Y587">
        <v>7</v>
      </c>
      <c r="AA587">
        <v>103.61</v>
      </c>
      <c r="AB587">
        <v>0</v>
      </c>
      <c r="AC587">
        <v>0</v>
      </c>
      <c r="AD587">
        <v>0</v>
      </c>
      <c r="AE587">
        <v>13.87</v>
      </c>
      <c r="AF587">
        <v>0</v>
      </c>
      <c r="AG587">
        <v>0</v>
      </c>
      <c r="AH587">
        <v>0</v>
      </c>
      <c r="AI587">
        <v>7.47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7</v>
      </c>
      <c r="AU587" t="s">
        <v>3</v>
      </c>
      <c r="AV587">
        <v>0</v>
      </c>
      <c r="AW587">
        <v>2</v>
      </c>
      <c r="AX587">
        <v>35799889</v>
      </c>
      <c r="AY587">
        <v>1</v>
      </c>
      <c r="AZ587">
        <v>0</v>
      </c>
      <c r="BA587">
        <v>582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Y587*Source!I957</f>
        <v>4.2</v>
      </c>
      <c r="CY587">
        <f t="shared" ref="CY587:CY601" si="39">AA587</f>
        <v>103.61</v>
      </c>
      <c r="CZ587">
        <f t="shared" ref="CZ587:CZ601" si="40">AE587</f>
        <v>13.87</v>
      </c>
      <c r="DA587">
        <f t="shared" ref="DA587:DA601" si="41">AI587</f>
        <v>7.47</v>
      </c>
      <c r="DB587">
        <f t="shared" ref="DB587:DB621" si="42">ROUND(ROUND(AT587*CZ587,2),6)</f>
        <v>97.09</v>
      </c>
      <c r="DC587">
        <f t="shared" ref="DC587:DC621" si="43">ROUND(ROUND(AT587*AG587,2),6)</f>
        <v>0</v>
      </c>
    </row>
    <row r="588" spans="1:107">
      <c r="A588">
        <f>ROW(Source!A957)</f>
        <v>957</v>
      </c>
      <c r="B588">
        <v>33525518</v>
      </c>
      <c r="C588">
        <v>35799884</v>
      </c>
      <c r="D588">
        <v>29109354</v>
      </c>
      <c r="E588">
        <v>1</v>
      </c>
      <c r="F588">
        <v>1</v>
      </c>
      <c r="G588">
        <v>1</v>
      </c>
      <c r="H588">
        <v>3</v>
      </c>
      <c r="I588" t="s">
        <v>493</v>
      </c>
      <c r="J588" t="s">
        <v>495</v>
      </c>
      <c r="K588" t="s">
        <v>494</v>
      </c>
      <c r="L588">
        <v>1346</v>
      </c>
      <c r="N588">
        <v>1009</v>
      </c>
      <c r="O588" t="s">
        <v>191</v>
      </c>
      <c r="P588" t="s">
        <v>191</v>
      </c>
      <c r="Q588">
        <v>1</v>
      </c>
      <c r="W588">
        <v>0</v>
      </c>
      <c r="X588">
        <v>-882693383</v>
      </c>
      <c r="Y588">
        <v>10</v>
      </c>
      <c r="AA588">
        <v>60.74</v>
      </c>
      <c r="AB588">
        <v>0</v>
      </c>
      <c r="AC588">
        <v>0</v>
      </c>
      <c r="AD588">
        <v>0</v>
      </c>
      <c r="AE588">
        <v>46.72</v>
      </c>
      <c r="AF588">
        <v>0</v>
      </c>
      <c r="AG588">
        <v>0</v>
      </c>
      <c r="AH588">
        <v>0</v>
      </c>
      <c r="AI588">
        <v>1.3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10</v>
      </c>
      <c r="AU588" t="s">
        <v>3</v>
      </c>
      <c r="AV588">
        <v>0</v>
      </c>
      <c r="AW588">
        <v>2</v>
      </c>
      <c r="AX588">
        <v>35799890</v>
      </c>
      <c r="AY588">
        <v>1</v>
      </c>
      <c r="AZ588">
        <v>0</v>
      </c>
      <c r="BA588">
        <v>583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Y588*Source!I957</f>
        <v>6</v>
      </c>
      <c r="CY588">
        <f t="shared" si="39"/>
        <v>60.74</v>
      </c>
      <c r="CZ588">
        <f t="shared" si="40"/>
        <v>46.72</v>
      </c>
      <c r="DA588">
        <f t="shared" si="41"/>
        <v>1.3</v>
      </c>
      <c r="DB588">
        <f t="shared" si="42"/>
        <v>467.2</v>
      </c>
      <c r="DC588">
        <f t="shared" si="43"/>
        <v>0</v>
      </c>
    </row>
    <row r="589" spans="1:107">
      <c r="A589">
        <f>ROW(Source!A957)</f>
        <v>957</v>
      </c>
      <c r="B589">
        <v>33525518</v>
      </c>
      <c r="C589">
        <v>35799884</v>
      </c>
      <c r="D589">
        <v>29109414</v>
      </c>
      <c r="E589">
        <v>1</v>
      </c>
      <c r="F589">
        <v>1</v>
      </c>
      <c r="G589">
        <v>1</v>
      </c>
      <c r="H589">
        <v>3</v>
      </c>
      <c r="I589" t="s">
        <v>489</v>
      </c>
      <c r="J589" t="s">
        <v>491</v>
      </c>
      <c r="K589" t="s">
        <v>490</v>
      </c>
      <c r="L589">
        <v>1346</v>
      </c>
      <c r="N589">
        <v>1009</v>
      </c>
      <c r="O589" t="s">
        <v>191</v>
      </c>
      <c r="P589" t="s">
        <v>191</v>
      </c>
      <c r="Q589">
        <v>1</v>
      </c>
      <c r="W589">
        <v>0</v>
      </c>
      <c r="X589">
        <v>1092262719</v>
      </c>
      <c r="Y589">
        <v>119</v>
      </c>
      <c r="AA589">
        <v>9.8800000000000008</v>
      </c>
      <c r="AB589">
        <v>0</v>
      </c>
      <c r="AC589">
        <v>0</v>
      </c>
      <c r="AD589">
        <v>0</v>
      </c>
      <c r="AE589">
        <v>1.58</v>
      </c>
      <c r="AF589">
        <v>0</v>
      </c>
      <c r="AG589">
        <v>0</v>
      </c>
      <c r="AH589">
        <v>0</v>
      </c>
      <c r="AI589">
        <v>6.25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119</v>
      </c>
      <c r="AU589" t="s">
        <v>3</v>
      </c>
      <c r="AV589">
        <v>0</v>
      </c>
      <c r="AW589">
        <v>2</v>
      </c>
      <c r="AX589">
        <v>35799891</v>
      </c>
      <c r="AY589">
        <v>1</v>
      </c>
      <c r="AZ589">
        <v>0</v>
      </c>
      <c r="BA589">
        <v>584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Y589*Source!I957</f>
        <v>71.399999999999991</v>
      </c>
      <c r="CY589">
        <f t="shared" si="39"/>
        <v>9.8800000000000008</v>
      </c>
      <c r="CZ589">
        <f t="shared" si="40"/>
        <v>1.58</v>
      </c>
      <c r="DA589">
        <f t="shared" si="41"/>
        <v>6.25</v>
      </c>
      <c r="DB589">
        <f t="shared" si="42"/>
        <v>188.02</v>
      </c>
      <c r="DC589">
        <f t="shared" si="43"/>
        <v>0</v>
      </c>
    </row>
    <row r="590" spans="1:107">
      <c r="A590">
        <f>ROW(Source!A957)</f>
        <v>957</v>
      </c>
      <c r="B590">
        <v>33525518</v>
      </c>
      <c r="C590">
        <v>35799884</v>
      </c>
      <c r="D590">
        <v>29109781</v>
      </c>
      <c r="E590">
        <v>1</v>
      </c>
      <c r="F590">
        <v>1</v>
      </c>
      <c r="G590">
        <v>1</v>
      </c>
      <c r="H590">
        <v>3</v>
      </c>
      <c r="I590" t="s">
        <v>681</v>
      </c>
      <c r="J590" t="s">
        <v>682</v>
      </c>
      <c r="K590" t="s">
        <v>683</v>
      </c>
      <c r="L590">
        <v>1346</v>
      </c>
      <c r="N590">
        <v>1009</v>
      </c>
      <c r="O590" t="s">
        <v>191</v>
      </c>
      <c r="P590" t="s">
        <v>191</v>
      </c>
      <c r="Q590">
        <v>1</v>
      </c>
      <c r="W590">
        <v>0</v>
      </c>
      <c r="X590">
        <v>-306339415</v>
      </c>
      <c r="Y590">
        <v>9</v>
      </c>
      <c r="AA590">
        <v>60.38</v>
      </c>
      <c r="AB590">
        <v>0</v>
      </c>
      <c r="AC590">
        <v>0</v>
      </c>
      <c r="AD590">
        <v>0</v>
      </c>
      <c r="AE590">
        <v>11.12</v>
      </c>
      <c r="AF590">
        <v>0</v>
      </c>
      <c r="AG590">
        <v>0</v>
      </c>
      <c r="AH590">
        <v>0</v>
      </c>
      <c r="AI590">
        <v>5.43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3</v>
      </c>
      <c r="AT590">
        <v>9</v>
      </c>
      <c r="AU590" t="s">
        <v>3</v>
      </c>
      <c r="AV590">
        <v>0</v>
      </c>
      <c r="AW590">
        <v>2</v>
      </c>
      <c r="AX590">
        <v>35799892</v>
      </c>
      <c r="AY590">
        <v>1</v>
      </c>
      <c r="AZ590">
        <v>0</v>
      </c>
      <c r="BA590">
        <v>585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Y590*Source!I957</f>
        <v>5.3999999999999995</v>
      </c>
      <c r="CY590">
        <f t="shared" si="39"/>
        <v>60.38</v>
      </c>
      <c r="CZ590">
        <f t="shared" si="40"/>
        <v>11.12</v>
      </c>
      <c r="DA590">
        <f t="shared" si="41"/>
        <v>5.43</v>
      </c>
      <c r="DB590">
        <f t="shared" si="42"/>
        <v>100.08</v>
      </c>
      <c r="DC590">
        <f t="shared" si="43"/>
        <v>0</v>
      </c>
    </row>
    <row r="591" spans="1:107">
      <c r="A591">
        <f>ROW(Source!A957)</f>
        <v>957</v>
      </c>
      <c r="B591">
        <v>33525518</v>
      </c>
      <c r="C591">
        <v>35799884</v>
      </c>
      <c r="D591">
        <v>29109782</v>
      </c>
      <c r="E591">
        <v>1</v>
      </c>
      <c r="F591">
        <v>1</v>
      </c>
      <c r="G591">
        <v>1</v>
      </c>
      <c r="H591">
        <v>3</v>
      </c>
      <c r="I591" t="s">
        <v>684</v>
      </c>
      <c r="J591" t="s">
        <v>685</v>
      </c>
      <c r="K591" t="s">
        <v>686</v>
      </c>
      <c r="L591">
        <v>1346</v>
      </c>
      <c r="N591">
        <v>1009</v>
      </c>
      <c r="O591" t="s">
        <v>191</v>
      </c>
      <c r="P591" t="s">
        <v>191</v>
      </c>
      <c r="Q591">
        <v>1</v>
      </c>
      <c r="W591">
        <v>0</v>
      </c>
      <c r="X591">
        <v>-71279152</v>
      </c>
      <c r="Y591">
        <v>85</v>
      </c>
      <c r="AA591">
        <v>16.309999999999999</v>
      </c>
      <c r="AB591">
        <v>0</v>
      </c>
      <c r="AC591">
        <v>0</v>
      </c>
      <c r="AD591">
        <v>0</v>
      </c>
      <c r="AE591">
        <v>4.3600000000000003</v>
      </c>
      <c r="AF591">
        <v>0</v>
      </c>
      <c r="AG591">
        <v>0</v>
      </c>
      <c r="AH591">
        <v>0</v>
      </c>
      <c r="AI591">
        <v>3.74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3</v>
      </c>
      <c r="AT591">
        <v>85</v>
      </c>
      <c r="AU591" t="s">
        <v>3</v>
      </c>
      <c r="AV591">
        <v>0</v>
      </c>
      <c r="AW591">
        <v>2</v>
      </c>
      <c r="AX591">
        <v>35799893</v>
      </c>
      <c r="AY591">
        <v>1</v>
      </c>
      <c r="AZ591">
        <v>0</v>
      </c>
      <c r="BA591">
        <v>586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Y591*Source!I957</f>
        <v>51</v>
      </c>
      <c r="CY591">
        <f t="shared" si="39"/>
        <v>16.309999999999999</v>
      </c>
      <c r="CZ591">
        <f t="shared" si="40"/>
        <v>4.3600000000000003</v>
      </c>
      <c r="DA591">
        <f t="shared" si="41"/>
        <v>3.74</v>
      </c>
      <c r="DB591">
        <f t="shared" si="42"/>
        <v>370.6</v>
      </c>
      <c r="DC591">
        <f t="shared" si="43"/>
        <v>0</v>
      </c>
    </row>
    <row r="592" spans="1:107">
      <c r="A592">
        <f>ROW(Source!A957)</f>
        <v>957</v>
      </c>
      <c r="B592">
        <v>33525518</v>
      </c>
      <c r="C592">
        <v>35799884</v>
      </c>
      <c r="D592">
        <v>29110699</v>
      </c>
      <c r="E592">
        <v>1</v>
      </c>
      <c r="F592">
        <v>1</v>
      </c>
      <c r="G592">
        <v>1</v>
      </c>
      <c r="H592">
        <v>3</v>
      </c>
      <c r="I592" t="s">
        <v>481</v>
      </c>
      <c r="J592" t="s">
        <v>483</v>
      </c>
      <c r="K592" t="s">
        <v>482</v>
      </c>
      <c r="L592">
        <v>1301</v>
      </c>
      <c r="N592">
        <v>1003</v>
      </c>
      <c r="O592" t="s">
        <v>174</v>
      </c>
      <c r="P592" t="s">
        <v>174</v>
      </c>
      <c r="Q592">
        <v>1</v>
      </c>
      <c r="W592">
        <v>0</v>
      </c>
      <c r="X592">
        <v>1063889258</v>
      </c>
      <c r="Y592">
        <v>120</v>
      </c>
      <c r="AA592">
        <v>1.23</v>
      </c>
      <c r="AB592">
        <v>0</v>
      </c>
      <c r="AC592">
        <v>0</v>
      </c>
      <c r="AD592">
        <v>0</v>
      </c>
      <c r="AE592">
        <v>0.17</v>
      </c>
      <c r="AF592">
        <v>0</v>
      </c>
      <c r="AG592">
        <v>0</v>
      </c>
      <c r="AH592">
        <v>0</v>
      </c>
      <c r="AI592">
        <v>7.24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3</v>
      </c>
      <c r="AT592">
        <v>120</v>
      </c>
      <c r="AU592" t="s">
        <v>3</v>
      </c>
      <c r="AV592">
        <v>0</v>
      </c>
      <c r="AW592">
        <v>2</v>
      </c>
      <c r="AX592">
        <v>35799894</v>
      </c>
      <c r="AY592">
        <v>1</v>
      </c>
      <c r="AZ592">
        <v>0</v>
      </c>
      <c r="BA592">
        <v>587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Y592*Source!I957</f>
        <v>72</v>
      </c>
      <c r="CY592">
        <f t="shared" si="39"/>
        <v>1.23</v>
      </c>
      <c r="CZ592">
        <f t="shared" si="40"/>
        <v>0.17</v>
      </c>
      <c r="DA592">
        <f t="shared" si="41"/>
        <v>7.24</v>
      </c>
      <c r="DB592">
        <f t="shared" si="42"/>
        <v>20.399999999999999</v>
      </c>
      <c r="DC592">
        <f t="shared" si="43"/>
        <v>0</v>
      </c>
    </row>
    <row r="593" spans="1:107">
      <c r="A593">
        <f>ROW(Source!A957)</f>
        <v>957</v>
      </c>
      <c r="B593">
        <v>33525518</v>
      </c>
      <c r="C593">
        <v>35799884</v>
      </c>
      <c r="D593">
        <v>29110797</v>
      </c>
      <c r="E593">
        <v>1</v>
      </c>
      <c r="F593">
        <v>1</v>
      </c>
      <c r="G593">
        <v>1</v>
      </c>
      <c r="H593">
        <v>3</v>
      </c>
      <c r="I593" t="s">
        <v>477</v>
      </c>
      <c r="J593" t="s">
        <v>479</v>
      </c>
      <c r="K593" t="s">
        <v>478</v>
      </c>
      <c r="L593">
        <v>1301</v>
      </c>
      <c r="N593">
        <v>1003</v>
      </c>
      <c r="O593" t="s">
        <v>174</v>
      </c>
      <c r="P593" t="s">
        <v>174</v>
      </c>
      <c r="Q593">
        <v>1</v>
      </c>
      <c r="W593">
        <v>0</v>
      </c>
      <c r="X593">
        <v>1919953005</v>
      </c>
      <c r="Y593">
        <v>82</v>
      </c>
      <c r="AA593">
        <v>15.5</v>
      </c>
      <c r="AB593">
        <v>0</v>
      </c>
      <c r="AC593">
        <v>0</v>
      </c>
      <c r="AD593">
        <v>0</v>
      </c>
      <c r="AE593">
        <v>1.74</v>
      </c>
      <c r="AF593">
        <v>0</v>
      </c>
      <c r="AG593">
        <v>0</v>
      </c>
      <c r="AH593">
        <v>0</v>
      </c>
      <c r="AI593">
        <v>8.91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3</v>
      </c>
      <c r="AT593">
        <v>82</v>
      </c>
      <c r="AU593" t="s">
        <v>3</v>
      </c>
      <c r="AV593">
        <v>0</v>
      </c>
      <c r="AW593">
        <v>2</v>
      </c>
      <c r="AX593">
        <v>35799895</v>
      </c>
      <c r="AY593">
        <v>1</v>
      </c>
      <c r="AZ593">
        <v>0</v>
      </c>
      <c r="BA593">
        <v>588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Y593*Source!I957</f>
        <v>49.199999999999996</v>
      </c>
      <c r="CY593">
        <f t="shared" si="39"/>
        <v>15.5</v>
      </c>
      <c r="CZ593">
        <f t="shared" si="40"/>
        <v>1.74</v>
      </c>
      <c r="DA593">
        <f t="shared" si="41"/>
        <v>8.91</v>
      </c>
      <c r="DB593">
        <f t="shared" si="42"/>
        <v>142.68</v>
      </c>
      <c r="DC593">
        <f t="shared" si="43"/>
        <v>0</v>
      </c>
    </row>
    <row r="594" spans="1:107">
      <c r="A594">
        <f>ROW(Source!A957)</f>
        <v>957</v>
      </c>
      <c r="B594">
        <v>33525518</v>
      </c>
      <c r="C594">
        <v>35799884</v>
      </c>
      <c r="D594">
        <v>29110815</v>
      </c>
      <c r="E594">
        <v>1</v>
      </c>
      <c r="F594">
        <v>1</v>
      </c>
      <c r="G594">
        <v>1</v>
      </c>
      <c r="H594">
        <v>3</v>
      </c>
      <c r="I594" t="s">
        <v>687</v>
      </c>
      <c r="J594" t="s">
        <v>688</v>
      </c>
      <c r="K594" t="s">
        <v>689</v>
      </c>
      <c r="L594">
        <v>1301</v>
      </c>
      <c r="N594">
        <v>1003</v>
      </c>
      <c r="O594" t="s">
        <v>174</v>
      </c>
      <c r="P594" t="s">
        <v>174</v>
      </c>
      <c r="Q594">
        <v>1</v>
      </c>
      <c r="W594">
        <v>0</v>
      </c>
      <c r="X594">
        <v>-1169660804</v>
      </c>
      <c r="Y594">
        <v>116</v>
      </c>
      <c r="AA594">
        <v>6.28</v>
      </c>
      <c r="AB594">
        <v>0</v>
      </c>
      <c r="AC594">
        <v>0</v>
      </c>
      <c r="AD594">
        <v>0</v>
      </c>
      <c r="AE594">
        <v>0.85</v>
      </c>
      <c r="AF594">
        <v>0</v>
      </c>
      <c r="AG594">
        <v>0</v>
      </c>
      <c r="AH594">
        <v>0</v>
      </c>
      <c r="AI594">
        <v>7.39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3</v>
      </c>
      <c r="AT594">
        <v>116</v>
      </c>
      <c r="AU594" t="s">
        <v>3</v>
      </c>
      <c r="AV594">
        <v>0</v>
      </c>
      <c r="AW594">
        <v>2</v>
      </c>
      <c r="AX594">
        <v>35799896</v>
      </c>
      <c r="AY594">
        <v>1</v>
      </c>
      <c r="AZ594">
        <v>0</v>
      </c>
      <c r="BA594">
        <v>589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Y594*Source!I957</f>
        <v>69.599999999999994</v>
      </c>
      <c r="CY594">
        <f t="shared" si="39"/>
        <v>6.28</v>
      </c>
      <c r="CZ594">
        <f t="shared" si="40"/>
        <v>0.85</v>
      </c>
      <c r="DA594">
        <f t="shared" si="41"/>
        <v>7.39</v>
      </c>
      <c r="DB594">
        <f t="shared" si="42"/>
        <v>98.6</v>
      </c>
      <c r="DC594">
        <f t="shared" si="43"/>
        <v>0</v>
      </c>
    </row>
    <row r="595" spans="1:107">
      <c r="A595">
        <f>ROW(Source!A957)</f>
        <v>957</v>
      </c>
      <c r="B595">
        <v>33525518</v>
      </c>
      <c r="C595">
        <v>35799884</v>
      </c>
      <c r="D595">
        <v>29111455</v>
      </c>
      <c r="E595">
        <v>1</v>
      </c>
      <c r="F595">
        <v>1</v>
      </c>
      <c r="G595">
        <v>1</v>
      </c>
      <c r="H595">
        <v>3</v>
      </c>
      <c r="I595" t="s">
        <v>690</v>
      </c>
      <c r="J595" t="s">
        <v>691</v>
      </c>
      <c r="K595" t="s">
        <v>692</v>
      </c>
      <c r="L595">
        <v>1327</v>
      </c>
      <c r="N595">
        <v>1005</v>
      </c>
      <c r="O595" t="s">
        <v>184</v>
      </c>
      <c r="P595" t="s">
        <v>184</v>
      </c>
      <c r="Q595">
        <v>1</v>
      </c>
      <c r="W595">
        <v>0</v>
      </c>
      <c r="X595">
        <v>-1126346608</v>
      </c>
      <c r="Y595">
        <v>212</v>
      </c>
      <c r="AA595">
        <v>78.010000000000005</v>
      </c>
      <c r="AB595">
        <v>0</v>
      </c>
      <c r="AC595">
        <v>0</v>
      </c>
      <c r="AD595">
        <v>0</v>
      </c>
      <c r="AE595">
        <v>15.06</v>
      </c>
      <c r="AF595">
        <v>0</v>
      </c>
      <c r="AG595">
        <v>0</v>
      </c>
      <c r="AH595">
        <v>0</v>
      </c>
      <c r="AI595">
        <v>5.18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3</v>
      </c>
      <c r="AT595">
        <v>212</v>
      </c>
      <c r="AU595" t="s">
        <v>3</v>
      </c>
      <c r="AV595">
        <v>0</v>
      </c>
      <c r="AW595">
        <v>2</v>
      </c>
      <c r="AX595">
        <v>35799897</v>
      </c>
      <c r="AY595">
        <v>1</v>
      </c>
      <c r="AZ595">
        <v>0</v>
      </c>
      <c r="BA595">
        <v>590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Y595*Source!I957</f>
        <v>127.19999999999999</v>
      </c>
      <c r="CY595">
        <f t="shared" si="39"/>
        <v>78.010000000000005</v>
      </c>
      <c r="CZ595">
        <f t="shared" si="40"/>
        <v>15.06</v>
      </c>
      <c r="DA595">
        <f t="shared" si="41"/>
        <v>5.18</v>
      </c>
      <c r="DB595">
        <f t="shared" si="42"/>
        <v>3192.72</v>
      </c>
      <c r="DC595">
        <f t="shared" si="43"/>
        <v>0</v>
      </c>
    </row>
    <row r="596" spans="1:107">
      <c r="A596">
        <f>ROW(Source!A957)</f>
        <v>957</v>
      </c>
      <c r="B596">
        <v>33525518</v>
      </c>
      <c r="C596">
        <v>35799884</v>
      </c>
      <c r="D596">
        <v>29114733</v>
      </c>
      <c r="E596">
        <v>1</v>
      </c>
      <c r="F596">
        <v>1</v>
      </c>
      <c r="G596">
        <v>1</v>
      </c>
      <c r="H596">
        <v>3</v>
      </c>
      <c r="I596" t="s">
        <v>693</v>
      </c>
      <c r="J596" t="s">
        <v>694</v>
      </c>
      <c r="K596" t="s">
        <v>695</v>
      </c>
      <c r="L596">
        <v>1354</v>
      </c>
      <c r="N596">
        <v>1010</v>
      </c>
      <c r="O596" t="s">
        <v>238</v>
      </c>
      <c r="P596" t="s">
        <v>238</v>
      </c>
      <c r="Q596">
        <v>1</v>
      </c>
      <c r="W596">
        <v>0</v>
      </c>
      <c r="X596">
        <v>-1352915271</v>
      </c>
      <c r="Y596">
        <v>735</v>
      </c>
      <c r="AA596">
        <v>0.28999999999999998</v>
      </c>
      <c r="AB596">
        <v>0</v>
      </c>
      <c r="AC596">
        <v>0</v>
      </c>
      <c r="AD596">
        <v>0</v>
      </c>
      <c r="AE596">
        <v>0.02</v>
      </c>
      <c r="AF596">
        <v>0</v>
      </c>
      <c r="AG596">
        <v>0</v>
      </c>
      <c r="AH596">
        <v>0</v>
      </c>
      <c r="AI596">
        <v>14.7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3</v>
      </c>
      <c r="AT596">
        <v>735</v>
      </c>
      <c r="AU596" t="s">
        <v>3</v>
      </c>
      <c r="AV596">
        <v>0</v>
      </c>
      <c r="AW596">
        <v>2</v>
      </c>
      <c r="AX596">
        <v>35799898</v>
      </c>
      <c r="AY596">
        <v>1</v>
      </c>
      <c r="AZ596">
        <v>0</v>
      </c>
      <c r="BA596">
        <v>591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Y596*Source!I957</f>
        <v>441</v>
      </c>
      <c r="CY596">
        <f t="shared" si="39"/>
        <v>0.28999999999999998</v>
      </c>
      <c r="CZ596">
        <f t="shared" si="40"/>
        <v>0.02</v>
      </c>
      <c r="DA596">
        <f t="shared" si="41"/>
        <v>14.7</v>
      </c>
      <c r="DB596">
        <f t="shared" si="42"/>
        <v>14.7</v>
      </c>
      <c r="DC596">
        <f t="shared" si="43"/>
        <v>0</v>
      </c>
    </row>
    <row r="597" spans="1:107">
      <c r="A597">
        <f>ROW(Source!A957)</f>
        <v>957</v>
      </c>
      <c r="B597">
        <v>33525518</v>
      </c>
      <c r="C597">
        <v>35799884</v>
      </c>
      <c r="D597">
        <v>29114734</v>
      </c>
      <c r="E597">
        <v>1</v>
      </c>
      <c r="F597">
        <v>1</v>
      </c>
      <c r="G597">
        <v>1</v>
      </c>
      <c r="H597">
        <v>3</v>
      </c>
      <c r="I597" t="s">
        <v>696</v>
      </c>
      <c r="J597" t="s">
        <v>697</v>
      </c>
      <c r="K597" t="s">
        <v>698</v>
      </c>
      <c r="L597">
        <v>1354</v>
      </c>
      <c r="N597">
        <v>1010</v>
      </c>
      <c r="O597" t="s">
        <v>238</v>
      </c>
      <c r="P597" t="s">
        <v>238</v>
      </c>
      <c r="Q597">
        <v>1</v>
      </c>
      <c r="W597">
        <v>0</v>
      </c>
      <c r="X597">
        <v>1370092194</v>
      </c>
      <c r="Y597">
        <v>1855</v>
      </c>
      <c r="AA597">
        <v>0.37</v>
      </c>
      <c r="AB597">
        <v>0</v>
      </c>
      <c r="AC597">
        <v>0</v>
      </c>
      <c r="AD597">
        <v>0</v>
      </c>
      <c r="AE597">
        <v>0.03</v>
      </c>
      <c r="AF597">
        <v>0</v>
      </c>
      <c r="AG597">
        <v>0</v>
      </c>
      <c r="AH597">
        <v>0</v>
      </c>
      <c r="AI597">
        <v>12.33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3</v>
      </c>
      <c r="AT597">
        <v>1855</v>
      </c>
      <c r="AU597" t="s">
        <v>3</v>
      </c>
      <c r="AV597">
        <v>0</v>
      </c>
      <c r="AW597">
        <v>2</v>
      </c>
      <c r="AX597">
        <v>35799899</v>
      </c>
      <c r="AY597">
        <v>1</v>
      </c>
      <c r="AZ597">
        <v>0</v>
      </c>
      <c r="BA597">
        <v>592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Y597*Source!I957</f>
        <v>1113</v>
      </c>
      <c r="CY597">
        <f t="shared" si="39"/>
        <v>0.37</v>
      </c>
      <c r="CZ597">
        <f t="shared" si="40"/>
        <v>0.03</v>
      </c>
      <c r="DA597">
        <f t="shared" si="41"/>
        <v>12.33</v>
      </c>
      <c r="DB597">
        <f t="shared" si="42"/>
        <v>55.65</v>
      </c>
      <c r="DC597">
        <f t="shared" si="43"/>
        <v>0</v>
      </c>
    </row>
    <row r="598" spans="1:107">
      <c r="A598">
        <f>ROW(Source!A957)</f>
        <v>957</v>
      </c>
      <c r="B598">
        <v>33525518</v>
      </c>
      <c r="C598">
        <v>35799884</v>
      </c>
      <c r="D598">
        <v>29114482</v>
      </c>
      <c r="E598">
        <v>1</v>
      </c>
      <c r="F598">
        <v>1</v>
      </c>
      <c r="G598">
        <v>1</v>
      </c>
      <c r="H598">
        <v>3</v>
      </c>
      <c r="I598" t="s">
        <v>453</v>
      </c>
      <c r="J598" t="s">
        <v>455</v>
      </c>
      <c r="K598" t="s">
        <v>454</v>
      </c>
      <c r="L598">
        <v>1354</v>
      </c>
      <c r="N598">
        <v>1010</v>
      </c>
      <c r="O598" t="s">
        <v>238</v>
      </c>
      <c r="P598" t="s">
        <v>238</v>
      </c>
      <c r="Q598">
        <v>1</v>
      </c>
      <c r="W598">
        <v>0</v>
      </c>
      <c r="X598">
        <v>-520920930</v>
      </c>
      <c r="Y598">
        <v>153</v>
      </c>
      <c r="AA598">
        <v>0.32</v>
      </c>
      <c r="AB598">
        <v>0</v>
      </c>
      <c r="AC598">
        <v>0</v>
      </c>
      <c r="AD598">
        <v>0</v>
      </c>
      <c r="AE598">
        <v>7.0000000000000007E-2</v>
      </c>
      <c r="AF598">
        <v>0</v>
      </c>
      <c r="AG598">
        <v>0</v>
      </c>
      <c r="AH598">
        <v>0</v>
      </c>
      <c r="AI598">
        <v>4.59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3</v>
      </c>
      <c r="AT598">
        <v>153</v>
      </c>
      <c r="AU598" t="s">
        <v>3</v>
      </c>
      <c r="AV598">
        <v>0</v>
      </c>
      <c r="AW598">
        <v>2</v>
      </c>
      <c r="AX598">
        <v>35799900</v>
      </c>
      <c r="AY598">
        <v>1</v>
      </c>
      <c r="AZ598">
        <v>0</v>
      </c>
      <c r="BA598">
        <v>593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Y598*Source!I957</f>
        <v>91.8</v>
      </c>
      <c r="CY598">
        <f t="shared" si="39"/>
        <v>0.32</v>
      </c>
      <c r="CZ598">
        <f t="shared" si="40"/>
        <v>7.0000000000000007E-2</v>
      </c>
      <c r="DA598">
        <f t="shared" si="41"/>
        <v>4.59</v>
      </c>
      <c r="DB598">
        <f t="shared" si="42"/>
        <v>10.71</v>
      </c>
      <c r="DC598">
        <f t="shared" si="43"/>
        <v>0</v>
      </c>
    </row>
    <row r="599" spans="1:107">
      <c r="A599">
        <f>ROW(Source!A957)</f>
        <v>957</v>
      </c>
      <c r="B599">
        <v>33525518</v>
      </c>
      <c r="C599">
        <v>35799884</v>
      </c>
      <c r="D599">
        <v>29129584</v>
      </c>
      <c r="E599">
        <v>1</v>
      </c>
      <c r="F599">
        <v>1</v>
      </c>
      <c r="G599">
        <v>1</v>
      </c>
      <c r="H599">
        <v>3</v>
      </c>
      <c r="I599" t="s">
        <v>699</v>
      </c>
      <c r="J599" t="s">
        <v>700</v>
      </c>
      <c r="K599" t="s">
        <v>701</v>
      </c>
      <c r="L599">
        <v>1301</v>
      </c>
      <c r="N599">
        <v>1003</v>
      </c>
      <c r="O599" t="s">
        <v>174</v>
      </c>
      <c r="P599" t="s">
        <v>174</v>
      </c>
      <c r="Q599">
        <v>1</v>
      </c>
      <c r="W599">
        <v>0</v>
      </c>
      <c r="X599">
        <v>-1665253311</v>
      </c>
      <c r="Y599">
        <v>88</v>
      </c>
      <c r="AA599">
        <v>53.07</v>
      </c>
      <c r="AB599">
        <v>0</v>
      </c>
      <c r="AC599">
        <v>0</v>
      </c>
      <c r="AD599">
        <v>0</v>
      </c>
      <c r="AE599">
        <v>7.22</v>
      </c>
      <c r="AF599">
        <v>0</v>
      </c>
      <c r="AG599">
        <v>0</v>
      </c>
      <c r="AH599">
        <v>0</v>
      </c>
      <c r="AI599">
        <v>7.35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88</v>
      </c>
      <c r="AU599" t="s">
        <v>3</v>
      </c>
      <c r="AV599">
        <v>0</v>
      </c>
      <c r="AW599">
        <v>2</v>
      </c>
      <c r="AX599">
        <v>35799901</v>
      </c>
      <c r="AY599">
        <v>1</v>
      </c>
      <c r="AZ599">
        <v>0</v>
      </c>
      <c r="BA599">
        <v>594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Y599*Source!I957</f>
        <v>52.8</v>
      </c>
      <c r="CY599">
        <f t="shared" si="39"/>
        <v>53.07</v>
      </c>
      <c r="CZ599">
        <f t="shared" si="40"/>
        <v>7.22</v>
      </c>
      <c r="DA599">
        <f t="shared" si="41"/>
        <v>7.35</v>
      </c>
      <c r="DB599">
        <f t="shared" si="42"/>
        <v>635.36</v>
      </c>
      <c r="DC599">
        <f t="shared" si="43"/>
        <v>0</v>
      </c>
    </row>
    <row r="600" spans="1:107">
      <c r="A600">
        <f>ROW(Source!A957)</f>
        <v>957</v>
      </c>
      <c r="B600">
        <v>33525518</v>
      </c>
      <c r="C600">
        <v>35799884</v>
      </c>
      <c r="D600">
        <v>29129619</v>
      </c>
      <c r="E600">
        <v>1</v>
      </c>
      <c r="F600">
        <v>1</v>
      </c>
      <c r="G600">
        <v>1</v>
      </c>
      <c r="H600">
        <v>3</v>
      </c>
      <c r="I600" t="s">
        <v>702</v>
      </c>
      <c r="J600" t="s">
        <v>703</v>
      </c>
      <c r="K600" t="s">
        <v>704</v>
      </c>
      <c r="L600">
        <v>1301</v>
      </c>
      <c r="N600">
        <v>1003</v>
      </c>
      <c r="O600" t="s">
        <v>174</v>
      </c>
      <c r="P600" t="s">
        <v>174</v>
      </c>
      <c r="Q600">
        <v>1</v>
      </c>
      <c r="W600">
        <v>0</v>
      </c>
      <c r="X600">
        <v>1030922947</v>
      </c>
      <c r="Y600">
        <v>225</v>
      </c>
      <c r="AA600">
        <v>61.61</v>
      </c>
      <c r="AB600">
        <v>0</v>
      </c>
      <c r="AC600">
        <v>0</v>
      </c>
      <c r="AD600">
        <v>0</v>
      </c>
      <c r="AE600">
        <v>8.44</v>
      </c>
      <c r="AF600">
        <v>0</v>
      </c>
      <c r="AG600">
        <v>0</v>
      </c>
      <c r="AH600">
        <v>0</v>
      </c>
      <c r="AI600">
        <v>7.3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3</v>
      </c>
      <c r="AT600">
        <v>225</v>
      </c>
      <c r="AU600" t="s">
        <v>3</v>
      </c>
      <c r="AV600">
        <v>0</v>
      </c>
      <c r="AW600">
        <v>2</v>
      </c>
      <c r="AX600">
        <v>35799902</v>
      </c>
      <c r="AY600">
        <v>1</v>
      </c>
      <c r="AZ600">
        <v>0</v>
      </c>
      <c r="BA600">
        <v>595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Y600*Source!I957</f>
        <v>135</v>
      </c>
      <c r="CY600">
        <f t="shared" si="39"/>
        <v>61.61</v>
      </c>
      <c r="CZ600">
        <f t="shared" si="40"/>
        <v>8.44</v>
      </c>
      <c r="DA600">
        <f t="shared" si="41"/>
        <v>7.3</v>
      </c>
      <c r="DB600">
        <f t="shared" si="42"/>
        <v>1899</v>
      </c>
      <c r="DC600">
        <f t="shared" si="43"/>
        <v>0</v>
      </c>
    </row>
    <row r="601" spans="1:107">
      <c r="A601">
        <f>ROW(Source!A957)</f>
        <v>957</v>
      </c>
      <c r="B601">
        <v>33525518</v>
      </c>
      <c r="C601">
        <v>35799884</v>
      </c>
      <c r="D601">
        <v>29129634</v>
      </c>
      <c r="E601">
        <v>1</v>
      </c>
      <c r="F601">
        <v>1</v>
      </c>
      <c r="G601">
        <v>1</v>
      </c>
      <c r="H601">
        <v>3</v>
      </c>
      <c r="I601" t="s">
        <v>445</v>
      </c>
      <c r="J601" t="s">
        <v>447</v>
      </c>
      <c r="K601" t="s">
        <v>446</v>
      </c>
      <c r="L601">
        <v>1301</v>
      </c>
      <c r="N601">
        <v>1003</v>
      </c>
      <c r="O601" t="s">
        <v>174</v>
      </c>
      <c r="P601" t="s">
        <v>174</v>
      </c>
      <c r="Q601">
        <v>1</v>
      </c>
      <c r="W601">
        <v>0</v>
      </c>
      <c r="X601">
        <v>-234707112</v>
      </c>
      <c r="Y601">
        <v>46</v>
      </c>
      <c r="AA601">
        <v>37.020000000000003</v>
      </c>
      <c r="AB601">
        <v>0</v>
      </c>
      <c r="AC601">
        <v>0</v>
      </c>
      <c r="AD601">
        <v>0</v>
      </c>
      <c r="AE601">
        <v>3.32</v>
      </c>
      <c r="AF601">
        <v>0</v>
      </c>
      <c r="AG601">
        <v>0</v>
      </c>
      <c r="AH601">
        <v>0</v>
      </c>
      <c r="AI601">
        <v>11.15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3</v>
      </c>
      <c r="AT601">
        <v>46</v>
      </c>
      <c r="AU601" t="s">
        <v>3</v>
      </c>
      <c r="AV601">
        <v>0</v>
      </c>
      <c r="AW601">
        <v>2</v>
      </c>
      <c r="AX601">
        <v>35799903</v>
      </c>
      <c r="AY601">
        <v>1</v>
      </c>
      <c r="AZ601">
        <v>0</v>
      </c>
      <c r="BA601">
        <v>596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Y601*Source!I957</f>
        <v>27.599999999999998</v>
      </c>
      <c r="CY601">
        <f t="shared" si="39"/>
        <v>37.020000000000003</v>
      </c>
      <c r="CZ601">
        <f t="shared" si="40"/>
        <v>3.32</v>
      </c>
      <c r="DA601">
        <f t="shared" si="41"/>
        <v>11.15</v>
      </c>
      <c r="DB601">
        <f t="shared" si="42"/>
        <v>152.72</v>
      </c>
      <c r="DC601">
        <f t="shared" si="43"/>
        <v>0</v>
      </c>
    </row>
    <row r="602" spans="1:107">
      <c r="A602">
        <f>ROW(Source!A958)</f>
        <v>958</v>
      </c>
      <c r="B602">
        <v>33525518</v>
      </c>
      <c r="C602">
        <v>35802094</v>
      </c>
      <c r="D602">
        <v>29364679</v>
      </c>
      <c r="E602">
        <v>1</v>
      </c>
      <c r="F602">
        <v>1</v>
      </c>
      <c r="G602">
        <v>1</v>
      </c>
      <c r="H602">
        <v>1</v>
      </c>
      <c r="I602" t="s">
        <v>705</v>
      </c>
      <c r="J602" t="s">
        <v>3</v>
      </c>
      <c r="K602" t="s">
        <v>706</v>
      </c>
      <c r="L602">
        <v>1369</v>
      </c>
      <c r="N602">
        <v>1013</v>
      </c>
      <c r="O602" t="s">
        <v>579</v>
      </c>
      <c r="P602" t="s">
        <v>579</v>
      </c>
      <c r="Q602">
        <v>1</v>
      </c>
      <c r="W602">
        <v>0</v>
      </c>
      <c r="X602">
        <v>931378261</v>
      </c>
      <c r="Y602">
        <v>30.48</v>
      </c>
      <c r="AA602">
        <v>0</v>
      </c>
      <c r="AB602">
        <v>0</v>
      </c>
      <c r="AC602">
        <v>0</v>
      </c>
      <c r="AD602">
        <v>282.02999999999997</v>
      </c>
      <c r="AE602">
        <v>0</v>
      </c>
      <c r="AF602">
        <v>0</v>
      </c>
      <c r="AG602">
        <v>0</v>
      </c>
      <c r="AH602">
        <v>282.02999999999997</v>
      </c>
      <c r="AI602">
        <v>1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30.48</v>
      </c>
      <c r="AU602" t="s">
        <v>3</v>
      </c>
      <c r="AV602">
        <v>1</v>
      </c>
      <c r="AW602">
        <v>2</v>
      </c>
      <c r="AX602">
        <v>35802096</v>
      </c>
      <c r="AY602">
        <v>1</v>
      </c>
      <c r="AZ602">
        <v>0</v>
      </c>
      <c r="BA602">
        <v>597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Y602*Source!I958</f>
        <v>1.524</v>
      </c>
      <c r="CY602">
        <f>AD602</f>
        <v>282.02999999999997</v>
      </c>
      <c r="CZ602">
        <f>AH602</f>
        <v>282.02999999999997</v>
      </c>
      <c r="DA602">
        <f>AL602</f>
        <v>1</v>
      </c>
      <c r="DB602">
        <f t="shared" si="42"/>
        <v>8596.27</v>
      </c>
      <c r="DC602">
        <f t="shared" si="43"/>
        <v>0</v>
      </c>
    </row>
    <row r="603" spans="1:107">
      <c r="A603">
        <f>ROW(Source!A958)</f>
        <v>958</v>
      </c>
      <c r="B603">
        <v>33525518</v>
      </c>
      <c r="C603">
        <v>35802094</v>
      </c>
      <c r="D603">
        <v>121548</v>
      </c>
      <c r="E603">
        <v>1</v>
      </c>
      <c r="F603">
        <v>1</v>
      </c>
      <c r="G603">
        <v>1</v>
      </c>
      <c r="H603">
        <v>1</v>
      </c>
      <c r="I603" t="s">
        <v>30</v>
      </c>
      <c r="J603" t="s">
        <v>3</v>
      </c>
      <c r="K603" t="s">
        <v>580</v>
      </c>
      <c r="L603">
        <v>608254</v>
      </c>
      <c r="N603">
        <v>1013</v>
      </c>
      <c r="O603" t="s">
        <v>581</v>
      </c>
      <c r="P603" t="s">
        <v>581</v>
      </c>
      <c r="Q603">
        <v>1</v>
      </c>
      <c r="W603">
        <v>0</v>
      </c>
      <c r="X603">
        <v>-185737400</v>
      </c>
      <c r="Y603">
        <v>0.03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3</v>
      </c>
      <c r="AT603">
        <v>0.03</v>
      </c>
      <c r="AU603" t="s">
        <v>3</v>
      </c>
      <c r="AV603">
        <v>2</v>
      </c>
      <c r="AW603">
        <v>2</v>
      </c>
      <c r="AX603">
        <v>35802097</v>
      </c>
      <c r="AY603">
        <v>1</v>
      </c>
      <c r="AZ603">
        <v>0</v>
      </c>
      <c r="BA603">
        <v>598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Y603*Source!I958</f>
        <v>1.5E-3</v>
      </c>
      <c r="CY603">
        <f>AD603</f>
        <v>0</v>
      </c>
      <c r="CZ603">
        <f>AH603</f>
        <v>0</v>
      </c>
      <c r="DA603">
        <f>AL603</f>
        <v>1</v>
      </c>
      <c r="DB603">
        <f t="shared" si="42"/>
        <v>0</v>
      </c>
      <c r="DC603">
        <f t="shared" si="43"/>
        <v>0</v>
      </c>
    </row>
    <row r="604" spans="1:107">
      <c r="A604">
        <f>ROW(Source!A958)</f>
        <v>958</v>
      </c>
      <c r="B604">
        <v>33525518</v>
      </c>
      <c r="C604">
        <v>35802094</v>
      </c>
      <c r="D604">
        <v>29172362</v>
      </c>
      <c r="E604">
        <v>1</v>
      </c>
      <c r="F604">
        <v>1</v>
      </c>
      <c r="G604">
        <v>1</v>
      </c>
      <c r="H604">
        <v>2</v>
      </c>
      <c r="I604" t="s">
        <v>707</v>
      </c>
      <c r="J604" t="s">
        <v>708</v>
      </c>
      <c r="K604" t="s">
        <v>709</v>
      </c>
      <c r="L604">
        <v>1368</v>
      </c>
      <c r="N604">
        <v>1011</v>
      </c>
      <c r="O604" t="s">
        <v>585</v>
      </c>
      <c r="P604" t="s">
        <v>585</v>
      </c>
      <c r="Q604">
        <v>1</v>
      </c>
      <c r="W604">
        <v>0</v>
      </c>
      <c r="X604">
        <v>2071614860</v>
      </c>
      <c r="Y604">
        <v>0.03</v>
      </c>
      <c r="AA604">
        <v>0</v>
      </c>
      <c r="AB604">
        <v>1089.32</v>
      </c>
      <c r="AC604">
        <v>427.95</v>
      </c>
      <c r="AD604">
        <v>0</v>
      </c>
      <c r="AE604">
        <v>0</v>
      </c>
      <c r="AF604">
        <v>134.65</v>
      </c>
      <c r="AG604">
        <v>13.5</v>
      </c>
      <c r="AH604">
        <v>0</v>
      </c>
      <c r="AI604">
        <v>1</v>
      </c>
      <c r="AJ604">
        <v>8.09</v>
      </c>
      <c r="AK604">
        <v>31.7</v>
      </c>
      <c r="AL604">
        <v>1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3</v>
      </c>
      <c r="AT604">
        <v>0.03</v>
      </c>
      <c r="AU604" t="s">
        <v>3</v>
      </c>
      <c r="AV604">
        <v>0</v>
      </c>
      <c r="AW604">
        <v>2</v>
      </c>
      <c r="AX604">
        <v>35802098</v>
      </c>
      <c r="AY604">
        <v>1</v>
      </c>
      <c r="AZ604">
        <v>0</v>
      </c>
      <c r="BA604">
        <v>599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Y604*Source!I958</f>
        <v>1.5E-3</v>
      </c>
      <c r="CY604">
        <f>AB604</f>
        <v>1089.32</v>
      </c>
      <c r="CZ604">
        <f>AF604</f>
        <v>134.65</v>
      </c>
      <c r="DA604">
        <f>AJ604</f>
        <v>8.09</v>
      </c>
      <c r="DB604">
        <f t="shared" si="42"/>
        <v>4.04</v>
      </c>
      <c r="DC604">
        <f t="shared" si="43"/>
        <v>0.41</v>
      </c>
    </row>
    <row r="605" spans="1:107">
      <c r="A605">
        <f>ROW(Source!A958)</f>
        <v>958</v>
      </c>
      <c r="B605">
        <v>33525518</v>
      </c>
      <c r="C605">
        <v>35802094</v>
      </c>
      <c r="D605">
        <v>29174913</v>
      </c>
      <c r="E605">
        <v>1</v>
      </c>
      <c r="F605">
        <v>1</v>
      </c>
      <c r="G605">
        <v>1</v>
      </c>
      <c r="H605">
        <v>2</v>
      </c>
      <c r="I605" t="s">
        <v>606</v>
      </c>
      <c r="J605" t="s">
        <v>607</v>
      </c>
      <c r="K605" t="s">
        <v>608</v>
      </c>
      <c r="L605">
        <v>1368</v>
      </c>
      <c r="N605">
        <v>1011</v>
      </c>
      <c r="O605" t="s">
        <v>585</v>
      </c>
      <c r="P605" t="s">
        <v>585</v>
      </c>
      <c r="Q605">
        <v>1</v>
      </c>
      <c r="W605">
        <v>0</v>
      </c>
      <c r="X605">
        <v>458544584</v>
      </c>
      <c r="Y605">
        <v>0.02</v>
      </c>
      <c r="AA605">
        <v>0</v>
      </c>
      <c r="AB605">
        <v>908.31</v>
      </c>
      <c r="AC605">
        <v>367.72</v>
      </c>
      <c r="AD605">
        <v>0</v>
      </c>
      <c r="AE605">
        <v>0</v>
      </c>
      <c r="AF605">
        <v>87.17</v>
      </c>
      <c r="AG605">
        <v>11.6</v>
      </c>
      <c r="AH605">
        <v>0</v>
      </c>
      <c r="AI605">
        <v>1</v>
      </c>
      <c r="AJ605">
        <v>10.42</v>
      </c>
      <c r="AK605">
        <v>31.7</v>
      </c>
      <c r="AL605">
        <v>1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3</v>
      </c>
      <c r="AT605">
        <v>0.02</v>
      </c>
      <c r="AU605" t="s">
        <v>3</v>
      </c>
      <c r="AV605">
        <v>0</v>
      </c>
      <c r="AW605">
        <v>2</v>
      </c>
      <c r="AX605">
        <v>35802099</v>
      </c>
      <c r="AY605">
        <v>1</v>
      </c>
      <c r="AZ605">
        <v>0</v>
      </c>
      <c r="BA605">
        <v>600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Y605*Source!I958</f>
        <v>1E-3</v>
      </c>
      <c r="CY605">
        <f>AB605</f>
        <v>908.31</v>
      </c>
      <c r="CZ605">
        <f>AF605</f>
        <v>87.17</v>
      </c>
      <c r="DA605">
        <f>AJ605</f>
        <v>10.42</v>
      </c>
      <c r="DB605">
        <f t="shared" si="42"/>
        <v>1.74</v>
      </c>
      <c r="DC605">
        <f t="shared" si="43"/>
        <v>0.23</v>
      </c>
    </row>
    <row r="606" spans="1:107">
      <c r="A606">
        <f>ROW(Source!A958)</f>
        <v>958</v>
      </c>
      <c r="B606">
        <v>33525518</v>
      </c>
      <c r="C606">
        <v>35802094</v>
      </c>
      <c r="D606">
        <v>29114246</v>
      </c>
      <c r="E606">
        <v>1</v>
      </c>
      <c r="F606">
        <v>1</v>
      </c>
      <c r="G606">
        <v>1</v>
      </c>
      <c r="H606">
        <v>3</v>
      </c>
      <c r="I606" t="s">
        <v>710</v>
      </c>
      <c r="J606" t="s">
        <v>711</v>
      </c>
      <c r="K606" t="s">
        <v>712</v>
      </c>
      <c r="L606">
        <v>1346</v>
      </c>
      <c r="N606">
        <v>1009</v>
      </c>
      <c r="O606" t="s">
        <v>191</v>
      </c>
      <c r="P606" t="s">
        <v>191</v>
      </c>
      <c r="Q606">
        <v>1</v>
      </c>
      <c r="W606">
        <v>0</v>
      </c>
      <c r="X606">
        <v>-421273247</v>
      </c>
      <c r="Y606">
        <v>1.5</v>
      </c>
      <c r="AA606">
        <v>79.64</v>
      </c>
      <c r="AB606">
        <v>0</v>
      </c>
      <c r="AC606">
        <v>0</v>
      </c>
      <c r="AD606">
        <v>0</v>
      </c>
      <c r="AE606">
        <v>9.0399999999999991</v>
      </c>
      <c r="AF606">
        <v>0</v>
      </c>
      <c r="AG606">
        <v>0</v>
      </c>
      <c r="AH606">
        <v>0</v>
      </c>
      <c r="AI606">
        <v>8.81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3</v>
      </c>
      <c r="AT606">
        <v>1.5</v>
      </c>
      <c r="AU606" t="s">
        <v>3</v>
      </c>
      <c r="AV606">
        <v>0</v>
      </c>
      <c r="AW606">
        <v>2</v>
      </c>
      <c r="AX606">
        <v>35802100</v>
      </c>
      <c r="AY606">
        <v>1</v>
      </c>
      <c r="AZ606">
        <v>0</v>
      </c>
      <c r="BA606">
        <v>601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Y606*Source!I958</f>
        <v>7.5000000000000011E-2</v>
      </c>
      <c r="CY606">
        <f t="shared" ref="CY606:CY612" si="44">AA606</f>
        <v>79.64</v>
      </c>
      <c r="CZ606">
        <f t="shared" ref="CZ606:CZ612" si="45">AE606</f>
        <v>9.0399999999999991</v>
      </c>
      <c r="DA606">
        <f t="shared" ref="DA606:DA612" si="46">AI606</f>
        <v>8.81</v>
      </c>
      <c r="DB606">
        <f t="shared" si="42"/>
        <v>13.56</v>
      </c>
      <c r="DC606">
        <f t="shared" si="43"/>
        <v>0</v>
      </c>
    </row>
    <row r="607" spans="1:107">
      <c r="A607">
        <f>ROW(Source!A958)</f>
        <v>958</v>
      </c>
      <c r="B607">
        <v>33525518</v>
      </c>
      <c r="C607">
        <v>35802094</v>
      </c>
      <c r="D607">
        <v>29110838</v>
      </c>
      <c r="E607">
        <v>1</v>
      </c>
      <c r="F607">
        <v>1</v>
      </c>
      <c r="G607">
        <v>1</v>
      </c>
      <c r="H607">
        <v>3</v>
      </c>
      <c r="I607" t="s">
        <v>713</v>
      </c>
      <c r="J607" t="s">
        <v>714</v>
      </c>
      <c r="K607" t="s">
        <v>715</v>
      </c>
      <c r="L607">
        <v>1346</v>
      </c>
      <c r="N607">
        <v>1009</v>
      </c>
      <c r="O607" t="s">
        <v>191</v>
      </c>
      <c r="P607" t="s">
        <v>191</v>
      </c>
      <c r="Q607">
        <v>1</v>
      </c>
      <c r="W607">
        <v>0</v>
      </c>
      <c r="X607">
        <v>-667794164</v>
      </c>
      <c r="Y607">
        <v>0.42</v>
      </c>
      <c r="AA607">
        <v>100.04</v>
      </c>
      <c r="AB607">
        <v>0</v>
      </c>
      <c r="AC607">
        <v>0</v>
      </c>
      <c r="AD607">
        <v>0</v>
      </c>
      <c r="AE607">
        <v>30.5</v>
      </c>
      <c r="AF607">
        <v>0</v>
      </c>
      <c r="AG607">
        <v>0</v>
      </c>
      <c r="AH607">
        <v>0</v>
      </c>
      <c r="AI607">
        <v>3.28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0</v>
      </c>
      <c r="AQ607">
        <v>0</v>
      </c>
      <c r="AR607">
        <v>0</v>
      </c>
      <c r="AS607" t="s">
        <v>3</v>
      </c>
      <c r="AT607">
        <v>0.42</v>
      </c>
      <c r="AU607" t="s">
        <v>3</v>
      </c>
      <c r="AV607">
        <v>0</v>
      </c>
      <c r="AW607">
        <v>2</v>
      </c>
      <c r="AX607">
        <v>35802101</v>
      </c>
      <c r="AY607">
        <v>1</v>
      </c>
      <c r="AZ607">
        <v>0</v>
      </c>
      <c r="BA607">
        <v>602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Y607*Source!I958</f>
        <v>2.1000000000000001E-2</v>
      </c>
      <c r="CY607">
        <f t="shared" si="44"/>
        <v>100.04</v>
      </c>
      <c r="CZ607">
        <f t="shared" si="45"/>
        <v>30.5</v>
      </c>
      <c r="DA607">
        <f t="shared" si="46"/>
        <v>3.28</v>
      </c>
      <c r="DB607">
        <f t="shared" si="42"/>
        <v>12.81</v>
      </c>
      <c r="DC607">
        <f t="shared" si="43"/>
        <v>0</v>
      </c>
    </row>
    <row r="608" spans="1:107">
      <c r="A608">
        <f>ROW(Source!A958)</f>
        <v>958</v>
      </c>
      <c r="B608">
        <v>33525518</v>
      </c>
      <c r="C608">
        <v>35802094</v>
      </c>
      <c r="D608">
        <v>29149204</v>
      </c>
      <c r="E608">
        <v>1</v>
      </c>
      <c r="F608">
        <v>1</v>
      </c>
      <c r="G608">
        <v>1</v>
      </c>
      <c r="H608">
        <v>3</v>
      </c>
      <c r="I608" t="s">
        <v>716</v>
      </c>
      <c r="J608" t="s">
        <v>717</v>
      </c>
      <c r="K608" t="s">
        <v>718</v>
      </c>
      <c r="L608">
        <v>1348</v>
      </c>
      <c r="N608">
        <v>1009</v>
      </c>
      <c r="O608" t="s">
        <v>28</v>
      </c>
      <c r="P608" t="s">
        <v>28</v>
      </c>
      <c r="Q608">
        <v>1000</v>
      </c>
      <c r="W608">
        <v>0</v>
      </c>
      <c r="X608">
        <v>-1132764130</v>
      </c>
      <c r="Y608">
        <v>3.15E-3</v>
      </c>
      <c r="AA608">
        <v>4963.8599999999997</v>
      </c>
      <c r="AB608">
        <v>0</v>
      </c>
      <c r="AC608">
        <v>0</v>
      </c>
      <c r="AD608">
        <v>0</v>
      </c>
      <c r="AE608">
        <v>729.98</v>
      </c>
      <c r="AF608">
        <v>0</v>
      </c>
      <c r="AG608">
        <v>0</v>
      </c>
      <c r="AH608">
        <v>0</v>
      </c>
      <c r="AI608">
        <v>6.8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3</v>
      </c>
      <c r="AT608">
        <v>3.15E-3</v>
      </c>
      <c r="AU608" t="s">
        <v>3</v>
      </c>
      <c r="AV608">
        <v>0</v>
      </c>
      <c r="AW608">
        <v>2</v>
      </c>
      <c r="AX608">
        <v>35802102</v>
      </c>
      <c r="AY608">
        <v>1</v>
      </c>
      <c r="AZ608">
        <v>0</v>
      </c>
      <c r="BA608">
        <v>603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Y608*Source!I958</f>
        <v>1.5750000000000001E-4</v>
      </c>
      <c r="CY608">
        <f t="shared" si="44"/>
        <v>4963.8599999999997</v>
      </c>
      <c r="CZ608">
        <f t="shared" si="45"/>
        <v>729.98</v>
      </c>
      <c r="DA608">
        <f t="shared" si="46"/>
        <v>6.8</v>
      </c>
      <c r="DB608">
        <f t="shared" si="42"/>
        <v>2.2999999999999998</v>
      </c>
      <c r="DC608">
        <f t="shared" si="43"/>
        <v>0</v>
      </c>
    </row>
    <row r="609" spans="1:107">
      <c r="A609">
        <f>ROW(Source!A958)</f>
        <v>958</v>
      </c>
      <c r="B609">
        <v>33525518</v>
      </c>
      <c r="C609">
        <v>35802094</v>
      </c>
      <c r="D609">
        <v>29156251</v>
      </c>
      <c r="E609">
        <v>1</v>
      </c>
      <c r="F609">
        <v>1</v>
      </c>
      <c r="G609">
        <v>1</v>
      </c>
      <c r="H609">
        <v>3</v>
      </c>
      <c r="I609" t="s">
        <v>236</v>
      </c>
      <c r="J609" t="s">
        <v>239</v>
      </c>
      <c r="K609" t="s">
        <v>237</v>
      </c>
      <c r="L609">
        <v>1354</v>
      </c>
      <c r="N609">
        <v>1010</v>
      </c>
      <c r="O609" t="s">
        <v>238</v>
      </c>
      <c r="P609" t="s">
        <v>238</v>
      </c>
      <c r="Q609">
        <v>1</v>
      </c>
      <c r="W609">
        <v>0</v>
      </c>
      <c r="X609">
        <v>-652224790</v>
      </c>
      <c r="Y609">
        <v>100</v>
      </c>
      <c r="AA609">
        <v>52.5</v>
      </c>
      <c r="AB609">
        <v>0</v>
      </c>
      <c r="AC609">
        <v>0</v>
      </c>
      <c r="AD609">
        <v>0</v>
      </c>
      <c r="AE609">
        <v>7.62</v>
      </c>
      <c r="AF609">
        <v>0</v>
      </c>
      <c r="AG609">
        <v>0</v>
      </c>
      <c r="AH609">
        <v>0</v>
      </c>
      <c r="AI609">
        <v>6.89</v>
      </c>
      <c r="AJ609">
        <v>1</v>
      </c>
      <c r="AK609">
        <v>1</v>
      </c>
      <c r="AL609">
        <v>1</v>
      </c>
      <c r="AN609">
        <v>0</v>
      </c>
      <c r="AO609">
        <v>0</v>
      </c>
      <c r="AP609">
        <v>0</v>
      </c>
      <c r="AQ609">
        <v>0</v>
      </c>
      <c r="AR609">
        <v>0</v>
      </c>
      <c r="AS609" t="s">
        <v>3</v>
      </c>
      <c r="AT609">
        <v>100</v>
      </c>
      <c r="AU609" t="s">
        <v>3</v>
      </c>
      <c r="AV609">
        <v>0</v>
      </c>
      <c r="AW609">
        <v>1</v>
      </c>
      <c r="AX609">
        <v>-1</v>
      </c>
      <c r="AY609">
        <v>0</v>
      </c>
      <c r="AZ609">
        <v>0</v>
      </c>
      <c r="BA609" t="s">
        <v>3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Y609*Source!I958</f>
        <v>5</v>
      </c>
      <c r="CY609">
        <f t="shared" si="44"/>
        <v>52.5</v>
      </c>
      <c r="CZ609">
        <f t="shared" si="45"/>
        <v>7.62</v>
      </c>
      <c r="DA609">
        <f t="shared" si="46"/>
        <v>6.89</v>
      </c>
      <c r="DB609">
        <f t="shared" si="42"/>
        <v>762</v>
      </c>
      <c r="DC609">
        <f t="shared" si="43"/>
        <v>0</v>
      </c>
    </row>
    <row r="610" spans="1:107">
      <c r="A610">
        <f>ROW(Source!A958)</f>
        <v>958</v>
      </c>
      <c r="B610">
        <v>33525518</v>
      </c>
      <c r="C610">
        <v>35802094</v>
      </c>
      <c r="D610">
        <v>29156142</v>
      </c>
      <c r="E610">
        <v>1</v>
      </c>
      <c r="F610">
        <v>1</v>
      </c>
      <c r="G610">
        <v>1</v>
      </c>
      <c r="H610">
        <v>3</v>
      </c>
      <c r="I610" t="s">
        <v>228</v>
      </c>
      <c r="J610" t="s">
        <v>231</v>
      </c>
      <c r="K610" t="s">
        <v>229</v>
      </c>
      <c r="L610">
        <v>1356</v>
      </c>
      <c r="N610">
        <v>1010</v>
      </c>
      <c r="O610" t="s">
        <v>230</v>
      </c>
      <c r="P610" t="s">
        <v>230</v>
      </c>
      <c r="Q610">
        <v>1000</v>
      </c>
      <c r="W610">
        <v>0</v>
      </c>
      <c r="X610">
        <v>-1152774928</v>
      </c>
      <c r="Y610">
        <v>1</v>
      </c>
      <c r="AA610">
        <v>5115.96</v>
      </c>
      <c r="AB610">
        <v>0</v>
      </c>
      <c r="AC610">
        <v>0</v>
      </c>
      <c r="AD610">
        <v>0</v>
      </c>
      <c r="AE610">
        <v>1998.42</v>
      </c>
      <c r="AF610">
        <v>0</v>
      </c>
      <c r="AG610">
        <v>0</v>
      </c>
      <c r="AH610">
        <v>0</v>
      </c>
      <c r="AI610">
        <v>2.56</v>
      </c>
      <c r="AJ610">
        <v>1</v>
      </c>
      <c r="AK610">
        <v>1</v>
      </c>
      <c r="AL610">
        <v>1</v>
      </c>
      <c r="AN610">
        <v>0</v>
      </c>
      <c r="AO610">
        <v>0</v>
      </c>
      <c r="AP610">
        <v>0</v>
      </c>
      <c r="AQ610">
        <v>0</v>
      </c>
      <c r="AR610">
        <v>0</v>
      </c>
      <c r="AS610" t="s">
        <v>3</v>
      </c>
      <c r="AT610">
        <v>1</v>
      </c>
      <c r="AU610" t="s">
        <v>3</v>
      </c>
      <c r="AV610">
        <v>0</v>
      </c>
      <c r="AW610">
        <v>1</v>
      </c>
      <c r="AX610">
        <v>-1</v>
      </c>
      <c r="AY610">
        <v>0</v>
      </c>
      <c r="AZ610">
        <v>0</v>
      </c>
      <c r="BA610" t="s">
        <v>3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Y610*Source!I958</f>
        <v>0.05</v>
      </c>
      <c r="CY610">
        <f t="shared" si="44"/>
        <v>5115.96</v>
      </c>
      <c r="CZ610">
        <f t="shared" si="45"/>
        <v>1998.42</v>
      </c>
      <c r="DA610">
        <f t="shared" si="46"/>
        <v>2.56</v>
      </c>
      <c r="DB610">
        <f t="shared" si="42"/>
        <v>1998.42</v>
      </c>
      <c r="DC610">
        <f t="shared" si="43"/>
        <v>0</v>
      </c>
    </row>
    <row r="611" spans="1:107">
      <c r="A611">
        <f>ROW(Source!A958)</f>
        <v>958</v>
      </c>
      <c r="B611">
        <v>33525518</v>
      </c>
      <c r="C611">
        <v>35802094</v>
      </c>
      <c r="D611">
        <v>29170678</v>
      </c>
      <c r="E611">
        <v>1</v>
      </c>
      <c r="F611">
        <v>1</v>
      </c>
      <c r="G611">
        <v>1</v>
      </c>
      <c r="H611">
        <v>3</v>
      </c>
      <c r="I611" t="s">
        <v>719</v>
      </c>
      <c r="J611" t="s">
        <v>720</v>
      </c>
      <c r="K611" t="s">
        <v>721</v>
      </c>
      <c r="L611">
        <v>1354</v>
      </c>
      <c r="N611">
        <v>1010</v>
      </c>
      <c r="O611" t="s">
        <v>238</v>
      </c>
      <c r="P611" t="s">
        <v>238</v>
      </c>
      <c r="Q611">
        <v>1</v>
      </c>
      <c r="W611">
        <v>0</v>
      </c>
      <c r="X611">
        <v>-808655695</v>
      </c>
      <c r="Y611">
        <v>102</v>
      </c>
      <c r="AA611">
        <v>0.69</v>
      </c>
      <c r="AB611">
        <v>0</v>
      </c>
      <c r="AC611">
        <v>0</v>
      </c>
      <c r="AD611">
        <v>0</v>
      </c>
      <c r="AE611">
        <v>0.28000000000000003</v>
      </c>
      <c r="AF611">
        <v>0</v>
      </c>
      <c r="AG611">
        <v>0</v>
      </c>
      <c r="AH611">
        <v>0</v>
      </c>
      <c r="AI611">
        <v>2.46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 t="s">
        <v>3</v>
      </c>
      <c r="AT611">
        <v>102</v>
      </c>
      <c r="AU611" t="s">
        <v>3</v>
      </c>
      <c r="AV611">
        <v>0</v>
      </c>
      <c r="AW611">
        <v>2</v>
      </c>
      <c r="AX611">
        <v>35802103</v>
      </c>
      <c r="AY611">
        <v>1</v>
      </c>
      <c r="AZ611">
        <v>0</v>
      </c>
      <c r="BA611">
        <v>604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Y611*Source!I958</f>
        <v>5.1000000000000005</v>
      </c>
      <c r="CY611">
        <f t="shared" si="44"/>
        <v>0.69</v>
      </c>
      <c r="CZ611">
        <f t="shared" si="45"/>
        <v>0.28000000000000003</v>
      </c>
      <c r="DA611">
        <f t="shared" si="46"/>
        <v>2.46</v>
      </c>
      <c r="DB611">
        <f t="shared" si="42"/>
        <v>28.56</v>
      </c>
      <c r="DC611">
        <f t="shared" si="43"/>
        <v>0</v>
      </c>
    </row>
    <row r="612" spans="1:107">
      <c r="A612">
        <f>ROW(Source!A958)</f>
        <v>958</v>
      </c>
      <c r="B612">
        <v>33525518</v>
      </c>
      <c r="C612">
        <v>35802094</v>
      </c>
      <c r="D612">
        <v>29171808</v>
      </c>
      <c r="E612">
        <v>1</v>
      </c>
      <c r="F612">
        <v>1</v>
      </c>
      <c r="G612">
        <v>1</v>
      </c>
      <c r="H612">
        <v>3</v>
      </c>
      <c r="I612" t="s">
        <v>722</v>
      </c>
      <c r="J612" t="s">
        <v>723</v>
      </c>
      <c r="K612" t="s">
        <v>724</v>
      </c>
      <c r="L612">
        <v>1374</v>
      </c>
      <c r="N612">
        <v>1013</v>
      </c>
      <c r="O612" t="s">
        <v>725</v>
      </c>
      <c r="P612" t="s">
        <v>725</v>
      </c>
      <c r="Q612">
        <v>1</v>
      </c>
      <c r="W612">
        <v>0</v>
      </c>
      <c r="X612">
        <v>-915781824</v>
      </c>
      <c r="Y612">
        <v>6.05</v>
      </c>
      <c r="AA612">
        <v>1</v>
      </c>
      <c r="AB612">
        <v>0</v>
      </c>
      <c r="AC612">
        <v>0</v>
      </c>
      <c r="AD612">
        <v>0</v>
      </c>
      <c r="AE612">
        <v>1</v>
      </c>
      <c r="AF612">
        <v>0</v>
      </c>
      <c r="AG612">
        <v>0</v>
      </c>
      <c r="AH612">
        <v>0</v>
      </c>
      <c r="AI612">
        <v>1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3</v>
      </c>
      <c r="AT612">
        <v>6.05</v>
      </c>
      <c r="AU612" t="s">
        <v>3</v>
      </c>
      <c r="AV612">
        <v>0</v>
      </c>
      <c r="AW612">
        <v>2</v>
      </c>
      <c r="AX612">
        <v>35802104</v>
      </c>
      <c r="AY612">
        <v>1</v>
      </c>
      <c r="AZ612">
        <v>0</v>
      </c>
      <c r="BA612">
        <v>605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Y612*Source!I958</f>
        <v>0.30249999999999999</v>
      </c>
      <c r="CY612">
        <f t="shared" si="44"/>
        <v>1</v>
      </c>
      <c r="CZ612">
        <f t="shared" si="45"/>
        <v>1</v>
      </c>
      <c r="DA612">
        <f t="shared" si="46"/>
        <v>1</v>
      </c>
      <c r="DB612">
        <f t="shared" si="42"/>
        <v>6.05</v>
      </c>
      <c r="DC612">
        <f t="shared" si="43"/>
        <v>0</v>
      </c>
    </row>
    <row r="613" spans="1:107">
      <c r="A613">
        <f>ROW(Source!A961)</f>
        <v>961</v>
      </c>
      <c r="B613">
        <v>33525518</v>
      </c>
      <c r="C613">
        <v>35802095</v>
      </c>
      <c r="D613">
        <v>29364679</v>
      </c>
      <c r="E613">
        <v>1</v>
      </c>
      <c r="F613">
        <v>1</v>
      </c>
      <c r="G613">
        <v>1</v>
      </c>
      <c r="H613">
        <v>1</v>
      </c>
      <c r="I613" t="s">
        <v>705</v>
      </c>
      <c r="J613" t="s">
        <v>3</v>
      </c>
      <c r="K613" t="s">
        <v>706</v>
      </c>
      <c r="L613">
        <v>1369</v>
      </c>
      <c r="N613">
        <v>1013</v>
      </c>
      <c r="O613" t="s">
        <v>579</v>
      </c>
      <c r="P613" t="s">
        <v>579</v>
      </c>
      <c r="Q613">
        <v>1</v>
      </c>
      <c r="W613">
        <v>0</v>
      </c>
      <c r="X613">
        <v>931378261</v>
      </c>
      <c r="Y613">
        <v>26.24</v>
      </c>
      <c r="AA613">
        <v>0</v>
      </c>
      <c r="AB613">
        <v>0</v>
      </c>
      <c r="AC613">
        <v>0</v>
      </c>
      <c r="AD613">
        <v>282.02999999999997</v>
      </c>
      <c r="AE613">
        <v>0</v>
      </c>
      <c r="AF613">
        <v>0</v>
      </c>
      <c r="AG613">
        <v>0</v>
      </c>
      <c r="AH613">
        <v>282.02999999999997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0</v>
      </c>
      <c r="AQ613">
        <v>0</v>
      </c>
      <c r="AR613">
        <v>0</v>
      </c>
      <c r="AS613" t="s">
        <v>3</v>
      </c>
      <c r="AT613">
        <v>26.24</v>
      </c>
      <c r="AU613" t="s">
        <v>3</v>
      </c>
      <c r="AV613">
        <v>1</v>
      </c>
      <c r="AW613">
        <v>2</v>
      </c>
      <c r="AX613">
        <v>35802105</v>
      </c>
      <c r="AY613">
        <v>1</v>
      </c>
      <c r="AZ613">
        <v>0</v>
      </c>
      <c r="BA613">
        <v>606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Y613*Source!I961</f>
        <v>0.26239999999999997</v>
      </c>
      <c r="CY613">
        <f>AD613</f>
        <v>282.02999999999997</v>
      </c>
      <c r="CZ613">
        <f>AH613</f>
        <v>282.02999999999997</v>
      </c>
      <c r="DA613">
        <f>AL613</f>
        <v>1</v>
      </c>
      <c r="DB613">
        <f t="shared" si="42"/>
        <v>7400.47</v>
      </c>
      <c r="DC613">
        <f t="shared" si="43"/>
        <v>0</v>
      </c>
    </row>
    <row r="614" spans="1:107">
      <c r="A614">
        <f>ROW(Source!A961)</f>
        <v>961</v>
      </c>
      <c r="B614">
        <v>33525518</v>
      </c>
      <c r="C614">
        <v>35802095</v>
      </c>
      <c r="D614">
        <v>121548</v>
      </c>
      <c r="E614">
        <v>1</v>
      </c>
      <c r="F614">
        <v>1</v>
      </c>
      <c r="G614">
        <v>1</v>
      </c>
      <c r="H614">
        <v>1</v>
      </c>
      <c r="I614" t="s">
        <v>30</v>
      </c>
      <c r="J614" t="s">
        <v>3</v>
      </c>
      <c r="K614" t="s">
        <v>580</v>
      </c>
      <c r="L614">
        <v>608254</v>
      </c>
      <c r="N614">
        <v>1013</v>
      </c>
      <c r="O614" t="s">
        <v>581</v>
      </c>
      <c r="P614" t="s">
        <v>581</v>
      </c>
      <c r="Q614">
        <v>1</v>
      </c>
      <c r="W614">
        <v>0</v>
      </c>
      <c r="X614">
        <v>-185737400</v>
      </c>
      <c r="Y614">
        <v>0.03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0</v>
      </c>
      <c r="AQ614">
        <v>0</v>
      </c>
      <c r="AR614">
        <v>0</v>
      </c>
      <c r="AS614" t="s">
        <v>3</v>
      </c>
      <c r="AT614">
        <v>0.03</v>
      </c>
      <c r="AU614" t="s">
        <v>3</v>
      </c>
      <c r="AV614">
        <v>2</v>
      </c>
      <c r="AW614">
        <v>2</v>
      </c>
      <c r="AX614">
        <v>35802106</v>
      </c>
      <c r="AY614">
        <v>1</v>
      </c>
      <c r="AZ614">
        <v>0</v>
      </c>
      <c r="BA614">
        <v>607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Y614*Source!I961</f>
        <v>2.9999999999999997E-4</v>
      </c>
      <c r="CY614">
        <f>AD614</f>
        <v>0</v>
      </c>
      <c r="CZ614">
        <f>AH614</f>
        <v>0</v>
      </c>
      <c r="DA614">
        <f>AL614</f>
        <v>1</v>
      </c>
      <c r="DB614">
        <f t="shared" si="42"/>
        <v>0</v>
      </c>
      <c r="DC614">
        <f t="shared" si="43"/>
        <v>0</v>
      </c>
    </row>
    <row r="615" spans="1:107">
      <c r="A615">
        <f>ROW(Source!A961)</f>
        <v>961</v>
      </c>
      <c r="B615">
        <v>33525518</v>
      </c>
      <c r="C615">
        <v>35802095</v>
      </c>
      <c r="D615">
        <v>29172362</v>
      </c>
      <c r="E615">
        <v>1</v>
      </c>
      <c r="F615">
        <v>1</v>
      </c>
      <c r="G615">
        <v>1</v>
      </c>
      <c r="H615">
        <v>2</v>
      </c>
      <c r="I615" t="s">
        <v>707</v>
      </c>
      <c r="J615" t="s">
        <v>708</v>
      </c>
      <c r="K615" t="s">
        <v>709</v>
      </c>
      <c r="L615">
        <v>1368</v>
      </c>
      <c r="N615">
        <v>1011</v>
      </c>
      <c r="O615" t="s">
        <v>585</v>
      </c>
      <c r="P615" t="s">
        <v>585</v>
      </c>
      <c r="Q615">
        <v>1</v>
      </c>
      <c r="W615">
        <v>0</v>
      </c>
      <c r="X615">
        <v>2071614860</v>
      </c>
      <c r="Y615">
        <v>0.03</v>
      </c>
      <c r="AA615">
        <v>0</v>
      </c>
      <c r="AB615">
        <v>1089.32</v>
      </c>
      <c r="AC615">
        <v>427.95</v>
      </c>
      <c r="AD615">
        <v>0</v>
      </c>
      <c r="AE615">
        <v>0</v>
      </c>
      <c r="AF615">
        <v>134.65</v>
      </c>
      <c r="AG615">
        <v>13.5</v>
      </c>
      <c r="AH615">
        <v>0</v>
      </c>
      <c r="AI615">
        <v>1</v>
      </c>
      <c r="AJ615">
        <v>8.09</v>
      </c>
      <c r="AK615">
        <v>31.7</v>
      </c>
      <c r="AL615">
        <v>1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3</v>
      </c>
      <c r="AT615">
        <v>0.03</v>
      </c>
      <c r="AU615" t="s">
        <v>3</v>
      </c>
      <c r="AV615">
        <v>0</v>
      </c>
      <c r="AW615">
        <v>2</v>
      </c>
      <c r="AX615">
        <v>35802107</v>
      </c>
      <c r="AY615">
        <v>1</v>
      </c>
      <c r="AZ615">
        <v>0</v>
      </c>
      <c r="BA615">
        <v>608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Y615*Source!I961</f>
        <v>2.9999999999999997E-4</v>
      </c>
      <c r="CY615">
        <f>AB615</f>
        <v>1089.32</v>
      </c>
      <c r="CZ615">
        <f>AF615</f>
        <v>134.65</v>
      </c>
      <c r="DA615">
        <f>AJ615</f>
        <v>8.09</v>
      </c>
      <c r="DB615">
        <f t="shared" si="42"/>
        <v>4.04</v>
      </c>
      <c r="DC615">
        <f t="shared" si="43"/>
        <v>0.41</v>
      </c>
    </row>
    <row r="616" spans="1:107">
      <c r="A616">
        <f>ROW(Source!A961)</f>
        <v>961</v>
      </c>
      <c r="B616">
        <v>33525518</v>
      </c>
      <c r="C616">
        <v>35802095</v>
      </c>
      <c r="D616">
        <v>29174913</v>
      </c>
      <c r="E616">
        <v>1</v>
      </c>
      <c r="F616">
        <v>1</v>
      </c>
      <c r="G616">
        <v>1</v>
      </c>
      <c r="H616">
        <v>2</v>
      </c>
      <c r="I616" t="s">
        <v>606</v>
      </c>
      <c r="J616" t="s">
        <v>607</v>
      </c>
      <c r="K616" t="s">
        <v>608</v>
      </c>
      <c r="L616">
        <v>1368</v>
      </c>
      <c r="N616">
        <v>1011</v>
      </c>
      <c r="O616" t="s">
        <v>585</v>
      </c>
      <c r="P616" t="s">
        <v>585</v>
      </c>
      <c r="Q616">
        <v>1</v>
      </c>
      <c r="W616">
        <v>0</v>
      </c>
      <c r="X616">
        <v>458544584</v>
      </c>
      <c r="Y616">
        <v>0.02</v>
      </c>
      <c r="AA616">
        <v>0</v>
      </c>
      <c r="AB616">
        <v>908.31</v>
      </c>
      <c r="AC616">
        <v>367.72</v>
      </c>
      <c r="AD616">
        <v>0</v>
      </c>
      <c r="AE616">
        <v>0</v>
      </c>
      <c r="AF616">
        <v>87.17</v>
      </c>
      <c r="AG616">
        <v>11.6</v>
      </c>
      <c r="AH616">
        <v>0</v>
      </c>
      <c r="AI616">
        <v>1</v>
      </c>
      <c r="AJ616">
        <v>10.42</v>
      </c>
      <c r="AK616">
        <v>31.7</v>
      </c>
      <c r="AL616">
        <v>1</v>
      </c>
      <c r="AN616">
        <v>0</v>
      </c>
      <c r="AO616">
        <v>1</v>
      </c>
      <c r="AP616">
        <v>0</v>
      </c>
      <c r="AQ616">
        <v>0</v>
      </c>
      <c r="AR616">
        <v>0</v>
      </c>
      <c r="AS616" t="s">
        <v>3</v>
      </c>
      <c r="AT616">
        <v>0.02</v>
      </c>
      <c r="AU616" t="s">
        <v>3</v>
      </c>
      <c r="AV616">
        <v>0</v>
      </c>
      <c r="AW616">
        <v>2</v>
      </c>
      <c r="AX616">
        <v>35802108</v>
      </c>
      <c r="AY616">
        <v>1</v>
      </c>
      <c r="AZ616">
        <v>0</v>
      </c>
      <c r="BA616">
        <v>609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Y616*Source!I961</f>
        <v>2.0000000000000001E-4</v>
      </c>
      <c r="CY616">
        <f>AB616</f>
        <v>908.31</v>
      </c>
      <c r="CZ616">
        <f>AF616</f>
        <v>87.17</v>
      </c>
      <c r="DA616">
        <f>AJ616</f>
        <v>10.42</v>
      </c>
      <c r="DB616">
        <f t="shared" si="42"/>
        <v>1.74</v>
      </c>
      <c r="DC616">
        <f t="shared" si="43"/>
        <v>0.23</v>
      </c>
    </row>
    <row r="617" spans="1:107">
      <c r="A617">
        <f>ROW(Source!A961)</f>
        <v>961</v>
      </c>
      <c r="B617">
        <v>33525518</v>
      </c>
      <c r="C617">
        <v>35802095</v>
      </c>
      <c r="D617">
        <v>29149204</v>
      </c>
      <c r="E617">
        <v>1</v>
      </c>
      <c r="F617">
        <v>1</v>
      </c>
      <c r="G617">
        <v>1</v>
      </c>
      <c r="H617">
        <v>3</v>
      </c>
      <c r="I617" t="s">
        <v>716</v>
      </c>
      <c r="J617" t="s">
        <v>717</v>
      </c>
      <c r="K617" t="s">
        <v>718</v>
      </c>
      <c r="L617">
        <v>1348</v>
      </c>
      <c r="N617">
        <v>1009</v>
      </c>
      <c r="O617" t="s">
        <v>28</v>
      </c>
      <c r="P617" t="s">
        <v>28</v>
      </c>
      <c r="Q617">
        <v>1000</v>
      </c>
      <c r="W617">
        <v>0</v>
      </c>
      <c r="X617">
        <v>-1132764130</v>
      </c>
      <c r="Y617">
        <v>3.15E-3</v>
      </c>
      <c r="AA617">
        <v>4963.8599999999997</v>
      </c>
      <c r="AB617">
        <v>0</v>
      </c>
      <c r="AC617">
        <v>0</v>
      </c>
      <c r="AD617">
        <v>0</v>
      </c>
      <c r="AE617">
        <v>729.98</v>
      </c>
      <c r="AF617">
        <v>0</v>
      </c>
      <c r="AG617">
        <v>0</v>
      </c>
      <c r="AH617">
        <v>0</v>
      </c>
      <c r="AI617">
        <v>6.8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3</v>
      </c>
      <c r="AT617">
        <v>3.15E-3</v>
      </c>
      <c r="AU617" t="s">
        <v>3</v>
      </c>
      <c r="AV617">
        <v>0</v>
      </c>
      <c r="AW617">
        <v>2</v>
      </c>
      <c r="AX617">
        <v>35802109</v>
      </c>
      <c r="AY617">
        <v>1</v>
      </c>
      <c r="AZ617">
        <v>0</v>
      </c>
      <c r="BA617">
        <v>610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Y617*Source!I961</f>
        <v>3.15E-5</v>
      </c>
      <c r="CY617">
        <f>AA617</f>
        <v>4963.8599999999997</v>
      </c>
      <c r="CZ617">
        <f>AE617</f>
        <v>729.98</v>
      </c>
      <c r="DA617">
        <f>AI617</f>
        <v>6.8</v>
      </c>
      <c r="DB617">
        <f t="shared" si="42"/>
        <v>2.2999999999999998</v>
      </c>
      <c r="DC617">
        <f t="shared" si="43"/>
        <v>0</v>
      </c>
    </row>
    <row r="618" spans="1:107">
      <c r="A618">
        <f>ROW(Source!A961)</f>
        <v>961</v>
      </c>
      <c r="B618">
        <v>33525518</v>
      </c>
      <c r="C618">
        <v>35802095</v>
      </c>
      <c r="D618">
        <v>29156142</v>
      </c>
      <c r="E618">
        <v>1</v>
      </c>
      <c r="F618">
        <v>1</v>
      </c>
      <c r="G618">
        <v>1</v>
      </c>
      <c r="H618">
        <v>3</v>
      </c>
      <c r="I618" t="s">
        <v>228</v>
      </c>
      <c r="J618" t="s">
        <v>231</v>
      </c>
      <c r="K618" t="s">
        <v>229</v>
      </c>
      <c r="L618">
        <v>1356</v>
      </c>
      <c r="N618">
        <v>1010</v>
      </c>
      <c r="O618" t="s">
        <v>230</v>
      </c>
      <c r="P618" t="s">
        <v>230</v>
      </c>
      <c r="Q618">
        <v>1000</v>
      </c>
      <c r="W618">
        <v>0</v>
      </c>
      <c r="X618">
        <v>-1152774928</v>
      </c>
      <c r="Y618">
        <v>0.1</v>
      </c>
      <c r="AA618">
        <v>5115.96</v>
      </c>
      <c r="AB618">
        <v>0</v>
      </c>
      <c r="AC618">
        <v>0</v>
      </c>
      <c r="AD618">
        <v>0</v>
      </c>
      <c r="AE618">
        <v>1998.42</v>
      </c>
      <c r="AF618">
        <v>0</v>
      </c>
      <c r="AG618">
        <v>0</v>
      </c>
      <c r="AH618">
        <v>0</v>
      </c>
      <c r="AI618">
        <v>2.56</v>
      </c>
      <c r="AJ618">
        <v>1</v>
      </c>
      <c r="AK618">
        <v>1</v>
      </c>
      <c r="AL618">
        <v>1</v>
      </c>
      <c r="AN618">
        <v>0</v>
      </c>
      <c r="AO618">
        <v>0</v>
      </c>
      <c r="AP618">
        <v>0</v>
      </c>
      <c r="AQ618">
        <v>0</v>
      </c>
      <c r="AR618">
        <v>0</v>
      </c>
      <c r="AS618" t="s">
        <v>3</v>
      </c>
      <c r="AT618">
        <v>0.1</v>
      </c>
      <c r="AU618" t="s">
        <v>3</v>
      </c>
      <c r="AV618">
        <v>0</v>
      </c>
      <c r="AW618">
        <v>1</v>
      </c>
      <c r="AX618">
        <v>-1</v>
      </c>
      <c r="AY618">
        <v>0</v>
      </c>
      <c r="AZ618">
        <v>0</v>
      </c>
      <c r="BA618" t="s">
        <v>3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Y618*Source!I961</f>
        <v>1E-3</v>
      </c>
      <c r="CY618">
        <f>AA618</f>
        <v>5115.96</v>
      </c>
      <c r="CZ618">
        <f>AE618</f>
        <v>1998.42</v>
      </c>
      <c r="DA618">
        <f>AI618</f>
        <v>2.56</v>
      </c>
      <c r="DB618">
        <f t="shared" si="42"/>
        <v>199.84</v>
      </c>
      <c r="DC618">
        <f t="shared" si="43"/>
        <v>0</v>
      </c>
    </row>
    <row r="619" spans="1:107">
      <c r="A619">
        <f>ROW(Source!A961)</f>
        <v>961</v>
      </c>
      <c r="B619">
        <v>33525518</v>
      </c>
      <c r="C619">
        <v>35802095</v>
      </c>
      <c r="D619">
        <v>29170678</v>
      </c>
      <c r="E619">
        <v>1</v>
      </c>
      <c r="F619">
        <v>1</v>
      </c>
      <c r="G619">
        <v>1</v>
      </c>
      <c r="H619">
        <v>3</v>
      </c>
      <c r="I619" t="s">
        <v>719</v>
      </c>
      <c r="J619" t="s">
        <v>720</v>
      </c>
      <c r="K619" t="s">
        <v>721</v>
      </c>
      <c r="L619">
        <v>1354</v>
      </c>
      <c r="N619">
        <v>1010</v>
      </c>
      <c r="O619" t="s">
        <v>238</v>
      </c>
      <c r="P619" t="s">
        <v>238</v>
      </c>
      <c r="Q619">
        <v>1</v>
      </c>
      <c r="W619">
        <v>0</v>
      </c>
      <c r="X619">
        <v>-808655695</v>
      </c>
      <c r="Y619">
        <v>102</v>
      </c>
      <c r="AA619">
        <v>0.69</v>
      </c>
      <c r="AB619">
        <v>0</v>
      </c>
      <c r="AC619">
        <v>0</v>
      </c>
      <c r="AD619">
        <v>0</v>
      </c>
      <c r="AE619">
        <v>0.28000000000000003</v>
      </c>
      <c r="AF619">
        <v>0</v>
      </c>
      <c r="AG619">
        <v>0</v>
      </c>
      <c r="AH619">
        <v>0</v>
      </c>
      <c r="AI619">
        <v>2.46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102</v>
      </c>
      <c r="AU619" t="s">
        <v>3</v>
      </c>
      <c r="AV619">
        <v>0</v>
      </c>
      <c r="AW619">
        <v>2</v>
      </c>
      <c r="AX619">
        <v>35802110</v>
      </c>
      <c r="AY619">
        <v>1</v>
      </c>
      <c r="AZ619">
        <v>0</v>
      </c>
      <c r="BA619">
        <v>611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Y619*Source!I961</f>
        <v>1.02</v>
      </c>
      <c r="CY619">
        <f>AA619</f>
        <v>0.69</v>
      </c>
      <c r="CZ619">
        <f>AE619</f>
        <v>0.28000000000000003</v>
      </c>
      <c r="DA619">
        <f>AI619</f>
        <v>2.46</v>
      </c>
      <c r="DB619">
        <f t="shared" si="42"/>
        <v>28.56</v>
      </c>
      <c r="DC619">
        <f t="shared" si="43"/>
        <v>0</v>
      </c>
    </row>
    <row r="620" spans="1:107">
      <c r="A620">
        <f>ROW(Source!A961)</f>
        <v>961</v>
      </c>
      <c r="B620">
        <v>33525518</v>
      </c>
      <c r="C620">
        <v>35802095</v>
      </c>
      <c r="D620">
        <v>29169278</v>
      </c>
      <c r="E620">
        <v>1</v>
      </c>
      <c r="F620">
        <v>1</v>
      </c>
      <c r="G620">
        <v>1</v>
      </c>
      <c r="H620">
        <v>3</v>
      </c>
      <c r="I620" t="s">
        <v>246</v>
      </c>
      <c r="J620" t="s">
        <v>248</v>
      </c>
      <c r="K620" t="s">
        <v>247</v>
      </c>
      <c r="L620">
        <v>1354</v>
      </c>
      <c r="N620">
        <v>1010</v>
      </c>
      <c r="O620" t="s">
        <v>238</v>
      </c>
      <c r="P620" t="s">
        <v>238</v>
      </c>
      <c r="Q620">
        <v>1</v>
      </c>
      <c r="W620">
        <v>0</v>
      </c>
      <c r="X620">
        <v>-1190793685</v>
      </c>
      <c r="Y620">
        <v>100</v>
      </c>
      <c r="AA620">
        <v>76.47</v>
      </c>
      <c r="AB620">
        <v>0</v>
      </c>
      <c r="AC620">
        <v>0</v>
      </c>
      <c r="AD620">
        <v>0</v>
      </c>
      <c r="AE620">
        <v>8.81</v>
      </c>
      <c r="AF620">
        <v>0</v>
      </c>
      <c r="AG620">
        <v>0</v>
      </c>
      <c r="AH620">
        <v>0</v>
      </c>
      <c r="AI620">
        <v>8.68</v>
      </c>
      <c r="AJ620">
        <v>1</v>
      </c>
      <c r="AK620">
        <v>1</v>
      </c>
      <c r="AL620">
        <v>1</v>
      </c>
      <c r="AN620">
        <v>0</v>
      </c>
      <c r="AO620">
        <v>0</v>
      </c>
      <c r="AP620">
        <v>0</v>
      </c>
      <c r="AQ620">
        <v>0</v>
      </c>
      <c r="AR620">
        <v>0</v>
      </c>
      <c r="AS620" t="s">
        <v>3</v>
      </c>
      <c r="AT620">
        <v>100</v>
      </c>
      <c r="AU620" t="s">
        <v>3</v>
      </c>
      <c r="AV620">
        <v>0</v>
      </c>
      <c r="AW620">
        <v>1</v>
      </c>
      <c r="AX620">
        <v>-1</v>
      </c>
      <c r="AY620">
        <v>0</v>
      </c>
      <c r="AZ620">
        <v>0</v>
      </c>
      <c r="BA620" t="s">
        <v>3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Y620*Source!I961</f>
        <v>1</v>
      </c>
      <c r="CY620">
        <f>AA620</f>
        <v>76.47</v>
      </c>
      <c r="CZ620">
        <f>AE620</f>
        <v>8.81</v>
      </c>
      <c r="DA620">
        <f>AI620</f>
        <v>8.68</v>
      </c>
      <c r="DB620">
        <f t="shared" si="42"/>
        <v>881</v>
      </c>
      <c r="DC620">
        <f t="shared" si="43"/>
        <v>0</v>
      </c>
    </row>
    <row r="621" spans="1:107">
      <c r="A621">
        <f>ROW(Source!A961)</f>
        <v>961</v>
      </c>
      <c r="B621">
        <v>33525518</v>
      </c>
      <c r="C621">
        <v>35802095</v>
      </c>
      <c r="D621">
        <v>29171808</v>
      </c>
      <c r="E621">
        <v>1</v>
      </c>
      <c r="F621">
        <v>1</v>
      </c>
      <c r="G621">
        <v>1</v>
      </c>
      <c r="H621">
        <v>3</v>
      </c>
      <c r="I621" t="s">
        <v>722</v>
      </c>
      <c r="J621" t="s">
        <v>723</v>
      </c>
      <c r="K621" t="s">
        <v>724</v>
      </c>
      <c r="L621">
        <v>1374</v>
      </c>
      <c r="N621">
        <v>1013</v>
      </c>
      <c r="O621" t="s">
        <v>725</v>
      </c>
      <c r="P621" t="s">
        <v>725</v>
      </c>
      <c r="Q621">
        <v>1</v>
      </c>
      <c r="W621">
        <v>0</v>
      </c>
      <c r="X621">
        <v>-915781824</v>
      </c>
      <c r="Y621">
        <v>5.21</v>
      </c>
      <c r="AA621">
        <v>1</v>
      </c>
      <c r="AB621">
        <v>0</v>
      </c>
      <c r="AC621">
        <v>0</v>
      </c>
      <c r="AD621">
        <v>0</v>
      </c>
      <c r="AE621">
        <v>1</v>
      </c>
      <c r="AF621">
        <v>0</v>
      </c>
      <c r="AG621">
        <v>0</v>
      </c>
      <c r="AH621">
        <v>0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3</v>
      </c>
      <c r="AT621">
        <v>5.21</v>
      </c>
      <c r="AU621" t="s">
        <v>3</v>
      </c>
      <c r="AV621">
        <v>0</v>
      </c>
      <c r="AW621">
        <v>2</v>
      </c>
      <c r="AX621">
        <v>35802111</v>
      </c>
      <c r="AY621">
        <v>1</v>
      </c>
      <c r="AZ621">
        <v>0</v>
      </c>
      <c r="BA621">
        <v>612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Y621*Source!I961</f>
        <v>5.21E-2</v>
      </c>
      <c r="CY621">
        <f>AA621</f>
        <v>1</v>
      </c>
      <c r="CZ621">
        <f>AE621</f>
        <v>1</v>
      </c>
      <c r="DA621">
        <f>AI621</f>
        <v>1</v>
      </c>
      <c r="DB621">
        <f t="shared" si="42"/>
        <v>5.21</v>
      </c>
      <c r="DC621">
        <f t="shared" si="43"/>
        <v>0</v>
      </c>
    </row>
    <row r="622" spans="1:107">
      <c r="A622">
        <f>ROW(Source!A964)</f>
        <v>964</v>
      </c>
      <c r="B622">
        <v>33525518</v>
      </c>
      <c r="C622">
        <v>36324953</v>
      </c>
      <c r="D622">
        <v>18413230</v>
      </c>
      <c r="E622">
        <v>1</v>
      </c>
      <c r="F622">
        <v>1</v>
      </c>
      <c r="G622">
        <v>1</v>
      </c>
      <c r="H622">
        <v>1</v>
      </c>
      <c r="I622" t="s">
        <v>615</v>
      </c>
      <c r="J622" t="s">
        <v>3</v>
      </c>
      <c r="K622" t="s">
        <v>616</v>
      </c>
      <c r="L622">
        <v>1369</v>
      </c>
      <c r="N622">
        <v>1013</v>
      </c>
      <c r="O622" t="s">
        <v>579</v>
      </c>
      <c r="P622" t="s">
        <v>579</v>
      </c>
      <c r="Q622">
        <v>1</v>
      </c>
      <c r="W622">
        <v>0</v>
      </c>
      <c r="X622">
        <v>355262106</v>
      </c>
      <c r="Y622">
        <v>102.95949999999999</v>
      </c>
      <c r="AA622">
        <v>0</v>
      </c>
      <c r="AB622">
        <v>0</v>
      </c>
      <c r="AC622">
        <v>0</v>
      </c>
      <c r="AD622">
        <v>260.99</v>
      </c>
      <c r="AE622">
        <v>0</v>
      </c>
      <c r="AF622">
        <v>0</v>
      </c>
      <c r="AG622">
        <v>0</v>
      </c>
      <c r="AH622">
        <v>260.99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1</v>
      </c>
      <c r="AQ622">
        <v>0</v>
      </c>
      <c r="AR622">
        <v>0</v>
      </c>
      <c r="AS622" t="s">
        <v>3</v>
      </c>
      <c r="AT622">
        <v>89.53</v>
      </c>
      <c r="AU622" t="s">
        <v>168</v>
      </c>
      <c r="AV622">
        <v>1</v>
      </c>
      <c r="AW622">
        <v>2</v>
      </c>
      <c r="AX622">
        <v>36324954</v>
      </c>
      <c r="AY622">
        <v>1</v>
      </c>
      <c r="AZ622">
        <v>0</v>
      </c>
      <c r="BA622">
        <v>613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Y622*Source!I964</f>
        <v>2.0591900000000001</v>
      </c>
      <c r="CY622">
        <f>AD622</f>
        <v>260.99</v>
      </c>
      <c r="CZ622">
        <f>AH622</f>
        <v>260.99</v>
      </c>
      <c r="DA622">
        <f>AL622</f>
        <v>1</v>
      </c>
      <c r="DB622">
        <f>ROUND((ROUND(AT622*CZ622,2)*1.15),6)</f>
        <v>26871.394499999999</v>
      </c>
      <c r="DC622">
        <f>ROUND((ROUND(AT622*AG622,2)*1.15),6)</f>
        <v>0</v>
      </c>
    </row>
    <row r="623" spans="1:107">
      <c r="A623">
        <f>ROW(Source!A964)</f>
        <v>964</v>
      </c>
      <c r="B623">
        <v>33525518</v>
      </c>
      <c r="C623">
        <v>36324953</v>
      </c>
      <c r="D623">
        <v>121548</v>
      </c>
      <c r="E623">
        <v>1</v>
      </c>
      <c r="F623">
        <v>1</v>
      </c>
      <c r="G623">
        <v>1</v>
      </c>
      <c r="H623">
        <v>1</v>
      </c>
      <c r="I623" t="s">
        <v>30</v>
      </c>
      <c r="J623" t="s">
        <v>3</v>
      </c>
      <c r="K623" t="s">
        <v>580</v>
      </c>
      <c r="L623">
        <v>608254</v>
      </c>
      <c r="N623">
        <v>1013</v>
      </c>
      <c r="O623" t="s">
        <v>581</v>
      </c>
      <c r="P623" t="s">
        <v>581</v>
      </c>
      <c r="Q623">
        <v>1</v>
      </c>
      <c r="W623">
        <v>0</v>
      </c>
      <c r="X623">
        <v>-185737400</v>
      </c>
      <c r="Y623">
        <v>12.112499999999999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1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1</v>
      </c>
      <c r="AQ623">
        <v>0</v>
      </c>
      <c r="AR623">
        <v>0</v>
      </c>
      <c r="AS623" t="s">
        <v>3</v>
      </c>
      <c r="AT623">
        <v>9.69</v>
      </c>
      <c r="AU623" t="s">
        <v>167</v>
      </c>
      <c r="AV623">
        <v>2</v>
      </c>
      <c r="AW623">
        <v>2</v>
      </c>
      <c r="AX623">
        <v>36324955</v>
      </c>
      <c r="AY623">
        <v>1</v>
      </c>
      <c r="AZ623">
        <v>0</v>
      </c>
      <c r="BA623">
        <v>614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Y623*Source!I964</f>
        <v>0.24224999999999999</v>
      </c>
      <c r="CY623">
        <f>AD623</f>
        <v>0</v>
      </c>
      <c r="CZ623">
        <f>AH623</f>
        <v>0</v>
      </c>
      <c r="DA623">
        <f>AL623</f>
        <v>1</v>
      </c>
      <c r="DB623">
        <f>ROUND((ROUND(AT623*CZ623,2)*1.25),6)</f>
        <v>0</v>
      </c>
      <c r="DC623">
        <f>ROUND((ROUND(AT623*AG623,2)*1.25),6)</f>
        <v>0</v>
      </c>
    </row>
    <row r="624" spans="1:107">
      <c r="A624">
        <f>ROW(Source!A964)</f>
        <v>964</v>
      </c>
      <c r="B624">
        <v>33525518</v>
      </c>
      <c r="C624">
        <v>36324953</v>
      </c>
      <c r="D624">
        <v>29172268</v>
      </c>
      <c r="E624">
        <v>1</v>
      </c>
      <c r="F624">
        <v>1</v>
      </c>
      <c r="G624">
        <v>1</v>
      </c>
      <c r="H624">
        <v>2</v>
      </c>
      <c r="I624" t="s">
        <v>726</v>
      </c>
      <c r="J624" t="s">
        <v>727</v>
      </c>
      <c r="K624" t="s">
        <v>728</v>
      </c>
      <c r="L624">
        <v>1368</v>
      </c>
      <c r="N624">
        <v>1011</v>
      </c>
      <c r="O624" t="s">
        <v>585</v>
      </c>
      <c r="P624" t="s">
        <v>585</v>
      </c>
      <c r="Q624">
        <v>1</v>
      </c>
      <c r="W624">
        <v>0</v>
      </c>
      <c r="X624">
        <v>-438066613</v>
      </c>
      <c r="Y624">
        <v>12.112499999999999</v>
      </c>
      <c r="AA624">
        <v>0</v>
      </c>
      <c r="AB624">
        <v>867.46</v>
      </c>
      <c r="AC624">
        <v>427.95</v>
      </c>
      <c r="AD624">
        <v>0</v>
      </c>
      <c r="AE624">
        <v>0</v>
      </c>
      <c r="AF624">
        <v>86.4</v>
      </c>
      <c r="AG624">
        <v>13.5</v>
      </c>
      <c r="AH624">
        <v>0</v>
      </c>
      <c r="AI624">
        <v>1</v>
      </c>
      <c r="AJ624">
        <v>10.039999999999999</v>
      </c>
      <c r="AK624">
        <v>31.7</v>
      </c>
      <c r="AL624">
        <v>1</v>
      </c>
      <c r="AN624">
        <v>0</v>
      </c>
      <c r="AO624">
        <v>1</v>
      </c>
      <c r="AP624">
        <v>1</v>
      </c>
      <c r="AQ624">
        <v>0</v>
      </c>
      <c r="AR624">
        <v>0</v>
      </c>
      <c r="AS624" t="s">
        <v>3</v>
      </c>
      <c r="AT624">
        <v>9.69</v>
      </c>
      <c r="AU624" t="s">
        <v>167</v>
      </c>
      <c r="AV624">
        <v>0</v>
      </c>
      <c r="AW624">
        <v>2</v>
      </c>
      <c r="AX624">
        <v>36324956</v>
      </c>
      <c r="AY624">
        <v>1</v>
      </c>
      <c r="AZ624">
        <v>0</v>
      </c>
      <c r="BA624">
        <v>615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Y624*Source!I964</f>
        <v>0.24224999999999999</v>
      </c>
      <c r="CY624">
        <f>AB624</f>
        <v>867.46</v>
      </c>
      <c r="CZ624">
        <f>AF624</f>
        <v>86.4</v>
      </c>
      <c r="DA624">
        <f>AJ624</f>
        <v>10.039999999999999</v>
      </c>
      <c r="DB624">
        <f>ROUND((ROUND(AT624*CZ624,2)*1.25),6)</f>
        <v>1046.5250000000001</v>
      </c>
      <c r="DC624">
        <f>ROUND((ROUND(AT624*AG624,2)*1.25),6)</f>
        <v>163.52500000000001</v>
      </c>
    </row>
    <row r="625" spans="1:107">
      <c r="A625">
        <f>ROW(Source!A964)</f>
        <v>964</v>
      </c>
      <c r="B625">
        <v>33525518</v>
      </c>
      <c r="C625">
        <v>36324953</v>
      </c>
      <c r="D625">
        <v>29174913</v>
      </c>
      <c r="E625">
        <v>1</v>
      </c>
      <c r="F625">
        <v>1</v>
      </c>
      <c r="G625">
        <v>1</v>
      </c>
      <c r="H625">
        <v>2</v>
      </c>
      <c r="I625" t="s">
        <v>606</v>
      </c>
      <c r="J625" t="s">
        <v>729</v>
      </c>
      <c r="K625" t="s">
        <v>608</v>
      </c>
      <c r="L625">
        <v>1368</v>
      </c>
      <c r="N625">
        <v>1011</v>
      </c>
      <c r="O625" t="s">
        <v>585</v>
      </c>
      <c r="P625" t="s">
        <v>585</v>
      </c>
      <c r="Q625">
        <v>1</v>
      </c>
      <c r="W625">
        <v>0</v>
      </c>
      <c r="X625">
        <v>1230759911</v>
      </c>
      <c r="Y625">
        <v>2.4874999999999998</v>
      </c>
      <c r="AA625">
        <v>0</v>
      </c>
      <c r="AB625">
        <v>908.31</v>
      </c>
      <c r="AC625">
        <v>367.72</v>
      </c>
      <c r="AD625">
        <v>0</v>
      </c>
      <c r="AE625">
        <v>0</v>
      </c>
      <c r="AF625">
        <v>87.17</v>
      </c>
      <c r="AG625">
        <v>11.6</v>
      </c>
      <c r="AH625">
        <v>0</v>
      </c>
      <c r="AI625">
        <v>1</v>
      </c>
      <c r="AJ625">
        <v>10.42</v>
      </c>
      <c r="AK625">
        <v>31.7</v>
      </c>
      <c r="AL625">
        <v>1</v>
      </c>
      <c r="AN625">
        <v>0</v>
      </c>
      <c r="AO625">
        <v>1</v>
      </c>
      <c r="AP625">
        <v>1</v>
      </c>
      <c r="AQ625">
        <v>0</v>
      </c>
      <c r="AR625">
        <v>0</v>
      </c>
      <c r="AS625" t="s">
        <v>3</v>
      </c>
      <c r="AT625">
        <v>1.99</v>
      </c>
      <c r="AU625" t="s">
        <v>167</v>
      </c>
      <c r="AV625">
        <v>0</v>
      </c>
      <c r="AW625">
        <v>2</v>
      </c>
      <c r="AX625">
        <v>36324957</v>
      </c>
      <c r="AY625">
        <v>1</v>
      </c>
      <c r="AZ625">
        <v>0</v>
      </c>
      <c r="BA625">
        <v>616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Y625*Source!I964</f>
        <v>4.9749999999999996E-2</v>
      </c>
      <c r="CY625">
        <f>AB625</f>
        <v>908.31</v>
      </c>
      <c r="CZ625">
        <f>AF625</f>
        <v>87.17</v>
      </c>
      <c r="DA625">
        <f>AJ625</f>
        <v>10.42</v>
      </c>
      <c r="DB625">
        <f>ROUND((ROUND(AT625*CZ625,2)*1.25),6)</f>
        <v>216.83750000000001</v>
      </c>
      <c r="DC625">
        <f>ROUND((ROUND(AT625*AG625,2)*1.25),6)</f>
        <v>28.85</v>
      </c>
    </row>
    <row r="626" spans="1:107">
      <c r="A626">
        <f>ROW(Source!A964)</f>
        <v>964</v>
      </c>
      <c r="B626">
        <v>33525518</v>
      </c>
      <c r="C626">
        <v>36324953</v>
      </c>
      <c r="D626">
        <v>29114836</v>
      </c>
      <c r="E626">
        <v>1</v>
      </c>
      <c r="F626">
        <v>1</v>
      </c>
      <c r="G626">
        <v>1</v>
      </c>
      <c r="H626">
        <v>3</v>
      </c>
      <c r="I626" t="s">
        <v>255</v>
      </c>
      <c r="J626" t="s">
        <v>258</v>
      </c>
      <c r="K626" t="s">
        <v>256</v>
      </c>
      <c r="L626">
        <v>1035</v>
      </c>
      <c r="N626">
        <v>1013</v>
      </c>
      <c r="O626" t="s">
        <v>257</v>
      </c>
      <c r="P626" t="s">
        <v>257</v>
      </c>
      <c r="Q626">
        <v>1</v>
      </c>
      <c r="W626">
        <v>0</v>
      </c>
      <c r="X626">
        <v>1837586053</v>
      </c>
      <c r="Y626">
        <v>50</v>
      </c>
      <c r="AA626">
        <v>180.86</v>
      </c>
      <c r="AB626">
        <v>0</v>
      </c>
      <c r="AC626">
        <v>0</v>
      </c>
      <c r="AD626">
        <v>0</v>
      </c>
      <c r="AE626">
        <v>94.69</v>
      </c>
      <c r="AF626">
        <v>0</v>
      </c>
      <c r="AG626">
        <v>0</v>
      </c>
      <c r="AH626">
        <v>0</v>
      </c>
      <c r="AI626">
        <v>1.91</v>
      </c>
      <c r="AJ626">
        <v>1</v>
      </c>
      <c r="AK626">
        <v>1</v>
      </c>
      <c r="AL626">
        <v>1</v>
      </c>
      <c r="AN626">
        <v>0</v>
      </c>
      <c r="AO626">
        <v>0</v>
      </c>
      <c r="AP626">
        <v>0</v>
      </c>
      <c r="AQ626">
        <v>0</v>
      </c>
      <c r="AR626">
        <v>0</v>
      </c>
      <c r="AS626" t="s">
        <v>3</v>
      </c>
      <c r="AT626">
        <v>50</v>
      </c>
      <c r="AU626" t="s">
        <v>3</v>
      </c>
      <c r="AV626">
        <v>0</v>
      </c>
      <c r="AW626">
        <v>1</v>
      </c>
      <c r="AX626">
        <v>-1</v>
      </c>
      <c r="AY626">
        <v>0</v>
      </c>
      <c r="AZ626">
        <v>0</v>
      </c>
      <c r="BA626" t="s">
        <v>3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Y626*Source!I964</f>
        <v>1</v>
      </c>
      <c r="CY626">
        <f t="shared" ref="CY626:CY633" si="47">AA626</f>
        <v>180.86</v>
      </c>
      <c r="CZ626">
        <f t="shared" ref="CZ626:CZ633" si="48">AE626</f>
        <v>94.69</v>
      </c>
      <c r="DA626">
        <f t="shared" ref="DA626:DA633" si="49">AI626</f>
        <v>1.91</v>
      </c>
      <c r="DB626">
        <f t="shared" ref="DB626:DB633" si="50">ROUND(ROUND(AT626*CZ626,2),6)</f>
        <v>4734.5</v>
      </c>
      <c r="DC626">
        <f t="shared" ref="DC626:DC633" si="51">ROUND(ROUND(AT626*AG626,2),6)</f>
        <v>0</v>
      </c>
    </row>
    <row r="627" spans="1:107">
      <c r="A627">
        <f>ROW(Source!A964)</f>
        <v>964</v>
      </c>
      <c r="B627">
        <v>33525518</v>
      </c>
      <c r="C627">
        <v>36324953</v>
      </c>
      <c r="D627">
        <v>29112547</v>
      </c>
      <c r="E627">
        <v>1</v>
      </c>
      <c r="F627">
        <v>1</v>
      </c>
      <c r="G627">
        <v>1</v>
      </c>
      <c r="H627">
        <v>3</v>
      </c>
      <c r="I627" t="s">
        <v>730</v>
      </c>
      <c r="J627" t="s">
        <v>731</v>
      </c>
      <c r="K627" t="s">
        <v>732</v>
      </c>
      <c r="L627">
        <v>1346</v>
      </c>
      <c r="N627">
        <v>1009</v>
      </c>
      <c r="O627" t="s">
        <v>191</v>
      </c>
      <c r="P627" t="s">
        <v>191</v>
      </c>
      <c r="Q627">
        <v>1</v>
      </c>
      <c r="W627">
        <v>0</v>
      </c>
      <c r="X627">
        <v>61591711</v>
      </c>
      <c r="Y627">
        <v>37.5</v>
      </c>
      <c r="AA627">
        <v>71.819999999999993</v>
      </c>
      <c r="AB627">
        <v>0</v>
      </c>
      <c r="AC627">
        <v>0</v>
      </c>
      <c r="AD627">
        <v>0</v>
      </c>
      <c r="AE627">
        <v>10.26</v>
      </c>
      <c r="AF627">
        <v>0</v>
      </c>
      <c r="AG627">
        <v>0</v>
      </c>
      <c r="AH627">
        <v>0</v>
      </c>
      <c r="AI627">
        <v>7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3</v>
      </c>
      <c r="AT627">
        <v>37.5</v>
      </c>
      <c r="AU627" t="s">
        <v>3</v>
      </c>
      <c r="AV627">
        <v>0</v>
      </c>
      <c r="AW627">
        <v>2</v>
      </c>
      <c r="AX627">
        <v>36324958</v>
      </c>
      <c r="AY627">
        <v>1</v>
      </c>
      <c r="AZ627">
        <v>0</v>
      </c>
      <c r="BA627">
        <v>617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Y627*Source!I964</f>
        <v>0.75</v>
      </c>
      <c r="CY627">
        <f t="shared" si="47"/>
        <v>71.819999999999993</v>
      </c>
      <c r="CZ627">
        <f t="shared" si="48"/>
        <v>10.26</v>
      </c>
      <c r="DA627">
        <f t="shared" si="49"/>
        <v>7</v>
      </c>
      <c r="DB627">
        <f t="shared" si="50"/>
        <v>384.75</v>
      </c>
      <c r="DC627">
        <f t="shared" si="51"/>
        <v>0</v>
      </c>
    </row>
    <row r="628" spans="1:107">
      <c r="A628">
        <f>ROW(Source!A964)</f>
        <v>964</v>
      </c>
      <c r="B628">
        <v>33525518</v>
      </c>
      <c r="C628">
        <v>36324953</v>
      </c>
      <c r="D628">
        <v>29114332</v>
      </c>
      <c r="E628">
        <v>1</v>
      </c>
      <c r="F628">
        <v>1</v>
      </c>
      <c r="G628">
        <v>1</v>
      </c>
      <c r="H628">
        <v>3</v>
      </c>
      <c r="I628" t="s">
        <v>635</v>
      </c>
      <c r="J628" t="s">
        <v>733</v>
      </c>
      <c r="K628" t="s">
        <v>637</v>
      </c>
      <c r="L628">
        <v>1348</v>
      </c>
      <c r="N628">
        <v>1009</v>
      </c>
      <c r="O628" t="s">
        <v>28</v>
      </c>
      <c r="P628" t="s">
        <v>28</v>
      </c>
      <c r="Q628">
        <v>1000</v>
      </c>
      <c r="W628">
        <v>0</v>
      </c>
      <c r="X628">
        <v>1561117559</v>
      </c>
      <c r="Y628">
        <v>4.13E-3</v>
      </c>
      <c r="AA628">
        <v>53302.1</v>
      </c>
      <c r="AB628">
        <v>0</v>
      </c>
      <c r="AC628">
        <v>0</v>
      </c>
      <c r="AD628">
        <v>0</v>
      </c>
      <c r="AE628">
        <v>11978</v>
      </c>
      <c r="AF628">
        <v>0</v>
      </c>
      <c r="AG628">
        <v>0</v>
      </c>
      <c r="AH628">
        <v>0</v>
      </c>
      <c r="AI628">
        <v>4.45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0</v>
      </c>
      <c r="AQ628">
        <v>0</v>
      </c>
      <c r="AR628">
        <v>0</v>
      </c>
      <c r="AS628" t="s">
        <v>3</v>
      </c>
      <c r="AT628">
        <v>4.13E-3</v>
      </c>
      <c r="AU628" t="s">
        <v>3</v>
      </c>
      <c r="AV628">
        <v>0</v>
      </c>
      <c r="AW628">
        <v>2</v>
      </c>
      <c r="AX628">
        <v>36324959</v>
      </c>
      <c r="AY628">
        <v>1</v>
      </c>
      <c r="AZ628">
        <v>0</v>
      </c>
      <c r="BA628">
        <v>618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Y628*Source!I964</f>
        <v>8.2600000000000002E-5</v>
      </c>
      <c r="CY628">
        <f t="shared" si="47"/>
        <v>53302.1</v>
      </c>
      <c r="CZ628">
        <f t="shared" si="48"/>
        <v>11978</v>
      </c>
      <c r="DA628">
        <f t="shared" si="49"/>
        <v>4.45</v>
      </c>
      <c r="DB628">
        <f t="shared" si="50"/>
        <v>49.47</v>
      </c>
      <c r="DC628">
        <f t="shared" si="51"/>
        <v>0</v>
      </c>
    </row>
    <row r="629" spans="1:107">
      <c r="A629">
        <f>ROW(Source!A964)</f>
        <v>964</v>
      </c>
      <c r="B629">
        <v>33525518</v>
      </c>
      <c r="C629">
        <v>36324953</v>
      </c>
      <c r="D629">
        <v>29107989</v>
      </c>
      <c r="E629">
        <v>1</v>
      </c>
      <c r="F629">
        <v>1</v>
      </c>
      <c r="G629">
        <v>1</v>
      </c>
      <c r="H629">
        <v>3</v>
      </c>
      <c r="I629" t="s">
        <v>734</v>
      </c>
      <c r="J629" t="s">
        <v>735</v>
      </c>
      <c r="K629" t="s">
        <v>736</v>
      </c>
      <c r="L629">
        <v>1296</v>
      </c>
      <c r="N629">
        <v>1002</v>
      </c>
      <c r="O629" t="s">
        <v>737</v>
      </c>
      <c r="P629" t="s">
        <v>737</v>
      </c>
      <c r="Q629">
        <v>1</v>
      </c>
      <c r="W629">
        <v>0</v>
      </c>
      <c r="X629">
        <v>-1612727988</v>
      </c>
      <c r="Y629">
        <v>32.4</v>
      </c>
      <c r="AA629">
        <v>162.62</v>
      </c>
      <c r="AB629">
        <v>0</v>
      </c>
      <c r="AC629">
        <v>0</v>
      </c>
      <c r="AD629">
        <v>0</v>
      </c>
      <c r="AE629">
        <v>47</v>
      </c>
      <c r="AF629">
        <v>0</v>
      </c>
      <c r="AG629">
        <v>0</v>
      </c>
      <c r="AH629">
        <v>0</v>
      </c>
      <c r="AI629">
        <v>3.46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32.4</v>
      </c>
      <c r="AU629" t="s">
        <v>3</v>
      </c>
      <c r="AV629">
        <v>0</v>
      </c>
      <c r="AW629">
        <v>2</v>
      </c>
      <c r="AX629">
        <v>36324960</v>
      </c>
      <c r="AY629">
        <v>1</v>
      </c>
      <c r="AZ629">
        <v>0</v>
      </c>
      <c r="BA629">
        <v>619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Y629*Source!I964</f>
        <v>0.64800000000000002</v>
      </c>
      <c r="CY629">
        <f t="shared" si="47"/>
        <v>162.62</v>
      </c>
      <c r="CZ629">
        <f t="shared" si="48"/>
        <v>47</v>
      </c>
      <c r="DA629">
        <f t="shared" si="49"/>
        <v>3.46</v>
      </c>
      <c r="DB629">
        <f t="shared" si="50"/>
        <v>1522.8</v>
      </c>
      <c r="DC629">
        <f t="shared" si="51"/>
        <v>0</v>
      </c>
    </row>
    <row r="630" spans="1:107">
      <c r="A630">
        <f>ROW(Source!A964)</f>
        <v>964</v>
      </c>
      <c r="B630">
        <v>33525518</v>
      </c>
      <c r="C630">
        <v>36324953</v>
      </c>
      <c r="D630">
        <v>29115642</v>
      </c>
      <c r="E630">
        <v>1</v>
      </c>
      <c r="F630">
        <v>1</v>
      </c>
      <c r="G630">
        <v>1</v>
      </c>
      <c r="H630">
        <v>3</v>
      </c>
      <c r="I630" t="s">
        <v>738</v>
      </c>
      <c r="J630" t="s">
        <v>739</v>
      </c>
      <c r="K630" t="s">
        <v>740</v>
      </c>
      <c r="L630">
        <v>1339</v>
      </c>
      <c r="N630">
        <v>1007</v>
      </c>
      <c r="O630" t="s">
        <v>591</v>
      </c>
      <c r="P630" t="s">
        <v>591</v>
      </c>
      <c r="Q630">
        <v>1</v>
      </c>
      <c r="W630">
        <v>0</v>
      </c>
      <c r="X630">
        <v>455834906</v>
      </c>
      <c r="Y630">
        <v>0.08</v>
      </c>
      <c r="AA630">
        <v>5720</v>
      </c>
      <c r="AB630">
        <v>0</v>
      </c>
      <c r="AC630">
        <v>0</v>
      </c>
      <c r="AD630">
        <v>0</v>
      </c>
      <c r="AE630">
        <v>1100</v>
      </c>
      <c r="AF630">
        <v>0</v>
      </c>
      <c r="AG630">
        <v>0</v>
      </c>
      <c r="AH630">
        <v>0</v>
      </c>
      <c r="AI630">
        <v>5.2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0.08</v>
      </c>
      <c r="AU630" t="s">
        <v>3</v>
      </c>
      <c r="AV630">
        <v>0</v>
      </c>
      <c r="AW630">
        <v>2</v>
      </c>
      <c r="AX630">
        <v>36324962</v>
      </c>
      <c r="AY630">
        <v>1</v>
      </c>
      <c r="AZ630">
        <v>0</v>
      </c>
      <c r="BA630">
        <v>621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Y630*Source!I964</f>
        <v>1.6000000000000001E-3</v>
      </c>
      <c r="CY630">
        <f t="shared" si="47"/>
        <v>5720</v>
      </c>
      <c r="CZ630">
        <f t="shared" si="48"/>
        <v>1100</v>
      </c>
      <c r="DA630">
        <f t="shared" si="49"/>
        <v>5.2</v>
      </c>
      <c r="DB630">
        <f t="shared" si="50"/>
        <v>88</v>
      </c>
      <c r="DC630">
        <f t="shared" si="51"/>
        <v>0</v>
      </c>
    </row>
    <row r="631" spans="1:107">
      <c r="A631">
        <f>ROW(Source!A964)</f>
        <v>964</v>
      </c>
      <c r="B631">
        <v>33525518</v>
      </c>
      <c r="C631">
        <v>36324953</v>
      </c>
      <c r="D631">
        <v>29130561</v>
      </c>
      <c r="E631">
        <v>1</v>
      </c>
      <c r="F631">
        <v>1</v>
      </c>
      <c r="G631">
        <v>1</v>
      </c>
      <c r="H631">
        <v>3</v>
      </c>
      <c r="I631" t="s">
        <v>264</v>
      </c>
      <c r="J631" t="s">
        <v>266</v>
      </c>
      <c r="K631" t="s">
        <v>265</v>
      </c>
      <c r="L631">
        <v>1327</v>
      </c>
      <c r="N631">
        <v>1005</v>
      </c>
      <c r="O631" t="s">
        <v>184</v>
      </c>
      <c r="P631" t="s">
        <v>184</v>
      </c>
      <c r="Q631">
        <v>1</v>
      </c>
      <c r="W631">
        <v>1</v>
      </c>
      <c r="X631">
        <v>18916195</v>
      </c>
      <c r="Y631">
        <v>-100</v>
      </c>
      <c r="AA631">
        <v>1039.1400000000001</v>
      </c>
      <c r="AB631">
        <v>0</v>
      </c>
      <c r="AC631">
        <v>0</v>
      </c>
      <c r="AD631">
        <v>0</v>
      </c>
      <c r="AE631">
        <v>207</v>
      </c>
      <c r="AF631">
        <v>0</v>
      </c>
      <c r="AG631">
        <v>0</v>
      </c>
      <c r="AH631">
        <v>0</v>
      </c>
      <c r="AI631">
        <v>5.0199999999999996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3</v>
      </c>
      <c r="AT631">
        <v>-100</v>
      </c>
      <c r="AU631" t="s">
        <v>3</v>
      </c>
      <c r="AV631">
        <v>0</v>
      </c>
      <c r="AW631">
        <v>2</v>
      </c>
      <c r="AX631">
        <v>36324963</v>
      </c>
      <c r="AY631">
        <v>1</v>
      </c>
      <c r="AZ631">
        <v>6144</v>
      </c>
      <c r="BA631">
        <v>622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Y631*Source!I964</f>
        <v>-2</v>
      </c>
      <c r="CY631">
        <f t="shared" si="47"/>
        <v>1039.1400000000001</v>
      </c>
      <c r="CZ631">
        <f t="shared" si="48"/>
        <v>207</v>
      </c>
      <c r="DA631">
        <f t="shared" si="49"/>
        <v>5.0199999999999996</v>
      </c>
      <c r="DB631">
        <f t="shared" si="50"/>
        <v>-20700</v>
      </c>
      <c r="DC631">
        <f t="shared" si="51"/>
        <v>0</v>
      </c>
    </row>
    <row r="632" spans="1:107">
      <c r="A632">
        <f>ROW(Source!A964)</f>
        <v>964</v>
      </c>
      <c r="B632">
        <v>33525518</v>
      </c>
      <c r="C632">
        <v>36324953</v>
      </c>
      <c r="D632">
        <v>29130511</v>
      </c>
      <c r="E632">
        <v>1</v>
      </c>
      <c r="F632">
        <v>1</v>
      </c>
      <c r="G632">
        <v>1</v>
      </c>
      <c r="H632">
        <v>3</v>
      </c>
      <c r="I632" t="s">
        <v>260</v>
      </c>
      <c r="J632" t="s">
        <v>262</v>
      </c>
      <c r="K632" t="s">
        <v>261</v>
      </c>
      <c r="L632">
        <v>1327</v>
      </c>
      <c r="N632">
        <v>1005</v>
      </c>
      <c r="O632" t="s">
        <v>184</v>
      </c>
      <c r="P632" t="s">
        <v>184</v>
      </c>
      <c r="Q632">
        <v>1</v>
      </c>
      <c r="W632">
        <v>0</v>
      </c>
      <c r="X632">
        <v>-424580404</v>
      </c>
      <c r="Y632">
        <v>100</v>
      </c>
      <c r="AA632">
        <v>5361.04</v>
      </c>
      <c r="AB632">
        <v>0</v>
      </c>
      <c r="AC632">
        <v>0</v>
      </c>
      <c r="AD632">
        <v>0</v>
      </c>
      <c r="AE632">
        <v>2102.37</v>
      </c>
      <c r="AF632">
        <v>0</v>
      </c>
      <c r="AG632">
        <v>0</v>
      </c>
      <c r="AH632">
        <v>0</v>
      </c>
      <c r="AI632">
        <v>2.5499999999999998</v>
      </c>
      <c r="AJ632">
        <v>1</v>
      </c>
      <c r="AK632">
        <v>1</v>
      </c>
      <c r="AL632">
        <v>1</v>
      </c>
      <c r="AN632">
        <v>0</v>
      </c>
      <c r="AO632">
        <v>0</v>
      </c>
      <c r="AP632">
        <v>0</v>
      </c>
      <c r="AQ632">
        <v>0</v>
      </c>
      <c r="AR632">
        <v>0</v>
      </c>
      <c r="AS632" t="s">
        <v>3</v>
      </c>
      <c r="AT632">
        <v>100</v>
      </c>
      <c r="AU632" t="s">
        <v>3</v>
      </c>
      <c r="AV632">
        <v>0</v>
      </c>
      <c r="AW632">
        <v>1</v>
      </c>
      <c r="AX632">
        <v>-1</v>
      </c>
      <c r="AY632">
        <v>0</v>
      </c>
      <c r="AZ632">
        <v>0</v>
      </c>
      <c r="BA632" t="s">
        <v>3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Y632*Source!I964</f>
        <v>2</v>
      </c>
      <c r="CY632">
        <f t="shared" si="47"/>
        <v>5361.04</v>
      </c>
      <c r="CZ632">
        <f t="shared" si="48"/>
        <v>2102.37</v>
      </c>
      <c r="DA632">
        <f t="shared" si="49"/>
        <v>2.5499999999999998</v>
      </c>
      <c r="DB632">
        <f t="shared" si="50"/>
        <v>210237</v>
      </c>
      <c r="DC632">
        <f t="shared" si="51"/>
        <v>0</v>
      </c>
    </row>
    <row r="633" spans="1:107">
      <c r="A633">
        <f>ROW(Source!A964)</f>
        <v>964</v>
      </c>
      <c r="B633">
        <v>33525518</v>
      </c>
      <c r="C633">
        <v>36324953</v>
      </c>
      <c r="D633">
        <v>29145217</v>
      </c>
      <c r="E633">
        <v>1</v>
      </c>
      <c r="F633">
        <v>1</v>
      </c>
      <c r="G633">
        <v>1</v>
      </c>
      <c r="H633">
        <v>3</v>
      </c>
      <c r="I633" t="s">
        <v>741</v>
      </c>
      <c r="J633" t="s">
        <v>742</v>
      </c>
      <c r="K633" t="s">
        <v>743</v>
      </c>
      <c r="L633">
        <v>1339</v>
      </c>
      <c r="N633">
        <v>1007</v>
      </c>
      <c r="O633" t="s">
        <v>591</v>
      </c>
      <c r="P633" t="s">
        <v>591</v>
      </c>
      <c r="Q633">
        <v>1</v>
      </c>
      <c r="W633">
        <v>0</v>
      </c>
      <c r="X633">
        <v>-879503420</v>
      </c>
      <c r="Y633">
        <v>0.105</v>
      </c>
      <c r="AA633">
        <v>3334.24</v>
      </c>
      <c r="AB633">
        <v>0</v>
      </c>
      <c r="AC633">
        <v>0</v>
      </c>
      <c r="AD633">
        <v>0</v>
      </c>
      <c r="AE633">
        <v>458</v>
      </c>
      <c r="AF633">
        <v>0</v>
      </c>
      <c r="AG633">
        <v>0</v>
      </c>
      <c r="AH633">
        <v>0</v>
      </c>
      <c r="AI633">
        <v>7.28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0</v>
      </c>
      <c r="AQ633">
        <v>0</v>
      </c>
      <c r="AR633">
        <v>0</v>
      </c>
      <c r="AS633" t="s">
        <v>3</v>
      </c>
      <c r="AT633">
        <v>0.105</v>
      </c>
      <c r="AU633" t="s">
        <v>3</v>
      </c>
      <c r="AV633">
        <v>0</v>
      </c>
      <c r="AW633">
        <v>2</v>
      </c>
      <c r="AX633">
        <v>36324964</v>
      </c>
      <c r="AY633">
        <v>1</v>
      </c>
      <c r="AZ633">
        <v>0</v>
      </c>
      <c r="BA633">
        <v>623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Y633*Source!I964</f>
        <v>2.0999999999999999E-3</v>
      </c>
      <c r="CY633">
        <f t="shared" si="47"/>
        <v>3334.24</v>
      </c>
      <c r="CZ633">
        <f t="shared" si="48"/>
        <v>458</v>
      </c>
      <c r="DA633">
        <f t="shared" si="49"/>
        <v>7.28</v>
      </c>
      <c r="DB633">
        <f t="shared" si="50"/>
        <v>48.09</v>
      </c>
      <c r="DC633">
        <f t="shared" si="51"/>
        <v>0</v>
      </c>
    </row>
    <row r="634" spans="1:107">
      <c r="A634">
        <f>ROW(Source!A968)</f>
        <v>968</v>
      </c>
      <c r="B634">
        <v>33525518</v>
      </c>
      <c r="C634">
        <v>36144660</v>
      </c>
      <c r="D634">
        <v>18410280</v>
      </c>
      <c r="E634">
        <v>1</v>
      </c>
      <c r="F634">
        <v>1</v>
      </c>
      <c r="G634">
        <v>1</v>
      </c>
      <c r="H634">
        <v>1</v>
      </c>
      <c r="I634" t="s">
        <v>744</v>
      </c>
      <c r="J634" t="s">
        <v>3</v>
      </c>
      <c r="K634" t="s">
        <v>745</v>
      </c>
      <c r="L634">
        <v>1369</v>
      </c>
      <c r="N634">
        <v>1013</v>
      </c>
      <c r="O634" t="s">
        <v>579</v>
      </c>
      <c r="P634" t="s">
        <v>579</v>
      </c>
      <c r="Q634">
        <v>1</v>
      </c>
      <c r="W634">
        <v>0</v>
      </c>
      <c r="X634">
        <v>-464685602</v>
      </c>
      <c r="Y634">
        <v>13.788499999999999</v>
      </c>
      <c r="AA634">
        <v>0</v>
      </c>
      <c r="AB634">
        <v>0</v>
      </c>
      <c r="AC634">
        <v>0</v>
      </c>
      <c r="AD634">
        <v>270.37</v>
      </c>
      <c r="AE634">
        <v>0</v>
      </c>
      <c r="AF634">
        <v>0</v>
      </c>
      <c r="AG634">
        <v>0</v>
      </c>
      <c r="AH634">
        <v>270.37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3</v>
      </c>
      <c r="AT634">
        <v>11.99</v>
      </c>
      <c r="AU634" t="s">
        <v>168</v>
      </c>
      <c r="AV634">
        <v>1</v>
      </c>
      <c r="AW634">
        <v>2</v>
      </c>
      <c r="AX634">
        <v>36144663</v>
      </c>
      <c r="AY634">
        <v>1</v>
      </c>
      <c r="AZ634">
        <v>0</v>
      </c>
      <c r="BA634">
        <v>624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Y634*Source!I968</f>
        <v>8.2730999999999995</v>
      </c>
      <c r="CY634">
        <f>AD634</f>
        <v>270.37</v>
      </c>
      <c r="CZ634">
        <f>AH634</f>
        <v>270.37</v>
      </c>
      <c r="DA634">
        <f>AL634</f>
        <v>1</v>
      </c>
      <c r="DB634">
        <f>ROUND((ROUND(AT634*CZ634,2)*1.15),6)</f>
        <v>3728.0010000000002</v>
      </c>
      <c r="DC634">
        <f>ROUND((ROUND(AT634*AG634,2)*1.15),6)</f>
        <v>0</v>
      </c>
    </row>
    <row r="635" spans="1:107">
      <c r="A635">
        <f>ROW(Source!A968)</f>
        <v>968</v>
      </c>
      <c r="B635">
        <v>33525518</v>
      </c>
      <c r="C635">
        <v>36144660</v>
      </c>
      <c r="D635">
        <v>121548</v>
      </c>
      <c r="E635">
        <v>1</v>
      </c>
      <c r="F635">
        <v>1</v>
      </c>
      <c r="G635">
        <v>1</v>
      </c>
      <c r="H635">
        <v>1</v>
      </c>
      <c r="I635" t="s">
        <v>30</v>
      </c>
      <c r="J635" t="s">
        <v>3</v>
      </c>
      <c r="K635" t="s">
        <v>580</v>
      </c>
      <c r="L635">
        <v>608254</v>
      </c>
      <c r="N635">
        <v>1013</v>
      </c>
      <c r="O635" t="s">
        <v>581</v>
      </c>
      <c r="P635" t="s">
        <v>581</v>
      </c>
      <c r="Q635">
        <v>1</v>
      </c>
      <c r="W635">
        <v>0</v>
      </c>
      <c r="X635">
        <v>-185737400</v>
      </c>
      <c r="Y635">
        <v>1.2500000000000001E-2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1</v>
      </c>
      <c r="AQ635">
        <v>0</v>
      </c>
      <c r="AR635">
        <v>0</v>
      </c>
      <c r="AS635" t="s">
        <v>3</v>
      </c>
      <c r="AT635">
        <v>0.01</v>
      </c>
      <c r="AU635" t="s">
        <v>167</v>
      </c>
      <c r="AV635">
        <v>2</v>
      </c>
      <c r="AW635">
        <v>2</v>
      </c>
      <c r="AX635">
        <v>36144664</v>
      </c>
      <c r="AY635">
        <v>1</v>
      </c>
      <c r="AZ635">
        <v>0</v>
      </c>
      <c r="BA635">
        <v>625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Y635*Source!I968</f>
        <v>7.4999999999999997E-3</v>
      </c>
      <c r="CY635">
        <f>AD635</f>
        <v>0</v>
      </c>
      <c r="CZ635">
        <f>AH635</f>
        <v>0</v>
      </c>
      <c r="DA635">
        <f>AL635</f>
        <v>1</v>
      </c>
      <c r="DB635">
        <f>ROUND((ROUND(AT635*CZ635,2)*1.25),6)</f>
        <v>0</v>
      </c>
      <c r="DC635">
        <f>ROUND((ROUND(AT635*AG635,2)*1.25),6)</f>
        <v>0</v>
      </c>
    </row>
    <row r="636" spans="1:107">
      <c r="A636">
        <f>ROW(Source!A968)</f>
        <v>968</v>
      </c>
      <c r="B636">
        <v>33525518</v>
      </c>
      <c r="C636">
        <v>36144660</v>
      </c>
      <c r="D636">
        <v>29172556</v>
      </c>
      <c r="E636">
        <v>1</v>
      </c>
      <c r="F636">
        <v>1</v>
      </c>
      <c r="G636">
        <v>1</v>
      </c>
      <c r="H636">
        <v>2</v>
      </c>
      <c r="I636" t="s">
        <v>582</v>
      </c>
      <c r="J636" t="s">
        <v>583</v>
      </c>
      <c r="K636" t="s">
        <v>584</v>
      </c>
      <c r="L636">
        <v>1368</v>
      </c>
      <c r="N636">
        <v>1011</v>
      </c>
      <c r="O636" t="s">
        <v>585</v>
      </c>
      <c r="P636" t="s">
        <v>585</v>
      </c>
      <c r="Q636">
        <v>1</v>
      </c>
      <c r="W636">
        <v>0</v>
      </c>
      <c r="X636">
        <v>-1302720870</v>
      </c>
      <c r="Y636">
        <v>1.2500000000000001E-2</v>
      </c>
      <c r="AA636">
        <v>0</v>
      </c>
      <c r="AB636">
        <v>445.46</v>
      </c>
      <c r="AC636">
        <v>427.95</v>
      </c>
      <c r="AD636">
        <v>0</v>
      </c>
      <c r="AE636">
        <v>0</v>
      </c>
      <c r="AF636">
        <v>31.26</v>
      </c>
      <c r="AG636">
        <v>13.5</v>
      </c>
      <c r="AH636">
        <v>0</v>
      </c>
      <c r="AI636">
        <v>1</v>
      </c>
      <c r="AJ636">
        <v>14.25</v>
      </c>
      <c r="AK636">
        <v>31.7</v>
      </c>
      <c r="AL636">
        <v>1</v>
      </c>
      <c r="AN636">
        <v>0</v>
      </c>
      <c r="AO636">
        <v>1</v>
      </c>
      <c r="AP636">
        <v>1</v>
      </c>
      <c r="AQ636">
        <v>0</v>
      </c>
      <c r="AR636">
        <v>0</v>
      </c>
      <c r="AS636" t="s">
        <v>3</v>
      </c>
      <c r="AT636">
        <v>0.01</v>
      </c>
      <c r="AU636" t="s">
        <v>167</v>
      </c>
      <c r="AV636">
        <v>0</v>
      </c>
      <c r="AW636">
        <v>2</v>
      </c>
      <c r="AX636">
        <v>36144665</v>
      </c>
      <c r="AY636">
        <v>1</v>
      </c>
      <c r="AZ636">
        <v>0</v>
      </c>
      <c r="BA636">
        <v>626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Y636*Source!I968</f>
        <v>7.4999999999999997E-3</v>
      </c>
      <c r="CY636">
        <f>AB636</f>
        <v>445.46</v>
      </c>
      <c r="CZ636">
        <f>AF636</f>
        <v>31.26</v>
      </c>
      <c r="DA636">
        <f>AJ636</f>
        <v>14.25</v>
      </c>
      <c r="DB636">
        <f>ROUND((ROUND(AT636*CZ636,2)*1.25),6)</f>
        <v>0.38750000000000001</v>
      </c>
      <c r="DC636">
        <f>ROUND((ROUND(AT636*AG636,2)*1.25),6)</f>
        <v>0.17499999999999999</v>
      </c>
    </row>
    <row r="637" spans="1:107">
      <c r="A637">
        <f>ROW(Source!A968)</f>
        <v>968</v>
      </c>
      <c r="B637">
        <v>33525518</v>
      </c>
      <c r="C637">
        <v>36144660</v>
      </c>
      <c r="D637">
        <v>29174913</v>
      </c>
      <c r="E637">
        <v>1</v>
      </c>
      <c r="F637">
        <v>1</v>
      </c>
      <c r="G637">
        <v>1</v>
      </c>
      <c r="H637">
        <v>2</v>
      </c>
      <c r="I637" t="s">
        <v>606</v>
      </c>
      <c r="J637" t="s">
        <v>607</v>
      </c>
      <c r="K637" t="s">
        <v>608</v>
      </c>
      <c r="L637">
        <v>1368</v>
      </c>
      <c r="N637">
        <v>1011</v>
      </c>
      <c r="O637" t="s">
        <v>585</v>
      </c>
      <c r="P637" t="s">
        <v>585</v>
      </c>
      <c r="Q637">
        <v>1</v>
      </c>
      <c r="W637">
        <v>0</v>
      </c>
      <c r="X637">
        <v>458544584</v>
      </c>
      <c r="Y637">
        <v>3.7499999999999999E-2</v>
      </c>
      <c r="AA637">
        <v>0</v>
      </c>
      <c r="AB637">
        <v>908.31</v>
      </c>
      <c r="AC637">
        <v>367.72</v>
      </c>
      <c r="AD637">
        <v>0</v>
      </c>
      <c r="AE637">
        <v>0</v>
      </c>
      <c r="AF637">
        <v>87.17</v>
      </c>
      <c r="AG637">
        <v>11.6</v>
      </c>
      <c r="AH637">
        <v>0</v>
      </c>
      <c r="AI637">
        <v>1</v>
      </c>
      <c r="AJ637">
        <v>10.42</v>
      </c>
      <c r="AK637">
        <v>31.7</v>
      </c>
      <c r="AL637">
        <v>1</v>
      </c>
      <c r="AN637">
        <v>0</v>
      </c>
      <c r="AO637">
        <v>1</v>
      </c>
      <c r="AP637">
        <v>1</v>
      </c>
      <c r="AQ637">
        <v>0</v>
      </c>
      <c r="AR637">
        <v>0</v>
      </c>
      <c r="AS637" t="s">
        <v>3</v>
      </c>
      <c r="AT637">
        <v>0.03</v>
      </c>
      <c r="AU637" t="s">
        <v>167</v>
      </c>
      <c r="AV637">
        <v>0</v>
      </c>
      <c r="AW637">
        <v>2</v>
      </c>
      <c r="AX637">
        <v>36144666</v>
      </c>
      <c r="AY637">
        <v>1</v>
      </c>
      <c r="AZ637">
        <v>0</v>
      </c>
      <c r="BA637">
        <v>627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Y637*Source!I968</f>
        <v>2.2499999999999999E-2</v>
      </c>
      <c r="CY637">
        <f>AB637</f>
        <v>908.31</v>
      </c>
      <c r="CZ637">
        <f>AF637</f>
        <v>87.17</v>
      </c>
      <c r="DA637">
        <f>AJ637</f>
        <v>10.42</v>
      </c>
      <c r="DB637">
        <f>ROUND((ROUND(AT637*CZ637,2)*1.25),6)</f>
        <v>3.2749999999999999</v>
      </c>
      <c r="DC637">
        <f>ROUND((ROUND(AT637*AG637,2)*1.25),6)</f>
        <v>0.4375</v>
      </c>
    </row>
    <row r="638" spans="1:107">
      <c r="A638">
        <f>ROW(Source!A968)</f>
        <v>968</v>
      </c>
      <c r="B638">
        <v>33525518</v>
      </c>
      <c r="C638">
        <v>36144660</v>
      </c>
      <c r="D638">
        <v>29107779</v>
      </c>
      <c r="E638">
        <v>1</v>
      </c>
      <c r="F638">
        <v>1</v>
      </c>
      <c r="G638">
        <v>1</v>
      </c>
      <c r="H638">
        <v>3</v>
      </c>
      <c r="I638" t="s">
        <v>746</v>
      </c>
      <c r="J638" t="s">
        <v>747</v>
      </c>
      <c r="K638" t="s">
        <v>748</v>
      </c>
      <c r="L638">
        <v>1327</v>
      </c>
      <c r="N638">
        <v>1005</v>
      </c>
      <c r="O638" t="s">
        <v>184</v>
      </c>
      <c r="P638" t="s">
        <v>184</v>
      </c>
      <c r="Q638">
        <v>1</v>
      </c>
      <c r="W638">
        <v>0</v>
      </c>
      <c r="X638">
        <v>2125256490</v>
      </c>
      <c r="Y638">
        <v>4.4000000000000004</v>
      </c>
      <c r="AA638">
        <v>203.19</v>
      </c>
      <c r="AB638">
        <v>0</v>
      </c>
      <c r="AC638">
        <v>0</v>
      </c>
      <c r="AD638">
        <v>0</v>
      </c>
      <c r="AE638">
        <v>72.31</v>
      </c>
      <c r="AF638">
        <v>0</v>
      </c>
      <c r="AG638">
        <v>0</v>
      </c>
      <c r="AH638">
        <v>0</v>
      </c>
      <c r="AI638">
        <v>2.81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3</v>
      </c>
      <c r="AT638">
        <v>4.4000000000000004</v>
      </c>
      <c r="AU638" t="s">
        <v>3</v>
      </c>
      <c r="AV638">
        <v>0</v>
      </c>
      <c r="AW638">
        <v>2</v>
      </c>
      <c r="AX638">
        <v>36144667</v>
      </c>
      <c r="AY638">
        <v>1</v>
      </c>
      <c r="AZ638">
        <v>0</v>
      </c>
      <c r="BA638">
        <v>628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Y638*Source!I968</f>
        <v>2.64</v>
      </c>
      <c r="CY638">
        <f>AA638</f>
        <v>203.19</v>
      </c>
      <c r="CZ638">
        <f>AE638</f>
        <v>72.31</v>
      </c>
      <c r="DA638">
        <f>AI638</f>
        <v>2.81</v>
      </c>
      <c r="DB638">
        <f>ROUND(ROUND(AT638*CZ638,2),6)</f>
        <v>318.16000000000003</v>
      </c>
      <c r="DC638">
        <f>ROUND(ROUND(AT638*AG638,2),6)</f>
        <v>0</v>
      </c>
    </row>
    <row r="639" spans="1:107">
      <c r="A639">
        <f>ROW(Source!A968)</f>
        <v>968</v>
      </c>
      <c r="B639">
        <v>33525518</v>
      </c>
      <c r="C639">
        <v>36144660</v>
      </c>
      <c r="D639">
        <v>29109795</v>
      </c>
      <c r="E639">
        <v>1</v>
      </c>
      <c r="F639">
        <v>1</v>
      </c>
      <c r="G639">
        <v>1</v>
      </c>
      <c r="H639">
        <v>3</v>
      </c>
      <c r="I639" t="s">
        <v>749</v>
      </c>
      <c r="J639" t="s">
        <v>750</v>
      </c>
      <c r="K639" t="s">
        <v>751</v>
      </c>
      <c r="L639">
        <v>1348</v>
      </c>
      <c r="N639">
        <v>1009</v>
      </c>
      <c r="O639" t="s">
        <v>28</v>
      </c>
      <c r="P639" t="s">
        <v>28</v>
      </c>
      <c r="Q639">
        <v>1000</v>
      </c>
      <c r="W639">
        <v>0</v>
      </c>
      <c r="X639">
        <v>-1050889491</v>
      </c>
      <c r="Y639">
        <v>2.9000000000000001E-2</v>
      </c>
      <c r="AA639">
        <v>22724.240000000002</v>
      </c>
      <c r="AB639">
        <v>0</v>
      </c>
      <c r="AC639">
        <v>0</v>
      </c>
      <c r="AD639">
        <v>0</v>
      </c>
      <c r="AE639">
        <v>2898.5</v>
      </c>
      <c r="AF639">
        <v>0</v>
      </c>
      <c r="AG639">
        <v>0</v>
      </c>
      <c r="AH639">
        <v>0</v>
      </c>
      <c r="AI639">
        <v>7.84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0</v>
      </c>
      <c r="AQ639">
        <v>0</v>
      </c>
      <c r="AR639">
        <v>0</v>
      </c>
      <c r="AS639" t="s">
        <v>3</v>
      </c>
      <c r="AT639">
        <v>2.9000000000000001E-2</v>
      </c>
      <c r="AU639" t="s">
        <v>3</v>
      </c>
      <c r="AV639">
        <v>0</v>
      </c>
      <c r="AW639">
        <v>2</v>
      </c>
      <c r="AX639">
        <v>36144668</v>
      </c>
      <c r="AY639">
        <v>1</v>
      </c>
      <c r="AZ639">
        <v>0</v>
      </c>
      <c r="BA639">
        <v>629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Y639*Source!I968</f>
        <v>1.7399999999999999E-2</v>
      </c>
      <c r="CY639">
        <f>AA639</f>
        <v>22724.240000000002</v>
      </c>
      <c r="CZ639">
        <f>AE639</f>
        <v>2898.5</v>
      </c>
      <c r="DA639">
        <f>AI639</f>
        <v>7.84</v>
      </c>
      <c r="DB639">
        <f>ROUND(ROUND(AT639*CZ639,2),6)</f>
        <v>84.06</v>
      </c>
      <c r="DC639">
        <f>ROUND(ROUND(AT639*AG639,2),6)</f>
        <v>0</v>
      </c>
    </row>
    <row r="640" spans="1:107">
      <c r="A640">
        <f>ROW(Source!A968)</f>
        <v>968</v>
      </c>
      <c r="B640">
        <v>33525518</v>
      </c>
      <c r="C640">
        <v>36144660</v>
      </c>
      <c r="D640">
        <v>29107800</v>
      </c>
      <c r="E640">
        <v>1</v>
      </c>
      <c r="F640">
        <v>1</v>
      </c>
      <c r="G640">
        <v>1</v>
      </c>
      <c r="H640">
        <v>3</v>
      </c>
      <c r="I640" t="s">
        <v>620</v>
      </c>
      <c r="J640" t="s">
        <v>621</v>
      </c>
      <c r="K640" t="s">
        <v>622</v>
      </c>
      <c r="L640">
        <v>1346</v>
      </c>
      <c r="N640">
        <v>1009</v>
      </c>
      <c r="O640" t="s">
        <v>191</v>
      </c>
      <c r="P640" t="s">
        <v>191</v>
      </c>
      <c r="Q640">
        <v>1</v>
      </c>
      <c r="W640">
        <v>0</v>
      </c>
      <c r="X640">
        <v>-1570619850</v>
      </c>
      <c r="Y640">
        <v>0.15</v>
      </c>
      <c r="AA640">
        <v>46.61</v>
      </c>
      <c r="AB640">
        <v>0</v>
      </c>
      <c r="AC640">
        <v>0</v>
      </c>
      <c r="AD640">
        <v>0</v>
      </c>
      <c r="AE640">
        <v>1.81</v>
      </c>
      <c r="AF640">
        <v>0</v>
      </c>
      <c r="AG640">
        <v>0</v>
      </c>
      <c r="AH640">
        <v>0</v>
      </c>
      <c r="AI640">
        <v>25.75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0</v>
      </c>
      <c r="AQ640">
        <v>0</v>
      </c>
      <c r="AR640">
        <v>0</v>
      </c>
      <c r="AS640" t="s">
        <v>3</v>
      </c>
      <c r="AT640">
        <v>0.15</v>
      </c>
      <c r="AU640" t="s">
        <v>3</v>
      </c>
      <c r="AV640">
        <v>0</v>
      </c>
      <c r="AW640">
        <v>2</v>
      </c>
      <c r="AX640">
        <v>36144669</v>
      </c>
      <c r="AY640">
        <v>1</v>
      </c>
      <c r="AZ640">
        <v>0</v>
      </c>
      <c r="BA640">
        <v>630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Y640*Source!I968</f>
        <v>0.09</v>
      </c>
      <c r="CY640">
        <f>AA640</f>
        <v>46.61</v>
      </c>
      <c r="CZ640">
        <f>AE640</f>
        <v>1.81</v>
      </c>
      <c r="DA640">
        <f>AI640</f>
        <v>25.75</v>
      </c>
      <c r="DB640">
        <f>ROUND(ROUND(AT640*CZ640,2),6)</f>
        <v>0.27</v>
      </c>
      <c r="DC640">
        <f>ROUND(ROUND(AT640*AG640,2),6)</f>
        <v>0</v>
      </c>
    </row>
    <row r="641" spans="1:107">
      <c r="A641">
        <f>ROW(Source!A969)</f>
        <v>969</v>
      </c>
      <c r="B641">
        <v>33525518</v>
      </c>
      <c r="C641">
        <v>33621930</v>
      </c>
      <c r="D641">
        <v>18406785</v>
      </c>
      <c r="E641">
        <v>1</v>
      </c>
      <c r="F641">
        <v>1</v>
      </c>
      <c r="G641">
        <v>1</v>
      </c>
      <c r="H641">
        <v>1</v>
      </c>
      <c r="I641" t="s">
        <v>586</v>
      </c>
      <c r="J641" t="s">
        <v>3</v>
      </c>
      <c r="K641" t="s">
        <v>587</v>
      </c>
      <c r="L641">
        <v>1369</v>
      </c>
      <c r="N641">
        <v>1013</v>
      </c>
      <c r="O641" t="s">
        <v>579</v>
      </c>
      <c r="P641" t="s">
        <v>579</v>
      </c>
      <c r="Q641">
        <v>1</v>
      </c>
      <c r="W641">
        <v>0</v>
      </c>
      <c r="X641">
        <v>645971194</v>
      </c>
      <c r="Y641">
        <v>37.639499999999991</v>
      </c>
      <c r="AA641">
        <v>0</v>
      </c>
      <c r="AB641">
        <v>0</v>
      </c>
      <c r="AC641">
        <v>0</v>
      </c>
      <c r="AD641">
        <v>251.89</v>
      </c>
      <c r="AE641">
        <v>0</v>
      </c>
      <c r="AF641">
        <v>0</v>
      </c>
      <c r="AG641">
        <v>0</v>
      </c>
      <c r="AH641">
        <v>251.89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32.729999999999997</v>
      </c>
      <c r="AU641" t="s">
        <v>168</v>
      </c>
      <c r="AV641">
        <v>1</v>
      </c>
      <c r="AW641">
        <v>2</v>
      </c>
      <c r="AX641">
        <v>36314856</v>
      </c>
      <c r="AY641">
        <v>1</v>
      </c>
      <c r="AZ641">
        <v>0</v>
      </c>
      <c r="BA641">
        <v>631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Y641*Source!I969</f>
        <v>22.583699999999993</v>
      </c>
      <c r="CY641">
        <f>AD641</f>
        <v>251.89</v>
      </c>
      <c r="CZ641">
        <f>AH641</f>
        <v>251.89</v>
      </c>
      <c r="DA641">
        <f>AL641</f>
        <v>1</v>
      </c>
      <c r="DB641">
        <f>ROUND((ROUND(AT641*CZ641,2)*1.15),6)</f>
        <v>9481.0139999999992</v>
      </c>
      <c r="DC641">
        <f>ROUND((ROUND(AT641*AG641,2)*1.15),6)</f>
        <v>0</v>
      </c>
    </row>
    <row r="642" spans="1:107">
      <c r="A642">
        <f>ROW(Source!A969)</f>
        <v>969</v>
      </c>
      <c r="B642">
        <v>33525518</v>
      </c>
      <c r="C642">
        <v>33621930</v>
      </c>
      <c r="D642">
        <v>121548</v>
      </c>
      <c r="E642">
        <v>1</v>
      </c>
      <c r="F642">
        <v>1</v>
      </c>
      <c r="G642">
        <v>1</v>
      </c>
      <c r="H642">
        <v>1</v>
      </c>
      <c r="I642" t="s">
        <v>30</v>
      </c>
      <c r="J642" t="s">
        <v>3</v>
      </c>
      <c r="K642" t="s">
        <v>580</v>
      </c>
      <c r="L642">
        <v>608254</v>
      </c>
      <c r="N642">
        <v>1013</v>
      </c>
      <c r="O642" t="s">
        <v>581</v>
      </c>
      <c r="P642" t="s">
        <v>581</v>
      </c>
      <c r="Q642">
        <v>1</v>
      </c>
      <c r="W642">
        <v>0</v>
      </c>
      <c r="X642">
        <v>-185737400</v>
      </c>
      <c r="Y642">
        <v>1.2500000000000001E-2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1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1</v>
      </c>
      <c r="AQ642">
        <v>0</v>
      </c>
      <c r="AR642">
        <v>0</v>
      </c>
      <c r="AS642" t="s">
        <v>3</v>
      </c>
      <c r="AT642">
        <v>0.01</v>
      </c>
      <c r="AU642" t="s">
        <v>167</v>
      </c>
      <c r="AV642">
        <v>2</v>
      </c>
      <c r="AW642">
        <v>2</v>
      </c>
      <c r="AX642">
        <v>36314857</v>
      </c>
      <c r="AY642">
        <v>1</v>
      </c>
      <c r="AZ642">
        <v>0</v>
      </c>
      <c r="BA642">
        <v>632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Y642*Source!I969</f>
        <v>7.4999999999999997E-3</v>
      </c>
      <c r="CY642">
        <f>AD642</f>
        <v>0</v>
      </c>
      <c r="CZ642">
        <f>AH642</f>
        <v>0</v>
      </c>
      <c r="DA642">
        <f>AL642</f>
        <v>1</v>
      </c>
      <c r="DB642">
        <f>ROUND((ROUND(AT642*CZ642,2)*1.25),6)</f>
        <v>0</v>
      </c>
      <c r="DC642">
        <f>ROUND((ROUND(AT642*AG642,2)*1.25),6)</f>
        <v>0</v>
      </c>
    </row>
    <row r="643" spans="1:107">
      <c r="A643">
        <f>ROW(Source!A969)</f>
        <v>969</v>
      </c>
      <c r="B643">
        <v>33525518</v>
      </c>
      <c r="C643">
        <v>33621930</v>
      </c>
      <c r="D643">
        <v>29172554</v>
      </c>
      <c r="E643">
        <v>1</v>
      </c>
      <c r="F643">
        <v>1</v>
      </c>
      <c r="G643">
        <v>1</v>
      </c>
      <c r="H643">
        <v>2</v>
      </c>
      <c r="I643" t="s">
        <v>752</v>
      </c>
      <c r="J643" t="s">
        <v>753</v>
      </c>
      <c r="K643" t="s">
        <v>754</v>
      </c>
      <c r="L643">
        <v>1368</v>
      </c>
      <c r="N643">
        <v>1011</v>
      </c>
      <c r="O643" t="s">
        <v>585</v>
      </c>
      <c r="P643" t="s">
        <v>585</v>
      </c>
      <c r="Q643">
        <v>1</v>
      </c>
      <c r="W643">
        <v>0</v>
      </c>
      <c r="X643">
        <v>-1902254956</v>
      </c>
      <c r="Y643">
        <v>1.2500000000000001E-2</v>
      </c>
      <c r="AA643">
        <v>0</v>
      </c>
      <c r="AB643">
        <v>411.3</v>
      </c>
      <c r="AC643">
        <v>367.72</v>
      </c>
      <c r="AD643">
        <v>0</v>
      </c>
      <c r="AE643">
        <v>0</v>
      </c>
      <c r="AF643">
        <v>27.66</v>
      </c>
      <c r="AG643">
        <v>11.6</v>
      </c>
      <c r="AH643">
        <v>0</v>
      </c>
      <c r="AI643">
        <v>1</v>
      </c>
      <c r="AJ643">
        <v>14.87</v>
      </c>
      <c r="AK643">
        <v>31.7</v>
      </c>
      <c r="AL643">
        <v>1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0.01</v>
      </c>
      <c r="AU643" t="s">
        <v>167</v>
      </c>
      <c r="AV643">
        <v>0</v>
      </c>
      <c r="AW643">
        <v>2</v>
      </c>
      <c r="AX643">
        <v>36314858</v>
      </c>
      <c r="AY643">
        <v>1</v>
      </c>
      <c r="AZ643">
        <v>0</v>
      </c>
      <c r="BA643">
        <v>633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Y643*Source!I969</f>
        <v>7.4999999999999997E-3</v>
      </c>
      <c r="CY643">
        <f>AB643</f>
        <v>411.3</v>
      </c>
      <c r="CZ643">
        <f>AF643</f>
        <v>27.66</v>
      </c>
      <c r="DA643">
        <f>AJ643</f>
        <v>14.87</v>
      </c>
      <c r="DB643">
        <f>ROUND((ROUND(AT643*CZ643,2)*1.25),6)</f>
        <v>0.35</v>
      </c>
      <c r="DC643">
        <f>ROUND((ROUND(AT643*AG643,2)*1.25),6)</f>
        <v>0.15</v>
      </c>
    </row>
    <row r="644" spans="1:107">
      <c r="A644">
        <f>ROW(Source!A969)</f>
        <v>969</v>
      </c>
      <c r="B644">
        <v>33525518</v>
      </c>
      <c r="C644">
        <v>33621930</v>
      </c>
      <c r="D644">
        <v>29174913</v>
      </c>
      <c r="E644">
        <v>1</v>
      </c>
      <c r="F644">
        <v>1</v>
      </c>
      <c r="G644">
        <v>1</v>
      </c>
      <c r="H644">
        <v>2</v>
      </c>
      <c r="I644" t="s">
        <v>606</v>
      </c>
      <c r="J644" t="s">
        <v>729</v>
      </c>
      <c r="K644" t="s">
        <v>608</v>
      </c>
      <c r="L644">
        <v>1368</v>
      </c>
      <c r="N644">
        <v>1011</v>
      </c>
      <c r="O644" t="s">
        <v>585</v>
      </c>
      <c r="P644" t="s">
        <v>585</v>
      </c>
      <c r="Q644">
        <v>1</v>
      </c>
      <c r="W644">
        <v>0</v>
      </c>
      <c r="X644">
        <v>1230759911</v>
      </c>
      <c r="Y644">
        <v>0.125</v>
      </c>
      <c r="AA644">
        <v>0</v>
      </c>
      <c r="AB644">
        <v>908.31</v>
      </c>
      <c r="AC644">
        <v>367.72</v>
      </c>
      <c r="AD644">
        <v>0</v>
      </c>
      <c r="AE644">
        <v>0</v>
      </c>
      <c r="AF644">
        <v>87.17</v>
      </c>
      <c r="AG644">
        <v>11.6</v>
      </c>
      <c r="AH644">
        <v>0</v>
      </c>
      <c r="AI644">
        <v>1</v>
      </c>
      <c r="AJ644">
        <v>10.42</v>
      </c>
      <c r="AK644">
        <v>31.7</v>
      </c>
      <c r="AL644">
        <v>1</v>
      </c>
      <c r="AN644">
        <v>0</v>
      </c>
      <c r="AO644">
        <v>1</v>
      </c>
      <c r="AP644">
        <v>1</v>
      </c>
      <c r="AQ644">
        <v>0</v>
      </c>
      <c r="AR644">
        <v>0</v>
      </c>
      <c r="AS644" t="s">
        <v>3</v>
      </c>
      <c r="AT644">
        <v>0.1</v>
      </c>
      <c r="AU644" t="s">
        <v>167</v>
      </c>
      <c r="AV644">
        <v>0</v>
      </c>
      <c r="AW644">
        <v>2</v>
      </c>
      <c r="AX644">
        <v>36314859</v>
      </c>
      <c r="AY644">
        <v>1</v>
      </c>
      <c r="AZ644">
        <v>0</v>
      </c>
      <c r="BA644">
        <v>634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Y644*Source!I969</f>
        <v>7.4999999999999997E-2</v>
      </c>
      <c r="CY644">
        <f>AB644</f>
        <v>908.31</v>
      </c>
      <c r="CZ644">
        <f>AF644</f>
        <v>87.17</v>
      </c>
      <c r="DA644">
        <f>AJ644</f>
        <v>10.42</v>
      </c>
      <c r="DB644">
        <f>ROUND((ROUND(AT644*CZ644,2)*1.25),6)</f>
        <v>10.9</v>
      </c>
      <c r="DC644">
        <f>ROUND((ROUND(AT644*AG644,2)*1.25),6)</f>
        <v>1.45</v>
      </c>
    </row>
    <row r="645" spans="1:107">
      <c r="A645">
        <f>ROW(Source!A969)</f>
        <v>969</v>
      </c>
      <c r="B645">
        <v>33525518</v>
      </c>
      <c r="C645">
        <v>33621930</v>
      </c>
      <c r="D645">
        <v>29107779</v>
      </c>
      <c r="E645">
        <v>1</v>
      </c>
      <c r="F645">
        <v>1</v>
      </c>
      <c r="G645">
        <v>1</v>
      </c>
      <c r="H645">
        <v>3</v>
      </c>
      <c r="I645" t="s">
        <v>746</v>
      </c>
      <c r="J645" t="s">
        <v>755</v>
      </c>
      <c r="K645" t="s">
        <v>748</v>
      </c>
      <c r="L645">
        <v>1327</v>
      </c>
      <c r="N645">
        <v>1005</v>
      </c>
      <c r="O645" t="s">
        <v>184</v>
      </c>
      <c r="P645" t="s">
        <v>184</v>
      </c>
      <c r="Q645">
        <v>1</v>
      </c>
      <c r="W645">
        <v>0</v>
      </c>
      <c r="X645">
        <v>-1827594923</v>
      </c>
      <c r="Y645">
        <v>0.84</v>
      </c>
      <c r="AA645">
        <v>203.19</v>
      </c>
      <c r="AB645">
        <v>0</v>
      </c>
      <c r="AC645">
        <v>0</v>
      </c>
      <c r="AD645">
        <v>0</v>
      </c>
      <c r="AE645">
        <v>72.31</v>
      </c>
      <c r="AF645">
        <v>0</v>
      </c>
      <c r="AG645">
        <v>0</v>
      </c>
      <c r="AH645">
        <v>0</v>
      </c>
      <c r="AI645">
        <v>2.81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0</v>
      </c>
      <c r="AQ645">
        <v>0</v>
      </c>
      <c r="AR645">
        <v>0</v>
      </c>
      <c r="AS645" t="s">
        <v>3</v>
      </c>
      <c r="AT645">
        <v>0.84</v>
      </c>
      <c r="AU645" t="s">
        <v>3</v>
      </c>
      <c r="AV645">
        <v>0</v>
      </c>
      <c r="AW645">
        <v>2</v>
      </c>
      <c r="AX645">
        <v>36314860</v>
      </c>
      <c r="AY645">
        <v>1</v>
      </c>
      <c r="AZ645">
        <v>0</v>
      </c>
      <c r="BA645">
        <v>635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Y645*Source!I969</f>
        <v>0.504</v>
      </c>
      <c r="CY645">
        <f>AA645</f>
        <v>203.19</v>
      </c>
      <c r="CZ645">
        <f>AE645</f>
        <v>72.31</v>
      </c>
      <c r="DA645">
        <f>AI645</f>
        <v>2.81</v>
      </c>
      <c r="DB645">
        <f t="shared" ref="DB645:DB687" si="52">ROUND(ROUND(AT645*CZ645,2),6)</f>
        <v>60.74</v>
      </c>
      <c r="DC645">
        <f t="shared" ref="DC645:DC687" si="53">ROUND(ROUND(AT645*AG645,2),6)</f>
        <v>0</v>
      </c>
    </row>
    <row r="646" spans="1:107">
      <c r="A646">
        <f>ROW(Source!A969)</f>
        <v>969</v>
      </c>
      <c r="B646">
        <v>33525518</v>
      </c>
      <c r="C646">
        <v>33621930</v>
      </c>
      <c r="D646">
        <v>29107800</v>
      </c>
      <c r="E646">
        <v>1</v>
      </c>
      <c r="F646">
        <v>1</v>
      </c>
      <c r="G646">
        <v>1</v>
      </c>
      <c r="H646">
        <v>3</v>
      </c>
      <c r="I646" t="s">
        <v>620</v>
      </c>
      <c r="J646" t="s">
        <v>756</v>
      </c>
      <c r="K646" t="s">
        <v>622</v>
      </c>
      <c r="L646">
        <v>1346</v>
      </c>
      <c r="N646">
        <v>1009</v>
      </c>
      <c r="O646" t="s">
        <v>191</v>
      </c>
      <c r="P646" t="s">
        <v>191</v>
      </c>
      <c r="Q646">
        <v>1</v>
      </c>
      <c r="W646">
        <v>0</v>
      </c>
      <c r="X646">
        <v>644139035</v>
      </c>
      <c r="Y646">
        <v>0.31</v>
      </c>
      <c r="AA646">
        <v>46.61</v>
      </c>
      <c r="AB646">
        <v>0</v>
      </c>
      <c r="AC646">
        <v>0</v>
      </c>
      <c r="AD646">
        <v>0</v>
      </c>
      <c r="AE646">
        <v>1.81</v>
      </c>
      <c r="AF646">
        <v>0</v>
      </c>
      <c r="AG646">
        <v>0</v>
      </c>
      <c r="AH646">
        <v>0</v>
      </c>
      <c r="AI646">
        <v>25.75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3</v>
      </c>
      <c r="AT646">
        <v>0.31</v>
      </c>
      <c r="AU646" t="s">
        <v>3</v>
      </c>
      <c r="AV646">
        <v>0</v>
      </c>
      <c r="AW646">
        <v>2</v>
      </c>
      <c r="AX646">
        <v>36314861</v>
      </c>
      <c r="AY646">
        <v>1</v>
      </c>
      <c r="AZ646">
        <v>0</v>
      </c>
      <c r="BA646">
        <v>636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Y646*Source!I969</f>
        <v>0.186</v>
      </c>
      <c r="CY646">
        <f>AA646</f>
        <v>46.61</v>
      </c>
      <c r="CZ646">
        <f>AE646</f>
        <v>1.81</v>
      </c>
      <c r="DA646">
        <f>AI646</f>
        <v>25.75</v>
      </c>
      <c r="DB646">
        <f t="shared" si="52"/>
        <v>0.56000000000000005</v>
      </c>
      <c r="DC646">
        <f t="shared" si="53"/>
        <v>0</v>
      </c>
    </row>
    <row r="647" spans="1:107">
      <c r="A647">
        <f>ROW(Source!A969)</f>
        <v>969</v>
      </c>
      <c r="B647">
        <v>33525518</v>
      </c>
      <c r="C647">
        <v>33621930</v>
      </c>
      <c r="D647">
        <v>29110233</v>
      </c>
      <c r="E647">
        <v>1</v>
      </c>
      <c r="F647">
        <v>1</v>
      </c>
      <c r="G647">
        <v>1</v>
      </c>
      <c r="H647">
        <v>3</v>
      </c>
      <c r="I647" t="s">
        <v>757</v>
      </c>
      <c r="J647" t="s">
        <v>758</v>
      </c>
      <c r="K647" t="s">
        <v>759</v>
      </c>
      <c r="L647">
        <v>1348</v>
      </c>
      <c r="N647">
        <v>1009</v>
      </c>
      <c r="O647" t="s">
        <v>28</v>
      </c>
      <c r="P647" t="s">
        <v>28</v>
      </c>
      <c r="Q647">
        <v>1000</v>
      </c>
      <c r="W647">
        <v>0</v>
      </c>
      <c r="X647">
        <v>2076838230</v>
      </c>
      <c r="Y647">
        <v>0.03</v>
      </c>
      <c r="AA647">
        <v>43897.59</v>
      </c>
      <c r="AB647">
        <v>0</v>
      </c>
      <c r="AC647">
        <v>0</v>
      </c>
      <c r="AD647">
        <v>0</v>
      </c>
      <c r="AE647">
        <v>4615.9399999999996</v>
      </c>
      <c r="AF647">
        <v>0</v>
      </c>
      <c r="AG647">
        <v>0</v>
      </c>
      <c r="AH647">
        <v>0</v>
      </c>
      <c r="AI647">
        <v>9.51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0</v>
      </c>
      <c r="AQ647">
        <v>0</v>
      </c>
      <c r="AR647">
        <v>0</v>
      </c>
      <c r="AS647" t="s">
        <v>3</v>
      </c>
      <c r="AT647">
        <v>0.03</v>
      </c>
      <c r="AU647" t="s">
        <v>3</v>
      </c>
      <c r="AV647">
        <v>0</v>
      </c>
      <c r="AW647">
        <v>2</v>
      </c>
      <c r="AX647">
        <v>36314862</v>
      </c>
      <c r="AY647">
        <v>1</v>
      </c>
      <c r="AZ647">
        <v>0</v>
      </c>
      <c r="BA647">
        <v>637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Y647*Source!I969</f>
        <v>1.7999999999999999E-2</v>
      </c>
      <c r="CY647">
        <f>AA647</f>
        <v>43897.59</v>
      </c>
      <c r="CZ647">
        <f>AE647</f>
        <v>4615.9399999999996</v>
      </c>
      <c r="DA647">
        <f>AI647</f>
        <v>9.51</v>
      </c>
      <c r="DB647">
        <f t="shared" si="52"/>
        <v>138.47999999999999</v>
      </c>
      <c r="DC647">
        <f t="shared" si="53"/>
        <v>0</v>
      </c>
    </row>
    <row r="648" spans="1:107">
      <c r="A648">
        <f>ROW(Source!A969)</f>
        <v>969</v>
      </c>
      <c r="B648">
        <v>33525518</v>
      </c>
      <c r="C648">
        <v>33621930</v>
      </c>
      <c r="D648">
        <v>29109784</v>
      </c>
      <c r="E648">
        <v>1</v>
      </c>
      <c r="F648">
        <v>1</v>
      </c>
      <c r="G648">
        <v>1</v>
      </c>
      <c r="H648">
        <v>3</v>
      </c>
      <c r="I648" t="s">
        <v>760</v>
      </c>
      <c r="J648" t="s">
        <v>761</v>
      </c>
      <c r="K648" t="s">
        <v>762</v>
      </c>
      <c r="L648">
        <v>1348</v>
      </c>
      <c r="N648">
        <v>1009</v>
      </c>
      <c r="O648" t="s">
        <v>28</v>
      </c>
      <c r="P648" t="s">
        <v>28</v>
      </c>
      <c r="Q648">
        <v>1000</v>
      </c>
      <c r="W648">
        <v>0</v>
      </c>
      <c r="X648">
        <v>1268898367</v>
      </c>
      <c r="Y648">
        <v>5.0000000000000001E-3</v>
      </c>
      <c r="AA648">
        <v>47352.14</v>
      </c>
      <c r="AB648">
        <v>0</v>
      </c>
      <c r="AC648">
        <v>0</v>
      </c>
      <c r="AD648">
        <v>0</v>
      </c>
      <c r="AE648">
        <v>11927.49</v>
      </c>
      <c r="AF648">
        <v>0</v>
      </c>
      <c r="AG648">
        <v>0</v>
      </c>
      <c r="AH648">
        <v>0</v>
      </c>
      <c r="AI648">
        <v>3.97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0</v>
      </c>
      <c r="AQ648">
        <v>0</v>
      </c>
      <c r="AR648">
        <v>0</v>
      </c>
      <c r="AS648" t="s">
        <v>3</v>
      </c>
      <c r="AT648">
        <v>5.0000000000000001E-3</v>
      </c>
      <c r="AU648" t="s">
        <v>3</v>
      </c>
      <c r="AV648">
        <v>0</v>
      </c>
      <c r="AW648">
        <v>2</v>
      </c>
      <c r="AX648">
        <v>36314863</v>
      </c>
      <c r="AY648">
        <v>1</v>
      </c>
      <c r="AZ648">
        <v>0</v>
      </c>
      <c r="BA648">
        <v>638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Y648*Source!I969</f>
        <v>3.0000000000000001E-3</v>
      </c>
      <c r="CY648">
        <f>AA648</f>
        <v>47352.14</v>
      </c>
      <c r="CZ648">
        <f>AE648</f>
        <v>11927.49</v>
      </c>
      <c r="DA648">
        <f>AI648</f>
        <v>3.97</v>
      </c>
      <c r="DB648">
        <f t="shared" si="52"/>
        <v>59.64</v>
      </c>
      <c r="DC648">
        <f t="shared" si="53"/>
        <v>0</v>
      </c>
    </row>
    <row r="649" spans="1:107">
      <c r="A649">
        <f>ROW(Source!A969)</f>
        <v>969</v>
      </c>
      <c r="B649">
        <v>33525518</v>
      </c>
      <c r="C649">
        <v>33621930</v>
      </c>
      <c r="D649">
        <v>29109298</v>
      </c>
      <c r="E649">
        <v>1</v>
      </c>
      <c r="F649">
        <v>1</v>
      </c>
      <c r="G649">
        <v>1</v>
      </c>
      <c r="H649">
        <v>3</v>
      </c>
      <c r="I649" t="s">
        <v>500</v>
      </c>
      <c r="J649" t="s">
        <v>763</v>
      </c>
      <c r="K649" t="s">
        <v>501</v>
      </c>
      <c r="L649">
        <v>1346</v>
      </c>
      <c r="N649">
        <v>1009</v>
      </c>
      <c r="O649" t="s">
        <v>191</v>
      </c>
      <c r="P649" t="s">
        <v>191</v>
      </c>
      <c r="Q649">
        <v>1</v>
      </c>
      <c r="W649">
        <v>0</v>
      </c>
      <c r="X649">
        <v>-1042179355</v>
      </c>
      <c r="Y649">
        <v>20</v>
      </c>
      <c r="AA649">
        <v>104.23</v>
      </c>
      <c r="AB649">
        <v>0</v>
      </c>
      <c r="AC649">
        <v>0</v>
      </c>
      <c r="AD649">
        <v>0</v>
      </c>
      <c r="AE649">
        <v>15.26</v>
      </c>
      <c r="AF649">
        <v>0</v>
      </c>
      <c r="AG649">
        <v>0</v>
      </c>
      <c r="AH649">
        <v>0</v>
      </c>
      <c r="AI649">
        <v>6.83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0</v>
      </c>
      <c r="AQ649">
        <v>0</v>
      </c>
      <c r="AR649">
        <v>0</v>
      </c>
      <c r="AS649" t="s">
        <v>3</v>
      </c>
      <c r="AT649">
        <v>20</v>
      </c>
      <c r="AU649" t="s">
        <v>3</v>
      </c>
      <c r="AV649">
        <v>0</v>
      </c>
      <c r="AW649">
        <v>2</v>
      </c>
      <c r="AX649">
        <v>36314864</v>
      </c>
      <c r="AY649">
        <v>1</v>
      </c>
      <c r="AZ649">
        <v>0</v>
      </c>
      <c r="BA649">
        <v>639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Y649*Source!I969</f>
        <v>12</v>
      </c>
      <c r="CY649">
        <f>AA649</f>
        <v>104.23</v>
      </c>
      <c r="CZ649">
        <f>AE649</f>
        <v>15.26</v>
      </c>
      <c r="DA649">
        <f>AI649</f>
        <v>6.83</v>
      </c>
      <c r="DB649">
        <f t="shared" si="52"/>
        <v>305.2</v>
      </c>
      <c r="DC649">
        <f t="shared" si="53"/>
        <v>0</v>
      </c>
    </row>
    <row r="650" spans="1:107">
      <c r="A650">
        <f>ROW(Source!A970)</f>
        <v>970</v>
      </c>
      <c r="B650">
        <v>33525518</v>
      </c>
      <c r="C650">
        <v>33639874</v>
      </c>
      <c r="D650">
        <v>18407546</v>
      </c>
      <c r="E650">
        <v>1</v>
      </c>
      <c r="F650">
        <v>1</v>
      </c>
      <c r="G650">
        <v>1</v>
      </c>
      <c r="H650">
        <v>1</v>
      </c>
      <c r="I650" t="s">
        <v>764</v>
      </c>
      <c r="J650" t="s">
        <v>3</v>
      </c>
      <c r="K650" t="s">
        <v>765</v>
      </c>
      <c r="L650">
        <v>1369</v>
      </c>
      <c r="N650">
        <v>1013</v>
      </c>
      <c r="O650" t="s">
        <v>579</v>
      </c>
      <c r="P650" t="s">
        <v>579</v>
      </c>
      <c r="Q650">
        <v>1</v>
      </c>
      <c r="W650">
        <v>0</v>
      </c>
      <c r="X650">
        <v>1709986911</v>
      </c>
      <c r="Y650">
        <v>102.46</v>
      </c>
      <c r="AA650">
        <v>0</v>
      </c>
      <c r="AB650">
        <v>0</v>
      </c>
      <c r="AC650">
        <v>0</v>
      </c>
      <c r="AD650">
        <v>267.25</v>
      </c>
      <c r="AE650">
        <v>0</v>
      </c>
      <c r="AF650">
        <v>0</v>
      </c>
      <c r="AG650">
        <v>0</v>
      </c>
      <c r="AH650">
        <v>267.25</v>
      </c>
      <c r="AI650">
        <v>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3</v>
      </c>
      <c r="AT650">
        <v>102.46</v>
      </c>
      <c r="AU650" t="s">
        <v>3</v>
      </c>
      <c r="AV650">
        <v>1</v>
      </c>
      <c r="AW650">
        <v>2</v>
      </c>
      <c r="AX650">
        <v>33639881</v>
      </c>
      <c r="AY650">
        <v>1</v>
      </c>
      <c r="AZ650">
        <v>0</v>
      </c>
      <c r="BA650">
        <v>640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Y650*Source!I970</f>
        <v>25.92238</v>
      </c>
      <c r="CY650">
        <f>AD650</f>
        <v>267.25</v>
      </c>
      <c r="CZ650">
        <f>AH650</f>
        <v>267.25</v>
      </c>
      <c r="DA650">
        <f>AL650</f>
        <v>1</v>
      </c>
      <c r="DB650">
        <f t="shared" si="52"/>
        <v>27382.44</v>
      </c>
      <c r="DC650">
        <f t="shared" si="53"/>
        <v>0</v>
      </c>
    </row>
    <row r="651" spans="1:107">
      <c r="A651">
        <f>ROW(Source!A970)</f>
        <v>970</v>
      </c>
      <c r="B651">
        <v>33525518</v>
      </c>
      <c r="C651">
        <v>33639874</v>
      </c>
      <c r="D651">
        <v>121548</v>
      </c>
      <c r="E651">
        <v>1</v>
      </c>
      <c r="F651">
        <v>1</v>
      </c>
      <c r="G651">
        <v>1</v>
      </c>
      <c r="H651">
        <v>1</v>
      </c>
      <c r="I651" t="s">
        <v>30</v>
      </c>
      <c r="J651" t="s">
        <v>3</v>
      </c>
      <c r="K651" t="s">
        <v>580</v>
      </c>
      <c r="L651">
        <v>608254</v>
      </c>
      <c r="N651">
        <v>1013</v>
      </c>
      <c r="O651" t="s">
        <v>581</v>
      </c>
      <c r="P651" t="s">
        <v>581</v>
      </c>
      <c r="Q651">
        <v>1</v>
      </c>
      <c r="W651">
        <v>0</v>
      </c>
      <c r="X651">
        <v>-185737400</v>
      </c>
      <c r="Y651">
        <v>0.76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1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3</v>
      </c>
      <c r="AT651">
        <v>0.76</v>
      </c>
      <c r="AU651" t="s">
        <v>3</v>
      </c>
      <c r="AV651">
        <v>2</v>
      </c>
      <c r="AW651">
        <v>2</v>
      </c>
      <c r="AX651">
        <v>33639882</v>
      </c>
      <c r="AY651">
        <v>1</v>
      </c>
      <c r="AZ651">
        <v>0</v>
      </c>
      <c r="BA651">
        <v>641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Y651*Source!I970</f>
        <v>0.19228000000000001</v>
      </c>
      <c r="CY651">
        <f>AD651</f>
        <v>0</v>
      </c>
      <c r="CZ651">
        <f>AH651</f>
        <v>0</v>
      </c>
      <c r="DA651">
        <f>AL651</f>
        <v>1</v>
      </c>
      <c r="DB651">
        <f t="shared" si="52"/>
        <v>0</v>
      </c>
      <c r="DC651">
        <f t="shared" si="53"/>
        <v>0</v>
      </c>
    </row>
    <row r="652" spans="1:107">
      <c r="A652">
        <f>ROW(Source!A970)</f>
        <v>970</v>
      </c>
      <c r="B652">
        <v>33525518</v>
      </c>
      <c r="C652">
        <v>33639874</v>
      </c>
      <c r="D652">
        <v>29172556</v>
      </c>
      <c r="E652">
        <v>1</v>
      </c>
      <c r="F652">
        <v>1</v>
      </c>
      <c r="G652">
        <v>1</v>
      </c>
      <c r="H652">
        <v>2</v>
      </c>
      <c r="I652" t="s">
        <v>582</v>
      </c>
      <c r="J652" t="s">
        <v>583</v>
      </c>
      <c r="K652" t="s">
        <v>584</v>
      </c>
      <c r="L652">
        <v>1368</v>
      </c>
      <c r="N652">
        <v>1011</v>
      </c>
      <c r="O652" t="s">
        <v>585</v>
      </c>
      <c r="P652" t="s">
        <v>585</v>
      </c>
      <c r="Q652">
        <v>1</v>
      </c>
      <c r="W652">
        <v>0</v>
      </c>
      <c r="X652">
        <v>-1302720870</v>
      </c>
      <c r="Y652">
        <v>0.76</v>
      </c>
      <c r="AA652">
        <v>0</v>
      </c>
      <c r="AB652">
        <v>445.46</v>
      </c>
      <c r="AC652">
        <v>427.95</v>
      </c>
      <c r="AD652">
        <v>0</v>
      </c>
      <c r="AE652">
        <v>0</v>
      </c>
      <c r="AF652">
        <v>31.26</v>
      </c>
      <c r="AG652">
        <v>13.5</v>
      </c>
      <c r="AH652">
        <v>0</v>
      </c>
      <c r="AI652">
        <v>1</v>
      </c>
      <c r="AJ652">
        <v>14.25</v>
      </c>
      <c r="AK652">
        <v>31.7</v>
      </c>
      <c r="AL652">
        <v>1</v>
      </c>
      <c r="AN652">
        <v>0</v>
      </c>
      <c r="AO652">
        <v>1</v>
      </c>
      <c r="AP652">
        <v>0</v>
      </c>
      <c r="AQ652">
        <v>0</v>
      </c>
      <c r="AR652">
        <v>0</v>
      </c>
      <c r="AS652" t="s">
        <v>3</v>
      </c>
      <c r="AT652">
        <v>0.76</v>
      </c>
      <c r="AU652" t="s">
        <v>3</v>
      </c>
      <c r="AV652">
        <v>0</v>
      </c>
      <c r="AW652">
        <v>2</v>
      </c>
      <c r="AX652">
        <v>33639883</v>
      </c>
      <c r="AY652">
        <v>1</v>
      </c>
      <c r="AZ652">
        <v>0</v>
      </c>
      <c r="BA652">
        <v>642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Y652*Source!I970</f>
        <v>0.19228000000000001</v>
      </c>
      <c r="CY652">
        <f>AB652</f>
        <v>445.46</v>
      </c>
      <c r="CZ652">
        <f>AF652</f>
        <v>31.26</v>
      </c>
      <c r="DA652">
        <f>AJ652</f>
        <v>14.25</v>
      </c>
      <c r="DB652">
        <f t="shared" si="52"/>
        <v>23.76</v>
      </c>
      <c r="DC652">
        <f t="shared" si="53"/>
        <v>10.26</v>
      </c>
    </row>
    <row r="653" spans="1:107">
      <c r="A653">
        <f>ROW(Source!A970)</f>
        <v>970</v>
      </c>
      <c r="B653">
        <v>33525518</v>
      </c>
      <c r="C653">
        <v>33639874</v>
      </c>
      <c r="D653">
        <v>29174500</v>
      </c>
      <c r="E653">
        <v>1</v>
      </c>
      <c r="F653">
        <v>1</v>
      </c>
      <c r="G653">
        <v>1</v>
      </c>
      <c r="H653">
        <v>2</v>
      </c>
      <c r="I653" t="s">
        <v>766</v>
      </c>
      <c r="J653" t="s">
        <v>767</v>
      </c>
      <c r="K653" t="s">
        <v>768</v>
      </c>
      <c r="L653">
        <v>1368</v>
      </c>
      <c r="N653">
        <v>1011</v>
      </c>
      <c r="O653" t="s">
        <v>585</v>
      </c>
      <c r="P653" t="s">
        <v>585</v>
      </c>
      <c r="Q653">
        <v>1</v>
      </c>
      <c r="W653">
        <v>0</v>
      </c>
      <c r="X653">
        <v>-239831557</v>
      </c>
      <c r="Y653">
        <v>5.35</v>
      </c>
      <c r="AA653">
        <v>0</v>
      </c>
      <c r="AB653">
        <v>7.33</v>
      </c>
      <c r="AC653">
        <v>0</v>
      </c>
      <c r="AD653">
        <v>0</v>
      </c>
      <c r="AE653">
        <v>0</v>
      </c>
      <c r="AF653">
        <v>1.95</v>
      </c>
      <c r="AG653">
        <v>0</v>
      </c>
      <c r="AH653">
        <v>0</v>
      </c>
      <c r="AI653">
        <v>1</v>
      </c>
      <c r="AJ653">
        <v>3.76</v>
      </c>
      <c r="AK653">
        <v>31.7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3</v>
      </c>
      <c r="AT653">
        <v>5.35</v>
      </c>
      <c r="AU653" t="s">
        <v>3</v>
      </c>
      <c r="AV653">
        <v>0</v>
      </c>
      <c r="AW653">
        <v>2</v>
      </c>
      <c r="AX653">
        <v>33639884</v>
      </c>
      <c r="AY653">
        <v>1</v>
      </c>
      <c r="AZ653">
        <v>0</v>
      </c>
      <c r="BA653">
        <v>643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Y653*Source!I970</f>
        <v>1.35355</v>
      </c>
      <c r="CY653">
        <f>AB653</f>
        <v>7.33</v>
      </c>
      <c r="CZ653">
        <f>AF653</f>
        <v>1.95</v>
      </c>
      <c r="DA653">
        <f>AJ653</f>
        <v>3.76</v>
      </c>
      <c r="DB653">
        <f t="shared" si="52"/>
        <v>10.43</v>
      </c>
      <c r="DC653">
        <f t="shared" si="53"/>
        <v>0</v>
      </c>
    </row>
    <row r="654" spans="1:107">
      <c r="A654">
        <f>ROW(Source!A970)</f>
        <v>970</v>
      </c>
      <c r="B654">
        <v>33525518</v>
      </c>
      <c r="C654">
        <v>33639874</v>
      </c>
      <c r="D654">
        <v>29174913</v>
      </c>
      <c r="E654">
        <v>1</v>
      </c>
      <c r="F654">
        <v>1</v>
      </c>
      <c r="G654">
        <v>1</v>
      </c>
      <c r="H654">
        <v>2</v>
      </c>
      <c r="I654" t="s">
        <v>606</v>
      </c>
      <c r="J654" t="s">
        <v>607</v>
      </c>
      <c r="K654" t="s">
        <v>608</v>
      </c>
      <c r="L654">
        <v>1368</v>
      </c>
      <c r="N654">
        <v>1011</v>
      </c>
      <c r="O654" t="s">
        <v>585</v>
      </c>
      <c r="P654" t="s">
        <v>585</v>
      </c>
      <c r="Q654">
        <v>1</v>
      </c>
      <c r="W654">
        <v>0</v>
      </c>
      <c r="X654">
        <v>458544584</v>
      </c>
      <c r="Y654">
        <v>4.58</v>
      </c>
      <c r="AA654">
        <v>0</v>
      </c>
      <c r="AB654">
        <v>908.31</v>
      </c>
      <c r="AC654">
        <v>367.72</v>
      </c>
      <c r="AD654">
        <v>0</v>
      </c>
      <c r="AE654">
        <v>0</v>
      </c>
      <c r="AF654">
        <v>87.17</v>
      </c>
      <c r="AG654">
        <v>11.6</v>
      </c>
      <c r="AH654">
        <v>0</v>
      </c>
      <c r="AI654">
        <v>1</v>
      </c>
      <c r="AJ654">
        <v>10.42</v>
      </c>
      <c r="AK654">
        <v>31.7</v>
      </c>
      <c r="AL654">
        <v>1</v>
      </c>
      <c r="AN654">
        <v>0</v>
      </c>
      <c r="AO654">
        <v>1</v>
      </c>
      <c r="AP654">
        <v>0</v>
      </c>
      <c r="AQ654">
        <v>0</v>
      </c>
      <c r="AR654">
        <v>0</v>
      </c>
      <c r="AS654" t="s">
        <v>3</v>
      </c>
      <c r="AT654">
        <v>4.58</v>
      </c>
      <c r="AU654" t="s">
        <v>3</v>
      </c>
      <c r="AV654">
        <v>0</v>
      </c>
      <c r="AW654">
        <v>2</v>
      </c>
      <c r="AX654">
        <v>33639885</v>
      </c>
      <c r="AY654">
        <v>1</v>
      </c>
      <c r="AZ654">
        <v>0</v>
      </c>
      <c r="BA654">
        <v>644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Y654*Source!I970</f>
        <v>1.1587400000000001</v>
      </c>
      <c r="CY654">
        <f>AB654</f>
        <v>908.31</v>
      </c>
      <c r="CZ654">
        <f>AF654</f>
        <v>87.17</v>
      </c>
      <c r="DA654">
        <f>AJ654</f>
        <v>10.42</v>
      </c>
      <c r="DB654">
        <f t="shared" si="52"/>
        <v>399.24</v>
      </c>
      <c r="DC654">
        <f t="shared" si="53"/>
        <v>53.13</v>
      </c>
    </row>
    <row r="655" spans="1:107">
      <c r="A655">
        <f>ROW(Source!A970)</f>
        <v>970</v>
      </c>
      <c r="B655">
        <v>33525518</v>
      </c>
      <c r="C655">
        <v>33639874</v>
      </c>
      <c r="D655">
        <v>29109671</v>
      </c>
      <c r="E655">
        <v>1</v>
      </c>
      <c r="F655">
        <v>1</v>
      </c>
      <c r="G655">
        <v>1</v>
      </c>
      <c r="H655">
        <v>3</v>
      </c>
      <c r="I655" t="s">
        <v>436</v>
      </c>
      <c r="J655" t="s">
        <v>438</v>
      </c>
      <c r="K655" t="s">
        <v>437</v>
      </c>
      <c r="L655">
        <v>1327</v>
      </c>
      <c r="N655">
        <v>1005</v>
      </c>
      <c r="O655" t="s">
        <v>184</v>
      </c>
      <c r="P655" t="s">
        <v>184</v>
      </c>
      <c r="Q655">
        <v>1</v>
      </c>
      <c r="W655">
        <v>0</v>
      </c>
      <c r="X655">
        <v>1862876160</v>
      </c>
      <c r="Y655">
        <v>103</v>
      </c>
      <c r="AA655">
        <v>258.70999999999998</v>
      </c>
      <c r="AB655">
        <v>0</v>
      </c>
      <c r="AC655">
        <v>0</v>
      </c>
      <c r="AD655">
        <v>0</v>
      </c>
      <c r="AE655">
        <v>51.95</v>
      </c>
      <c r="AF655">
        <v>0</v>
      </c>
      <c r="AG655">
        <v>0</v>
      </c>
      <c r="AH655">
        <v>0</v>
      </c>
      <c r="AI655">
        <v>4.9800000000000004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103</v>
      </c>
      <c r="AU655" t="s">
        <v>3</v>
      </c>
      <c r="AV655">
        <v>0</v>
      </c>
      <c r="AW655">
        <v>2</v>
      </c>
      <c r="AX655">
        <v>33639886</v>
      </c>
      <c r="AY655">
        <v>1</v>
      </c>
      <c r="AZ655">
        <v>0</v>
      </c>
      <c r="BA655">
        <v>645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Y655*Source!I970</f>
        <v>26.059000000000001</v>
      </c>
      <c r="CY655">
        <f>AA655</f>
        <v>258.70999999999998</v>
      </c>
      <c r="CZ655">
        <f>AE655</f>
        <v>51.95</v>
      </c>
      <c r="DA655">
        <f>AI655</f>
        <v>4.9800000000000004</v>
      </c>
      <c r="DB655">
        <f t="shared" si="52"/>
        <v>5350.85</v>
      </c>
      <c r="DC655">
        <f t="shared" si="53"/>
        <v>0</v>
      </c>
    </row>
    <row r="656" spans="1:107">
      <c r="A656">
        <f>ROW(Source!A971)</f>
        <v>971</v>
      </c>
      <c r="B656">
        <v>33525518</v>
      </c>
      <c r="C656">
        <v>35799999</v>
      </c>
      <c r="D656">
        <v>29364679</v>
      </c>
      <c r="E656">
        <v>1</v>
      </c>
      <c r="F656">
        <v>1</v>
      </c>
      <c r="G656">
        <v>1</v>
      </c>
      <c r="H656">
        <v>1</v>
      </c>
      <c r="I656" t="s">
        <v>705</v>
      </c>
      <c r="J656" t="s">
        <v>3</v>
      </c>
      <c r="K656" t="s">
        <v>706</v>
      </c>
      <c r="L656">
        <v>1369</v>
      </c>
      <c r="N656">
        <v>1013</v>
      </c>
      <c r="O656" t="s">
        <v>579</v>
      </c>
      <c r="P656" t="s">
        <v>579</v>
      </c>
      <c r="Q656">
        <v>1</v>
      </c>
      <c r="W656">
        <v>0</v>
      </c>
      <c r="X656">
        <v>931378261</v>
      </c>
      <c r="Y656">
        <v>94.4</v>
      </c>
      <c r="AA656">
        <v>0</v>
      </c>
      <c r="AB656">
        <v>0</v>
      </c>
      <c r="AC656">
        <v>0</v>
      </c>
      <c r="AD656">
        <v>282.02999999999997</v>
      </c>
      <c r="AE656">
        <v>0</v>
      </c>
      <c r="AF656">
        <v>0</v>
      </c>
      <c r="AG656">
        <v>0</v>
      </c>
      <c r="AH656">
        <v>282.02999999999997</v>
      </c>
      <c r="AI656">
        <v>1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0</v>
      </c>
      <c r="AQ656">
        <v>0</v>
      </c>
      <c r="AR656">
        <v>0</v>
      </c>
      <c r="AS656" t="s">
        <v>3</v>
      </c>
      <c r="AT656">
        <v>94.4</v>
      </c>
      <c r="AU656" t="s">
        <v>3</v>
      </c>
      <c r="AV656">
        <v>1</v>
      </c>
      <c r="AW656">
        <v>2</v>
      </c>
      <c r="AX656">
        <v>35800000</v>
      </c>
      <c r="AY656">
        <v>1</v>
      </c>
      <c r="AZ656">
        <v>0</v>
      </c>
      <c r="BA656">
        <v>646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Y656*Source!I971</f>
        <v>1.8880000000000001</v>
      </c>
      <c r="CY656">
        <f>AD656</f>
        <v>282.02999999999997</v>
      </c>
      <c r="CZ656">
        <f>AH656</f>
        <v>282.02999999999997</v>
      </c>
      <c r="DA656">
        <f>AL656</f>
        <v>1</v>
      </c>
      <c r="DB656">
        <f t="shared" si="52"/>
        <v>26623.63</v>
      </c>
      <c r="DC656">
        <f t="shared" si="53"/>
        <v>0</v>
      </c>
    </row>
    <row r="657" spans="1:107">
      <c r="A657">
        <f>ROW(Source!A971)</f>
        <v>971</v>
      </c>
      <c r="B657">
        <v>33525518</v>
      </c>
      <c r="C657">
        <v>35799999</v>
      </c>
      <c r="D657">
        <v>121548</v>
      </c>
      <c r="E657">
        <v>1</v>
      </c>
      <c r="F657">
        <v>1</v>
      </c>
      <c r="G657">
        <v>1</v>
      </c>
      <c r="H657">
        <v>1</v>
      </c>
      <c r="I657" t="s">
        <v>30</v>
      </c>
      <c r="J657" t="s">
        <v>3</v>
      </c>
      <c r="K657" t="s">
        <v>580</v>
      </c>
      <c r="L657">
        <v>608254</v>
      </c>
      <c r="N657">
        <v>1013</v>
      </c>
      <c r="O657" t="s">
        <v>581</v>
      </c>
      <c r="P657" t="s">
        <v>581</v>
      </c>
      <c r="Q657">
        <v>1</v>
      </c>
      <c r="W657">
        <v>0</v>
      </c>
      <c r="X657">
        <v>-185737400</v>
      </c>
      <c r="Y657">
        <v>0.2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1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3</v>
      </c>
      <c r="AT657">
        <v>0.2</v>
      </c>
      <c r="AU657" t="s">
        <v>3</v>
      </c>
      <c r="AV657">
        <v>2</v>
      </c>
      <c r="AW657">
        <v>2</v>
      </c>
      <c r="AX657">
        <v>35800001</v>
      </c>
      <c r="AY657">
        <v>1</v>
      </c>
      <c r="AZ657">
        <v>0</v>
      </c>
      <c r="BA657">
        <v>647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Y657*Source!I971</f>
        <v>4.0000000000000001E-3</v>
      </c>
      <c r="CY657">
        <f>AD657</f>
        <v>0</v>
      </c>
      <c r="CZ657">
        <f>AH657</f>
        <v>0</v>
      </c>
      <c r="DA657">
        <f>AL657</f>
        <v>1</v>
      </c>
      <c r="DB657">
        <f t="shared" si="52"/>
        <v>0</v>
      </c>
      <c r="DC657">
        <f t="shared" si="53"/>
        <v>0</v>
      </c>
    </row>
    <row r="658" spans="1:107">
      <c r="A658">
        <f>ROW(Source!A971)</f>
        <v>971</v>
      </c>
      <c r="B658">
        <v>33525518</v>
      </c>
      <c r="C658">
        <v>35799999</v>
      </c>
      <c r="D658">
        <v>29172362</v>
      </c>
      <c r="E658">
        <v>1</v>
      </c>
      <c r="F658">
        <v>1</v>
      </c>
      <c r="G658">
        <v>1</v>
      </c>
      <c r="H658">
        <v>2</v>
      </c>
      <c r="I658" t="s">
        <v>707</v>
      </c>
      <c r="J658" t="s">
        <v>708</v>
      </c>
      <c r="K658" t="s">
        <v>709</v>
      </c>
      <c r="L658">
        <v>1368</v>
      </c>
      <c r="N658">
        <v>1011</v>
      </c>
      <c r="O658" t="s">
        <v>585</v>
      </c>
      <c r="P658" t="s">
        <v>585</v>
      </c>
      <c r="Q658">
        <v>1</v>
      </c>
      <c r="W658">
        <v>0</v>
      </c>
      <c r="X658">
        <v>2071614860</v>
      </c>
      <c r="Y658">
        <v>0.2</v>
      </c>
      <c r="AA658">
        <v>0</v>
      </c>
      <c r="AB658">
        <v>1089.32</v>
      </c>
      <c r="AC658">
        <v>427.95</v>
      </c>
      <c r="AD658">
        <v>0</v>
      </c>
      <c r="AE658">
        <v>0</v>
      </c>
      <c r="AF658">
        <v>134.65</v>
      </c>
      <c r="AG658">
        <v>13.5</v>
      </c>
      <c r="AH658">
        <v>0</v>
      </c>
      <c r="AI658">
        <v>1</v>
      </c>
      <c r="AJ658">
        <v>8.09</v>
      </c>
      <c r="AK658">
        <v>31.7</v>
      </c>
      <c r="AL658">
        <v>1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3</v>
      </c>
      <c r="AT658">
        <v>0.2</v>
      </c>
      <c r="AU658" t="s">
        <v>3</v>
      </c>
      <c r="AV658">
        <v>0</v>
      </c>
      <c r="AW658">
        <v>2</v>
      </c>
      <c r="AX658">
        <v>35800002</v>
      </c>
      <c r="AY658">
        <v>1</v>
      </c>
      <c r="AZ658">
        <v>0</v>
      </c>
      <c r="BA658">
        <v>648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Y658*Source!I971</f>
        <v>4.0000000000000001E-3</v>
      </c>
      <c r="CY658">
        <f>AB658</f>
        <v>1089.32</v>
      </c>
      <c r="CZ658">
        <f>AF658</f>
        <v>134.65</v>
      </c>
      <c r="DA658">
        <f>AJ658</f>
        <v>8.09</v>
      </c>
      <c r="DB658">
        <f t="shared" si="52"/>
        <v>26.93</v>
      </c>
      <c r="DC658">
        <f t="shared" si="53"/>
        <v>2.7</v>
      </c>
    </row>
    <row r="659" spans="1:107">
      <c r="A659">
        <f>ROW(Source!A971)</f>
        <v>971</v>
      </c>
      <c r="B659">
        <v>33525518</v>
      </c>
      <c r="C659">
        <v>35799999</v>
      </c>
      <c r="D659">
        <v>29174913</v>
      </c>
      <c r="E659">
        <v>1</v>
      </c>
      <c r="F659">
        <v>1</v>
      </c>
      <c r="G659">
        <v>1</v>
      </c>
      <c r="H659">
        <v>2</v>
      </c>
      <c r="I659" t="s">
        <v>606</v>
      </c>
      <c r="J659" t="s">
        <v>607</v>
      </c>
      <c r="K659" t="s">
        <v>608</v>
      </c>
      <c r="L659">
        <v>1368</v>
      </c>
      <c r="N659">
        <v>1011</v>
      </c>
      <c r="O659" t="s">
        <v>585</v>
      </c>
      <c r="P659" t="s">
        <v>585</v>
      </c>
      <c r="Q659">
        <v>1</v>
      </c>
      <c r="W659">
        <v>0</v>
      </c>
      <c r="X659">
        <v>458544584</v>
      </c>
      <c r="Y659">
        <v>0.2</v>
      </c>
      <c r="AA659">
        <v>0</v>
      </c>
      <c r="AB659">
        <v>908.31</v>
      </c>
      <c r="AC659">
        <v>367.72</v>
      </c>
      <c r="AD659">
        <v>0</v>
      </c>
      <c r="AE659">
        <v>0</v>
      </c>
      <c r="AF659">
        <v>87.17</v>
      </c>
      <c r="AG659">
        <v>11.6</v>
      </c>
      <c r="AH659">
        <v>0</v>
      </c>
      <c r="AI659">
        <v>1</v>
      </c>
      <c r="AJ659">
        <v>10.42</v>
      </c>
      <c r="AK659">
        <v>31.7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0.2</v>
      </c>
      <c r="AU659" t="s">
        <v>3</v>
      </c>
      <c r="AV659">
        <v>0</v>
      </c>
      <c r="AW659">
        <v>2</v>
      </c>
      <c r="AX659">
        <v>35800003</v>
      </c>
      <c r="AY659">
        <v>1</v>
      </c>
      <c r="AZ659">
        <v>0</v>
      </c>
      <c r="BA659">
        <v>649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Y659*Source!I971</f>
        <v>4.0000000000000001E-3</v>
      </c>
      <c r="CY659">
        <f>AB659</f>
        <v>908.31</v>
      </c>
      <c r="CZ659">
        <f>AF659</f>
        <v>87.17</v>
      </c>
      <c r="DA659">
        <f>AJ659</f>
        <v>10.42</v>
      </c>
      <c r="DB659">
        <f t="shared" si="52"/>
        <v>17.43</v>
      </c>
      <c r="DC659">
        <f t="shared" si="53"/>
        <v>2.3199999999999998</v>
      </c>
    </row>
    <row r="660" spans="1:107">
      <c r="A660">
        <f>ROW(Source!A971)</f>
        <v>971</v>
      </c>
      <c r="B660">
        <v>33525518</v>
      </c>
      <c r="C660">
        <v>35799999</v>
      </c>
      <c r="D660">
        <v>29164111</v>
      </c>
      <c r="E660">
        <v>1</v>
      </c>
      <c r="F660">
        <v>1</v>
      </c>
      <c r="G660">
        <v>1</v>
      </c>
      <c r="H660">
        <v>3</v>
      </c>
      <c r="I660" t="s">
        <v>769</v>
      </c>
      <c r="J660" t="s">
        <v>770</v>
      </c>
      <c r="K660" t="s">
        <v>771</v>
      </c>
      <c r="L660">
        <v>1355</v>
      </c>
      <c r="N660">
        <v>1010</v>
      </c>
      <c r="O660" t="s">
        <v>144</v>
      </c>
      <c r="P660" t="s">
        <v>144</v>
      </c>
      <c r="Q660">
        <v>100</v>
      </c>
      <c r="W660">
        <v>0</v>
      </c>
      <c r="X660">
        <v>-1689080274</v>
      </c>
      <c r="Y660">
        <v>1.02</v>
      </c>
      <c r="AA660">
        <v>783</v>
      </c>
      <c r="AB660">
        <v>0</v>
      </c>
      <c r="AC660">
        <v>0</v>
      </c>
      <c r="AD660">
        <v>0</v>
      </c>
      <c r="AE660">
        <v>100</v>
      </c>
      <c r="AF660">
        <v>0</v>
      </c>
      <c r="AG660">
        <v>0</v>
      </c>
      <c r="AH660">
        <v>0</v>
      </c>
      <c r="AI660">
        <v>7.83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1.02</v>
      </c>
      <c r="AU660" t="s">
        <v>3</v>
      </c>
      <c r="AV660">
        <v>0</v>
      </c>
      <c r="AW660">
        <v>2</v>
      </c>
      <c r="AX660">
        <v>35800004</v>
      </c>
      <c r="AY660">
        <v>1</v>
      </c>
      <c r="AZ660">
        <v>0</v>
      </c>
      <c r="BA660">
        <v>650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Y660*Source!I971</f>
        <v>2.0400000000000001E-2</v>
      </c>
      <c r="CY660">
        <f>AA660</f>
        <v>783</v>
      </c>
      <c r="CZ660">
        <f>AE660</f>
        <v>100</v>
      </c>
      <c r="DA660">
        <f>AI660</f>
        <v>7.83</v>
      </c>
      <c r="DB660">
        <f t="shared" si="52"/>
        <v>102</v>
      </c>
      <c r="DC660">
        <f t="shared" si="53"/>
        <v>0</v>
      </c>
    </row>
    <row r="661" spans="1:107">
      <c r="A661">
        <f>ROW(Source!A971)</f>
        <v>971</v>
      </c>
      <c r="B661">
        <v>33525518</v>
      </c>
      <c r="C661">
        <v>35799999</v>
      </c>
      <c r="D661">
        <v>29170536</v>
      </c>
      <c r="E661">
        <v>1</v>
      </c>
      <c r="F661">
        <v>1</v>
      </c>
      <c r="G661">
        <v>1</v>
      </c>
      <c r="H661">
        <v>3</v>
      </c>
      <c r="I661" t="s">
        <v>286</v>
      </c>
      <c r="J661" t="s">
        <v>288</v>
      </c>
      <c r="K661" t="s">
        <v>287</v>
      </c>
      <c r="L661">
        <v>1354</v>
      </c>
      <c r="N661">
        <v>1010</v>
      </c>
      <c r="O661" t="s">
        <v>238</v>
      </c>
      <c r="P661" t="s">
        <v>238</v>
      </c>
      <c r="Q661">
        <v>1</v>
      </c>
      <c r="W661">
        <v>0</v>
      </c>
      <c r="X661">
        <v>1401979595</v>
      </c>
      <c r="Y661">
        <v>100</v>
      </c>
      <c r="AA661">
        <v>392.48</v>
      </c>
      <c r="AB661">
        <v>0</v>
      </c>
      <c r="AC661">
        <v>0</v>
      </c>
      <c r="AD661">
        <v>0</v>
      </c>
      <c r="AE661">
        <v>162.18</v>
      </c>
      <c r="AF661">
        <v>0</v>
      </c>
      <c r="AG661">
        <v>0</v>
      </c>
      <c r="AH661">
        <v>0</v>
      </c>
      <c r="AI661">
        <v>2.42</v>
      </c>
      <c r="AJ661">
        <v>1</v>
      </c>
      <c r="AK661">
        <v>1</v>
      </c>
      <c r="AL661">
        <v>1</v>
      </c>
      <c r="AN661">
        <v>0</v>
      </c>
      <c r="AO661">
        <v>0</v>
      </c>
      <c r="AP661">
        <v>0</v>
      </c>
      <c r="AQ661">
        <v>0</v>
      </c>
      <c r="AR661">
        <v>0</v>
      </c>
      <c r="AS661" t="s">
        <v>3</v>
      </c>
      <c r="AT661">
        <v>100</v>
      </c>
      <c r="AU661" t="s">
        <v>3</v>
      </c>
      <c r="AV661">
        <v>0</v>
      </c>
      <c r="AW661">
        <v>1</v>
      </c>
      <c r="AX661">
        <v>-1</v>
      </c>
      <c r="AY661">
        <v>0</v>
      </c>
      <c r="AZ661">
        <v>0</v>
      </c>
      <c r="BA661" t="s">
        <v>3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Y661*Source!I971</f>
        <v>2</v>
      </c>
      <c r="CY661">
        <f>AA661</f>
        <v>392.48</v>
      </c>
      <c r="CZ661">
        <f>AE661</f>
        <v>162.18</v>
      </c>
      <c r="DA661">
        <f>AI661</f>
        <v>2.42</v>
      </c>
      <c r="DB661">
        <f t="shared" si="52"/>
        <v>16218</v>
      </c>
      <c r="DC661">
        <f t="shared" si="53"/>
        <v>0</v>
      </c>
    </row>
    <row r="662" spans="1:107">
      <c r="A662">
        <f>ROW(Source!A971)</f>
        <v>971</v>
      </c>
      <c r="B662">
        <v>33525518</v>
      </c>
      <c r="C662">
        <v>35799999</v>
      </c>
      <c r="D662">
        <v>29171808</v>
      </c>
      <c r="E662">
        <v>1</v>
      </c>
      <c r="F662">
        <v>1</v>
      </c>
      <c r="G662">
        <v>1</v>
      </c>
      <c r="H662">
        <v>3</v>
      </c>
      <c r="I662" t="s">
        <v>722</v>
      </c>
      <c r="J662" t="s">
        <v>723</v>
      </c>
      <c r="K662" t="s">
        <v>724</v>
      </c>
      <c r="L662">
        <v>1374</v>
      </c>
      <c r="N662">
        <v>1013</v>
      </c>
      <c r="O662" t="s">
        <v>725</v>
      </c>
      <c r="P662" t="s">
        <v>725</v>
      </c>
      <c r="Q662">
        <v>1</v>
      </c>
      <c r="W662">
        <v>0</v>
      </c>
      <c r="X662">
        <v>-915781824</v>
      </c>
      <c r="Y662">
        <v>18.73</v>
      </c>
      <c r="AA662">
        <v>1</v>
      </c>
      <c r="AB662">
        <v>0</v>
      </c>
      <c r="AC662">
        <v>0</v>
      </c>
      <c r="AD662">
        <v>0</v>
      </c>
      <c r="AE662">
        <v>1</v>
      </c>
      <c r="AF662">
        <v>0</v>
      </c>
      <c r="AG662">
        <v>0</v>
      </c>
      <c r="AH662">
        <v>0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18.73</v>
      </c>
      <c r="AU662" t="s">
        <v>3</v>
      </c>
      <c r="AV662">
        <v>0</v>
      </c>
      <c r="AW662">
        <v>2</v>
      </c>
      <c r="AX662">
        <v>35800005</v>
      </c>
      <c r="AY662">
        <v>1</v>
      </c>
      <c r="AZ662">
        <v>0</v>
      </c>
      <c r="BA662">
        <v>651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Y662*Source!I971</f>
        <v>0.37460000000000004</v>
      </c>
      <c r="CY662">
        <f>AA662</f>
        <v>1</v>
      </c>
      <c r="CZ662">
        <f>AE662</f>
        <v>1</v>
      </c>
      <c r="DA662">
        <f>AI662</f>
        <v>1</v>
      </c>
      <c r="DB662">
        <f t="shared" si="52"/>
        <v>18.73</v>
      </c>
      <c r="DC662">
        <f t="shared" si="53"/>
        <v>0</v>
      </c>
    </row>
    <row r="663" spans="1:107">
      <c r="A663">
        <f>ROW(Source!A1038)</f>
        <v>1038</v>
      </c>
      <c r="B663">
        <v>33525518</v>
      </c>
      <c r="C663">
        <v>36172417</v>
      </c>
      <c r="D663">
        <v>18406804</v>
      </c>
      <c r="E663">
        <v>1</v>
      </c>
      <c r="F663">
        <v>1</v>
      </c>
      <c r="G663">
        <v>1</v>
      </c>
      <c r="H663">
        <v>1</v>
      </c>
      <c r="I663" t="s">
        <v>577</v>
      </c>
      <c r="J663" t="s">
        <v>3</v>
      </c>
      <c r="K663" t="s">
        <v>578</v>
      </c>
      <c r="L663">
        <v>1369</v>
      </c>
      <c r="N663">
        <v>1013</v>
      </c>
      <c r="O663" t="s">
        <v>579</v>
      </c>
      <c r="P663" t="s">
        <v>579</v>
      </c>
      <c r="Q663">
        <v>1</v>
      </c>
      <c r="W663">
        <v>0</v>
      </c>
      <c r="X663">
        <v>254330056</v>
      </c>
      <c r="Y663">
        <v>7.67</v>
      </c>
      <c r="AA663">
        <v>0</v>
      </c>
      <c r="AB663">
        <v>0</v>
      </c>
      <c r="AC663">
        <v>0</v>
      </c>
      <c r="AD663">
        <v>221.76</v>
      </c>
      <c r="AE663">
        <v>0</v>
      </c>
      <c r="AF663">
        <v>0</v>
      </c>
      <c r="AG663">
        <v>0</v>
      </c>
      <c r="AH663">
        <v>221.76</v>
      </c>
      <c r="AI663">
        <v>1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7.67</v>
      </c>
      <c r="AU663" t="s">
        <v>3</v>
      </c>
      <c r="AV663">
        <v>1</v>
      </c>
      <c r="AW663">
        <v>2</v>
      </c>
      <c r="AX663">
        <v>36172418</v>
      </c>
      <c r="AY663">
        <v>1</v>
      </c>
      <c r="AZ663">
        <v>0</v>
      </c>
      <c r="BA663">
        <v>652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Y663*Source!I1038</f>
        <v>2.9913000000000003</v>
      </c>
      <c r="CY663">
        <f>AD663</f>
        <v>221.76</v>
      </c>
      <c r="CZ663">
        <f>AH663</f>
        <v>221.76</v>
      </c>
      <c r="DA663">
        <f>AL663</f>
        <v>1</v>
      </c>
      <c r="DB663">
        <f t="shared" si="52"/>
        <v>1700.9</v>
      </c>
      <c r="DC663">
        <f t="shared" si="53"/>
        <v>0</v>
      </c>
    </row>
    <row r="664" spans="1:107">
      <c r="A664">
        <f>ROW(Source!A1038)</f>
        <v>1038</v>
      </c>
      <c r="B664">
        <v>33525518</v>
      </c>
      <c r="C664">
        <v>36172417</v>
      </c>
      <c r="D664">
        <v>29164349</v>
      </c>
      <c r="E664">
        <v>1</v>
      </c>
      <c r="F664">
        <v>1</v>
      </c>
      <c r="G664">
        <v>1</v>
      </c>
      <c r="H664">
        <v>3</v>
      </c>
      <c r="I664" t="s">
        <v>26</v>
      </c>
      <c r="J664" t="s">
        <v>29</v>
      </c>
      <c r="K664" t="s">
        <v>27</v>
      </c>
      <c r="L664">
        <v>1348</v>
      </c>
      <c r="N664">
        <v>1009</v>
      </c>
      <c r="O664" t="s">
        <v>28</v>
      </c>
      <c r="P664" t="s">
        <v>28</v>
      </c>
      <c r="Q664">
        <v>1000</v>
      </c>
      <c r="W664">
        <v>0</v>
      </c>
      <c r="X664">
        <v>-304821490</v>
      </c>
      <c r="Y664">
        <v>0.7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0</v>
      </c>
      <c r="AP664">
        <v>0</v>
      </c>
      <c r="AQ664">
        <v>0</v>
      </c>
      <c r="AR664">
        <v>0</v>
      </c>
      <c r="AS664" t="s">
        <v>3</v>
      </c>
      <c r="AT664">
        <v>0.7</v>
      </c>
      <c r="AU664" t="s">
        <v>3</v>
      </c>
      <c r="AV664">
        <v>0</v>
      </c>
      <c r="AW664">
        <v>2</v>
      </c>
      <c r="AX664">
        <v>36172419</v>
      </c>
      <c r="AY664">
        <v>1</v>
      </c>
      <c r="AZ664">
        <v>0</v>
      </c>
      <c r="BA664">
        <v>653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Y664*Source!I1038</f>
        <v>0.27299999999999996</v>
      </c>
      <c r="CY664">
        <f>AA664</f>
        <v>0</v>
      </c>
      <c r="CZ664">
        <f>AE664</f>
        <v>0</v>
      </c>
      <c r="DA664">
        <f>AI664</f>
        <v>1</v>
      </c>
      <c r="DB664">
        <f t="shared" si="52"/>
        <v>0</v>
      </c>
      <c r="DC664">
        <f t="shared" si="53"/>
        <v>0</v>
      </c>
    </row>
    <row r="665" spans="1:107">
      <c r="A665">
        <f>ROW(Source!A1040)</f>
        <v>1040</v>
      </c>
      <c r="B665">
        <v>33525518</v>
      </c>
      <c r="C665">
        <v>36314865</v>
      </c>
      <c r="D665">
        <v>18406804</v>
      </c>
      <c r="E665">
        <v>1</v>
      </c>
      <c r="F665">
        <v>1</v>
      </c>
      <c r="G665">
        <v>1</v>
      </c>
      <c r="H665">
        <v>1</v>
      </c>
      <c r="I665" t="s">
        <v>577</v>
      </c>
      <c r="J665" t="s">
        <v>3</v>
      </c>
      <c r="K665" t="s">
        <v>578</v>
      </c>
      <c r="L665">
        <v>1369</v>
      </c>
      <c r="N665">
        <v>1013</v>
      </c>
      <c r="O665" t="s">
        <v>579</v>
      </c>
      <c r="P665" t="s">
        <v>579</v>
      </c>
      <c r="Q665">
        <v>1</v>
      </c>
      <c r="W665">
        <v>0</v>
      </c>
      <c r="X665">
        <v>254330056</v>
      </c>
      <c r="Y665">
        <v>30.53</v>
      </c>
      <c r="AA665">
        <v>0</v>
      </c>
      <c r="AB665">
        <v>0</v>
      </c>
      <c r="AC665">
        <v>0</v>
      </c>
      <c r="AD665">
        <v>221.76</v>
      </c>
      <c r="AE665">
        <v>0</v>
      </c>
      <c r="AF665">
        <v>0</v>
      </c>
      <c r="AG665">
        <v>0</v>
      </c>
      <c r="AH665">
        <v>221.76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3</v>
      </c>
      <c r="AT665">
        <v>30.53</v>
      </c>
      <c r="AU665" t="s">
        <v>3</v>
      </c>
      <c r="AV665">
        <v>1</v>
      </c>
      <c r="AW665">
        <v>2</v>
      </c>
      <c r="AX665">
        <v>36314866</v>
      </c>
      <c r="AY665">
        <v>1</v>
      </c>
      <c r="AZ665">
        <v>0</v>
      </c>
      <c r="BA665">
        <v>654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Y665*Source!I1040</f>
        <v>11.906700000000001</v>
      </c>
      <c r="CY665">
        <f>AD665</f>
        <v>221.76</v>
      </c>
      <c r="CZ665">
        <f>AH665</f>
        <v>221.76</v>
      </c>
      <c r="DA665">
        <f>AL665</f>
        <v>1</v>
      </c>
      <c r="DB665">
        <f t="shared" si="52"/>
        <v>6770.33</v>
      </c>
      <c r="DC665">
        <f t="shared" si="53"/>
        <v>0</v>
      </c>
    </row>
    <row r="666" spans="1:107">
      <c r="A666">
        <f>ROW(Source!A1040)</f>
        <v>1040</v>
      </c>
      <c r="B666">
        <v>33525518</v>
      </c>
      <c r="C666">
        <v>36314865</v>
      </c>
      <c r="D666">
        <v>121548</v>
      </c>
      <c r="E666">
        <v>1</v>
      </c>
      <c r="F666">
        <v>1</v>
      </c>
      <c r="G666">
        <v>1</v>
      </c>
      <c r="H666">
        <v>1</v>
      </c>
      <c r="I666" t="s">
        <v>30</v>
      </c>
      <c r="J666" t="s">
        <v>3</v>
      </c>
      <c r="K666" t="s">
        <v>580</v>
      </c>
      <c r="L666">
        <v>608254</v>
      </c>
      <c r="N666">
        <v>1013</v>
      </c>
      <c r="O666" t="s">
        <v>581</v>
      </c>
      <c r="P666" t="s">
        <v>581</v>
      </c>
      <c r="Q666">
        <v>1</v>
      </c>
      <c r="W666">
        <v>0</v>
      </c>
      <c r="X666">
        <v>-185737400</v>
      </c>
      <c r="Y666">
        <v>3.65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3.65</v>
      </c>
      <c r="AU666" t="s">
        <v>3</v>
      </c>
      <c r="AV666">
        <v>2</v>
      </c>
      <c r="AW666">
        <v>2</v>
      </c>
      <c r="AX666">
        <v>36314867</v>
      </c>
      <c r="AY666">
        <v>1</v>
      </c>
      <c r="AZ666">
        <v>0</v>
      </c>
      <c r="BA666">
        <v>655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Y666*Source!I1040</f>
        <v>1.4235</v>
      </c>
      <c r="CY666">
        <f>AD666</f>
        <v>0</v>
      </c>
      <c r="CZ666">
        <f>AH666</f>
        <v>0</v>
      </c>
      <c r="DA666">
        <f>AL666</f>
        <v>1</v>
      </c>
      <c r="DB666">
        <f t="shared" si="52"/>
        <v>0</v>
      </c>
      <c r="DC666">
        <f t="shared" si="53"/>
        <v>0</v>
      </c>
    </row>
    <row r="667" spans="1:107">
      <c r="A667">
        <f>ROW(Source!A1040)</f>
        <v>1040</v>
      </c>
      <c r="B667">
        <v>33525518</v>
      </c>
      <c r="C667">
        <v>36314865</v>
      </c>
      <c r="D667">
        <v>29172556</v>
      </c>
      <c r="E667">
        <v>1</v>
      </c>
      <c r="F667">
        <v>1</v>
      </c>
      <c r="G667">
        <v>1</v>
      </c>
      <c r="H667">
        <v>2</v>
      </c>
      <c r="I667" t="s">
        <v>582</v>
      </c>
      <c r="J667" t="s">
        <v>597</v>
      </c>
      <c r="K667" t="s">
        <v>584</v>
      </c>
      <c r="L667">
        <v>1368</v>
      </c>
      <c r="N667">
        <v>1011</v>
      </c>
      <c r="O667" t="s">
        <v>585</v>
      </c>
      <c r="P667" t="s">
        <v>585</v>
      </c>
      <c r="Q667">
        <v>1</v>
      </c>
      <c r="W667">
        <v>0</v>
      </c>
      <c r="X667">
        <v>344519037</v>
      </c>
      <c r="Y667">
        <v>3.65</v>
      </c>
      <c r="AA667">
        <v>0</v>
      </c>
      <c r="AB667">
        <v>445.46</v>
      </c>
      <c r="AC667">
        <v>427.95</v>
      </c>
      <c r="AD667">
        <v>0</v>
      </c>
      <c r="AE667">
        <v>0</v>
      </c>
      <c r="AF667">
        <v>31.26</v>
      </c>
      <c r="AG667">
        <v>13.5</v>
      </c>
      <c r="AH667">
        <v>0</v>
      </c>
      <c r="AI667">
        <v>1</v>
      </c>
      <c r="AJ667">
        <v>14.25</v>
      </c>
      <c r="AK667">
        <v>31.7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3.65</v>
      </c>
      <c r="AU667" t="s">
        <v>3</v>
      </c>
      <c r="AV667">
        <v>0</v>
      </c>
      <c r="AW667">
        <v>2</v>
      </c>
      <c r="AX667">
        <v>36314868</v>
      </c>
      <c r="AY667">
        <v>1</v>
      </c>
      <c r="AZ667">
        <v>0</v>
      </c>
      <c r="BA667">
        <v>656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Y667*Source!I1040</f>
        <v>1.4235</v>
      </c>
      <c r="CY667">
        <f>AB667</f>
        <v>445.46</v>
      </c>
      <c r="CZ667">
        <f>AF667</f>
        <v>31.26</v>
      </c>
      <c r="DA667">
        <f>AJ667</f>
        <v>14.25</v>
      </c>
      <c r="DB667">
        <f t="shared" si="52"/>
        <v>114.1</v>
      </c>
      <c r="DC667">
        <f t="shared" si="53"/>
        <v>49.28</v>
      </c>
    </row>
    <row r="668" spans="1:107">
      <c r="A668">
        <f>ROW(Source!A1041)</f>
        <v>1041</v>
      </c>
      <c r="B668">
        <v>33525518</v>
      </c>
      <c r="C668">
        <v>35800078</v>
      </c>
      <c r="D668">
        <v>18406804</v>
      </c>
      <c r="E668">
        <v>1</v>
      </c>
      <c r="F668">
        <v>1</v>
      </c>
      <c r="G668">
        <v>1</v>
      </c>
      <c r="H668">
        <v>1</v>
      </c>
      <c r="I668" t="s">
        <v>577</v>
      </c>
      <c r="J668" t="s">
        <v>3</v>
      </c>
      <c r="K668" t="s">
        <v>578</v>
      </c>
      <c r="L668">
        <v>1369</v>
      </c>
      <c r="N668">
        <v>1013</v>
      </c>
      <c r="O668" t="s">
        <v>579</v>
      </c>
      <c r="P668" t="s">
        <v>579</v>
      </c>
      <c r="Q668">
        <v>1</v>
      </c>
      <c r="W668">
        <v>0</v>
      </c>
      <c r="X668">
        <v>254330056</v>
      </c>
      <c r="Y668">
        <v>11.39</v>
      </c>
      <c r="AA668">
        <v>0</v>
      </c>
      <c r="AB668">
        <v>0</v>
      </c>
      <c r="AC668">
        <v>0</v>
      </c>
      <c r="AD668">
        <v>221.76</v>
      </c>
      <c r="AE668">
        <v>0</v>
      </c>
      <c r="AF668">
        <v>0</v>
      </c>
      <c r="AG668">
        <v>0</v>
      </c>
      <c r="AH668">
        <v>221.76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11.39</v>
      </c>
      <c r="AU668" t="s">
        <v>3</v>
      </c>
      <c r="AV668">
        <v>1</v>
      </c>
      <c r="AW668">
        <v>2</v>
      </c>
      <c r="AX668">
        <v>35800079</v>
      </c>
      <c r="AY668">
        <v>1</v>
      </c>
      <c r="AZ668">
        <v>0</v>
      </c>
      <c r="BA668">
        <v>657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Y668*Source!I1041</f>
        <v>4.4420999999999999</v>
      </c>
      <c r="CY668">
        <f>AD668</f>
        <v>221.76</v>
      </c>
      <c r="CZ668">
        <f>AH668</f>
        <v>221.76</v>
      </c>
      <c r="DA668">
        <f>AL668</f>
        <v>1</v>
      </c>
      <c r="DB668">
        <f t="shared" si="52"/>
        <v>2525.85</v>
      </c>
      <c r="DC668">
        <f t="shared" si="53"/>
        <v>0</v>
      </c>
    </row>
    <row r="669" spans="1:107">
      <c r="A669">
        <f>ROW(Source!A1041)</f>
        <v>1041</v>
      </c>
      <c r="B669">
        <v>33525518</v>
      </c>
      <c r="C669">
        <v>35800078</v>
      </c>
      <c r="D669">
        <v>121548</v>
      </c>
      <c r="E669">
        <v>1</v>
      </c>
      <c r="F669">
        <v>1</v>
      </c>
      <c r="G669">
        <v>1</v>
      </c>
      <c r="H669">
        <v>1</v>
      </c>
      <c r="I669" t="s">
        <v>30</v>
      </c>
      <c r="J669" t="s">
        <v>3</v>
      </c>
      <c r="K669" t="s">
        <v>580</v>
      </c>
      <c r="L669">
        <v>608254</v>
      </c>
      <c r="N669">
        <v>1013</v>
      </c>
      <c r="O669" t="s">
        <v>581</v>
      </c>
      <c r="P669" t="s">
        <v>581</v>
      </c>
      <c r="Q669">
        <v>1</v>
      </c>
      <c r="W669">
        <v>0</v>
      </c>
      <c r="X669">
        <v>-185737400</v>
      </c>
      <c r="Y669">
        <v>0.13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0.13</v>
      </c>
      <c r="AU669" t="s">
        <v>3</v>
      </c>
      <c r="AV669">
        <v>2</v>
      </c>
      <c r="AW669">
        <v>2</v>
      </c>
      <c r="AX669">
        <v>35800080</v>
      </c>
      <c r="AY669">
        <v>1</v>
      </c>
      <c r="AZ669">
        <v>0</v>
      </c>
      <c r="BA669">
        <v>658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Y669*Source!I1041</f>
        <v>5.0700000000000002E-2</v>
      </c>
      <c r="CY669">
        <f>AD669</f>
        <v>0</v>
      </c>
      <c r="CZ669">
        <f>AH669</f>
        <v>0</v>
      </c>
      <c r="DA669">
        <f>AL669</f>
        <v>1</v>
      </c>
      <c r="DB669">
        <f t="shared" si="52"/>
        <v>0</v>
      </c>
      <c r="DC669">
        <f t="shared" si="53"/>
        <v>0</v>
      </c>
    </row>
    <row r="670" spans="1:107">
      <c r="A670">
        <f>ROW(Source!A1041)</f>
        <v>1041</v>
      </c>
      <c r="B670">
        <v>33525518</v>
      </c>
      <c r="C670">
        <v>35800078</v>
      </c>
      <c r="D670">
        <v>29172556</v>
      </c>
      <c r="E670">
        <v>1</v>
      </c>
      <c r="F670">
        <v>1</v>
      </c>
      <c r="G670">
        <v>1</v>
      </c>
      <c r="H670">
        <v>2</v>
      </c>
      <c r="I670" t="s">
        <v>582</v>
      </c>
      <c r="J670" t="s">
        <v>583</v>
      </c>
      <c r="K670" t="s">
        <v>584</v>
      </c>
      <c r="L670">
        <v>1368</v>
      </c>
      <c r="N670">
        <v>1011</v>
      </c>
      <c r="O670" t="s">
        <v>585</v>
      </c>
      <c r="P670" t="s">
        <v>585</v>
      </c>
      <c r="Q670">
        <v>1</v>
      </c>
      <c r="W670">
        <v>0</v>
      </c>
      <c r="X670">
        <v>-1302720870</v>
      </c>
      <c r="Y670">
        <v>0.13</v>
      </c>
      <c r="AA670">
        <v>0</v>
      </c>
      <c r="AB670">
        <v>445.46</v>
      </c>
      <c r="AC670">
        <v>427.95</v>
      </c>
      <c r="AD670">
        <v>0</v>
      </c>
      <c r="AE670">
        <v>0</v>
      </c>
      <c r="AF670">
        <v>31.26</v>
      </c>
      <c r="AG670">
        <v>13.5</v>
      </c>
      <c r="AH670">
        <v>0</v>
      </c>
      <c r="AI670">
        <v>1</v>
      </c>
      <c r="AJ670">
        <v>14.25</v>
      </c>
      <c r="AK670">
        <v>31.7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0.13</v>
      </c>
      <c r="AU670" t="s">
        <v>3</v>
      </c>
      <c r="AV670">
        <v>0</v>
      </c>
      <c r="AW670">
        <v>2</v>
      </c>
      <c r="AX670">
        <v>35800081</v>
      </c>
      <c r="AY670">
        <v>1</v>
      </c>
      <c r="AZ670">
        <v>0</v>
      </c>
      <c r="BA670">
        <v>659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Y670*Source!I1041</f>
        <v>5.0700000000000002E-2</v>
      </c>
      <c r="CY670">
        <f>AB670</f>
        <v>445.46</v>
      </c>
      <c r="CZ670">
        <f>AF670</f>
        <v>31.26</v>
      </c>
      <c r="DA670">
        <f>AJ670</f>
        <v>14.25</v>
      </c>
      <c r="DB670">
        <f t="shared" si="52"/>
        <v>4.0599999999999996</v>
      </c>
      <c r="DC670">
        <f t="shared" si="53"/>
        <v>1.76</v>
      </c>
    </row>
    <row r="671" spans="1:107">
      <c r="A671">
        <f>ROW(Source!A1041)</f>
        <v>1041</v>
      </c>
      <c r="B671">
        <v>33525518</v>
      </c>
      <c r="C671">
        <v>35800078</v>
      </c>
      <c r="D671">
        <v>29164349</v>
      </c>
      <c r="E671">
        <v>1</v>
      </c>
      <c r="F671">
        <v>1</v>
      </c>
      <c r="G671">
        <v>1</v>
      </c>
      <c r="H671">
        <v>3</v>
      </c>
      <c r="I671" t="s">
        <v>26</v>
      </c>
      <c r="J671" t="s">
        <v>29</v>
      </c>
      <c r="K671" t="s">
        <v>27</v>
      </c>
      <c r="L671">
        <v>1348</v>
      </c>
      <c r="N671">
        <v>1009</v>
      </c>
      <c r="O671" t="s">
        <v>28</v>
      </c>
      <c r="P671" t="s">
        <v>28</v>
      </c>
      <c r="Q671">
        <v>1000</v>
      </c>
      <c r="W671">
        <v>0</v>
      </c>
      <c r="X671">
        <v>-304821490</v>
      </c>
      <c r="Y671">
        <v>0.47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0</v>
      </c>
      <c r="AP671">
        <v>0</v>
      </c>
      <c r="AQ671">
        <v>0</v>
      </c>
      <c r="AR671">
        <v>0</v>
      </c>
      <c r="AS671" t="s">
        <v>3</v>
      </c>
      <c r="AT671">
        <v>0.47</v>
      </c>
      <c r="AU671" t="s">
        <v>3</v>
      </c>
      <c r="AV671">
        <v>0</v>
      </c>
      <c r="AW671">
        <v>2</v>
      </c>
      <c r="AX671">
        <v>35800082</v>
      </c>
      <c r="AY671">
        <v>1</v>
      </c>
      <c r="AZ671">
        <v>0</v>
      </c>
      <c r="BA671">
        <v>660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Y671*Source!I1041</f>
        <v>0.18329999999999999</v>
      </c>
      <c r="CY671">
        <f>AA671</f>
        <v>0</v>
      </c>
      <c r="CZ671">
        <f>AE671</f>
        <v>0</v>
      </c>
      <c r="DA671">
        <f>AI671</f>
        <v>1</v>
      </c>
      <c r="DB671">
        <f t="shared" si="52"/>
        <v>0</v>
      </c>
      <c r="DC671">
        <f t="shared" si="53"/>
        <v>0</v>
      </c>
    </row>
    <row r="672" spans="1:107">
      <c r="A672">
        <f>ROW(Source!A1043)</f>
        <v>1043</v>
      </c>
      <c r="B672">
        <v>33525518</v>
      </c>
      <c r="C672">
        <v>35800084</v>
      </c>
      <c r="D672">
        <v>18408066</v>
      </c>
      <c r="E672">
        <v>1</v>
      </c>
      <c r="F672">
        <v>1</v>
      </c>
      <c r="G672">
        <v>1</v>
      </c>
      <c r="H672">
        <v>1</v>
      </c>
      <c r="I672" t="s">
        <v>598</v>
      </c>
      <c r="J672" t="s">
        <v>3</v>
      </c>
      <c r="K672" t="s">
        <v>599</v>
      </c>
      <c r="L672">
        <v>1369</v>
      </c>
      <c r="N672">
        <v>1013</v>
      </c>
      <c r="O672" t="s">
        <v>579</v>
      </c>
      <c r="P672" t="s">
        <v>579</v>
      </c>
      <c r="Q672">
        <v>1</v>
      </c>
      <c r="W672">
        <v>0</v>
      </c>
      <c r="X672">
        <v>-886480961</v>
      </c>
      <c r="Y672">
        <v>179.3</v>
      </c>
      <c r="AA672">
        <v>0</v>
      </c>
      <c r="AB672">
        <v>0</v>
      </c>
      <c r="AC672">
        <v>0</v>
      </c>
      <c r="AD672">
        <v>228.01</v>
      </c>
      <c r="AE672">
        <v>0</v>
      </c>
      <c r="AF672">
        <v>0</v>
      </c>
      <c r="AG672">
        <v>0</v>
      </c>
      <c r="AH672">
        <v>228.01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179.3</v>
      </c>
      <c r="AU672" t="s">
        <v>3</v>
      </c>
      <c r="AV672">
        <v>1</v>
      </c>
      <c r="AW672">
        <v>2</v>
      </c>
      <c r="AX672">
        <v>35800085</v>
      </c>
      <c r="AY672">
        <v>1</v>
      </c>
      <c r="AZ672">
        <v>0</v>
      </c>
      <c r="BA672">
        <v>661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Y672*Source!I1043</f>
        <v>1.7930000000000001</v>
      </c>
      <c r="CY672">
        <f>AD672</f>
        <v>228.01</v>
      </c>
      <c r="CZ672">
        <f>AH672</f>
        <v>228.01</v>
      </c>
      <c r="DA672">
        <f>AL672</f>
        <v>1</v>
      </c>
      <c r="DB672">
        <f t="shared" si="52"/>
        <v>40882.19</v>
      </c>
      <c r="DC672">
        <f t="shared" si="53"/>
        <v>0</v>
      </c>
    </row>
    <row r="673" spans="1:107">
      <c r="A673">
        <f>ROW(Source!A1043)</f>
        <v>1043</v>
      </c>
      <c r="B673">
        <v>33525518</v>
      </c>
      <c r="C673">
        <v>35800084</v>
      </c>
      <c r="D673">
        <v>121548</v>
      </c>
      <c r="E673">
        <v>1</v>
      </c>
      <c r="F673">
        <v>1</v>
      </c>
      <c r="G673">
        <v>1</v>
      </c>
      <c r="H673">
        <v>1</v>
      </c>
      <c r="I673" t="s">
        <v>30</v>
      </c>
      <c r="J673" t="s">
        <v>3</v>
      </c>
      <c r="K673" t="s">
        <v>580</v>
      </c>
      <c r="L673">
        <v>608254</v>
      </c>
      <c r="N673">
        <v>1013</v>
      </c>
      <c r="O673" t="s">
        <v>581</v>
      </c>
      <c r="P673" t="s">
        <v>581</v>
      </c>
      <c r="Q673">
        <v>1</v>
      </c>
      <c r="W673">
        <v>0</v>
      </c>
      <c r="X673">
        <v>-185737400</v>
      </c>
      <c r="Y673">
        <v>3.97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3.97</v>
      </c>
      <c r="AU673" t="s">
        <v>3</v>
      </c>
      <c r="AV673">
        <v>2</v>
      </c>
      <c r="AW673">
        <v>2</v>
      </c>
      <c r="AX673">
        <v>35800086</v>
      </c>
      <c r="AY673">
        <v>1</v>
      </c>
      <c r="AZ673">
        <v>0</v>
      </c>
      <c r="BA673">
        <v>662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Y673*Source!I1043</f>
        <v>3.9700000000000006E-2</v>
      </c>
      <c r="CY673">
        <f>AD673</f>
        <v>0</v>
      </c>
      <c r="CZ673">
        <f>AH673</f>
        <v>0</v>
      </c>
      <c r="DA673">
        <f>AL673</f>
        <v>1</v>
      </c>
      <c r="DB673">
        <f t="shared" si="52"/>
        <v>0</v>
      </c>
      <c r="DC673">
        <f t="shared" si="53"/>
        <v>0</v>
      </c>
    </row>
    <row r="674" spans="1:107">
      <c r="A674">
        <f>ROW(Source!A1043)</f>
        <v>1043</v>
      </c>
      <c r="B674">
        <v>33525518</v>
      </c>
      <c r="C674">
        <v>35800084</v>
      </c>
      <c r="D674">
        <v>29172710</v>
      </c>
      <c r="E674">
        <v>1</v>
      </c>
      <c r="F674">
        <v>1</v>
      </c>
      <c r="G674">
        <v>1</v>
      </c>
      <c r="H674">
        <v>2</v>
      </c>
      <c r="I674" t="s">
        <v>600</v>
      </c>
      <c r="J674" t="s">
        <v>601</v>
      </c>
      <c r="K674" t="s">
        <v>602</v>
      </c>
      <c r="L674">
        <v>1368</v>
      </c>
      <c r="N674">
        <v>1011</v>
      </c>
      <c r="O674" t="s">
        <v>585</v>
      </c>
      <c r="P674" t="s">
        <v>585</v>
      </c>
      <c r="Q674">
        <v>1</v>
      </c>
      <c r="W674">
        <v>0</v>
      </c>
      <c r="X674">
        <v>-1676841219</v>
      </c>
      <c r="Y674">
        <v>3.97</v>
      </c>
      <c r="AA674">
        <v>0</v>
      </c>
      <c r="AB674">
        <v>522.87</v>
      </c>
      <c r="AC674">
        <v>318.89999999999998</v>
      </c>
      <c r="AD674">
        <v>0</v>
      </c>
      <c r="AE674">
        <v>0</v>
      </c>
      <c r="AF674">
        <v>46.56</v>
      </c>
      <c r="AG674">
        <v>10.06</v>
      </c>
      <c r="AH674">
        <v>0</v>
      </c>
      <c r="AI674">
        <v>1</v>
      </c>
      <c r="AJ674">
        <v>11.23</v>
      </c>
      <c r="AK674">
        <v>31.7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3.97</v>
      </c>
      <c r="AU674" t="s">
        <v>3</v>
      </c>
      <c r="AV674">
        <v>0</v>
      </c>
      <c r="AW674">
        <v>2</v>
      </c>
      <c r="AX674">
        <v>35800087</v>
      </c>
      <c r="AY674">
        <v>1</v>
      </c>
      <c r="AZ674">
        <v>0</v>
      </c>
      <c r="BA674">
        <v>663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Y674*Source!I1043</f>
        <v>3.9700000000000006E-2</v>
      </c>
      <c r="CY674">
        <f>AB674</f>
        <v>522.87</v>
      </c>
      <c r="CZ674">
        <f>AF674</f>
        <v>46.56</v>
      </c>
      <c r="DA674">
        <f>AJ674</f>
        <v>11.23</v>
      </c>
      <c r="DB674">
        <f t="shared" si="52"/>
        <v>184.84</v>
      </c>
      <c r="DC674">
        <f t="shared" si="53"/>
        <v>39.94</v>
      </c>
    </row>
    <row r="675" spans="1:107">
      <c r="A675">
        <f>ROW(Source!A1043)</f>
        <v>1043</v>
      </c>
      <c r="B675">
        <v>33525518</v>
      </c>
      <c r="C675">
        <v>35800084</v>
      </c>
      <c r="D675">
        <v>29174533</v>
      </c>
      <c r="E675">
        <v>1</v>
      </c>
      <c r="F675">
        <v>1</v>
      </c>
      <c r="G675">
        <v>1</v>
      </c>
      <c r="H675">
        <v>2</v>
      </c>
      <c r="I675" t="s">
        <v>603</v>
      </c>
      <c r="J675" t="s">
        <v>604</v>
      </c>
      <c r="K675" t="s">
        <v>605</v>
      </c>
      <c r="L675">
        <v>1368</v>
      </c>
      <c r="N675">
        <v>1011</v>
      </c>
      <c r="O675" t="s">
        <v>585</v>
      </c>
      <c r="P675" t="s">
        <v>585</v>
      </c>
      <c r="Q675">
        <v>1</v>
      </c>
      <c r="W675">
        <v>0</v>
      </c>
      <c r="X675">
        <v>1235896746</v>
      </c>
      <c r="Y675">
        <v>7.93</v>
      </c>
      <c r="AA675">
        <v>0</v>
      </c>
      <c r="AB675">
        <v>5.0599999999999996</v>
      </c>
      <c r="AC675">
        <v>0</v>
      </c>
      <c r="AD675">
        <v>0</v>
      </c>
      <c r="AE675">
        <v>0</v>
      </c>
      <c r="AF675">
        <v>1.53</v>
      </c>
      <c r="AG675">
        <v>0</v>
      </c>
      <c r="AH675">
        <v>0</v>
      </c>
      <c r="AI675">
        <v>1</v>
      </c>
      <c r="AJ675">
        <v>3.31</v>
      </c>
      <c r="AK675">
        <v>31.7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7.93</v>
      </c>
      <c r="AU675" t="s">
        <v>3</v>
      </c>
      <c r="AV675">
        <v>0</v>
      </c>
      <c r="AW675">
        <v>2</v>
      </c>
      <c r="AX675">
        <v>35800088</v>
      </c>
      <c r="AY675">
        <v>1</v>
      </c>
      <c r="AZ675">
        <v>0</v>
      </c>
      <c r="BA675">
        <v>664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Y675*Source!I1043</f>
        <v>7.9299999999999995E-2</v>
      </c>
      <c r="CY675">
        <f>AB675</f>
        <v>5.0599999999999996</v>
      </c>
      <c r="CZ675">
        <f>AF675</f>
        <v>1.53</v>
      </c>
      <c r="DA675">
        <f>AJ675</f>
        <v>3.31</v>
      </c>
      <c r="DB675">
        <f t="shared" si="52"/>
        <v>12.13</v>
      </c>
      <c r="DC675">
        <f t="shared" si="53"/>
        <v>0</v>
      </c>
    </row>
    <row r="676" spans="1:107">
      <c r="A676">
        <f>ROW(Source!A1043)</f>
        <v>1043</v>
      </c>
      <c r="B676">
        <v>33525518</v>
      </c>
      <c r="C676">
        <v>35800084</v>
      </c>
      <c r="D676">
        <v>29164349</v>
      </c>
      <c r="E676">
        <v>1</v>
      </c>
      <c r="F676">
        <v>1</v>
      </c>
      <c r="G676">
        <v>1</v>
      </c>
      <c r="H676">
        <v>3</v>
      </c>
      <c r="I676" t="s">
        <v>26</v>
      </c>
      <c r="J676" t="s">
        <v>29</v>
      </c>
      <c r="K676" t="s">
        <v>27</v>
      </c>
      <c r="L676">
        <v>1348</v>
      </c>
      <c r="N676">
        <v>1009</v>
      </c>
      <c r="O676" t="s">
        <v>28</v>
      </c>
      <c r="P676" t="s">
        <v>28</v>
      </c>
      <c r="Q676">
        <v>1000</v>
      </c>
      <c r="W676">
        <v>0</v>
      </c>
      <c r="X676">
        <v>-304821490</v>
      </c>
      <c r="Y676">
        <v>10.5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1</v>
      </c>
      <c r="AJ676">
        <v>1</v>
      </c>
      <c r="AK676">
        <v>1</v>
      </c>
      <c r="AL676">
        <v>1</v>
      </c>
      <c r="AN676">
        <v>0</v>
      </c>
      <c r="AO676">
        <v>0</v>
      </c>
      <c r="AP676">
        <v>0</v>
      </c>
      <c r="AQ676">
        <v>0</v>
      </c>
      <c r="AR676">
        <v>0</v>
      </c>
      <c r="AS676" t="s">
        <v>3</v>
      </c>
      <c r="AT676">
        <v>10.5</v>
      </c>
      <c r="AU676" t="s">
        <v>3</v>
      </c>
      <c r="AV676">
        <v>0</v>
      </c>
      <c r="AW676">
        <v>2</v>
      </c>
      <c r="AX676">
        <v>35800089</v>
      </c>
      <c r="AY676">
        <v>1</v>
      </c>
      <c r="AZ676">
        <v>0</v>
      </c>
      <c r="BA676">
        <v>665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Y676*Source!I1043</f>
        <v>0.105</v>
      </c>
      <c r="CY676">
        <f>AA676</f>
        <v>0</v>
      </c>
      <c r="CZ676">
        <f>AE676</f>
        <v>0</v>
      </c>
      <c r="DA676">
        <f>AI676</f>
        <v>1</v>
      </c>
      <c r="DB676">
        <f t="shared" si="52"/>
        <v>0</v>
      </c>
      <c r="DC676">
        <f t="shared" si="53"/>
        <v>0</v>
      </c>
    </row>
    <row r="677" spans="1:107">
      <c r="A677">
        <f>ROW(Source!A1045)</f>
        <v>1045</v>
      </c>
      <c r="B677">
        <v>33525518</v>
      </c>
      <c r="C677">
        <v>35800091</v>
      </c>
      <c r="D677">
        <v>18406804</v>
      </c>
      <c r="E677">
        <v>1</v>
      </c>
      <c r="F677">
        <v>1</v>
      </c>
      <c r="G677">
        <v>1</v>
      </c>
      <c r="H677">
        <v>1</v>
      </c>
      <c r="I677" t="s">
        <v>577</v>
      </c>
      <c r="J677" t="s">
        <v>3</v>
      </c>
      <c r="K677" t="s">
        <v>578</v>
      </c>
      <c r="L677">
        <v>1369</v>
      </c>
      <c r="N677">
        <v>1013</v>
      </c>
      <c r="O677" t="s">
        <v>579</v>
      </c>
      <c r="P677" t="s">
        <v>579</v>
      </c>
      <c r="Q677">
        <v>1</v>
      </c>
      <c r="W677">
        <v>0</v>
      </c>
      <c r="X677">
        <v>254330056</v>
      </c>
      <c r="Y677">
        <v>3.77</v>
      </c>
      <c r="AA677">
        <v>0</v>
      </c>
      <c r="AB677">
        <v>0</v>
      </c>
      <c r="AC677">
        <v>0</v>
      </c>
      <c r="AD677">
        <v>221.76</v>
      </c>
      <c r="AE677">
        <v>0</v>
      </c>
      <c r="AF677">
        <v>0</v>
      </c>
      <c r="AG677">
        <v>0</v>
      </c>
      <c r="AH677">
        <v>221.76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3.77</v>
      </c>
      <c r="AU677" t="s">
        <v>3</v>
      </c>
      <c r="AV677">
        <v>1</v>
      </c>
      <c r="AW677">
        <v>2</v>
      </c>
      <c r="AX677">
        <v>35800092</v>
      </c>
      <c r="AY677">
        <v>1</v>
      </c>
      <c r="AZ677">
        <v>0</v>
      </c>
      <c r="BA677">
        <v>666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Y677*Source!I1045</f>
        <v>0.9425</v>
      </c>
      <c r="CY677">
        <f>AD677</f>
        <v>221.76</v>
      </c>
      <c r="CZ677">
        <f>AH677</f>
        <v>221.76</v>
      </c>
      <c r="DA677">
        <f>AL677</f>
        <v>1</v>
      </c>
      <c r="DB677">
        <f t="shared" si="52"/>
        <v>836.04</v>
      </c>
      <c r="DC677">
        <f t="shared" si="53"/>
        <v>0</v>
      </c>
    </row>
    <row r="678" spans="1:107">
      <c r="A678">
        <f>ROW(Source!A1045)</f>
        <v>1045</v>
      </c>
      <c r="B678">
        <v>33525518</v>
      </c>
      <c r="C678">
        <v>35800091</v>
      </c>
      <c r="D678">
        <v>29164349</v>
      </c>
      <c r="E678">
        <v>1</v>
      </c>
      <c r="F678">
        <v>1</v>
      </c>
      <c r="G678">
        <v>1</v>
      </c>
      <c r="H678">
        <v>3</v>
      </c>
      <c r="I678" t="s">
        <v>26</v>
      </c>
      <c r="J678" t="s">
        <v>29</v>
      </c>
      <c r="K678" t="s">
        <v>27</v>
      </c>
      <c r="L678">
        <v>1348</v>
      </c>
      <c r="N678">
        <v>1009</v>
      </c>
      <c r="O678" t="s">
        <v>28</v>
      </c>
      <c r="P678" t="s">
        <v>28</v>
      </c>
      <c r="Q678">
        <v>1000</v>
      </c>
      <c r="W678">
        <v>0</v>
      </c>
      <c r="X678">
        <v>-304821490</v>
      </c>
      <c r="Y678">
        <v>0.11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0</v>
      </c>
      <c r="AP678">
        <v>0</v>
      </c>
      <c r="AQ678">
        <v>0</v>
      </c>
      <c r="AR678">
        <v>0</v>
      </c>
      <c r="AS678" t="s">
        <v>3</v>
      </c>
      <c r="AT678">
        <v>0.11</v>
      </c>
      <c r="AU678" t="s">
        <v>3</v>
      </c>
      <c r="AV678">
        <v>0</v>
      </c>
      <c r="AW678">
        <v>2</v>
      </c>
      <c r="AX678">
        <v>35800093</v>
      </c>
      <c r="AY678">
        <v>1</v>
      </c>
      <c r="AZ678">
        <v>0</v>
      </c>
      <c r="BA678">
        <v>667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Y678*Source!I1045</f>
        <v>2.75E-2</v>
      </c>
      <c r="CY678">
        <f>AA678</f>
        <v>0</v>
      </c>
      <c r="CZ678">
        <f>AE678</f>
        <v>0</v>
      </c>
      <c r="DA678">
        <f>AI678</f>
        <v>1</v>
      </c>
      <c r="DB678">
        <f t="shared" si="52"/>
        <v>0</v>
      </c>
      <c r="DC678">
        <f t="shared" si="53"/>
        <v>0</v>
      </c>
    </row>
    <row r="679" spans="1:107">
      <c r="A679">
        <f>ROW(Source!A1047)</f>
        <v>1047</v>
      </c>
      <c r="B679">
        <v>33525518</v>
      </c>
      <c r="C679">
        <v>35800095</v>
      </c>
      <c r="D679">
        <v>18406804</v>
      </c>
      <c r="E679">
        <v>1</v>
      </c>
      <c r="F679">
        <v>1</v>
      </c>
      <c r="G679">
        <v>1</v>
      </c>
      <c r="H679">
        <v>1</v>
      </c>
      <c r="I679" t="s">
        <v>577</v>
      </c>
      <c r="J679" t="s">
        <v>3</v>
      </c>
      <c r="K679" t="s">
        <v>578</v>
      </c>
      <c r="L679">
        <v>1369</v>
      </c>
      <c r="N679">
        <v>1013</v>
      </c>
      <c r="O679" t="s">
        <v>579</v>
      </c>
      <c r="P679" t="s">
        <v>579</v>
      </c>
      <c r="Q679">
        <v>1</v>
      </c>
      <c r="W679">
        <v>0</v>
      </c>
      <c r="X679">
        <v>254330056</v>
      </c>
      <c r="Y679">
        <v>5.84</v>
      </c>
      <c r="AA679">
        <v>0</v>
      </c>
      <c r="AB679">
        <v>0</v>
      </c>
      <c r="AC679">
        <v>0</v>
      </c>
      <c r="AD679">
        <v>221.76</v>
      </c>
      <c r="AE679">
        <v>0</v>
      </c>
      <c r="AF679">
        <v>0</v>
      </c>
      <c r="AG679">
        <v>0</v>
      </c>
      <c r="AH679">
        <v>221.76</v>
      </c>
      <c r="AI679">
        <v>1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3</v>
      </c>
      <c r="AT679">
        <v>5.84</v>
      </c>
      <c r="AU679" t="s">
        <v>3</v>
      </c>
      <c r="AV679">
        <v>1</v>
      </c>
      <c r="AW679">
        <v>2</v>
      </c>
      <c r="AX679">
        <v>35800096</v>
      </c>
      <c r="AY679">
        <v>1</v>
      </c>
      <c r="AZ679">
        <v>0</v>
      </c>
      <c r="BA679">
        <v>668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Y679*Source!I1047</f>
        <v>0.2336</v>
      </c>
      <c r="CY679">
        <f>AD679</f>
        <v>221.76</v>
      </c>
      <c r="CZ679">
        <f>AH679</f>
        <v>221.76</v>
      </c>
      <c r="DA679">
        <f>AL679</f>
        <v>1</v>
      </c>
      <c r="DB679">
        <f t="shared" si="52"/>
        <v>1295.08</v>
      </c>
      <c r="DC679">
        <f t="shared" si="53"/>
        <v>0</v>
      </c>
    </row>
    <row r="680" spans="1:107">
      <c r="A680">
        <f>ROW(Source!A1048)</f>
        <v>1048</v>
      </c>
      <c r="B680">
        <v>33525518</v>
      </c>
      <c r="C680">
        <v>35800234</v>
      </c>
      <c r="D680">
        <v>18408066</v>
      </c>
      <c r="E680">
        <v>1</v>
      </c>
      <c r="F680">
        <v>1</v>
      </c>
      <c r="G680">
        <v>1</v>
      </c>
      <c r="H680">
        <v>1</v>
      </c>
      <c r="I680" t="s">
        <v>598</v>
      </c>
      <c r="J680" t="s">
        <v>3</v>
      </c>
      <c r="K680" t="s">
        <v>599</v>
      </c>
      <c r="L680">
        <v>1369</v>
      </c>
      <c r="N680">
        <v>1013</v>
      </c>
      <c r="O680" t="s">
        <v>579</v>
      </c>
      <c r="P680" t="s">
        <v>579</v>
      </c>
      <c r="Q680">
        <v>1</v>
      </c>
      <c r="W680">
        <v>0</v>
      </c>
      <c r="X680">
        <v>-886480961</v>
      </c>
      <c r="Y680">
        <v>17.89</v>
      </c>
      <c r="AA680">
        <v>0</v>
      </c>
      <c r="AB680">
        <v>0</v>
      </c>
      <c r="AC680">
        <v>0</v>
      </c>
      <c r="AD680">
        <v>228.01</v>
      </c>
      <c r="AE680">
        <v>0</v>
      </c>
      <c r="AF680">
        <v>0</v>
      </c>
      <c r="AG680">
        <v>0</v>
      </c>
      <c r="AH680">
        <v>228.01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17.89</v>
      </c>
      <c r="AU680" t="s">
        <v>3</v>
      </c>
      <c r="AV680">
        <v>1</v>
      </c>
      <c r="AW680">
        <v>2</v>
      </c>
      <c r="AX680">
        <v>35800235</v>
      </c>
      <c r="AY680">
        <v>1</v>
      </c>
      <c r="AZ680">
        <v>0</v>
      </c>
      <c r="BA680">
        <v>669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Y680*Source!I1048</f>
        <v>0.35780000000000001</v>
      </c>
      <c r="CY680">
        <f>AD680</f>
        <v>228.01</v>
      </c>
      <c r="CZ680">
        <f>AH680</f>
        <v>228.01</v>
      </c>
      <c r="DA680">
        <f>AL680</f>
        <v>1</v>
      </c>
      <c r="DB680">
        <f t="shared" si="52"/>
        <v>4079.1</v>
      </c>
      <c r="DC680">
        <f t="shared" si="53"/>
        <v>0</v>
      </c>
    </row>
    <row r="681" spans="1:107">
      <c r="A681">
        <f>ROW(Source!A1048)</f>
        <v>1048</v>
      </c>
      <c r="B681">
        <v>33525518</v>
      </c>
      <c r="C681">
        <v>35800234</v>
      </c>
      <c r="D681">
        <v>121548</v>
      </c>
      <c r="E681">
        <v>1</v>
      </c>
      <c r="F681">
        <v>1</v>
      </c>
      <c r="G681">
        <v>1</v>
      </c>
      <c r="H681">
        <v>1</v>
      </c>
      <c r="I681" t="s">
        <v>30</v>
      </c>
      <c r="J681" t="s">
        <v>3</v>
      </c>
      <c r="K681" t="s">
        <v>580</v>
      </c>
      <c r="L681">
        <v>608254</v>
      </c>
      <c r="N681">
        <v>1013</v>
      </c>
      <c r="O681" t="s">
        <v>581</v>
      </c>
      <c r="P681" t="s">
        <v>581</v>
      </c>
      <c r="Q681">
        <v>1</v>
      </c>
      <c r="W681">
        <v>0</v>
      </c>
      <c r="X681">
        <v>-185737400</v>
      </c>
      <c r="Y681">
        <v>0.08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0.08</v>
      </c>
      <c r="AU681" t="s">
        <v>3</v>
      </c>
      <c r="AV681">
        <v>2</v>
      </c>
      <c r="AW681">
        <v>2</v>
      </c>
      <c r="AX681">
        <v>35800236</v>
      </c>
      <c r="AY681">
        <v>1</v>
      </c>
      <c r="AZ681">
        <v>0</v>
      </c>
      <c r="BA681">
        <v>670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Y681*Source!I1048</f>
        <v>1.6000000000000001E-3</v>
      </c>
      <c r="CY681">
        <f>AD681</f>
        <v>0</v>
      </c>
      <c r="CZ681">
        <f>AH681</f>
        <v>0</v>
      </c>
      <c r="DA681">
        <f>AL681</f>
        <v>1</v>
      </c>
      <c r="DB681">
        <f t="shared" si="52"/>
        <v>0</v>
      </c>
      <c r="DC681">
        <f t="shared" si="53"/>
        <v>0</v>
      </c>
    </row>
    <row r="682" spans="1:107">
      <c r="A682">
        <f>ROW(Source!A1048)</f>
        <v>1048</v>
      </c>
      <c r="B682">
        <v>33525518</v>
      </c>
      <c r="C682">
        <v>35800234</v>
      </c>
      <c r="D682">
        <v>29172556</v>
      </c>
      <c r="E682">
        <v>1</v>
      </c>
      <c r="F682">
        <v>1</v>
      </c>
      <c r="G682">
        <v>1</v>
      </c>
      <c r="H682">
        <v>2</v>
      </c>
      <c r="I682" t="s">
        <v>582</v>
      </c>
      <c r="J682" t="s">
        <v>583</v>
      </c>
      <c r="K682" t="s">
        <v>584</v>
      </c>
      <c r="L682">
        <v>1368</v>
      </c>
      <c r="N682">
        <v>1011</v>
      </c>
      <c r="O682" t="s">
        <v>585</v>
      </c>
      <c r="P682" t="s">
        <v>585</v>
      </c>
      <c r="Q682">
        <v>1</v>
      </c>
      <c r="W682">
        <v>0</v>
      </c>
      <c r="X682">
        <v>-1302720870</v>
      </c>
      <c r="Y682">
        <v>0.08</v>
      </c>
      <c r="AA682">
        <v>0</v>
      </c>
      <c r="AB682">
        <v>445.46</v>
      </c>
      <c r="AC682">
        <v>427.95</v>
      </c>
      <c r="AD682">
        <v>0</v>
      </c>
      <c r="AE682">
        <v>0</v>
      </c>
      <c r="AF682">
        <v>31.26</v>
      </c>
      <c r="AG682">
        <v>13.5</v>
      </c>
      <c r="AH682">
        <v>0</v>
      </c>
      <c r="AI682">
        <v>1</v>
      </c>
      <c r="AJ682">
        <v>14.25</v>
      </c>
      <c r="AK682">
        <v>31.7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0.08</v>
      </c>
      <c r="AU682" t="s">
        <v>3</v>
      </c>
      <c r="AV682">
        <v>0</v>
      </c>
      <c r="AW682">
        <v>2</v>
      </c>
      <c r="AX682">
        <v>35800237</v>
      </c>
      <c r="AY682">
        <v>1</v>
      </c>
      <c r="AZ682">
        <v>0</v>
      </c>
      <c r="BA682">
        <v>671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Y682*Source!I1048</f>
        <v>1.6000000000000001E-3</v>
      </c>
      <c r="CY682">
        <f>AB682</f>
        <v>445.46</v>
      </c>
      <c r="CZ682">
        <f>AF682</f>
        <v>31.26</v>
      </c>
      <c r="DA682">
        <f>AJ682</f>
        <v>14.25</v>
      </c>
      <c r="DB682">
        <f t="shared" si="52"/>
        <v>2.5</v>
      </c>
      <c r="DC682">
        <f t="shared" si="53"/>
        <v>1.08</v>
      </c>
    </row>
    <row r="683" spans="1:107">
      <c r="A683">
        <f>ROW(Source!A1049)</f>
        <v>1049</v>
      </c>
      <c r="B683">
        <v>33525518</v>
      </c>
      <c r="C683">
        <v>35802120</v>
      </c>
      <c r="D683">
        <v>18406804</v>
      </c>
      <c r="E683">
        <v>1</v>
      </c>
      <c r="F683">
        <v>1</v>
      </c>
      <c r="G683">
        <v>1</v>
      </c>
      <c r="H683">
        <v>1</v>
      </c>
      <c r="I683" t="s">
        <v>577</v>
      </c>
      <c r="J683" t="s">
        <v>3</v>
      </c>
      <c r="K683" t="s">
        <v>578</v>
      </c>
      <c r="L683">
        <v>1369</v>
      </c>
      <c r="N683">
        <v>1013</v>
      </c>
      <c r="O683" t="s">
        <v>579</v>
      </c>
      <c r="P683" t="s">
        <v>579</v>
      </c>
      <c r="Q683">
        <v>1</v>
      </c>
      <c r="W683">
        <v>0</v>
      </c>
      <c r="X683">
        <v>254330056</v>
      </c>
      <c r="Y683">
        <v>9.64</v>
      </c>
      <c r="AA683">
        <v>0</v>
      </c>
      <c r="AB683">
        <v>0</v>
      </c>
      <c r="AC683">
        <v>0</v>
      </c>
      <c r="AD683">
        <v>221.76</v>
      </c>
      <c r="AE683">
        <v>0</v>
      </c>
      <c r="AF683">
        <v>0</v>
      </c>
      <c r="AG683">
        <v>0</v>
      </c>
      <c r="AH683">
        <v>221.76</v>
      </c>
      <c r="AI683">
        <v>1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9.64</v>
      </c>
      <c r="AU683" t="s">
        <v>3</v>
      </c>
      <c r="AV683">
        <v>1</v>
      </c>
      <c r="AW683">
        <v>2</v>
      </c>
      <c r="AX683">
        <v>35802121</v>
      </c>
      <c r="AY683">
        <v>1</v>
      </c>
      <c r="AZ683">
        <v>0</v>
      </c>
      <c r="BA683">
        <v>672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Y683*Source!I1049</f>
        <v>1.446</v>
      </c>
      <c r="CY683">
        <f>AD683</f>
        <v>221.76</v>
      </c>
      <c r="CZ683">
        <f>AH683</f>
        <v>221.76</v>
      </c>
      <c r="DA683">
        <f>AL683</f>
        <v>1</v>
      </c>
      <c r="DB683">
        <f t="shared" si="52"/>
        <v>2137.77</v>
      </c>
      <c r="DC683">
        <f t="shared" si="53"/>
        <v>0</v>
      </c>
    </row>
    <row r="684" spans="1:107">
      <c r="A684">
        <f>ROW(Source!A1049)</f>
        <v>1049</v>
      </c>
      <c r="B684">
        <v>33525518</v>
      </c>
      <c r="C684">
        <v>35802120</v>
      </c>
      <c r="D684">
        <v>121548</v>
      </c>
      <c r="E684">
        <v>1</v>
      </c>
      <c r="F684">
        <v>1</v>
      </c>
      <c r="G684">
        <v>1</v>
      </c>
      <c r="H684">
        <v>1</v>
      </c>
      <c r="I684" t="s">
        <v>30</v>
      </c>
      <c r="J684" t="s">
        <v>3</v>
      </c>
      <c r="K684" t="s">
        <v>580</v>
      </c>
      <c r="L684">
        <v>608254</v>
      </c>
      <c r="N684">
        <v>1013</v>
      </c>
      <c r="O684" t="s">
        <v>581</v>
      </c>
      <c r="P684" t="s">
        <v>581</v>
      </c>
      <c r="Q684">
        <v>1</v>
      </c>
      <c r="W684">
        <v>0</v>
      </c>
      <c r="X684">
        <v>-185737400</v>
      </c>
      <c r="Y684">
        <v>0.01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1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0.01</v>
      </c>
      <c r="AU684" t="s">
        <v>3</v>
      </c>
      <c r="AV684">
        <v>2</v>
      </c>
      <c r="AW684">
        <v>2</v>
      </c>
      <c r="AX684">
        <v>35802122</v>
      </c>
      <c r="AY684">
        <v>1</v>
      </c>
      <c r="AZ684">
        <v>0</v>
      </c>
      <c r="BA684">
        <v>673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Y684*Source!I1049</f>
        <v>1.5E-3</v>
      </c>
      <c r="CY684">
        <f>AD684</f>
        <v>0</v>
      </c>
      <c r="CZ684">
        <f>AH684</f>
        <v>0</v>
      </c>
      <c r="DA684">
        <f>AL684</f>
        <v>1</v>
      </c>
      <c r="DB684">
        <f t="shared" si="52"/>
        <v>0</v>
      </c>
      <c r="DC684">
        <f t="shared" si="53"/>
        <v>0</v>
      </c>
    </row>
    <row r="685" spans="1:107">
      <c r="A685">
        <f>ROW(Source!A1049)</f>
        <v>1049</v>
      </c>
      <c r="B685">
        <v>33525518</v>
      </c>
      <c r="C685">
        <v>35802120</v>
      </c>
      <c r="D685">
        <v>29172556</v>
      </c>
      <c r="E685">
        <v>1</v>
      </c>
      <c r="F685">
        <v>1</v>
      </c>
      <c r="G685">
        <v>1</v>
      </c>
      <c r="H685">
        <v>2</v>
      </c>
      <c r="I685" t="s">
        <v>582</v>
      </c>
      <c r="J685" t="s">
        <v>583</v>
      </c>
      <c r="K685" t="s">
        <v>584</v>
      </c>
      <c r="L685">
        <v>1368</v>
      </c>
      <c r="N685">
        <v>1011</v>
      </c>
      <c r="O685" t="s">
        <v>585</v>
      </c>
      <c r="P685" t="s">
        <v>585</v>
      </c>
      <c r="Q685">
        <v>1</v>
      </c>
      <c r="W685">
        <v>0</v>
      </c>
      <c r="X685">
        <v>-1302720870</v>
      </c>
      <c r="Y685">
        <v>0.01</v>
      </c>
      <c r="AA685">
        <v>0</v>
      </c>
      <c r="AB685">
        <v>445.46</v>
      </c>
      <c r="AC685">
        <v>427.95</v>
      </c>
      <c r="AD685">
        <v>0</v>
      </c>
      <c r="AE685">
        <v>0</v>
      </c>
      <c r="AF685">
        <v>31.26</v>
      </c>
      <c r="AG685">
        <v>13.5</v>
      </c>
      <c r="AH685">
        <v>0</v>
      </c>
      <c r="AI685">
        <v>1</v>
      </c>
      <c r="AJ685">
        <v>14.25</v>
      </c>
      <c r="AK685">
        <v>31.7</v>
      </c>
      <c r="AL685">
        <v>1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3</v>
      </c>
      <c r="AT685">
        <v>0.01</v>
      </c>
      <c r="AU685" t="s">
        <v>3</v>
      </c>
      <c r="AV685">
        <v>0</v>
      </c>
      <c r="AW685">
        <v>2</v>
      </c>
      <c r="AX685">
        <v>35802123</v>
      </c>
      <c r="AY685">
        <v>1</v>
      </c>
      <c r="AZ685">
        <v>0</v>
      </c>
      <c r="BA685">
        <v>674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Y685*Source!I1049</f>
        <v>1.5E-3</v>
      </c>
      <c r="CY685">
        <f>AB685</f>
        <v>445.46</v>
      </c>
      <c r="CZ685">
        <f>AF685</f>
        <v>31.26</v>
      </c>
      <c r="DA685">
        <f>AJ685</f>
        <v>14.25</v>
      </c>
      <c r="DB685">
        <f t="shared" si="52"/>
        <v>0.31</v>
      </c>
      <c r="DC685">
        <f t="shared" si="53"/>
        <v>0.14000000000000001</v>
      </c>
    </row>
    <row r="686" spans="1:107">
      <c r="A686">
        <f>ROW(Source!A1050)</f>
        <v>1050</v>
      </c>
      <c r="B686">
        <v>33525518</v>
      </c>
      <c r="C686">
        <v>36314869</v>
      </c>
      <c r="D686">
        <v>18408066</v>
      </c>
      <c r="E686">
        <v>1</v>
      </c>
      <c r="F686">
        <v>1</v>
      </c>
      <c r="G686">
        <v>1</v>
      </c>
      <c r="H686">
        <v>1</v>
      </c>
      <c r="I686" t="s">
        <v>598</v>
      </c>
      <c r="J686" t="s">
        <v>3</v>
      </c>
      <c r="K686" t="s">
        <v>599</v>
      </c>
      <c r="L686">
        <v>1369</v>
      </c>
      <c r="N686">
        <v>1013</v>
      </c>
      <c r="O686" t="s">
        <v>579</v>
      </c>
      <c r="P686" t="s">
        <v>579</v>
      </c>
      <c r="Q686">
        <v>1</v>
      </c>
      <c r="W686">
        <v>0</v>
      </c>
      <c r="X686">
        <v>-886480961</v>
      </c>
      <c r="Y686">
        <v>94.97</v>
      </c>
      <c r="AA686">
        <v>0</v>
      </c>
      <c r="AB686">
        <v>0</v>
      </c>
      <c r="AC686">
        <v>0</v>
      </c>
      <c r="AD686">
        <v>228.01</v>
      </c>
      <c r="AE686">
        <v>0</v>
      </c>
      <c r="AF686">
        <v>0</v>
      </c>
      <c r="AG686">
        <v>0</v>
      </c>
      <c r="AH686">
        <v>228.01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3</v>
      </c>
      <c r="AT686">
        <v>94.97</v>
      </c>
      <c r="AU686" t="s">
        <v>3</v>
      </c>
      <c r="AV686">
        <v>1</v>
      </c>
      <c r="AW686">
        <v>2</v>
      </c>
      <c r="AX686">
        <v>36314870</v>
      </c>
      <c r="AY686">
        <v>1</v>
      </c>
      <c r="AZ686">
        <v>0</v>
      </c>
      <c r="BA686">
        <v>675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Y686*Source!I1050</f>
        <v>1.42455</v>
      </c>
      <c r="CY686">
        <f>AD686</f>
        <v>228.01</v>
      </c>
      <c r="CZ686">
        <f>AH686</f>
        <v>228.01</v>
      </c>
      <c r="DA686">
        <f>AL686</f>
        <v>1</v>
      </c>
      <c r="DB686">
        <f t="shared" si="52"/>
        <v>21654.11</v>
      </c>
      <c r="DC686">
        <f t="shared" si="53"/>
        <v>0</v>
      </c>
    </row>
    <row r="687" spans="1:107">
      <c r="A687">
        <f>ROW(Source!A1050)</f>
        <v>1050</v>
      </c>
      <c r="B687">
        <v>33525518</v>
      </c>
      <c r="C687">
        <v>36314869</v>
      </c>
      <c r="D687">
        <v>29164349</v>
      </c>
      <c r="E687">
        <v>1</v>
      </c>
      <c r="F687">
        <v>1</v>
      </c>
      <c r="G687">
        <v>1</v>
      </c>
      <c r="H687">
        <v>3</v>
      </c>
      <c r="I687" t="s">
        <v>26</v>
      </c>
      <c r="J687" t="s">
        <v>162</v>
      </c>
      <c r="K687" t="s">
        <v>27</v>
      </c>
      <c r="L687">
        <v>1348</v>
      </c>
      <c r="N687">
        <v>1009</v>
      </c>
      <c r="O687" t="s">
        <v>28</v>
      </c>
      <c r="P687" t="s">
        <v>28</v>
      </c>
      <c r="Q687">
        <v>1000</v>
      </c>
      <c r="W687">
        <v>0</v>
      </c>
      <c r="X687">
        <v>1876412176</v>
      </c>
      <c r="Y687">
        <v>3.5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0</v>
      </c>
      <c r="AP687">
        <v>0</v>
      </c>
      <c r="AQ687">
        <v>0</v>
      </c>
      <c r="AR687">
        <v>0</v>
      </c>
      <c r="AS687" t="s">
        <v>3</v>
      </c>
      <c r="AT687">
        <v>3.5</v>
      </c>
      <c r="AU687" t="s">
        <v>3</v>
      </c>
      <c r="AV687">
        <v>0</v>
      </c>
      <c r="AW687">
        <v>2</v>
      </c>
      <c r="AX687">
        <v>36314871</v>
      </c>
      <c r="AY687">
        <v>1</v>
      </c>
      <c r="AZ687">
        <v>0</v>
      </c>
      <c r="BA687">
        <v>676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Y687*Source!I1050</f>
        <v>5.2499999999999998E-2</v>
      </c>
      <c r="CY687">
        <f>AA687</f>
        <v>0</v>
      </c>
      <c r="CZ687">
        <f>AE687</f>
        <v>0</v>
      </c>
      <c r="DA687">
        <f>AI687</f>
        <v>1</v>
      </c>
      <c r="DB687">
        <f t="shared" si="52"/>
        <v>0</v>
      </c>
      <c r="DC687">
        <f t="shared" si="53"/>
        <v>0</v>
      </c>
    </row>
    <row r="688" spans="1:107">
      <c r="A688">
        <f>ROW(Source!A1057)</f>
        <v>1057</v>
      </c>
      <c r="B688">
        <v>33525518</v>
      </c>
      <c r="C688">
        <v>36172421</v>
      </c>
      <c r="D688">
        <v>18407150</v>
      </c>
      <c r="E688">
        <v>1</v>
      </c>
      <c r="F688">
        <v>1</v>
      </c>
      <c r="G688">
        <v>1</v>
      </c>
      <c r="H688">
        <v>1</v>
      </c>
      <c r="I688" t="s">
        <v>595</v>
      </c>
      <c r="J688" t="s">
        <v>3</v>
      </c>
      <c r="K688" t="s">
        <v>596</v>
      </c>
      <c r="L688">
        <v>1369</v>
      </c>
      <c r="N688">
        <v>1013</v>
      </c>
      <c r="O688" t="s">
        <v>579</v>
      </c>
      <c r="P688" t="s">
        <v>579</v>
      </c>
      <c r="Q688">
        <v>1</v>
      </c>
      <c r="W688">
        <v>0</v>
      </c>
      <c r="X688">
        <v>-931037793</v>
      </c>
      <c r="Y688">
        <v>24.368500000000001</v>
      </c>
      <c r="AA688">
        <v>0</v>
      </c>
      <c r="AB688">
        <v>0</v>
      </c>
      <c r="AC688">
        <v>0</v>
      </c>
      <c r="AD688">
        <v>242.51</v>
      </c>
      <c r="AE688">
        <v>0</v>
      </c>
      <c r="AF688">
        <v>0</v>
      </c>
      <c r="AG688">
        <v>0</v>
      </c>
      <c r="AH688">
        <v>242.51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1</v>
      </c>
      <c r="AQ688">
        <v>0</v>
      </c>
      <c r="AR688">
        <v>0</v>
      </c>
      <c r="AS688" t="s">
        <v>3</v>
      </c>
      <c r="AT688">
        <v>21.19</v>
      </c>
      <c r="AU688" t="s">
        <v>168</v>
      </c>
      <c r="AV688">
        <v>1</v>
      </c>
      <c r="AW688">
        <v>2</v>
      </c>
      <c r="AX688">
        <v>36172422</v>
      </c>
      <c r="AY688">
        <v>1</v>
      </c>
      <c r="AZ688">
        <v>0</v>
      </c>
      <c r="BA688">
        <v>677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Y688*Source!I1057</f>
        <v>1.8276375</v>
      </c>
      <c r="CY688">
        <f>AD688</f>
        <v>242.51</v>
      </c>
      <c r="CZ688">
        <f>AH688</f>
        <v>242.51</v>
      </c>
      <c r="DA688">
        <f>AL688</f>
        <v>1</v>
      </c>
      <c r="DB688">
        <f>ROUND((ROUND(AT688*CZ688,2)*1.15),6)</f>
        <v>5909.6085000000003</v>
      </c>
      <c r="DC688">
        <f>ROUND((ROUND(AT688*AG688,2)*1.15),6)</f>
        <v>0</v>
      </c>
    </row>
    <row r="689" spans="1:107">
      <c r="A689">
        <f>ROW(Source!A1057)</f>
        <v>1057</v>
      </c>
      <c r="B689">
        <v>33525518</v>
      </c>
      <c r="C689">
        <v>36172421</v>
      </c>
      <c r="D689">
        <v>121548</v>
      </c>
      <c r="E689">
        <v>1</v>
      </c>
      <c r="F689">
        <v>1</v>
      </c>
      <c r="G689">
        <v>1</v>
      </c>
      <c r="H689">
        <v>1</v>
      </c>
      <c r="I689" t="s">
        <v>30</v>
      </c>
      <c r="J689" t="s">
        <v>3</v>
      </c>
      <c r="K689" t="s">
        <v>580</v>
      </c>
      <c r="L689">
        <v>608254</v>
      </c>
      <c r="N689">
        <v>1013</v>
      </c>
      <c r="O689" t="s">
        <v>581</v>
      </c>
      <c r="P689" t="s">
        <v>581</v>
      </c>
      <c r="Q689">
        <v>1</v>
      </c>
      <c r="W689">
        <v>0</v>
      </c>
      <c r="X689">
        <v>-185737400</v>
      </c>
      <c r="Y689">
        <v>0.05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1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1</v>
      </c>
      <c r="AQ689">
        <v>0</v>
      </c>
      <c r="AR689">
        <v>0</v>
      </c>
      <c r="AS689" t="s">
        <v>3</v>
      </c>
      <c r="AT689">
        <v>0.04</v>
      </c>
      <c r="AU689" t="s">
        <v>167</v>
      </c>
      <c r="AV689">
        <v>2</v>
      </c>
      <c r="AW689">
        <v>2</v>
      </c>
      <c r="AX689">
        <v>36172423</v>
      </c>
      <c r="AY689">
        <v>1</v>
      </c>
      <c r="AZ689">
        <v>0</v>
      </c>
      <c r="BA689">
        <v>678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Y689*Source!I1057</f>
        <v>3.7499999999999999E-3</v>
      </c>
      <c r="CY689">
        <f>AD689</f>
        <v>0</v>
      </c>
      <c r="CZ689">
        <f>AH689</f>
        <v>0</v>
      </c>
      <c r="DA689">
        <f>AL689</f>
        <v>1</v>
      </c>
      <c r="DB689">
        <f>ROUND((ROUND(AT689*CZ689,2)*1.25),6)</f>
        <v>0</v>
      </c>
      <c r="DC689">
        <f>ROUND((ROUND(AT689*AG689,2)*1.25),6)</f>
        <v>0</v>
      </c>
    </row>
    <row r="690" spans="1:107">
      <c r="A690">
        <f>ROW(Source!A1057)</f>
        <v>1057</v>
      </c>
      <c r="B690">
        <v>33525518</v>
      </c>
      <c r="C690">
        <v>36172421</v>
      </c>
      <c r="D690">
        <v>29172556</v>
      </c>
      <c r="E690">
        <v>1</v>
      </c>
      <c r="F690">
        <v>1</v>
      </c>
      <c r="G690">
        <v>1</v>
      </c>
      <c r="H690">
        <v>2</v>
      </c>
      <c r="I690" t="s">
        <v>582</v>
      </c>
      <c r="J690" t="s">
        <v>583</v>
      </c>
      <c r="K690" t="s">
        <v>584</v>
      </c>
      <c r="L690">
        <v>1368</v>
      </c>
      <c r="N690">
        <v>1011</v>
      </c>
      <c r="O690" t="s">
        <v>585</v>
      </c>
      <c r="P690" t="s">
        <v>585</v>
      </c>
      <c r="Q690">
        <v>1</v>
      </c>
      <c r="W690">
        <v>0</v>
      </c>
      <c r="X690">
        <v>-1302720870</v>
      </c>
      <c r="Y690">
        <v>0.05</v>
      </c>
      <c r="AA690">
        <v>0</v>
      </c>
      <c r="AB690">
        <v>445.46</v>
      </c>
      <c r="AC690">
        <v>427.95</v>
      </c>
      <c r="AD690">
        <v>0</v>
      </c>
      <c r="AE690">
        <v>0</v>
      </c>
      <c r="AF690">
        <v>31.26</v>
      </c>
      <c r="AG690">
        <v>13.5</v>
      </c>
      <c r="AH690">
        <v>0</v>
      </c>
      <c r="AI690">
        <v>1</v>
      </c>
      <c r="AJ690">
        <v>14.25</v>
      </c>
      <c r="AK690">
        <v>31.7</v>
      </c>
      <c r="AL690">
        <v>1</v>
      </c>
      <c r="AN690">
        <v>0</v>
      </c>
      <c r="AO690">
        <v>1</v>
      </c>
      <c r="AP690">
        <v>1</v>
      </c>
      <c r="AQ690">
        <v>0</v>
      </c>
      <c r="AR690">
        <v>0</v>
      </c>
      <c r="AS690" t="s">
        <v>3</v>
      </c>
      <c r="AT690">
        <v>0.04</v>
      </c>
      <c r="AU690" t="s">
        <v>167</v>
      </c>
      <c r="AV690">
        <v>0</v>
      </c>
      <c r="AW690">
        <v>2</v>
      </c>
      <c r="AX690">
        <v>36172424</v>
      </c>
      <c r="AY690">
        <v>1</v>
      </c>
      <c r="AZ690">
        <v>0</v>
      </c>
      <c r="BA690">
        <v>679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Y690*Source!I1057</f>
        <v>3.7499999999999999E-3</v>
      </c>
      <c r="CY690">
        <f>AB690</f>
        <v>445.46</v>
      </c>
      <c r="CZ690">
        <f>AF690</f>
        <v>31.26</v>
      </c>
      <c r="DA690">
        <f>AJ690</f>
        <v>14.25</v>
      </c>
      <c r="DB690">
        <f>ROUND((ROUND(AT690*CZ690,2)*1.25),6)</f>
        <v>1.5625</v>
      </c>
      <c r="DC690">
        <f>ROUND((ROUND(AT690*AG690,2)*1.25),6)</f>
        <v>0.67500000000000004</v>
      </c>
    </row>
    <row r="691" spans="1:107">
      <c r="A691">
        <f>ROW(Source!A1057)</f>
        <v>1057</v>
      </c>
      <c r="B691">
        <v>33525518</v>
      </c>
      <c r="C691">
        <v>36172421</v>
      </c>
      <c r="D691">
        <v>29174913</v>
      </c>
      <c r="E691">
        <v>1</v>
      </c>
      <c r="F691">
        <v>1</v>
      </c>
      <c r="G691">
        <v>1</v>
      </c>
      <c r="H691">
        <v>2</v>
      </c>
      <c r="I691" t="s">
        <v>606</v>
      </c>
      <c r="J691" t="s">
        <v>607</v>
      </c>
      <c r="K691" t="s">
        <v>608</v>
      </c>
      <c r="L691">
        <v>1368</v>
      </c>
      <c r="N691">
        <v>1011</v>
      </c>
      <c r="O691" t="s">
        <v>585</v>
      </c>
      <c r="P691" t="s">
        <v>585</v>
      </c>
      <c r="Q691">
        <v>1</v>
      </c>
      <c r="W691">
        <v>0</v>
      </c>
      <c r="X691">
        <v>458544584</v>
      </c>
      <c r="Y691">
        <v>0.1875</v>
      </c>
      <c r="AA691">
        <v>0</v>
      </c>
      <c r="AB691">
        <v>908.31</v>
      </c>
      <c r="AC691">
        <v>367.72</v>
      </c>
      <c r="AD691">
        <v>0</v>
      </c>
      <c r="AE691">
        <v>0</v>
      </c>
      <c r="AF691">
        <v>87.17</v>
      </c>
      <c r="AG691">
        <v>11.6</v>
      </c>
      <c r="AH691">
        <v>0</v>
      </c>
      <c r="AI691">
        <v>1</v>
      </c>
      <c r="AJ691">
        <v>10.42</v>
      </c>
      <c r="AK691">
        <v>31.7</v>
      </c>
      <c r="AL691">
        <v>1</v>
      </c>
      <c r="AN691">
        <v>0</v>
      </c>
      <c r="AO691">
        <v>1</v>
      </c>
      <c r="AP691">
        <v>1</v>
      </c>
      <c r="AQ691">
        <v>0</v>
      </c>
      <c r="AR691">
        <v>0</v>
      </c>
      <c r="AS691" t="s">
        <v>3</v>
      </c>
      <c r="AT691">
        <v>0.15</v>
      </c>
      <c r="AU691" t="s">
        <v>167</v>
      </c>
      <c r="AV691">
        <v>0</v>
      </c>
      <c r="AW691">
        <v>2</v>
      </c>
      <c r="AX691">
        <v>36172425</v>
      </c>
      <c r="AY691">
        <v>1</v>
      </c>
      <c r="AZ691">
        <v>0</v>
      </c>
      <c r="BA691">
        <v>680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Y691*Source!I1057</f>
        <v>1.4062499999999999E-2</v>
      </c>
      <c r="CY691">
        <f>AB691</f>
        <v>908.31</v>
      </c>
      <c r="CZ691">
        <f>AF691</f>
        <v>87.17</v>
      </c>
      <c r="DA691">
        <f>AJ691</f>
        <v>10.42</v>
      </c>
      <c r="DB691">
        <f>ROUND((ROUND(AT691*CZ691,2)*1.25),6)</f>
        <v>16.350000000000001</v>
      </c>
      <c r="DC691">
        <f>ROUND((ROUND(AT691*AG691,2)*1.25),6)</f>
        <v>2.1749999999999998</v>
      </c>
    </row>
    <row r="692" spans="1:107">
      <c r="A692">
        <f>ROW(Source!A1057)</f>
        <v>1057</v>
      </c>
      <c r="B692">
        <v>33525518</v>
      </c>
      <c r="C692">
        <v>36172421</v>
      </c>
      <c r="D692">
        <v>29108696</v>
      </c>
      <c r="E692">
        <v>1</v>
      </c>
      <c r="F692">
        <v>1</v>
      </c>
      <c r="G692">
        <v>1</v>
      </c>
      <c r="H692">
        <v>3</v>
      </c>
      <c r="I692" t="s">
        <v>609</v>
      </c>
      <c r="J692" t="s">
        <v>610</v>
      </c>
      <c r="K692" t="s">
        <v>611</v>
      </c>
      <c r="L692">
        <v>1354</v>
      </c>
      <c r="N692">
        <v>1010</v>
      </c>
      <c r="O692" t="s">
        <v>238</v>
      </c>
      <c r="P692" t="s">
        <v>238</v>
      </c>
      <c r="Q692">
        <v>1</v>
      </c>
      <c r="W692">
        <v>0</v>
      </c>
      <c r="X692">
        <v>2109155817</v>
      </c>
      <c r="Y692">
        <v>56.6</v>
      </c>
      <c r="AA692">
        <v>299.08</v>
      </c>
      <c r="AB692">
        <v>0</v>
      </c>
      <c r="AC692">
        <v>0</v>
      </c>
      <c r="AD692">
        <v>0</v>
      </c>
      <c r="AE692">
        <v>67.209999999999994</v>
      </c>
      <c r="AF692">
        <v>0</v>
      </c>
      <c r="AG692">
        <v>0</v>
      </c>
      <c r="AH692">
        <v>0</v>
      </c>
      <c r="AI692">
        <v>4.45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3</v>
      </c>
      <c r="AT692">
        <v>56.6</v>
      </c>
      <c r="AU692" t="s">
        <v>3</v>
      </c>
      <c r="AV692">
        <v>0</v>
      </c>
      <c r="AW692">
        <v>2</v>
      </c>
      <c r="AX692">
        <v>36172426</v>
      </c>
      <c r="AY692">
        <v>1</v>
      </c>
      <c r="AZ692">
        <v>0</v>
      </c>
      <c r="BA692">
        <v>681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Y692*Source!I1057</f>
        <v>4.2450000000000001</v>
      </c>
      <c r="CY692">
        <f>AA692</f>
        <v>299.08</v>
      </c>
      <c r="CZ692">
        <f>AE692</f>
        <v>67.209999999999994</v>
      </c>
      <c r="DA692">
        <f>AI692</f>
        <v>4.45</v>
      </c>
      <c r="DB692">
        <f t="shared" ref="DB692:DB703" si="54">ROUND(ROUND(AT692*CZ692,2),6)</f>
        <v>3804.09</v>
      </c>
      <c r="DC692">
        <f t="shared" ref="DC692:DC703" si="55">ROUND(ROUND(AT692*AG692,2),6)</f>
        <v>0</v>
      </c>
    </row>
    <row r="693" spans="1:107">
      <c r="A693">
        <f>ROW(Source!A1057)</f>
        <v>1057</v>
      </c>
      <c r="B693">
        <v>33525518</v>
      </c>
      <c r="C693">
        <v>36172421</v>
      </c>
      <c r="D693">
        <v>29109720</v>
      </c>
      <c r="E693">
        <v>1</v>
      </c>
      <c r="F693">
        <v>1</v>
      </c>
      <c r="G693">
        <v>1</v>
      </c>
      <c r="H693">
        <v>3</v>
      </c>
      <c r="I693" t="s">
        <v>172</v>
      </c>
      <c r="J693" t="s">
        <v>175</v>
      </c>
      <c r="K693" t="s">
        <v>173</v>
      </c>
      <c r="L693">
        <v>1301</v>
      </c>
      <c r="N693">
        <v>1003</v>
      </c>
      <c r="O693" t="s">
        <v>174</v>
      </c>
      <c r="P693" t="s">
        <v>174</v>
      </c>
      <c r="Q693">
        <v>1</v>
      </c>
      <c r="W693">
        <v>0</v>
      </c>
      <c r="X693">
        <v>-716496253</v>
      </c>
      <c r="Y693">
        <v>100</v>
      </c>
      <c r="AA693">
        <v>108.23</v>
      </c>
      <c r="AB693">
        <v>0</v>
      </c>
      <c r="AC693">
        <v>0</v>
      </c>
      <c r="AD693">
        <v>0</v>
      </c>
      <c r="AE693">
        <v>131.99</v>
      </c>
      <c r="AF693">
        <v>0</v>
      </c>
      <c r="AG693">
        <v>0</v>
      </c>
      <c r="AH693">
        <v>0</v>
      </c>
      <c r="AI693">
        <v>0.82</v>
      </c>
      <c r="AJ693">
        <v>1</v>
      </c>
      <c r="AK693">
        <v>1</v>
      </c>
      <c r="AL693">
        <v>1</v>
      </c>
      <c r="AN693">
        <v>0</v>
      </c>
      <c r="AO693">
        <v>0</v>
      </c>
      <c r="AP693">
        <v>0</v>
      </c>
      <c r="AQ693">
        <v>0</v>
      </c>
      <c r="AR693">
        <v>0</v>
      </c>
      <c r="AS693" t="s">
        <v>3</v>
      </c>
      <c r="AT693">
        <v>100</v>
      </c>
      <c r="AU693" t="s">
        <v>3</v>
      </c>
      <c r="AV693">
        <v>0</v>
      </c>
      <c r="AW693">
        <v>1</v>
      </c>
      <c r="AX693">
        <v>-1</v>
      </c>
      <c r="AY693">
        <v>0</v>
      </c>
      <c r="AZ693">
        <v>0</v>
      </c>
      <c r="BA693" t="s">
        <v>3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Y693*Source!I1057</f>
        <v>7.5</v>
      </c>
      <c r="CY693">
        <f>AA693</f>
        <v>108.23</v>
      </c>
      <c r="CZ693">
        <f>AE693</f>
        <v>131.99</v>
      </c>
      <c r="DA693">
        <f>AI693</f>
        <v>0.82</v>
      </c>
      <c r="DB693">
        <f t="shared" si="54"/>
        <v>13199</v>
      </c>
      <c r="DC693">
        <f t="shared" si="55"/>
        <v>0</v>
      </c>
    </row>
    <row r="694" spans="1:107">
      <c r="A694">
        <f>ROW(Source!A1057)</f>
        <v>1057</v>
      </c>
      <c r="B694">
        <v>33525518</v>
      </c>
      <c r="C694">
        <v>36172421</v>
      </c>
      <c r="D694">
        <v>29115197</v>
      </c>
      <c r="E694">
        <v>1</v>
      </c>
      <c r="F694">
        <v>1</v>
      </c>
      <c r="G694">
        <v>1</v>
      </c>
      <c r="H694">
        <v>3</v>
      </c>
      <c r="I694" t="s">
        <v>612</v>
      </c>
      <c r="J694" t="s">
        <v>613</v>
      </c>
      <c r="K694" t="s">
        <v>614</v>
      </c>
      <c r="L694">
        <v>1354</v>
      </c>
      <c r="N694">
        <v>1010</v>
      </c>
      <c r="O694" t="s">
        <v>238</v>
      </c>
      <c r="P694" t="s">
        <v>238</v>
      </c>
      <c r="Q694">
        <v>1</v>
      </c>
      <c r="W694">
        <v>0</v>
      </c>
      <c r="X694">
        <v>-1208533646</v>
      </c>
      <c r="Y694">
        <v>400</v>
      </c>
      <c r="AA694">
        <v>3.65</v>
      </c>
      <c r="AB694">
        <v>0</v>
      </c>
      <c r="AC694">
        <v>0</v>
      </c>
      <c r="AD694">
        <v>0</v>
      </c>
      <c r="AE694">
        <v>0.5</v>
      </c>
      <c r="AF694">
        <v>0</v>
      </c>
      <c r="AG694">
        <v>0</v>
      </c>
      <c r="AH694">
        <v>0</v>
      </c>
      <c r="AI694">
        <v>7.29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400</v>
      </c>
      <c r="AU694" t="s">
        <v>3</v>
      </c>
      <c r="AV694">
        <v>0</v>
      </c>
      <c r="AW694">
        <v>2</v>
      </c>
      <c r="AX694">
        <v>36172428</v>
      </c>
      <c r="AY694">
        <v>1</v>
      </c>
      <c r="AZ694">
        <v>0</v>
      </c>
      <c r="BA694">
        <v>683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Y694*Source!I1057</f>
        <v>30</v>
      </c>
      <c r="CY694">
        <f>AA694</f>
        <v>3.65</v>
      </c>
      <c r="CZ694">
        <f>AE694</f>
        <v>0.5</v>
      </c>
      <c r="DA694">
        <f>AI694</f>
        <v>7.29</v>
      </c>
      <c r="DB694">
        <f t="shared" si="54"/>
        <v>200</v>
      </c>
      <c r="DC694">
        <f t="shared" si="55"/>
        <v>0</v>
      </c>
    </row>
    <row r="695" spans="1:107">
      <c r="A695">
        <f>ROW(Source!A1059)</f>
        <v>1059</v>
      </c>
      <c r="B695">
        <v>33525518</v>
      </c>
      <c r="C695">
        <v>36172432</v>
      </c>
      <c r="D695">
        <v>18413230</v>
      </c>
      <c r="E695">
        <v>1</v>
      </c>
      <c r="F695">
        <v>1</v>
      </c>
      <c r="G695">
        <v>1</v>
      </c>
      <c r="H695">
        <v>1</v>
      </c>
      <c r="I695" t="s">
        <v>615</v>
      </c>
      <c r="J695" t="s">
        <v>3</v>
      </c>
      <c r="K695" t="s">
        <v>616</v>
      </c>
      <c r="L695">
        <v>1369</v>
      </c>
      <c r="N695">
        <v>1013</v>
      </c>
      <c r="O695" t="s">
        <v>579</v>
      </c>
      <c r="P695" t="s">
        <v>579</v>
      </c>
      <c r="Q695">
        <v>1</v>
      </c>
      <c r="W695">
        <v>0</v>
      </c>
      <c r="X695">
        <v>355262106</v>
      </c>
      <c r="Y695">
        <v>166.47</v>
      </c>
      <c r="AA695">
        <v>0</v>
      </c>
      <c r="AB695">
        <v>0</v>
      </c>
      <c r="AC695">
        <v>0</v>
      </c>
      <c r="AD695">
        <v>260.99</v>
      </c>
      <c r="AE695">
        <v>0</v>
      </c>
      <c r="AF695">
        <v>0</v>
      </c>
      <c r="AG695">
        <v>0</v>
      </c>
      <c r="AH695">
        <v>260.99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3</v>
      </c>
      <c r="AT695">
        <v>166.47</v>
      </c>
      <c r="AU695" t="s">
        <v>3</v>
      </c>
      <c r="AV695">
        <v>1</v>
      </c>
      <c r="AW695">
        <v>2</v>
      </c>
      <c r="AX695">
        <v>36172433</v>
      </c>
      <c r="AY695">
        <v>1</v>
      </c>
      <c r="AZ695">
        <v>0</v>
      </c>
      <c r="BA695">
        <v>684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Y695*Source!I1059</f>
        <v>5.9929199999999998</v>
      </c>
      <c r="CY695">
        <f>AD695</f>
        <v>260.99</v>
      </c>
      <c r="CZ695">
        <f>AH695</f>
        <v>260.99</v>
      </c>
      <c r="DA695">
        <f>AL695</f>
        <v>1</v>
      </c>
      <c r="DB695">
        <f t="shared" si="54"/>
        <v>43447.01</v>
      </c>
      <c r="DC695">
        <f t="shared" si="55"/>
        <v>0</v>
      </c>
    </row>
    <row r="696" spans="1:107">
      <c r="A696">
        <f>ROW(Source!A1059)</f>
        <v>1059</v>
      </c>
      <c r="B696">
        <v>33525518</v>
      </c>
      <c r="C696">
        <v>36172432</v>
      </c>
      <c r="D696">
        <v>121548</v>
      </c>
      <c r="E696">
        <v>1</v>
      </c>
      <c r="F696">
        <v>1</v>
      </c>
      <c r="G696">
        <v>1</v>
      </c>
      <c r="H696">
        <v>1</v>
      </c>
      <c r="I696" t="s">
        <v>30</v>
      </c>
      <c r="J696" t="s">
        <v>3</v>
      </c>
      <c r="K696" t="s">
        <v>580</v>
      </c>
      <c r="L696">
        <v>608254</v>
      </c>
      <c r="N696">
        <v>1013</v>
      </c>
      <c r="O696" t="s">
        <v>581</v>
      </c>
      <c r="P696" t="s">
        <v>581</v>
      </c>
      <c r="Q696">
        <v>1</v>
      </c>
      <c r="W696">
        <v>0</v>
      </c>
      <c r="X696">
        <v>-185737400</v>
      </c>
      <c r="Y696">
        <v>0.08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0</v>
      </c>
      <c r="AQ696">
        <v>0</v>
      </c>
      <c r="AR696">
        <v>0</v>
      </c>
      <c r="AS696" t="s">
        <v>3</v>
      </c>
      <c r="AT696">
        <v>0.08</v>
      </c>
      <c r="AU696" t="s">
        <v>3</v>
      </c>
      <c r="AV696">
        <v>2</v>
      </c>
      <c r="AW696">
        <v>2</v>
      </c>
      <c r="AX696">
        <v>36172434</v>
      </c>
      <c r="AY696">
        <v>1</v>
      </c>
      <c r="AZ696">
        <v>0</v>
      </c>
      <c r="BA696">
        <v>685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Y696*Source!I1059</f>
        <v>2.8799999999999997E-3</v>
      </c>
      <c r="CY696">
        <f>AD696</f>
        <v>0</v>
      </c>
      <c r="CZ696">
        <f>AH696</f>
        <v>0</v>
      </c>
      <c r="DA696">
        <f>AL696</f>
        <v>1</v>
      </c>
      <c r="DB696">
        <f t="shared" si="54"/>
        <v>0</v>
      </c>
      <c r="DC696">
        <f t="shared" si="55"/>
        <v>0</v>
      </c>
    </row>
    <row r="697" spans="1:107">
      <c r="A697">
        <f>ROW(Source!A1059)</f>
        <v>1059</v>
      </c>
      <c r="B697">
        <v>33525518</v>
      </c>
      <c r="C697">
        <v>36172432</v>
      </c>
      <c r="D697">
        <v>29172556</v>
      </c>
      <c r="E697">
        <v>1</v>
      </c>
      <c r="F697">
        <v>1</v>
      </c>
      <c r="G697">
        <v>1</v>
      </c>
      <c r="H697">
        <v>2</v>
      </c>
      <c r="I697" t="s">
        <v>582</v>
      </c>
      <c r="J697" t="s">
        <v>583</v>
      </c>
      <c r="K697" t="s">
        <v>584</v>
      </c>
      <c r="L697">
        <v>1368</v>
      </c>
      <c r="N697">
        <v>1011</v>
      </c>
      <c r="O697" t="s">
        <v>585</v>
      </c>
      <c r="P697" t="s">
        <v>585</v>
      </c>
      <c r="Q697">
        <v>1</v>
      </c>
      <c r="W697">
        <v>0</v>
      </c>
      <c r="X697">
        <v>-1302720870</v>
      </c>
      <c r="Y697">
        <v>0.08</v>
      </c>
      <c r="AA697">
        <v>0</v>
      </c>
      <c r="AB697">
        <v>445.46</v>
      </c>
      <c r="AC697">
        <v>427.95</v>
      </c>
      <c r="AD697">
        <v>0</v>
      </c>
      <c r="AE697">
        <v>0</v>
      </c>
      <c r="AF697">
        <v>31.26</v>
      </c>
      <c r="AG697">
        <v>13.5</v>
      </c>
      <c r="AH697">
        <v>0</v>
      </c>
      <c r="AI697">
        <v>1</v>
      </c>
      <c r="AJ697">
        <v>14.25</v>
      </c>
      <c r="AK697">
        <v>31.7</v>
      </c>
      <c r="AL697">
        <v>1</v>
      </c>
      <c r="AN697">
        <v>0</v>
      </c>
      <c r="AO697">
        <v>1</v>
      </c>
      <c r="AP697">
        <v>0</v>
      </c>
      <c r="AQ697">
        <v>0</v>
      </c>
      <c r="AR697">
        <v>0</v>
      </c>
      <c r="AS697" t="s">
        <v>3</v>
      </c>
      <c r="AT697">
        <v>0.08</v>
      </c>
      <c r="AU697" t="s">
        <v>3</v>
      </c>
      <c r="AV697">
        <v>0</v>
      </c>
      <c r="AW697">
        <v>2</v>
      </c>
      <c r="AX697">
        <v>36172435</v>
      </c>
      <c r="AY697">
        <v>1</v>
      </c>
      <c r="AZ697">
        <v>0</v>
      </c>
      <c r="BA697">
        <v>686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Y697*Source!I1059</f>
        <v>2.8799999999999997E-3</v>
      </c>
      <c r="CY697">
        <f>AB697</f>
        <v>445.46</v>
      </c>
      <c r="CZ697">
        <f>AF697</f>
        <v>31.26</v>
      </c>
      <c r="DA697">
        <f>AJ697</f>
        <v>14.25</v>
      </c>
      <c r="DB697">
        <f t="shared" si="54"/>
        <v>2.5</v>
      </c>
      <c r="DC697">
        <f t="shared" si="55"/>
        <v>1.08</v>
      </c>
    </row>
    <row r="698" spans="1:107">
      <c r="A698">
        <f>ROW(Source!A1059)</f>
        <v>1059</v>
      </c>
      <c r="B698">
        <v>33525518</v>
      </c>
      <c r="C698">
        <v>36172432</v>
      </c>
      <c r="D698">
        <v>29174591</v>
      </c>
      <c r="E698">
        <v>1</v>
      </c>
      <c r="F698">
        <v>1</v>
      </c>
      <c r="G698">
        <v>1</v>
      </c>
      <c r="H698">
        <v>2</v>
      </c>
      <c r="I698" t="s">
        <v>617</v>
      </c>
      <c r="J698" t="s">
        <v>618</v>
      </c>
      <c r="K698" t="s">
        <v>619</v>
      </c>
      <c r="L698">
        <v>1368</v>
      </c>
      <c r="N698">
        <v>1011</v>
      </c>
      <c r="O698" t="s">
        <v>585</v>
      </c>
      <c r="P698" t="s">
        <v>585</v>
      </c>
      <c r="Q698">
        <v>1</v>
      </c>
      <c r="W698">
        <v>0</v>
      </c>
      <c r="X698">
        <v>1598042632</v>
      </c>
      <c r="Y698">
        <v>0.26</v>
      </c>
      <c r="AA698">
        <v>0</v>
      </c>
      <c r="AB698">
        <v>9.4700000000000006</v>
      </c>
      <c r="AC698">
        <v>0</v>
      </c>
      <c r="AD698">
        <v>0</v>
      </c>
      <c r="AE698">
        <v>0</v>
      </c>
      <c r="AF698">
        <v>0.95</v>
      </c>
      <c r="AG698">
        <v>0</v>
      </c>
      <c r="AH698">
        <v>0</v>
      </c>
      <c r="AI698">
        <v>1</v>
      </c>
      <c r="AJ698">
        <v>9.9700000000000006</v>
      </c>
      <c r="AK698">
        <v>31.7</v>
      </c>
      <c r="AL698">
        <v>1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3</v>
      </c>
      <c r="AT698">
        <v>0.26</v>
      </c>
      <c r="AU698" t="s">
        <v>3</v>
      </c>
      <c r="AV698">
        <v>0</v>
      </c>
      <c r="AW698">
        <v>2</v>
      </c>
      <c r="AX698">
        <v>36172436</v>
      </c>
      <c r="AY698">
        <v>1</v>
      </c>
      <c r="AZ698">
        <v>0</v>
      </c>
      <c r="BA698">
        <v>687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Y698*Source!I1059</f>
        <v>9.3600000000000003E-3</v>
      </c>
      <c r="CY698">
        <f>AB698</f>
        <v>9.4700000000000006</v>
      </c>
      <c r="CZ698">
        <f>AF698</f>
        <v>0.95</v>
      </c>
      <c r="DA698">
        <f>AJ698</f>
        <v>9.9700000000000006</v>
      </c>
      <c r="DB698">
        <f t="shared" si="54"/>
        <v>0.25</v>
      </c>
      <c r="DC698">
        <f t="shared" si="55"/>
        <v>0</v>
      </c>
    </row>
    <row r="699" spans="1:107">
      <c r="A699">
        <f>ROW(Source!A1059)</f>
        <v>1059</v>
      </c>
      <c r="B699">
        <v>33525518</v>
      </c>
      <c r="C699">
        <v>36172432</v>
      </c>
      <c r="D699">
        <v>29174913</v>
      </c>
      <c r="E699">
        <v>1</v>
      </c>
      <c r="F699">
        <v>1</v>
      </c>
      <c r="G699">
        <v>1</v>
      </c>
      <c r="H699">
        <v>2</v>
      </c>
      <c r="I699" t="s">
        <v>606</v>
      </c>
      <c r="J699" t="s">
        <v>607</v>
      </c>
      <c r="K699" t="s">
        <v>608</v>
      </c>
      <c r="L699">
        <v>1368</v>
      </c>
      <c r="N699">
        <v>1011</v>
      </c>
      <c r="O699" t="s">
        <v>585</v>
      </c>
      <c r="P699" t="s">
        <v>585</v>
      </c>
      <c r="Q699">
        <v>1</v>
      </c>
      <c r="W699">
        <v>0</v>
      </c>
      <c r="X699">
        <v>458544584</v>
      </c>
      <c r="Y699">
        <v>0.5</v>
      </c>
      <c r="AA699">
        <v>0</v>
      </c>
      <c r="AB699">
        <v>908.31</v>
      </c>
      <c r="AC699">
        <v>367.72</v>
      </c>
      <c r="AD699">
        <v>0</v>
      </c>
      <c r="AE699">
        <v>0</v>
      </c>
      <c r="AF699">
        <v>87.17</v>
      </c>
      <c r="AG699">
        <v>11.6</v>
      </c>
      <c r="AH699">
        <v>0</v>
      </c>
      <c r="AI699">
        <v>1</v>
      </c>
      <c r="AJ699">
        <v>10.42</v>
      </c>
      <c r="AK699">
        <v>31.7</v>
      </c>
      <c r="AL699">
        <v>1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3</v>
      </c>
      <c r="AT699">
        <v>0.5</v>
      </c>
      <c r="AU699" t="s">
        <v>3</v>
      </c>
      <c r="AV699">
        <v>0</v>
      </c>
      <c r="AW699">
        <v>2</v>
      </c>
      <c r="AX699">
        <v>36172437</v>
      </c>
      <c r="AY699">
        <v>1</v>
      </c>
      <c r="AZ699">
        <v>0</v>
      </c>
      <c r="BA699">
        <v>688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Y699*Source!I1059</f>
        <v>1.7999999999999999E-2</v>
      </c>
      <c r="CY699">
        <f>AB699</f>
        <v>908.31</v>
      </c>
      <c r="CZ699">
        <f>AF699</f>
        <v>87.17</v>
      </c>
      <c r="DA699">
        <f>AJ699</f>
        <v>10.42</v>
      </c>
      <c r="DB699">
        <f t="shared" si="54"/>
        <v>43.59</v>
      </c>
      <c r="DC699">
        <f t="shared" si="55"/>
        <v>5.8</v>
      </c>
    </row>
    <row r="700" spans="1:107">
      <c r="A700">
        <f>ROW(Source!A1059)</f>
        <v>1059</v>
      </c>
      <c r="B700">
        <v>33525518</v>
      </c>
      <c r="C700">
        <v>36172432</v>
      </c>
      <c r="D700">
        <v>29107800</v>
      </c>
      <c r="E700">
        <v>1</v>
      </c>
      <c r="F700">
        <v>1</v>
      </c>
      <c r="G700">
        <v>1</v>
      </c>
      <c r="H700">
        <v>3</v>
      </c>
      <c r="I700" t="s">
        <v>620</v>
      </c>
      <c r="J700" t="s">
        <v>621</v>
      </c>
      <c r="K700" t="s">
        <v>622</v>
      </c>
      <c r="L700">
        <v>1346</v>
      </c>
      <c r="N700">
        <v>1009</v>
      </c>
      <c r="O700" t="s">
        <v>191</v>
      </c>
      <c r="P700" t="s">
        <v>191</v>
      </c>
      <c r="Q700">
        <v>1</v>
      </c>
      <c r="W700">
        <v>0</v>
      </c>
      <c r="X700">
        <v>-1570619850</v>
      </c>
      <c r="Y700">
        <v>0.2</v>
      </c>
      <c r="AA700">
        <v>46.61</v>
      </c>
      <c r="AB700">
        <v>0</v>
      </c>
      <c r="AC700">
        <v>0</v>
      </c>
      <c r="AD700">
        <v>0</v>
      </c>
      <c r="AE700">
        <v>1.81</v>
      </c>
      <c r="AF700">
        <v>0</v>
      </c>
      <c r="AG700">
        <v>0</v>
      </c>
      <c r="AH700">
        <v>0</v>
      </c>
      <c r="AI700">
        <v>25.75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0.2</v>
      </c>
      <c r="AU700" t="s">
        <v>3</v>
      </c>
      <c r="AV700">
        <v>0</v>
      </c>
      <c r="AW700">
        <v>2</v>
      </c>
      <c r="AX700">
        <v>36172438</v>
      </c>
      <c r="AY700">
        <v>1</v>
      </c>
      <c r="AZ700">
        <v>0</v>
      </c>
      <c r="BA700">
        <v>689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Y700*Source!I1059</f>
        <v>7.1999999999999998E-3</v>
      </c>
      <c r="CY700">
        <f>AA700</f>
        <v>46.61</v>
      </c>
      <c r="CZ700">
        <f>AE700</f>
        <v>1.81</v>
      </c>
      <c r="DA700">
        <f>AI700</f>
        <v>25.75</v>
      </c>
      <c r="DB700">
        <f t="shared" si="54"/>
        <v>0.36</v>
      </c>
      <c r="DC700">
        <f t="shared" si="55"/>
        <v>0</v>
      </c>
    </row>
    <row r="701" spans="1:107">
      <c r="A701">
        <f>ROW(Source!A1059)</f>
        <v>1059</v>
      </c>
      <c r="B701">
        <v>33525518</v>
      </c>
      <c r="C701">
        <v>36172432</v>
      </c>
      <c r="D701">
        <v>29109348</v>
      </c>
      <c r="E701">
        <v>1</v>
      </c>
      <c r="F701">
        <v>1</v>
      </c>
      <c r="G701">
        <v>1</v>
      </c>
      <c r="H701">
        <v>3</v>
      </c>
      <c r="I701" t="s">
        <v>189</v>
      </c>
      <c r="J701" t="s">
        <v>192</v>
      </c>
      <c r="K701" t="s">
        <v>190</v>
      </c>
      <c r="L701">
        <v>1346</v>
      </c>
      <c r="N701">
        <v>1009</v>
      </c>
      <c r="O701" t="s">
        <v>191</v>
      </c>
      <c r="P701" t="s">
        <v>191</v>
      </c>
      <c r="Q701">
        <v>1</v>
      </c>
      <c r="W701">
        <v>0</v>
      </c>
      <c r="X701">
        <v>-1686930993</v>
      </c>
      <c r="Y701">
        <v>8.8888890000000007</v>
      </c>
      <c r="AA701">
        <v>129.44</v>
      </c>
      <c r="AB701">
        <v>0</v>
      </c>
      <c r="AC701">
        <v>0</v>
      </c>
      <c r="AD701">
        <v>0</v>
      </c>
      <c r="AE701">
        <v>22.91</v>
      </c>
      <c r="AF701">
        <v>0</v>
      </c>
      <c r="AG701">
        <v>0</v>
      </c>
      <c r="AH701">
        <v>0</v>
      </c>
      <c r="AI701">
        <v>5.65</v>
      </c>
      <c r="AJ701">
        <v>1</v>
      </c>
      <c r="AK701">
        <v>1</v>
      </c>
      <c r="AL701">
        <v>1</v>
      </c>
      <c r="AN701">
        <v>0</v>
      </c>
      <c r="AO701">
        <v>0</v>
      </c>
      <c r="AP701">
        <v>0</v>
      </c>
      <c r="AQ701">
        <v>0</v>
      </c>
      <c r="AR701">
        <v>0</v>
      </c>
      <c r="AS701" t="s">
        <v>3</v>
      </c>
      <c r="AT701">
        <v>8.8888890000000007</v>
      </c>
      <c r="AU701" t="s">
        <v>3</v>
      </c>
      <c r="AV701">
        <v>0</v>
      </c>
      <c r="AW701">
        <v>1</v>
      </c>
      <c r="AX701">
        <v>-1</v>
      </c>
      <c r="AY701">
        <v>0</v>
      </c>
      <c r="AZ701">
        <v>0</v>
      </c>
      <c r="BA701" t="s">
        <v>3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Y701*Source!I1059</f>
        <v>0.320000004</v>
      </c>
      <c r="CY701">
        <f>AA701</f>
        <v>129.44</v>
      </c>
      <c r="CZ701">
        <f>AE701</f>
        <v>22.91</v>
      </c>
      <c r="DA701">
        <f>AI701</f>
        <v>5.65</v>
      </c>
      <c r="DB701">
        <f t="shared" si="54"/>
        <v>203.64</v>
      </c>
      <c r="DC701">
        <f t="shared" si="55"/>
        <v>0</v>
      </c>
    </row>
    <row r="702" spans="1:107">
      <c r="A702">
        <f>ROW(Source!A1059)</f>
        <v>1059</v>
      </c>
      <c r="B702">
        <v>33525518</v>
      </c>
      <c r="C702">
        <v>36172432</v>
      </c>
      <c r="D702">
        <v>29109411</v>
      </c>
      <c r="E702">
        <v>1</v>
      </c>
      <c r="F702">
        <v>1</v>
      </c>
      <c r="G702">
        <v>1</v>
      </c>
      <c r="H702">
        <v>3</v>
      </c>
      <c r="I702" t="s">
        <v>623</v>
      </c>
      <c r="J702" t="s">
        <v>624</v>
      </c>
      <c r="K702" t="s">
        <v>625</v>
      </c>
      <c r="L702">
        <v>1346</v>
      </c>
      <c r="N702">
        <v>1009</v>
      </c>
      <c r="O702" t="s">
        <v>191</v>
      </c>
      <c r="P702" t="s">
        <v>191</v>
      </c>
      <c r="Q702">
        <v>1</v>
      </c>
      <c r="W702">
        <v>0</v>
      </c>
      <c r="X702">
        <v>-1130535485</v>
      </c>
      <c r="Y702">
        <v>30</v>
      </c>
      <c r="AA702">
        <v>50.4</v>
      </c>
      <c r="AB702">
        <v>0</v>
      </c>
      <c r="AC702">
        <v>0</v>
      </c>
      <c r="AD702">
        <v>0</v>
      </c>
      <c r="AE702">
        <v>15.95</v>
      </c>
      <c r="AF702">
        <v>0</v>
      </c>
      <c r="AG702">
        <v>0</v>
      </c>
      <c r="AH702">
        <v>0</v>
      </c>
      <c r="AI702">
        <v>3.16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3</v>
      </c>
      <c r="AT702">
        <v>30</v>
      </c>
      <c r="AU702" t="s">
        <v>3</v>
      </c>
      <c r="AV702">
        <v>0</v>
      </c>
      <c r="AW702">
        <v>2</v>
      </c>
      <c r="AX702">
        <v>36172439</v>
      </c>
      <c r="AY702">
        <v>1</v>
      </c>
      <c r="AZ702">
        <v>0</v>
      </c>
      <c r="BA702">
        <v>690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Y702*Source!I1059</f>
        <v>1.0799999999999998</v>
      </c>
      <c r="CY702">
        <f>AA702</f>
        <v>50.4</v>
      </c>
      <c r="CZ702">
        <f>AE702</f>
        <v>15.95</v>
      </c>
      <c r="DA702">
        <f>AI702</f>
        <v>3.16</v>
      </c>
      <c r="DB702">
        <f t="shared" si="54"/>
        <v>478.5</v>
      </c>
      <c r="DC702">
        <f t="shared" si="55"/>
        <v>0</v>
      </c>
    </row>
    <row r="703" spans="1:107">
      <c r="A703">
        <f>ROW(Source!A1059)</f>
        <v>1059</v>
      </c>
      <c r="B703">
        <v>33525518</v>
      </c>
      <c r="C703">
        <v>36172432</v>
      </c>
      <c r="D703">
        <v>29109648</v>
      </c>
      <c r="E703">
        <v>1</v>
      </c>
      <c r="F703">
        <v>1</v>
      </c>
      <c r="G703">
        <v>1</v>
      </c>
      <c r="H703">
        <v>3</v>
      </c>
      <c r="I703" t="s">
        <v>182</v>
      </c>
      <c r="J703" t="s">
        <v>185</v>
      </c>
      <c r="K703" t="s">
        <v>183</v>
      </c>
      <c r="L703">
        <v>1327</v>
      </c>
      <c r="N703">
        <v>1005</v>
      </c>
      <c r="O703" t="s">
        <v>184</v>
      </c>
      <c r="P703" t="s">
        <v>184</v>
      </c>
      <c r="Q703">
        <v>1</v>
      </c>
      <c r="W703">
        <v>0</v>
      </c>
      <c r="X703">
        <v>-1326923709</v>
      </c>
      <c r="Y703">
        <v>105</v>
      </c>
      <c r="AA703">
        <v>226.72</v>
      </c>
      <c r="AB703">
        <v>0</v>
      </c>
      <c r="AC703">
        <v>0</v>
      </c>
      <c r="AD703">
        <v>0</v>
      </c>
      <c r="AE703">
        <v>377.87</v>
      </c>
      <c r="AF703">
        <v>0</v>
      </c>
      <c r="AG703">
        <v>0</v>
      </c>
      <c r="AH703">
        <v>0</v>
      </c>
      <c r="AI703">
        <v>0.6</v>
      </c>
      <c r="AJ703">
        <v>1</v>
      </c>
      <c r="AK703">
        <v>1</v>
      </c>
      <c r="AL703">
        <v>1</v>
      </c>
      <c r="AN703">
        <v>0</v>
      </c>
      <c r="AO703">
        <v>0</v>
      </c>
      <c r="AP703">
        <v>0</v>
      </c>
      <c r="AQ703">
        <v>0</v>
      </c>
      <c r="AR703">
        <v>0</v>
      </c>
      <c r="AS703" t="s">
        <v>3</v>
      </c>
      <c r="AT703">
        <v>105</v>
      </c>
      <c r="AU703" t="s">
        <v>3</v>
      </c>
      <c r="AV703">
        <v>0</v>
      </c>
      <c r="AW703">
        <v>1</v>
      </c>
      <c r="AX703">
        <v>-1</v>
      </c>
      <c r="AY703">
        <v>0</v>
      </c>
      <c r="AZ703">
        <v>0</v>
      </c>
      <c r="BA703" t="s">
        <v>3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Y703*Source!I1059</f>
        <v>3.78</v>
      </c>
      <c r="CY703">
        <f>AA703</f>
        <v>226.72</v>
      </c>
      <c r="CZ703">
        <f>AE703</f>
        <v>377.87</v>
      </c>
      <c r="DA703">
        <f>AI703</f>
        <v>0.6</v>
      </c>
      <c r="DB703">
        <f t="shared" si="54"/>
        <v>39676.35</v>
      </c>
      <c r="DC703">
        <f t="shared" si="55"/>
        <v>0</v>
      </c>
    </row>
    <row r="704" spans="1:107">
      <c r="A704">
        <f>ROW(Source!A1062)</f>
        <v>1062</v>
      </c>
      <c r="B704">
        <v>33525518</v>
      </c>
      <c r="C704">
        <v>36172448</v>
      </c>
      <c r="D704">
        <v>18407150</v>
      </c>
      <c r="E704">
        <v>1</v>
      </c>
      <c r="F704">
        <v>1</v>
      </c>
      <c r="G704">
        <v>1</v>
      </c>
      <c r="H704">
        <v>1</v>
      </c>
      <c r="I704" t="s">
        <v>595</v>
      </c>
      <c r="J704" t="s">
        <v>3</v>
      </c>
      <c r="K704" t="s">
        <v>596</v>
      </c>
      <c r="L704">
        <v>1369</v>
      </c>
      <c r="N704">
        <v>1013</v>
      </c>
      <c r="O704" t="s">
        <v>579</v>
      </c>
      <c r="P704" t="s">
        <v>579</v>
      </c>
      <c r="Q704">
        <v>1</v>
      </c>
      <c r="W704">
        <v>0</v>
      </c>
      <c r="X704">
        <v>-931037793</v>
      </c>
      <c r="Y704">
        <v>41.100999999999999</v>
      </c>
      <c r="AA704">
        <v>0</v>
      </c>
      <c r="AB704">
        <v>0</v>
      </c>
      <c r="AC704">
        <v>0</v>
      </c>
      <c r="AD704">
        <v>242.51</v>
      </c>
      <c r="AE704">
        <v>0</v>
      </c>
      <c r="AF704">
        <v>0</v>
      </c>
      <c r="AG704">
        <v>0</v>
      </c>
      <c r="AH704">
        <v>242.51</v>
      </c>
      <c r="AI704">
        <v>1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1</v>
      </c>
      <c r="AQ704">
        <v>0</v>
      </c>
      <c r="AR704">
        <v>0</v>
      </c>
      <c r="AS704" t="s">
        <v>3</v>
      </c>
      <c r="AT704">
        <v>35.74</v>
      </c>
      <c r="AU704" t="s">
        <v>168</v>
      </c>
      <c r="AV704">
        <v>1</v>
      </c>
      <c r="AW704">
        <v>2</v>
      </c>
      <c r="AX704">
        <v>36172449</v>
      </c>
      <c r="AY704">
        <v>1</v>
      </c>
      <c r="AZ704">
        <v>0</v>
      </c>
      <c r="BA704">
        <v>693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Y704*Source!I1062</f>
        <v>16.029389999999999</v>
      </c>
      <c r="CY704">
        <f>AD704</f>
        <v>242.51</v>
      </c>
      <c r="CZ704">
        <f>AH704</f>
        <v>242.51</v>
      </c>
      <c r="DA704">
        <f>AL704</f>
        <v>1</v>
      </c>
      <c r="DB704">
        <f>ROUND((ROUND(AT704*CZ704,2)*1.15),6)</f>
        <v>9967.4064999999991</v>
      </c>
      <c r="DC704">
        <f>ROUND((ROUND(AT704*AG704,2)*1.15),6)</f>
        <v>0</v>
      </c>
    </row>
    <row r="705" spans="1:107">
      <c r="A705">
        <f>ROW(Source!A1062)</f>
        <v>1062</v>
      </c>
      <c r="B705">
        <v>33525518</v>
      </c>
      <c r="C705">
        <v>36172448</v>
      </c>
      <c r="D705">
        <v>121548</v>
      </c>
      <c r="E705">
        <v>1</v>
      </c>
      <c r="F705">
        <v>1</v>
      </c>
      <c r="G705">
        <v>1</v>
      </c>
      <c r="H705">
        <v>1</v>
      </c>
      <c r="I705" t="s">
        <v>30</v>
      </c>
      <c r="J705" t="s">
        <v>3</v>
      </c>
      <c r="K705" t="s">
        <v>580</v>
      </c>
      <c r="L705">
        <v>608254</v>
      </c>
      <c r="N705">
        <v>1013</v>
      </c>
      <c r="O705" t="s">
        <v>581</v>
      </c>
      <c r="P705" t="s">
        <v>581</v>
      </c>
      <c r="Q705">
        <v>1</v>
      </c>
      <c r="W705">
        <v>0</v>
      </c>
      <c r="X705">
        <v>-185737400</v>
      </c>
      <c r="Y705">
        <v>0.22499999999999998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1</v>
      </c>
      <c r="AJ705">
        <v>1</v>
      </c>
      <c r="AK705">
        <v>1</v>
      </c>
      <c r="AL705">
        <v>1</v>
      </c>
      <c r="AN705">
        <v>0</v>
      </c>
      <c r="AO705">
        <v>1</v>
      </c>
      <c r="AP705">
        <v>1</v>
      </c>
      <c r="AQ705">
        <v>0</v>
      </c>
      <c r="AR705">
        <v>0</v>
      </c>
      <c r="AS705" t="s">
        <v>3</v>
      </c>
      <c r="AT705">
        <v>0.18</v>
      </c>
      <c r="AU705" t="s">
        <v>167</v>
      </c>
      <c r="AV705">
        <v>2</v>
      </c>
      <c r="AW705">
        <v>2</v>
      </c>
      <c r="AX705">
        <v>36172450</v>
      </c>
      <c r="AY705">
        <v>1</v>
      </c>
      <c r="AZ705">
        <v>0</v>
      </c>
      <c r="BA705">
        <v>694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Y705*Source!I1062</f>
        <v>8.7749999999999995E-2</v>
      </c>
      <c r="CY705">
        <f>AD705</f>
        <v>0</v>
      </c>
      <c r="CZ705">
        <f>AH705</f>
        <v>0</v>
      </c>
      <c r="DA705">
        <f>AL705</f>
        <v>1</v>
      </c>
      <c r="DB705">
        <f>ROUND((ROUND(AT705*CZ705,2)*1.25),6)</f>
        <v>0</v>
      </c>
      <c r="DC705">
        <f>ROUND((ROUND(AT705*AG705,2)*1.25),6)</f>
        <v>0</v>
      </c>
    </row>
    <row r="706" spans="1:107">
      <c r="A706">
        <f>ROW(Source!A1062)</f>
        <v>1062</v>
      </c>
      <c r="B706">
        <v>33525518</v>
      </c>
      <c r="C706">
        <v>36172448</v>
      </c>
      <c r="D706">
        <v>29172556</v>
      </c>
      <c r="E706">
        <v>1</v>
      </c>
      <c r="F706">
        <v>1</v>
      </c>
      <c r="G706">
        <v>1</v>
      </c>
      <c r="H706">
        <v>2</v>
      </c>
      <c r="I706" t="s">
        <v>582</v>
      </c>
      <c r="J706" t="s">
        <v>583</v>
      </c>
      <c r="K706" t="s">
        <v>584</v>
      </c>
      <c r="L706">
        <v>1368</v>
      </c>
      <c r="N706">
        <v>1011</v>
      </c>
      <c r="O706" t="s">
        <v>585</v>
      </c>
      <c r="P706" t="s">
        <v>585</v>
      </c>
      <c r="Q706">
        <v>1</v>
      </c>
      <c r="W706">
        <v>0</v>
      </c>
      <c r="X706">
        <v>-1302720870</v>
      </c>
      <c r="Y706">
        <v>0.22499999999999998</v>
      </c>
      <c r="AA706">
        <v>0</v>
      </c>
      <c r="AB706">
        <v>445.46</v>
      </c>
      <c r="AC706">
        <v>427.95</v>
      </c>
      <c r="AD706">
        <v>0</v>
      </c>
      <c r="AE706">
        <v>0</v>
      </c>
      <c r="AF706">
        <v>31.26</v>
      </c>
      <c r="AG706">
        <v>13.5</v>
      </c>
      <c r="AH706">
        <v>0</v>
      </c>
      <c r="AI706">
        <v>1</v>
      </c>
      <c r="AJ706">
        <v>14.25</v>
      </c>
      <c r="AK706">
        <v>31.7</v>
      </c>
      <c r="AL706">
        <v>1</v>
      </c>
      <c r="AN706">
        <v>0</v>
      </c>
      <c r="AO706">
        <v>1</v>
      </c>
      <c r="AP706">
        <v>1</v>
      </c>
      <c r="AQ706">
        <v>0</v>
      </c>
      <c r="AR706">
        <v>0</v>
      </c>
      <c r="AS706" t="s">
        <v>3</v>
      </c>
      <c r="AT706">
        <v>0.18</v>
      </c>
      <c r="AU706" t="s">
        <v>167</v>
      </c>
      <c r="AV706">
        <v>0</v>
      </c>
      <c r="AW706">
        <v>2</v>
      </c>
      <c r="AX706">
        <v>36172451</v>
      </c>
      <c r="AY706">
        <v>1</v>
      </c>
      <c r="AZ706">
        <v>0</v>
      </c>
      <c r="BA706">
        <v>695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Y706*Source!I1062</f>
        <v>8.7749999999999995E-2</v>
      </c>
      <c r="CY706">
        <f>AB706</f>
        <v>445.46</v>
      </c>
      <c r="CZ706">
        <f>AF706</f>
        <v>31.26</v>
      </c>
      <c r="DA706">
        <f>AJ706</f>
        <v>14.25</v>
      </c>
      <c r="DB706">
        <f>ROUND((ROUND(AT706*CZ706,2)*1.25),6)</f>
        <v>7.0374999999999996</v>
      </c>
      <c r="DC706">
        <f>ROUND((ROUND(AT706*AG706,2)*1.25),6)</f>
        <v>3.0375000000000001</v>
      </c>
    </row>
    <row r="707" spans="1:107">
      <c r="A707">
        <f>ROW(Source!A1062)</f>
        <v>1062</v>
      </c>
      <c r="B707">
        <v>33525518</v>
      </c>
      <c r="C707">
        <v>36172448</v>
      </c>
      <c r="D707">
        <v>29174591</v>
      </c>
      <c r="E707">
        <v>1</v>
      </c>
      <c r="F707">
        <v>1</v>
      </c>
      <c r="G707">
        <v>1</v>
      </c>
      <c r="H707">
        <v>2</v>
      </c>
      <c r="I707" t="s">
        <v>617</v>
      </c>
      <c r="J707" t="s">
        <v>618</v>
      </c>
      <c r="K707" t="s">
        <v>619</v>
      </c>
      <c r="L707">
        <v>1368</v>
      </c>
      <c r="N707">
        <v>1011</v>
      </c>
      <c r="O707" t="s">
        <v>585</v>
      </c>
      <c r="P707" t="s">
        <v>585</v>
      </c>
      <c r="Q707">
        <v>1</v>
      </c>
      <c r="W707">
        <v>0</v>
      </c>
      <c r="X707">
        <v>1598042632</v>
      </c>
      <c r="Y707">
        <v>0.4</v>
      </c>
      <c r="AA707">
        <v>0</v>
      </c>
      <c r="AB707">
        <v>9.4700000000000006</v>
      </c>
      <c r="AC707">
        <v>0</v>
      </c>
      <c r="AD707">
        <v>0</v>
      </c>
      <c r="AE707">
        <v>0</v>
      </c>
      <c r="AF707">
        <v>0.95</v>
      </c>
      <c r="AG707">
        <v>0</v>
      </c>
      <c r="AH707">
        <v>0</v>
      </c>
      <c r="AI707">
        <v>1</v>
      </c>
      <c r="AJ707">
        <v>9.9700000000000006</v>
      </c>
      <c r="AK707">
        <v>31.7</v>
      </c>
      <c r="AL707">
        <v>1</v>
      </c>
      <c r="AN707">
        <v>0</v>
      </c>
      <c r="AO707">
        <v>1</v>
      </c>
      <c r="AP707">
        <v>1</v>
      </c>
      <c r="AQ707">
        <v>0</v>
      </c>
      <c r="AR707">
        <v>0</v>
      </c>
      <c r="AS707" t="s">
        <v>3</v>
      </c>
      <c r="AT707">
        <v>0.32</v>
      </c>
      <c r="AU707" t="s">
        <v>167</v>
      </c>
      <c r="AV707">
        <v>0</v>
      </c>
      <c r="AW707">
        <v>2</v>
      </c>
      <c r="AX707">
        <v>36172452</v>
      </c>
      <c r="AY707">
        <v>1</v>
      </c>
      <c r="AZ707">
        <v>0</v>
      </c>
      <c r="BA707">
        <v>696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Y707*Source!I1062</f>
        <v>0.15600000000000003</v>
      </c>
      <c r="CY707">
        <f>AB707</f>
        <v>9.4700000000000006</v>
      </c>
      <c r="CZ707">
        <f>AF707</f>
        <v>0.95</v>
      </c>
      <c r="DA707">
        <f>AJ707</f>
        <v>9.9700000000000006</v>
      </c>
      <c r="DB707">
        <f>ROUND((ROUND(AT707*CZ707,2)*1.25),6)</f>
        <v>0.375</v>
      </c>
      <c r="DC707">
        <f>ROUND((ROUND(AT707*AG707,2)*1.25),6)</f>
        <v>0</v>
      </c>
    </row>
    <row r="708" spans="1:107">
      <c r="A708">
        <f>ROW(Source!A1062)</f>
        <v>1062</v>
      </c>
      <c r="B708">
        <v>33525518</v>
      </c>
      <c r="C708">
        <v>36172448</v>
      </c>
      <c r="D708">
        <v>29174913</v>
      </c>
      <c r="E708">
        <v>1</v>
      </c>
      <c r="F708">
        <v>1</v>
      </c>
      <c r="G708">
        <v>1</v>
      </c>
      <c r="H708">
        <v>2</v>
      </c>
      <c r="I708" t="s">
        <v>606</v>
      </c>
      <c r="J708" t="s">
        <v>607</v>
      </c>
      <c r="K708" t="s">
        <v>608</v>
      </c>
      <c r="L708">
        <v>1368</v>
      </c>
      <c r="N708">
        <v>1011</v>
      </c>
      <c r="O708" t="s">
        <v>585</v>
      </c>
      <c r="P708" t="s">
        <v>585</v>
      </c>
      <c r="Q708">
        <v>1</v>
      </c>
      <c r="W708">
        <v>0</v>
      </c>
      <c r="X708">
        <v>458544584</v>
      </c>
      <c r="Y708">
        <v>0.32500000000000001</v>
      </c>
      <c r="AA708">
        <v>0</v>
      </c>
      <c r="AB708">
        <v>908.31</v>
      </c>
      <c r="AC708">
        <v>367.72</v>
      </c>
      <c r="AD708">
        <v>0</v>
      </c>
      <c r="AE708">
        <v>0</v>
      </c>
      <c r="AF708">
        <v>87.17</v>
      </c>
      <c r="AG708">
        <v>11.6</v>
      </c>
      <c r="AH708">
        <v>0</v>
      </c>
      <c r="AI708">
        <v>1</v>
      </c>
      <c r="AJ708">
        <v>10.42</v>
      </c>
      <c r="AK708">
        <v>31.7</v>
      </c>
      <c r="AL708">
        <v>1</v>
      </c>
      <c r="AN708">
        <v>0</v>
      </c>
      <c r="AO708">
        <v>1</v>
      </c>
      <c r="AP708">
        <v>1</v>
      </c>
      <c r="AQ708">
        <v>0</v>
      </c>
      <c r="AR708">
        <v>0</v>
      </c>
      <c r="AS708" t="s">
        <v>3</v>
      </c>
      <c r="AT708">
        <v>0.26</v>
      </c>
      <c r="AU708" t="s">
        <v>167</v>
      </c>
      <c r="AV708">
        <v>0</v>
      </c>
      <c r="AW708">
        <v>2</v>
      </c>
      <c r="AX708">
        <v>36172453</v>
      </c>
      <c r="AY708">
        <v>1</v>
      </c>
      <c r="AZ708">
        <v>0</v>
      </c>
      <c r="BA708">
        <v>697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Y708*Source!I1062</f>
        <v>0.12675</v>
      </c>
      <c r="CY708">
        <f>AB708</f>
        <v>908.31</v>
      </c>
      <c r="CZ708">
        <f>AF708</f>
        <v>87.17</v>
      </c>
      <c r="DA708">
        <f>AJ708</f>
        <v>10.42</v>
      </c>
      <c r="DB708">
        <f>ROUND((ROUND(AT708*CZ708,2)*1.25),6)</f>
        <v>28.324999999999999</v>
      </c>
      <c r="DC708">
        <f>ROUND((ROUND(AT708*AG708,2)*1.25),6)</f>
        <v>3.7749999999999999</v>
      </c>
    </row>
    <row r="709" spans="1:107">
      <c r="A709">
        <f>ROW(Source!A1062)</f>
        <v>1062</v>
      </c>
      <c r="B709">
        <v>33525518</v>
      </c>
      <c r="C709">
        <v>36172448</v>
      </c>
      <c r="D709">
        <v>29109162</v>
      </c>
      <c r="E709">
        <v>1</v>
      </c>
      <c r="F709">
        <v>1</v>
      </c>
      <c r="G709">
        <v>1</v>
      </c>
      <c r="H709">
        <v>3</v>
      </c>
      <c r="I709" t="s">
        <v>626</v>
      </c>
      <c r="J709" t="s">
        <v>627</v>
      </c>
      <c r="K709" t="s">
        <v>628</v>
      </c>
      <c r="L709">
        <v>1327</v>
      </c>
      <c r="N709">
        <v>1005</v>
      </c>
      <c r="O709" t="s">
        <v>184</v>
      </c>
      <c r="P709" t="s">
        <v>184</v>
      </c>
      <c r="Q709">
        <v>1</v>
      </c>
      <c r="W709">
        <v>0</v>
      </c>
      <c r="X709">
        <v>2002905425</v>
      </c>
      <c r="Y709">
        <v>21</v>
      </c>
      <c r="AA709">
        <v>32.950000000000003</v>
      </c>
      <c r="AB709">
        <v>0</v>
      </c>
      <c r="AC709">
        <v>0</v>
      </c>
      <c r="AD709">
        <v>0</v>
      </c>
      <c r="AE709">
        <v>5.71</v>
      </c>
      <c r="AF709">
        <v>0</v>
      </c>
      <c r="AG709">
        <v>0</v>
      </c>
      <c r="AH709">
        <v>0</v>
      </c>
      <c r="AI709">
        <v>5.77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3</v>
      </c>
      <c r="AT709">
        <v>21</v>
      </c>
      <c r="AU709" t="s">
        <v>3</v>
      </c>
      <c r="AV709">
        <v>0</v>
      </c>
      <c r="AW709">
        <v>2</v>
      </c>
      <c r="AX709">
        <v>36172454</v>
      </c>
      <c r="AY709">
        <v>1</v>
      </c>
      <c r="AZ709">
        <v>0</v>
      </c>
      <c r="BA709">
        <v>698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Y709*Source!I1062</f>
        <v>8.19</v>
      </c>
      <c r="CY709">
        <f>AA709</f>
        <v>32.950000000000003</v>
      </c>
      <c r="CZ709">
        <f>AE709</f>
        <v>5.71</v>
      </c>
      <c r="DA709">
        <f>AI709</f>
        <v>5.77</v>
      </c>
      <c r="DB709">
        <f>ROUND(ROUND(AT709*CZ709,2),6)</f>
        <v>119.91</v>
      </c>
      <c r="DC709">
        <f>ROUND(ROUND(AT709*AG709,2),6)</f>
        <v>0</v>
      </c>
    </row>
    <row r="710" spans="1:107">
      <c r="A710">
        <f>ROW(Source!A1062)</f>
        <v>1062</v>
      </c>
      <c r="B710">
        <v>33525518</v>
      </c>
      <c r="C710">
        <v>36172448</v>
      </c>
      <c r="D710">
        <v>29131086</v>
      </c>
      <c r="E710">
        <v>1</v>
      </c>
      <c r="F710">
        <v>1</v>
      </c>
      <c r="G710">
        <v>1</v>
      </c>
      <c r="H710">
        <v>3</v>
      </c>
      <c r="I710" t="s">
        <v>629</v>
      </c>
      <c r="J710" t="s">
        <v>630</v>
      </c>
      <c r="K710" t="s">
        <v>631</v>
      </c>
      <c r="L710">
        <v>1339</v>
      </c>
      <c r="N710">
        <v>1007</v>
      </c>
      <c r="O710" t="s">
        <v>591</v>
      </c>
      <c r="P710" t="s">
        <v>591</v>
      </c>
      <c r="Q710">
        <v>1</v>
      </c>
      <c r="W710">
        <v>0</v>
      </c>
      <c r="X710">
        <v>135382931</v>
      </c>
      <c r="Y710">
        <v>0.82</v>
      </c>
      <c r="AA710">
        <v>6540.43</v>
      </c>
      <c r="AB710">
        <v>0</v>
      </c>
      <c r="AC710">
        <v>0</v>
      </c>
      <c r="AD710">
        <v>0</v>
      </c>
      <c r="AE710">
        <v>1970.01</v>
      </c>
      <c r="AF710">
        <v>0</v>
      </c>
      <c r="AG710">
        <v>0</v>
      </c>
      <c r="AH710">
        <v>0</v>
      </c>
      <c r="AI710">
        <v>3.32</v>
      </c>
      <c r="AJ710">
        <v>1</v>
      </c>
      <c r="AK710">
        <v>1</v>
      </c>
      <c r="AL710">
        <v>1</v>
      </c>
      <c r="AN710">
        <v>0</v>
      </c>
      <c r="AO710">
        <v>1</v>
      </c>
      <c r="AP710">
        <v>0</v>
      </c>
      <c r="AQ710">
        <v>0</v>
      </c>
      <c r="AR710">
        <v>0</v>
      </c>
      <c r="AS710" t="s">
        <v>3</v>
      </c>
      <c r="AT710">
        <v>0.82</v>
      </c>
      <c r="AU710" t="s">
        <v>3</v>
      </c>
      <c r="AV710">
        <v>0</v>
      </c>
      <c r="AW710">
        <v>2</v>
      </c>
      <c r="AX710">
        <v>36172455</v>
      </c>
      <c r="AY710">
        <v>1</v>
      </c>
      <c r="AZ710">
        <v>0</v>
      </c>
      <c r="BA710">
        <v>699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Y710*Source!I1062</f>
        <v>0.31979999999999997</v>
      </c>
      <c r="CY710">
        <f>AA710</f>
        <v>6540.43</v>
      </c>
      <c r="CZ710">
        <f>AE710</f>
        <v>1970.01</v>
      </c>
      <c r="DA710">
        <f>AI710</f>
        <v>3.32</v>
      </c>
      <c r="DB710">
        <f>ROUND(ROUND(AT710*CZ710,2),6)</f>
        <v>1615.41</v>
      </c>
      <c r="DC710">
        <f>ROUND(ROUND(AT710*AG710,2),6)</f>
        <v>0</v>
      </c>
    </row>
    <row r="711" spans="1:107">
      <c r="A711">
        <f>ROW(Source!A1063)</f>
        <v>1063</v>
      </c>
      <c r="B711">
        <v>33525518</v>
      </c>
      <c r="C711">
        <v>36172456</v>
      </c>
      <c r="D711">
        <v>18407150</v>
      </c>
      <c r="E711">
        <v>1</v>
      </c>
      <c r="F711">
        <v>1</v>
      </c>
      <c r="G711">
        <v>1</v>
      </c>
      <c r="H711">
        <v>1</v>
      </c>
      <c r="I711" t="s">
        <v>595</v>
      </c>
      <c r="J711" t="s">
        <v>3</v>
      </c>
      <c r="K711" t="s">
        <v>596</v>
      </c>
      <c r="L711">
        <v>1369</v>
      </c>
      <c r="N711">
        <v>1013</v>
      </c>
      <c r="O711" t="s">
        <v>579</v>
      </c>
      <c r="P711" t="s">
        <v>579</v>
      </c>
      <c r="Q711">
        <v>1</v>
      </c>
      <c r="W711">
        <v>0</v>
      </c>
      <c r="X711">
        <v>-931037793</v>
      </c>
      <c r="Y711">
        <v>69.827999999999989</v>
      </c>
      <c r="AA711">
        <v>0</v>
      </c>
      <c r="AB711">
        <v>0</v>
      </c>
      <c r="AC711">
        <v>0</v>
      </c>
      <c r="AD711">
        <v>242.51</v>
      </c>
      <c r="AE711">
        <v>0</v>
      </c>
      <c r="AF711">
        <v>0</v>
      </c>
      <c r="AG711">
        <v>0</v>
      </c>
      <c r="AH711">
        <v>242.51</v>
      </c>
      <c r="AI711">
        <v>1</v>
      </c>
      <c r="AJ711">
        <v>1</v>
      </c>
      <c r="AK711">
        <v>1</v>
      </c>
      <c r="AL711">
        <v>1</v>
      </c>
      <c r="AN711">
        <v>0</v>
      </c>
      <c r="AO711">
        <v>1</v>
      </c>
      <c r="AP711">
        <v>1</v>
      </c>
      <c r="AQ711">
        <v>0</v>
      </c>
      <c r="AR711">
        <v>0</v>
      </c>
      <c r="AS711" t="s">
        <v>3</v>
      </c>
      <c r="AT711">
        <v>60.72</v>
      </c>
      <c r="AU711" t="s">
        <v>168</v>
      </c>
      <c r="AV711">
        <v>1</v>
      </c>
      <c r="AW711">
        <v>2</v>
      </c>
      <c r="AX711">
        <v>36172457</v>
      </c>
      <c r="AY711">
        <v>1</v>
      </c>
      <c r="AZ711">
        <v>0</v>
      </c>
      <c r="BA711">
        <v>700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Y711*Source!I1063</f>
        <v>27.232919999999996</v>
      </c>
      <c r="CY711">
        <f>AD711</f>
        <v>242.51</v>
      </c>
      <c r="CZ711">
        <f>AH711</f>
        <v>242.51</v>
      </c>
      <c r="DA711">
        <f>AL711</f>
        <v>1</v>
      </c>
      <c r="DB711">
        <f>ROUND((ROUND(AT711*CZ711,2)*1.15),6)</f>
        <v>16933.9915</v>
      </c>
      <c r="DC711">
        <f>ROUND((ROUND(AT711*AG711,2)*1.15),6)</f>
        <v>0</v>
      </c>
    </row>
    <row r="712" spans="1:107">
      <c r="A712">
        <f>ROW(Source!A1063)</f>
        <v>1063</v>
      </c>
      <c r="B712">
        <v>33525518</v>
      </c>
      <c r="C712">
        <v>36172456</v>
      </c>
      <c r="D712">
        <v>121548</v>
      </c>
      <c r="E712">
        <v>1</v>
      </c>
      <c r="F712">
        <v>1</v>
      </c>
      <c r="G712">
        <v>1</v>
      </c>
      <c r="H712">
        <v>1</v>
      </c>
      <c r="I712" t="s">
        <v>30</v>
      </c>
      <c r="J712" t="s">
        <v>3</v>
      </c>
      <c r="K712" t="s">
        <v>580</v>
      </c>
      <c r="L712">
        <v>608254</v>
      </c>
      <c r="N712">
        <v>1013</v>
      </c>
      <c r="O712" t="s">
        <v>581</v>
      </c>
      <c r="P712" t="s">
        <v>581</v>
      </c>
      <c r="Q712">
        <v>1</v>
      </c>
      <c r="W712">
        <v>0</v>
      </c>
      <c r="X712">
        <v>-185737400</v>
      </c>
      <c r="Y712">
        <v>0.72499999999999998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1</v>
      </c>
      <c r="AJ712">
        <v>1</v>
      </c>
      <c r="AK712">
        <v>1</v>
      </c>
      <c r="AL712">
        <v>1</v>
      </c>
      <c r="AN712">
        <v>0</v>
      </c>
      <c r="AO712">
        <v>1</v>
      </c>
      <c r="AP712">
        <v>1</v>
      </c>
      <c r="AQ712">
        <v>0</v>
      </c>
      <c r="AR712">
        <v>0</v>
      </c>
      <c r="AS712" t="s">
        <v>3</v>
      </c>
      <c r="AT712">
        <v>0.57999999999999996</v>
      </c>
      <c r="AU712" t="s">
        <v>167</v>
      </c>
      <c r="AV712">
        <v>2</v>
      </c>
      <c r="AW712">
        <v>2</v>
      </c>
      <c r="AX712">
        <v>36172458</v>
      </c>
      <c r="AY712">
        <v>1</v>
      </c>
      <c r="AZ712">
        <v>0</v>
      </c>
      <c r="BA712">
        <v>701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Y712*Source!I1063</f>
        <v>0.28275</v>
      </c>
      <c r="CY712">
        <f>AD712</f>
        <v>0</v>
      </c>
      <c r="CZ712">
        <f>AH712</f>
        <v>0</v>
      </c>
      <c r="DA712">
        <f>AL712</f>
        <v>1</v>
      </c>
      <c r="DB712">
        <f>ROUND((ROUND(AT712*CZ712,2)*1.25),6)</f>
        <v>0</v>
      </c>
      <c r="DC712">
        <f>ROUND((ROUND(AT712*AG712,2)*1.25),6)</f>
        <v>0</v>
      </c>
    </row>
    <row r="713" spans="1:107">
      <c r="A713">
        <f>ROW(Source!A1063)</f>
        <v>1063</v>
      </c>
      <c r="B713">
        <v>33525518</v>
      </c>
      <c r="C713">
        <v>36172456</v>
      </c>
      <c r="D713">
        <v>29172556</v>
      </c>
      <c r="E713">
        <v>1</v>
      </c>
      <c r="F713">
        <v>1</v>
      </c>
      <c r="G713">
        <v>1</v>
      </c>
      <c r="H713">
        <v>2</v>
      </c>
      <c r="I713" t="s">
        <v>582</v>
      </c>
      <c r="J713" t="s">
        <v>583</v>
      </c>
      <c r="K713" t="s">
        <v>584</v>
      </c>
      <c r="L713">
        <v>1368</v>
      </c>
      <c r="N713">
        <v>1011</v>
      </c>
      <c r="O713" t="s">
        <v>585</v>
      </c>
      <c r="P713" t="s">
        <v>585</v>
      </c>
      <c r="Q713">
        <v>1</v>
      </c>
      <c r="W713">
        <v>0</v>
      </c>
      <c r="X713">
        <v>-1302720870</v>
      </c>
      <c r="Y713">
        <v>0.72499999999999998</v>
      </c>
      <c r="AA713">
        <v>0</v>
      </c>
      <c r="AB713">
        <v>445.46</v>
      </c>
      <c r="AC713">
        <v>427.95</v>
      </c>
      <c r="AD713">
        <v>0</v>
      </c>
      <c r="AE713">
        <v>0</v>
      </c>
      <c r="AF713">
        <v>31.26</v>
      </c>
      <c r="AG713">
        <v>13.5</v>
      </c>
      <c r="AH713">
        <v>0</v>
      </c>
      <c r="AI713">
        <v>1</v>
      </c>
      <c r="AJ713">
        <v>14.25</v>
      </c>
      <c r="AK713">
        <v>31.7</v>
      </c>
      <c r="AL713">
        <v>1</v>
      </c>
      <c r="AN713">
        <v>0</v>
      </c>
      <c r="AO713">
        <v>1</v>
      </c>
      <c r="AP713">
        <v>1</v>
      </c>
      <c r="AQ713">
        <v>0</v>
      </c>
      <c r="AR713">
        <v>0</v>
      </c>
      <c r="AS713" t="s">
        <v>3</v>
      </c>
      <c r="AT713">
        <v>0.57999999999999996</v>
      </c>
      <c r="AU713" t="s">
        <v>167</v>
      </c>
      <c r="AV713">
        <v>0</v>
      </c>
      <c r="AW713">
        <v>2</v>
      </c>
      <c r="AX713">
        <v>36172459</v>
      </c>
      <c r="AY713">
        <v>1</v>
      </c>
      <c r="AZ713">
        <v>0</v>
      </c>
      <c r="BA713">
        <v>702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Y713*Source!I1063</f>
        <v>0.28275</v>
      </c>
      <c r="CY713">
        <f>AB713</f>
        <v>445.46</v>
      </c>
      <c r="CZ713">
        <f>AF713</f>
        <v>31.26</v>
      </c>
      <c r="DA713">
        <f>AJ713</f>
        <v>14.25</v>
      </c>
      <c r="DB713">
        <f>ROUND((ROUND(AT713*CZ713,2)*1.25),6)</f>
        <v>22.662500000000001</v>
      </c>
      <c r="DC713">
        <f>ROUND((ROUND(AT713*AG713,2)*1.25),6)</f>
        <v>9.7874999999999996</v>
      </c>
    </row>
    <row r="714" spans="1:107">
      <c r="A714">
        <f>ROW(Source!A1063)</f>
        <v>1063</v>
      </c>
      <c r="B714">
        <v>33525518</v>
      </c>
      <c r="C714">
        <v>36172456</v>
      </c>
      <c r="D714">
        <v>29174591</v>
      </c>
      <c r="E714">
        <v>1</v>
      </c>
      <c r="F714">
        <v>1</v>
      </c>
      <c r="G714">
        <v>1</v>
      </c>
      <c r="H714">
        <v>2</v>
      </c>
      <c r="I714" t="s">
        <v>617</v>
      </c>
      <c r="J714" t="s">
        <v>618</v>
      </c>
      <c r="K714" t="s">
        <v>619</v>
      </c>
      <c r="L714">
        <v>1368</v>
      </c>
      <c r="N714">
        <v>1011</v>
      </c>
      <c r="O714" t="s">
        <v>585</v>
      </c>
      <c r="P714" t="s">
        <v>585</v>
      </c>
      <c r="Q714">
        <v>1</v>
      </c>
      <c r="W714">
        <v>0</v>
      </c>
      <c r="X714">
        <v>1598042632</v>
      </c>
      <c r="Y714">
        <v>1.0249999999999999</v>
      </c>
      <c r="AA714">
        <v>0</v>
      </c>
      <c r="AB714">
        <v>9.4700000000000006</v>
      </c>
      <c r="AC714">
        <v>0</v>
      </c>
      <c r="AD714">
        <v>0</v>
      </c>
      <c r="AE714">
        <v>0</v>
      </c>
      <c r="AF714">
        <v>0.95</v>
      </c>
      <c r="AG714">
        <v>0</v>
      </c>
      <c r="AH714">
        <v>0</v>
      </c>
      <c r="AI714">
        <v>1</v>
      </c>
      <c r="AJ714">
        <v>9.9700000000000006</v>
      </c>
      <c r="AK714">
        <v>31.7</v>
      </c>
      <c r="AL714">
        <v>1</v>
      </c>
      <c r="AN714">
        <v>0</v>
      </c>
      <c r="AO714">
        <v>1</v>
      </c>
      <c r="AP714">
        <v>1</v>
      </c>
      <c r="AQ714">
        <v>0</v>
      </c>
      <c r="AR714">
        <v>0</v>
      </c>
      <c r="AS714" t="s">
        <v>3</v>
      </c>
      <c r="AT714">
        <v>0.82</v>
      </c>
      <c r="AU714" t="s">
        <v>167</v>
      </c>
      <c r="AV714">
        <v>0</v>
      </c>
      <c r="AW714">
        <v>2</v>
      </c>
      <c r="AX714">
        <v>36172460</v>
      </c>
      <c r="AY714">
        <v>1</v>
      </c>
      <c r="AZ714">
        <v>0</v>
      </c>
      <c r="BA714">
        <v>703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Y714*Source!I1063</f>
        <v>0.39974999999999999</v>
      </c>
      <c r="CY714">
        <f>AB714</f>
        <v>9.4700000000000006</v>
      </c>
      <c r="CZ714">
        <f>AF714</f>
        <v>0.95</v>
      </c>
      <c r="DA714">
        <f>AJ714</f>
        <v>9.9700000000000006</v>
      </c>
      <c r="DB714">
        <f>ROUND((ROUND(AT714*CZ714,2)*1.25),6)</f>
        <v>0.97499999999999998</v>
      </c>
      <c r="DC714">
        <f>ROUND((ROUND(AT714*AG714,2)*1.25),6)</f>
        <v>0</v>
      </c>
    </row>
    <row r="715" spans="1:107">
      <c r="A715">
        <f>ROW(Source!A1063)</f>
        <v>1063</v>
      </c>
      <c r="B715">
        <v>33525518</v>
      </c>
      <c r="C715">
        <v>36172456</v>
      </c>
      <c r="D715">
        <v>29174661</v>
      </c>
      <c r="E715">
        <v>1</v>
      </c>
      <c r="F715">
        <v>1</v>
      </c>
      <c r="G715">
        <v>1</v>
      </c>
      <c r="H715">
        <v>2</v>
      </c>
      <c r="I715" t="s">
        <v>632</v>
      </c>
      <c r="J715" t="s">
        <v>633</v>
      </c>
      <c r="K715" t="s">
        <v>634</v>
      </c>
      <c r="L715">
        <v>1368</v>
      </c>
      <c r="N715">
        <v>1011</v>
      </c>
      <c r="O715" t="s">
        <v>585</v>
      </c>
      <c r="P715" t="s">
        <v>585</v>
      </c>
      <c r="Q715">
        <v>1</v>
      </c>
      <c r="W715">
        <v>0</v>
      </c>
      <c r="X715">
        <v>-2115030577</v>
      </c>
      <c r="Y715">
        <v>3.375</v>
      </c>
      <c r="AA715">
        <v>0</v>
      </c>
      <c r="AB715">
        <v>25.44</v>
      </c>
      <c r="AC715">
        <v>0</v>
      </c>
      <c r="AD715">
        <v>0</v>
      </c>
      <c r="AE715">
        <v>0</v>
      </c>
      <c r="AF715">
        <v>2.09</v>
      </c>
      <c r="AG715">
        <v>0</v>
      </c>
      <c r="AH715">
        <v>0</v>
      </c>
      <c r="AI715">
        <v>1</v>
      </c>
      <c r="AJ715">
        <v>12.17</v>
      </c>
      <c r="AK715">
        <v>31.7</v>
      </c>
      <c r="AL715">
        <v>1</v>
      </c>
      <c r="AN715">
        <v>0</v>
      </c>
      <c r="AO715">
        <v>1</v>
      </c>
      <c r="AP715">
        <v>1</v>
      </c>
      <c r="AQ715">
        <v>0</v>
      </c>
      <c r="AR715">
        <v>0</v>
      </c>
      <c r="AS715" t="s">
        <v>3</v>
      </c>
      <c r="AT715">
        <v>2.7</v>
      </c>
      <c r="AU715" t="s">
        <v>167</v>
      </c>
      <c r="AV715">
        <v>0</v>
      </c>
      <c r="AW715">
        <v>2</v>
      </c>
      <c r="AX715">
        <v>36172461</v>
      </c>
      <c r="AY715">
        <v>1</v>
      </c>
      <c r="AZ715">
        <v>0</v>
      </c>
      <c r="BA715">
        <v>704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Y715*Source!I1063</f>
        <v>1.3162500000000001</v>
      </c>
      <c r="CY715">
        <f>AB715</f>
        <v>25.44</v>
      </c>
      <c r="CZ715">
        <f>AF715</f>
        <v>2.09</v>
      </c>
      <c r="DA715">
        <f>AJ715</f>
        <v>12.17</v>
      </c>
      <c r="DB715">
        <f>ROUND((ROUND(AT715*CZ715,2)*1.25),6)</f>
        <v>7.05</v>
      </c>
      <c r="DC715">
        <f>ROUND((ROUND(AT715*AG715,2)*1.25),6)</f>
        <v>0</v>
      </c>
    </row>
    <row r="716" spans="1:107">
      <c r="A716">
        <f>ROW(Source!A1063)</f>
        <v>1063</v>
      </c>
      <c r="B716">
        <v>33525518</v>
      </c>
      <c r="C716">
        <v>36172456</v>
      </c>
      <c r="D716">
        <v>29174913</v>
      </c>
      <c r="E716">
        <v>1</v>
      </c>
      <c r="F716">
        <v>1</v>
      </c>
      <c r="G716">
        <v>1</v>
      </c>
      <c r="H716">
        <v>2</v>
      </c>
      <c r="I716" t="s">
        <v>606</v>
      </c>
      <c r="J716" t="s">
        <v>607</v>
      </c>
      <c r="K716" t="s">
        <v>608</v>
      </c>
      <c r="L716">
        <v>1368</v>
      </c>
      <c r="N716">
        <v>1011</v>
      </c>
      <c r="O716" t="s">
        <v>585</v>
      </c>
      <c r="P716" t="s">
        <v>585</v>
      </c>
      <c r="Q716">
        <v>1</v>
      </c>
      <c r="W716">
        <v>0</v>
      </c>
      <c r="X716">
        <v>458544584</v>
      </c>
      <c r="Y716">
        <v>1.05</v>
      </c>
      <c r="AA716">
        <v>0</v>
      </c>
      <c r="AB716">
        <v>908.31</v>
      </c>
      <c r="AC716">
        <v>367.72</v>
      </c>
      <c r="AD716">
        <v>0</v>
      </c>
      <c r="AE716">
        <v>0</v>
      </c>
      <c r="AF716">
        <v>87.17</v>
      </c>
      <c r="AG716">
        <v>11.6</v>
      </c>
      <c r="AH716">
        <v>0</v>
      </c>
      <c r="AI716">
        <v>1</v>
      </c>
      <c r="AJ716">
        <v>10.42</v>
      </c>
      <c r="AK716">
        <v>31.7</v>
      </c>
      <c r="AL716">
        <v>1</v>
      </c>
      <c r="AN716">
        <v>0</v>
      </c>
      <c r="AO716">
        <v>1</v>
      </c>
      <c r="AP716">
        <v>1</v>
      </c>
      <c r="AQ716">
        <v>0</v>
      </c>
      <c r="AR716">
        <v>0</v>
      </c>
      <c r="AS716" t="s">
        <v>3</v>
      </c>
      <c r="AT716">
        <v>0.84</v>
      </c>
      <c r="AU716" t="s">
        <v>167</v>
      </c>
      <c r="AV716">
        <v>0</v>
      </c>
      <c r="AW716">
        <v>2</v>
      </c>
      <c r="AX716">
        <v>36172462</v>
      </c>
      <c r="AY716">
        <v>1</v>
      </c>
      <c r="AZ716">
        <v>0</v>
      </c>
      <c r="BA716">
        <v>705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Y716*Source!I1063</f>
        <v>0.40950000000000003</v>
      </c>
      <c r="CY716">
        <f>AB716</f>
        <v>908.31</v>
      </c>
      <c r="CZ716">
        <f>AF716</f>
        <v>87.17</v>
      </c>
      <c r="DA716">
        <f>AJ716</f>
        <v>10.42</v>
      </c>
      <c r="DB716">
        <f>ROUND((ROUND(AT716*CZ716,2)*1.25),6)</f>
        <v>91.525000000000006</v>
      </c>
      <c r="DC716">
        <f>ROUND((ROUND(AT716*AG716,2)*1.25),6)</f>
        <v>12.175000000000001</v>
      </c>
    </row>
    <row r="717" spans="1:107">
      <c r="A717">
        <f>ROW(Source!A1063)</f>
        <v>1063</v>
      </c>
      <c r="B717">
        <v>33525518</v>
      </c>
      <c r="C717">
        <v>36172456</v>
      </c>
      <c r="D717">
        <v>29114332</v>
      </c>
      <c r="E717">
        <v>1</v>
      </c>
      <c r="F717">
        <v>1</v>
      </c>
      <c r="G717">
        <v>1</v>
      </c>
      <c r="H717">
        <v>3</v>
      </c>
      <c r="I717" t="s">
        <v>635</v>
      </c>
      <c r="J717" t="s">
        <v>636</v>
      </c>
      <c r="K717" t="s">
        <v>637</v>
      </c>
      <c r="L717">
        <v>1348</v>
      </c>
      <c r="N717">
        <v>1009</v>
      </c>
      <c r="O717" t="s">
        <v>28</v>
      </c>
      <c r="P717" t="s">
        <v>28</v>
      </c>
      <c r="Q717">
        <v>1000</v>
      </c>
      <c r="W717">
        <v>0</v>
      </c>
      <c r="X717">
        <v>233971917</v>
      </c>
      <c r="Y717">
        <v>1.23E-2</v>
      </c>
      <c r="AA717">
        <v>53302.1</v>
      </c>
      <c r="AB717">
        <v>0</v>
      </c>
      <c r="AC717">
        <v>0</v>
      </c>
      <c r="AD717">
        <v>0</v>
      </c>
      <c r="AE717">
        <v>11978</v>
      </c>
      <c r="AF717">
        <v>0</v>
      </c>
      <c r="AG717">
        <v>0</v>
      </c>
      <c r="AH717">
        <v>0</v>
      </c>
      <c r="AI717">
        <v>4.45</v>
      </c>
      <c r="AJ717">
        <v>1</v>
      </c>
      <c r="AK717">
        <v>1</v>
      </c>
      <c r="AL717">
        <v>1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3</v>
      </c>
      <c r="AT717">
        <v>1.23E-2</v>
      </c>
      <c r="AU717" t="s">
        <v>3</v>
      </c>
      <c r="AV717">
        <v>0</v>
      </c>
      <c r="AW717">
        <v>2</v>
      </c>
      <c r="AX717">
        <v>36172463</v>
      </c>
      <c r="AY717">
        <v>1</v>
      </c>
      <c r="AZ717">
        <v>0</v>
      </c>
      <c r="BA717">
        <v>706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Y717*Source!I1063</f>
        <v>4.797E-3</v>
      </c>
      <c r="CY717">
        <f>AA717</f>
        <v>53302.1</v>
      </c>
      <c r="CZ717">
        <f>AE717</f>
        <v>11978</v>
      </c>
      <c r="DA717">
        <f>AI717</f>
        <v>4.45</v>
      </c>
      <c r="DB717">
        <f>ROUND(ROUND(AT717*CZ717,2),6)</f>
        <v>147.33000000000001</v>
      </c>
      <c r="DC717">
        <f>ROUND(ROUND(AT717*AG717,2),6)</f>
        <v>0</v>
      </c>
    </row>
    <row r="718" spans="1:107">
      <c r="A718">
        <f>ROW(Source!A1063)</f>
        <v>1063</v>
      </c>
      <c r="B718">
        <v>33525518</v>
      </c>
      <c r="C718">
        <v>36172456</v>
      </c>
      <c r="D718">
        <v>29130788</v>
      </c>
      <c r="E718">
        <v>1</v>
      </c>
      <c r="F718">
        <v>1</v>
      </c>
      <c r="G718">
        <v>1</v>
      </c>
      <c r="H718">
        <v>3</v>
      </c>
      <c r="I718" t="s">
        <v>638</v>
      </c>
      <c r="J718" t="s">
        <v>639</v>
      </c>
      <c r="K718" t="s">
        <v>640</v>
      </c>
      <c r="L718">
        <v>1339</v>
      </c>
      <c r="N718">
        <v>1007</v>
      </c>
      <c r="O718" t="s">
        <v>591</v>
      </c>
      <c r="P718" t="s">
        <v>591</v>
      </c>
      <c r="Q718">
        <v>1</v>
      </c>
      <c r="W718">
        <v>0</v>
      </c>
      <c r="X718">
        <v>23409818</v>
      </c>
      <c r="Y718">
        <v>2.88</v>
      </c>
      <c r="AA718">
        <v>14208.11</v>
      </c>
      <c r="AB718">
        <v>0</v>
      </c>
      <c r="AC718">
        <v>0</v>
      </c>
      <c r="AD718">
        <v>0</v>
      </c>
      <c r="AE718">
        <v>2156.0100000000002</v>
      </c>
      <c r="AF718">
        <v>0</v>
      </c>
      <c r="AG718">
        <v>0</v>
      </c>
      <c r="AH718">
        <v>0</v>
      </c>
      <c r="AI718">
        <v>6.59</v>
      </c>
      <c r="AJ718">
        <v>1</v>
      </c>
      <c r="AK718">
        <v>1</v>
      </c>
      <c r="AL718">
        <v>1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2.88</v>
      </c>
      <c r="AU718" t="s">
        <v>3</v>
      </c>
      <c r="AV718">
        <v>0</v>
      </c>
      <c r="AW718">
        <v>2</v>
      </c>
      <c r="AX718">
        <v>36172464</v>
      </c>
      <c r="AY718">
        <v>1</v>
      </c>
      <c r="AZ718">
        <v>0</v>
      </c>
      <c r="BA718">
        <v>707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Y718*Source!I1063</f>
        <v>1.1232</v>
      </c>
      <c r="CY718">
        <f>AA718</f>
        <v>14208.11</v>
      </c>
      <c r="CZ718">
        <f>AE718</f>
        <v>2156.0100000000002</v>
      </c>
      <c r="DA718">
        <f>AI718</f>
        <v>6.59</v>
      </c>
      <c r="DB718">
        <f>ROUND(ROUND(AT718*CZ718,2),6)</f>
        <v>6209.31</v>
      </c>
      <c r="DC718">
        <f>ROUND(ROUND(AT718*AG718,2),6)</f>
        <v>0</v>
      </c>
    </row>
    <row r="719" spans="1:107">
      <c r="A719">
        <f>ROW(Source!A1064)</f>
        <v>1064</v>
      </c>
      <c r="B719">
        <v>33525518</v>
      </c>
      <c r="C719">
        <v>33624327</v>
      </c>
      <c r="D719">
        <v>18408291</v>
      </c>
      <c r="E719">
        <v>1</v>
      </c>
      <c r="F719">
        <v>1</v>
      </c>
      <c r="G719">
        <v>1</v>
      </c>
      <c r="H719">
        <v>1</v>
      </c>
      <c r="I719" t="s">
        <v>641</v>
      </c>
      <c r="J719" t="s">
        <v>3</v>
      </c>
      <c r="K719" t="s">
        <v>642</v>
      </c>
      <c r="L719">
        <v>1369</v>
      </c>
      <c r="N719">
        <v>1013</v>
      </c>
      <c r="O719" t="s">
        <v>579</v>
      </c>
      <c r="P719" t="s">
        <v>579</v>
      </c>
      <c r="Q719">
        <v>1</v>
      </c>
      <c r="W719">
        <v>0</v>
      </c>
      <c r="X719">
        <v>1933892413</v>
      </c>
      <c r="Y719">
        <v>35.948999999999998</v>
      </c>
      <c r="AA719">
        <v>0</v>
      </c>
      <c r="AB719">
        <v>0</v>
      </c>
      <c r="AC719">
        <v>0</v>
      </c>
      <c r="AD719">
        <v>232.28</v>
      </c>
      <c r="AE719">
        <v>0</v>
      </c>
      <c r="AF719">
        <v>0</v>
      </c>
      <c r="AG719">
        <v>0</v>
      </c>
      <c r="AH719">
        <v>232.28</v>
      </c>
      <c r="AI719">
        <v>1</v>
      </c>
      <c r="AJ719">
        <v>1</v>
      </c>
      <c r="AK719">
        <v>1</v>
      </c>
      <c r="AL719">
        <v>1</v>
      </c>
      <c r="AN719">
        <v>0</v>
      </c>
      <c r="AO719">
        <v>1</v>
      </c>
      <c r="AP719">
        <v>1</v>
      </c>
      <c r="AQ719">
        <v>0</v>
      </c>
      <c r="AR719">
        <v>0</v>
      </c>
      <c r="AS719" t="s">
        <v>3</v>
      </c>
      <c r="AT719">
        <v>31.26</v>
      </c>
      <c r="AU719" t="s">
        <v>168</v>
      </c>
      <c r="AV719">
        <v>1</v>
      </c>
      <c r="AW719">
        <v>2</v>
      </c>
      <c r="AX719">
        <v>33624335</v>
      </c>
      <c r="AY719">
        <v>1</v>
      </c>
      <c r="AZ719">
        <v>0</v>
      </c>
      <c r="BA719">
        <v>708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Y719*Source!I1064</f>
        <v>14.020109999999999</v>
      </c>
      <c r="CY719">
        <f>AD719</f>
        <v>232.28</v>
      </c>
      <c r="CZ719">
        <f>AH719</f>
        <v>232.28</v>
      </c>
      <c r="DA719">
        <f>AL719</f>
        <v>1</v>
      </c>
      <c r="DB719">
        <f>ROUND((ROUND(AT719*CZ719,2)*1.15),6)</f>
        <v>8350.2304999999997</v>
      </c>
      <c r="DC719">
        <f>ROUND((ROUND(AT719*AG719,2)*1.15),6)</f>
        <v>0</v>
      </c>
    </row>
    <row r="720" spans="1:107">
      <c r="A720">
        <f>ROW(Source!A1064)</f>
        <v>1064</v>
      </c>
      <c r="B720">
        <v>33525518</v>
      </c>
      <c r="C720">
        <v>33624327</v>
      </c>
      <c r="D720">
        <v>121548</v>
      </c>
      <c r="E720">
        <v>1</v>
      </c>
      <c r="F720">
        <v>1</v>
      </c>
      <c r="G720">
        <v>1</v>
      </c>
      <c r="H720">
        <v>1</v>
      </c>
      <c r="I720" t="s">
        <v>30</v>
      </c>
      <c r="J720" t="s">
        <v>3</v>
      </c>
      <c r="K720" t="s">
        <v>580</v>
      </c>
      <c r="L720">
        <v>608254</v>
      </c>
      <c r="N720">
        <v>1013</v>
      </c>
      <c r="O720" t="s">
        <v>581</v>
      </c>
      <c r="P720" t="s">
        <v>581</v>
      </c>
      <c r="Q720">
        <v>1</v>
      </c>
      <c r="W720">
        <v>0</v>
      </c>
      <c r="X720">
        <v>-185737400</v>
      </c>
      <c r="Y720">
        <v>8.375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1</v>
      </c>
      <c r="AJ720">
        <v>1</v>
      </c>
      <c r="AK720">
        <v>1</v>
      </c>
      <c r="AL720">
        <v>1</v>
      </c>
      <c r="AN720">
        <v>0</v>
      </c>
      <c r="AO720">
        <v>1</v>
      </c>
      <c r="AP720">
        <v>1</v>
      </c>
      <c r="AQ720">
        <v>0</v>
      </c>
      <c r="AR720">
        <v>0</v>
      </c>
      <c r="AS720" t="s">
        <v>3</v>
      </c>
      <c r="AT720">
        <v>6.7</v>
      </c>
      <c r="AU720" t="s">
        <v>167</v>
      </c>
      <c r="AV720">
        <v>2</v>
      </c>
      <c r="AW720">
        <v>2</v>
      </c>
      <c r="AX720">
        <v>33624336</v>
      </c>
      <c r="AY720">
        <v>1</v>
      </c>
      <c r="AZ720">
        <v>0</v>
      </c>
      <c r="BA720">
        <v>709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Y720*Source!I1064</f>
        <v>3.2662500000000003</v>
      </c>
      <c r="CY720">
        <f>AD720</f>
        <v>0</v>
      </c>
      <c r="CZ720">
        <f>AH720</f>
        <v>0</v>
      </c>
      <c r="DA720">
        <f>AL720</f>
        <v>1</v>
      </c>
      <c r="DB720">
        <f>ROUND((ROUND(AT720*CZ720,2)*1.25),6)</f>
        <v>0</v>
      </c>
      <c r="DC720">
        <f>ROUND((ROUND(AT720*AG720,2)*1.25),6)</f>
        <v>0</v>
      </c>
    </row>
    <row r="721" spans="1:107">
      <c r="A721">
        <f>ROW(Source!A1064)</f>
        <v>1064</v>
      </c>
      <c r="B721">
        <v>33525518</v>
      </c>
      <c r="C721">
        <v>33624327</v>
      </c>
      <c r="D721">
        <v>29172710</v>
      </c>
      <c r="E721">
        <v>1</v>
      </c>
      <c r="F721">
        <v>1</v>
      </c>
      <c r="G721">
        <v>1</v>
      </c>
      <c r="H721">
        <v>2</v>
      </c>
      <c r="I721" t="s">
        <v>600</v>
      </c>
      <c r="J721" t="s">
        <v>601</v>
      </c>
      <c r="K721" t="s">
        <v>602</v>
      </c>
      <c r="L721">
        <v>1368</v>
      </c>
      <c r="N721">
        <v>1011</v>
      </c>
      <c r="O721" t="s">
        <v>585</v>
      </c>
      <c r="P721" t="s">
        <v>585</v>
      </c>
      <c r="Q721">
        <v>1</v>
      </c>
      <c r="W721">
        <v>0</v>
      </c>
      <c r="X721">
        <v>-1676841219</v>
      </c>
      <c r="Y721">
        <v>8.375</v>
      </c>
      <c r="AA721">
        <v>0</v>
      </c>
      <c r="AB721">
        <v>522.87</v>
      </c>
      <c r="AC721">
        <v>318.89999999999998</v>
      </c>
      <c r="AD721">
        <v>0</v>
      </c>
      <c r="AE721">
        <v>0</v>
      </c>
      <c r="AF721">
        <v>46.56</v>
      </c>
      <c r="AG721">
        <v>10.06</v>
      </c>
      <c r="AH721">
        <v>0</v>
      </c>
      <c r="AI721">
        <v>1</v>
      </c>
      <c r="AJ721">
        <v>11.23</v>
      </c>
      <c r="AK721">
        <v>31.7</v>
      </c>
      <c r="AL721">
        <v>1</v>
      </c>
      <c r="AN721">
        <v>0</v>
      </c>
      <c r="AO721">
        <v>1</v>
      </c>
      <c r="AP721">
        <v>1</v>
      </c>
      <c r="AQ721">
        <v>0</v>
      </c>
      <c r="AR721">
        <v>0</v>
      </c>
      <c r="AS721" t="s">
        <v>3</v>
      </c>
      <c r="AT721">
        <v>6.7</v>
      </c>
      <c r="AU721" t="s">
        <v>167</v>
      </c>
      <c r="AV721">
        <v>0</v>
      </c>
      <c r="AW721">
        <v>2</v>
      </c>
      <c r="AX721">
        <v>33624337</v>
      </c>
      <c r="AY721">
        <v>1</v>
      </c>
      <c r="AZ721">
        <v>0</v>
      </c>
      <c r="BA721">
        <v>710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Y721*Source!I1064</f>
        <v>3.2662500000000003</v>
      </c>
      <c r="CY721">
        <f>AB721</f>
        <v>522.87</v>
      </c>
      <c r="CZ721">
        <f>AF721</f>
        <v>46.56</v>
      </c>
      <c r="DA721">
        <f>AJ721</f>
        <v>11.23</v>
      </c>
      <c r="DB721">
        <f>ROUND((ROUND(AT721*CZ721,2)*1.25),6)</f>
        <v>389.9375</v>
      </c>
      <c r="DC721">
        <f>ROUND((ROUND(AT721*AG721,2)*1.25),6)</f>
        <v>84.25</v>
      </c>
    </row>
    <row r="722" spans="1:107">
      <c r="A722">
        <f>ROW(Source!A1064)</f>
        <v>1064</v>
      </c>
      <c r="B722">
        <v>33525518</v>
      </c>
      <c r="C722">
        <v>33624327</v>
      </c>
      <c r="D722">
        <v>29173472</v>
      </c>
      <c r="E722">
        <v>1</v>
      </c>
      <c r="F722">
        <v>1</v>
      </c>
      <c r="G722">
        <v>1</v>
      </c>
      <c r="H722">
        <v>2</v>
      </c>
      <c r="I722" t="s">
        <v>643</v>
      </c>
      <c r="J722" t="s">
        <v>644</v>
      </c>
      <c r="K722" t="s">
        <v>645</v>
      </c>
      <c r="L722">
        <v>1368</v>
      </c>
      <c r="N722">
        <v>1011</v>
      </c>
      <c r="O722" t="s">
        <v>585</v>
      </c>
      <c r="P722" t="s">
        <v>585</v>
      </c>
      <c r="Q722">
        <v>1</v>
      </c>
      <c r="W722">
        <v>0</v>
      </c>
      <c r="X722">
        <v>275932499</v>
      </c>
      <c r="Y722">
        <v>13.75</v>
      </c>
      <c r="AA722">
        <v>0</v>
      </c>
      <c r="AB722">
        <v>12.75</v>
      </c>
      <c r="AC722">
        <v>0</v>
      </c>
      <c r="AD722">
        <v>0</v>
      </c>
      <c r="AE722">
        <v>0</v>
      </c>
      <c r="AF722">
        <v>3</v>
      </c>
      <c r="AG722">
        <v>0</v>
      </c>
      <c r="AH722">
        <v>0</v>
      </c>
      <c r="AI722">
        <v>1</v>
      </c>
      <c r="AJ722">
        <v>4.25</v>
      </c>
      <c r="AK722">
        <v>31.7</v>
      </c>
      <c r="AL722">
        <v>1</v>
      </c>
      <c r="AN722">
        <v>0</v>
      </c>
      <c r="AO722">
        <v>1</v>
      </c>
      <c r="AP722">
        <v>1</v>
      </c>
      <c r="AQ722">
        <v>0</v>
      </c>
      <c r="AR722">
        <v>0</v>
      </c>
      <c r="AS722" t="s">
        <v>3</v>
      </c>
      <c r="AT722">
        <v>11</v>
      </c>
      <c r="AU722" t="s">
        <v>167</v>
      </c>
      <c r="AV722">
        <v>0</v>
      </c>
      <c r="AW722">
        <v>2</v>
      </c>
      <c r="AX722">
        <v>33624338</v>
      </c>
      <c r="AY722">
        <v>1</v>
      </c>
      <c r="AZ722">
        <v>0</v>
      </c>
      <c r="BA722">
        <v>711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Y722*Source!I1064</f>
        <v>5.3624999999999998</v>
      </c>
      <c r="CY722">
        <f>AB722</f>
        <v>12.75</v>
      </c>
      <c r="CZ722">
        <f>AF722</f>
        <v>3</v>
      </c>
      <c r="DA722">
        <f>AJ722</f>
        <v>4.25</v>
      </c>
      <c r="DB722">
        <f>ROUND((ROUND(AT722*CZ722,2)*1.25),6)</f>
        <v>41.25</v>
      </c>
      <c r="DC722">
        <f>ROUND((ROUND(AT722*AG722,2)*1.25),6)</f>
        <v>0</v>
      </c>
    </row>
    <row r="723" spans="1:107">
      <c r="A723">
        <f>ROW(Source!A1064)</f>
        <v>1064</v>
      </c>
      <c r="B723">
        <v>33525518</v>
      </c>
      <c r="C723">
        <v>33624327</v>
      </c>
      <c r="D723">
        <v>29174913</v>
      </c>
      <c r="E723">
        <v>1</v>
      </c>
      <c r="F723">
        <v>1</v>
      </c>
      <c r="G723">
        <v>1</v>
      </c>
      <c r="H723">
        <v>2</v>
      </c>
      <c r="I723" t="s">
        <v>606</v>
      </c>
      <c r="J723" t="s">
        <v>607</v>
      </c>
      <c r="K723" t="s">
        <v>608</v>
      </c>
      <c r="L723">
        <v>1368</v>
      </c>
      <c r="N723">
        <v>1011</v>
      </c>
      <c r="O723" t="s">
        <v>585</v>
      </c>
      <c r="P723" t="s">
        <v>585</v>
      </c>
      <c r="Q723">
        <v>1</v>
      </c>
      <c r="W723">
        <v>0</v>
      </c>
      <c r="X723">
        <v>458544584</v>
      </c>
      <c r="Y723">
        <v>0.4375</v>
      </c>
      <c r="AA723">
        <v>0</v>
      </c>
      <c r="AB723">
        <v>908.31</v>
      </c>
      <c r="AC723">
        <v>367.72</v>
      </c>
      <c r="AD723">
        <v>0</v>
      </c>
      <c r="AE723">
        <v>0</v>
      </c>
      <c r="AF723">
        <v>87.17</v>
      </c>
      <c r="AG723">
        <v>11.6</v>
      </c>
      <c r="AH723">
        <v>0</v>
      </c>
      <c r="AI723">
        <v>1</v>
      </c>
      <c r="AJ723">
        <v>10.42</v>
      </c>
      <c r="AK723">
        <v>31.7</v>
      </c>
      <c r="AL723">
        <v>1</v>
      </c>
      <c r="AN723">
        <v>0</v>
      </c>
      <c r="AO723">
        <v>1</v>
      </c>
      <c r="AP723">
        <v>1</v>
      </c>
      <c r="AQ723">
        <v>0</v>
      </c>
      <c r="AR723">
        <v>0</v>
      </c>
      <c r="AS723" t="s">
        <v>3</v>
      </c>
      <c r="AT723">
        <v>0.35</v>
      </c>
      <c r="AU723" t="s">
        <v>167</v>
      </c>
      <c r="AV723">
        <v>0</v>
      </c>
      <c r="AW723">
        <v>2</v>
      </c>
      <c r="AX723">
        <v>33624339</v>
      </c>
      <c r="AY723">
        <v>1</v>
      </c>
      <c r="AZ723">
        <v>0</v>
      </c>
      <c r="BA723">
        <v>712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Y723*Source!I1064</f>
        <v>0.170625</v>
      </c>
      <c r="CY723">
        <f>AB723</f>
        <v>908.31</v>
      </c>
      <c r="CZ723">
        <f>AF723</f>
        <v>87.17</v>
      </c>
      <c r="DA723">
        <f>AJ723</f>
        <v>10.42</v>
      </c>
      <c r="DB723">
        <f>ROUND((ROUND(AT723*CZ723,2)*1.25),6)</f>
        <v>38.137500000000003</v>
      </c>
      <c r="DC723">
        <f>ROUND((ROUND(AT723*AG723,2)*1.25),6)</f>
        <v>5.0750000000000002</v>
      </c>
    </row>
    <row r="724" spans="1:107">
      <c r="A724">
        <f>ROW(Source!A1064)</f>
        <v>1064</v>
      </c>
      <c r="B724">
        <v>33525518</v>
      </c>
      <c r="C724">
        <v>33624327</v>
      </c>
      <c r="D724">
        <v>29114687</v>
      </c>
      <c r="E724">
        <v>1</v>
      </c>
      <c r="F724">
        <v>1</v>
      </c>
      <c r="G724">
        <v>1</v>
      </c>
      <c r="H724">
        <v>3</v>
      </c>
      <c r="I724" t="s">
        <v>646</v>
      </c>
      <c r="J724" t="s">
        <v>647</v>
      </c>
      <c r="K724" t="s">
        <v>648</v>
      </c>
      <c r="L724">
        <v>1348</v>
      </c>
      <c r="N724">
        <v>1009</v>
      </c>
      <c r="O724" t="s">
        <v>28</v>
      </c>
      <c r="P724" t="s">
        <v>28</v>
      </c>
      <c r="Q724">
        <v>1000</v>
      </c>
      <c r="W724">
        <v>0</v>
      </c>
      <c r="X724">
        <v>157955001</v>
      </c>
      <c r="Y724">
        <v>1.8E-3</v>
      </c>
      <c r="AA724">
        <v>103711.14</v>
      </c>
      <c r="AB724">
        <v>0</v>
      </c>
      <c r="AC724">
        <v>0</v>
      </c>
      <c r="AD724">
        <v>0</v>
      </c>
      <c r="AE724">
        <v>16974</v>
      </c>
      <c r="AF724">
        <v>0</v>
      </c>
      <c r="AG724">
        <v>0</v>
      </c>
      <c r="AH724">
        <v>0</v>
      </c>
      <c r="AI724">
        <v>6.11</v>
      </c>
      <c r="AJ724">
        <v>1</v>
      </c>
      <c r="AK724">
        <v>1</v>
      </c>
      <c r="AL724">
        <v>1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1.8E-3</v>
      </c>
      <c r="AU724" t="s">
        <v>3</v>
      </c>
      <c r="AV724">
        <v>0</v>
      </c>
      <c r="AW724">
        <v>2</v>
      </c>
      <c r="AX724">
        <v>33624340</v>
      </c>
      <c r="AY724">
        <v>1</v>
      </c>
      <c r="AZ724">
        <v>0</v>
      </c>
      <c r="BA724">
        <v>713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Y724*Source!I1064</f>
        <v>7.0200000000000004E-4</v>
      </c>
      <c r="CY724">
        <f>AA724</f>
        <v>103711.14</v>
      </c>
      <c r="CZ724">
        <f>AE724</f>
        <v>16974</v>
      </c>
      <c r="DA724">
        <f>AI724</f>
        <v>6.11</v>
      </c>
      <c r="DB724">
        <f>ROUND(ROUND(AT724*CZ724,2),6)</f>
        <v>30.55</v>
      </c>
      <c r="DC724">
        <f>ROUND(ROUND(AT724*AG724,2),6)</f>
        <v>0</v>
      </c>
    </row>
    <row r="725" spans="1:107">
      <c r="A725">
        <f>ROW(Source!A1064)</f>
        <v>1064</v>
      </c>
      <c r="B725">
        <v>33525518</v>
      </c>
      <c r="C725">
        <v>33624327</v>
      </c>
      <c r="D725">
        <v>29115292</v>
      </c>
      <c r="E725">
        <v>1</v>
      </c>
      <c r="F725">
        <v>1</v>
      </c>
      <c r="G725">
        <v>1</v>
      </c>
      <c r="H725">
        <v>3</v>
      </c>
      <c r="I725" t="s">
        <v>649</v>
      </c>
      <c r="J725" t="s">
        <v>650</v>
      </c>
      <c r="K725" t="s">
        <v>651</v>
      </c>
      <c r="L725">
        <v>1339</v>
      </c>
      <c r="N725">
        <v>1007</v>
      </c>
      <c r="O725" t="s">
        <v>591</v>
      </c>
      <c r="P725" t="s">
        <v>591</v>
      </c>
      <c r="Q725">
        <v>1</v>
      </c>
      <c r="W725">
        <v>0</v>
      </c>
      <c r="X725">
        <v>582810497</v>
      </c>
      <c r="Y725">
        <v>1.24</v>
      </c>
      <c r="AA725">
        <v>26287.8</v>
      </c>
      <c r="AB725">
        <v>0</v>
      </c>
      <c r="AC725">
        <v>0</v>
      </c>
      <c r="AD725">
        <v>0</v>
      </c>
      <c r="AE725">
        <v>4478.33</v>
      </c>
      <c r="AF725">
        <v>0</v>
      </c>
      <c r="AG725">
        <v>0</v>
      </c>
      <c r="AH725">
        <v>0</v>
      </c>
      <c r="AI725">
        <v>5.87</v>
      </c>
      <c r="AJ725">
        <v>1</v>
      </c>
      <c r="AK725">
        <v>1</v>
      </c>
      <c r="AL725">
        <v>1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3</v>
      </c>
      <c r="AT725">
        <v>1.24</v>
      </c>
      <c r="AU725" t="s">
        <v>3</v>
      </c>
      <c r="AV725">
        <v>0</v>
      </c>
      <c r="AW725">
        <v>2</v>
      </c>
      <c r="AX725">
        <v>33624341</v>
      </c>
      <c r="AY725">
        <v>1</v>
      </c>
      <c r="AZ725">
        <v>0</v>
      </c>
      <c r="BA725">
        <v>714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Y725*Source!I1064</f>
        <v>0.48360000000000003</v>
      </c>
      <c r="CY725">
        <f>AA725</f>
        <v>26287.8</v>
      </c>
      <c r="CZ725">
        <f>AE725</f>
        <v>4478.33</v>
      </c>
      <c r="DA725">
        <f>AI725</f>
        <v>5.87</v>
      </c>
      <c r="DB725">
        <f>ROUND(ROUND(AT725*CZ725,2),6)</f>
        <v>5553.13</v>
      </c>
      <c r="DC725">
        <f>ROUND(ROUND(AT725*AG725,2),6)</f>
        <v>0</v>
      </c>
    </row>
    <row r="726" spans="1:107">
      <c r="A726">
        <f>ROW(Source!A1065)</f>
        <v>1065</v>
      </c>
      <c r="B726">
        <v>33525518</v>
      </c>
      <c r="C726">
        <v>36172465</v>
      </c>
      <c r="D726">
        <v>31427882</v>
      </c>
      <c r="E726">
        <v>1</v>
      </c>
      <c r="F726">
        <v>1</v>
      </c>
      <c r="G726">
        <v>1</v>
      </c>
      <c r="H726">
        <v>1</v>
      </c>
      <c r="I726" t="s">
        <v>652</v>
      </c>
      <c r="J726" t="s">
        <v>3</v>
      </c>
      <c r="K726" t="s">
        <v>653</v>
      </c>
      <c r="L726">
        <v>1369</v>
      </c>
      <c r="N726">
        <v>1013</v>
      </c>
      <c r="O726" t="s">
        <v>579</v>
      </c>
      <c r="P726" t="s">
        <v>579</v>
      </c>
      <c r="Q726">
        <v>1</v>
      </c>
      <c r="W726">
        <v>0</v>
      </c>
      <c r="X726">
        <v>-573087009</v>
      </c>
      <c r="Y726">
        <v>52.048999999999992</v>
      </c>
      <c r="AA726">
        <v>0</v>
      </c>
      <c r="AB726">
        <v>0</v>
      </c>
      <c r="AC726">
        <v>0</v>
      </c>
      <c r="AD726">
        <v>242.51</v>
      </c>
      <c r="AE726">
        <v>0</v>
      </c>
      <c r="AF726">
        <v>0</v>
      </c>
      <c r="AG726">
        <v>0</v>
      </c>
      <c r="AH726">
        <v>242.51</v>
      </c>
      <c r="AI726">
        <v>1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1</v>
      </c>
      <c r="AQ726">
        <v>0</v>
      </c>
      <c r="AR726">
        <v>0</v>
      </c>
      <c r="AS726" t="s">
        <v>3</v>
      </c>
      <c r="AT726">
        <v>45.26</v>
      </c>
      <c r="AU726" t="s">
        <v>168</v>
      </c>
      <c r="AV726">
        <v>1</v>
      </c>
      <c r="AW726">
        <v>2</v>
      </c>
      <c r="AX726">
        <v>36172466</v>
      </c>
      <c r="AY726">
        <v>1</v>
      </c>
      <c r="AZ726">
        <v>0</v>
      </c>
      <c r="BA726">
        <v>715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Y726*Source!I1065</f>
        <v>20.299109999999999</v>
      </c>
      <c r="CY726">
        <f>AD726</f>
        <v>242.51</v>
      </c>
      <c r="CZ726">
        <f>AH726</f>
        <v>242.51</v>
      </c>
      <c r="DA726">
        <f>AL726</f>
        <v>1</v>
      </c>
      <c r="DB726">
        <f>ROUND((ROUND(AT726*CZ726,2)*1.15),6)</f>
        <v>12622.4</v>
      </c>
      <c r="DC726">
        <f>ROUND((ROUND(AT726*AG726,2)*1.15),6)</f>
        <v>0</v>
      </c>
    </row>
    <row r="727" spans="1:107">
      <c r="A727">
        <f>ROW(Source!A1065)</f>
        <v>1065</v>
      </c>
      <c r="B727">
        <v>33525518</v>
      </c>
      <c r="C727">
        <v>36172465</v>
      </c>
      <c r="D727">
        <v>121548</v>
      </c>
      <c r="E727">
        <v>1</v>
      </c>
      <c r="F727">
        <v>1</v>
      </c>
      <c r="G727">
        <v>1</v>
      </c>
      <c r="H727">
        <v>1</v>
      </c>
      <c r="I727" t="s">
        <v>30</v>
      </c>
      <c r="J727" t="s">
        <v>3</v>
      </c>
      <c r="K727" t="s">
        <v>580</v>
      </c>
      <c r="L727">
        <v>608254</v>
      </c>
      <c r="N727">
        <v>1013</v>
      </c>
      <c r="O727" t="s">
        <v>581</v>
      </c>
      <c r="P727" t="s">
        <v>581</v>
      </c>
      <c r="Q727">
        <v>1</v>
      </c>
      <c r="W727">
        <v>0</v>
      </c>
      <c r="X727">
        <v>-185737400</v>
      </c>
      <c r="Y727">
        <v>0.05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1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1</v>
      </c>
      <c r="AQ727">
        <v>0</v>
      </c>
      <c r="AR727">
        <v>0</v>
      </c>
      <c r="AS727" t="s">
        <v>3</v>
      </c>
      <c r="AT727">
        <v>0.04</v>
      </c>
      <c r="AU727" t="s">
        <v>167</v>
      </c>
      <c r="AV727">
        <v>2</v>
      </c>
      <c r="AW727">
        <v>2</v>
      </c>
      <c r="AX727">
        <v>36172467</v>
      </c>
      <c r="AY727">
        <v>1</v>
      </c>
      <c r="AZ727">
        <v>0</v>
      </c>
      <c r="BA727">
        <v>716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Y727*Source!I1065</f>
        <v>1.9500000000000003E-2</v>
      </c>
      <c r="CY727">
        <f>AD727</f>
        <v>0</v>
      </c>
      <c r="CZ727">
        <f>AH727</f>
        <v>0</v>
      </c>
      <c r="DA727">
        <f>AL727</f>
        <v>1</v>
      </c>
      <c r="DB727">
        <f>ROUND((ROUND(AT727*CZ727,2)*1.25),6)</f>
        <v>0</v>
      </c>
      <c r="DC727">
        <f>ROUND((ROUND(AT727*AG727,2)*1.25),6)</f>
        <v>0</v>
      </c>
    </row>
    <row r="728" spans="1:107">
      <c r="A728">
        <f>ROW(Source!A1065)</f>
        <v>1065</v>
      </c>
      <c r="B728">
        <v>33525518</v>
      </c>
      <c r="C728">
        <v>36172465</v>
      </c>
      <c r="D728">
        <v>35554737</v>
      </c>
      <c r="E728">
        <v>1</v>
      </c>
      <c r="F728">
        <v>1</v>
      </c>
      <c r="G728">
        <v>1</v>
      </c>
      <c r="H728">
        <v>2</v>
      </c>
      <c r="I728" t="s">
        <v>582</v>
      </c>
      <c r="J728" t="s">
        <v>654</v>
      </c>
      <c r="K728" t="s">
        <v>584</v>
      </c>
      <c r="L728">
        <v>1368</v>
      </c>
      <c r="N728">
        <v>1011</v>
      </c>
      <c r="O728" t="s">
        <v>585</v>
      </c>
      <c r="P728" t="s">
        <v>585</v>
      </c>
      <c r="Q728">
        <v>1</v>
      </c>
      <c r="W728">
        <v>0</v>
      </c>
      <c r="X728">
        <v>290757077</v>
      </c>
      <c r="Y728">
        <v>0.05</v>
      </c>
      <c r="AA728">
        <v>0</v>
      </c>
      <c r="AB728">
        <v>445.46</v>
      </c>
      <c r="AC728">
        <v>427.95</v>
      </c>
      <c r="AD728">
        <v>0</v>
      </c>
      <c r="AE728">
        <v>0</v>
      </c>
      <c r="AF728">
        <v>31.26</v>
      </c>
      <c r="AG728">
        <v>13.5</v>
      </c>
      <c r="AH728">
        <v>0</v>
      </c>
      <c r="AI728">
        <v>1</v>
      </c>
      <c r="AJ728">
        <v>14.25</v>
      </c>
      <c r="AK728">
        <v>31.7</v>
      </c>
      <c r="AL728">
        <v>1</v>
      </c>
      <c r="AN728">
        <v>0</v>
      </c>
      <c r="AO728">
        <v>1</v>
      </c>
      <c r="AP728">
        <v>1</v>
      </c>
      <c r="AQ728">
        <v>0</v>
      </c>
      <c r="AR728">
        <v>0</v>
      </c>
      <c r="AS728" t="s">
        <v>3</v>
      </c>
      <c r="AT728">
        <v>0.04</v>
      </c>
      <c r="AU728" t="s">
        <v>167</v>
      </c>
      <c r="AV728">
        <v>0</v>
      </c>
      <c r="AW728">
        <v>2</v>
      </c>
      <c r="AX728">
        <v>36172468</v>
      </c>
      <c r="AY728">
        <v>1</v>
      </c>
      <c r="AZ728">
        <v>0</v>
      </c>
      <c r="BA728">
        <v>717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Y728*Source!I1065</f>
        <v>1.9500000000000003E-2</v>
      </c>
      <c r="CY728">
        <f>AB728</f>
        <v>445.46</v>
      </c>
      <c r="CZ728">
        <f>AF728</f>
        <v>31.26</v>
      </c>
      <c r="DA728">
        <f>AJ728</f>
        <v>14.25</v>
      </c>
      <c r="DB728">
        <f>ROUND((ROUND(AT728*CZ728,2)*1.25),6)</f>
        <v>1.5625</v>
      </c>
      <c r="DC728">
        <f>ROUND((ROUND(AT728*AG728,2)*1.25),6)</f>
        <v>0.67500000000000004</v>
      </c>
    </row>
    <row r="729" spans="1:107">
      <c r="A729">
        <f>ROW(Source!A1065)</f>
        <v>1065</v>
      </c>
      <c r="B729">
        <v>33525518</v>
      </c>
      <c r="C729">
        <v>36172465</v>
      </c>
      <c r="D729">
        <v>35555025</v>
      </c>
      <c r="E729">
        <v>1</v>
      </c>
      <c r="F729">
        <v>1</v>
      </c>
      <c r="G729">
        <v>1</v>
      </c>
      <c r="H729">
        <v>2</v>
      </c>
      <c r="I729" t="s">
        <v>655</v>
      </c>
      <c r="J729" t="s">
        <v>656</v>
      </c>
      <c r="K729" t="s">
        <v>657</v>
      </c>
      <c r="L729">
        <v>1368</v>
      </c>
      <c r="N729">
        <v>1011</v>
      </c>
      <c r="O729" t="s">
        <v>585</v>
      </c>
      <c r="P729" t="s">
        <v>585</v>
      </c>
      <c r="Q729">
        <v>1</v>
      </c>
      <c r="W729">
        <v>0</v>
      </c>
      <c r="X729">
        <v>269071542</v>
      </c>
      <c r="Y729">
        <v>1.6875</v>
      </c>
      <c r="AA729">
        <v>0</v>
      </c>
      <c r="AB729">
        <v>21.3</v>
      </c>
      <c r="AC729">
        <v>0</v>
      </c>
      <c r="AD729">
        <v>0</v>
      </c>
      <c r="AE729">
        <v>0</v>
      </c>
      <c r="AF729">
        <v>2.7</v>
      </c>
      <c r="AG729">
        <v>0</v>
      </c>
      <c r="AH729">
        <v>0</v>
      </c>
      <c r="AI729">
        <v>1</v>
      </c>
      <c r="AJ729">
        <v>7.89</v>
      </c>
      <c r="AK729">
        <v>31.7</v>
      </c>
      <c r="AL729">
        <v>1</v>
      </c>
      <c r="AN729">
        <v>0</v>
      </c>
      <c r="AO729">
        <v>1</v>
      </c>
      <c r="AP729">
        <v>1</v>
      </c>
      <c r="AQ729">
        <v>0</v>
      </c>
      <c r="AR729">
        <v>0</v>
      </c>
      <c r="AS729" t="s">
        <v>3</v>
      </c>
      <c r="AT729">
        <v>1.35</v>
      </c>
      <c r="AU729" t="s">
        <v>167</v>
      </c>
      <c r="AV729">
        <v>0</v>
      </c>
      <c r="AW729">
        <v>2</v>
      </c>
      <c r="AX729">
        <v>36172469</v>
      </c>
      <c r="AY729">
        <v>1</v>
      </c>
      <c r="AZ729">
        <v>0</v>
      </c>
      <c r="BA729">
        <v>718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Y729*Source!I1065</f>
        <v>0.65812500000000007</v>
      </c>
      <c r="CY729">
        <f>AB729</f>
        <v>21.3</v>
      </c>
      <c r="CZ729">
        <f>AF729</f>
        <v>2.7</v>
      </c>
      <c r="DA729">
        <f>AJ729</f>
        <v>7.89</v>
      </c>
      <c r="DB729">
        <f>ROUND((ROUND(AT729*CZ729,2)*1.25),6)</f>
        <v>4.5625</v>
      </c>
      <c r="DC729">
        <f>ROUND((ROUND(AT729*AG729,2)*1.25),6)</f>
        <v>0</v>
      </c>
    </row>
    <row r="730" spans="1:107">
      <c r="A730">
        <f>ROW(Source!A1065)</f>
        <v>1065</v>
      </c>
      <c r="B730">
        <v>33525518</v>
      </c>
      <c r="C730">
        <v>36172465</v>
      </c>
      <c r="D730">
        <v>35555088</v>
      </c>
      <c r="E730">
        <v>1</v>
      </c>
      <c r="F730">
        <v>1</v>
      </c>
      <c r="G730">
        <v>1</v>
      </c>
      <c r="H730">
        <v>2</v>
      </c>
      <c r="I730" t="s">
        <v>606</v>
      </c>
      <c r="J730" t="s">
        <v>658</v>
      </c>
      <c r="K730" t="s">
        <v>608</v>
      </c>
      <c r="L730">
        <v>1368</v>
      </c>
      <c r="N730">
        <v>1011</v>
      </c>
      <c r="O730" t="s">
        <v>585</v>
      </c>
      <c r="P730" t="s">
        <v>585</v>
      </c>
      <c r="Q730">
        <v>1</v>
      </c>
      <c r="W730">
        <v>0</v>
      </c>
      <c r="X730">
        <v>586434904</v>
      </c>
      <c r="Y730">
        <v>1.2500000000000001E-2</v>
      </c>
      <c r="AA730">
        <v>0</v>
      </c>
      <c r="AB730">
        <v>908.31</v>
      </c>
      <c r="AC730">
        <v>367.72</v>
      </c>
      <c r="AD730">
        <v>0</v>
      </c>
      <c r="AE730">
        <v>0</v>
      </c>
      <c r="AF730">
        <v>87.17</v>
      </c>
      <c r="AG730">
        <v>11.6</v>
      </c>
      <c r="AH730">
        <v>0</v>
      </c>
      <c r="AI730">
        <v>1</v>
      </c>
      <c r="AJ730">
        <v>10.42</v>
      </c>
      <c r="AK730">
        <v>31.7</v>
      </c>
      <c r="AL730">
        <v>1</v>
      </c>
      <c r="AN730">
        <v>0</v>
      </c>
      <c r="AO730">
        <v>1</v>
      </c>
      <c r="AP730">
        <v>1</v>
      </c>
      <c r="AQ730">
        <v>0</v>
      </c>
      <c r="AR730">
        <v>0</v>
      </c>
      <c r="AS730" t="s">
        <v>3</v>
      </c>
      <c r="AT730">
        <v>0.01</v>
      </c>
      <c r="AU730" t="s">
        <v>167</v>
      </c>
      <c r="AV730">
        <v>0</v>
      </c>
      <c r="AW730">
        <v>2</v>
      </c>
      <c r="AX730">
        <v>36172470</v>
      </c>
      <c r="AY730">
        <v>1</v>
      </c>
      <c r="AZ730">
        <v>0</v>
      </c>
      <c r="BA730">
        <v>719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Y730*Source!I1065</f>
        <v>4.8750000000000009E-3</v>
      </c>
      <c r="CY730">
        <f>AB730</f>
        <v>908.31</v>
      </c>
      <c r="CZ730">
        <f>AF730</f>
        <v>87.17</v>
      </c>
      <c r="DA730">
        <f>AJ730</f>
        <v>10.42</v>
      </c>
      <c r="DB730">
        <f>ROUND((ROUND(AT730*CZ730,2)*1.25),6)</f>
        <v>1.0874999999999999</v>
      </c>
      <c r="DC730">
        <f>ROUND((ROUND(AT730*AG730,2)*1.25),6)</f>
        <v>0.15</v>
      </c>
    </row>
    <row r="731" spans="1:107">
      <c r="A731">
        <f>ROW(Source!A1065)</f>
        <v>1065</v>
      </c>
      <c r="B731">
        <v>33525518</v>
      </c>
      <c r="C731">
        <v>36172465</v>
      </c>
      <c r="D731">
        <v>35552818</v>
      </c>
      <c r="E731">
        <v>1</v>
      </c>
      <c r="F731">
        <v>1</v>
      </c>
      <c r="G731">
        <v>1</v>
      </c>
      <c r="H731">
        <v>3</v>
      </c>
      <c r="I731" t="s">
        <v>659</v>
      </c>
      <c r="J731" t="s">
        <v>660</v>
      </c>
      <c r="K731" t="s">
        <v>661</v>
      </c>
      <c r="L731">
        <v>1308</v>
      </c>
      <c r="N731">
        <v>1003</v>
      </c>
      <c r="O731" t="s">
        <v>155</v>
      </c>
      <c r="P731" t="s">
        <v>155</v>
      </c>
      <c r="Q731">
        <v>100</v>
      </c>
      <c r="W731">
        <v>0</v>
      </c>
      <c r="X731">
        <v>-1755052483</v>
      </c>
      <c r="Y731">
        <v>0.68</v>
      </c>
      <c r="AA731">
        <v>528.80999999999995</v>
      </c>
      <c r="AB731">
        <v>0</v>
      </c>
      <c r="AC731">
        <v>0</v>
      </c>
      <c r="AD731">
        <v>0</v>
      </c>
      <c r="AE731">
        <v>99.4</v>
      </c>
      <c r="AF731">
        <v>0</v>
      </c>
      <c r="AG731">
        <v>0</v>
      </c>
      <c r="AH731">
        <v>0</v>
      </c>
      <c r="AI731">
        <v>5.32</v>
      </c>
      <c r="AJ731">
        <v>1</v>
      </c>
      <c r="AK731">
        <v>1</v>
      </c>
      <c r="AL731">
        <v>1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3</v>
      </c>
      <c r="AT731">
        <v>0.68</v>
      </c>
      <c r="AU731" t="s">
        <v>3</v>
      </c>
      <c r="AV731">
        <v>0</v>
      </c>
      <c r="AW731">
        <v>2</v>
      </c>
      <c r="AX731">
        <v>36172471</v>
      </c>
      <c r="AY731">
        <v>1</v>
      </c>
      <c r="AZ731">
        <v>0</v>
      </c>
      <c r="BA731">
        <v>720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Y731*Source!I1065</f>
        <v>0.26520000000000005</v>
      </c>
      <c r="CY731">
        <f>AA731</f>
        <v>528.80999999999995</v>
      </c>
      <c r="CZ731">
        <f>AE731</f>
        <v>99.4</v>
      </c>
      <c r="DA731">
        <f>AI731</f>
        <v>5.32</v>
      </c>
      <c r="DB731">
        <f t="shared" ref="DB731:DB736" si="56">ROUND(ROUND(AT731*CZ731,2),6)</f>
        <v>67.59</v>
      </c>
      <c r="DC731">
        <f t="shared" ref="DC731:DC736" si="57">ROUND(ROUND(AT731*AG731,2),6)</f>
        <v>0</v>
      </c>
    </row>
    <row r="732" spans="1:107">
      <c r="A732">
        <f>ROW(Source!A1065)</f>
        <v>1065</v>
      </c>
      <c r="B732">
        <v>33525518</v>
      </c>
      <c r="C732">
        <v>36172465</v>
      </c>
      <c r="D732">
        <v>29110964</v>
      </c>
      <c r="E732">
        <v>1</v>
      </c>
      <c r="F732">
        <v>1</v>
      </c>
      <c r="G732">
        <v>1</v>
      </c>
      <c r="H732">
        <v>3</v>
      </c>
      <c r="I732" t="s">
        <v>208</v>
      </c>
      <c r="J732" t="s">
        <v>210</v>
      </c>
      <c r="K732" t="s">
        <v>209</v>
      </c>
      <c r="L732">
        <v>1327</v>
      </c>
      <c r="N732">
        <v>1005</v>
      </c>
      <c r="O732" t="s">
        <v>184</v>
      </c>
      <c r="P732" t="s">
        <v>184</v>
      </c>
      <c r="Q732">
        <v>1</v>
      </c>
      <c r="W732">
        <v>0</v>
      </c>
      <c r="X732">
        <v>-100917442</v>
      </c>
      <c r="Y732">
        <v>102</v>
      </c>
      <c r="AA732">
        <v>516.15</v>
      </c>
      <c r="AB732">
        <v>0</v>
      </c>
      <c r="AC732">
        <v>0</v>
      </c>
      <c r="AD732">
        <v>0</v>
      </c>
      <c r="AE732">
        <v>82.19</v>
      </c>
      <c r="AF732">
        <v>0</v>
      </c>
      <c r="AG732">
        <v>0</v>
      </c>
      <c r="AH732">
        <v>0</v>
      </c>
      <c r="AI732">
        <v>6.28</v>
      </c>
      <c r="AJ732">
        <v>1</v>
      </c>
      <c r="AK732">
        <v>1</v>
      </c>
      <c r="AL732">
        <v>1</v>
      </c>
      <c r="AN732">
        <v>0</v>
      </c>
      <c r="AO732">
        <v>0</v>
      </c>
      <c r="AP732">
        <v>0</v>
      </c>
      <c r="AQ732">
        <v>0</v>
      </c>
      <c r="AR732">
        <v>0</v>
      </c>
      <c r="AS732" t="s">
        <v>3</v>
      </c>
      <c r="AT732">
        <v>102</v>
      </c>
      <c r="AU732" t="s">
        <v>3</v>
      </c>
      <c r="AV732">
        <v>0</v>
      </c>
      <c r="AW732">
        <v>1</v>
      </c>
      <c r="AX732">
        <v>-1</v>
      </c>
      <c r="AY732">
        <v>0</v>
      </c>
      <c r="AZ732">
        <v>0</v>
      </c>
      <c r="BA732" t="s">
        <v>3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Y732*Source!I1065</f>
        <v>39.78</v>
      </c>
      <c r="CY732">
        <f>AA732</f>
        <v>516.15</v>
      </c>
      <c r="CZ732">
        <f>AE732</f>
        <v>82.19</v>
      </c>
      <c r="DA732">
        <f>AI732</f>
        <v>6.28</v>
      </c>
      <c r="DB732">
        <f t="shared" si="56"/>
        <v>8383.3799999999992</v>
      </c>
      <c r="DC732">
        <f t="shared" si="57"/>
        <v>0</v>
      </c>
    </row>
    <row r="733" spans="1:107">
      <c r="A733">
        <f>ROW(Source!A1065)</f>
        <v>1065</v>
      </c>
      <c r="B733">
        <v>33525518</v>
      </c>
      <c r="C733">
        <v>36172465</v>
      </c>
      <c r="D733">
        <v>35553389</v>
      </c>
      <c r="E733">
        <v>1</v>
      </c>
      <c r="F733">
        <v>1</v>
      </c>
      <c r="G733">
        <v>1</v>
      </c>
      <c r="H733">
        <v>3</v>
      </c>
      <c r="I733" t="s">
        <v>662</v>
      </c>
      <c r="J733" t="s">
        <v>663</v>
      </c>
      <c r="K733" t="s">
        <v>664</v>
      </c>
      <c r="L733">
        <v>1346</v>
      </c>
      <c r="N733">
        <v>1009</v>
      </c>
      <c r="O733" t="s">
        <v>191</v>
      </c>
      <c r="P733" t="s">
        <v>191</v>
      </c>
      <c r="Q733">
        <v>1</v>
      </c>
      <c r="W733">
        <v>0</v>
      </c>
      <c r="X733">
        <v>-2074468820</v>
      </c>
      <c r="Y733">
        <v>27</v>
      </c>
      <c r="AA733">
        <v>207.8</v>
      </c>
      <c r="AB733">
        <v>0</v>
      </c>
      <c r="AC733">
        <v>0</v>
      </c>
      <c r="AD733">
        <v>0</v>
      </c>
      <c r="AE733">
        <v>26.71</v>
      </c>
      <c r="AF733">
        <v>0</v>
      </c>
      <c r="AG733">
        <v>0</v>
      </c>
      <c r="AH733">
        <v>0</v>
      </c>
      <c r="AI733">
        <v>7.78</v>
      </c>
      <c r="AJ733">
        <v>1</v>
      </c>
      <c r="AK733">
        <v>1</v>
      </c>
      <c r="AL733">
        <v>1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27</v>
      </c>
      <c r="AU733" t="s">
        <v>3</v>
      </c>
      <c r="AV733">
        <v>0</v>
      </c>
      <c r="AW733">
        <v>2</v>
      </c>
      <c r="AX733">
        <v>36172473</v>
      </c>
      <c r="AY733">
        <v>1</v>
      </c>
      <c r="AZ733">
        <v>0</v>
      </c>
      <c r="BA733">
        <v>722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Y733*Source!I1065</f>
        <v>10.530000000000001</v>
      </c>
      <c r="CY733">
        <f>AA733</f>
        <v>207.8</v>
      </c>
      <c r="CZ733">
        <f>AE733</f>
        <v>26.71</v>
      </c>
      <c r="DA733">
        <f>AI733</f>
        <v>7.78</v>
      </c>
      <c r="DB733">
        <f t="shared" si="56"/>
        <v>721.17</v>
      </c>
      <c r="DC733">
        <f t="shared" si="57"/>
        <v>0</v>
      </c>
    </row>
    <row r="734" spans="1:107">
      <c r="A734">
        <f>ROW(Source!A1067)</f>
        <v>1067</v>
      </c>
      <c r="B734">
        <v>33525518</v>
      </c>
      <c r="C734">
        <v>33621670</v>
      </c>
      <c r="D734">
        <v>18416200</v>
      </c>
      <c r="E734">
        <v>1</v>
      </c>
      <c r="F734">
        <v>1</v>
      </c>
      <c r="G734">
        <v>1</v>
      </c>
      <c r="H734">
        <v>1</v>
      </c>
      <c r="I734" t="s">
        <v>665</v>
      </c>
      <c r="J734" t="s">
        <v>3</v>
      </c>
      <c r="K734" t="s">
        <v>666</v>
      </c>
      <c r="L734">
        <v>1369</v>
      </c>
      <c r="N734">
        <v>1013</v>
      </c>
      <c r="O734" t="s">
        <v>579</v>
      </c>
      <c r="P734" t="s">
        <v>579</v>
      </c>
      <c r="Q734">
        <v>1</v>
      </c>
      <c r="W734">
        <v>0</v>
      </c>
      <c r="X734">
        <v>-1663475933</v>
      </c>
      <c r="Y734">
        <v>8.99</v>
      </c>
      <c r="AA734">
        <v>0</v>
      </c>
      <c r="AB734">
        <v>0</v>
      </c>
      <c r="AC734">
        <v>0</v>
      </c>
      <c r="AD734">
        <v>277.48</v>
      </c>
      <c r="AE734">
        <v>0</v>
      </c>
      <c r="AF734">
        <v>0</v>
      </c>
      <c r="AG734">
        <v>0</v>
      </c>
      <c r="AH734">
        <v>277.48</v>
      </c>
      <c r="AI734">
        <v>1</v>
      </c>
      <c r="AJ734">
        <v>1</v>
      </c>
      <c r="AK734">
        <v>1</v>
      </c>
      <c r="AL734">
        <v>1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8.99</v>
      </c>
      <c r="AU734" t="s">
        <v>3</v>
      </c>
      <c r="AV734">
        <v>1</v>
      </c>
      <c r="AW734">
        <v>2</v>
      </c>
      <c r="AX734">
        <v>33621674</v>
      </c>
      <c r="AY734">
        <v>1</v>
      </c>
      <c r="AZ734">
        <v>0</v>
      </c>
      <c r="BA734">
        <v>723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Y734*Source!I1067</f>
        <v>2.2546920000000004</v>
      </c>
      <c r="CY734">
        <f>AD734</f>
        <v>277.48</v>
      </c>
      <c r="CZ734">
        <f>AH734</f>
        <v>277.48</v>
      </c>
      <c r="DA734">
        <f>AL734</f>
        <v>1</v>
      </c>
      <c r="DB734">
        <f t="shared" si="56"/>
        <v>2494.5500000000002</v>
      </c>
      <c r="DC734">
        <f t="shared" si="57"/>
        <v>0</v>
      </c>
    </row>
    <row r="735" spans="1:107">
      <c r="A735">
        <f>ROW(Source!A1067)</f>
        <v>1067</v>
      </c>
      <c r="B735">
        <v>33525518</v>
      </c>
      <c r="C735">
        <v>33621670</v>
      </c>
      <c r="D735">
        <v>29111241</v>
      </c>
      <c r="E735">
        <v>1</v>
      </c>
      <c r="F735">
        <v>1</v>
      </c>
      <c r="G735">
        <v>1</v>
      </c>
      <c r="H735">
        <v>3</v>
      </c>
      <c r="I735" t="s">
        <v>667</v>
      </c>
      <c r="J735" t="s">
        <v>668</v>
      </c>
      <c r="K735" t="s">
        <v>669</v>
      </c>
      <c r="L735">
        <v>1346</v>
      </c>
      <c r="N735">
        <v>1009</v>
      </c>
      <c r="O735" t="s">
        <v>191</v>
      </c>
      <c r="P735" t="s">
        <v>191</v>
      </c>
      <c r="Q735">
        <v>1</v>
      </c>
      <c r="W735">
        <v>0</v>
      </c>
      <c r="X735">
        <v>1781035667</v>
      </c>
      <c r="Y735">
        <v>5.15</v>
      </c>
      <c r="AA735">
        <v>167.08</v>
      </c>
      <c r="AB735">
        <v>0</v>
      </c>
      <c r="AC735">
        <v>0</v>
      </c>
      <c r="AD735">
        <v>0</v>
      </c>
      <c r="AE735">
        <v>8.35</v>
      </c>
      <c r="AF735">
        <v>0</v>
      </c>
      <c r="AG735">
        <v>0</v>
      </c>
      <c r="AH735">
        <v>0</v>
      </c>
      <c r="AI735">
        <v>20.010000000000002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5.15</v>
      </c>
      <c r="AU735" t="s">
        <v>3</v>
      </c>
      <c r="AV735">
        <v>0</v>
      </c>
      <c r="AW735">
        <v>2</v>
      </c>
      <c r="AX735">
        <v>33621676</v>
      </c>
      <c r="AY735">
        <v>1</v>
      </c>
      <c r="AZ735">
        <v>0</v>
      </c>
      <c r="BA735">
        <v>725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Y735*Source!I1067</f>
        <v>1.2916200000000002</v>
      </c>
      <c r="CY735">
        <f>AA735</f>
        <v>167.08</v>
      </c>
      <c r="CZ735">
        <f>AE735</f>
        <v>8.35</v>
      </c>
      <c r="DA735">
        <f>AI735</f>
        <v>20.010000000000002</v>
      </c>
      <c r="DB735">
        <f t="shared" si="56"/>
        <v>43</v>
      </c>
      <c r="DC735">
        <f t="shared" si="57"/>
        <v>0</v>
      </c>
    </row>
    <row r="736" spans="1:107">
      <c r="A736">
        <f>ROW(Source!A1067)</f>
        <v>1067</v>
      </c>
      <c r="B736">
        <v>33525518</v>
      </c>
      <c r="C736">
        <v>33621670</v>
      </c>
      <c r="D736">
        <v>29110997</v>
      </c>
      <c r="E736">
        <v>1</v>
      </c>
      <c r="F736">
        <v>1</v>
      </c>
      <c r="G736">
        <v>1</v>
      </c>
      <c r="H736">
        <v>3</v>
      </c>
      <c r="I736" t="s">
        <v>670</v>
      </c>
      <c r="J736" t="s">
        <v>671</v>
      </c>
      <c r="K736" t="s">
        <v>672</v>
      </c>
      <c r="L736">
        <v>1301</v>
      </c>
      <c r="N736">
        <v>1003</v>
      </c>
      <c r="O736" t="s">
        <v>174</v>
      </c>
      <c r="P736" t="s">
        <v>174</v>
      </c>
      <c r="Q736">
        <v>1</v>
      </c>
      <c r="W736">
        <v>0</v>
      </c>
      <c r="X736">
        <v>1996222970</v>
      </c>
      <c r="Y736">
        <v>101</v>
      </c>
      <c r="AA736">
        <v>27.92</v>
      </c>
      <c r="AB736">
        <v>0</v>
      </c>
      <c r="AC736">
        <v>0</v>
      </c>
      <c r="AD736">
        <v>0</v>
      </c>
      <c r="AE736">
        <v>12.3</v>
      </c>
      <c r="AF736">
        <v>0</v>
      </c>
      <c r="AG736">
        <v>0</v>
      </c>
      <c r="AH736">
        <v>0</v>
      </c>
      <c r="AI736">
        <v>2.27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3</v>
      </c>
      <c r="AT736">
        <v>101</v>
      </c>
      <c r="AU736" t="s">
        <v>3</v>
      </c>
      <c r="AV736">
        <v>0</v>
      </c>
      <c r="AW736">
        <v>2</v>
      </c>
      <c r="AX736">
        <v>33621677</v>
      </c>
      <c r="AY736">
        <v>1</v>
      </c>
      <c r="AZ736">
        <v>0</v>
      </c>
      <c r="BA736">
        <v>726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Y736*Source!I1067</f>
        <v>25.330800000000004</v>
      </c>
      <c r="CY736">
        <f>AA736</f>
        <v>27.92</v>
      </c>
      <c r="CZ736">
        <f>AE736</f>
        <v>12.3</v>
      </c>
      <c r="DA736">
        <f>AI736</f>
        <v>2.27</v>
      </c>
      <c r="DB736">
        <f t="shared" si="56"/>
        <v>1242.3</v>
      </c>
      <c r="DC736">
        <f t="shared" si="57"/>
        <v>0</v>
      </c>
    </row>
    <row r="737" spans="1:107">
      <c r="A737">
        <f>ROW(Source!A1068)</f>
        <v>1068</v>
      </c>
      <c r="B737">
        <v>33525518</v>
      </c>
      <c r="C737">
        <v>35800097</v>
      </c>
      <c r="D737">
        <v>18409850</v>
      </c>
      <c r="E737">
        <v>1</v>
      </c>
      <c r="F737">
        <v>1</v>
      </c>
      <c r="G737">
        <v>1</v>
      </c>
      <c r="H737">
        <v>1</v>
      </c>
      <c r="I737" t="s">
        <v>673</v>
      </c>
      <c r="J737" t="s">
        <v>3</v>
      </c>
      <c r="K737" t="s">
        <v>674</v>
      </c>
      <c r="L737">
        <v>1369</v>
      </c>
      <c r="N737">
        <v>1013</v>
      </c>
      <c r="O737" t="s">
        <v>579</v>
      </c>
      <c r="P737" t="s">
        <v>579</v>
      </c>
      <c r="Q737">
        <v>1</v>
      </c>
      <c r="W737">
        <v>0</v>
      </c>
      <c r="X737">
        <v>855544366</v>
      </c>
      <c r="Y737">
        <v>102.35</v>
      </c>
      <c r="AA737">
        <v>0</v>
      </c>
      <c r="AB737">
        <v>0</v>
      </c>
      <c r="AC737">
        <v>0</v>
      </c>
      <c r="AD737">
        <v>257.86</v>
      </c>
      <c r="AE737">
        <v>0</v>
      </c>
      <c r="AF737">
        <v>0</v>
      </c>
      <c r="AG737">
        <v>0</v>
      </c>
      <c r="AH737">
        <v>257.86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1</v>
      </c>
      <c r="AQ737">
        <v>0</v>
      </c>
      <c r="AR737">
        <v>0</v>
      </c>
      <c r="AS737" t="s">
        <v>3</v>
      </c>
      <c r="AT737">
        <v>89</v>
      </c>
      <c r="AU737" t="s">
        <v>168</v>
      </c>
      <c r="AV737">
        <v>1</v>
      </c>
      <c r="AW737">
        <v>2</v>
      </c>
      <c r="AX737">
        <v>35800099</v>
      </c>
      <c r="AY737">
        <v>1</v>
      </c>
      <c r="AZ737">
        <v>0</v>
      </c>
      <c r="BA737">
        <v>727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Y737*Source!I1068</f>
        <v>75.227249999999998</v>
      </c>
      <c r="CY737">
        <f>AD737</f>
        <v>257.86</v>
      </c>
      <c r="CZ737">
        <f>AH737</f>
        <v>257.86</v>
      </c>
      <c r="DA737">
        <f>AL737</f>
        <v>1</v>
      </c>
      <c r="DB737">
        <f>ROUND((ROUND(AT737*CZ737,2)*1.15),6)</f>
        <v>26391.971000000001</v>
      </c>
      <c r="DC737">
        <f>ROUND((ROUND(AT737*AG737,2)*1.15),6)</f>
        <v>0</v>
      </c>
    </row>
    <row r="738" spans="1:107">
      <c r="A738">
        <f>ROW(Source!A1068)</f>
        <v>1068</v>
      </c>
      <c r="B738">
        <v>33525518</v>
      </c>
      <c r="C738">
        <v>35800097</v>
      </c>
      <c r="D738">
        <v>29173472</v>
      </c>
      <c r="E738">
        <v>1</v>
      </c>
      <c r="F738">
        <v>1</v>
      </c>
      <c r="G738">
        <v>1</v>
      </c>
      <c r="H738">
        <v>2</v>
      </c>
      <c r="I738" t="s">
        <v>643</v>
      </c>
      <c r="J738" t="s">
        <v>644</v>
      </c>
      <c r="K738" t="s">
        <v>645</v>
      </c>
      <c r="L738">
        <v>1368</v>
      </c>
      <c r="N738">
        <v>1011</v>
      </c>
      <c r="O738" t="s">
        <v>585</v>
      </c>
      <c r="P738" t="s">
        <v>585</v>
      </c>
      <c r="Q738">
        <v>1</v>
      </c>
      <c r="W738">
        <v>0</v>
      </c>
      <c r="X738">
        <v>275932499</v>
      </c>
      <c r="Y738">
        <v>2.7</v>
      </c>
      <c r="AA738">
        <v>0</v>
      </c>
      <c r="AB738">
        <v>12.75</v>
      </c>
      <c r="AC738">
        <v>0</v>
      </c>
      <c r="AD738">
        <v>0</v>
      </c>
      <c r="AE738">
        <v>0</v>
      </c>
      <c r="AF738">
        <v>3</v>
      </c>
      <c r="AG738">
        <v>0</v>
      </c>
      <c r="AH738">
        <v>0</v>
      </c>
      <c r="AI738">
        <v>1</v>
      </c>
      <c r="AJ738">
        <v>4.25</v>
      </c>
      <c r="AK738">
        <v>31.7</v>
      </c>
      <c r="AL738">
        <v>1</v>
      </c>
      <c r="AN738">
        <v>0</v>
      </c>
      <c r="AO738">
        <v>1</v>
      </c>
      <c r="AP738">
        <v>1</v>
      </c>
      <c r="AQ738">
        <v>0</v>
      </c>
      <c r="AR738">
        <v>0</v>
      </c>
      <c r="AS738" t="s">
        <v>3</v>
      </c>
      <c r="AT738">
        <v>2.16</v>
      </c>
      <c r="AU738" t="s">
        <v>167</v>
      </c>
      <c r="AV738">
        <v>0</v>
      </c>
      <c r="AW738">
        <v>2</v>
      </c>
      <c r="AX738">
        <v>35800100</v>
      </c>
      <c r="AY738">
        <v>1</v>
      </c>
      <c r="AZ738">
        <v>0</v>
      </c>
      <c r="BA738">
        <v>728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Y738*Source!I1068</f>
        <v>1.9845000000000002</v>
      </c>
      <c r="CY738">
        <f>AB738</f>
        <v>12.75</v>
      </c>
      <c r="CZ738">
        <f>AF738</f>
        <v>3</v>
      </c>
      <c r="DA738">
        <f>AJ738</f>
        <v>4.25</v>
      </c>
      <c r="DB738">
        <f>ROUND((ROUND(AT738*CZ738,2)*1.25),6)</f>
        <v>8.1</v>
      </c>
      <c r="DC738">
        <f>ROUND((ROUND(AT738*AG738,2)*1.25),6)</f>
        <v>0</v>
      </c>
    </row>
    <row r="739" spans="1:107">
      <c r="A739">
        <f>ROW(Source!A1068)</f>
        <v>1068</v>
      </c>
      <c r="B739">
        <v>33525518</v>
      </c>
      <c r="C739">
        <v>35800097</v>
      </c>
      <c r="D739">
        <v>29174538</v>
      </c>
      <c r="E739">
        <v>1</v>
      </c>
      <c r="F739">
        <v>1</v>
      </c>
      <c r="G739">
        <v>1</v>
      </c>
      <c r="H739">
        <v>2</v>
      </c>
      <c r="I739" t="s">
        <v>675</v>
      </c>
      <c r="J739" t="s">
        <v>676</v>
      </c>
      <c r="K739" t="s">
        <v>677</v>
      </c>
      <c r="L739">
        <v>1368</v>
      </c>
      <c r="N739">
        <v>1011</v>
      </c>
      <c r="O739" t="s">
        <v>585</v>
      </c>
      <c r="P739" t="s">
        <v>585</v>
      </c>
      <c r="Q739">
        <v>1</v>
      </c>
      <c r="W739">
        <v>0</v>
      </c>
      <c r="X739">
        <v>1107538725</v>
      </c>
      <c r="Y739">
        <v>0.58749999999999991</v>
      </c>
      <c r="AA739">
        <v>0</v>
      </c>
      <c r="AB739">
        <v>187.1</v>
      </c>
      <c r="AC739">
        <v>0</v>
      </c>
      <c r="AD739">
        <v>0</v>
      </c>
      <c r="AE739">
        <v>0</v>
      </c>
      <c r="AF739">
        <v>33.590000000000003</v>
      </c>
      <c r="AG739">
        <v>0</v>
      </c>
      <c r="AH739">
        <v>0</v>
      </c>
      <c r="AI739">
        <v>1</v>
      </c>
      <c r="AJ739">
        <v>5.57</v>
      </c>
      <c r="AK739">
        <v>31.7</v>
      </c>
      <c r="AL739">
        <v>1</v>
      </c>
      <c r="AN739">
        <v>0</v>
      </c>
      <c r="AO739">
        <v>1</v>
      </c>
      <c r="AP739">
        <v>1</v>
      </c>
      <c r="AQ739">
        <v>0</v>
      </c>
      <c r="AR739">
        <v>0</v>
      </c>
      <c r="AS739" t="s">
        <v>3</v>
      </c>
      <c r="AT739">
        <v>0.47</v>
      </c>
      <c r="AU739" t="s">
        <v>167</v>
      </c>
      <c r="AV739">
        <v>0</v>
      </c>
      <c r="AW739">
        <v>2</v>
      </c>
      <c r="AX739">
        <v>35800101</v>
      </c>
      <c r="AY739">
        <v>1</v>
      </c>
      <c r="AZ739">
        <v>0</v>
      </c>
      <c r="BA739">
        <v>729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Y739*Source!I1068</f>
        <v>0.43181249999999993</v>
      </c>
      <c r="CY739">
        <f>AB739</f>
        <v>187.1</v>
      </c>
      <c r="CZ739">
        <f>AF739</f>
        <v>33.590000000000003</v>
      </c>
      <c r="DA739">
        <f>AJ739</f>
        <v>5.57</v>
      </c>
      <c r="DB739">
        <f>ROUND((ROUND(AT739*CZ739,2)*1.25),6)</f>
        <v>19.737500000000001</v>
      </c>
      <c r="DC739">
        <f>ROUND((ROUND(AT739*AG739,2)*1.25),6)</f>
        <v>0</v>
      </c>
    </row>
    <row r="740" spans="1:107">
      <c r="A740">
        <f>ROW(Source!A1068)</f>
        <v>1068</v>
      </c>
      <c r="B740">
        <v>33525518</v>
      </c>
      <c r="C740">
        <v>35800097</v>
      </c>
      <c r="D740">
        <v>29174580</v>
      </c>
      <c r="E740">
        <v>1</v>
      </c>
      <c r="F740">
        <v>1</v>
      </c>
      <c r="G740">
        <v>1</v>
      </c>
      <c r="H740">
        <v>2</v>
      </c>
      <c r="I740" t="s">
        <v>678</v>
      </c>
      <c r="J740" t="s">
        <v>679</v>
      </c>
      <c r="K740" t="s">
        <v>680</v>
      </c>
      <c r="L740">
        <v>1368</v>
      </c>
      <c r="N740">
        <v>1011</v>
      </c>
      <c r="O740" t="s">
        <v>585</v>
      </c>
      <c r="P740" t="s">
        <v>585</v>
      </c>
      <c r="Q740">
        <v>1</v>
      </c>
      <c r="W740">
        <v>0</v>
      </c>
      <c r="X740">
        <v>-169468834</v>
      </c>
      <c r="Y740">
        <v>0.66250000000000009</v>
      </c>
      <c r="AA740">
        <v>0</v>
      </c>
      <c r="AB740">
        <v>31.87</v>
      </c>
      <c r="AC740">
        <v>0</v>
      </c>
      <c r="AD740">
        <v>0</v>
      </c>
      <c r="AE740">
        <v>0</v>
      </c>
      <c r="AF740">
        <v>2.08</v>
      </c>
      <c r="AG740">
        <v>0</v>
      </c>
      <c r="AH740">
        <v>0</v>
      </c>
      <c r="AI740">
        <v>1</v>
      </c>
      <c r="AJ740">
        <v>15.32</v>
      </c>
      <c r="AK740">
        <v>31.7</v>
      </c>
      <c r="AL740">
        <v>1</v>
      </c>
      <c r="AN740">
        <v>0</v>
      </c>
      <c r="AO740">
        <v>1</v>
      </c>
      <c r="AP740">
        <v>1</v>
      </c>
      <c r="AQ740">
        <v>0</v>
      </c>
      <c r="AR740">
        <v>0</v>
      </c>
      <c r="AS740" t="s">
        <v>3</v>
      </c>
      <c r="AT740">
        <v>0.53</v>
      </c>
      <c r="AU740" t="s">
        <v>167</v>
      </c>
      <c r="AV740">
        <v>0</v>
      </c>
      <c r="AW740">
        <v>2</v>
      </c>
      <c r="AX740">
        <v>35800102</v>
      </c>
      <c r="AY740">
        <v>1</v>
      </c>
      <c r="AZ740">
        <v>0</v>
      </c>
      <c r="BA740">
        <v>730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Y740*Source!I1068</f>
        <v>0.48693750000000008</v>
      </c>
      <c r="CY740">
        <f>AB740</f>
        <v>31.87</v>
      </c>
      <c r="CZ740">
        <f>AF740</f>
        <v>2.08</v>
      </c>
      <c r="DA740">
        <f>AJ740</f>
        <v>15.32</v>
      </c>
      <c r="DB740">
        <f>ROUND((ROUND(AT740*CZ740,2)*1.25),6)</f>
        <v>1.375</v>
      </c>
      <c r="DC740">
        <f>ROUND((ROUND(AT740*AG740,2)*1.25),6)</f>
        <v>0</v>
      </c>
    </row>
    <row r="741" spans="1:107">
      <c r="A741">
        <f>ROW(Source!A1068)</f>
        <v>1068</v>
      </c>
      <c r="B741">
        <v>33525518</v>
      </c>
      <c r="C741">
        <v>35800097</v>
      </c>
      <c r="D741">
        <v>29108656</v>
      </c>
      <c r="E741">
        <v>1</v>
      </c>
      <c r="F741">
        <v>1</v>
      </c>
      <c r="G741">
        <v>1</v>
      </c>
      <c r="H741">
        <v>3</v>
      </c>
      <c r="I741" t="s">
        <v>497</v>
      </c>
      <c r="J741" t="s">
        <v>499</v>
      </c>
      <c r="K741" t="s">
        <v>498</v>
      </c>
      <c r="L741">
        <v>1354</v>
      </c>
      <c r="N741">
        <v>1010</v>
      </c>
      <c r="O741" t="s">
        <v>238</v>
      </c>
      <c r="P741" t="s">
        <v>238</v>
      </c>
      <c r="Q741">
        <v>1</v>
      </c>
      <c r="W741">
        <v>0</v>
      </c>
      <c r="X741">
        <v>1057373551</v>
      </c>
      <c r="Y741">
        <v>7</v>
      </c>
      <c r="AA741">
        <v>103.61</v>
      </c>
      <c r="AB741">
        <v>0</v>
      </c>
      <c r="AC741">
        <v>0</v>
      </c>
      <c r="AD741">
        <v>0</v>
      </c>
      <c r="AE741">
        <v>13.87</v>
      </c>
      <c r="AF741">
        <v>0</v>
      </c>
      <c r="AG741">
        <v>0</v>
      </c>
      <c r="AH741">
        <v>0</v>
      </c>
      <c r="AI741">
        <v>7.47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7</v>
      </c>
      <c r="AU741" t="s">
        <v>3</v>
      </c>
      <c r="AV741">
        <v>0</v>
      </c>
      <c r="AW741">
        <v>2</v>
      </c>
      <c r="AX741">
        <v>35800103</v>
      </c>
      <c r="AY741">
        <v>1</v>
      </c>
      <c r="AZ741">
        <v>0</v>
      </c>
      <c r="BA741">
        <v>731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Y741*Source!I1068</f>
        <v>5.1449999999999996</v>
      </c>
      <c r="CY741">
        <f t="shared" ref="CY741:CY755" si="58">AA741</f>
        <v>103.61</v>
      </c>
      <c r="CZ741">
        <f t="shared" ref="CZ741:CZ755" si="59">AE741</f>
        <v>13.87</v>
      </c>
      <c r="DA741">
        <f t="shared" ref="DA741:DA755" si="60">AI741</f>
        <v>7.47</v>
      </c>
      <c r="DB741">
        <f t="shared" ref="DB741:DB775" si="61">ROUND(ROUND(AT741*CZ741,2),6)</f>
        <v>97.09</v>
      </c>
      <c r="DC741">
        <f t="shared" ref="DC741:DC775" si="62">ROUND(ROUND(AT741*AG741,2),6)</f>
        <v>0</v>
      </c>
    </row>
    <row r="742" spans="1:107">
      <c r="A742">
        <f>ROW(Source!A1068)</f>
        <v>1068</v>
      </c>
      <c r="B742">
        <v>33525518</v>
      </c>
      <c r="C742">
        <v>35800097</v>
      </c>
      <c r="D742">
        <v>29109354</v>
      </c>
      <c r="E742">
        <v>1</v>
      </c>
      <c r="F742">
        <v>1</v>
      </c>
      <c r="G742">
        <v>1</v>
      </c>
      <c r="H742">
        <v>3</v>
      </c>
      <c r="I742" t="s">
        <v>493</v>
      </c>
      <c r="J742" t="s">
        <v>495</v>
      </c>
      <c r="K742" t="s">
        <v>494</v>
      </c>
      <c r="L742">
        <v>1346</v>
      </c>
      <c r="N742">
        <v>1009</v>
      </c>
      <c r="O742" t="s">
        <v>191</v>
      </c>
      <c r="P742" t="s">
        <v>191</v>
      </c>
      <c r="Q742">
        <v>1</v>
      </c>
      <c r="W742">
        <v>0</v>
      </c>
      <c r="X742">
        <v>-882693383</v>
      </c>
      <c r="Y742">
        <v>10</v>
      </c>
      <c r="AA742">
        <v>60.74</v>
      </c>
      <c r="AB742">
        <v>0</v>
      </c>
      <c r="AC742">
        <v>0</v>
      </c>
      <c r="AD742">
        <v>0</v>
      </c>
      <c r="AE742">
        <v>46.72</v>
      </c>
      <c r="AF742">
        <v>0</v>
      </c>
      <c r="AG742">
        <v>0</v>
      </c>
      <c r="AH742">
        <v>0</v>
      </c>
      <c r="AI742">
        <v>1.3</v>
      </c>
      <c r="AJ742">
        <v>1</v>
      </c>
      <c r="AK742">
        <v>1</v>
      </c>
      <c r="AL742">
        <v>1</v>
      </c>
      <c r="AN742">
        <v>0</v>
      </c>
      <c r="AO742">
        <v>1</v>
      </c>
      <c r="AP742">
        <v>0</v>
      </c>
      <c r="AQ742">
        <v>0</v>
      </c>
      <c r="AR742">
        <v>0</v>
      </c>
      <c r="AS742" t="s">
        <v>3</v>
      </c>
      <c r="AT742">
        <v>10</v>
      </c>
      <c r="AU742" t="s">
        <v>3</v>
      </c>
      <c r="AV742">
        <v>0</v>
      </c>
      <c r="AW742">
        <v>2</v>
      </c>
      <c r="AX742">
        <v>35800104</v>
      </c>
      <c r="AY742">
        <v>1</v>
      </c>
      <c r="AZ742">
        <v>0</v>
      </c>
      <c r="BA742">
        <v>732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Y742*Source!I1068</f>
        <v>7.35</v>
      </c>
      <c r="CY742">
        <f t="shared" si="58"/>
        <v>60.74</v>
      </c>
      <c r="CZ742">
        <f t="shared" si="59"/>
        <v>46.72</v>
      </c>
      <c r="DA742">
        <f t="shared" si="60"/>
        <v>1.3</v>
      </c>
      <c r="DB742">
        <f t="shared" si="61"/>
        <v>467.2</v>
      </c>
      <c r="DC742">
        <f t="shared" si="62"/>
        <v>0</v>
      </c>
    </row>
    <row r="743" spans="1:107">
      <c r="A743">
        <f>ROW(Source!A1068)</f>
        <v>1068</v>
      </c>
      <c r="B743">
        <v>33525518</v>
      </c>
      <c r="C743">
        <v>35800097</v>
      </c>
      <c r="D743">
        <v>29109414</v>
      </c>
      <c r="E743">
        <v>1</v>
      </c>
      <c r="F743">
        <v>1</v>
      </c>
      <c r="G743">
        <v>1</v>
      </c>
      <c r="H743">
        <v>3</v>
      </c>
      <c r="I743" t="s">
        <v>489</v>
      </c>
      <c r="J743" t="s">
        <v>491</v>
      </c>
      <c r="K743" t="s">
        <v>490</v>
      </c>
      <c r="L743">
        <v>1346</v>
      </c>
      <c r="N743">
        <v>1009</v>
      </c>
      <c r="O743" t="s">
        <v>191</v>
      </c>
      <c r="P743" t="s">
        <v>191</v>
      </c>
      <c r="Q743">
        <v>1</v>
      </c>
      <c r="W743">
        <v>0</v>
      </c>
      <c r="X743">
        <v>1092262719</v>
      </c>
      <c r="Y743">
        <v>119</v>
      </c>
      <c r="AA743">
        <v>9.8800000000000008</v>
      </c>
      <c r="AB743">
        <v>0</v>
      </c>
      <c r="AC743">
        <v>0</v>
      </c>
      <c r="AD743">
        <v>0</v>
      </c>
      <c r="AE743">
        <v>1.58</v>
      </c>
      <c r="AF743">
        <v>0</v>
      </c>
      <c r="AG743">
        <v>0</v>
      </c>
      <c r="AH743">
        <v>0</v>
      </c>
      <c r="AI743">
        <v>6.25</v>
      </c>
      <c r="AJ743">
        <v>1</v>
      </c>
      <c r="AK743">
        <v>1</v>
      </c>
      <c r="AL743">
        <v>1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3</v>
      </c>
      <c r="AT743">
        <v>119</v>
      </c>
      <c r="AU743" t="s">
        <v>3</v>
      </c>
      <c r="AV743">
        <v>0</v>
      </c>
      <c r="AW743">
        <v>2</v>
      </c>
      <c r="AX743">
        <v>35800105</v>
      </c>
      <c r="AY743">
        <v>1</v>
      </c>
      <c r="AZ743">
        <v>0</v>
      </c>
      <c r="BA743">
        <v>733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Y743*Source!I1068</f>
        <v>87.465000000000003</v>
      </c>
      <c r="CY743">
        <f t="shared" si="58"/>
        <v>9.8800000000000008</v>
      </c>
      <c r="CZ743">
        <f t="shared" si="59"/>
        <v>1.58</v>
      </c>
      <c r="DA743">
        <f t="shared" si="60"/>
        <v>6.25</v>
      </c>
      <c r="DB743">
        <f t="shared" si="61"/>
        <v>188.02</v>
      </c>
      <c r="DC743">
        <f t="shared" si="62"/>
        <v>0</v>
      </c>
    </row>
    <row r="744" spans="1:107">
      <c r="A744">
        <f>ROW(Source!A1068)</f>
        <v>1068</v>
      </c>
      <c r="B744">
        <v>33525518</v>
      </c>
      <c r="C744">
        <v>35800097</v>
      </c>
      <c r="D744">
        <v>29109781</v>
      </c>
      <c r="E744">
        <v>1</v>
      </c>
      <c r="F744">
        <v>1</v>
      </c>
      <c r="G744">
        <v>1</v>
      </c>
      <c r="H744">
        <v>3</v>
      </c>
      <c r="I744" t="s">
        <v>681</v>
      </c>
      <c r="J744" t="s">
        <v>682</v>
      </c>
      <c r="K744" t="s">
        <v>683</v>
      </c>
      <c r="L744">
        <v>1346</v>
      </c>
      <c r="N744">
        <v>1009</v>
      </c>
      <c r="O744" t="s">
        <v>191</v>
      </c>
      <c r="P744" t="s">
        <v>191</v>
      </c>
      <c r="Q744">
        <v>1</v>
      </c>
      <c r="W744">
        <v>0</v>
      </c>
      <c r="X744">
        <v>-306339415</v>
      </c>
      <c r="Y744">
        <v>9</v>
      </c>
      <c r="AA744">
        <v>60.38</v>
      </c>
      <c r="AB744">
        <v>0</v>
      </c>
      <c r="AC744">
        <v>0</v>
      </c>
      <c r="AD744">
        <v>0</v>
      </c>
      <c r="AE744">
        <v>11.12</v>
      </c>
      <c r="AF744">
        <v>0</v>
      </c>
      <c r="AG744">
        <v>0</v>
      </c>
      <c r="AH744">
        <v>0</v>
      </c>
      <c r="AI744">
        <v>5.43</v>
      </c>
      <c r="AJ744">
        <v>1</v>
      </c>
      <c r="AK744">
        <v>1</v>
      </c>
      <c r="AL744">
        <v>1</v>
      </c>
      <c r="AN744">
        <v>0</v>
      </c>
      <c r="AO744">
        <v>1</v>
      </c>
      <c r="AP744">
        <v>0</v>
      </c>
      <c r="AQ744">
        <v>0</v>
      </c>
      <c r="AR744">
        <v>0</v>
      </c>
      <c r="AS744" t="s">
        <v>3</v>
      </c>
      <c r="AT744">
        <v>9</v>
      </c>
      <c r="AU744" t="s">
        <v>3</v>
      </c>
      <c r="AV744">
        <v>0</v>
      </c>
      <c r="AW744">
        <v>2</v>
      </c>
      <c r="AX744">
        <v>35800106</v>
      </c>
      <c r="AY744">
        <v>1</v>
      </c>
      <c r="AZ744">
        <v>0</v>
      </c>
      <c r="BA744">
        <v>734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Y744*Source!I1068</f>
        <v>6.6150000000000002</v>
      </c>
      <c r="CY744">
        <f t="shared" si="58"/>
        <v>60.38</v>
      </c>
      <c r="CZ744">
        <f t="shared" si="59"/>
        <v>11.12</v>
      </c>
      <c r="DA744">
        <f t="shared" si="60"/>
        <v>5.43</v>
      </c>
      <c r="DB744">
        <f t="shared" si="61"/>
        <v>100.08</v>
      </c>
      <c r="DC744">
        <f t="shared" si="62"/>
        <v>0</v>
      </c>
    </row>
    <row r="745" spans="1:107">
      <c r="A745">
        <f>ROW(Source!A1068)</f>
        <v>1068</v>
      </c>
      <c r="B745">
        <v>33525518</v>
      </c>
      <c r="C745">
        <v>35800097</v>
      </c>
      <c r="D745">
        <v>29109782</v>
      </c>
      <c r="E745">
        <v>1</v>
      </c>
      <c r="F745">
        <v>1</v>
      </c>
      <c r="G745">
        <v>1</v>
      </c>
      <c r="H745">
        <v>3</v>
      </c>
      <c r="I745" t="s">
        <v>684</v>
      </c>
      <c r="J745" t="s">
        <v>685</v>
      </c>
      <c r="K745" t="s">
        <v>686</v>
      </c>
      <c r="L745">
        <v>1346</v>
      </c>
      <c r="N745">
        <v>1009</v>
      </c>
      <c r="O745" t="s">
        <v>191</v>
      </c>
      <c r="P745" t="s">
        <v>191</v>
      </c>
      <c r="Q745">
        <v>1</v>
      </c>
      <c r="W745">
        <v>0</v>
      </c>
      <c r="X745">
        <v>-71279152</v>
      </c>
      <c r="Y745">
        <v>85</v>
      </c>
      <c r="AA745">
        <v>16.309999999999999</v>
      </c>
      <c r="AB745">
        <v>0</v>
      </c>
      <c r="AC745">
        <v>0</v>
      </c>
      <c r="AD745">
        <v>0</v>
      </c>
      <c r="AE745">
        <v>4.3600000000000003</v>
      </c>
      <c r="AF745">
        <v>0</v>
      </c>
      <c r="AG745">
        <v>0</v>
      </c>
      <c r="AH745">
        <v>0</v>
      </c>
      <c r="AI745">
        <v>3.74</v>
      </c>
      <c r="AJ745">
        <v>1</v>
      </c>
      <c r="AK745">
        <v>1</v>
      </c>
      <c r="AL745">
        <v>1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85</v>
      </c>
      <c r="AU745" t="s">
        <v>3</v>
      </c>
      <c r="AV745">
        <v>0</v>
      </c>
      <c r="AW745">
        <v>2</v>
      </c>
      <c r="AX745">
        <v>35800107</v>
      </c>
      <c r="AY745">
        <v>1</v>
      </c>
      <c r="AZ745">
        <v>0</v>
      </c>
      <c r="BA745">
        <v>735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Y745*Source!I1068</f>
        <v>62.475000000000001</v>
      </c>
      <c r="CY745">
        <f t="shared" si="58"/>
        <v>16.309999999999999</v>
      </c>
      <c r="CZ745">
        <f t="shared" si="59"/>
        <v>4.3600000000000003</v>
      </c>
      <c r="DA745">
        <f t="shared" si="60"/>
        <v>3.74</v>
      </c>
      <c r="DB745">
        <f t="shared" si="61"/>
        <v>370.6</v>
      </c>
      <c r="DC745">
        <f t="shared" si="62"/>
        <v>0</v>
      </c>
    </row>
    <row r="746" spans="1:107">
      <c r="A746">
        <f>ROW(Source!A1068)</f>
        <v>1068</v>
      </c>
      <c r="B746">
        <v>33525518</v>
      </c>
      <c r="C746">
        <v>35800097</v>
      </c>
      <c r="D746">
        <v>29110699</v>
      </c>
      <c r="E746">
        <v>1</v>
      </c>
      <c r="F746">
        <v>1</v>
      </c>
      <c r="G746">
        <v>1</v>
      </c>
      <c r="H746">
        <v>3</v>
      </c>
      <c r="I746" t="s">
        <v>481</v>
      </c>
      <c r="J746" t="s">
        <v>483</v>
      </c>
      <c r="K746" t="s">
        <v>482</v>
      </c>
      <c r="L746">
        <v>1301</v>
      </c>
      <c r="N746">
        <v>1003</v>
      </c>
      <c r="O746" t="s">
        <v>174</v>
      </c>
      <c r="P746" t="s">
        <v>174</v>
      </c>
      <c r="Q746">
        <v>1</v>
      </c>
      <c r="W746">
        <v>0</v>
      </c>
      <c r="X746">
        <v>1063889258</v>
      </c>
      <c r="Y746">
        <v>120</v>
      </c>
      <c r="AA746">
        <v>1.23</v>
      </c>
      <c r="AB746">
        <v>0</v>
      </c>
      <c r="AC746">
        <v>0</v>
      </c>
      <c r="AD746">
        <v>0</v>
      </c>
      <c r="AE746">
        <v>0.17</v>
      </c>
      <c r="AF746">
        <v>0</v>
      </c>
      <c r="AG746">
        <v>0</v>
      </c>
      <c r="AH746">
        <v>0</v>
      </c>
      <c r="AI746">
        <v>7.24</v>
      </c>
      <c r="AJ746">
        <v>1</v>
      </c>
      <c r="AK746">
        <v>1</v>
      </c>
      <c r="AL746">
        <v>1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120</v>
      </c>
      <c r="AU746" t="s">
        <v>3</v>
      </c>
      <c r="AV746">
        <v>0</v>
      </c>
      <c r="AW746">
        <v>2</v>
      </c>
      <c r="AX746">
        <v>35800108</v>
      </c>
      <c r="AY746">
        <v>1</v>
      </c>
      <c r="AZ746">
        <v>0</v>
      </c>
      <c r="BA746">
        <v>736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Y746*Source!I1068</f>
        <v>88.2</v>
      </c>
      <c r="CY746">
        <f t="shared" si="58"/>
        <v>1.23</v>
      </c>
      <c r="CZ746">
        <f t="shared" si="59"/>
        <v>0.17</v>
      </c>
      <c r="DA746">
        <f t="shared" si="60"/>
        <v>7.24</v>
      </c>
      <c r="DB746">
        <f t="shared" si="61"/>
        <v>20.399999999999999</v>
      </c>
      <c r="DC746">
        <f t="shared" si="62"/>
        <v>0</v>
      </c>
    </row>
    <row r="747" spans="1:107">
      <c r="A747">
        <f>ROW(Source!A1068)</f>
        <v>1068</v>
      </c>
      <c r="B747">
        <v>33525518</v>
      </c>
      <c r="C747">
        <v>35800097</v>
      </c>
      <c r="D747">
        <v>29110797</v>
      </c>
      <c r="E747">
        <v>1</v>
      </c>
      <c r="F747">
        <v>1</v>
      </c>
      <c r="G747">
        <v>1</v>
      </c>
      <c r="H747">
        <v>3</v>
      </c>
      <c r="I747" t="s">
        <v>477</v>
      </c>
      <c r="J747" t="s">
        <v>479</v>
      </c>
      <c r="K747" t="s">
        <v>478</v>
      </c>
      <c r="L747">
        <v>1301</v>
      </c>
      <c r="N747">
        <v>1003</v>
      </c>
      <c r="O747" t="s">
        <v>174</v>
      </c>
      <c r="P747" t="s">
        <v>174</v>
      </c>
      <c r="Q747">
        <v>1</v>
      </c>
      <c r="W747">
        <v>0</v>
      </c>
      <c r="X747">
        <v>1919953005</v>
      </c>
      <c r="Y747">
        <v>82</v>
      </c>
      <c r="AA747">
        <v>15.5</v>
      </c>
      <c r="AB747">
        <v>0</v>
      </c>
      <c r="AC747">
        <v>0</v>
      </c>
      <c r="AD747">
        <v>0</v>
      </c>
      <c r="AE747">
        <v>1.74</v>
      </c>
      <c r="AF747">
        <v>0</v>
      </c>
      <c r="AG747">
        <v>0</v>
      </c>
      <c r="AH747">
        <v>0</v>
      </c>
      <c r="AI747">
        <v>8.91</v>
      </c>
      <c r="AJ747">
        <v>1</v>
      </c>
      <c r="AK747">
        <v>1</v>
      </c>
      <c r="AL747">
        <v>1</v>
      </c>
      <c r="AN747">
        <v>0</v>
      </c>
      <c r="AO747">
        <v>1</v>
      </c>
      <c r="AP747">
        <v>0</v>
      </c>
      <c r="AQ747">
        <v>0</v>
      </c>
      <c r="AR747">
        <v>0</v>
      </c>
      <c r="AS747" t="s">
        <v>3</v>
      </c>
      <c r="AT747">
        <v>82</v>
      </c>
      <c r="AU747" t="s">
        <v>3</v>
      </c>
      <c r="AV747">
        <v>0</v>
      </c>
      <c r="AW747">
        <v>2</v>
      </c>
      <c r="AX747">
        <v>35800109</v>
      </c>
      <c r="AY747">
        <v>1</v>
      </c>
      <c r="AZ747">
        <v>0</v>
      </c>
      <c r="BA747">
        <v>737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Y747*Source!I1068</f>
        <v>60.269999999999996</v>
      </c>
      <c r="CY747">
        <f t="shared" si="58"/>
        <v>15.5</v>
      </c>
      <c r="CZ747">
        <f t="shared" si="59"/>
        <v>1.74</v>
      </c>
      <c r="DA747">
        <f t="shared" si="60"/>
        <v>8.91</v>
      </c>
      <c r="DB747">
        <f t="shared" si="61"/>
        <v>142.68</v>
      </c>
      <c r="DC747">
        <f t="shared" si="62"/>
        <v>0</v>
      </c>
    </row>
    <row r="748" spans="1:107">
      <c r="A748">
        <f>ROW(Source!A1068)</f>
        <v>1068</v>
      </c>
      <c r="B748">
        <v>33525518</v>
      </c>
      <c r="C748">
        <v>35800097</v>
      </c>
      <c r="D748">
        <v>29110815</v>
      </c>
      <c r="E748">
        <v>1</v>
      </c>
      <c r="F748">
        <v>1</v>
      </c>
      <c r="G748">
        <v>1</v>
      </c>
      <c r="H748">
        <v>3</v>
      </c>
      <c r="I748" t="s">
        <v>687</v>
      </c>
      <c r="J748" t="s">
        <v>688</v>
      </c>
      <c r="K748" t="s">
        <v>689</v>
      </c>
      <c r="L748">
        <v>1301</v>
      </c>
      <c r="N748">
        <v>1003</v>
      </c>
      <c r="O748" t="s">
        <v>174</v>
      </c>
      <c r="P748" t="s">
        <v>174</v>
      </c>
      <c r="Q748">
        <v>1</v>
      </c>
      <c r="W748">
        <v>0</v>
      </c>
      <c r="X748">
        <v>-1169660804</v>
      </c>
      <c r="Y748">
        <v>116</v>
      </c>
      <c r="AA748">
        <v>6.28</v>
      </c>
      <c r="AB748">
        <v>0</v>
      </c>
      <c r="AC748">
        <v>0</v>
      </c>
      <c r="AD748">
        <v>0</v>
      </c>
      <c r="AE748">
        <v>0.85</v>
      </c>
      <c r="AF748">
        <v>0</v>
      </c>
      <c r="AG748">
        <v>0</v>
      </c>
      <c r="AH748">
        <v>0</v>
      </c>
      <c r="AI748">
        <v>7.39</v>
      </c>
      <c r="AJ748">
        <v>1</v>
      </c>
      <c r="AK748">
        <v>1</v>
      </c>
      <c r="AL748">
        <v>1</v>
      </c>
      <c r="AN748">
        <v>0</v>
      </c>
      <c r="AO748">
        <v>1</v>
      </c>
      <c r="AP748">
        <v>0</v>
      </c>
      <c r="AQ748">
        <v>0</v>
      </c>
      <c r="AR748">
        <v>0</v>
      </c>
      <c r="AS748" t="s">
        <v>3</v>
      </c>
      <c r="AT748">
        <v>116</v>
      </c>
      <c r="AU748" t="s">
        <v>3</v>
      </c>
      <c r="AV748">
        <v>0</v>
      </c>
      <c r="AW748">
        <v>2</v>
      </c>
      <c r="AX748">
        <v>35800110</v>
      </c>
      <c r="AY748">
        <v>1</v>
      </c>
      <c r="AZ748">
        <v>0</v>
      </c>
      <c r="BA748">
        <v>738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Y748*Source!I1068</f>
        <v>85.26</v>
      </c>
      <c r="CY748">
        <f t="shared" si="58"/>
        <v>6.28</v>
      </c>
      <c r="CZ748">
        <f t="shared" si="59"/>
        <v>0.85</v>
      </c>
      <c r="DA748">
        <f t="shared" si="60"/>
        <v>7.39</v>
      </c>
      <c r="DB748">
        <f t="shared" si="61"/>
        <v>98.6</v>
      </c>
      <c r="DC748">
        <f t="shared" si="62"/>
        <v>0</v>
      </c>
    </row>
    <row r="749" spans="1:107">
      <c r="A749">
        <f>ROW(Source!A1068)</f>
        <v>1068</v>
      </c>
      <c r="B749">
        <v>33525518</v>
      </c>
      <c r="C749">
        <v>35800097</v>
      </c>
      <c r="D749">
        <v>29111455</v>
      </c>
      <c r="E749">
        <v>1</v>
      </c>
      <c r="F749">
        <v>1</v>
      </c>
      <c r="G749">
        <v>1</v>
      </c>
      <c r="H749">
        <v>3</v>
      </c>
      <c r="I749" t="s">
        <v>690</v>
      </c>
      <c r="J749" t="s">
        <v>691</v>
      </c>
      <c r="K749" t="s">
        <v>692</v>
      </c>
      <c r="L749">
        <v>1327</v>
      </c>
      <c r="N749">
        <v>1005</v>
      </c>
      <c r="O749" t="s">
        <v>184</v>
      </c>
      <c r="P749" t="s">
        <v>184</v>
      </c>
      <c r="Q749">
        <v>1</v>
      </c>
      <c r="W749">
        <v>0</v>
      </c>
      <c r="X749">
        <v>-1126346608</v>
      </c>
      <c r="Y749">
        <v>212</v>
      </c>
      <c r="AA749">
        <v>78.010000000000005</v>
      </c>
      <c r="AB749">
        <v>0</v>
      </c>
      <c r="AC749">
        <v>0</v>
      </c>
      <c r="AD749">
        <v>0</v>
      </c>
      <c r="AE749">
        <v>15.06</v>
      </c>
      <c r="AF749">
        <v>0</v>
      </c>
      <c r="AG749">
        <v>0</v>
      </c>
      <c r="AH749">
        <v>0</v>
      </c>
      <c r="AI749">
        <v>5.18</v>
      </c>
      <c r="AJ749">
        <v>1</v>
      </c>
      <c r="AK749">
        <v>1</v>
      </c>
      <c r="AL749">
        <v>1</v>
      </c>
      <c r="AN749">
        <v>0</v>
      </c>
      <c r="AO749">
        <v>1</v>
      </c>
      <c r="AP749">
        <v>0</v>
      </c>
      <c r="AQ749">
        <v>0</v>
      </c>
      <c r="AR749">
        <v>0</v>
      </c>
      <c r="AS749" t="s">
        <v>3</v>
      </c>
      <c r="AT749">
        <v>212</v>
      </c>
      <c r="AU749" t="s">
        <v>3</v>
      </c>
      <c r="AV749">
        <v>0</v>
      </c>
      <c r="AW749">
        <v>2</v>
      </c>
      <c r="AX749">
        <v>35800111</v>
      </c>
      <c r="AY749">
        <v>1</v>
      </c>
      <c r="AZ749">
        <v>0</v>
      </c>
      <c r="BA749">
        <v>739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Y749*Source!I1068</f>
        <v>155.82</v>
      </c>
      <c r="CY749">
        <f t="shared" si="58"/>
        <v>78.010000000000005</v>
      </c>
      <c r="CZ749">
        <f t="shared" si="59"/>
        <v>15.06</v>
      </c>
      <c r="DA749">
        <f t="shared" si="60"/>
        <v>5.18</v>
      </c>
      <c r="DB749">
        <f t="shared" si="61"/>
        <v>3192.72</v>
      </c>
      <c r="DC749">
        <f t="shared" si="62"/>
        <v>0</v>
      </c>
    </row>
    <row r="750" spans="1:107">
      <c r="A750">
        <f>ROW(Source!A1068)</f>
        <v>1068</v>
      </c>
      <c r="B750">
        <v>33525518</v>
      </c>
      <c r="C750">
        <v>35800097</v>
      </c>
      <c r="D750">
        <v>29114733</v>
      </c>
      <c r="E750">
        <v>1</v>
      </c>
      <c r="F750">
        <v>1</v>
      </c>
      <c r="G750">
        <v>1</v>
      </c>
      <c r="H750">
        <v>3</v>
      </c>
      <c r="I750" t="s">
        <v>693</v>
      </c>
      <c r="J750" t="s">
        <v>694</v>
      </c>
      <c r="K750" t="s">
        <v>695</v>
      </c>
      <c r="L750">
        <v>1354</v>
      </c>
      <c r="N750">
        <v>1010</v>
      </c>
      <c r="O750" t="s">
        <v>238</v>
      </c>
      <c r="P750" t="s">
        <v>238</v>
      </c>
      <c r="Q750">
        <v>1</v>
      </c>
      <c r="W750">
        <v>0</v>
      </c>
      <c r="X750">
        <v>-1352915271</v>
      </c>
      <c r="Y750">
        <v>735</v>
      </c>
      <c r="AA750">
        <v>0.28999999999999998</v>
      </c>
      <c r="AB750">
        <v>0</v>
      </c>
      <c r="AC750">
        <v>0</v>
      </c>
      <c r="AD750">
        <v>0</v>
      </c>
      <c r="AE750">
        <v>0.02</v>
      </c>
      <c r="AF750">
        <v>0</v>
      </c>
      <c r="AG750">
        <v>0</v>
      </c>
      <c r="AH750">
        <v>0</v>
      </c>
      <c r="AI750">
        <v>14.7</v>
      </c>
      <c r="AJ750">
        <v>1</v>
      </c>
      <c r="AK750">
        <v>1</v>
      </c>
      <c r="AL750">
        <v>1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3</v>
      </c>
      <c r="AT750">
        <v>735</v>
      </c>
      <c r="AU750" t="s">
        <v>3</v>
      </c>
      <c r="AV750">
        <v>0</v>
      </c>
      <c r="AW750">
        <v>2</v>
      </c>
      <c r="AX750">
        <v>35800112</v>
      </c>
      <c r="AY750">
        <v>1</v>
      </c>
      <c r="AZ750">
        <v>0</v>
      </c>
      <c r="BA750">
        <v>740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Y750*Source!I1068</f>
        <v>540.22500000000002</v>
      </c>
      <c r="CY750">
        <f t="shared" si="58"/>
        <v>0.28999999999999998</v>
      </c>
      <c r="CZ750">
        <f t="shared" si="59"/>
        <v>0.02</v>
      </c>
      <c r="DA750">
        <f t="shared" si="60"/>
        <v>14.7</v>
      </c>
      <c r="DB750">
        <f t="shared" si="61"/>
        <v>14.7</v>
      </c>
      <c r="DC750">
        <f t="shared" si="62"/>
        <v>0</v>
      </c>
    </row>
    <row r="751" spans="1:107">
      <c r="A751">
        <f>ROW(Source!A1068)</f>
        <v>1068</v>
      </c>
      <c r="B751">
        <v>33525518</v>
      </c>
      <c r="C751">
        <v>35800097</v>
      </c>
      <c r="D751">
        <v>29114734</v>
      </c>
      <c r="E751">
        <v>1</v>
      </c>
      <c r="F751">
        <v>1</v>
      </c>
      <c r="G751">
        <v>1</v>
      </c>
      <c r="H751">
        <v>3</v>
      </c>
      <c r="I751" t="s">
        <v>696</v>
      </c>
      <c r="J751" t="s">
        <v>697</v>
      </c>
      <c r="K751" t="s">
        <v>698</v>
      </c>
      <c r="L751">
        <v>1354</v>
      </c>
      <c r="N751">
        <v>1010</v>
      </c>
      <c r="O751" t="s">
        <v>238</v>
      </c>
      <c r="P751" t="s">
        <v>238</v>
      </c>
      <c r="Q751">
        <v>1</v>
      </c>
      <c r="W751">
        <v>0</v>
      </c>
      <c r="X751">
        <v>1370092194</v>
      </c>
      <c r="Y751">
        <v>1855</v>
      </c>
      <c r="AA751">
        <v>0.37</v>
      </c>
      <c r="AB751">
        <v>0</v>
      </c>
      <c r="AC751">
        <v>0</v>
      </c>
      <c r="AD751">
        <v>0</v>
      </c>
      <c r="AE751">
        <v>0.03</v>
      </c>
      <c r="AF751">
        <v>0</v>
      </c>
      <c r="AG751">
        <v>0</v>
      </c>
      <c r="AH751">
        <v>0</v>
      </c>
      <c r="AI751">
        <v>12.33</v>
      </c>
      <c r="AJ751">
        <v>1</v>
      </c>
      <c r="AK751">
        <v>1</v>
      </c>
      <c r="AL751">
        <v>1</v>
      </c>
      <c r="AN751">
        <v>0</v>
      </c>
      <c r="AO751">
        <v>1</v>
      </c>
      <c r="AP751">
        <v>0</v>
      </c>
      <c r="AQ751">
        <v>0</v>
      </c>
      <c r="AR751">
        <v>0</v>
      </c>
      <c r="AS751" t="s">
        <v>3</v>
      </c>
      <c r="AT751">
        <v>1855</v>
      </c>
      <c r="AU751" t="s">
        <v>3</v>
      </c>
      <c r="AV751">
        <v>0</v>
      </c>
      <c r="AW751">
        <v>2</v>
      </c>
      <c r="AX751">
        <v>35800113</v>
      </c>
      <c r="AY751">
        <v>1</v>
      </c>
      <c r="AZ751">
        <v>0</v>
      </c>
      <c r="BA751">
        <v>741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Y751*Source!I1068</f>
        <v>1363.425</v>
      </c>
      <c r="CY751">
        <f t="shared" si="58"/>
        <v>0.37</v>
      </c>
      <c r="CZ751">
        <f t="shared" si="59"/>
        <v>0.03</v>
      </c>
      <c r="DA751">
        <f t="shared" si="60"/>
        <v>12.33</v>
      </c>
      <c r="DB751">
        <f t="shared" si="61"/>
        <v>55.65</v>
      </c>
      <c r="DC751">
        <f t="shared" si="62"/>
        <v>0</v>
      </c>
    </row>
    <row r="752" spans="1:107">
      <c r="A752">
        <f>ROW(Source!A1068)</f>
        <v>1068</v>
      </c>
      <c r="B752">
        <v>33525518</v>
      </c>
      <c r="C752">
        <v>35800097</v>
      </c>
      <c r="D752">
        <v>29114482</v>
      </c>
      <c r="E752">
        <v>1</v>
      </c>
      <c r="F752">
        <v>1</v>
      </c>
      <c r="G752">
        <v>1</v>
      </c>
      <c r="H752">
        <v>3</v>
      </c>
      <c r="I752" t="s">
        <v>453</v>
      </c>
      <c r="J752" t="s">
        <v>455</v>
      </c>
      <c r="K752" t="s">
        <v>454</v>
      </c>
      <c r="L752">
        <v>1354</v>
      </c>
      <c r="N752">
        <v>1010</v>
      </c>
      <c r="O752" t="s">
        <v>238</v>
      </c>
      <c r="P752" t="s">
        <v>238</v>
      </c>
      <c r="Q752">
        <v>1</v>
      </c>
      <c r="W752">
        <v>0</v>
      </c>
      <c r="X752">
        <v>-520920930</v>
      </c>
      <c r="Y752">
        <v>153</v>
      </c>
      <c r="AA752">
        <v>0.32</v>
      </c>
      <c r="AB752">
        <v>0</v>
      </c>
      <c r="AC752">
        <v>0</v>
      </c>
      <c r="AD752">
        <v>0</v>
      </c>
      <c r="AE752">
        <v>7.0000000000000007E-2</v>
      </c>
      <c r="AF752">
        <v>0</v>
      </c>
      <c r="AG752">
        <v>0</v>
      </c>
      <c r="AH752">
        <v>0</v>
      </c>
      <c r="AI752">
        <v>4.59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153</v>
      </c>
      <c r="AU752" t="s">
        <v>3</v>
      </c>
      <c r="AV752">
        <v>0</v>
      </c>
      <c r="AW752">
        <v>2</v>
      </c>
      <c r="AX752">
        <v>35800114</v>
      </c>
      <c r="AY752">
        <v>1</v>
      </c>
      <c r="AZ752">
        <v>0</v>
      </c>
      <c r="BA752">
        <v>742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Y752*Source!I1068</f>
        <v>112.455</v>
      </c>
      <c r="CY752">
        <f t="shared" si="58"/>
        <v>0.32</v>
      </c>
      <c r="CZ752">
        <f t="shared" si="59"/>
        <v>7.0000000000000007E-2</v>
      </c>
      <c r="DA752">
        <f t="shared" si="60"/>
        <v>4.59</v>
      </c>
      <c r="DB752">
        <f t="shared" si="61"/>
        <v>10.71</v>
      </c>
      <c r="DC752">
        <f t="shared" si="62"/>
        <v>0</v>
      </c>
    </row>
    <row r="753" spans="1:107">
      <c r="A753">
        <f>ROW(Source!A1068)</f>
        <v>1068</v>
      </c>
      <c r="B753">
        <v>33525518</v>
      </c>
      <c r="C753">
        <v>35800097</v>
      </c>
      <c r="D753">
        <v>29129584</v>
      </c>
      <c r="E753">
        <v>1</v>
      </c>
      <c r="F753">
        <v>1</v>
      </c>
      <c r="G753">
        <v>1</v>
      </c>
      <c r="H753">
        <v>3</v>
      </c>
      <c r="I753" t="s">
        <v>699</v>
      </c>
      <c r="J753" t="s">
        <v>700</v>
      </c>
      <c r="K753" t="s">
        <v>701</v>
      </c>
      <c r="L753">
        <v>1301</v>
      </c>
      <c r="N753">
        <v>1003</v>
      </c>
      <c r="O753" t="s">
        <v>174</v>
      </c>
      <c r="P753" t="s">
        <v>174</v>
      </c>
      <c r="Q753">
        <v>1</v>
      </c>
      <c r="W753">
        <v>0</v>
      </c>
      <c r="X753">
        <v>-1665253311</v>
      </c>
      <c r="Y753">
        <v>88</v>
      </c>
      <c r="AA753">
        <v>53.07</v>
      </c>
      <c r="AB753">
        <v>0</v>
      </c>
      <c r="AC753">
        <v>0</v>
      </c>
      <c r="AD753">
        <v>0</v>
      </c>
      <c r="AE753">
        <v>7.22</v>
      </c>
      <c r="AF753">
        <v>0</v>
      </c>
      <c r="AG753">
        <v>0</v>
      </c>
      <c r="AH753">
        <v>0</v>
      </c>
      <c r="AI753">
        <v>7.35</v>
      </c>
      <c r="AJ753">
        <v>1</v>
      </c>
      <c r="AK753">
        <v>1</v>
      </c>
      <c r="AL753">
        <v>1</v>
      </c>
      <c r="AN753">
        <v>0</v>
      </c>
      <c r="AO753">
        <v>1</v>
      </c>
      <c r="AP753">
        <v>0</v>
      </c>
      <c r="AQ753">
        <v>0</v>
      </c>
      <c r="AR753">
        <v>0</v>
      </c>
      <c r="AS753" t="s">
        <v>3</v>
      </c>
      <c r="AT753">
        <v>88</v>
      </c>
      <c r="AU753" t="s">
        <v>3</v>
      </c>
      <c r="AV753">
        <v>0</v>
      </c>
      <c r="AW753">
        <v>2</v>
      </c>
      <c r="AX753">
        <v>35800115</v>
      </c>
      <c r="AY753">
        <v>1</v>
      </c>
      <c r="AZ753">
        <v>0</v>
      </c>
      <c r="BA753">
        <v>743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Y753*Source!I1068</f>
        <v>64.679999999999993</v>
      </c>
      <c r="CY753">
        <f t="shared" si="58"/>
        <v>53.07</v>
      </c>
      <c r="CZ753">
        <f t="shared" si="59"/>
        <v>7.22</v>
      </c>
      <c r="DA753">
        <f t="shared" si="60"/>
        <v>7.35</v>
      </c>
      <c r="DB753">
        <f t="shared" si="61"/>
        <v>635.36</v>
      </c>
      <c r="DC753">
        <f t="shared" si="62"/>
        <v>0</v>
      </c>
    </row>
    <row r="754" spans="1:107">
      <c r="A754">
        <f>ROW(Source!A1068)</f>
        <v>1068</v>
      </c>
      <c r="B754">
        <v>33525518</v>
      </c>
      <c r="C754">
        <v>35800097</v>
      </c>
      <c r="D754">
        <v>29129619</v>
      </c>
      <c r="E754">
        <v>1</v>
      </c>
      <c r="F754">
        <v>1</v>
      </c>
      <c r="G754">
        <v>1</v>
      </c>
      <c r="H754">
        <v>3</v>
      </c>
      <c r="I754" t="s">
        <v>702</v>
      </c>
      <c r="J754" t="s">
        <v>703</v>
      </c>
      <c r="K754" t="s">
        <v>704</v>
      </c>
      <c r="L754">
        <v>1301</v>
      </c>
      <c r="N754">
        <v>1003</v>
      </c>
      <c r="O754" t="s">
        <v>174</v>
      </c>
      <c r="P754" t="s">
        <v>174</v>
      </c>
      <c r="Q754">
        <v>1</v>
      </c>
      <c r="W754">
        <v>0</v>
      </c>
      <c r="X754">
        <v>1030922947</v>
      </c>
      <c r="Y754">
        <v>225</v>
      </c>
      <c r="AA754">
        <v>61.61</v>
      </c>
      <c r="AB754">
        <v>0</v>
      </c>
      <c r="AC754">
        <v>0</v>
      </c>
      <c r="AD754">
        <v>0</v>
      </c>
      <c r="AE754">
        <v>8.44</v>
      </c>
      <c r="AF754">
        <v>0</v>
      </c>
      <c r="AG754">
        <v>0</v>
      </c>
      <c r="AH754">
        <v>0</v>
      </c>
      <c r="AI754">
        <v>7.3</v>
      </c>
      <c r="AJ754">
        <v>1</v>
      </c>
      <c r="AK754">
        <v>1</v>
      </c>
      <c r="AL754">
        <v>1</v>
      </c>
      <c r="AN754">
        <v>0</v>
      </c>
      <c r="AO754">
        <v>1</v>
      </c>
      <c r="AP754">
        <v>0</v>
      </c>
      <c r="AQ754">
        <v>0</v>
      </c>
      <c r="AR754">
        <v>0</v>
      </c>
      <c r="AS754" t="s">
        <v>3</v>
      </c>
      <c r="AT754">
        <v>225</v>
      </c>
      <c r="AU754" t="s">
        <v>3</v>
      </c>
      <c r="AV754">
        <v>0</v>
      </c>
      <c r="AW754">
        <v>2</v>
      </c>
      <c r="AX754">
        <v>35800116</v>
      </c>
      <c r="AY754">
        <v>1</v>
      </c>
      <c r="AZ754">
        <v>0</v>
      </c>
      <c r="BA754">
        <v>744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Y754*Source!I1068</f>
        <v>165.375</v>
      </c>
      <c r="CY754">
        <f t="shared" si="58"/>
        <v>61.61</v>
      </c>
      <c r="CZ754">
        <f t="shared" si="59"/>
        <v>8.44</v>
      </c>
      <c r="DA754">
        <f t="shared" si="60"/>
        <v>7.3</v>
      </c>
      <c r="DB754">
        <f t="shared" si="61"/>
        <v>1899</v>
      </c>
      <c r="DC754">
        <f t="shared" si="62"/>
        <v>0</v>
      </c>
    </row>
    <row r="755" spans="1:107">
      <c r="A755">
        <f>ROW(Source!A1068)</f>
        <v>1068</v>
      </c>
      <c r="B755">
        <v>33525518</v>
      </c>
      <c r="C755">
        <v>35800097</v>
      </c>
      <c r="D755">
        <v>29129634</v>
      </c>
      <c r="E755">
        <v>1</v>
      </c>
      <c r="F755">
        <v>1</v>
      </c>
      <c r="G755">
        <v>1</v>
      </c>
      <c r="H755">
        <v>3</v>
      </c>
      <c r="I755" t="s">
        <v>445</v>
      </c>
      <c r="J755" t="s">
        <v>447</v>
      </c>
      <c r="K755" t="s">
        <v>446</v>
      </c>
      <c r="L755">
        <v>1301</v>
      </c>
      <c r="N755">
        <v>1003</v>
      </c>
      <c r="O755" t="s">
        <v>174</v>
      </c>
      <c r="P755" t="s">
        <v>174</v>
      </c>
      <c r="Q755">
        <v>1</v>
      </c>
      <c r="W755">
        <v>0</v>
      </c>
      <c r="X755">
        <v>-234707112</v>
      </c>
      <c r="Y755">
        <v>46</v>
      </c>
      <c r="AA755">
        <v>37.020000000000003</v>
      </c>
      <c r="AB755">
        <v>0</v>
      </c>
      <c r="AC755">
        <v>0</v>
      </c>
      <c r="AD755">
        <v>0</v>
      </c>
      <c r="AE755">
        <v>3.32</v>
      </c>
      <c r="AF755">
        <v>0</v>
      </c>
      <c r="AG755">
        <v>0</v>
      </c>
      <c r="AH755">
        <v>0</v>
      </c>
      <c r="AI755">
        <v>11.15</v>
      </c>
      <c r="AJ755">
        <v>1</v>
      </c>
      <c r="AK755">
        <v>1</v>
      </c>
      <c r="AL755">
        <v>1</v>
      </c>
      <c r="AN755">
        <v>0</v>
      </c>
      <c r="AO755">
        <v>1</v>
      </c>
      <c r="AP755">
        <v>0</v>
      </c>
      <c r="AQ755">
        <v>0</v>
      </c>
      <c r="AR755">
        <v>0</v>
      </c>
      <c r="AS755" t="s">
        <v>3</v>
      </c>
      <c r="AT755">
        <v>46</v>
      </c>
      <c r="AU755" t="s">
        <v>3</v>
      </c>
      <c r="AV755">
        <v>0</v>
      </c>
      <c r="AW755">
        <v>2</v>
      </c>
      <c r="AX755">
        <v>35800117</v>
      </c>
      <c r="AY755">
        <v>1</v>
      </c>
      <c r="AZ755">
        <v>0</v>
      </c>
      <c r="BA755">
        <v>745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Y755*Source!I1068</f>
        <v>33.81</v>
      </c>
      <c r="CY755">
        <f t="shared" si="58"/>
        <v>37.020000000000003</v>
      </c>
      <c r="CZ755">
        <f t="shared" si="59"/>
        <v>3.32</v>
      </c>
      <c r="DA755">
        <f t="shared" si="60"/>
        <v>11.15</v>
      </c>
      <c r="DB755">
        <f t="shared" si="61"/>
        <v>152.72</v>
      </c>
      <c r="DC755">
        <f t="shared" si="62"/>
        <v>0</v>
      </c>
    </row>
    <row r="756" spans="1:107">
      <c r="A756">
        <f>ROW(Source!A1069)</f>
        <v>1069</v>
      </c>
      <c r="B756">
        <v>33525518</v>
      </c>
      <c r="C756">
        <v>35802151</v>
      </c>
      <c r="D756">
        <v>29364679</v>
      </c>
      <c r="E756">
        <v>1</v>
      </c>
      <c r="F756">
        <v>1</v>
      </c>
      <c r="G756">
        <v>1</v>
      </c>
      <c r="H756">
        <v>1</v>
      </c>
      <c r="I756" t="s">
        <v>705</v>
      </c>
      <c r="J756" t="s">
        <v>3</v>
      </c>
      <c r="K756" t="s">
        <v>706</v>
      </c>
      <c r="L756">
        <v>1369</v>
      </c>
      <c r="N756">
        <v>1013</v>
      </c>
      <c r="O756" t="s">
        <v>579</v>
      </c>
      <c r="P756" t="s">
        <v>579</v>
      </c>
      <c r="Q756">
        <v>1</v>
      </c>
      <c r="W756">
        <v>0</v>
      </c>
      <c r="X756">
        <v>931378261</v>
      </c>
      <c r="Y756">
        <v>30.48</v>
      </c>
      <c r="AA756">
        <v>0</v>
      </c>
      <c r="AB756">
        <v>0</v>
      </c>
      <c r="AC756">
        <v>0</v>
      </c>
      <c r="AD756">
        <v>282.02999999999997</v>
      </c>
      <c r="AE756">
        <v>0</v>
      </c>
      <c r="AF756">
        <v>0</v>
      </c>
      <c r="AG756">
        <v>0</v>
      </c>
      <c r="AH756">
        <v>282.02999999999997</v>
      </c>
      <c r="AI756">
        <v>1</v>
      </c>
      <c r="AJ756">
        <v>1</v>
      </c>
      <c r="AK756">
        <v>1</v>
      </c>
      <c r="AL756">
        <v>1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3</v>
      </c>
      <c r="AT756">
        <v>30.48</v>
      </c>
      <c r="AU756" t="s">
        <v>3</v>
      </c>
      <c r="AV756">
        <v>1</v>
      </c>
      <c r="AW756">
        <v>2</v>
      </c>
      <c r="AX756">
        <v>35802153</v>
      </c>
      <c r="AY756">
        <v>1</v>
      </c>
      <c r="AZ756">
        <v>0</v>
      </c>
      <c r="BA756">
        <v>746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Y756*Source!I1069</f>
        <v>1.524</v>
      </c>
      <c r="CY756">
        <f>AD756</f>
        <v>282.02999999999997</v>
      </c>
      <c r="CZ756">
        <f>AH756</f>
        <v>282.02999999999997</v>
      </c>
      <c r="DA756">
        <f>AL756</f>
        <v>1</v>
      </c>
      <c r="DB756">
        <f t="shared" si="61"/>
        <v>8596.27</v>
      </c>
      <c r="DC756">
        <f t="shared" si="62"/>
        <v>0</v>
      </c>
    </row>
    <row r="757" spans="1:107">
      <c r="A757">
        <f>ROW(Source!A1069)</f>
        <v>1069</v>
      </c>
      <c r="B757">
        <v>33525518</v>
      </c>
      <c r="C757">
        <v>35802151</v>
      </c>
      <c r="D757">
        <v>121548</v>
      </c>
      <c r="E757">
        <v>1</v>
      </c>
      <c r="F757">
        <v>1</v>
      </c>
      <c r="G757">
        <v>1</v>
      </c>
      <c r="H757">
        <v>1</v>
      </c>
      <c r="I757" t="s">
        <v>30</v>
      </c>
      <c r="J757" t="s">
        <v>3</v>
      </c>
      <c r="K757" t="s">
        <v>580</v>
      </c>
      <c r="L757">
        <v>608254</v>
      </c>
      <c r="N757">
        <v>1013</v>
      </c>
      <c r="O757" t="s">
        <v>581</v>
      </c>
      <c r="P757" t="s">
        <v>581</v>
      </c>
      <c r="Q757">
        <v>1</v>
      </c>
      <c r="W757">
        <v>0</v>
      </c>
      <c r="X757">
        <v>-185737400</v>
      </c>
      <c r="Y757">
        <v>0.03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1</v>
      </c>
      <c r="AJ757">
        <v>1</v>
      </c>
      <c r="AK757">
        <v>1</v>
      </c>
      <c r="AL757">
        <v>1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3</v>
      </c>
      <c r="AT757">
        <v>0.03</v>
      </c>
      <c r="AU757" t="s">
        <v>3</v>
      </c>
      <c r="AV757">
        <v>2</v>
      </c>
      <c r="AW757">
        <v>2</v>
      </c>
      <c r="AX757">
        <v>35802154</v>
      </c>
      <c r="AY757">
        <v>1</v>
      </c>
      <c r="AZ757">
        <v>0</v>
      </c>
      <c r="BA757">
        <v>747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Y757*Source!I1069</f>
        <v>1.5E-3</v>
      </c>
      <c r="CY757">
        <f>AD757</f>
        <v>0</v>
      </c>
      <c r="CZ757">
        <f>AH757</f>
        <v>0</v>
      </c>
      <c r="DA757">
        <f>AL757</f>
        <v>1</v>
      </c>
      <c r="DB757">
        <f t="shared" si="61"/>
        <v>0</v>
      </c>
      <c r="DC757">
        <f t="shared" si="62"/>
        <v>0</v>
      </c>
    </row>
    <row r="758" spans="1:107">
      <c r="A758">
        <f>ROW(Source!A1069)</f>
        <v>1069</v>
      </c>
      <c r="B758">
        <v>33525518</v>
      </c>
      <c r="C758">
        <v>35802151</v>
      </c>
      <c r="D758">
        <v>29172362</v>
      </c>
      <c r="E758">
        <v>1</v>
      </c>
      <c r="F758">
        <v>1</v>
      </c>
      <c r="G758">
        <v>1</v>
      </c>
      <c r="H758">
        <v>2</v>
      </c>
      <c r="I758" t="s">
        <v>707</v>
      </c>
      <c r="J758" t="s">
        <v>708</v>
      </c>
      <c r="K758" t="s">
        <v>709</v>
      </c>
      <c r="L758">
        <v>1368</v>
      </c>
      <c r="N758">
        <v>1011</v>
      </c>
      <c r="O758" t="s">
        <v>585</v>
      </c>
      <c r="P758" t="s">
        <v>585</v>
      </c>
      <c r="Q758">
        <v>1</v>
      </c>
      <c r="W758">
        <v>0</v>
      </c>
      <c r="X758">
        <v>2071614860</v>
      </c>
      <c r="Y758">
        <v>0.03</v>
      </c>
      <c r="AA758">
        <v>0</v>
      </c>
      <c r="AB758">
        <v>1089.32</v>
      </c>
      <c r="AC758">
        <v>427.95</v>
      </c>
      <c r="AD758">
        <v>0</v>
      </c>
      <c r="AE758">
        <v>0</v>
      </c>
      <c r="AF758">
        <v>134.65</v>
      </c>
      <c r="AG758">
        <v>13.5</v>
      </c>
      <c r="AH758">
        <v>0</v>
      </c>
      <c r="AI758">
        <v>1</v>
      </c>
      <c r="AJ758">
        <v>8.09</v>
      </c>
      <c r="AK758">
        <v>31.7</v>
      </c>
      <c r="AL758">
        <v>1</v>
      </c>
      <c r="AN758">
        <v>0</v>
      </c>
      <c r="AO758">
        <v>1</v>
      </c>
      <c r="AP758">
        <v>0</v>
      </c>
      <c r="AQ758">
        <v>0</v>
      </c>
      <c r="AR758">
        <v>0</v>
      </c>
      <c r="AS758" t="s">
        <v>3</v>
      </c>
      <c r="AT758">
        <v>0.03</v>
      </c>
      <c r="AU758" t="s">
        <v>3</v>
      </c>
      <c r="AV758">
        <v>0</v>
      </c>
      <c r="AW758">
        <v>2</v>
      </c>
      <c r="AX758">
        <v>35802155</v>
      </c>
      <c r="AY758">
        <v>1</v>
      </c>
      <c r="AZ758">
        <v>0</v>
      </c>
      <c r="BA758">
        <v>748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Y758*Source!I1069</f>
        <v>1.5E-3</v>
      </c>
      <c r="CY758">
        <f>AB758</f>
        <v>1089.32</v>
      </c>
      <c r="CZ758">
        <f>AF758</f>
        <v>134.65</v>
      </c>
      <c r="DA758">
        <f>AJ758</f>
        <v>8.09</v>
      </c>
      <c r="DB758">
        <f t="shared" si="61"/>
        <v>4.04</v>
      </c>
      <c r="DC758">
        <f t="shared" si="62"/>
        <v>0.41</v>
      </c>
    </row>
    <row r="759" spans="1:107">
      <c r="A759">
        <f>ROW(Source!A1069)</f>
        <v>1069</v>
      </c>
      <c r="B759">
        <v>33525518</v>
      </c>
      <c r="C759">
        <v>35802151</v>
      </c>
      <c r="D759">
        <v>29174913</v>
      </c>
      <c r="E759">
        <v>1</v>
      </c>
      <c r="F759">
        <v>1</v>
      </c>
      <c r="G759">
        <v>1</v>
      </c>
      <c r="H759">
        <v>2</v>
      </c>
      <c r="I759" t="s">
        <v>606</v>
      </c>
      <c r="J759" t="s">
        <v>607</v>
      </c>
      <c r="K759" t="s">
        <v>608</v>
      </c>
      <c r="L759">
        <v>1368</v>
      </c>
      <c r="N759">
        <v>1011</v>
      </c>
      <c r="O759" t="s">
        <v>585</v>
      </c>
      <c r="P759" t="s">
        <v>585</v>
      </c>
      <c r="Q759">
        <v>1</v>
      </c>
      <c r="W759">
        <v>0</v>
      </c>
      <c r="X759">
        <v>458544584</v>
      </c>
      <c r="Y759">
        <v>0.02</v>
      </c>
      <c r="AA759">
        <v>0</v>
      </c>
      <c r="AB759">
        <v>908.31</v>
      </c>
      <c r="AC759">
        <v>367.72</v>
      </c>
      <c r="AD759">
        <v>0</v>
      </c>
      <c r="AE759">
        <v>0</v>
      </c>
      <c r="AF759">
        <v>87.17</v>
      </c>
      <c r="AG759">
        <v>11.6</v>
      </c>
      <c r="AH759">
        <v>0</v>
      </c>
      <c r="AI759">
        <v>1</v>
      </c>
      <c r="AJ759">
        <v>10.42</v>
      </c>
      <c r="AK759">
        <v>31.7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0.02</v>
      </c>
      <c r="AU759" t="s">
        <v>3</v>
      </c>
      <c r="AV759">
        <v>0</v>
      </c>
      <c r="AW759">
        <v>2</v>
      </c>
      <c r="AX759">
        <v>35802156</v>
      </c>
      <c r="AY759">
        <v>1</v>
      </c>
      <c r="AZ759">
        <v>0</v>
      </c>
      <c r="BA759">
        <v>749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Y759*Source!I1069</f>
        <v>1E-3</v>
      </c>
      <c r="CY759">
        <f>AB759</f>
        <v>908.31</v>
      </c>
      <c r="CZ759">
        <f>AF759</f>
        <v>87.17</v>
      </c>
      <c r="DA759">
        <f>AJ759</f>
        <v>10.42</v>
      </c>
      <c r="DB759">
        <f t="shared" si="61"/>
        <v>1.74</v>
      </c>
      <c r="DC759">
        <f t="shared" si="62"/>
        <v>0.23</v>
      </c>
    </row>
    <row r="760" spans="1:107">
      <c r="A760">
        <f>ROW(Source!A1069)</f>
        <v>1069</v>
      </c>
      <c r="B760">
        <v>33525518</v>
      </c>
      <c r="C760">
        <v>35802151</v>
      </c>
      <c r="D760">
        <v>29114246</v>
      </c>
      <c r="E760">
        <v>1</v>
      </c>
      <c r="F760">
        <v>1</v>
      </c>
      <c r="G760">
        <v>1</v>
      </c>
      <c r="H760">
        <v>3</v>
      </c>
      <c r="I760" t="s">
        <v>710</v>
      </c>
      <c r="J760" t="s">
        <v>711</v>
      </c>
      <c r="K760" t="s">
        <v>712</v>
      </c>
      <c r="L760">
        <v>1346</v>
      </c>
      <c r="N760">
        <v>1009</v>
      </c>
      <c r="O760" t="s">
        <v>191</v>
      </c>
      <c r="P760" t="s">
        <v>191</v>
      </c>
      <c r="Q760">
        <v>1</v>
      </c>
      <c r="W760">
        <v>0</v>
      </c>
      <c r="X760">
        <v>-421273247</v>
      </c>
      <c r="Y760">
        <v>1.5</v>
      </c>
      <c r="AA760">
        <v>79.64</v>
      </c>
      <c r="AB760">
        <v>0</v>
      </c>
      <c r="AC760">
        <v>0</v>
      </c>
      <c r="AD760">
        <v>0</v>
      </c>
      <c r="AE760">
        <v>9.0399999999999991</v>
      </c>
      <c r="AF760">
        <v>0</v>
      </c>
      <c r="AG760">
        <v>0</v>
      </c>
      <c r="AH760">
        <v>0</v>
      </c>
      <c r="AI760">
        <v>8.81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1.5</v>
      </c>
      <c r="AU760" t="s">
        <v>3</v>
      </c>
      <c r="AV760">
        <v>0</v>
      </c>
      <c r="AW760">
        <v>2</v>
      </c>
      <c r="AX760">
        <v>35802157</v>
      </c>
      <c r="AY760">
        <v>1</v>
      </c>
      <c r="AZ760">
        <v>0</v>
      </c>
      <c r="BA760">
        <v>750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Y760*Source!I1069</f>
        <v>7.5000000000000011E-2</v>
      </c>
      <c r="CY760">
        <f t="shared" ref="CY760:CY766" si="63">AA760</f>
        <v>79.64</v>
      </c>
      <c r="CZ760">
        <f t="shared" ref="CZ760:CZ766" si="64">AE760</f>
        <v>9.0399999999999991</v>
      </c>
      <c r="DA760">
        <f t="shared" ref="DA760:DA766" si="65">AI760</f>
        <v>8.81</v>
      </c>
      <c r="DB760">
        <f t="shared" si="61"/>
        <v>13.56</v>
      </c>
      <c r="DC760">
        <f t="shared" si="62"/>
        <v>0</v>
      </c>
    </row>
    <row r="761" spans="1:107">
      <c r="A761">
        <f>ROW(Source!A1069)</f>
        <v>1069</v>
      </c>
      <c r="B761">
        <v>33525518</v>
      </c>
      <c r="C761">
        <v>35802151</v>
      </c>
      <c r="D761">
        <v>29110838</v>
      </c>
      <c r="E761">
        <v>1</v>
      </c>
      <c r="F761">
        <v>1</v>
      </c>
      <c r="G761">
        <v>1</v>
      </c>
      <c r="H761">
        <v>3</v>
      </c>
      <c r="I761" t="s">
        <v>713</v>
      </c>
      <c r="J761" t="s">
        <v>714</v>
      </c>
      <c r="K761" t="s">
        <v>715</v>
      </c>
      <c r="L761">
        <v>1346</v>
      </c>
      <c r="N761">
        <v>1009</v>
      </c>
      <c r="O761" t="s">
        <v>191</v>
      </c>
      <c r="P761" t="s">
        <v>191</v>
      </c>
      <c r="Q761">
        <v>1</v>
      </c>
      <c r="W761">
        <v>0</v>
      </c>
      <c r="X761">
        <v>-667794164</v>
      </c>
      <c r="Y761">
        <v>0.42</v>
      </c>
      <c r="AA761">
        <v>100.04</v>
      </c>
      <c r="AB761">
        <v>0</v>
      </c>
      <c r="AC761">
        <v>0</v>
      </c>
      <c r="AD761">
        <v>0</v>
      </c>
      <c r="AE761">
        <v>30.5</v>
      </c>
      <c r="AF761">
        <v>0</v>
      </c>
      <c r="AG761">
        <v>0</v>
      </c>
      <c r="AH761">
        <v>0</v>
      </c>
      <c r="AI761">
        <v>3.28</v>
      </c>
      <c r="AJ761">
        <v>1</v>
      </c>
      <c r="AK761">
        <v>1</v>
      </c>
      <c r="AL761">
        <v>1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0.42</v>
      </c>
      <c r="AU761" t="s">
        <v>3</v>
      </c>
      <c r="AV761">
        <v>0</v>
      </c>
      <c r="AW761">
        <v>2</v>
      </c>
      <c r="AX761">
        <v>35802158</v>
      </c>
      <c r="AY761">
        <v>1</v>
      </c>
      <c r="AZ761">
        <v>0</v>
      </c>
      <c r="BA761">
        <v>751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Y761*Source!I1069</f>
        <v>2.1000000000000001E-2</v>
      </c>
      <c r="CY761">
        <f t="shared" si="63"/>
        <v>100.04</v>
      </c>
      <c r="CZ761">
        <f t="shared" si="64"/>
        <v>30.5</v>
      </c>
      <c r="DA761">
        <f t="shared" si="65"/>
        <v>3.28</v>
      </c>
      <c r="DB761">
        <f t="shared" si="61"/>
        <v>12.81</v>
      </c>
      <c r="DC761">
        <f t="shared" si="62"/>
        <v>0</v>
      </c>
    </row>
    <row r="762" spans="1:107">
      <c r="A762">
        <f>ROW(Source!A1069)</f>
        <v>1069</v>
      </c>
      <c r="B762">
        <v>33525518</v>
      </c>
      <c r="C762">
        <v>35802151</v>
      </c>
      <c r="D762">
        <v>29149204</v>
      </c>
      <c r="E762">
        <v>1</v>
      </c>
      <c r="F762">
        <v>1</v>
      </c>
      <c r="G762">
        <v>1</v>
      </c>
      <c r="H762">
        <v>3</v>
      </c>
      <c r="I762" t="s">
        <v>716</v>
      </c>
      <c r="J762" t="s">
        <v>717</v>
      </c>
      <c r="K762" t="s">
        <v>718</v>
      </c>
      <c r="L762">
        <v>1348</v>
      </c>
      <c r="N762">
        <v>1009</v>
      </c>
      <c r="O762" t="s">
        <v>28</v>
      </c>
      <c r="P762" t="s">
        <v>28</v>
      </c>
      <c r="Q762">
        <v>1000</v>
      </c>
      <c r="W762">
        <v>0</v>
      </c>
      <c r="X762">
        <v>-1132764130</v>
      </c>
      <c r="Y762">
        <v>3.15E-3</v>
      </c>
      <c r="AA762">
        <v>4963.8599999999997</v>
      </c>
      <c r="AB762">
        <v>0</v>
      </c>
      <c r="AC762">
        <v>0</v>
      </c>
      <c r="AD762">
        <v>0</v>
      </c>
      <c r="AE762">
        <v>729.98</v>
      </c>
      <c r="AF762">
        <v>0</v>
      </c>
      <c r="AG762">
        <v>0</v>
      </c>
      <c r="AH762">
        <v>0</v>
      </c>
      <c r="AI762">
        <v>6.8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3.15E-3</v>
      </c>
      <c r="AU762" t="s">
        <v>3</v>
      </c>
      <c r="AV762">
        <v>0</v>
      </c>
      <c r="AW762">
        <v>2</v>
      </c>
      <c r="AX762">
        <v>35802159</v>
      </c>
      <c r="AY762">
        <v>1</v>
      </c>
      <c r="AZ762">
        <v>0</v>
      </c>
      <c r="BA762">
        <v>752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Y762*Source!I1069</f>
        <v>1.5750000000000001E-4</v>
      </c>
      <c r="CY762">
        <f t="shared" si="63"/>
        <v>4963.8599999999997</v>
      </c>
      <c r="CZ762">
        <f t="shared" si="64"/>
        <v>729.98</v>
      </c>
      <c r="DA762">
        <f t="shared" si="65"/>
        <v>6.8</v>
      </c>
      <c r="DB762">
        <f t="shared" si="61"/>
        <v>2.2999999999999998</v>
      </c>
      <c r="DC762">
        <f t="shared" si="62"/>
        <v>0</v>
      </c>
    </row>
    <row r="763" spans="1:107">
      <c r="A763">
        <f>ROW(Source!A1069)</f>
        <v>1069</v>
      </c>
      <c r="B763">
        <v>33525518</v>
      </c>
      <c r="C763">
        <v>35802151</v>
      </c>
      <c r="D763">
        <v>29156251</v>
      </c>
      <c r="E763">
        <v>1</v>
      </c>
      <c r="F763">
        <v>1</v>
      </c>
      <c r="G763">
        <v>1</v>
      </c>
      <c r="H763">
        <v>3</v>
      </c>
      <c r="I763" t="s">
        <v>236</v>
      </c>
      <c r="J763" t="s">
        <v>239</v>
      </c>
      <c r="K763" t="s">
        <v>237</v>
      </c>
      <c r="L763">
        <v>1354</v>
      </c>
      <c r="N763">
        <v>1010</v>
      </c>
      <c r="O763" t="s">
        <v>238</v>
      </c>
      <c r="P763" t="s">
        <v>238</v>
      </c>
      <c r="Q763">
        <v>1</v>
      </c>
      <c r="W763">
        <v>0</v>
      </c>
      <c r="X763">
        <v>-652224790</v>
      </c>
      <c r="Y763">
        <v>100</v>
      </c>
      <c r="AA763">
        <v>52.5</v>
      </c>
      <c r="AB763">
        <v>0</v>
      </c>
      <c r="AC763">
        <v>0</v>
      </c>
      <c r="AD763">
        <v>0</v>
      </c>
      <c r="AE763">
        <v>7.62</v>
      </c>
      <c r="AF763">
        <v>0</v>
      </c>
      <c r="AG763">
        <v>0</v>
      </c>
      <c r="AH763">
        <v>0</v>
      </c>
      <c r="AI763">
        <v>6.89</v>
      </c>
      <c r="AJ763">
        <v>1</v>
      </c>
      <c r="AK763">
        <v>1</v>
      </c>
      <c r="AL763">
        <v>1</v>
      </c>
      <c r="AN763">
        <v>0</v>
      </c>
      <c r="AO763">
        <v>0</v>
      </c>
      <c r="AP763">
        <v>0</v>
      </c>
      <c r="AQ763">
        <v>0</v>
      </c>
      <c r="AR763">
        <v>0</v>
      </c>
      <c r="AS763" t="s">
        <v>3</v>
      </c>
      <c r="AT763">
        <v>100</v>
      </c>
      <c r="AU763" t="s">
        <v>3</v>
      </c>
      <c r="AV763">
        <v>0</v>
      </c>
      <c r="AW763">
        <v>1</v>
      </c>
      <c r="AX763">
        <v>-1</v>
      </c>
      <c r="AY763">
        <v>0</v>
      </c>
      <c r="AZ763">
        <v>0</v>
      </c>
      <c r="BA763" t="s">
        <v>3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Y763*Source!I1069</f>
        <v>5</v>
      </c>
      <c r="CY763">
        <f t="shared" si="63"/>
        <v>52.5</v>
      </c>
      <c r="CZ763">
        <f t="shared" si="64"/>
        <v>7.62</v>
      </c>
      <c r="DA763">
        <f t="shared" si="65"/>
        <v>6.89</v>
      </c>
      <c r="DB763">
        <f t="shared" si="61"/>
        <v>762</v>
      </c>
      <c r="DC763">
        <f t="shared" si="62"/>
        <v>0</v>
      </c>
    </row>
    <row r="764" spans="1:107">
      <c r="A764">
        <f>ROW(Source!A1069)</f>
        <v>1069</v>
      </c>
      <c r="B764">
        <v>33525518</v>
      </c>
      <c r="C764">
        <v>35802151</v>
      </c>
      <c r="D764">
        <v>29156142</v>
      </c>
      <c r="E764">
        <v>1</v>
      </c>
      <c r="F764">
        <v>1</v>
      </c>
      <c r="G764">
        <v>1</v>
      </c>
      <c r="H764">
        <v>3</v>
      </c>
      <c r="I764" t="s">
        <v>228</v>
      </c>
      <c r="J764" t="s">
        <v>231</v>
      </c>
      <c r="K764" t="s">
        <v>229</v>
      </c>
      <c r="L764">
        <v>1356</v>
      </c>
      <c r="N764">
        <v>1010</v>
      </c>
      <c r="O764" t="s">
        <v>230</v>
      </c>
      <c r="P764" t="s">
        <v>230</v>
      </c>
      <c r="Q764">
        <v>1000</v>
      </c>
      <c r="W764">
        <v>0</v>
      </c>
      <c r="X764">
        <v>-1152774928</v>
      </c>
      <c r="Y764">
        <v>0.1</v>
      </c>
      <c r="AA764">
        <v>5115.96</v>
      </c>
      <c r="AB764">
        <v>0</v>
      </c>
      <c r="AC764">
        <v>0</v>
      </c>
      <c r="AD764">
        <v>0</v>
      </c>
      <c r="AE764">
        <v>1998.42</v>
      </c>
      <c r="AF764">
        <v>0</v>
      </c>
      <c r="AG764">
        <v>0</v>
      </c>
      <c r="AH764">
        <v>0</v>
      </c>
      <c r="AI764">
        <v>2.56</v>
      </c>
      <c r="AJ764">
        <v>1</v>
      </c>
      <c r="AK764">
        <v>1</v>
      </c>
      <c r="AL764">
        <v>1</v>
      </c>
      <c r="AN764">
        <v>0</v>
      </c>
      <c r="AO764">
        <v>0</v>
      </c>
      <c r="AP764">
        <v>0</v>
      </c>
      <c r="AQ764">
        <v>0</v>
      </c>
      <c r="AR764">
        <v>0</v>
      </c>
      <c r="AS764" t="s">
        <v>3</v>
      </c>
      <c r="AT764">
        <v>0.1</v>
      </c>
      <c r="AU764" t="s">
        <v>3</v>
      </c>
      <c r="AV764">
        <v>0</v>
      </c>
      <c r="AW764">
        <v>1</v>
      </c>
      <c r="AX764">
        <v>-1</v>
      </c>
      <c r="AY764">
        <v>0</v>
      </c>
      <c r="AZ764">
        <v>0</v>
      </c>
      <c r="BA764" t="s">
        <v>3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Y764*Source!I1069</f>
        <v>5.000000000000001E-3</v>
      </c>
      <c r="CY764">
        <f t="shared" si="63"/>
        <v>5115.96</v>
      </c>
      <c r="CZ764">
        <f t="shared" si="64"/>
        <v>1998.42</v>
      </c>
      <c r="DA764">
        <f t="shared" si="65"/>
        <v>2.56</v>
      </c>
      <c r="DB764">
        <f t="shared" si="61"/>
        <v>199.84</v>
      </c>
      <c r="DC764">
        <f t="shared" si="62"/>
        <v>0</v>
      </c>
    </row>
    <row r="765" spans="1:107">
      <c r="A765">
        <f>ROW(Source!A1069)</f>
        <v>1069</v>
      </c>
      <c r="B765">
        <v>33525518</v>
      </c>
      <c r="C765">
        <v>35802151</v>
      </c>
      <c r="D765">
        <v>29170678</v>
      </c>
      <c r="E765">
        <v>1</v>
      </c>
      <c r="F765">
        <v>1</v>
      </c>
      <c r="G765">
        <v>1</v>
      </c>
      <c r="H765">
        <v>3</v>
      </c>
      <c r="I765" t="s">
        <v>719</v>
      </c>
      <c r="J765" t="s">
        <v>720</v>
      </c>
      <c r="K765" t="s">
        <v>721</v>
      </c>
      <c r="L765">
        <v>1354</v>
      </c>
      <c r="N765">
        <v>1010</v>
      </c>
      <c r="O765" t="s">
        <v>238</v>
      </c>
      <c r="P765" t="s">
        <v>238</v>
      </c>
      <c r="Q765">
        <v>1</v>
      </c>
      <c r="W765">
        <v>0</v>
      </c>
      <c r="X765">
        <v>-808655695</v>
      </c>
      <c r="Y765">
        <v>102</v>
      </c>
      <c r="AA765">
        <v>0.69</v>
      </c>
      <c r="AB765">
        <v>0</v>
      </c>
      <c r="AC765">
        <v>0</v>
      </c>
      <c r="AD765">
        <v>0</v>
      </c>
      <c r="AE765">
        <v>0.28000000000000003</v>
      </c>
      <c r="AF765">
        <v>0</v>
      </c>
      <c r="AG765">
        <v>0</v>
      </c>
      <c r="AH765">
        <v>0</v>
      </c>
      <c r="AI765">
        <v>2.46</v>
      </c>
      <c r="AJ765">
        <v>1</v>
      </c>
      <c r="AK765">
        <v>1</v>
      </c>
      <c r="AL765">
        <v>1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3</v>
      </c>
      <c r="AT765">
        <v>102</v>
      </c>
      <c r="AU765" t="s">
        <v>3</v>
      </c>
      <c r="AV765">
        <v>0</v>
      </c>
      <c r="AW765">
        <v>2</v>
      </c>
      <c r="AX765">
        <v>35802160</v>
      </c>
      <c r="AY765">
        <v>1</v>
      </c>
      <c r="AZ765">
        <v>0</v>
      </c>
      <c r="BA765">
        <v>753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Y765*Source!I1069</f>
        <v>5.1000000000000005</v>
      </c>
      <c r="CY765">
        <f t="shared" si="63"/>
        <v>0.69</v>
      </c>
      <c r="CZ765">
        <f t="shared" si="64"/>
        <v>0.28000000000000003</v>
      </c>
      <c r="DA765">
        <f t="shared" si="65"/>
        <v>2.46</v>
      </c>
      <c r="DB765">
        <f t="shared" si="61"/>
        <v>28.56</v>
      </c>
      <c r="DC765">
        <f t="shared" si="62"/>
        <v>0</v>
      </c>
    </row>
    <row r="766" spans="1:107">
      <c r="A766">
        <f>ROW(Source!A1069)</f>
        <v>1069</v>
      </c>
      <c r="B766">
        <v>33525518</v>
      </c>
      <c r="C766">
        <v>35802151</v>
      </c>
      <c r="D766">
        <v>29171808</v>
      </c>
      <c r="E766">
        <v>1</v>
      </c>
      <c r="F766">
        <v>1</v>
      </c>
      <c r="G766">
        <v>1</v>
      </c>
      <c r="H766">
        <v>3</v>
      </c>
      <c r="I766" t="s">
        <v>722</v>
      </c>
      <c r="J766" t="s">
        <v>723</v>
      </c>
      <c r="K766" t="s">
        <v>724</v>
      </c>
      <c r="L766">
        <v>1374</v>
      </c>
      <c r="N766">
        <v>1013</v>
      </c>
      <c r="O766" t="s">
        <v>725</v>
      </c>
      <c r="P766" t="s">
        <v>725</v>
      </c>
      <c r="Q766">
        <v>1</v>
      </c>
      <c r="W766">
        <v>0</v>
      </c>
      <c r="X766">
        <v>-915781824</v>
      </c>
      <c r="Y766">
        <v>6.05</v>
      </c>
      <c r="AA766">
        <v>1</v>
      </c>
      <c r="AB766">
        <v>0</v>
      </c>
      <c r="AC766">
        <v>0</v>
      </c>
      <c r="AD766">
        <v>0</v>
      </c>
      <c r="AE766">
        <v>1</v>
      </c>
      <c r="AF766">
        <v>0</v>
      </c>
      <c r="AG766">
        <v>0</v>
      </c>
      <c r="AH766">
        <v>0</v>
      </c>
      <c r="AI766">
        <v>1</v>
      </c>
      <c r="AJ766">
        <v>1</v>
      </c>
      <c r="AK766">
        <v>1</v>
      </c>
      <c r="AL766">
        <v>1</v>
      </c>
      <c r="AN766">
        <v>0</v>
      </c>
      <c r="AO766">
        <v>1</v>
      </c>
      <c r="AP766">
        <v>0</v>
      </c>
      <c r="AQ766">
        <v>0</v>
      </c>
      <c r="AR766">
        <v>0</v>
      </c>
      <c r="AS766" t="s">
        <v>3</v>
      </c>
      <c r="AT766">
        <v>6.05</v>
      </c>
      <c r="AU766" t="s">
        <v>3</v>
      </c>
      <c r="AV766">
        <v>0</v>
      </c>
      <c r="AW766">
        <v>2</v>
      </c>
      <c r="AX766">
        <v>35802161</v>
      </c>
      <c r="AY766">
        <v>1</v>
      </c>
      <c r="AZ766">
        <v>0</v>
      </c>
      <c r="BA766">
        <v>754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Y766*Source!I1069</f>
        <v>0.30249999999999999</v>
      </c>
      <c r="CY766">
        <f t="shared" si="63"/>
        <v>1</v>
      </c>
      <c r="CZ766">
        <f t="shared" si="64"/>
        <v>1</v>
      </c>
      <c r="DA766">
        <f t="shared" si="65"/>
        <v>1</v>
      </c>
      <c r="DB766">
        <f t="shared" si="61"/>
        <v>6.05</v>
      </c>
      <c r="DC766">
        <f t="shared" si="62"/>
        <v>0</v>
      </c>
    </row>
    <row r="767" spans="1:107">
      <c r="A767">
        <f>ROW(Source!A1072)</f>
        <v>1072</v>
      </c>
      <c r="B767">
        <v>33525518</v>
      </c>
      <c r="C767">
        <v>35802152</v>
      </c>
      <c r="D767">
        <v>29364679</v>
      </c>
      <c r="E767">
        <v>1</v>
      </c>
      <c r="F767">
        <v>1</v>
      </c>
      <c r="G767">
        <v>1</v>
      </c>
      <c r="H767">
        <v>1</v>
      </c>
      <c r="I767" t="s">
        <v>705</v>
      </c>
      <c r="J767" t="s">
        <v>3</v>
      </c>
      <c r="K767" t="s">
        <v>706</v>
      </c>
      <c r="L767">
        <v>1369</v>
      </c>
      <c r="N767">
        <v>1013</v>
      </c>
      <c r="O767" t="s">
        <v>579</v>
      </c>
      <c r="P767" t="s">
        <v>579</v>
      </c>
      <c r="Q767">
        <v>1</v>
      </c>
      <c r="W767">
        <v>0</v>
      </c>
      <c r="X767">
        <v>931378261</v>
      </c>
      <c r="Y767">
        <v>26.24</v>
      </c>
      <c r="AA767">
        <v>0</v>
      </c>
      <c r="AB767">
        <v>0</v>
      </c>
      <c r="AC767">
        <v>0</v>
      </c>
      <c r="AD767">
        <v>282.02999999999997</v>
      </c>
      <c r="AE767">
        <v>0</v>
      </c>
      <c r="AF767">
        <v>0</v>
      </c>
      <c r="AG767">
        <v>0</v>
      </c>
      <c r="AH767">
        <v>282.02999999999997</v>
      </c>
      <c r="AI767">
        <v>1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26.24</v>
      </c>
      <c r="AU767" t="s">
        <v>3</v>
      </c>
      <c r="AV767">
        <v>1</v>
      </c>
      <c r="AW767">
        <v>2</v>
      </c>
      <c r="AX767">
        <v>35802162</v>
      </c>
      <c r="AY767">
        <v>1</v>
      </c>
      <c r="AZ767">
        <v>0</v>
      </c>
      <c r="BA767">
        <v>755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Y767*Source!I1072</f>
        <v>0.26239999999999997</v>
      </c>
      <c r="CY767">
        <f>AD767</f>
        <v>282.02999999999997</v>
      </c>
      <c r="CZ767">
        <f>AH767</f>
        <v>282.02999999999997</v>
      </c>
      <c r="DA767">
        <f>AL767</f>
        <v>1</v>
      </c>
      <c r="DB767">
        <f t="shared" si="61"/>
        <v>7400.47</v>
      </c>
      <c r="DC767">
        <f t="shared" si="62"/>
        <v>0</v>
      </c>
    </row>
    <row r="768" spans="1:107">
      <c r="A768">
        <f>ROW(Source!A1072)</f>
        <v>1072</v>
      </c>
      <c r="B768">
        <v>33525518</v>
      </c>
      <c r="C768">
        <v>35802152</v>
      </c>
      <c r="D768">
        <v>121548</v>
      </c>
      <c r="E768">
        <v>1</v>
      </c>
      <c r="F768">
        <v>1</v>
      </c>
      <c r="G768">
        <v>1</v>
      </c>
      <c r="H768">
        <v>1</v>
      </c>
      <c r="I768" t="s">
        <v>30</v>
      </c>
      <c r="J768" t="s">
        <v>3</v>
      </c>
      <c r="K768" t="s">
        <v>580</v>
      </c>
      <c r="L768">
        <v>608254</v>
      </c>
      <c r="N768">
        <v>1013</v>
      </c>
      <c r="O768" t="s">
        <v>581</v>
      </c>
      <c r="P768" t="s">
        <v>581</v>
      </c>
      <c r="Q768">
        <v>1</v>
      </c>
      <c r="W768">
        <v>0</v>
      </c>
      <c r="X768">
        <v>-185737400</v>
      </c>
      <c r="Y768">
        <v>0.03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1</v>
      </c>
      <c r="AJ768">
        <v>1</v>
      </c>
      <c r="AK768">
        <v>1</v>
      </c>
      <c r="AL768">
        <v>1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0.03</v>
      </c>
      <c r="AU768" t="s">
        <v>3</v>
      </c>
      <c r="AV768">
        <v>2</v>
      </c>
      <c r="AW768">
        <v>2</v>
      </c>
      <c r="AX768">
        <v>35802163</v>
      </c>
      <c r="AY768">
        <v>1</v>
      </c>
      <c r="AZ768">
        <v>0</v>
      </c>
      <c r="BA768">
        <v>756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Y768*Source!I1072</f>
        <v>2.9999999999999997E-4</v>
      </c>
      <c r="CY768">
        <f>AD768</f>
        <v>0</v>
      </c>
      <c r="CZ768">
        <f>AH768</f>
        <v>0</v>
      </c>
      <c r="DA768">
        <f>AL768</f>
        <v>1</v>
      </c>
      <c r="DB768">
        <f t="shared" si="61"/>
        <v>0</v>
      </c>
      <c r="DC768">
        <f t="shared" si="62"/>
        <v>0</v>
      </c>
    </row>
    <row r="769" spans="1:107">
      <c r="A769">
        <f>ROW(Source!A1072)</f>
        <v>1072</v>
      </c>
      <c r="B769">
        <v>33525518</v>
      </c>
      <c r="C769">
        <v>35802152</v>
      </c>
      <c r="D769">
        <v>29172362</v>
      </c>
      <c r="E769">
        <v>1</v>
      </c>
      <c r="F769">
        <v>1</v>
      </c>
      <c r="G769">
        <v>1</v>
      </c>
      <c r="H769">
        <v>2</v>
      </c>
      <c r="I769" t="s">
        <v>707</v>
      </c>
      <c r="J769" t="s">
        <v>708</v>
      </c>
      <c r="K769" t="s">
        <v>709</v>
      </c>
      <c r="L769">
        <v>1368</v>
      </c>
      <c r="N769">
        <v>1011</v>
      </c>
      <c r="O769" t="s">
        <v>585</v>
      </c>
      <c r="P769" t="s">
        <v>585</v>
      </c>
      <c r="Q769">
        <v>1</v>
      </c>
      <c r="W769">
        <v>0</v>
      </c>
      <c r="X769">
        <v>2071614860</v>
      </c>
      <c r="Y769">
        <v>0.03</v>
      </c>
      <c r="AA769">
        <v>0</v>
      </c>
      <c r="AB769">
        <v>1089.32</v>
      </c>
      <c r="AC769">
        <v>427.95</v>
      </c>
      <c r="AD769">
        <v>0</v>
      </c>
      <c r="AE769">
        <v>0</v>
      </c>
      <c r="AF769">
        <v>134.65</v>
      </c>
      <c r="AG769">
        <v>13.5</v>
      </c>
      <c r="AH769">
        <v>0</v>
      </c>
      <c r="AI769">
        <v>1</v>
      </c>
      <c r="AJ769">
        <v>8.09</v>
      </c>
      <c r="AK769">
        <v>31.7</v>
      </c>
      <c r="AL769">
        <v>1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0.03</v>
      </c>
      <c r="AU769" t="s">
        <v>3</v>
      </c>
      <c r="AV769">
        <v>0</v>
      </c>
      <c r="AW769">
        <v>2</v>
      </c>
      <c r="AX769">
        <v>35802164</v>
      </c>
      <c r="AY769">
        <v>1</v>
      </c>
      <c r="AZ769">
        <v>0</v>
      </c>
      <c r="BA769">
        <v>757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Y769*Source!I1072</f>
        <v>2.9999999999999997E-4</v>
      </c>
      <c r="CY769">
        <f>AB769</f>
        <v>1089.32</v>
      </c>
      <c r="CZ769">
        <f>AF769</f>
        <v>134.65</v>
      </c>
      <c r="DA769">
        <f>AJ769</f>
        <v>8.09</v>
      </c>
      <c r="DB769">
        <f t="shared" si="61"/>
        <v>4.04</v>
      </c>
      <c r="DC769">
        <f t="shared" si="62"/>
        <v>0.41</v>
      </c>
    </row>
    <row r="770" spans="1:107">
      <c r="A770">
        <f>ROW(Source!A1072)</f>
        <v>1072</v>
      </c>
      <c r="B770">
        <v>33525518</v>
      </c>
      <c r="C770">
        <v>35802152</v>
      </c>
      <c r="D770">
        <v>29174913</v>
      </c>
      <c r="E770">
        <v>1</v>
      </c>
      <c r="F770">
        <v>1</v>
      </c>
      <c r="G770">
        <v>1</v>
      </c>
      <c r="H770">
        <v>2</v>
      </c>
      <c r="I770" t="s">
        <v>606</v>
      </c>
      <c r="J770" t="s">
        <v>607</v>
      </c>
      <c r="K770" t="s">
        <v>608</v>
      </c>
      <c r="L770">
        <v>1368</v>
      </c>
      <c r="N770">
        <v>1011</v>
      </c>
      <c r="O770" t="s">
        <v>585</v>
      </c>
      <c r="P770" t="s">
        <v>585</v>
      </c>
      <c r="Q770">
        <v>1</v>
      </c>
      <c r="W770">
        <v>0</v>
      </c>
      <c r="X770">
        <v>458544584</v>
      </c>
      <c r="Y770">
        <v>0.02</v>
      </c>
      <c r="AA770">
        <v>0</v>
      </c>
      <c r="AB770">
        <v>908.31</v>
      </c>
      <c r="AC770">
        <v>367.72</v>
      </c>
      <c r="AD770">
        <v>0</v>
      </c>
      <c r="AE770">
        <v>0</v>
      </c>
      <c r="AF770">
        <v>87.17</v>
      </c>
      <c r="AG770">
        <v>11.6</v>
      </c>
      <c r="AH770">
        <v>0</v>
      </c>
      <c r="AI770">
        <v>1</v>
      </c>
      <c r="AJ770">
        <v>10.42</v>
      </c>
      <c r="AK770">
        <v>31.7</v>
      </c>
      <c r="AL770">
        <v>1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0.02</v>
      </c>
      <c r="AU770" t="s">
        <v>3</v>
      </c>
      <c r="AV770">
        <v>0</v>
      </c>
      <c r="AW770">
        <v>2</v>
      </c>
      <c r="AX770">
        <v>35802165</v>
      </c>
      <c r="AY770">
        <v>1</v>
      </c>
      <c r="AZ770">
        <v>0</v>
      </c>
      <c r="BA770">
        <v>758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Y770*Source!I1072</f>
        <v>2.0000000000000001E-4</v>
      </c>
      <c r="CY770">
        <f>AB770</f>
        <v>908.31</v>
      </c>
      <c r="CZ770">
        <f>AF770</f>
        <v>87.17</v>
      </c>
      <c r="DA770">
        <f>AJ770</f>
        <v>10.42</v>
      </c>
      <c r="DB770">
        <f t="shared" si="61"/>
        <v>1.74</v>
      </c>
      <c r="DC770">
        <f t="shared" si="62"/>
        <v>0.23</v>
      </c>
    </row>
    <row r="771" spans="1:107">
      <c r="A771">
        <f>ROW(Source!A1072)</f>
        <v>1072</v>
      </c>
      <c r="B771">
        <v>33525518</v>
      </c>
      <c r="C771">
        <v>35802152</v>
      </c>
      <c r="D771">
        <v>29149204</v>
      </c>
      <c r="E771">
        <v>1</v>
      </c>
      <c r="F771">
        <v>1</v>
      </c>
      <c r="G771">
        <v>1</v>
      </c>
      <c r="H771">
        <v>3</v>
      </c>
      <c r="I771" t="s">
        <v>716</v>
      </c>
      <c r="J771" t="s">
        <v>717</v>
      </c>
      <c r="K771" t="s">
        <v>718</v>
      </c>
      <c r="L771">
        <v>1348</v>
      </c>
      <c r="N771">
        <v>1009</v>
      </c>
      <c r="O771" t="s">
        <v>28</v>
      </c>
      <c r="P771" t="s">
        <v>28</v>
      </c>
      <c r="Q771">
        <v>1000</v>
      </c>
      <c r="W771">
        <v>0</v>
      </c>
      <c r="X771">
        <v>-1132764130</v>
      </c>
      <c r="Y771">
        <v>3.15E-3</v>
      </c>
      <c r="AA771">
        <v>4963.8599999999997</v>
      </c>
      <c r="AB771">
        <v>0</v>
      </c>
      <c r="AC771">
        <v>0</v>
      </c>
      <c r="AD771">
        <v>0</v>
      </c>
      <c r="AE771">
        <v>729.98</v>
      </c>
      <c r="AF771">
        <v>0</v>
      </c>
      <c r="AG771">
        <v>0</v>
      </c>
      <c r="AH771">
        <v>0</v>
      </c>
      <c r="AI771">
        <v>6.8</v>
      </c>
      <c r="AJ771">
        <v>1</v>
      </c>
      <c r="AK771">
        <v>1</v>
      </c>
      <c r="AL771">
        <v>1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3.15E-3</v>
      </c>
      <c r="AU771" t="s">
        <v>3</v>
      </c>
      <c r="AV771">
        <v>0</v>
      </c>
      <c r="AW771">
        <v>2</v>
      </c>
      <c r="AX771">
        <v>35802166</v>
      </c>
      <c r="AY771">
        <v>1</v>
      </c>
      <c r="AZ771">
        <v>0</v>
      </c>
      <c r="BA771">
        <v>759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Y771*Source!I1072</f>
        <v>3.15E-5</v>
      </c>
      <c r="CY771">
        <f>AA771</f>
        <v>4963.8599999999997</v>
      </c>
      <c r="CZ771">
        <f>AE771</f>
        <v>729.98</v>
      </c>
      <c r="DA771">
        <f>AI771</f>
        <v>6.8</v>
      </c>
      <c r="DB771">
        <f t="shared" si="61"/>
        <v>2.2999999999999998</v>
      </c>
      <c r="DC771">
        <f t="shared" si="62"/>
        <v>0</v>
      </c>
    </row>
    <row r="772" spans="1:107">
      <c r="A772">
        <f>ROW(Source!A1072)</f>
        <v>1072</v>
      </c>
      <c r="B772">
        <v>33525518</v>
      </c>
      <c r="C772">
        <v>35802152</v>
      </c>
      <c r="D772">
        <v>29156142</v>
      </c>
      <c r="E772">
        <v>1</v>
      </c>
      <c r="F772">
        <v>1</v>
      </c>
      <c r="G772">
        <v>1</v>
      </c>
      <c r="H772">
        <v>3</v>
      </c>
      <c r="I772" t="s">
        <v>228</v>
      </c>
      <c r="J772" t="s">
        <v>231</v>
      </c>
      <c r="K772" t="s">
        <v>229</v>
      </c>
      <c r="L772">
        <v>1356</v>
      </c>
      <c r="N772">
        <v>1010</v>
      </c>
      <c r="O772" t="s">
        <v>230</v>
      </c>
      <c r="P772" t="s">
        <v>230</v>
      </c>
      <c r="Q772">
        <v>1000</v>
      </c>
      <c r="W772">
        <v>0</v>
      </c>
      <c r="X772">
        <v>-1152774928</v>
      </c>
      <c r="Y772">
        <v>0.1</v>
      </c>
      <c r="AA772">
        <v>5115.96</v>
      </c>
      <c r="AB772">
        <v>0</v>
      </c>
      <c r="AC772">
        <v>0</v>
      </c>
      <c r="AD772">
        <v>0</v>
      </c>
      <c r="AE772">
        <v>1998.42</v>
      </c>
      <c r="AF772">
        <v>0</v>
      </c>
      <c r="AG772">
        <v>0</v>
      </c>
      <c r="AH772">
        <v>0</v>
      </c>
      <c r="AI772">
        <v>2.56</v>
      </c>
      <c r="AJ772">
        <v>1</v>
      </c>
      <c r="AK772">
        <v>1</v>
      </c>
      <c r="AL772">
        <v>1</v>
      </c>
      <c r="AN772">
        <v>0</v>
      </c>
      <c r="AO772">
        <v>0</v>
      </c>
      <c r="AP772">
        <v>0</v>
      </c>
      <c r="AQ772">
        <v>0</v>
      </c>
      <c r="AR772">
        <v>0</v>
      </c>
      <c r="AS772" t="s">
        <v>3</v>
      </c>
      <c r="AT772">
        <v>0.1</v>
      </c>
      <c r="AU772" t="s">
        <v>3</v>
      </c>
      <c r="AV772">
        <v>0</v>
      </c>
      <c r="AW772">
        <v>1</v>
      </c>
      <c r="AX772">
        <v>-1</v>
      </c>
      <c r="AY772">
        <v>0</v>
      </c>
      <c r="AZ772">
        <v>0</v>
      </c>
      <c r="BA772" t="s">
        <v>3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Y772*Source!I1072</f>
        <v>1E-3</v>
      </c>
      <c r="CY772">
        <f>AA772</f>
        <v>5115.96</v>
      </c>
      <c r="CZ772">
        <f>AE772</f>
        <v>1998.42</v>
      </c>
      <c r="DA772">
        <f>AI772</f>
        <v>2.56</v>
      </c>
      <c r="DB772">
        <f t="shared" si="61"/>
        <v>199.84</v>
      </c>
      <c r="DC772">
        <f t="shared" si="62"/>
        <v>0</v>
      </c>
    </row>
    <row r="773" spans="1:107">
      <c r="A773">
        <f>ROW(Source!A1072)</f>
        <v>1072</v>
      </c>
      <c r="B773">
        <v>33525518</v>
      </c>
      <c r="C773">
        <v>35802152</v>
      </c>
      <c r="D773">
        <v>29170678</v>
      </c>
      <c r="E773">
        <v>1</v>
      </c>
      <c r="F773">
        <v>1</v>
      </c>
      <c r="G773">
        <v>1</v>
      </c>
      <c r="H773">
        <v>3</v>
      </c>
      <c r="I773" t="s">
        <v>719</v>
      </c>
      <c r="J773" t="s">
        <v>720</v>
      </c>
      <c r="K773" t="s">
        <v>721</v>
      </c>
      <c r="L773">
        <v>1354</v>
      </c>
      <c r="N773">
        <v>1010</v>
      </c>
      <c r="O773" t="s">
        <v>238</v>
      </c>
      <c r="P773" t="s">
        <v>238</v>
      </c>
      <c r="Q773">
        <v>1</v>
      </c>
      <c r="W773">
        <v>0</v>
      </c>
      <c r="X773">
        <v>-808655695</v>
      </c>
      <c r="Y773">
        <v>102</v>
      </c>
      <c r="AA773">
        <v>0.69</v>
      </c>
      <c r="AB773">
        <v>0</v>
      </c>
      <c r="AC773">
        <v>0</v>
      </c>
      <c r="AD773">
        <v>0</v>
      </c>
      <c r="AE773">
        <v>0.28000000000000003</v>
      </c>
      <c r="AF773">
        <v>0</v>
      </c>
      <c r="AG773">
        <v>0</v>
      </c>
      <c r="AH773">
        <v>0</v>
      </c>
      <c r="AI773">
        <v>2.46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102</v>
      </c>
      <c r="AU773" t="s">
        <v>3</v>
      </c>
      <c r="AV773">
        <v>0</v>
      </c>
      <c r="AW773">
        <v>2</v>
      </c>
      <c r="AX773">
        <v>35802167</v>
      </c>
      <c r="AY773">
        <v>1</v>
      </c>
      <c r="AZ773">
        <v>0</v>
      </c>
      <c r="BA773">
        <v>760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Y773*Source!I1072</f>
        <v>1.02</v>
      </c>
      <c r="CY773">
        <f>AA773</f>
        <v>0.69</v>
      </c>
      <c r="CZ773">
        <f>AE773</f>
        <v>0.28000000000000003</v>
      </c>
      <c r="DA773">
        <f>AI773</f>
        <v>2.46</v>
      </c>
      <c r="DB773">
        <f t="shared" si="61"/>
        <v>28.56</v>
      </c>
      <c r="DC773">
        <f t="shared" si="62"/>
        <v>0</v>
      </c>
    </row>
    <row r="774" spans="1:107">
      <c r="A774">
        <f>ROW(Source!A1072)</f>
        <v>1072</v>
      </c>
      <c r="B774">
        <v>33525518</v>
      </c>
      <c r="C774">
        <v>35802152</v>
      </c>
      <c r="D774">
        <v>29169278</v>
      </c>
      <c r="E774">
        <v>1</v>
      </c>
      <c r="F774">
        <v>1</v>
      </c>
      <c r="G774">
        <v>1</v>
      </c>
      <c r="H774">
        <v>3</v>
      </c>
      <c r="I774" t="s">
        <v>246</v>
      </c>
      <c r="J774" t="s">
        <v>248</v>
      </c>
      <c r="K774" t="s">
        <v>247</v>
      </c>
      <c r="L774">
        <v>1354</v>
      </c>
      <c r="N774">
        <v>1010</v>
      </c>
      <c r="O774" t="s">
        <v>238</v>
      </c>
      <c r="P774" t="s">
        <v>238</v>
      </c>
      <c r="Q774">
        <v>1</v>
      </c>
      <c r="W774">
        <v>0</v>
      </c>
      <c r="X774">
        <v>-1190793685</v>
      </c>
      <c r="Y774">
        <v>100</v>
      </c>
      <c r="AA774">
        <v>76.47</v>
      </c>
      <c r="AB774">
        <v>0</v>
      </c>
      <c r="AC774">
        <v>0</v>
      </c>
      <c r="AD774">
        <v>0</v>
      </c>
      <c r="AE774">
        <v>8.81</v>
      </c>
      <c r="AF774">
        <v>0</v>
      </c>
      <c r="AG774">
        <v>0</v>
      </c>
      <c r="AH774">
        <v>0</v>
      </c>
      <c r="AI774">
        <v>8.68</v>
      </c>
      <c r="AJ774">
        <v>1</v>
      </c>
      <c r="AK774">
        <v>1</v>
      </c>
      <c r="AL774">
        <v>1</v>
      </c>
      <c r="AN774">
        <v>0</v>
      </c>
      <c r="AO774">
        <v>0</v>
      </c>
      <c r="AP774">
        <v>0</v>
      </c>
      <c r="AQ774">
        <v>0</v>
      </c>
      <c r="AR774">
        <v>0</v>
      </c>
      <c r="AS774" t="s">
        <v>3</v>
      </c>
      <c r="AT774">
        <v>100</v>
      </c>
      <c r="AU774" t="s">
        <v>3</v>
      </c>
      <c r="AV774">
        <v>0</v>
      </c>
      <c r="AW774">
        <v>1</v>
      </c>
      <c r="AX774">
        <v>-1</v>
      </c>
      <c r="AY774">
        <v>0</v>
      </c>
      <c r="AZ774">
        <v>0</v>
      </c>
      <c r="BA774" t="s">
        <v>3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Y774*Source!I1072</f>
        <v>1</v>
      </c>
      <c r="CY774">
        <f>AA774</f>
        <v>76.47</v>
      </c>
      <c r="CZ774">
        <f>AE774</f>
        <v>8.81</v>
      </c>
      <c r="DA774">
        <f>AI774</f>
        <v>8.68</v>
      </c>
      <c r="DB774">
        <f t="shared" si="61"/>
        <v>881</v>
      </c>
      <c r="DC774">
        <f t="shared" si="62"/>
        <v>0</v>
      </c>
    </row>
    <row r="775" spans="1:107">
      <c r="A775">
        <f>ROW(Source!A1072)</f>
        <v>1072</v>
      </c>
      <c r="B775">
        <v>33525518</v>
      </c>
      <c r="C775">
        <v>35802152</v>
      </c>
      <c r="D775">
        <v>29171808</v>
      </c>
      <c r="E775">
        <v>1</v>
      </c>
      <c r="F775">
        <v>1</v>
      </c>
      <c r="G775">
        <v>1</v>
      </c>
      <c r="H775">
        <v>3</v>
      </c>
      <c r="I775" t="s">
        <v>722</v>
      </c>
      <c r="J775" t="s">
        <v>723</v>
      </c>
      <c r="K775" t="s">
        <v>724</v>
      </c>
      <c r="L775">
        <v>1374</v>
      </c>
      <c r="N775">
        <v>1013</v>
      </c>
      <c r="O775" t="s">
        <v>725</v>
      </c>
      <c r="P775" t="s">
        <v>725</v>
      </c>
      <c r="Q775">
        <v>1</v>
      </c>
      <c r="W775">
        <v>0</v>
      </c>
      <c r="X775">
        <v>-915781824</v>
      </c>
      <c r="Y775">
        <v>5.21</v>
      </c>
      <c r="AA775">
        <v>1</v>
      </c>
      <c r="AB775">
        <v>0</v>
      </c>
      <c r="AC775">
        <v>0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1</v>
      </c>
      <c r="AJ775">
        <v>1</v>
      </c>
      <c r="AK775">
        <v>1</v>
      </c>
      <c r="AL775">
        <v>1</v>
      </c>
      <c r="AN775">
        <v>0</v>
      </c>
      <c r="AO775">
        <v>1</v>
      </c>
      <c r="AP775">
        <v>0</v>
      </c>
      <c r="AQ775">
        <v>0</v>
      </c>
      <c r="AR775">
        <v>0</v>
      </c>
      <c r="AS775" t="s">
        <v>3</v>
      </c>
      <c r="AT775">
        <v>5.21</v>
      </c>
      <c r="AU775" t="s">
        <v>3</v>
      </c>
      <c r="AV775">
        <v>0</v>
      </c>
      <c r="AW775">
        <v>2</v>
      </c>
      <c r="AX775">
        <v>35802168</v>
      </c>
      <c r="AY775">
        <v>1</v>
      </c>
      <c r="AZ775">
        <v>0</v>
      </c>
      <c r="BA775">
        <v>761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Y775*Source!I1072</f>
        <v>5.21E-2</v>
      </c>
      <c r="CY775">
        <f>AA775</f>
        <v>1</v>
      </c>
      <c r="CZ775">
        <f>AE775</f>
        <v>1</v>
      </c>
      <c r="DA775">
        <f>AI775</f>
        <v>1</v>
      </c>
      <c r="DB775">
        <f t="shared" si="61"/>
        <v>5.21</v>
      </c>
      <c r="DC775">
        <f t="shared" si="62"/>
        <v>0</v>
      </c>
    </row>
    <row r="776" spans="1:107">
      <c r="A776">
        <f>ROW(Source!A1075)</f>
        <v>1075</v>
      </c>
      <c r="B776">
        <v>33525518</v>
      </c>
      <c r="C776">
        <v>36324971</v>
      </c>
      <c r="D776">
        <v>18413230</v>
      </c>
      <c r="E776">
        <v>1</v>
      </c>
      <c r="F776">
        <v>1</v>
      </c>
      <c r="G776">
        <v>1</v>
      </c>
      <c r="H776">
        <v>1</v>
      </c>
      <c r="I776" t="s">
        <v>615</v>
      </c>
      <c r="J776" t="s">
        <v>3</v>
      </c>
      <c r="K776" t="s">
        <v>616</v>
      </c>
      <c r="L776">
        <v>1369</v>
      </c>
      <c r="N776">
        <v>1013</v>
      </c>
      <c r="O776" t="s">
        <v>579</v>
      </c>
      <c r="P776" t="s">
        <v>579</v>
      </c>
      <c r="Q776">
        <v>1</v>
      </c>
      <c r="W776">
        <v>0</v>
      </c>
      <c r="X776">
        <v>355262106</v>
      </c>
      <c r="Y776">
        <v>102.95949999999999</v>
      </c>
      <c r="AA776">
        <v>0</v>
      </c>
      <c r="AB776">
        <v>0</v>
      </c>
      <c r="AC776">
        <v>0</v>
      </c>
      <c r="AD776">
        <v>260.99</v>
      </c>
      <c r="AE776">
        <v>0</v>
      </c>
      <c r="AF776">
        <v>0</v>
      </c>
      <c r="AG776">
        <v>0</v>
      </c>
      <c r="AH776">
        <v>260.99</v>
      </c>
      <c r="AI776">
        <v>1</v>
      </c>
      <c r="AJ776">
        <v>1</v>
      </c>
      <c r="AK776">
        <v>1</v>
      </c>
      <c r="AL776">
        <v>1</v>
      </c>
      <c r="AN776">
        <v>0</v>
      </c>
      <c r="AO776">
        <v>1</v>
      </c>
      <c r="AP776">
        <v>1</v>
      </c>
      <c r="AQ776">
        <v>0</v>
      </c>
      <c r="AR776">
        <v>0</v>
      </c>
      <c r="AS776" t="s">
        <v>3</v>
      </c>
      <c r="AT776">
        <v>89.53</v>
      </c>
      <c r="AU776" t="s">
        <v>168</v>
      </c>
      <c r="AV776">
        <v>1</v>
      </c>
      <c r="AW776">
        <v>2</v>
      </c>
      <c r="AX776">
        <v>36324972</v>
      </c>
      <c r="AY776">
        <v>1</v>
      </c>
      <c r="AZ776">
        <v>0</v>
      </c>
      <c r="BA776">
        <v>762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Y776*Source!I1075</f>
        <v>2.0591900000000001</v>
      </c>
      <c r="CY776">
        <f>AD776</f>
        <v>260.99</v>
      </c>
      <c r="CZ776">
        <f>AH776</f>
        <v>260.99</v>
      </c>
      <c r="DA776">
        <f>AL776</f>
        <v>1</v>
      </c>
      <c r="DB776">
        <f>ROUND((ROUND(AT776*CZ776,2)*1.15),6)</f>
        <v>26871.394499999999</v>
      </c>
      <c r="DC776">
        <f>ROUND((ROUND(AT776*AG776,2)*1.15),6)</f>
        <v>0</v>
      </c>
    </row>
    <row r="777" spans="1:107">
      <c r="A777">
        <f>ROW(Source!A1075)</f>
        <v>1075</v>
      </c>
      <c r="B777">
        <v>33525518</v>
      </c>
      <c r="C777">
        <v>36324971</v>
      </c>
      <c r="D777">
        <v>121548</v>
      </c>
      <c r="E777">
        <v>1</v>
      </c>
      <c r="F777">
        <v>1</v>
      </c>
      <c r="G777">
        <v>1</v>
      </c>
      <c r="H777">
        <v>1</v>
      </c>
      <c r="I777" t="s">
        <v>30</v>
      </c>
      <c r="J777" t="s">
        <v>3</v>
      </c>
      <c r="K777" t="s">
        <v>580</v>
      </c>
      <c r="L777">
        <v>608254</v>
      </c>
      <c r="N777">
        <v>1013</v>
      </c>
      <c r="O777" t="s">
        <v>581</v>
      </c>
      <c r="P777" t="s">
        <v>581</v>
      </c>
      <c r="Q777">
        <v>1</v>
      </c>
      <c r="W777">
        <v>0</v>
      </c>
      <c r="X777">
        <v>-185737400</v>
      </c>
      <c r="Y777">
        <v>12.112499999999999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1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1</v>
      </c>
      <c r="AQ777">
        <v>0</v>
      </c>
      <c r="AR777">
        <v>0</v>
      </c>
      <c r="AS777" t="s">
        <v>3</v>
      </c>
      <c r="AT777">
        <v>9.69</v>
      </c>
      <c r="AU777" t="s">
        <v>167</v>
      </c>
      <c r="AV777">
        <v>2</v>
      </c>
      <c r="AW777">
        <v>2</v>
      </c>
      <c r="AX777">
        <v>36324973</v>
      </c>
      <c r="AY777">
        <v>1</v>
      </c>
      <c r="AZ777">
        <v>0</v>
      </c>
      <c r="BA777">
        <v>763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Y777*Source!I1075</f>
        <v>0.24224999999999999</v>
      </c>
      <c r="CY777">
        <f>AD777</f>
        <v>0</v>
      </c>
      <c r="CZ777">
        <f>AH777</f>
        <v>0</v>
      </c>
      <c r="DA777">
        <f>AL777</f>
        <v>1</v>
      </c>
      <c r="DB777">
        <f>ROUND((ROUND(AT777*CZ777,2)*1.25),6)</f>
        <v>0</v>
      </c>
      <c r="DC777">
        <f>ROUND((ROUND(AT777*AG777,2)*1.25),6)</f>
        <v>0</v>
      </c>
    </row>
    <row r="778" spans="1:107">
      <c r="A778">
        <f>ROW(Source!A1075)</f>
        <v>1075</v>
      </c>
      <c r="B778">
        <v>33525518</v>
      </c>
      <c r="C778">
        <v>36324971</v>
      </c>
      <c r="D778">
        <v>29172268</v>
      </c>
      <c r="E778">
        <v>1</v>
      </c>
      <c r="F778">
        <v>1</v>
      </c>
      <c r="G778">
        <v>1</v>
      </c>
      <c r="H778">
        <v>2</v>
      </c>
      <c r="I778" t="s">
        <v>726</v>
      </c>
      <c r="J778" t="s">
        <v>727</v>
      </c>
      <c r="K778" t="s">
        <v>728</v>
      </c>
      <c r="L778">
        <v>1368</v>
      </c>
      <c r="N778">
        <v>1011</v>
      </c>
      <c r="O778" t="s">
        <v>585</v>
      </c>
      <c r="P778" t="s">
        <v>585</v>
      </c>
      <c r="Q778">
        <v>1</v>
      </c>
      <c r="W778">
        <v>0</v>
      </c>
      <c r="X778">
        <v>-438066613</v>
      </c>
      <c r="Y778">
        <v>12.112499999999999</v>
      </c>
      <c r="AA778">
        <v>0</v>
      </c>
      <c r="AB778">
        <v>867.46</v>
      </c>
      <c r="AC778">
        <v>427.95</v>
      </c>
      <c r="AD778">
        <v>0</v>
      </c>
      <c r="AE778">
        <v>0</v>
      </c>
      <c r="AF778">
        <v>86.4</v>
      </c>
      <c r="AG778">
        <v>13.5</v>
      </c>
      <c r="AH778">
        <v>0</v>
      </c>
      <c r="AI778">
        <v>1</v>
      </c>
      <c r="AJ778">
        <v>10.039999999999999</v>
      </c>
      <c r="AK778">
        <v>31.7</v>
      </c>
      <c r="AL778">
        <v>1</v>
      </c>
      <c r="AN778">
        <v>0</v>
      </c>
      <c r="AO778">
        <v>1</v>
      </c>
      <c r="AP778">
        <v>1</v>
      </c>
      <c r="AQ778">
        <v>0</v>
      </c>
      <c r="AR778">
        <v>0</v>
      </c>
      <c r="AS778" t="s">
        <v>3</v>
      </c>
      <c r="AT778">
        <v>9.69</v>
      </c>
      <c r="AU778" t="s">
        <v>167</v>
      </c>
      <c r="AV778">
        <v>0</v>
      </c>
      <c r="AW778">
        <v>2</v>
      </c>
      <c r="AX778">
        <v>36324974</v>
      </c>
      <c r="AY778">
        <v>1</v>
      </c>
      <c r="AZ778">
        <v>0</v>
      </c>
      <c r="BA778">
        <v>764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Y778*Source!I1075</f>
        <v>0.24224999999999999</v>
      </c>
      <c r="CY778">
        <f>AB778</f>
        <v>867.46</v>
      </c>
      <c r="CZ778">
        <f>AF778</f>
        <v>86.4</v>
      </c>
      <c r="DA778">
        <f>AJ778</f>
        <v>10.039999999999999</v>
      </c>
      <c r="DB778">
        <f>ROUND((ROUND(AT778*CZ778,2)*1.25),6)</f>
        <v>1046.5250000000001</v>
      </c>
      <c r="DC778">
        <f>ROUND((ROUND(AT778*AG778,2)*1.25),6)</f>
        <v>163.52500000000001</v>
      </c>
    </row>
    <row r="779" spans="1:107">
      <c r="A779">
        <f>ROW(Source!A1075)</f>
        <v>1075</v>
      </c>
      <c r="B779">
        <v>33525518</v>
      </c>
      <c r="C779">
        <v>36324971</v>
      </c>
      <c r="D779">
        <v>29174913</v>
      </c>
      <c r="E779">
        <v>1</v>
      </c>
      <c r="F779">
        <v>1</v>
      </c>
      <c r="G779">
        <v>1</v>
      </c>
      <c r="H779">
        <v>2</v>
      </c>
      <c r="I779" t="s">
        <v>606</v>
      </c>
      <c r="J779" t="s">
        <v>729</v>
      </c>
      <c r="K779" t="s">
        <v>608</v>
      </c>
      <c r="L779">
        <v>1368</v>
      </c>
      <c r="N779">
        <v>1011</v>
      </c>
      <c r="O779" t="s">
        <v>585</v>
      </c>
      <c r="P779" t="s">
        <v>585</v>
      </c>
      <c r="Q779">
        <v>1</v>
      </c>
      <c r="W779">
        <v>0</v>
      </c>
      <c r="X779">
        <v>1230759911</v>
      </c>
      <c r="Y779">
        <v>2.4874999999999998</v>
      </c>
      <c r="AA779">
        <v>0</v>
      </c>
      <c r="AB779">
        <v>908.31</v>
      </c>
      <c r="AC779">
        <v>367.72</v>
      </c>
      <c r="AD779">
        <v>0</v>
      </c>
      <c r="AE779">
        <v>0</v>
      </c>
      <c r="AF779">
        <v>87.17</v>
      </c>
      <c r="AG779">
        <v>11.6</v>
      </c>
      <c r="AH779">
        <v>0</v>
      </c>
      <c r="AI779">
        <v>1</v>
      </c>
      <c r="AJ779">
        <v>10.42</v>
      </c>
      <c r="AK779">
        <v>31.7</v>
      </c>
      <c r="AL779">
        <v>1</v>
      </c>
      <c r="AN779">
        <v>0</v>
      </c>
      <c r="AO779">
        <v>1</v>
      </c>
      <c r="AP779">
        <v>1</v>
      </c>
      <c r="AQ779">
        <v>0</v>
      </c>
      <c r="AR779">
        <v>0</v>
      </c>
      <c r="AS779" t="s">
        <v>3</v>
      </c>
      <c r="AT779">
        <v>1.99</v>
      </c>
      <c r="AU779" t="s">
        <v>167</v>
      </c>
      <c r="AV779">
        <v>0</v>
      </c>
      <c r="AW779">
        <v>2</v>
      </c>
      <c r="AX779">
        <v>36324975</v>
      </c>
      <c r="AY779">
        <v>1</v>
      </c>
      <c r="AZ779">
        <v>0</v>
      </c>
      <c r="BA779">
        <v>765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Y779*Source!I1075</f>
        <v>4.9749999999999996E-2</v>
      </c>
      <c r="CY779">
        <f>AB779</f>
        <v>908.31</v>
      </c>
      <c r="CZ779">
        <f>AF779</f>
        <v>87.17</v>
      </c>
      <c r="DA779">
        <f>AJ779</f>
        <v>10.42</v>
      </c>
      <c r="DB779">
        <f>ROUND((ROUND(AT779*CZ779,2)*1.25),6)</f>
        <v>216.83750000000001</v>
      </c>
      <c r="DC779">
        <f>ROUND((ROUND(AT779*AG779,2)*1.25),6)</f>
        <v>28.85</v>
      </c>
    </row>
    <row r="780" spans="1:107">
      <c r="A780">
        <f>ROW(Source!A1075)</f>
        <v>1075</v>
      </c>
      <c r="B780">
        <v>33525518</v>
      </c>
      <c r="C780">
        <v>36324971</v>
      </c>
      <c r="D780">
        <v>29114836</v>
      </c>
      <c r="E780">
        <v>1</v>
      </c>
      <c r="F780">
        <v>1</v>
      </c>
      <c r="G780">
        <v>1</v>
      </c>
      <c r="H780">
        <v>3</v>
      </c>
      <c r="I780" t="s">
        <v>255</v>
      </c>
      <c r="J780" t="s">
        <v>258</v>
      </c>
      <c r="K780" t="s">
        <v>256</v>
      </c>
      <c r="L780">
        <v>1035</v>
      </c>
      <c r="N780">
        <v>1013</v>
      </c>
      <c r="O780" t="s">
        <v>257</v>
      </c>
      <c r="P780" t="s">
        <v>257</v>
      </c>
      <c r="Q780">
        <v>1</v>
      </c>
      <c r="W780">
        <v>0</v>
      </c>
      <c r="X780">
        <v>1837586053</v>
      </c>
      <c r="Y780">
        <v>50</v>
      </c>
      <c r="AA780">
        <v>180.86</v>
      </c>
      <c r="AB780">
        <v>0</v>
      </c>
      <c r="AC780">
        <v>0</v>
      </c>
      <c r="AD780">
        <v>0</v>
      </c>
      <c r="AE780">
        <v>94.69</v>
      </c>
      <c r="AF780">
        <v>0</v>
      </c>
      <c r="AG780">
        <v>0</v>
      </c>
      <c r="AH780">
        <v>0</v>
      </c>
      <c r="AI780">
        <v>1.91</v>
      </c>
      <c r="AJ780">
        <v>1</v>
      </c>
      <c r="AK780">
        <v>1</v>
      </c>
      <c r="AL780">
        <v>1</v>
      </c>
      <c r="AN780">
        <v>0</v>
      </c>
      <c r="AO780">
        <v>0</v>
      </c>
      <c r="AP780">
        <v>0</v>
      </c>
      <c r="AQ780">
        <v>0</v>
      </c>
      <c r="AR780">
        <v>0</v>
      </c>
      <c r="AS780" t="s">
        <v>3</v>
      </c>
      <c r="AT780">
        <v>50</v>
      </c>
      <c r="AU780" t="s">
        <v>3</v>
      </c>
      <c r="AV780">
        <v>0</v>
      </c>
      <c r="AW780">
        <v>1</v>
      </c>
      <c r="AX780">
        <v>-1</v>
      </c>
      <c r="AY780">
        <v>0</v>
      </c>
      <c r="AZ780">
        <v>0</v>
      </c>
      <c r="BA780" t="s">
        <v>3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Y780*Source!I1075</f>
        <v>1</v>
      </c>
      <c r="CY780">
        <f t="shared" ref="CY780:CY787" si="66">AA780</f>
        <v>180.86</v>
      </c>
      <c r="CZ780">
        <f t="shared" ref="CZ780:CZ787" si="67">AE780</f>
        <v>94.69</v>
      </c>
      <c r="DA780">
        <f t="shared" ref="DA780:DA787" si="68">AI780</f>
        <v>1.91</v>
      </c>
      <c r="DB780">
        <f t="shared" ref="DB780:DB787" si="69">ROUND(ROUND(AT780*CZ780,2),6)</f>
        <v>4734.5</v>
      </c>
      <c r="DC780">
        <f t="shared" ref="DC780:DC787" si="70">ROUND(ROUND(AT780*AG780,2),6)</f>
        <v>0</v>
      </c>
    </row>
    <row r="781" spans="1:107">
      <c r="A781">
        <f>ROW(Source!A1075)</f>
        <v>1075</v>
      </c>
      <c r="B781">
        <v>33525518</v>
      </c>
      <c r="C781">
        <v>36324971</v>
      </c>
      <c r="D781">
        <v>29112547</v>
      </c>
      <c r="E781">
        <v>1</v>
      </c>
      <c r="F781">
        <v>1</v>
      </c>
      <c r="G781">
        <v>1</v>
      </c>
      <c r="H781">
        <v>3</v>
      </c>
      <c r="I781" t="s">
        <v>730</v>
      </c>
      <c r="J781" t="s">
        <v>731</v>
      </c>
      <c r="K781" t="s">
        <v>732</v>
      </c>
      <c r="L781">
        <v>1346</v>
      </c>
      <c r="N781">
        <v>1009</v>
      </c>
      <c r="O781" t="s">
        <v>191</v>
      </c>
      <c r="P781" t="s">
        <v>191</v>
      </c>
      <c r="Q781">
        <v>1</v>
      </c>
      <c r="W781">
        <v>0</v>
      </c>
      <c r="X781">
        <v>61591711</v>
      </c>
      <c r="Y781">
        <v>37.5</v>
      </c>
      <c r="AA781">
        <v>71.819999999999993</v>
      </c>
      <c r="AB781">
        <v>0</v>
      </c>
      <c r="AC781">
        <v>0</v>
      </c>
      <c r="AD781">
        <v>0</v>
      </c>
      <c r="AE781">
        <v>10.26</v>
      </c>
      <c r="AF781">
        <v>0</v>
      </c>
      <c r="AG781">
        <v>0</v>
      </c>
      <c r="AH781">
        <v>0</v>
      </c>
      <c r="AI781">
        <v>7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37.5</v>
      </c>
      <c r="AU781" t="s">
        <v>3</v>
      </c>
      <c r="AV781">
        <v>0</v>
      </c>
      <c r="AW781">
        <v>2</v>
      </c>
      <c r="AX781">
        <v>36324976</v>
      </c>
      <c r="AY781">
        <v>1</v>
      </c>
      <c r="AZ781">
        <v>0</v>
      </c>
      <c r="BA781">
        <v>766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Y781*Source!I1075</f>
        <v>0.75</v>
      </c>
      <c r="CY781">
        <f t="shared" si="66"/>
        <v>71.819999999999993</v>
      </c>
      <c r="CZ781">
        <f t="shared" si="67"/>
        <v>10.26</v>
      </c>
      <c r="DA781">
        <f t="shared" si="68"/>
        <v>7</v>
      </c>
      <c r="DB781">
        <f t="shared" si="69"/>
        <v>384.75</v>
      </c>
      <c r="DC781">
        <f t="shared" si="70"/>
        <v>0</v>
      </c>
    </row>
    <row r="782" spans="1:107">
      <c r="A782">
        <f>ROW(Source!A1075)</f>
        <v>1075</v>
      </c>
      <c r="B782">
        <v>33525518</v>
      </c>
      <c r="C782">
        <v>36324971</v>
      </c>
      <c r="D782">
        <v>29114332</v>
      </c>
      <c r="E782">
        <v>1</v>
      </c>
      <c r="F782">
        <v>1</v>
      </c>
      <c r="G782">
        <v>1</v>
      </c>
      <c r="H782">
        <v>3</v>
      </c>
      <c r="I782" t="s">
        <v>635</v>
      </c>
      <c r="J782" t="s">
        <v>733</v>
      </c>
      <c r="K782" t="s">
        <v>637</v>
      </c>
      <c r="L782">
        <v>1348</v>
      </c>
      <c r="N782">
        <v>1009</v>
      </c>
      <c r="O782" t="s">
        <v>28</v>
      </c>
      <c r="P782" t="s">
        <v>28</v>
      </c>
      <c r="Q782">
        <v>1000</v>
      </c>
      <c r="W782">
        <v>0</v>
      </c>
      <c r="X782">
        <v>1561117559</v>
      </c>
      <c r="Y782">
        <v>4.13E-3</v>
      </c>
      <c r="AA782">
        <v>53302.1</v>
      </c>
      <c r="AB782">
        <v>0</v>
      </c>
      <c r="AC782">
        <v>0</v>
      </c>
      <c r="AD782">
        <v>0</v>
      </c>
      <c r="AE782">
        <v>11978</v>
      </c>
      <c r="AF782">
        <v>0</v>
      </c>
      <c r="AG782">
        <v>0</v>
      </c>
      <c r="AH782">
        <v>0</v>
      </c>
      <c r="AI782">
        <v>4.45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4.13E-3</v>
      </c>
      <c r="AU782" t="s">
        <v>3</v>
      </c>
      <c r="AV782">
        <v>0</v>
      </c>
      <c r="AW782">
        <v>2</v>
      </c>
      <c r="AX782">
        <v>36324977</v>
      </c>
      <c r="AY782">
        <v>1</v>
      </c>
      <c r="AZ782">
        <v>0</v>
      </c>
      <c r="BA782">
        <v>767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Y782*Source!I1075</f>
        <v>8.2600000000000002E-5</v>
      </c>
      <c r="CY782">
        <f t="shared" si="66"/>
        <v>53302.1</v>
      </c>
      <c r="CZ782">
        <f t="shared" si="67"/>
        <v>11978</v>
      </c>
      <c r="DA782">
        <f t="shared" si="68"/>
        <v>4.45</v>
      </c>
      <c r="DB782">
        <f t="shared" si="69"/>
        <v>49.47</v>
      </c>
      <c r="DC782">
        <f t="shared" si="70"/>
        <v>0</v>
      </c>
    </row>
    <row r="783" spans="1:107">
      <c r="A783">
        <f>ROW(Source!A1075)</f>
        <v>1075</v>
      </c>
      <c r="B783">
        <v>33525518</v>
      </c>
      <c r="C783">
        <v>36324971</v>
      </c>
      <c r="D783">
        <v>29107989</v>
      </c>
      <c r="E783">
        <v>1</v>
      </c>
      <c r="F783">
        <v>1</v>
      </c>
      <c r="G783">
        <v>1</v>
      </c>
      <c r="H783">
        <v>3</v>
      </c>
      <c r="I783" t="s">
        <v>734</v>
      </c>
      <c r="J783" t="s">
        <v>735</v>
      </c>
      <c r="K783" t="s">
        <v>736</v>
      </c>
      <c r="L783">
        <v>1296</v>
      </c>
      <c r="N783">
        <v>1002</v>
      </c>
      <c r="O783" t="s">
        <v>737</v>
      </c>
      <c r="P783" t="s">
        <v>737</v>
      </c>
      <c r="Q783">
        <v>1</v>
      </c>
      <c r="W783">
        <v>0</v>
      </c>
      <c r="X783">
        <v>-1612727988</v>
      </c>
      <c r="Y783">
        <v>32.4</v>
      </c>
      <c r="AA783">
        <v>162.62</v>
      </c>
      <c r="AB783">
        <v>0</v>
      </c>
      <c r="AC783">
        <v>0</v>
      </c>
      <c r="AD783">
        <v>0</v>
      </c>
      <c r="AE783">
        <v>47</v>
      </c>
      <c r="AF783">
        <v>0</v>
      </c>
      <c r="AG783">
        <v>0</v>
      </c>
      <c r="AH783">
        <v>0</v>
      </c>
      <c r="AI783">
        <v>3.46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32.4</v>
      </c>
      <c r="AU783" t="s">
        <v>3</v>
      </c>
      <c r="AV783">
        <v>0</v>
      </c>
      <c r="AW783">
        <v>2</v>
      </c>
      <c r="AX783">
        <v>36324978</v>
      </c>
      <c r="AY783">
        <v>1</v>
      </c>
      <c r="AZ783">
        <v>0</v>
      </c>
      <c r="BA783">
        <v>768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Y783*Source!I1075</f>
        <v>0.64800000000000002</v>
      </c>
      <c r="CY783">
        <f t="shared" si="66"/>
        <v>162.62</v>
      </c>
      <c r="CZ783">
        <f t="shared" si="67"/>
        <v>47</v>
      </c>
      <c r="DA783">
        <f t="shared" si="68"/>
        <v>3.46</v>
      </c>
      <c r="DB783">
        <f t="shared" si="69"/>
        <v>1522.8</v>
      </c>
      <c r="DC783">
        <f t="shared" si="70"/>
        <v>0</v>
      </c>
    </row>
    <row r="784" spans="1:107">
      <c r="A784">
        <f>ROW(Source!A1075)</f>
        <v>1075</v>
      </c>
      <c r="B784">
        <v>33525518</v>
      </c>
      <c r="C784">
        <v>36324971</v>
      </c>
      <c r="D784">
        <v>29115642</v>
      </c>
      <c r="E784">
        <v>1</v>
      </c>
      <c r="F784">
        <v>1</v>
      </c>
      <c r="G784">
        <v>1</v>
      </c>
      <c r="H784">
        <v>3</v>
      </c>
      <c r="I784" t="s">
        <v>738</v>
      </c>
      <c r="J784" t="s">
        <v>739</v>
      </c>
      <c r="K784" t="s">
        <v>740</v>
      </c>
      <c r="L784">
        <v>1339</v>
      </c>
      <c r="N784">
        <v>1007</v>
      </c>
      <c r="O784" t="s">
        <v>591</v>
      </c>
      <c r="P784" t="s">
        <v>591</v>
      </c>
      <c r="Q784">
        <v>1</v>
      </c>
      <c r="W784">
        <v>0</v>
      </c>
      <c r="X784">
        <v>455834906</v>
      </c>
      <c r="Y784">
        <v>0.08</v>
      </c>
      <c r="AA784">
        <v>5720</v>
      </c>
      <c r="AB784">
        <v>0</v>
      </c>
      <c r="AC784">
        <v>0</v>
      </c>
      <c r="AD784">
        <v>0</v>
      </c>
      <c r="AE784">
        <v>1100</v>
      </c>
      <c r="AF784">
        <v>0</v>
      </c>
      <c r="AG784">
        <v>0</v>
      </c>
      <c r="AH784">
        <v>0</v>
      </c>
      <c r="AI784">
        <v>5.2</v>
      </c>
      <c r="AJ784">
        <v>1</v>
      </c>
      <c r="AK784">
        <v>1</v>
      </c>
      <c r="AL784">
        <v>1</v>
      </c>
      <c r="AN784">
        <v>0</v>
      </c>
      <c r="AO784">
        <v>1</v>
      </c>
      <c r="AP784">
        <v>0</v>
      </c>
      <c r="AQ784">
        <v>0</v>
      </c>
      <c r="AR784">
        <v>0</v>
      </c>
      <c r="AS784" t="s">
        <v>3</v>
      </c>
      <c r="AT784">
        <v>0.08</v>
      </c>
      <c r="AU784" t="s">
        <v>3</v>
      </c>
      <c r="AV784">
        <v>0</v>
      </c>
      <c r="AW784">
        <v>2</v>
      </c>
      <c r="AX784">
        <v>36324980</v>
      </c>
      <c r="AY784">
        <v>1</v>
      </c>
      <c r="AZ784">
        <v>0</v>
      </c>
      <c r="BA784">
        <v>770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Y784*Source!I1075</f>
        <v>1.6000000000000001E-3</v>
      </c>
      <c r="CY784">
        <f t="shared" si="66"/>
        <v>5720</v>
      </c>
      <c r="CZ784">
        <f t="shared" si="67"/>
        <v>1100</v>
      </c>
      <c r="DA784">
        <f t="shared" si="68"/>
        <v>5.2</v>
      </c>
      <c r="DB784">
        <f t="shared" si="69"/>
        <v>88</v>
      </c>
      <c r="DC784">
        <f t="shared" si="70"/>
        <v>0</v>
      </c>
    </row>
    <row r="785" spans="1:107">
      <c r="A785">
        <f>ROW(Source!A1075)</f>
        <v>1075</v>
      </c>
      <c r="B785">
        <v>33525518</v>
      </c>
      <c r="C785">
        <v>36324971</v>
      </c>
      <c r="D785">
        <v>29130561</v>
      </c>
      <c r="E785">
        <v>1</v>
      </c>
      <c r="F785">
        <v>1</v>
      </c>
      <c r="G785">
        <v>1</v>
      </c>
      <c r="H785">
        <v>3</v>
      </c>
      <c r="I785" t="s">
        <v>264</v>
      </c>
      <c r="J785" t="s">
        <v>266</v>
      </c>
      <c r="K785" t="s">
        <v>265</v>
      </c>
      <c r="L785">
        <v>1327</v>
      </c>
      <c r="N785">
        <v>1005</v>
      </c>
      <c r="O785" t="s">
        <v>184</v>
      </c>
      <c r="P785" t="s">
        <v>184</v>
      </c>
      <c r="Q785">
        <v>1</v>
      </c>
      <c r="W785">
        <v>1</v>
      </c>
      <c r="X785">
        <v>18916195</v>
      </c>
      <c r="Y785">
        <v>-100</v>
      </c>
      <c r="AA785">
        <v>1039.1400000000001</v>
      </c>
      <c r="AB785">
        <v>0</v>
      </c>
      <c r="AC785">
        <v>0</v>
      </c>
      <c r="AD785">
        <v>0</v>
      </c>
      <c r="AE785">
        <v>207</v>
      </c>
      <c r="AF785">
        <v>0</v>
      </c>
      <c r="AG785">
        <v>0</v>
      </c>
      <c r="AH785">
        <v>0</v>
      </c>
      <c r="AI785">
        <v>5.0199999999999996</v>
      </c>
      <c r="AJ785">
        <v>1</v>
      </c>
      <c r="AK785">
        <v>1</v>
      </c>
      <c r="AL785">
        <v>1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3</v>
      </c>
      <c r="AT785">
        <v>-100</v>
      </c>
      <c r="AU785" t="s">
        <v>3</v>
      </c>
      <c r="AV785">
        <v>0</v>
      </c>
      <c r="AW785">
        <v>2</v>
      </c>
      <c r="AX785">
        <v>36324981</v>
      </c>
      <c r="AY785">
        <v>1</v>
      </c>
      <c r="AZ785">
        <v>6144</v>
      </c>
      <c r="BA785">
        <v>771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Y785*Source!I1075</f>
        <v>-2</v>
      </c>
      <c r="CY785">
        <f t="shared" si="66"/>
        <v>1039.1400000000001</v>
      </c>
      <c r="CZ785">
        <f t="shared" si="67"/>
        <v>207</v>
      </c>
      <c r="DA785">
        <f t="shared" si="68"/>
        <v>5.0199999999999996</v>
      </c>
      <c r="DB785">
        <f t="shared" si="69"/>
        <v>-20700</v>
      </c>
      <c r="DC785">
        <f t="shared" si="70"/>
        <v>0</v>
      </c>
    </row>
    <row r="786" spans="1:107">
      <c r="A786">
        <f>ROW(Source!A1075)</f>
        <v>1075</v>
      </c>
      <c r="B786">
        <v>33525518</v>
      </c>
      <c r="C786">
        <v>36324971</v>
      </c>
      <c r="D786">
        <v>29130511</v>
      </c>
      <c r="E786">
        <v>1</v>
      </c>
      <c r="F786">
        <v>1</v>
      </c>
      <c r="G786">
        <v>1</v>
      </c>
      <c r="H786">
        <v>3</v>
      </c>
      <c r="I786" t="s">
        <v>260</v>
      </c>
      <c r="J786" t="s">
        <v>262</v>
      </c>
      <c r="K786" t="s">
        <v>261</v>
      </c>
      <c r="L786">
        <v>1327</v>
      </c>
      <c r="N786">
        <v>1005</v>
      </c>
      <c r="O786" t="s">
        <v>184</v>
      </c>
      <c r="P786" t="s">
        <v>184</v>
      </c>
      <c r="Q786">
        <v>1</v>
      </c>
      <c r="W786">
        <v>0</v>
      </c>
      <c r="X786">
        <v>-424580404</v>
      </c>
      <c r="Y786">
        <v>100</v>
      </c>
      <c r="AA786">
        <v>5361.04</v>
      </c>
      <c r="AB786">
        <v>0</v>
      </c>
      <c r="AC786">
        <v>0</v>
      </c>
      <c r="AD786">
        <v>0</v>
      </c>
      <c r="AE786">
        <v>2102.37</v>
      </c>
      <c r="AF786">
        <v>0</v>
      </c>
      <c r="AG786">
        <v>0</v>
      </c>
      <c r="AH786">
        <v>0</v>
      </c>
      <c r="AI786">
        <v>2.5499999999999998</v>
      </c>
      <c r="AJ786">
        <v>1</v>
      </c>
      <c r="AK786">
        <v>1</v>
      </c>
      <c r="AL786">
        <v>1</v>
      </c>
      <c r="AN786">
        <v>0</v>
      </c>
      <c r="AO786">
        <v>0</v>
      </c>
      <c r="AP786">
        <v>0</v>
      </c>
      <c r="AQ786">
        <v>0</v>
      </c>
      <c r="AR786">
        <v>0</v>
      </c>
      <c r="AS786" t="s">
        <v>3</v>
      </c>
      <c r="AT786">
        <v>100</v>
      </c>
      <c r="AU786" t="s">
        <v>3</v>
      </c>
      <c r="AV786">
        <v>0</v>
      </c>
      <c r="AW786">
        <v>1</v>
      </c>
      <c r="AX786">
        <v>-1</v>
      </c>
      <c r="AY786">
        <v>0</v>
      </c>
      <c r="AZ786">
        <v>0</v>
      </c>
      <c r="BA786" t="s">
        <v>3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Y786*Source!I1075</f>
        <v>2</v>
      </c>
      <c r="CY786">
        <f t="shared" si="66"/>
        <v>5361.04</v>
      </c>
      <c r="CZ786">
        <f t="shared" si="67"/>
        <v>2102.37</v>
      </c>
      <c r="DA786">
        <f t="shared" si="68"/>
        <v>2.5499999999999998</v>
      </c>
      <c r="DB786">
        <f t="shared" si="69"/>
        <v>210237</v>
      </c>
      <c r="DC786">
        <f t="shared" si="70"/>
        <v>0</v>
      </c>
    </row>
    <row r="787" spans="1:107">
      <c r="A787">
        <f>ROW(Source!A1075)</f>
        <v>1075</v>
      </c>
      <c r="B787">
        <v>33525518</v>
      </c>
      <c r="C787">
        <v>36324971</v>
      </c>
      <c r="D787">
        <v>29145217</v>
      </c>
      <c r="E787">
        <v>1</v>
      </c>
      <c r="F787">
        <v>1</v>
      </c>
      <c r="G787">
        <v>1</v>
      </c>
      <c r="H787">
        <v>3</v>
      </c>
      <c r="I787" t="s">
        <v>741</v>
      </c>
      <c r="J787" t="s">
        <v>742</v>
      </c>
      <c r="K787" t="s">
        <v>743</v>
      </c>
      <c r="L787">
        <v>1339</v>
      </c>
      <c r="N787">
        <v>1007</v>
      </c>
      <c r="O787" t="s">
        <v>591</v>
      </c>
      <c r="P787" t="s">
        <v>591</v>
      </c>
      <c r="Q787">
        <v>1</v>
      </c>
      <c r="W787">
        <v>0</v>
      </c>
      <c r="X787">
        <v>-879503420</v>
      </c>
      <c r="Y787">
        <v>0.105</v>
      </c>
      <c r="AA787">
        <v>3334.24</v>
      </c>
      <c r="AB787">
        <v>0</v>
      </c>
      <c r="AC787">
        <v>0</v>
      </c>
      <c r="AD787">
        <v>0</v>
      </c>
      <c r="AE787">
        <v>458</v>
      </c>
      <c r="AF787">
        <v>0</v>
      </c>
      <c r="AG787">
        <v>0</v>
      </c>
      <c r="AH787">
        <v>0</v>
      </c>
      <c r="AI787">
        <v>7.28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0</v>
      </c>
      <c r="AQ787">
        <v>0</v>
      </c>
      <c r="AR787">
        <v>0</v>
      </c>
      <c r="AS787" t="s">
        <v>3</v>
      </c>
      <c r="AT787">
        <v>0.105</v>
      </c>
      <c r="AU787" t="s">
        <v>3</v>
      </c>
      <c r="AV787">
        <v>0</v>
      </c>
      <c r="AW787">
        <v>2</v>
      </c>
      <c r="AX787">
        <v>36324982</v>
      </c>
      <c r="AY787">
        <v>1</v>
      </c>
      <c r="AZ787">
        <v>0</v>
      </c>
      <c r="BA787">
        <v>772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Y787*Source!I1075</f>
        <v>2.0999999999999999E-3</v>
      </c>
      <c r="CY787">
        <f t="shared" si="66"/>
        <v>3334.24</v>
      </c>
      <c r="CZ787">
        <f t="shared" si="67"/>
        <v>458</v>
      </c>
      <c r="DA787">
        <f t="shared" si="68"/>
        <v>7.28</v>
      </c>
      <c r="DB787">
        <f t="shared" si="69"/>
        <v>48.09</v>
      </c>
      <c r="DC787">
        <f t="shared" si="70"/>
        <v>0</v>
      </c>
    </row>
    <row r="788" spans="1:107">
      <c r="A788">
        <f>ROW(Source!A1079)</f>
        <v>1079</v>
      </c>
      <c r="B788">
        <v>33525518</v>
      </c>
      <c r="C788">
        <v>36144672</v>
      </c>
      <c r="D788">
        <v>18410280</v>
      </c>
      <c r="E788">
        <v>1</v>
      </c>
      <c r="F788">
        <v>1</v>
      </c>
      <c r="G788">
        <v>1</v>
      </c>
      <c r="H788">
        <v>1</v>
      </c>
      <c r="I788" t="s">
        <v>744</v>
      </c>
      <c r="J788" t="s">
        <v>3</v>
      </c>
      <c r="K788" t="s">
        <v>745</v>
      </c>
      <c r="L788">
        <v>1369</v>
      </c>
      <c r="N788">
        <v>1013</v>
      </c>
      <c r="O788" t="s">
        <v>579</v>
      </c>
      <c r="P788" t="s">
        <v>579</v>
      </c>
      <c r="Q788">
        <v>1</v>
      </c>
      <c r="W788">
        <v>0</v>
      </c>
      <c r="X788">
        <v>-464685602</v>
      </c>
      <c r="Y788">
        <v>13.788499999999999</v>
      </c>
      <c r="AA788">
        <v>0</v>
      </c>
      <c r="AB788">
        <v>0</v>
      </c>
      <c r="AC788">
        <v>0</v>
      </c>
      <c r="AD788">
        <v>270.37</v>
      </c>
      <c r="AE788">
        <v>0</v>
      </c>
      <c r="AF788">
        <v>0</v>
      </c>
      <c r="AG788">
        <v>0</v>
      </c>
      <c r="AH788">
        <v>270.37</v>
      </c>
      <c r="AI788">
        <v>1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1</v>
      </c>
      <c r="AQ788">
        <v>0</v>
      </c>
      <c r="AR788">
        <v>0</v>
      </c>
      <c r="AS788" t="s">
        <v>3</v>
      </c>
      <c r="AT788">
        <v>11.99</v>
      </c>
      <c r="AU788" t="s">
        <v>168</v>
      </c>
      <c r="AV788">
        <v>1</v>
      </c>
      <c r="AW788">
        <v>2</v>
      </c>
      <c r="AX788">
        <v>36144673</v>
      </c>
      <c r="AY788">
        <v>1</v>
      </c>
      <c r="AZ788">
        <v>0</v>
      </c>
      <c r="BA788">
        <v>773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Y788*Source!I1079</f>
        <v>10.134547499999998</v>
      </c>
      <c r="CY788">
        <f>AD788</f>
        <v>270.37</v>
      </c>
      <c r="CZ788">
        <f>AH788</f>
        <v>270.37</v>
      </c>
      <c r="DA788">
        <f>AL788</f>
        <v>1</v>
      </c>
      <c r="DB788">
        <f>ROUND((ROUND(AT788*CZ788,2)*1.15),6)</f>
        <v>3728.0010000000002</v>
      </c>
      <c r="DC788">
        <f>ROUND((ROUND(AT788*AG788,2)*1.15),6)</f>
        <v>0</v>
      </c>
    </row>
    <row r="789" spans="1:107">
      <c r="A789">
        <f>ROW(Source!A1079)</f>
        <v>1079</v>
      </c>
      <c r="B789">
        <v>33525518</v>
      </c>
      <c r="C789">
        <v>36144672</v>
      </c>
      <c r="D789">
        <v>121548</v>
      </c>
      <c r="E789">
        <v>1</v>
      </c>
      <c r="F789">
        <v>1</v>
      </c>
      <c r="G789">
        <v>1</v>
      </c>
      <c r="H789">
        <v>1</v>
      </c>
      <c r="I789" t="s">
        <v>30</v>
      </c>
      <c r="J789" t="s">
        <v>3</v>
      </c>
      <c r="K789" t="s">
        <v>580</v>
      </c>
      <c r="L789">
        <v>608254</v>
      </c>
      <c r="N789">
        <v>1013</v>
      </c>
      <c r="O789" t="s">
        <v>581</v>
      </c>
      <c r="P789" t="s">
        <v>581</v>
      </c>
      <c r="Q789">
        <v>1</v>
      </c>
      <c r="W789">
        <v>0</v>
      </c>
      <c r="X789">
        <v>-185737400</v>
      </c>
      <c r="Y789">
        <v>1.2500000000000001E-2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  <c r="AJ789">
        <v>1</v>
      </c>
      <c r="AK789">
        <v>1</v>
      </c>
      <c r="AL789">
        <v>1</v>
      </c>
      <c r="AN789">
        <v>0</v>
      </c>
      <c r="AO789">
        <v>1</v>
      </c>
      <c r="AP789">
        <v>1</v>
      </c>
      <c r="AQ789">
        <v>0</v>
      </c>
      <c r="AR789">
        <v>0</v>
      </c>
      <c r="AS789" t="s">
        <v>3</v>
      </c>
      <c r="AT789">
        <v>0.01</v>
      </c>
      <c r="AU789" t="s">
        <v>167</v>
      </c>
      <c r="AV789">
        <v>2</v>
      </c>
      <c r="AW789">
        <v>2</v>
      </c>
      <c r="AX789">
        <v>36144674</v>
      </c>
      <c r="AY789">
        <v>1</v>
      </c>
      <c r="AZ789">
        <v>0</v>
      </c>
      <c r="BA789">
        <v>774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Y789*Source!I1079</f>
        <v>9.1874999999999995E-3</v>
      </c>
      <c r="CY789">
        <f>AD789</f>
        <v>0</v>
      </c>
      <c r="CZ789">
        <f>AH789</f>
        <v>0</v>
      </c>
      <c r="DA789">
        <f>AL789</f>
        <v>1</v>
      </c>
      <c r="DB789">
        <f>ROUND((ROUND(AT789*CZ789,2)*1.25),6)</f>
        <v>0</v>
      </c>
      <c r="DC789">
        <f>ROUND((ROUND(AT789*AG789,2)*1.25),6)</f>
        <v>0</v>
      </c>
    </row>
    <row r="790" spans="1:107">
      <c r="A790">
        <f>ROW(Source!A1079)</f>
        <v>1079</v>
      </c>
      <c r="B790">
        <v>33525518</v>
      </c>
      <c r="C790">
        <v>36144672</v>
      </c>
      <c r="D790">
        <v>29172556</v>
      </c>
      <c r="E790">
        <v>1</v>
      </c>
      <c r="F790">
        <v>1</v>
      </c>
      <c r="G790">
        <v>1</v>
      </c>
      <c r="H790">
        <v>2</v>
      </c>
      <c r="I790" t="s">
        <v>582</v>
      </c>
      <c r="J790" t="s">
        <v>583</v>
      </c>
      <c r="K790" t="s">
        <v>584</v>
      </c>
      <c r="L790">
        <v>1368</v>
      </c>
      <c r="N790">
        <v>1011</v>
      </c>
      <c r="O790" t="s">
        <v>585</v>
      </c>
      <c r="P790" t="s">
        <v>585</v>
      </c>
      <c r="Q790">
        <v>1</v>
      </c>
      <c r="W790">
        <v>0</v>
      </c>
      <c r="X790">
        <v>-1302720870</v>
      </c>
      <c r="Y790">
        <v>1.2500000000000001E-2</v>
      </c>
      <c r="AA790">
        <v>0</v>
      </c>
      <c r="AB790">
        <v>445.46</v>
      </c>
      <c r="AC790">
        <v>427.95</v>
      </c>
      <c r="AD790">
        <v>0</v>
      </c>
      <c r="AE790">
        <v>0</v>
      </c>
      <c r="AF790">
        <v>31.26</v>
      </c>
      <c r="AG790">
        <v>13.5</v>
      </c>
      <c r="AH790">
        <v>0</v>
      </c>
      <c r="AI790">
        <v>1</v>
      </c>
      <c r="AJ790">
        <v>14.25</v>
      </c>
      <c r="AK790">
        <v>31.7</v>
      </c>
      <c r="AL790">
        <v>1</v>
      </c>
      <c r="AN790">
        <v>0</v>
      </c>
      <c r="AO790">
        <v>1</v>
      </c>
      <c r="AP790">
        <v>1</v>
      </c>
      <c r="AQ790">
        <v>0</v>
      </c>
      <c r="AR790">
        <v>0</v>
      </c>
      <c r="AS790" t="s">
        <v>3</v>
      </c>
      <c r="AT790">
        <v>0.01</v>
      </c>
      <c r="AU790" t="s">
        <v>167</v>
      </c>
      <c r="AV790">
        <v>0</v>
      </c>
      <c r="AW790">
        <v>2</v>
      </c>
      <c r="AX790">
        <v>36144675</v>
      </c>
      <c r="AY790">
        <v>1</v>
      </c>
      <c r="AZ790">
        <v>0</v>
      </c>
      <c r="BA790">
        <v>775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Y790*Source!I1079</f>
        <v>9.1874999999999995E-3</v>
      </c>
      <c r="CY790">
        <f>AB790</f>
        <v>445.46</v>
      </c>
      <c r="CZ790">
        <f>AF790</f>
        <v>31.26</v>
      </c>
      <c r="DA790">
        <f>AJ790</f>
        <v>14.25</v>
      </c>
      <c r="DB790">
        <f>ROUND((ROUND(AT790*CZ790,2)*1.25),6)</f>
        <v>0.38750000000000001</v>
      </c>
      <c r="DC790">
        <f>ROUND((ROUND(AT790*AG790,2)*1.25),6)</f>
        <v>0.17499999999999999</v>
      </c>
    </row>
    <row r="791" spans="1:107">
      <c r="A791">
        <f>ROW(Source!A1079)</f>
        <v>1079</v>
      </c>
      <c r="B791">
        <v>33525518</v>
      </c>
      <c r="C791">
        <v>36144672</v>
      </c>
      <c r="D791">
        <v>29174913</v>
      </c>
      <c r="E791">
        <v>1</v>
      </c>
      <c r="F791">
        <v>1</v>
      </c>
      <c r="G791">
        <v>1</v>
      </c>
      <c r="H791">
        <v>2</v>
      </c>
      <c r="I791" t="s">
        <v>606</v>
      </c>
      <c r="J791" t="s">
        <v>607</v>
      </c>
      <c r="K791" t="s">
        <v>608</v>
      </c>
      <c r="L791">
        <v>1368</v>
      </c>
      <c r="N791">
        <v>1011</v>
      </c>
      <c r="O791" t="s">
        <v>585</v>
      </c>
      <c r="P791" t="s">
        <v>585</v>
      </c>
      <c r="Q791">
        <v>1</v>
      </c>
      <c r="W791">
        <v>0</v>
      </c>
      <c r="X791">
        <v>458544584</v>
      </c>
      <c r="Y791">
        <v>3.7499999999999999E-2</v>
      </c>
      <c r="AA791">
        <v>0</v>
      </c>
      <c r="AB791">
        <v>908.31</v>
      </c>
      <c r="AC791">
        <v>367.72</v>
      </c>
      <c r="AD791">
        <v>0</v>
      </c>
      <c r="AE791">
        <v>0</v>
      </c>
      <c r="AF791">
        <v>87.17</v>
      </c>
      <c r="AG791">
        <v>11.6</v>
      </c>
      <c r="AH791">
        <v>0</v>
      </c>
      <c r="AI791">
        <v>1</v>
      </c>
      <c r="AJ791">
        <v>10.42</v>
      </c>
      <c r="AK791">
        <v>31.7</v>
      </c>
      <c r="AL791">
        <v>1</v>
      </c>
      <c r="AN791">
        <v>0</v>
      </c>
      <c r="AO791">
        <v>1</v>
      </c>
      <c r="AP791">
        <v>1</v>
      </c>
      <c r="AQ791">
        <v>0</v>
      </c>
      <c r="AR791">
        <v>0</v>
      </c>
      <c r="AS791" t="s">
        <v>3</v>
      </c>
      <c r="AT791">
        <v>0.03</v>
      </c>
      <c r="AU791" t="s">
        <v>167</v>
      </c>
      <c r="AV791">
        <v>0</v>
      </c>
      <c r="AW791">
        <v>2</v>
      </c>
      <c r="AX791">
        <v>36144676</v>
      </c>
      <c r="AY791">
        <v>1</v>
      </c>
      <c r="AZ791">
        <v>0</v>
      </c>
      <c r="BA791">
        <v>776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Y791*Source!I1079</f>
        <v>2.75625E-2</v>
      </c>
      <c r="CY791">
        <f>AB791</f>
        <v>908.31</v>
      </c>
      <c r="CZ791">
        <f>AF791</f>
        <v>87.17</v>
      </c>
      <c r="DA791">
        <f>AJ791</f>
        <v>10.42</v>
      </c>
      <c r="DB791">
        <f>ROUND((ROUND(AT791*CZ791,2)*1.25),6)</f>
        <v>3.2749999999999999</v>
      </c>
      <c r="DC791">
        <f>ROUND((ROUND(AT791*AG791,2)*1.25),6)</f>
        <v>0.4375</v>
      </c>
    </row>
    <row r="792" spans="1:107">
      <c r="A792">
        <f>ROW(Source!A1079)</f>
        <v>1079</v>
      </c>
      <c r="B792">
        <v>33525518</v>
      </c>
      <c r="C792">
        <v>36144672</v>
      </c>
      <c r="D792">
        <v>29107779</v>
      </c>
      <c r="E792">
        <v>1</v>
      </c>
      <c r="F792">
        <v>1</v>
      </c>
      <c r="G792">
        <v>1</v>
      </c>
      <c r="H792">
        <v>3</v>
      </c>
      <c r="I792" t="s">
        <v>746</v>
      </c>
      <c r="J792" t="s">
        <v>747</v>
      </c>
      <c r="K792" t="s">
        <v>748</v>
      </c>
      <c r="L792">
        <v>1327</v>
      </c>
      <c r="N792">
        <v>1005</v>
      </c>
      <c r="O792" t="s">
        <v>184</v>
      </c>
      <c r="P792" t="s">
        <v>184</v>
      </c>
      <c r="Q792">
        <v>1</v>
      </c>
      <c r="W792">
        <v>0</v>
      </c>
      <c r="X792">
        <v>2125256490</v>
      </c>
      <c r="Y792">
        <v>4.4000000000000004</v>
      </c>
      <c r="AA792">
        <v>203.19</v>
      </c>
      <c r="AB792">
        <v>0</v>
      </c>
      <c r="AC792">
        <v>0</v>
      </c>
      <c r="AD792">
        <v>0</v>
      </c>
      <c r="AE792">
        <v>72.31</v>
      </c>
      <c r="AF792">
        <v>0</v>
      </c>
      <c r="AG792">
        <v>0</v>
      </c>
      <c r="AH792">
        <v>0</v>
      </c>
      <c r="AI792">
        <v>2.81</v>
      </c>
      <c r="AJ792">
        <v>1</v>
      </c>
      <c r="AK792">
        <v>1</v>
      </c>
      <c r="AL792">
        <v>1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4.4000000000000004</v>
      </c>
      <c r="AU792" t="s">
        <v>3</v>
      </c>
      <c r="AV792">
        <v>0</v>
      </c>
      <c r="AW792">
        <v>2</v>
      </c>
      <c r="AX792">
        <v>36144677</v>
      </c>
      <c r="AY792">
        <v>1</v>
      </c>
      <c r="AZ792">
        <v>0</v>
      </c>
      <c r="BA792">
        <v>777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Y792*Source!I1079</f>
        <v>3.234</v>
      </c>
      <c r="CY792">
        <f>AA792</f>
        <v>203.19</v>
      </c>
      <c r="CZ792">
        <f>AE792</f>
        <v>72.31</v>
      </c>
      <c r="DA792">
        <f>AI792</f>
        <v>2.81</v>
      </c>
      <c r="DB792">
        <f>ROUND(ROUND(AT792*CZ792,2),6)</f>
        <v>318.16000000000003</v>
      </c>
      <c r="DC792">
        <f>ROUND(ROUND(AT792*AG792,2),6)</f>
        <v>0</v>
      </c>
    </row>
    <row r="793" spans="1:107">
      <c r="A793">
        <f>ROW(Source!A1079)</f>
        <v>1079</v>
      </c>
      <c r="B793">
        <v>33525518</v>
      </c>
      <c r="C793">
        <v>36144672</v>
      </c>
      <c r="D793">
        <v>29109795</v>
      </c>
      <c r="E793">
        <v>1</v>
      </c>
      <c r="F793">
        <v>1</v>
      </c>
      <c r="G793">
        <v>1</v>
      </c>
      <c r="H793">
        <v>3</v>
      </c>
      <c r="I793" t="s">
        <v>749</v>
      </c>
      <c r="J793" t="s">
        <v>750</v>
      </c>
      <c r="K793" t="s">
        <v>751</v>
      </c>
      <c r="L793">
        <v>1348</v>
      </c>
      <c r="N793">
        <v>1009</v>
      </c>
      <c r="O793" t="s">
        <v>28</v>
      </c>
      <c r="P793" t="s">
        <v>28</v>
      </c>
      <c r="Q793">
        <v>1000</v>
      </c>
      <c r="W793">
        <v>0</v>
      </c>
      <c r="X793">
        <v>-1050889491</v>
      </c>
      <c r="Y793">
        <v>2.9000000000000001E-2</v>
      </c>
      <c r="AA793">
        <v>22724.240000000002</v>
      </c>
      <c r="AB793">
        <v>0</v>
      </c>
      <c r="AC793">
        <v>0</v>
      </c>
      <c r="AD793">
        <v>0</v>
      </c>
      <c r="AE793">
        <v>2898.5</v>
      </c>
      <c r="AF793">
        <v>0</v>
      </c>
      <c r="AG793">
        <v>0</v>
      </c>
      <c r="AH793">
        <v>0</v>
      </c>
      <c r="AI793">
        <v>7.84</v>
      </c>
      <c r="AJ793">
        <v>1</v>
      </c>
      <c r="AK793">
        <v>1</v>
      </c>
      <c r="AL793">
        <v>1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2.9000000000000001E-2</v>
      </c>
      <c r="AU793" t="s">
        <v>3</v>
      </c>
      <c r="AV793">
        <v>0</v>
      </c>
      <c r="AW793">
        <v>2</v>
      </c>
      <c r="AX793">
        <v>36144678</v>
      </c>
      <c r="AY793">
        <v>1</v>
      </c>
      <c r="AZ793">
        <v>0</v>
      </c>
      <c r="BA793">
        <v>778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Y793*Source!I1079</f>
        <v>2.1315000000000001E-2</v>
      </c>
      <c r="CY793">
        <f>AA793</f>
        <v>22724.240000000002</v>
      </c>
      <c r="CZ793">
        <f>AE793</f>
        <v>2898.5</v>
      </c>
      <c r="DA793">
        <f>AI793</f>
        <v>7.84</v>
      </c>
      <c r="DB793">
        <f>ROUND(ROUND(AT793*CZ793,2),6)</f>
        <v>84.06</v>
      </c>
      <c r="DC793">
        <f>ROUND(ROUND(AT793*AG793,2),6)</f>
        <v>0</v>
      </c>
    </row>
    <row r="794" spans="1:107">
      <c r="A794">
        <f>ROW(Source!A1079)</f>
        <v>1079</v>
      </c>
      <c r="B794">
        <v>33525518</v>
      </c>
      <c r="C794">
        <v>36144672</v>
      </c>
      <c r="D794">
        <v>29107800</v>
      </c>
      <c r="E794">
        <v>1</v>
      </c>
      <c r="F794">
        <v>1</v>
      </c>
      <c r="G794">
        <v>1</v>
      </c>
      <c r="H794">
        <v>3</v>
      </c>
      <c r="I794" t="s">
        <v>620</v>
      </c>
      <c r="J794" t="s">
        <v>621</v>
      </c>
      <c r="K794" t="s">
        <v>622</v>
      </c>
      <c r="L794">
        <v>1346</v>
      </c>
      <c r="N794">
        <v>1009</v>
      </c>
      <c r="O794" t="s">
        <v>191</v>
      </c>
      <c r="P794" t="s">
        <v>191</v>
      </c>
      <c r="Q794">
        <v>1</v>
      </c>
      <c r="W794">
        <v>0</v>
      </c>
      <c r="X794">
        <v>-1570619850</v>
      </c>
      <c r="Y794">
        <v>0.15</v>
      </c>
      <c r="AA794">
        <v>46.61</v>
      </c>
      <c r="AB794">
        <v>0</v>
      </c>
      <c r="AC794">
        <v>0</v>
      </c>
      <c r="AD794">
        <v>0</v>
      </c>
      <c r="AE794">
        <v>1.81</v>
      </c>
      <c r="AF794">
        <v>0</v>
      </c>
      <c r="AG794">
        <v>0</v>
      </c>
      <c r="AH794">
        <v>0</v>
      </c>
      <c r="AI794">
        <v>25.75</v>
      </c>
      <c r="AJ794">
        <v>1</v>
      </c>
      <c r="AK794">
        <v>1</v>
      </c>
      <c r="AL794">
        <v>1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3</v>
      </c>
      <c r="AT794">
        <v>0.15</v>
      </c>
      <c r="AU794" t="s">
        <v>3</v>
      </c>
      <c r="AV794">
        <v>0</v>
      </c>
      <c r="AW794">
        <v>2</v>
      </c>
      <c r="AX794">
        <v>36144679</v>
      </c>
      <c r="AY794">
        <v>1</v>
      </c>
      <c r="AZ794">
        <v>0</v>
      </c>
      <c r="BA794">
        <v>779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Y794*Source!I1079</f>
        <v>0.11025</v>
      </c>
      <c r="CY794">
        <f>AA794</f>
        <v>46.61</v>
      </c>
      <c r="CZ794">
        <f>AE794</f>
        <v>1.81</v>
      </c>
      <c r="DA794">
        <f>AI794</f>
        <v>25.75</v>
      </c>
      <c r="DB794">
        <f>ROUND(ROUND(AT794*CZ794,2),6)</f>
        <v>0.27</v>
      </c>
      <c r="DC794">
        <f>ROUND(ROUND(AT794*AG794,2),6)</f>
        <v>0</v>
      </c>
    </row>
    <row r="795" spans="1:107">
      <c r="A795">
        <f>ROW(Source!A1080)</f>
        <v>1080</v>
      </c>
      <c r="B795">
        <v>33525518</v>
      </c>
      <c r="C795">
        <v>33621775</v>
      </c>
      <c r="D795">
        <v>18406785</v>
      </c>
      <c r="E795">
        <v>1</v>
      </c>
      <c r="F795">
        <v>1</v>
      </c>
      <c r="G795">
        <v>1</v>
      </c>
      <c r="H795">
        <v>1</v>
      </c>
      <c r="I795" t="s">
        <v>586</v>
      </c>
      <c r="J795" t="s">
        <v>3</v>
      </c>
      <c r="K795" t="s">
        <v>587</v>
      </c>
      <c r="L795">
        <v>1369</v>
      </c>
      <c r="N795">
        <v>1013</v>
      </c>
      <c r="O795" t="s">
        <v>579</v>
      </c>
      <c r="P795" t="s">
        <v>579</v>
      </c>
      <c r="Q795">
        <v>1</v>
      </c>
      <c r="W795">
        <v>0</v>
      </c>
      <c r="X795">
        <v>645971194</v>
      </c>
      <c r="Y795">
        <v>37.639499999999991</v>
      </c>
      <c r="AA795">
        <v>0</v>
      </c>
      <c r="AB795">
        <v>0</v>
      </c>
      <c r="AC795">
        <v>0</v>
      </c>
      <c r="AD795">
        <v>251.89</v>
      </c>
      <c r="AE795">
        <v>0</v>
      </c>
      <c r="AF795">
        <v>0</v>
      </c>
      <c r="AG795">
        <v>0</v>
      </c>
      <c r="AH795">
        <v>251.89</v>
      </c>
      <c r="AI795">
        <v>1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1</v>
      </c>
      <c r="AQ795">
        <v>0</v>
      </c>
      <c r="AR795">
        <v>0</v>
      </c>
      <c r="AS795" t="s">
        <v>3</v>
      </c>
      <c r="AT795">
        <v>32.729999999999997</v>
      </c>
      <c r="AU795" t="s">
        <v>168</v>
      </c>
      <c r="AV795">
        <v>1</v>
      </c>
      <c r="AW795">
        <v>2</v>
      </c>
      <c r="AX795">
        <v>36314873</v>
      </c>
      <c r="AY795">
        <v>1</v>
      </c>
      <c r="AZ795">
        <v>0</v>
      </c>
      <c r="BA795">
        <v>780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Y795*Source!I1080</f>
        <v>27.665032499999992</v>
      </c>
      <c r="CY795">
        <f>AD795</f>
        <v>251.89</v>
      </c>
      <c r="CZ795">
        <f>AH795</f>
        <v>251.89</v>
      </c>
      <c r="DA795">
        <f>AL795</f>
        <v>1</v>
      </c>
      <c r="DB795">
        <f>ROUND((ROUND(AT795*CZ795,2)*1.15),6)</f>
        <v>9481.0139999999992</v>
      </c>
      <c r="DC795">
        <f>ROUND((ROUND(AT795*AG795,2)*1.15),6)</f>
        <v>0</v>
      </c>
    </row>
    <row r="796" spans="1:107">
      <c r="A796">
        <f>ROW(Source!A1080)</f>
        <v>1080</v>
      </c>
      <c r="B796">
        <v>33525518</v>
      </c>
      <c r="C796">
        <v>33621775</v>
      </c>
      <c r="D796">
        <v>121548</v>
      </c>
      <c r="E796">
        <v>1</v>
      </c>
      <c r="F796">
        <v>1</v>
      </c>
      <c r="G796">
        <v>1</v>
      </c>
      <c r="H796">
        <v>1</v>
      </c>
      <c r="I796" t="s">
        <v>30</v>
      </c>
      <c r="J796" t="s">
        <v>3</v>
      </c>
      <c r="K796" t="s">
        <v>580</v>
      </c>
      <c r="L796">
        <v>608254</v>
      </c>
      <c r="N796">
        <v>1013</v>
      </c>
      <c r="O796" t="s">
        <v>581</v>
      </c>
      <c r="P796" t="s">
        <v>581</v>
      </c>
      <c r="Q796">
        <v>1</v>
      </c>
      <c r="W796">
        <v>0</v>
      </c>
      <c r="X796">
        <v>-185737400</v>
      </c>
      <c r="Y796">
        <v>1.2500000000000001E-2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1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1</v>
      </c>
      <c r="AQ796">
        <v>0</v>
      </c>
      <c r="AR796">
        <v>0</v>
      </c>
      <c r="AS796" t="s">
        <v>3</v>
      </c>
      <c r="AT796">
        <v>0.01</v>
      </c>
      <c r="AU796" t="s">
        <v>167</v>
      </c>
      <c r="AV796">
        <v>2</v>
      </c>
      <c r="AW796">
        <v>2</v>
      </c>
      <c r="AX796">
        <v>36314874</v>
      </c>
      <c r="AY796">
        <v>1</v>
      </c>
      <c r="AZ796">
        <v>0</v>
      </c>
      <c r="BA796">
        <v>781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Y796*Source!I1080</f>
        <v>9.1874999999999995E-3</v>
      </c>
      <c r="CY796">
        <f>AD796</f>
        <v>0</v>
      </c>
      <c r="CZ796">
        <f>AH796</f>
        <v>0</v>
      </c>
      <c r="DA796">
        <f>AL796</f>
        <v>1</v>
      </c>
      <c r="DB796">
        <f>ROUND((ROUND(AT796*CZ796,2)*1.25),6)</f>
        <v>0</v>
      </c>
      <c r="DC796">
        <f>ROUND((ROUND(AT796*AG796,2)*1.25),6)</f>
        <v>0</v>
      </c>
    </row>
    <row r="797" spans="1:107">
      <c r="A797">
        <f>ROW(Source!A1080)</f>
        <v>1080</v>
      </c>
      <c r="B797">
        <v>33525518</v>
      </c>
      <c r="C797">
        <v>33621775</v>
      </c>
      <c r="D797">
        <v>29172554</v>
      </c>
      <c r="E797">
        <v>1</v>
      </c>
      <c r="F797">
        <v>1</v>
      </c>
      <c r="G797">
        <v>1</v>
      </c>
      <c r="H797">
        <v>2</v>
      </c>
      <c r="I797" t="s">
        <v>752</v>
      </c>
      <c r="J797" t="s">
        <v>753</v>
      </c>
      <c r="K797" t="s">
        <v>754</v>
      </c>
      <c r="L797">
        <v>1368</v>
      </c>
      <c r="N797">
        <v>1011</v>
      </c>
      <c r="O797" t="s">
        <v>585</v>
      </c>
      <c r="P797" t="s">
        <v>585</v>
      </c>
      <c r="Q797">
        <v>1</v>
      </c>
      <c r="W797">
        <v>0</v>
      </c>
      <c r="X797">
        <v>-1902254956</v>
      </c>
      <c r="Y797">
        <v>1.2500000000000001E-2</v>
      </c>
      <c r="AA797">
        <v>0</v>
      </c>
      <c r="AB797">
        <v>411.3</v>
      </c>
      <c r="AC797">
        <v>367.72</v>
      </c>
      <c r="AD797">
        <v>0</v>
      </c>
      <c r="AE797">
        <v>0</v>
      </c>
      <c r="AF797">
        <v>27.66</v>
      </c>
      <c r="AG797">
        <v>11.6</v>
      </c>
      <c r="AH797">
        <v>0</v>
      </c>
      <c r="AI797">
        <v>1</v>
      </c>
      <c r="AJ797">
        <v>14.87</v>
      </c>
      <c r="AK797">
        <v>31.7</v>
      </c>
      <c r="AL797">
        <v>1</v>
      </c>
      <c r="AN797">
        <v>0</v>
      </c>
      <c r="AO797">
        <v>1</v>
      </c>
      <c r="AP797">
        <v>1</v>
      </c>
      <c r="AQ797">
        <v>0</v>
      </c>
      <c r="AR797">
        <v>0</v>
      </c>
      <c r="AS797" t="s">
        <v>3</v>
      </c>
      <c r="AT797">
        <v>0.01</v>
      </c>
      <c r="AU797" t="s">
        <v>167</v>
      </c>
      <c r="AV797">
        <v>0</v>
      </c>
      <c r="AW797">
        <v>2</v>
      </c>
      <c r="AX797">
        <v>36314875</v>
      </c>
      <c r="AY797">
        <v>1</v>
      </c>
      <c r="AZ797">
        <v>0</v>
      </c>
      <c r="BA797">
        <v>782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Y797*Source!I1080</f>
        <v>9.1874999999999995E-3</v>
      </c>
      <c r="CY797">
        <f>AB797</f>
        <v>411.3</v>
      </c>
      <c r="CZ797">
        <f>AF797</f>
        <v>27.66</v>
      </c>
      <c r="DA797">
        <f>AJ797</f>
        <v>14.87</v>
      </c>
      <c r="DB797">
        <f>ROUND((ROUND(AT797*CZ797,2)*1.25),6)</f>
        <v>0.35</v>
      </c>
      <c r="DC797">
        <f>ROUND((ROUND(AT797*AG797,2)*1.25),6)</f>
        <v>0.15</v>
      </c>
    </row>
    <row r="798" spans="1:107">
      <c r="A798">
        <f>ROW(Source!A1080)</f>
        <v>1080</v>
      </c>
      <c r="B798">
        <v>33525518</v>
      </c>
      <c r="C798">
        <v>33621775</v>
      </c>
      <c r="D798">
        <v>29174913</v>
      </c>
      <c r="E798">
        <v>1</v>
      </c>
      <c r="F798">
        <v>1</v>
      </c>
      <c r="G798">
        <v>1</v>
      </c>
      <c r="H798">
        <v>2</v>
      </c>
      <c r="I798" t="s">
        <v>606</v>
      </c>
      <c r="J798" t="s">
        <v>729</v>
      </c>
      <c r="K798" t="s">
        <v>608</v>
      </c>
      <c r="L798">
        <v>1368</v>
      </c>
      <c r="N798">
        <v>1011</v>
      </c>
      <c r="O798" t="s">
        <v>585</v>
      </c>
      <c r="P798" t="s">
        <v>585</v>
      </c>
      <c r="Q798">
        <v>1</v>
      </c>
      <c r="W798">
        <v>0</v>
      </c>
      <c r="X798">
        <v>1230759911</v>
      </c>
      <c r="Y798">
        <v>0.125</v>
      </c>
      <c r="AA798">
        <v>0</v>
      </c>
      <c r="AB798">
        <v>908.31</v>
      </c>
      <c r="AC798">
        <v>367.72</v>
      </c>
      <c r="AD798">
        <v>0</v>
      </c>
      <c r="AE798">
        <v>0</v>
      </c>
      <c r="AF798">
        <v>87.17</v>
      </c>
      <c r="AG798">
        <v>11.6</v>
      </c>
      <c r="AH798">
        <v>0</v>
      </c>
      <c r="AI798">
        <v>1</v>
      </c>
      <c r="AJ798">
        <v>10.42</v>
      </c>
      <c r="AK798">
        <v>31.7</v>
      </c>
      <c r="AL798">
        <v>1</v>
      </c>
      <c r="AN798">
        <v>0</v>
      </c>
      <c r="AO798">
        <v>1</v>
      </c>
      <c r="AP798">
        <v>1</v>
      </c>
      <c r="AQ798">
        <v>0</v>
      </c>
      <c r="AR798">
        <v>0</v>
      </c>
      <c r="AS798" t="s">
        <v>3</v>
      </c>
      <c r="AT798">
        <v>0.1</v>
      </c>
      <c r="AU798" t="s">
        <v>167</v>
      </c>
      <c r="AV798">
        <v>0</v>
      </c>
      <c r="AW798">
        <v>2</v>
      </c>
      <c r="AX798">
        <v>36314876</v>
      </c>
      <c r="AY798">
        <v>1</v>
      </c>
      <c r="AZ798">
        <v>0</v>
      </c>
      <c r="BA798">
        <v>783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Y798*Source!I1080</f>
        <v>9.1874999999999998E-2</v>
      </c>
      <c r="CY798">
        <f>AB798</f>
        <v>908.31</v>
      </c>
      <c r="CZ798">
        <f>AF798</f>
        <v>87.17</v>
      </c>
      <c r="DA798">
        <f>AJ798</f>
        <v>10.42</v>
      </c>
      <c r="DB798">
        <f>ROUND((ROUND(AT798*CZ798,2)*1.25),6)</f>
        <v>10.9</v>
      </c>
      <c r="DC798">
        <f>ROUND((ROUND(AT798*AG798,2)*1.25),6)</f>
        <v>1.45</v>
      </c>
    </row>
    <row r="799" spans="1:107">
      <c r="A799">
        <f>ROW(Source!A1080)</f>
        <v>1080</v>
      </c>
      <c r="B799">
        <v>33525518</v>
      </c>
      <c r="C799">
        <v>33621775</v>
      </c>
      <c r="D799">
        <v>29107779</v>
      </c>
      <c r="E799">
        <v>1</v>
      </c>
      <c r="F799">
        <v>1</v>
      </c>
      <c r="G799">
        <v>1</v>
      </c>
      <c r="H799">
        <v>3</v>
      </c>
      <c r="I799" t="s">
        <v>746</v>
      </c>
      <c r="J799" t="s">
        <v>755</v>
      </c>
      <c r="K799" t="s">
        <v>748</v>
      </c>
      <c r="L799">
        <v>1327</v>
      </c>
      <c r="N799">
        <v>1005</v>
      </c>
      <c r="O799" t="s">
        <v>184</v>
      </c>
      <c r="P799" t="s">
        <v>184</v>
      </c>
      <c r="Q799">
        <v>1</v>
      </c>
      <c r="W799">
        <v>0</v>
      </c>
      <c r="X799">
        <v>-1827594923</v>
      </c>
      <c r="Y799">
        <v>0.84</v>
      </c>
      <c r="AA799">
        <v>203.19</v>
      </c>
      <c r="AB799">
        <v>0</v>
      </c>
      <c r="AC799">
        <v>0</v>
      </c>
      <c r="AD799">
        <v>0</v>
      </c>
      <c r="AE799">
        <v>72.31</v>
      </c>
      <c r="AF799">
        <v>0</v>
      </c>
      <c r="AG799">
        <v>0</v>
      </c>
      <c r="AH799">
        <v>0</v>
      </c>
      <c r="AI799">
        <v>2.81</v>
      </c>
      <c r="AJ799">
        <v>1</v>
      </c>
      <c r="AK799">
        <v>1</v>
      </c>
      <c r="AL799">
        <v>1</v>
      </c>
      <c r="AN799">
        <v>0</v>
      </c>
      <c r="AO799">
        <v>1</v>
      </c>
      <c r="AP799">
        <v>0</v>
      </c>
      <c r="AQ799">
        <v>0</v>
      </c>
      <c r="AR799">
        <v>0</v>
      </c>
      <c r="AS799" t="s">
        <v>3</v>
      </c>
      <c r="AT799">
        <v>0.84</v>
      </c>
      <c r="AU799" t="s">
        <v>3</v>
      </c>
      <c r="AV799">
        <v>0</v>
      </c>
      <c r="AW799">
        <v>2</v>
      </c>
      <c r="AX799">
        <v>36314877</v>
      </c>
      <c r="AY799">
        <v>1</v>
      </c>
      <c r="AZ799">
        <v>0</v>
      </c>
      <c r="BA799">
        <v>784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Y799*Source!I1080</f>
        <v>0.61739999999999995</v>
      </c>
      <c r="CY799">
        <f>AA799</f>
        <v>203.19</v>
      </c>
      <c r="CZ799">
        <f>AE799</f>
        <v>72.31</v>
      </c>
      <c r="DA799">
        <f>AI799</f>
        <v>2.81</v>
      </c>
      <c r="DB799">
        <f t="shared" ref="DB799:DB843" si="71">ROUND(ROUND(AT799*CZ799,2),6)</f>
        <v>60.74</v>
      </c>
      <c r="DC799">
        <f t="shared" ref="DC799:DC843" si="72">ROUND(ROUND(AT799*AG799,2),6)</f>
        <v>0</v>
      </c>
    </row>
    <row r="800" spans="1:107">
      <c r="A800">
        <f>ROW(Source!A1080)</f>
        <v>1080</v>
      </c>
      <c r="B800">
        <v>33525518</v>
      </c>
      <c r="C800">
        <v>33621775</v>
      </c>
      <c r="D800">
        <v>29107800</v>
      </c>
      <c r="E800">
        <v>1</v>
      </c>
      <c r="F800">
        <v>1</v>
      </c>
      <c r="G800">
        <v>1</v>
      </c>
      <c r="H800">
        <v>3</v>
      </c>
      <c r="I800" t="s">
        <v>620</v>
      </c>
      <c r="J800" t="s">
        <v>756</v>
      </c>
      <c r="K800" t="s">
        <v>622</v>
      </c>
      <c r="L800">
        <v>1346</v>
      </c>
      <c r="N800">
        <v>1009</v>
      </c>
      <c r="O800" t="s">
        <v>191</v>
      </c>
      <c r="P800" t="s">
        <v>191</v>
      </c>
      <c r="Q800">
        <v>1</v>
      </c>
      <c r="W800">
        <v>0</v>
      </c>
      <c r="X800">
        <v>644139035</v>
      </c>
      <c r="Y800">
        <v>0.31</v>
      </c>
      <c r="AA800">
        <v>46.61</v>
      </c>
      <c r="AB800">
        <v>0</v>
      </c>
      <c r="AC800">
        <v>0</v>
      </c>
      <c r="AD800">
        <v>0</v>
      </c>
      <c r="AE800">
        <v>1.81</v>
      </c>
      <c r="AF800">
        <v>0</v>
      </c>
      <c r="AG800">
        <v>0</v>
      </c>
      <c r="AH800">
        <v>0</v>
      </c>
      <c r="AI800">
        <v>25.75</v>
      </c>
      <c r="AJ800">
        <v>1</v>
      </c>
      <c r="AK800">
        <v>1</v>
      </c>
      <c r="AL800">
        <v>1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3</v>
      </c>
      <c r="AT800">
        <v>0.31</v>
      </c>
      <c r="AU800" t="s">
        <v>3</v>
      </c>
      <c r="AV800">
        <v>0</v>
      </c>
      <c r="AW800">
        <v>2</v>
      </c>
      <c r="AX800">
        <v>36314878</v>
      </c>
      <c r="AY800">
        <v>1</v>
      </c>
      <c r="AZ800">
        <v>0</v>
      </c>
      <c r="BA800">
        <v>785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Y800*Source!I1080</f>
        <v>0.22785</v>
      </c>
      <c r="CY800">
        <f>AA800</f>
        <v>46.61</v>
      </c>
      <c r="CZ800">
        <f>AE800</f>
        <v>1.81</v>
      </c>
      <c r="DA800">
        <f>AI800</f>
        <v>25.75</v>
      </c>
      <c r="DB800">
        <f t="shared" si="71"/>
        <v>0.56000000000000005</v>
      </c>
      <c r="DC800">
        <f t="shared" si="72"/>
        <v>0</v>
      </c>
    </row>
    <row r="801" spans="1:107">
      <c r="A801">
        <f>ROW(Source!A1080)</f>
        <v>1080</v>
      </c>
      <c r="B801">
        <v>33525518</v>
      </c>
      <c r="C801">
        <v>33621775</v>
      </c>
      <c r="D801">
        <v>29110233</v>
      </c>
      <c r="E801">
        <v>1</v>
      </c>
      <c r="F801">
        <v>1</v>
      </c>
      <c r="G801">
        <v>1</v>
      </c>
      <c r="H801">
        <v>3</v>
      </c>
      <c r="I801" t="s">
        <v>757</v>
      </c>
      <c r="J801" t="s">
        <v>758</v>
      </c>
      <c r="K801" t="s">
        <v>759</v>
      </c>
      <c r="L801">
        <v>1348</v>
      </c>
      <c r="N801">
        <v>1009</v>
      </c>
      <c r="O801" t="s">
        <v>28</v>
      </c>
      <c r="P801" t="s">
        <v>28</v>
      </c>
      <c r="Q801">
        <v>1000</v>
      </c>
      <c r="W801">
        <v>0</v>
      </c>
      <c r="X801">
        <v>2076838230</v>
      </c>
      <c r="Y801">
        <v>0.03</v>
      </c>
      <c r="AA801">
        <v>43897.59</v>
      </c>
      <c r="AB801">
        <v>0</v>
      </c>
      <c r="AC801">
        <v>0</v>
      </c>
      <c r="AD801">
        <v>0</v>
      </c>
      <c r="AE801">
        <v>4615.9399999999996</v>
      </c>
      <c r="AF801">
        <v>0</v>
      </c>
      <c r="AG801">
        <v>0</v>
      </c>
      <c r="AH801">
        <v>0</v>
      </c>
      <c r="AI801">
        <v>9.51</v>
      </c>
      <c r="AJ801">
        <v>1</v>
      </c>
      <c r="AK801">
        <v>1</v>
      </c>
      <c r="AL801">
        <v>1</v>
      </c>
      <c r="AN801">
        <v>0</v>
      </c>
      <c r="AO801">
        <v>1</v>
      </c>
      <c r="AP801">
        <v>0</v>
      </c>
      <c r="AQ801">
        <v>0</v>
      </c>
      <c r="AR801">
        <v>0</v>
      </c>
      <c r="AS801" t="s">
        <v>3</v>
      </c>
      <c r="AT801">
        <v>0.03</v>
      </c>
      <c r="AU801" t="s">
        <v>3</v>
      </c>
      <c r="AV801">
        <v>0</v>
      </c>
      <c r="AW801">
        <v>2</v>
      </c>
      <c r="AX801">
        <v>36314879</v>
      </c>
      <c r="AY801">
        <v>1</v>
      </c>
      <c r="AZ801">
        <v>0</v>
      </c>
      <c r="BA801">
        <v>786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Y801*Source!I1080</f>
        <v>2.205E-2</v>
      </c>
      <c r="CY801">
        <f>AA801</f>
        <v>43897.59</v>
      </c>
      <c r="CZ801">
        <f>AE801</f>
        <v>4615.9399999999996</v>
      </c>
      <c r="DA801">
        <f>AI801</f>
        <v>9.51</v>
      </c>
      <c r="DB801">
        <f t="shared" si="71"/>
        <v>138.47999999999999</v>
      </c>
      <c r="DC801">
        <f t="shared" si="72"/>
        <v>0</v>
      </c>
    </row>
    <row r="802" spans="1:107">
      <c r="A802">
        <f>ROW(Source!A1080)</f>
        <v>1080</v>
      </c>
      <c r="B802">
        <v>33525518</v>
      </c>
      <c r="C802">
        <v>33621775</v>
      </c>
      <c r="D802">
        <v>29109784</v>
      </c>
      <c r="E802">
        <v>1</v>
      </c>
      <c r="F802">
        <v>1</v>
      </c>
      <c r="G802">
        <v>1</v>
      </c>
      <c r="H802">
        <v>3</v>
      </c>
      <c r="I802" t="s">
        <v>760</v>
      </c>
      <c r="J802" t="s">
        <v>761</v>
      </c>
      <c r="K802" t="s">
        <v>762</v>
      </c>
      <c r="L802">
        <v>1348</v>
      </c>
      <c r="N802">
        <v>1009</v>
      </c>
      <c r="O802" t="s">
        <v>28</v>
      </c>
      <c r="P802" t="s">
        <v>28</v>
      </c>
      <c r="Q802">
        <v>1000</v>
      </c>
      <c r="W802">
        <v>0</v>
      </c>
      <c r="X802">
        <v>1268898367</v>
      </c>
      <c r="Y802">
        <v>5.0000000000000001E-3</v>
      </c>
      <c r="AA802">
        <v>47352.14</v>
      </c>
      <c r="AB802">
        <v>0</v>
      </c>
      <c r="AC802">
        <v>0</v>
      </c>
      <c r="AD802">
        <v>0</v>
      </c>
      <c r="AE802">
        <v>11927.49</v>
      </c>
      <c r="AF802">
        <v>0</v>
      </c>
      <c r="AG802">
        <v>0</v>
      </c>
      <c r="AH802">
        <v>0</v>
      </c>
      <c r="AI802">
        <v>3.97</v>
      </c>
      <c r="AJ802">
        <v>1</v>
      </c>
      <c r="AK802">
        <v>1</v>
      </c>
      <c r="AL802">
        <v>1</v>
      </c>
      <c r="AN802">
        <v>0</v>
      </c>
      <c r="AO802">
        <v>1</v>
      </c>
      <c r="AP802">
        <v>0</v>
      </c>
      <c r="AQ802">
        <v>0</v>
      </c>
      <c r="AR802">
        <v>0</v>
      </c>
      <c r="AS802" t="s">
        <v>3</v>
      </c>
      <c r="AT802">
        <v>5.0000000000000001E-3</v>
      </c>
      <c r="AU802" t="s">
        <v>3</v>
      </c>
      <c r="AV802">
        <v>0</v>
      </c>
      <c r="AW802">
        <v>2</v>
      </c>
      <c r="AX802">
        <v>36314880</v>
      </c>
      <c r="AY802">
        <v>1</v>
      </c>
      <c r="AZ802">
        <v>0</v>
      </c>
      <c r="BA802">
        <v>787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Y802*Source!I1080</f>
        <v>3.6749999999999999E-3</v>
      </c>
      <c r="CY802">
        <f>AA802</f>
        <v>47352.14</v>
      </c>
      <c r="CZ802">
        <f>AE802</f>
        <v>11927.49</v>
      </c>
      <c r="DA802">
        <f>AI802</f>
        <v>3.97</v>
      </c>
      <c r="DB802">
        <f t="shared" si="71"/>
        <v>59.64</v>
      </c>
      <c r="DC802">
        <f t="shared" si="72"/>
        <v>0</v>
      </c>
    </row>
    <row r="803" spans="1:107">
      <c r="A803">
        <f>ROW(Source!A1080)</f>
        <v>1080</v>
      </c>
      <c r="B803">
        <v>33525518</v>
      </c>
      <c r="C803">
        <v>33621775</v>
      </c>
      <c r="D803">
        <v>29109298</v>
      </c>
      <c r="E803">
        <v>1</v>
      </c>
      <c r="F803">
        <v>1</v>
      </c>
      <c r="G803">
        <v>1</v>
      </c>
      <c r="H803">
        <v>3</v>
      </c>
      <c r="I803" t="s">
        <v>500</v>
      </c>
      <c r="J803" t="s">
        <v>763</v>
      </c>
      <c r="K803" t="s">
        <v>501</v>
      </c>
      <c r="L803">
        <v>1346</v>
      </c>
      <c r="N803">
        <v>1009</v>
      </c>
      <c r="O803" t="s">
        <v>191</v>
      </c>
      <c r="P803" t="s">
        <v>191</v>
      </c>
      <c r="Q803">
        <v>1</v>
      </c>
      <c r="W803">
        <v>0</v>
      </c>
      <c r="X803">
        <v>-1042179355</v>
      </c>
      <c r="Y803">
        <v>20</v>
      </c>
      <c r="AA803">
        <v>104.23</v>
      </c>
      <c r="AB803">
        <v>0</v>
      </c>
      <c r="AC803">
        <v>0</v>
      </c>
      <c r="AD803">
        <v>0</v>
      </c>
      <c r="AE803">
        <v>15.26</v>
      </c>
      <c r="AF803">
        <v>0</v>
      </c>
      <c r="AG803">
        <v>0</v>
      </c>
      <c r="AH803">
        <v>0</v>
      </c>
      <c r="AI803">
        <v>6.83</v>
      </c>
      <c r="AJ803">
        <v>1</v>
      </c>
      <c r="AK803">
        <v>1</v>
      </c>
      <c r="AL803">
        <v>1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3</v>
      </c>
      <c r="AT803">
        <v>20</v>
      </c>
      <c r="AU803" t="s">
        <v>3</v>
      </c>
      <c r="AV803">
        <v>0</v>
      </c>
      <c r="AW803">
        <v>2</v>
      </c>
      <c r="AX803">
        <v>36314881</v>
      </c>
      <c r="AY803">
        <v>1</v>
      </c>
      <c r="AZ803">
        <v>0</v>
      </c>
      <c r="BA803">
        <v>788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Y803*Source!I1080</f>
        <v>14.7</v>
      </c>
      <c r="CY803">
        <f>AA803</f>
        <v>104.23</v>
      </c>
      <c r="CZ803">
        <f>AE803</f>
        <v>15.26</v>
      </c>
      <c r="DA803">
        <f>AI803</f>
        <v>6.83</v>
      </c>
      <c r="DB803">
        <f t="shared" si="71"/>
        <v>305.2</v>
      </c>
      <c r="DC803">
        <f t="shared" si="72"/>
        <v>0</v>
      </c>
    </row>
    <row r="804" spans="1:107">
      <c r="A804">
        <f>ROW(Source!A1081)</f>
        <v>1081</v>
      </c>
      <c r="B804">
        <v>33525518</v>
      </c>
      <c r="C804">
        <v>33639887</v>
      </c>
      <c r="D804">
        <v>18407546</v>
      </c>
      <c r="E804">
        <v>1</v>
      </c>
      <c r="F804">
        <v>1</v>
      </c>
      <c r="G804">
        <v>1</v>
      </c>
      <c r="H804">
        <v>1</v>
      </c>
      <c r="I804" t="s">
        <v>764</v>
      </c>
      <c r="J804" t="s">
        <v>3</v>
      </c>
      <c r="K804" t="s">
        <v>765</v>
      </c>
      <c r="L804">
        <v>1369</v>
      </c>
      <c r="N804">
        <v>1013</v>
      </c>
      <c r="O804" t="s">
        <v>579</v>
      </c>
      <c r="P804" t="s">
        <v>579</v>
      </c>
      <c r="Q804">
        <v>1</v>
      </c>
      <c r="W804">
        <v>0</v>
      </c>
      <c r="X804">
        <v>1709986911</v>
      </c>
      <c r="Y804">
        <v>102.46</v>
      </c>
      <c r="AA804">
        <v>0</v>
      </c>
      <c r="AB804">
        <v>0</v>
      </c>
      <c r="AC804">
        <v>0</v>
      </c>
      <c r="AD804">
        <v>267.25</v>
      </c>
      <c r="AE804">
        <v>0</v>
      </c>
      <c r="AF804">
        <v>0</v>
      </c>
      <c r="AG804">
        <v>0</v>
      </c>
      <c r="AH804">
        <v>267.25</v>
      </c>
      <c r="AI804">
        <v>1</v>
      </c>
      <c r="AJ804">
        <v>1</v>
      </c>
      <c r="AK804">
        <v>1</v>
      </c>
      <c r="AL804">
        <v>1</v>
      </c>
      <c r="AN804">
        <v>0</v>
      </c>
      <c r="AO804">
        <v>1</v>
      </c>
      <c r="AP804">
        <v>0</v>
      </c>
      <c r="AQ804">
        <v>0</v>
      </c>
      <c r="AR804">
        <v>0</v>
      </c>
      <c r="AS804" t="s">
        <v>3</v>
      </c>
      <c r="AT804">
        <v>102.46</v>
      </c>
      <c r="AU804" t="s">
        <v>3</v>
      </c>
      <c r="AV804">
        <v>1</v>
      </c>
      <c r="AW804">
        <v>2</v>
      </c>
      <c r="AX804">
        <v>33639894</v>
      </c>
      <c r="AY804">
        <v>1</v>
      </c>
      <c r="AZ804">
        <v>0</v>
      </c>
      <c r="BA804">
        <v>789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Y804*Source!I1081</f>
        <v>39.959400000000002</v>
      </c>
      <c r="CY804">
        <f>AD804</f>
        <v>267.25</v>
      </c>
      <c r="CZ804">
        <f>AH804</f>
        <v>267.25</v>
      </c>
      <c r="DA804">
        <f>AL804</f>
        <v>1</v>
      </c>
      <c r="DB804">
        <f t="shared" si="71"/>
        <v>27382.44</v>
      </c>
      <c r="DC804">
        <f t="shared" si="72"/>
        <v>0</v>
      </c>
    </row>
    <row r="805" spans="1:107">
      <c r="A805">
        <f>ROW(Source!A1081)</f>
        <v>1081</v>
      </c>
      <c r="B805">
        <v>33525518</v>
      </c>
      <c r="C805">
        <v>33639887</v>
      </c>
      <c r="D805">
        <v>121548</v>
      </c>
      <c r="E805">
        <v>1</v>
      </c>
      <c r="F805">
        <v>1</v>
      </c>
      <c r="G805">
        <v>1</v>
      </c>
      <c r="H805">
        <v>1</v>
      </c>
      <c r="I805" t="s">
        <v>30</v>
      </c>
      <c r="J805" t="s">
        <v>3</v>
      </c>
      <c r="K805" t="s">
        <v>580</v>
      </c>
      <c r="L805">
        <v>608254</v>
      </c>
      <c r="N805">
        <v>1013</v>
      </c>
      <c r="O805" t="s">
        <v>581</v>
      </c>
      <c r="P805" t="s">
        <v>581</v>
      </c>
      <c r="Q805">
        <v>1</v>
      </c>
      <c r="W805">
        <v>0</v>
      </c>
      <c r="X805">
        <v>-185737400</v>
      </c>
      <c r="Y805">
        <v>0.76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1</v>
      </c>
      <c r="AJ805">
        <v>1</v>
      </c>
      <c r="AK805">
        <v>1</v>
      </c>
      <c r="AL805">
        <v>1</v>
      </c>
      <c r="AN805">
        <v>0</v>
      </c>
      <c r="AO805">
        <v>1</v>
      </c>
      <c r="AP805">
        <v>0</v>
      </c>
      <c r="AQ805">
        <v>0</v>
      </c>
      <c r="AR805">
        <v>0</v>
      </c>
      <c r="AS805" t="s">
        <v>3</v>
      </c>
      <c r="AT805">
        <v>0.76</v>
      </c>
      <c r="AU805" t="s">
        <v>3</v>
      </c>
      <c r="AV805">
        <v>2</v>
      </c>
      <c r="AW805">
        <v>2</v>
      </c>
      <c r="AX805">
        <v>33639895</v>
      </c>
      <c r="AY805">
        <v>1</v>
      </c>
      <c r="AZ805">
        <v>0</v>
      </c>
      <c r="BA805">
        <v>790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Y805*Source!I1081</f>
        <v>0.2964</v>
      </c>
      <c r="CY805">
        <f>AD805</f>
        <v>0</v>
      </c>
      <c r="CZ805">
        <f>AH805</f>
        <v>0</v>
      </c>
      <c r="DA805">
        <f>AL805</f>
        <v>1</v>
      </c>
      <c r="DB805">
        <f t="shared" si="71"/>
        <v>0</v>
      </c>
      <c r="DC805">
        <f t="shared" si="72"/>
        <v>0</v>
      </c>
    </row>
    <row r="806" spans="1:107">
      <c r="A806">
        <f>ROW(Source!A1081)</f>
        <v>1081</v>
      </c>
      <c r="B806">
        <v>33525518</v>
      </c>
      <c r="C806">
        <v>33639887</v>
      </c>
      <c r="D806">
        <v>29172556</v>
      </c>
      <c r="E806">
        <v>1</v>
      </c>
      <c r="F806">
        <v>1</v>
      </c>
      <c r="G806">
        <v>1</v>
      </c>
      <c r="H806">
        <v>2</v>
      </c>
      <c r="I806" t="s">
        <v>582</v>
      </c>
      <c r="J806" t="s">
        <v>583</v>
      </c>
      <c r="K806" t="s">
        <v>584</v>
      </c>
      <c r="L806">
        <v>1368</v>
      </c>
      <c r="N806">
        <v>1011</v>
      </c>
      <c r="O806" t="s">
        <v>585</v>
      </c>
      <c r="P806" t="s">
        <v>585</v>
      </c>
      <c r="Q806">
        <v>1</v>
      </c>
      <c r="W806">
        <v>0</v>
      </c>
      <c r="X806">
        <v>-1302720870</v>
      </c>
      <c r="Y806">
        <v>0.76</v>
      </c>
      <c r="AA806">
        <v>0</v>
      </c>
      <c r="AB806">
        <v>445.46</v>
      </c>
      <c r="AC806">
        <v>427.95</v>
      </c>
      <c r="AD806">
        <v>0</v>
      </c>
      <c r="AE806">
        <v>0</v>
      </c>
      <c r="AF806">
        <v>31.26</v>
      </c>
      <c r="AG806">
        <v>13.5</v>
      </c>
      <c r="AH806">
        <v>0</v>
      </c>
      <c r="AI806">
        <v>1</v>
      </c>
      <c r="AJ806">
        <v>14.25</v>
      </c>
      <c r="AK806">
        <v>31.7</v>
      </c>
      <c r="AL806">
        <v>1</v>
      </c>
      <c r="AN806">
        <v>0</v>
      </c>
      <c r="AO806">
        <v>1</v>
      </c>
      <c r="AP806">
        <v>0</v>
      </c>
      <c r="AQ806">
        <v>0</v>
      </c>
      <c r="AR806">
        <v>0</v>
      </c>
      <c r="AS806" t="s">
        <v>3</v>
      </c>
      <c r="AT806">
        <v>0.76</v>
      </c>
      <c r="AU806" t="s">
        <v>3</v>
      </c>
      <c r="AV806">
        <v>0</v>
      </c>
      <c r="AW806">
        <v>2</v>
      </c>
      <c r="AX806">
        <v>33639896</v>
      </c>
      <c r="AY806">
        <v>1</v>
      </c>
      <c r="AZ806">
        <v>0</v>
      </c>
      <c r="BA806">
        <v>791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Y806*Source!I1081</f>
        <v>0.2964</v>
      </c>
      <c r="CY806">
        <f>AB806</f>
        <v>445.46</v>
      </c>
      <c r="CZ806">
        <f>AF806</f>
        <v>31.26</v>
      </c>
      <c r="DA806">
        <f>AJ806</f>
        <v>14.25</v>
      </c>
      <c r="DB806">
        <f t="shared" si="71"/>
        <v>23.76</v>
      </c>
      <c r="DC806">
        <f t="shared" si="72"/>
        <v>10.26</v>
      </c>
    </row>
    <row r="807" spans="1:107">
      <c r="A807">
        <f>ROW(Source!A1081)</f>
        <v>1081</v>
      </c>
      <c r="B807">
        <v>33525518</v>
      </c>
      <c r="C807">
        <v>33639887</v>
      </c>
      <c r="D807">
        <v>29174500</v>
      </c>
      <c r="E807">
        <v>1</v>
      </c>
      <c r="F807">
        <v>1</v>
      </c>
      <c r="G807">
        <v>1</v>
      </c>
      <c r="H807">
        <v>2</v>
      </c>
      <c r="I807" t="s">
        <v>766</v>
      </c>
      <c r="J807" t="s">
        <v>767</v>
      </c>
      <c r="K807" t="s">
        <v>768</v>
      </c>
      <c r="L807">
        <v>1368</v>
      </c>
      <c r="N807">
        <v>1011</v>
      </c>
      <c r="O807" t="s">
        <v>585</v>
      </c>
      <c r="P807" t="s">
        <v>585</v>
      </c>
      <c r="Q807">
        <v>1</v>
      </c>
      <c r="W807">
        <v>0</v>
      </c>
      <c r="X807">
        <v>-239831557</v>
      </c>
      <c r="Y807">
        <v>5.35</v>
      </c>
      <c r="AA807">
        <v>0</v>
      </c>
      <c r="AB807">
        <v>7.33</v>
      </c>
      <c r="AC807">
        <v>0</v>
      </c>
      <c r="AD807">
        <v>0</v>
      </c>
      <c r="AE807">
        <v>0</v>
      </c>
      <c r="AF807">
        <v>1.95</v>
      </c>
      <c r="AG807">
        <v>0</v>
      </c>
      <c r="AH807">
        <v>0</v>
      </c>
      <c r="AI807">
        <v>1</v>
      </c>
      <c r="AJ807">
        <v>3.76</v>
      </c>
      <c r="AK807">
        <v>31.7</v>
      </c>
      <c r="AL807">
        <v>1</v>
      </c>
      <c r="AN807">
        <v>0</v>
      </c>
      <c r="AO807">
        <v>1</v>
      </c>
      <c r="AP807">
        <v>0</v>
      </c>
      <c r="AQ807">
        <v>0</v>
      </c>
      <c r="AR807">
        <v>0</v>
      </c>
      <c r="AS807" t="s">
        <v>3</v>
      </c>
      <c r="AT807">
        <v>5.35</v>
      </c>
      <c r="AU807" t="s">
        <v>3</v>
      </c>
      <c r="AV807">
        <v>0</v>
      </c>
      <c r="AW807">
        <v>2</v>
      </c>
      <c r="AX807">
        <v>33639897</v>
      </c>
      <c r="AY807">
        <v>1</v>
      </c>
      <c r="AZ807">
        <v>0</v>
      </c>
      <c r="BA807">
        <v>792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Y807*Source!I1081</f>
        <v>2.0865</v>
      </c>
      <c r="CY807">
        <f>AB807</f>
        <v>7.33</v>
      </c>
      <c r="CZ807">
        <f>AF807</f>
        <v>1.95</v>
      </c>
      <c r="DA807">
        <f>AJ807</f>
        <v>3.76</v>
      </c>
      <c r="DB807">
        <f t="shared" si="71"/>
        <v>10.43</v>
      </c>
      <c r="DC807">
        <f t="shared" si="72"/>
        <v>0</v>
      </c>
    </row>
    <row r="808" spans="1:107">
      <c r="A808">
        <f>ROW(Source!A1081)</f>
        <v>1081</v>
      </c>
      <c r="B808">
        <v>33525518</v>
      </c>
      <c r="C808">
        <v>33639887</v>
      </c>
      <c r="D808">
        <v>29174913</v>
      </c>
      <c r="E808">
        <v>1</v>
      </c>
      <c r="F808">
        <v>1</v>
      </c>
      <c r="G808">
        <v>1</v>
      </c>
      <c r="H808">
        <v>2</v>
      </c>
      <c r="I808" t="s">
        <v>606</v>
      </c>
      <c r="J808" t="s">
        <v>607</v>
      </c>
      <c r="K808" t="s">
        <v>608</v>
      </c>
      <c r="L808">
        <v>1368</v>
      </c>
      <c r="N808">
        <v>1011</v>
      </c>
      <c r="O808" t="s">
        <v>585</v>
      </c>
      <c r="P808" t="s">
        <v>585</v>
      </c>
      <c r="Q808">
        <v>1</v>
      </c>
      <c r="W808">
        <v>0</v>
      </c>
      <c r="X808">
        <v>458544584</v>
      </c>
      <c r="Y808">
        <v>4.58</v>
      </c>
      <c r="AA808">
        <v>0</v>
      </c>
      <c r="AB808">
        <v>908.31</v>
      </c>
      <c r="AC808">
        <v>367.72</v>
      </c>
      <c r="AD808">
        <v>0</v>
      </c>
      <c r="AE808">
        <v>0</v>
      </c>
      <c r="AF808">
        <v>87.17</v>
      </c>
      <c r="AG808">
        <v>11.6</v>
      </c>
      <c r="AH808">
        <v>0</v>
      </c>
      <c r="AI808">
        <v>1</v>
      </c>
      <c r="AJ808">
        <v>10.42</v>
      </c>
      <c r="AK808">
        <v>31.7</v>
      </c>
      <c r="AL808">
        <v>1</v>
      </c>
      <c r="AN808">
        <v>0</v>
      </c>
      <c r="AO808">
        <v>1</v>
      </c>
      <c r="AP808">
        <v>0</v>
      </c>
      <c r="AQ808">
        <v>0</v>
      </c>
      <c r="AR808">
        <v>0</v>
      </c>
      <c r="AS808" t="s">
        <v>3</v>
      </c>
      <c r="AT808">
        <v>4.58</v>
      </c>
      <c r="AU808" t="s">
        <v>3</v>
      </c>
      <c r="AV808">
        <v>0</v>
      </c>
      <c r="AW808">
        <v>2</v>
      </c>
      <c r="AX808">
        <v>33639898</v>
      </c>
      <c r="AY808">
        <v>1</v>
      </c>
      <c r="AZ808">
        <v>0</v>
      </c>
      <c r="BA808">
        <v>793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Y808*Source!I1081</f>
        <v>1.7862</v>
      </c>
      <c r="CY808">
        <f>AB808</f>
        <v>908.31</v>
      </c>
      <c r="CZ808">
        <f>AF808</f>
        <v>87.17</v>
      </c>
      <c r="DA808">
        <f>AJ808</f>
        <v>10.42</v>
      </c>
      <c r="DB808">
        <f t="shared" si="71"/>
        <v>399.24</v>
      </c>
      <c r="DC808">
        <f t="shared" si="72"/>
        <v>53.13</v>
      </c>
    </row>
    <row r="809" spans="1:107">
      <c r="A809">
        <f>ROW(Source!A1081)</f>
        <v>1081</v>
      </c>
      <c r="B809">
        <v>33525518</v>
      </c>
      <c r="C809">
        <v>33639887</v>
      </c>
      <c r="D809">
        <v>29109671</v>
      </c>
      <c r="E809">
        <v>1</v>
      </c>
      <c r="F809">
        <v>1</v>
      </c>
      <c r="G809">
        <v>1</v>
      </c>
      <c r="H809">
        <v>3</v>
      </c>
      <c r="I809" t="s">
        <v>436</v>
      </c>
      <c r="J809" t="s">
        <v>438</v>
      </c>
      <c r="K809" t="s">
        <v>437</v>
      </c>
      <c r="L809">
        <v>1327</v>
      </c>
      <c r="N809">
        <v>1005</v>
      </c>
      <c r="O809" t="s">
        <v>184</v>
      </c>
      <c r="P809" t="s">
        <v>184</v>
      </c>
      <c r="Q809">
        <v>1</v>
      </c>
      <c r="W809">
        <v>0</v>
      </c>
      <c r="X809">
        <v>1862876160</v>
      </c>
      <c r="Y809">
        <v>103</v>
      </c>
      <c r="AA809">
        <v>258.70999999999998</v>
      </c>
      <c r="AB809">
        <v>0</v>
      </c>
      <c r="AC809">
        <v>0</v>
      </c>
      <c r="AD809">
        <v>0</v>
      </c>
      <c r="AE809">
        <v>51.95</v>
      </c>
      <c r="AF809">
        <v>0</v>
      </c>
      <c r="AG809">
        <v>0</v>
      </c>
      <c r="AH809">
        <v>0</v>
      </c>
      <c r="AI809">
        <v>4.9800000000000004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3</v>
      </c>
      <c r="AT809">
        <v>103</v>
      </c>
      <c r="AU809" t="s">
        <v>3</v>
      </c>
      <c r="AV809">
        <v>0</v>
      </c>
      <c r="AW809">
        <v>2</v>
      </c>
      <c r="AX809">
        <v>33639899</v>
      </c>
      <c r="AY809">
        <v>1</v>
      </c>
      <c r="AZ809">
        <v>0</v>
      </c>
      <c r="BA809">
        <v>794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Y809*Source!I1081</f>
        <v>40.17</v>
      </c>
      <c r="CY809">
        <f>AA809</f>
        <v>258.70999999999998</v>
      </c>
      <c r="CZ809">
        <f>AE809</f>
        <v>51.95</v>
      </c>
      <c r="DA809">
        <f>AI809</f>
        <v>4.9800000000000004</v>
      </c>
      <c r="DB809">
        <f t="shared" si="71"/>
        <v>5350.85</v>
      </c>
      <c r="DC809">
        <f t="shared" si="72"/>
        <v>0</v>
      </c>
    </row>
    <row r="810" spans="1:107">
      <c r="A810">
        <f>ROW(Source!A1082)</f>
        <v>1082</v>
      </c>
      <c r="B810">
        <v>33525518</v>
      </c>
      <c r="C810">
        <v>35800150</v>
      </c>
      <c r="D810">
        <v>29364679</v>
      </c>
      <c r="E810">
        <v>1</v>
      </c>
      <c r="F810">
        <v>1</v>
      </c>
      <c r="G810">
        <v>1</v>
      </c>
      <c r="H810">
        <v>1</v>
      </c>
      <c r="I810" t="s">
        <v>705</v>
      </c>
      <c r="J810" t="s">
        <v>3</v>
      </c>
      <c r="K810" t="s">
        <v>706</v>
      </c>
      <c r="L810">
        <v>1369</v>
      </c>
      <c r="N810">
        <v>1013</v>
      </c>
      <c r="O810" t="s">
        <v>579</v>
      </c>
      <c r="P810" t="s">
        <v>579</v>
      </c>
      <c r="Q810">
        <v>1</v>
      </c>
      <c r="W810">
        <v>0</v>
      </c>
      <c r="X810">
        <v>931378261</v>
      </c>
      <c r="Y810">
        <v>94.4</v>
      </c>
      <c r="AA810">
        <v>0</v>
      </c>
      <c r="AB810">
        <v>0</v>
      </c>
      <c r="AC810">
        <v>0</v>
      </c>
      <c r="AD810">
        <v>282.02999999999997</v>
      </c>
      <c r="AE810">
        <v>0</v>
      </c>
      <c r="AF810">
        <v>0</v>
      </c>
      <c r="AG810">
        <v>0</v>
      </c>
      <c r="AH810">
        <v>282.02999999999997</v>
      </c>
      <c r="AI810">
        <v>1</v>
      </c>
      <c r="AJ810">
        <v>1</v>
      </c>
      <c r="AK810">
        <v>1</v>
      </c>
      <c r="AL810">
        <v>1</v>
      </c>
      <c r="AN810">
        <v>0</v>
      </c>
      <c r="AO810">
        <v>1</v>
      </c>
      <c r="AP810">
        <v>0</v>
      </c>
      <c r="AQ810">
        <v>0</v>
      </c>
      <c r="AR810">
        <v>0</v>
      </c>
      <c r="AS810" t="s">
        <v>3</v>
      </c>
      <c r="AT810">
        <v>94.4</v>
      </c>
      <c r="AU810" t="s">
        <v>3</v>
      </c>
      <c r="AV810">
        <v>1</v>
      </c>
      <c r="AW810">
        <v>2</v>
      </c>
      <c r="AX810">
        <v>35800151</v>
      </c>
      <c r="AY810">
        <v>1</v>
      </c>
      <c r="AZ810">
        <v>0</v>
      </c>
      <c r="BA810">
        <v>795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Y810*Source!I1082</f>
        <v>1.8880000000000001</v>
      </c>
      <c r="CY810">
        <f>AD810</f>
        <v>282.02999999999997</v>
      </c>
      <c r="CZ810">
        <f>AH810</f>
        <v>282.02999999999997</v>
      </c>
      <c r="DA810">
        <f>AL810</f>
        <v>1</v>
      </c>
      <c r="DB810">
        <f t="shared" si="71"/>
        <v>26623.63</v>
      </c>
      <c r="DC810">
        <f t="shared" si="72"/>
        <v>0</v>
      </c>
    </row>
    <row r="811" spans="1:107">
      <c r="A811">
        <f>ROW(Source!A1082)</f>
        <v>1082</v>
      </c>
      <c r="B811">
        <v>33525518</v>
      </c>
      <c r="C811">
        <v>35800150</v>
      </c>
      <c r="D811">
        <v>121548</v>
      </c>
      <c r="E811">
        <v>1</v>
      </c>
      <c r="F811">
        <v>1</v>
      </c>
      <c r="G811">
        <v>1</v>
      </c>
      <c r="H811">
        <v>1</v>
      </c>
      <c r="I811" t="s">
        <v>30</v>
      </c>
      <c r="J811" t="s">
        <v>3</v>
      </c>
      <c r="K811" t="s">
        <v>580</v>
      </c>
      <c r="L811">
        <v>608254</v>
      </c>
      <c r="N811">
        <v>1013</v>
      </c>
      <c r="O811" t="s">
        <v>581</v>
      </c>
      <c r="P811" t="s">
        <v>581</v>
      </c>
      <c r="Q811">
        <v>1</v>
      </c>
      <c r="W811">
        <v>0</v>
      </c>
      <c r="X811">
        <v>-185737400</v>
      </c>
      <c r="Y811">
        <v>0.2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1</v>
      </c>
      <c r="AJ811">
        <v>1</v>
      </c>
      <c r="AK811">
        <v>1</v>
      </c>
      <c r="AL811">
        <v>1</v>
      </c>
      <c r="AN811">
        <v>0</v>
      </c>
      <c r="AO811">
        <v>1</v>
      </c>
      <c r="AP811">
        <v>0</v>
      </c>
      <c r="AQ811">
        <v>0</v>
      </c>
      <c r="AR811">
        <v>0</v>
      </c>
      <c r="AS811" t="s">
        <v>3</v>
      </c>
      <c r="AT811">
        <v>0.2</v>
      </c>
      <c r="AU811" t="s">
        <v>3</v>
      </c>
      <c r="AV811">
        <v>2</v>
      </c>
      <c r="AW811">
        <v>2</v>
      </c>
      <c r="AX811">
        <v>35800152</v>
      </c>
      <c r="AY811">
        <v>1</v>
      </c>
      <c r="AZ811">
        <v>0</v>
      </c>
      <c r="BA811">
        <v>796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Y811*Source!I1082</f>
        <v>4.0000000000000001E-3</v>
      </c>
      <c r="CY811">
        <f>AD811</f>
        <v>0</v>
      </c>
      <c r="CZ811">
        <f>AH811</f>
        <v>0</v>
      </c>
      <c r="DA811">
        <f>AL811</f>
        <v>1</v>
      </c>
      <c r="DB811">
        <f t="shared" si="71"/>
        <v>0</v>
      </c>
      <c r="DC811">
        <f t="shared" si="72"/>
        <v>0</v>
      </c>
    </row>
    <row r="812" spans="1:107">
      <c r="A812">
        <f>ROW(Source!A1082)</f>
        <v>1082</v>
      </c>
      <c r="B812">
        <v>33525518</v>
      </c>
      <c r="C812">
        <v>35800150</v>
      </c>
      <c r="D812">
        <v>29172362</v>
      </c>
      <c r="E812">
        <v>1</v>
      </c>
      <c r="F812">
        <v>1</v>
      </c>
      <c r="G812">
        <v>1</v>
      </c>
      <c r="H812">
        <v>2</v>
      </c>
      <c r="I812" t="s">
        <v>707</v>
      </c>
      <c r="J812" t="s">
        <v>708</v>
      </c>
      <c r="K812" t="s">
        <v>709</v>
      </c>
      <c r="L812">
        <v>1368</v>
      </c>
      <c r="N812">
        <v>1011</v>
      </c>
      <c r="O812" t="s">
        <v>585</v>
      </c>
      <c r="P812" t="s">
        <v>585</v>
      </c>
      <c r="Q812">
        <v>1</v>
      </c>
      <c r="W812">
        <v>0</v>
      </c>
      <c r="X812">
        <v>2071614860</v>
      </c>
      <c r="Y812">
        <v>0.2</v>
      </c>
      <c r="AA812">
        <v>0</v>
      </c>
      <c r="AB812">
        <v>1089.32</v>
      </c>
      <c r="AC812">
        <v>427.95</v>
      </c>
      <c r="AD812">
        <v>0</v>
      </c>
      <c r="AE812">
        <v>0</v>
      </c>
      <c r="AF812">
        <v>134.65</v>
      </c>
      <c r="AG812">
        <v>13.5</v>
      </c>
      <c r="AH812">
        <v>0</v>
      </c>
      <c r="AI812">
        <v>1</v>
      </c>
      <c r="AJ812">
        <v>8.09</v>
      </c>
      <c r="AK812">
        <v>31.7</v>
      </c>
      <c r="AL812">
        <v>1</v>
      </c>
      <c r="AN812">
        <v>0</v>
      </c>
      <c r="AO812">
        <v>1</v>
      </c>
      <c r="AP812">
        <v>0</v>
      </c>
      <c r="AQ812">
        <v>0</v>
      </c>
      <c r="AR812">
        <v>0</v>
      </c>
      <c r="AS812" t="s">
        <v>3</v>
      </c>
      <c r="AT812">
        <v>0.2</v>
      </c>
      <c r="AU812" t="s">
        <v>3</v>
      </c>
      <c r="AV812">
        <v>0</v>
      </c>
      <c r="AW812">
        <v>2</v>
      </c>
      <c r="AX812">
        <v>35800153</v>
      </c>
      <c r="AY812">
        <v>1</v>
      </c>
      <c r="AZ812">
        <v>0</v>
      </c>
      <c r="BA812">
        <v>797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Y812*Source!I1082</f>
        <v>4.0000000000000001E-3</v>
      </c>
      <c r="CY812">
        <f>AB812</f>
        <v>1089.32</v>
      </c>
      <c r="CZ812">
        <f>AF812</f>
        <v>134.65</v>
      </c>
      <c r="DA812">
        <f>AJ812</f>
        <v>8.09</v>
      </c>
      <c r="DB812">
        <f t="shared" si="71"/>
        <v>26.93</v>
      </c>
      <c r="DC812">
        <f t="shared" si="72"/>
        <v>2.7</v>
      </c>
    </row>
    <row r="813" spans="1:107">
      <c r="A813">
        <f>ROW(Source!A1082)</f>
        <v>1082</v>
      </c>
      <c r="B813">
        <v>33525518</v>
      </c>
      <c r="C813">
        <v>35800150</v>
      </c>
      <c r="D813">
        <v>29174913</v>
      </c>
      <c r="E813">
        <v>1</v>
      </c>
      <c r="F813">
        <v>1</v>
      </c>
      <c r="G813">
        <v>1</v>
      </c>
      <c r="H813">
        <v>2</v>
      </c>
      <c r="I813" t="s">
        <v>606</v>
      </c>
      <c r="J813" t="s">
        <v>607</v>
      </c>
      <c r="K813" t="s">
        <v>608</v>
      </c>
      <c r="L813">
        <v>1368</v>
      </c>
      <c r="N813">
        <v>1011</v>
      </c>
      <c r="O813" t="s">
        <v>585</v>
      </c>
      <c r="P813" t="s">
        <v>585</v>
      </c>
      <c r="Q813">
        <v>1</v>
      </c>
      <c r="W813">
        <v>0</v>
      </c>
      <c r="X813">
        <v>458544584</v>
      </c>
      <c r="Y813">
        <v>0.2</v>
      </c>
      <c r="AA813">
        <v>0</v>
      </c>
      <c r="AB813">
        <v>908.31</v>
      </c>
      <c r="AC813">
        <v>367.72</v>
      </c>
      <c r="AD813">
        <v>0</v>
      </c>
      <c r="AE813">
        <v>0</v>
      </c>
      <c r="AF813">
        <v>87.17</v>
      </c>
      <c r="AG813">
        <v>11.6</v>
      </c>
      <c r="AH813">
        <v>0</v>
      </c>
      <c r="AI813">
        <v>1</v>
      </c>
      <c r="AJ813">
        <v>10.42</v>
      </c>
      <c r="AK813">
        <v>31.7</v>
      </c>
      <c r="AL813">
        <v>1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0.2</v>
      </c>
      <c r="AU813" t="s">
        <v>3</v>
      </c>
      <c r="AV813">
        <v>0</v>
      </c>
      <c r="AW813">
        <v>2</v>
      </c>
      <c r="AX813">
        <v>35800154</v>
      </c>
      <c r="AY813">
        <v>1</v>
      </c>
      <c r="AZ813">
        <v>0</v>
      </c>
      <c r="BA813">
        <v>798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Y813*Source!I1082</f>
        <v>4.0000000000000001E-3</v>
      </c>
      <c r="CY813">
        <f>AB813</f>
        <v>908.31</v>
      </c>
      <c r="CZ813">
        <f>AF813</f>
        <v>87.17</v>
      </c>
      <c r="DA813">
        <f>AJ813</f>
        <v>10.42</v>
      </c>
      <c r="DB813">
        <f t="shared" si="71"/>
        <v>17.43</v>
      </c>
      <c r="DC813">
        <f t="shared" si="72"/>
        <v>2.3199999999999998</v>
      </c>
    </row>
    <row r="814" spans="1:107">
      <c r="A814">
        <f>ROW(Source!A1082)</f>
        <v>1082</v>
      </c>
      <c r="B814">
        <v>33525518</v>
      </c>
      <c r="C814">
        <v>35800150</v>
      </c>
      <c r="D814">
        <v>29164111</v>
      </c>
      <c r="E814">
        <v>1</v>
      </c>
      <c r="F814">
        <v>1</v>
      </c>
      <c r="G814">
        <v>1</v>
      </c>
      <c r="H814">
        <v>3</v>
      </c>
      <c r="I814" t="s">
        <v>769</v>
      </c>
      <c r="J814" t="s">
        <v>770</v>
      </c>
      <c r="K814" t="s">
        <v>771</v>
      </c>
      <c r="L814">
        <v>1355</v>
      </c>
      <c r="N814">
        <v>1010</v>
      </c>
      <c r="O814" t="s">
        <v>144</v>
      </c>
      <c r="P814" t="s">
        <v>144</v>
      </c>
      <c r="Q814">
        <v>100</v>
      </c>
      <c r="W814">
        <v>0</v>
      </c>
      <c r="X814">
        <v>-1689080274</v>
      </c>
      <c r="Y814">
        <v>1.02</v>
      </c>
      <c r="AA814">
        <v>783</v>
      </c>
      <c r="AB814">
        <v>0</v>
      </c>
      <c r="AC814">
        <v>0</v>
      </c>
      <c r="AD814">
        <v>0</v>
      </c>
      <c r="AE814">
        <v>100</v>
      </c>
      <c r="AF814">
        <v>0</v>
      </c>
      <c r="AG814">
        <v>0</v>
      </c>
      <c r="AH814">
        <v>0</v>
      </c>
      <c r="AI814">
        <v>7.83</v>
      </c>
      <c r="AJ814">
        <v>1</v>
      </c>
      <c r="AK814">
        <v>1</v>
      </c>
      <c r="AL814">
        <v>1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1.02</v>
      </c>
      <c r="AU814" t="s">
        <v>3</v>
      </c>
      <c r="AV814">
        <v>0</v>
      </c>
      <c r="AW814">
        <v>2</v>
      </c>
      <c r="AX814">
        <v>35800155</v>
      </c>
      <c r="AY814">
        <v>1</v>
      </c>
      <c r="AZ814">
        <v>0</v>
      </c>
      <c r="BA814">
        <v>799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Y814*Source!I1082</f>
        <v>2.0400000000000001E-2</v>
      </c>
      <c r="CY814">
        <f>AA814</f>
        <v>783</v>
      </c>
      <c r="CZ814">
        <f>AE814</f>
        <v>100</v>
      </c>
      <c r="DA814">
        <f>AI814</f>
        <v>7.83</v>
      </c>
      <c r="DB814">
        <f t="shared" si="71"/>
        <v>102</v>
      </c>
      <c r="DC814">
        <f t="shared" si="72"/>
        <v>0</v>
      </c>
    </row>
    <row r="815" spans="1:107">
      <c r="A815">
        <f>ROW(Source!A1082)</f>
        <v>1082</v>
      </c>
      <c r="B815">
        <v>33525518</v>
      </c>
      <c r="C815">
        <v>35800150</v>
      </c>
      <c r="D815">
        <v>29170536</v>
      </c>
      <c r="E815">
        <v>1</v>
      </c>
      <c r="F815">
        <v>1</v>
      </c>
      <c r="G815">
        <v>1</v>
      </c>
      <c r="H815">
        <v>3</v>
      </c>
      <c r="I815" t="s">
        <v>286</v>
      </c>
      <c r="J815" t="s">
        <v>288</v>
      </c>
      <c r="K815" t="s">
        <v>287</v>
      </c>
      <c r="L815">
        <v>1354</v>
      </c>
      <c r="N815">
        <v>1010</v>
      </c>
      <c r="O815" t="s">
        <v>238</v>
      </c>
      <c r="P815" t="s">
        <v>238</v>
      </c>
      <c r="Q815">
        <v>1</v>
      </c>
      <c r="W815">
        <v>0</v>
      </c>
      <c r="X815">
        <v>1401979595</v>
      </c>
      <c r="Y815">
        <v>100</v>
      </c>
      <c r="AA815">
        <v>392.48</v>
      </c>
      <c r="AB815">
        <v>0</v>
      </c>
      <c r="AC815">
        <v>0</v>
      </c>
      <c r="AD815">
        <v>0</v>
      </c>
      <c r="AE815">
        <v>162.18</v>
      </c>
      <c r="AF815">
        <v>0</v>
      </c>
      <c r="AG815">
        <v>0</v>
      </c>
      <c r="AH815">
        <v>0</v>
      </c>
      <c r="AI815">
        <v>2.42</v>
      </c>
      <c r="AJ815">
        <v>1</v>
      </c>
      <c r="AK815">
        <v>1</v>
      </c>
      <c r="AL815">
        <v>1</v>
      </c>
      <c r="AN815">
        <v>0</v>
      </c>
      <c r="AO815">
        <v>0</v>
      </c>
      <c r="AP815">
        <v>0</v>
      </c>
      <c r="AQ815">
        <v>0</v>
      </c>
      <c r="AR815">
        <v>0</v>
      </c>
      <c r="AS815" t="s">
        <v>3</v>
      </c>
      <c r="AT815">
        <v>100</v>
      </c>
      <c r="AU815" t="s">
        <v>3</v>
      </c>
      <c r="AV815">
        <v>0</v>
      </c>
      <c r="AW815">
        <v>1</v>
      </c>
      <c r="AX815">
        <v>-1</v>
      </c>
      <c r="AY815">
        <v>0</v>
      </c>
      <c r="AZ815">
        <v>0</v>
      </c>
      <c r="BA815" t="s">
        <v>3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Y815*Source!I1082</f>
        <v>2</v>
      </c>
      <c r="CY815">
        <f>AA815</f>
        <v>392.48</v>
      </c>
      <c r="CZ815">
        <f>AE815</f>
        <v>162.18</v>
      </c>
      <c r="DA815">
        <f>AI815</f>
        <v>2.42</v>
      </c>
      <c r="DB815">
        <f t="shared" si="71"/>
        <v>16218</v>
      </c>
      <c r="DC815">
        <f t="shared" si="72"/>
        <v>0</v>
      </c>
    </row>
    <row r="816" spans="1:107">
      <c r="A816">
        <f>ROW(Source!A1082)</f>
        <v>1082</v>
      </c>
      <c r="B816">
        <v>33525518</v>
      </c>
      <c r="C816">
        <v>35800150</v>
      </c>
      <c r="D816">
        <v>29171808</v>
      </c>
      <c r="E816">
        <v>1</v>
      </c>
      <c r="F816">
        <v>1</v>
      </c>
      <c r="G816">
        <v>1</v>
      </c>
      <c r="H816">
        <v>3</v>
      </c>
      <c r="I816" t="s">
        <v>722</v>
      </c>
      <c r="J816" t="s">
        <v>723</v>
      </c>
      <c r="K816" t="s">
        <v>724</v>
      </c>
      <c r="L816">
        <v>1374</v>
      </c>
      <c r="N816">
        <v>1013</v>
      </c>
      <c r="O816" t="s">
        <v>725</v>
      </c>
      <c r="P816" t="s">
        <v>725</v>
      </c>
      <c r="Q816">
        <v>1</v>
      </c>
      <c r="W816">
        <v>0</v>
      </c>
      <c r="X816">
        <v>-915781824</v>
      </c>
      <c r="Y816">
        <v>18.73</v>
      </c>
      <c r="AA816">
        <v>1</v>
      </c>
      <c r="AB816">
        <v>0</v>
      </c>
      <c r="AC816">
        <v>0</v>
      </c>
      <c r="AD816">
        <v>0</v>
      </c>
      <c r="AE816">
        <v>1</v>
      </c>
      <c r="AF816">
        <v>0</v>
      </c>
      <c r="AG816">
        <v>0</v>
      </c>
      <c r="AH816">
        <v>0</v>
      </c>
      <c r="AI816">
        <v>1</v>
      </c>
      <c r="AJ816">
        <v>1</v>
      </c>
      <c r="AK816">
        <v>1</v>
      </c>
      <c r="AL816">
        <v>1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3</v>
      </c>
      <c r="AT816">
        <v>18.73</v>
      </c>
      <c r="AU816" t="s">
        <v>3</v>
      </c>
      <c r="AV816">
        <v>0</v>
      </c>
      <c r="AW816">
        <v>2</v>
      </c>
      <c r="AX816">
        <v>35800156</v>
      </c>
      <c r="AY816">
        <v>1</v>
      </c>
      <c r="AZ816">
        <v>0</v>
      </c>
      <c r="BA816">
        <v>800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Y816*Source!I1082</f>
        <v>0.37460000000000004</v>
      </c>
      <c r="CY816">
        <f>AA816</f>
        <v>1</v>
      </c>
      <c r="CZ816">
        <f>AE816</f>
        <v>1</v>
      </c>
      <c r="DA816">
        <f>AI816</f>
        <v>1</v>
      </c>
      <c r="DB816">
        <f t="shared" si="71"/>
        <v>18.73</v>
      </c>
      <c r="DC816">
        <f t="shared" si="72"/>
        <v>0</v>
      </c>
    </row>
    <row r="817" spans="1:107">
      <c r="A817">
        <f>ROW(Source!A1149)</f>
        <v>1149</v>
      </c>
      <c r="B817">
        <v>33525518</v>
      </c>
      <c r="C817">
        <v>36172491</v>
      </c>
      <c r="D817">
        <v>18406804</v>
      </c>
      <c r="E817">
        <v>1</v>
      </c>
      <c r="F817">
        <v>1</v>
      </c>
      <c r="G817">
        <v>1</v>
      </c>
      <c r="H817">
        <v>1</v>
      </c>
      <c r="I817" t="s">
        <v>577</v>
      </c>
      <c r="J817" t="s">
        <v>3</v>
      </c>
      <c r="K817" t="s">
        <v>578</v>
      </c>
      <c r="L817">
        <v>1369</v>
      </c>
      <c r="N817">
        <v>1013</v>
      </c>
      <c r="O817" t="s">
        <v>579</v>
      </c>
      <c r="P817" t="s">
        <v>579</v>
      </c>
      <c r="Q817">
        <v>1</v>
      </c>
      <c r="W817">
        <v>0</v>
      </c>
      <c r="X817">
        <v>254330056</v>
      </c>
      <c r="Y817">
        <v>7.67</v>
      </c>
      <c r="AA817">
        <v>0</v>
      </c>
      <c r="AB817">
        <v>0</v>
      </c>
      <c r="AC817">
        <v>0</v>
      </c>
      <c r="AD817">
        <v>221.76</v>
      </c>
      <c r="AE817">
        <v>0</v>
      </c>
      <c r="AF817">
        <v>0</v>
      </c>
      <c r="AG817">
        <v>0</v>
      </c>
      <c r="AH817">
        <v>221.76</v>
      </c>
      <c r="AI817">
        <v>1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3</v>
      </c>
      <c r="AT817">
        <v>7.67</v>
      </c>
      <c r="AU817" t="s">
        <v>3</v>
      </c>
      <c r="AV817">
        <v>1</v>
      </c>
      <c r="AW817">
        <v>2</v>
      </c>
      <c r="AX817">
        <v>36172492</v>
      </c>
      <c r="AY817">
        <v>1</v>
      </c>
      <c r="AZ817">
        <v>0</v>
      </c>
      <c r="BA817">
        <v>801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Y817*Source!I1149</f>
        <v>8.3603000000000005</v>
      </c>
      <c r="CY817">
        <f>AD817</f>
        <v>221.76</v>
      </c>
      <c r="CZ817">
        <f>AH817</f>
        <v>221.76</v>
      </c>
      <c r="DA817">
        <f>AL817</f>
        <v>1</v>
      </c>
      <c r="DB817">
        <f t="shared" si="71"/>
        <v>1700.9</v>
      </c>
      <c r="DC817">
        <f t="shared" si="72"/>
        <v>0</v>
      </c>
    </row>
    <row r="818" spans="1:107">
      <c r="A818">
        <f>ROW(Source!A1149)</f>
        <v>1149</v>
      </c>
      <c r="B818">
        <v>33525518</v>
      </c>
      <c r="C818">
        <v>36172491</v>
      </c>
      <c r="D818">
        <v>29164349</v>
      </c>
      <c r="E818">
        <v>1</v>
      </c>
      <c r="F818">
        <v>1</v>
      </c>
      <c r="G818">
        <v>1</v>
      </c>
      <c r="H818">
        <v>3</v>
      </c>
      <c r="I818" t="s">
        <v>26</v>
      </c>
      <c r="J818" t="s">
        <v>29</v>
      </c>
      <c r="K818" t="s">
        <v>27</v>
      </c>
      <c r="L818">
        <v>1348</v>
      </c>
      <c r="N818">
        <v>1009</v>
      </c>
      <c r="O818" t="s">
        <v>28</v>
      </c>
      <c r="P818" t="s">
        <v>28</v>
      </c>
      <c r="Q818">
        <v>1000</v>
      </c>
      <c r="W818">
        <v>0</v>
      </c>
      <c r="X818">
        <v>-304821490</v>
      </c>
      <c r="Y818">
        <v>0.7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1</v>
      </c>
      <c r="AJ818">
        <v>1</v>
      </c>
      <c r="AK818">
        <v>1</v>
      </c>
      <c r="AL818">
        <v>1</v>
      </c>
      <c r="AN818">
        <v>0</v>
      </c>
      <c r="AO818">
        <v>0</v>
      </c>
      <c r="AP818">
        <v>0</v>
      </c>
      <c r="AQ818">
        <v>0</v>
      </c>
      <c r="AR818">
        <v>0</v>
      </c>
      <c r="AS818" t="s">
        <v>3</v>
      </c>
      <c r="AT818">
        <v>0.7</v>
      </c>
      <c r="AU818" t="s">
        <v>3</v>
      </c>
      <c r="AV818">
        <v>0</v>
      </c>
      <c r="AW818">
        <v>2</v>
      </c>
      <c r="AX818">
        <v>36172493</v>
      </c>
      <c r="AY818">
        <v>1</v>
      </c>
      <c r="AZ818">
        <v>0</v>
      </c>
      <c r="BA818">
        <v>802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Y818*Source!I1149</f>
        <v>0.76300000000000001</v>
      </c>
      <c r="CY818">
        <f>AA818</f>
        <v>0</v>
      </c>
      <c r="CZ818">
        <f>AE818</f>
        <v>0</v>
      </c>
      <c r="DA818">
        <f>AI818</f>
        <v>1</v>
      </c>
      <c r="DB818">
        <f t="shared" si="71"/>
        <v>0</v>
      </c>
      <c r="DC818">
        <f t="shared" si="72"/>
        <v>0</v>
      </c>
    </row>
    <row r="819" spans="1:107">
      <c r="A819">
        <f>ROW(Source!A1151)</f>
        <v>1151</v>
      </c>
      <c r="B819">
        <v>33525518</v>
      </c>
      <c r="C819">
        <v>36314882</v>
      </c>
      <c r="D819">
        <v>18406804</v>
      </c>
      <c r="E819">
        <v>1</v>
      </c>
      <c r="F819">
        <v>1</v>
      </c>
      <c r="G819">
        <v>1</v>
      </c>
      <c r="H819">
        <v>1</v>
      </c>
      <c r="I819" t="s">
        <v>577</v>
      </c>
      <c r="J819" t="s">
        <v>3</v>
      </c>
      <c r="K819" t="s">
        <v>578</v>
      </c>
      <c r="L819">
        <v>1369</v>
      </c>
      <c r="N819">
        <v>1013</v>
      </c>
      <c r="O819" t="s">
        <v>579</v>
      </c>
      <c r="P819" t="s">
        <v>579</v>
      </c>
      <c r="Q819">
        <v>1</v>
      </c>
      <c r="W819">
        <v>0</v>
      </c>
      <c r="X819">
        <v>254330056</v>
      </c>
      <c r="Y819">
        <v>30.53</v>
      </c>
      <c r="AA819">
        <v>0</v>
      </c>
      <c r="AB819">
        <v>0</v>
      </c>
      <c r="AC819">
        <v>0</v>
      </c>
      <c r="AD819">
        <v>221.76</v>
      </c>
      <c r="AE819">
        <v>0</v>
      </c>
      <c r="AF819">
        <v>0</v>
      </c>
      <c r="AG819">
        <v>0</v>
      </c>
      <c r="AH819">
        <v>221.76</v>
      </c>
      <c r="AI819">
        <v>1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0</v>
      </c>
      <c r="AQ819">
        <v>0</v>
      </c>
      <c r="AR819">
        <v>0</v>
      </c>
      <c r="AS819" t="s">
        <v>3</v>
      </c>
      <c r="AT819">
        <v>30.53</v>
      </c>
      <c r="AU819" t="s">
        <v>3</v>
      </c>
      <c r="AV819">
        <v>1</v>
      </c>
      <c r="AW819">
        <v>2</v>
      </c>
      <c r="AX819">
        <v>36314883</v>
      </c>
      <c r="AY819">
        <v>1</v>
      </c>
      <c r="AZ819">
        <v>0</v>
      </c>
      <c r="BA819">
        <v>803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Y819*Source!I1151</f>
        <v>33.277700000000003</v>
      </c>
      <c r="CY819">
        <f>AD819</f>
        <v>221.76</v>
      </c>
      <c r="CZ819">
        <f>AH819</f>
        <v>221.76</v>
      </c>
      <c r="DA819">
        <f>AL819</f>
        <v>1</v>
      </c>
      <c r="DB819">
        <f t="shared" si="71"/>
        <v>6770.33</v>
      </c>
      <c r="DC819">
        <f t="shared" si="72"/>
        <v>0</v>
      </c>
    </row>
    <row r="820" spans="1:107">
      <c r="A820">
        <f>ROW(Source!A1151)</f>
        <v>1151</v>
      </c>
      <c r="B820">
        <v>33525518</v>
      </c>
      <c r="C820">
        <v>36314882</v>
      </c>
      <c r="D820">
        <v>121548</v>
      </c>
      <c r="E820">
        <v>1</v>
      </c>
      <c r="F820">
        <v>1</v>
      </c>
      <c r="G820">
        <v>1</v>
      </c>
      <c r="H820">
        <v>1</v>
      </c>
      <c r="I820" t="s">
        <v>30</v>
      </c>
      <c r="J820" t="s">
        <v>3</v>
      </c>
      <c r="K820" t="s">
        <v>580</v>
      </c>
      <c r="L820">
        <v>608254</v>
      </c>
      <c r="N820">
        <v>1013</v>
      </c>
      <c r="O820" t="s">
        <v>581</v>
      </c>
      <c r="P820" t="s">
        <v>581</v>
      </c>
      <c r="Q820">
        <v>1</v>
      </c>
      <c r="W820">
        <v>0</v>
      </c>
      <c r="X820">
        <v>-185737400</v>
      </c>
      <c r="Y820">
        <v>3.65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1</v>
      </c>
      <c r="AJ820">
        <v>1</v>
      </c>
      <c r="AK820">
        <v>1</v>
      </c>
      <c r="AL820">
        <v>1</v>
      </c>
      <c r="AN820">
        <v>0</v>
      </c>
      <c r="AO820">
        <v>1</v>
      </c>
      <c r="AP820">
        <v>0</v>
      </c>
      <c r="AQ820">
        <v>0</v>
      </c>
      <c r="AR820">
        <v>0</v>
      </c>
      <c r="AS820" t="s">
        <v>3</v>
      </c>
      <c r="AT820">
        <v>3.65</v>
      </c>
      <c r="AU820" t="s">
        <v>3</v>
      </c>
      <c r="AV820">
        <v>2</v>
      </c>
      <c r="AW820">
        <v>2</v>
      </c>
      <c r="AX820">
        <v>36314884</v>
      </c>
      <c r="AY820">
        <v>1</v>
      </c>
      <c r="AZ820">
        <v>0</v>
      </c>
      <c r="BA820">
        <v>804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Y820*Source!I1151</f>
        <v>3.9785000000000004</v>
      </c>
      <c r="CY820">
        <f>AD820</f>
        <v>0</v>
      </c>
      <c r="CZ820">
        <f>AH820</f>
        <v>0</v>
      </c>
      <c r="DA820">
        <f>AL820</f>
        <v>1</v>
      </c>
      <c r="DB820">
        <f t="shared" si="71"/>
        <v>0</v>
      </c>
      <c r="DC820">
        <f t="shared" si="72"/>
        <v>0</v>
      </c>
    </row>
    <row r="821" spans="1:107">
      <c r="A821">
        <f>ROW(Source!A1151)</f>
        <v>1151</v>
      </c>
      <c r="B821">
        <v>33525518</v>
      </c>
      <c r="C821">
        <v>36314882</v>
      </c>
      <c r="D821">
        <v>29172556</v>
      </c>
      <c r="E821">
        <v>1</v>
      </c>
      <c r="F821">
        <v>1</v>
      </c>
      <c r="G821">
        <v>1</v>
      </c>
      <c r="H821">
        <v>2</v>
      </c>
      <c r="I821" t="s">
        <v>582</v>
      </c>
      <c r="J821" t="s">
        <v>597</v>
      </c>
      <c r="K821" t="s">
        <v>584</v>
      </c>
      <c r="L821">
        <v>1368</v>
      </c>
      <c r="N821">
        <v>1011</v>
      </c>
      <c r="O821" t="s">
        <v>585</v>
      </c>
      <c r="P821" t="s">
        <v>585</v>
      </c>
      <c r="Q821">
        <v>1</v>
      </c>
      <c r="W821">
        <v>0</v>
      </c>
      <c r="X821">
        <v>344519037</v>
      </c>
      <c r="Y821">
        <v>3.65</v>
      </c>
      <c r="AA821">
        <v>0</v>
      </c>
      <c r="AB821">
        <v>445.46</v>
      </c>
      <c r="AC821">
        <v>427.95</v>
      </c>
      <c r="AD821">
        <v>0</v>
      </c>
      <c r="AE821">
        <v>0</v>
      </c>
      <c r="AF821">
        <v>31.26</v>
      </c>
      <c r="AG821">
        <v>13.5</v>
      </c>
      <c r="AH821">
        <v>0</v>
      </c>
      <c r="AI821">
        <v>1</v>
      </c>
      <c r="AJ821">
        <v>14.25</v>
      </c>
      <c r="AK821">
        <v>31.7</v>
      </c>
      <c r="AL821">
        <v>1</v>
      </c>
      <c r="AN821">
        <v>0</v>
      </c>
      <c r="AO821">
        <v>1</v>
      </c>
      <c r="AP821">
        <v>0</v>
      </c>
      <c r="AQ821">
        <v>0</v>
      </c>
      <c r="AR821">
        <v>0</v>
      </c>
      <c r="AS821" t="s">
        <v>3</v>
      </c>
      <c r="AT821">
        <v>3.65</v>
      </c>
      <c r="AU821" t="s">
        <v>3</v>
      </c>
      <c r="AV821">
        <v>0</v>
      </c>
      <c r="AW821">
        <v>2</v>
      </c>
      <c r="AX821">
        <v>36314885</v>
      </c>
      <c r="AY821">
        <v>1</v>
      </c>
      <c r="AZ821">
        <v>0</v>
      </c>
      <c r="BA821">
        <v>805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Y821*Source!I1151</f>
        <v>3.9785000000000004</v>
      </c>
      <c r="CY821">
        <f>AB821</f>
        <v>445.46</v>
      </c>
      <c r="CZ821">
        <f>AF821</f>
        <v>31.26</v>
      </c>
      <c r="DA821">
        <f>AJ821</f>
        <v>14.25</v>
      </c>
      <c r="DB821">
        <f t="shared" si="71"/>
        <v>114.1</v>
      </c>
      <c r="DC821">
        <f t="shared" si="72"/>
        <v>49.28</v>
      </c>
    </row>
    <row r="822" spans="1:107">
      <c r="A822">
        <f>ROW(Source!A1152)</f>
        <v>1152</v>
      </c>
      <c r="B822">
        <v>33525518</v>
      </c>
      <c r="C822">
        <v>35800215</v>
      </c>
      <c r="D822">
        <v>18406804</v>
      </c>
      <c r="E822">
        <v>1</v>
      </c>
      <c r="F822">
        <v>1</v>
      </c>
      <c r="G822">
        <v>1</v>
      </c>
      <c r="H822">
        <v>1</v>
      </c>
      <c r="I822" t="s">
        <v>577</v>
      </c>
      <c r="J822" t="s">
        <v>3</v>
      </c>
      <c r="K822" t="s">
        <v>578</v>
      </c>
      <c r="L822">
        <v>1369</v>
      </c>
      <c r="N822">
        <v>1013</v>
      </c>
      <c r="O822" t="s">
        <v>579</v>
      </c>
      <c r="P822" t="s">
        <v>579</v>
      </c>
      <c r="Q822">
        <v>1</v>
      </c>
      <c r="W822">
        <v>0</v>
      </c>
      <c r="X822">
        <v>254330056</v>
      </c>
      <c r="Y822">
        <v>11.39</v>
      </c>
      <c r="AA822">
        <v>0</v>
      </c>
      <c r="AB822">
        <v>0</v>
      </c>
      <c r="AC822">
        <v>0</v>
      </c>
      <c r="AD822">
        <v>221.76</v>
      </c>
      <c r="AE822">
        <v>0</v>
      </c>
      <c r="AF822">
        <v>0</v>
      </c>
      <c r="AG822">
        <v>0</v>
      </c>
      <c r="AH822">
        <v>221.76</v>
      </c>
      <c r="AI822">
        <v>1</v>
      </c>
      <c r="AJ822">
        <v>1</v>
      </c>
      <c r="AK822">
        <v>1</v>
      </c>
      <c r="AL822">
        <v>1</v>
      </c>
      <c r="AN822">
        <v>0</v>
      </c>
      <c r="AO822">
        <v>1</v>
      </c>
      <c r="AP822">
        <v>0</v>
      </c>
      <c r="AQ822">
        <v>0</v>
      </c>
      <c r="AR822">
        <v>0</v>
      </c>
      <c r="AS822" t="s">
        <v>3</v>
      </c>
      <c r="AT822">
        <v>11.39</v>
      </c>
      <c r="AU822" t="s">
        <v>3</v>
      </c>
      <c r="AV822">
        <v>1</v>
      </c>
      <c r="AW822">
        <v>2</v>
      </c>
      <c r="AX822">
        <v>35800216</v>
      </c>
      <c r="AY822">
        <v>1</v>
      </c>
      <c r="AZ822">
        <v>0</v>
      </c>
      <c r="BA822">
        <v>806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Y822*Source!I1152</f>
        <v>12.415100000000001</v>
      </c>
      <c r="CY822">
        <f>AD822</f>
        <v>221.76</v>
      </c>
      <c r="CZ822">
        <f>AH822</f>
        <v>221.76</v>
      </c>
      <c r="DA822">
        <f>AL822</f>
        <v>1</v>
      </c>
      <c r="DB822">
        <f t="shared" si="71"/>
        <v>2525.85</v>
      </c>
      <c r="DC822">
        <f t="shared" si="72"/>
        <v>0</v>
      </c>
    </row>
    <row r="823" spans="1:107">
      <c r="A823">
        <f>ROW(Source!A1152)</f>
        <v>1152</v>
      </c>
      <c r="B823">
        <v>33525518</v>
      </c>
      <c r="C823">
        <v>35800215</v>
      </c>
      <c r="D823">
        <v>121548</v>
      </c>
      <c r="E823">
        <v>1</v>
      </c>
      <c r="F823">
        <v>1</v>
      </c>
      <c r="G823">
        <v>1</v>
      </c>
      <c r="H823">
        <v>1</v>
      </c>
      <c r="I823" t="s">
        <v>30</v>
      </c>
      <c r="J823" t="s">
        <v>3</v>
      </c>
      <c r="K823" t="s">
        <v>580</v>
      </c>
      <c r="L823">
        <v>608254</v>
      </c>
      <c r="N823">
        <v>1013</v>
      </c>
      <c r="O823" t="s">
        <v>581</v>
      </c>
      <c r="P823" t="s">
        <v>581</v>
      </c>
      <c r="Q823">
        <v>1</v>
      </c>
      <c r="W823">
        <v>0</v>
      </c>
      <c r="X823">
        <v>-185737400</v>
      </c>
      <c r="Y823">
        <v>0.13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1</v>
      </c>
      <c r="AJ823">
        <v>1</v>
      </c>
      <c r="AK823">
        <v>1</v>
      </c>
      <c r="AL823">
        <v>1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3</v>
      </c>
      <c r="AT823">
        <v>0.13</v>
      </c>
      <c r="AU823" t="s">
        <v>3</v>
      </c>
      <c r="AV823">
        <v>2</v>
      </c>
      <c r="AW823">
        <v>2</v>
      </c>
      <c r="AX823">
        <v>35800217</v>
      </c>
      <c r="AY823">
        <v>1</v>
      </c>
      <c r="AZ823">
        <v>0</v>
      </c>
      <c r="BA823">
        <v>807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Y823*Source!I1152</f>
        <v>0.14170000000000002</v>
      </c>
      <c r="CY823">
        <f>AD823</f>
        <v>0</v>
      </c>
      <c r="CZ823">
        <f>AH823</f>
        <v>0</v>
      </c>
      <c r="DA823">
        <f>AL823</f>
        <v>1</v>
      </c>
      <c r="DB823">
        <f t="shared" si="71"/>
        <v>0</v>
      </c>
      <c r="DC823">
        <f t="shared" si="72"/>
        <v>0</v>
      </c>
    </row>
    <row r="824" spans="1:107">
      <c r="A824">
        <f>ROW(Source!A1152)</f>
        <v>1152</v>
      </c>
      <c r="B824">
        <v>33525518</v>
      </c>
      <c r="C824">
        <v>35800215</v>
      </c>
      <c r="D824">
        <v>29172556</v>
      </c>
      <c r="E824">
        <v>1</v>
      </c>
      <c r="F824">
        <v>1</v>
      </c>
      <c r="G824">
        <v>1</v>
      </c>
      <c r="H824">
        <v>2</v>
      </c>
      <c r="I824" t="s">
        <v>582</v>
      </c>
      <c r="J824" t="s">
        <v>583</v>
      </c>
      <c r="K824" t="s">
        <v>584</v>
      </c>
      <c r="L824">
        <v>1368</v>
      </c>
      <c r="N824">
        <v>1011</v>
      </c>
      <c r="O824" t="s">
        <v>585</v>
      </c>
      <c r="P824" t="s">
        <v>585</v>
      </c>
      <c r="Q824">
        <v>1</v>
      </c>
      <c r="W824">
        <v>0</v>
      </c>
      <c r="X824">
        <v>-1302720870</v>
      </c>
      <c r="Y824">
        <v>0.13</v>
      </c>
      <c r="AA824">
        <v>0</v>
      </c>
      <c r="AB824">
        <v>445.46</v>
      </c>
      <c r="AC824">
        <v>427.95</v>
      </c>
      <c r="AD824">
        <v>0</v>
      </c>
      <c r="AE824">
        <v>0</v>
      </c>
      <c r="AF824">
        <v>31.26</v>
      </c>
      <c r="AG824">
        <v>13.5</v>
      </c>
      <c r="AH824">
        <v>0</v>
      </c>
      <c r="AI824">
        <v>1</v>
      </c>
      <c r="AJ824">
        <v>14.25</v>
      </c>
      <c r="AK824">
        <v>31.7</v>
      </c>
      <c r="AL824">
        <v>1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3</v>
      </c>
      <c r="AT824">
        <v>0.13</v>
      </c>
      <c r="AU824" t="s">
        <v>3</v>
      </c>
      <c r="AV824">
        <v>0</v>
      </c>
      <c r="AW824">
        <v>2</v>
      </c>
      <c r="AX824">
        <v>35800218</v>
      </c>
      <c r="AY824">
        <v>1</v>
      </c>
      <c r="AZ824">
        <v>0</v>
      </c>
      <c r="BA824">
        <v>808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Y824*Source!I1152</f>
        <v>0.14170000000000002</v>
      </c>
      <c r="CY824">
        <f>AB824</f>
        <v>445.46</v>
      </c>
      <c r="CZ824">
        <f>AF824</f>
        <v>31.26</v>
      </c>
      <c r="DA824">
        <f>AJ824</f>
        <v>14.25</v>
      </c>
      <c r="DB824">
        <f t="shared" si="71"/>
        <v>4.0599999999999996</v>
      </c>
      <c r="DC824">
        <f t="shared" si="72"/>
        <v>1.76</v>
      </c>
    </row>
    <row r="825" spans="1:107">
      <c r="A825">
        <f>ROW(Source!A1152)</f>
        <v>1152</v>
      </c>
      <c r="B825">
        <v>33525518</v>
      </c>
      <c r="C825">
        <v>35800215</v>
      </c>
      <c r="D825">
        <v>29164349</v>
      </c>
      <c r="E825">
        <v>1</v>
      </c>
      <c r="F825">
        <v>1</v>
      </c>
      <c r="G825">
        <v>1</v>
      </c>
      <c r="H825">
        <v>3</v>
      </c>
      <c r="I825" t="s">
        <v>26</v>
      </c>
      <c r="J825" t="s">
        <v>29</v>
      </c>
      <c r="K825" t="s">
        <v>27</v>
      </c>
      <c r="L825">
        <v>1348</v>
      </c>
      <c r="N825">
        <v>1009</v>
      </c>
      <c r="O825" t="s">
        <v>28</v>
      </c>
      <c r="P825" t="s">
        <v>28</v>
      </c>
      <c r="Q825">
        <v>1000</v>
      </c>
      <c r="W825">
        <v>0</v>
      </c>
      <c r="X825">
        <v>-304821490</v>
      </c>
      <c r="Y825">
        <v>0.47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1</v>
      </c>
      <c r="AJ825">
        <v>1</v>
      </c>
      <c r="AK825">
        <v>1</v>
      </c>
      <c r="AL825">
        <v>1</v>
      </c>
      <c r="AN825">
        <v>0</v>
      </c>
      <c r="AO825">
        <v>0</v>
      </c>
      <c r="AP825">
        <v>0</v>
      </c>
      <c r="AQ825">
        <v>0</v>
      </c>
      <c r="AR825">
        <v>0</v>
      </c>
      <c r="AS825" t="s">
        <v>3</v>
      </c>
      <c r="AT825">
        <v>0.47</v>
      </c>
      <c r="AU825" t="s">
        <v>3</v>
      </c>
      <c r="AV825">
        <v>0</v>
      </c>
      <c r="AW825">
        <v>2</v>
      </c>
      <c r="AX825">
        <v>35800219</v>
      </c>
      <c r="AY825">
        <v>1</v>
      </c>
      <c r="AZ825">
        <v>0</v>
      </c>
      <c r="BA825">
        <v>809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Y825*Source!I1152</f>
        <v>0.51229999999999998</v>
      </c>
      <c r="CY825">
        <f>AA825</f>
        <v>0</v>
      </c>
      <c r="CZ825">
        <f>AE825</f>
        <v>0</v>
      </c>
      <c r="DA825">
        <f>AI825</f>
        <v>1</v>
      </c>
      <c r="DB825">
        <f t="shared" si="71"/>
        <v>0</v>
      </c>
      <c r="DC825">
        <f t="shared" si="72"/>
        <v>0</v>
      </c>
    </row>
    <row r="826" spans="1:107">
      <c r="A826">
        <f>ROW(Source!A1154)</f>
        <v>1154</v>
      </c>
      <c r="B826">
        <v>33525518</v>
      </c>
      <c r="C826">
        <v>35800228</v>
      </c>
      <c r="D826">
        <v>18406804</v>
      </c>
      <c r="E826">
        <v>1</v>
      </c>
      <c r="F826">
        <v>1</v>
      </c>
      <c r="G826">
        <v>1</v>
      </c>
      <c r="H826">
        <v>1</v>
      </c>
      <c r="I826" t="s">
        <v>577</v>
      </c>
      <c r="J826" t="s">
        <v>3</v>
      </c>
      <c r="K826" t="s">
        <v>578</v>
      </c>
      <c r="L826">
        <v>1369</v>
      </c>
      <c r="N826">
        <v>1013</v>
      </c>
      <c r="O826" t="s">
        <v>579</v>
      </c>
      <c r="P826" t="s">
        <v>579</v>
      </c>
      <c r="Q826">
        <v>1</v>
      </c>
      <c r="W826">
        <v>0</v>
      </c>
      <c r="X826">
        <v>254330056</v>
      </c>
      <c r="Y826">
        <v>3.77</v>
      </c>
      <c r="AA826">
        <v>0</v>
      </c>
      <c r="AB826">
        <v>0</v>
      </c>
      <c r="AC826">
        <v>0</v>
      </c>
      <c r="AD826">
        <v>221.76</v>
      </c>
      <c r="AE826">
        <v>0</v>
      </c>
      <c r="AF826">
        <v>0</v>
      </c>
      <c r="AG826">
        <v>0</v>
      </c>
      <c r="AH826">
        <v>221.76</v>
      </c>
      <c r="AI826">
        <v>1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3</v>
      </c>
      <c r="AT826">
        <v>3.77</v>
      </c>
      <c r="AU826" t="s">
        <v>3</v>
      </c>
      <c r="AV826">
        <v>1</v>
      </c>
      <c r="AW826">
        <v>2</v>
      </c>
      <c r="AX826">
        <v>35800229</v>
      </c>
      <c r="AY826">
        <v>1</v>
      </c>
      <c r="AZ826">
        <v>0</v>
      </c>
      <c r="BA826">
        <v>810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Y826*Source!I1154</f>
        <v>1.885</v>
      </c>
      <c r="CY826">
        <f>AD826</f>
        <v>221.76</v>
      </c>
      <c r="CZ826">
        <f>AH826</f>
        <v>221.76</v>
      </c>
      <c r="DA826">
        <f>AL826</f>
        <v>1</v>
      </c>
      <c r="DB826">
        <f t="shared" si="71"/>
        <v>836.04</v>
      </c>
      <c r="DC826">
        <f t="shared" si="72"/>
        <v>0</v>
      </c>
    </row>
    <row r="827" spans="1:107">
      <c r="A827">
        <f>ROW(Source!A1154)</f>
        <v>1154</v>
      </c>
      <c r="B827">
        <v>33525518</v>
      </c>
      <c r="C827">
        <v>35800228</v>
      </c>
      <c r="D827">
        <v>29164349</v>
      </c>
      <c r="E827">
        <v>1</v>
      </c>
      <c r="F827">
        <v>1</v>
      </c>
      <c r="G827">
        <v>1</v>
      </c>
      <c r="H827">
        <v>3</v>
      </c>
      <c r="I827" t="s">
        <v>26</v>
      </c>
      <c r="J827" t="s">
        <v>29</v>
      </c>
      <c r="K827" t="s">
        <v>27</v>
      </c>
      <c r="L827">
        <v>1348</v>
      </c>
      <c r="N827">
        <v>1009</v>
      </c>
      <c r="O827" t="s">
        <v>28</v>
      </c>
      <c r="P827" t="s">
        <v>28</v>
      </c>
      <c r="Q827">
        <v>1000</v>
      </c>
      <c r="W827">
        <v>0</v>
      </c>
      <c r="X827">
        <v>-304821490</v>
      </c>
      <c r="Y827">
        <v>0.11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1</v>
      </c>
      <c r="AJ827">
        <v>1</v>
      </c>
      <c r="AK827">
        <v>1</v>
      </c>
      <c r="AL827">
        <v>1</v>
      </c>
      <c r="AN827">
        <v>0</v>
      </c>
      <c r="AO827">
        <v>0</v>
      </c>
      <c r="AP827">
        <v>0</v>
      </c>
      <c r="AQ827">
        <v>0</v>
      </c>
      <c r="AR827">
        <v>0</v>
      </c>
      <c r="AS827" t="s">
        <v>3</v>
      </c>
      <c r="AT827">
        <v>0.11</v>
      </c>
      <c r="AU827" t="s">
        <v>3</v>
      </c>
      <c r="AV827">
        <v>0</v>
      </c>
      <c r="AW827">
        <v>2</v>
      </c>
      <c r="AX827">
        <v>35800230</v>
      </c>
      <c r="AY827">
        <v>1</v>
      </c>
      <c r="AZ827">
        <v>0</v>
      </c>
      <c r="BA827">
        <v>811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Y827*Source!I1154</f>
        <v>5.5E-2</v>
      </c>
      <c r="CY827">
        <f>AA827</f>
        <v>0</v>
      </c>
      <c r="CZ827">
        <f>AE827</f>
        <v>0</v>
      </c>
      <c r="DA827">
        <f>AI827</f>
        <v>1</v>
      </c>
      <c r="DB827">
        <f t="shared" si="71"/>
        <v>0</v>
      </c>
      <c r="DC827">
        <f t="shared" si="72"/>
        <v>0</v>
      </c>
    </row>
    <row r="828" spans="1:107">
      <c r="A828">
        <f>ROW(Source!A1156)</f>
        <v>1156</v>
      </c>
      <c r="B828">
        <v>33525518</v>
      </c>
      <c r="C828">
        <v>36314890</v>
      </c>
      <c r="D828">
        <v>18408066</v>
      </c>
      <c r="E828">
        <v>1</v>
      </c>
      <c r="F828">
        <v>1</v>
      </c>
      <c r="G828">
        <v>1</v>
      </c>
      <c r="H828">
        <v>1</v>
      </c>
      <c r="I828" t="s">
        <v>598</v>
      </c>
      <c r="J828" t="s">
        <v>3</v>
      </c>
      <c r="K828" t="s">
        <v>599</v>
      </c>
      <c r="L828">
        <v>1369</v>
      </c>
      <c r="N828">
        <v>1013</v>
      </c>
      <c r="O828" t="s">
        <v>579</v>
      </c>
      <c r="P828" t="s">
        <v>579</v>
      </c>
      <c r="Q828">
        <v>1</v>
      </c>
      <c r="W828">
        <v>0</v>
      </c>
      <c r="X828">
        <v>-886480961</v>
      </c>
      <c r="Y828">
        <v>179.3</v>
      </c>
      <c r="AA828">
        <v>0</v>
      </c>
      <c r="AB828">
        <v>0</v>
      </c>
      <c r="AC828">
        <v>0</v>
      </c>
      <c r="AD828">
        <v>228.01</v>
      </c>
      <c r="AE828">
        <v>0</v>
      </c>
      <c r="AF828">
        <v>0</v>
      </c>
      <c r="AG828">
        <v>0</v>
      </c>
      <c r="AH828">
        <v>228.01</v>
      </c>
      <c r="AI828">
        <v>1</v>
      </c>
      <c r="AJ828">
        <v>1</v>
      </c>
      <c r="AK828">
        <v>1</v>
      </c>
      <c r="AL828">
        <v>1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179.3</v>
      </c>
      <c r="AU828" t="s">
        <v>3</v>
      </c>
      <c r="AV828">
        <v>1</v>
      </c>
      <c r="AW828">
        <v>2</v>
      </c>
      <c r="AX828">
        <v>36314891</v>
      </c>
      <c r="AY828">
        <v>1</v>
      </c>
      <c r="AZ828">
        <v>0</v>
      </c>
      <c r="BA828">
        <v>812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Y828*Source!I1156</f>
        <v>1.7930000000000001</v>
      </c>
      <c r="CY828">
        <f>AD828</f>
        <v>228.01</v>
      </c>
      <c r="CZ828">
        <f>AH828</f>
        <v>228.01</v>
      </c>
      <c r="DA828">
        <f>AL828</f>
        <v>1</v>
      </c>
      <c r="DB828">
        <f t="shared" si="71"/>
        <v>40882.19</v>
      </c>
      <c r="DC828">
        <f t="shared" si="72"/>
        <v>0</v>
      </c>
    </row>
    <row r="829" spans="1:107">
      <c r="A829">
        <f>ROW(Source!A1156)</f>
        <v>1156</v>
      </c>
      <c r="B829">
        <v>33525518</v>
      </c>
      <c r="C829">
        <v>36314890</v>
      </c>
      <c r="D829">
        <v>121548</v>
      </c>
      <c r="E829">
        <v>1</v>
      </c>
      <c r="F829">
        <v>1</v>
      </c>
      <c r="G829">
        <v>1</v>
      </c>
      <c r="H829">
        <v>1</v>
      </c>
      <c r="I829" t="s">
        <v>30</v>
      </c>
      <c r="J829" t="s">
        <v>3</v>
      </c>
      <c r="K829" t="s">
        <v>580</v>
      </c>
      <c r="L829">
        <v>608254</v>
      </c>
      <c r="N829">
        <v>1013</v>
      </c>
      <c r="O829" t="s">
        <v>581</v>
      </c>
      <c r="P829" t="s">
        <v>581</v>
      </c>
      <c r="Q829">
        <v>1</v>
      </c>
      <c r="W829">
        <v>0</v>
      </c>
      <c r="X829">
        <v>-185737400</v>
      </c>
      <c r="Y829">
        <v>3.97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1</v>
      </c>
      <c r="AJ829">
        <v>1</v>
      </c>
      <c r="AK829">
        <v>1</v>
      </c>
      <c r="AL829">
        <v>1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3</v>
      </c>
      <c r="AT829">
        <v>3.97</v>
      </c>
      <c r="AU829" t="s">
        <v>3</v>
      </c>
      <c r="AV829">
        <v>2</v>
      </c>
      <c r="AW829">
        <v>2</v>
      </c>
      <c r="AX829">
        <v>36314892</v>
      </c>
      <c r="AY829">
        <v>1</v>
      </c>
      <c r="AZ829">
        <v>0</v>
      </c>
      <c r="BA829">
        <v>813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Y829*Source!I1156</f>
        <v>3.9700000000000006E-2</v>
      </c>
      <c r="CY829">
        <f>AD829</f>
        <v>0</v>
      </c>
      <c r="CZ829">
        <f>AH829</f>
        <v>0</v>
      </c>
      <c r="DA829">
        <f>AL829</f>
        <v>1</v>
      </c>
      <c r="DB829">
        <f t="shared" si="71"/>
        <v>0</v>
      </c>
      <c r="DC829">
        <f t="shared" si="72"/>
        <v>0</v>
      </c>
    </row>
    <row r="830" spans="1:107">
      <c r="A830">
        <f>ROW(Source!A1156)</f>
        <v>1156</v>
      </c>
      <c r="B830">
        <v>33525518</v>
      </c>
      <c r="C830">
        <v>36314890</v>
      </c>
      <c r="D830">
        <v>29172710</v>
      </c>
      <c r="E830">
        <v>1</v>
      </c>
      <c r="F830">
        <v>1</v>
      </c>
      <c r="G830">
        <v>1</v>
      </c>
      <c r="H830">
        <v>2</v>
      </c>
      <c r="I830" t="s">
        <v>600</v>
      </c>
      <c r="J830" t="s">
        <v>772</v>
      </c>
      <c r="K830" t="s">
        <v>602</v>
      </c>
      <c r="L830">
        <v>1368</v>
      </c>
      <c r="N830">
        <v>1011</v>
      </c>
      <c r="O830" t="s">
        <v>585</v>
      </c>
      <c r="P830" t="s">
        <v>585</v>
      </c>
      <c r="Q830">
        <v>1</v>
      </c>
      <c r="W830">
        <v>0</v>
      </c>
      <c r="X830">
        <v>315863809</v>
      </c>
      <c r="Y830">
        <v>3.97</v>
      </c>
      <c r="AA830">
        <v>0</v>
      </c>
      <c r="AB830">
        <v>522.87</v>
      </c>
      <c r="AC830">
        <v>318.89999999999998</v>
      </c>
      <c r="AD830">
        <v>0</v>
      </c>
      <c r="AE830">
        <v>0</v>
      </c>
      <c r="AF830">
        <v>46.56</v>
      </c>
      <c r="AG830">
        <v>10.06</v>
      </c>
      <c r="AH830">
        <v>0</v>
      </c>
      <c r="AI830">
        <v>1</v>
      </c>
      <c r="AJ830">
        <v>11.23</v>
      </c>
      <c r="AK830">
        <v>31.7</v>
      </c>
      <c r="AL830">
        <v>1</v>
      </c>
      <c r="AN830">
        <v>0</v>
      </c>
      <c r="AO830">
        <v>1</v>
      </c>
      <c r="AP830">
        <v>0</v>
      </c>
      <c r="AQ830">
        <v>0</v>
      </c>
      <c r="AR830">
        <v>0</v>
      </c>
      <c r="AS830" t="s">
        <v>3</v>
      </c>
      <c r="AT830">
        <v>3.97</v>
      </c>
      <c r="AU830" t="s">
        <v>3</v>
      </c>
      <c r="AV830">
        <v>0</v>
      </c>
      <c r="AW830">
        <v>2</v>
      </c>
      <c r="AX830">
        <v>36314893</v>
      </c>
      <c r="AY830">
        <v>1</v>
      </c>
      <c r="AZ830">
        <v>0</v>
      </c>
      <c r="BA830">
        <v>814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Y830*Source!I1156</f>
        <v>3.9700000000000006E-2</v>
      </c>
      <c r="CY830">
        <f>AB830</f>
        <v>522.87</v>
      </c>
      <c r="CZ830">
        <f>AF830</f>
        <v>46.56</v>
      </c>
      <c r="DA830">
        <f>AJ830</f>
        <v>11.23</v>
      </c>
      <c r="DB830">
        <f t="shared" si="71"/>
        <v>184.84</v>
      </c>
      <c r="DC830">
        <f t="shared" si="72"/>
        <v>39.94</v>
      </c>
    </row>
    <row r="831" spans="1:107">
      <c r="A831">
        <f>ROW(Source!A1156)</f>
        <v>1156</v>
      </c>
      <c r="B831">
        <v>33525518</v>
      </c>
      <c r="C831">
        <v>36314890</v>
      </c>
      <c r="D831">
        <v>29174533</v>
      </c>
      <c r="E831">
        <v>1</v>
      </c>
      <c r="F831">
        <v>1</v>
      </c>
      <c r="G831">
        <v>1</v>
      </c>
      <c r="H831">
        <v>2</v>
      </c>
      <c r="I831" t="s">
        <v>603</v>
      </c>
      <c r="J831" t="s">
        <v>773</v>
      </c>
      <c r="K831" t="s">
        <v>605</v>
      </c>
      <c r="L831">
        <v>1368</v>
      </c>
      <c r="N831">
        <v>1011</v>
      </c>
      <c r="O831" t="s">
        <v>585</v>
      </c>
      <c r="P831" t="s">
        <v>585</v>
      </c>
      <c r="Q831">
        <v>1</v>
      </c>
      <c r="W831">
        <v>0</v>
      </c>
      <c r="X831">
        <v>-2071518695</v>
      </c>
      <c r="Y831">
        <v>7.93</v>
      </c>
      <c r="AA831">
        <v>0</v>
      </c>
      <c r="AB831">
        <v>5.0599999999999996</v>
      </c>
      <c r="AC831">
        <v>0</v>
      </c>
      <c r="AD831">
        <v>0</v>
      </c>
      <c r="AE831">
        <v>0</v>
      </c>
      <c r="AF831">
        <v>1.53</v>
      </c>
      <c r="AG831">
        <v>0</v>
      </c>
      <c r="AH831">
        <v>0</v>
      </c>
      <c r="AI831">
        <v>1</v>
      </c>
      <c r="AJ831">
        <v>3.31</v>
      </c>
      <c r="AK831">
        <v>31.7</v>
      </c>
      <c r="AL831">
        <v>1</v>
      </c>
      <c r="AN831">
        <v>0</v>
      </c>
      <c r="AO831">
        <v>1</v>
      </c>
      <c r="AP831">
        <v>0</v>
      </c>
      <c r="AQ831">
        <v>0</v>
      </c>
      <c r="AR831">
        <v>0</v>
      </c>
      <c r="AS831" t="s">
        <v>3</v>
      </c>
      <c r="AT831">
        <v>7.93</v>
      </c>
      <c r="AU831" t="s">
        <v>3</v>
      </c>
      <c r="AV831">
        <v>0</v>
      </c>
      <c r="AW831">
        <v>2</v>
      </c>
      <c r="AX831">
        <v>36314894</v>
      </c>
      <c r="AY831">
        <v>1</v>
      </c>
      <c r="AZ831">
        <v>0</v>
      </c>
      <c r="BA831">
        <v>815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Y831*Source!I1156</f>
        <v>7.9299999999999995E-2</v>
      </c>
      <c r="CY831">
        <f>AB831</f>
        <v>5.0599999999999996</v>
      </c>
      <c r="CZ831">
        <f>AF831</f>
        <v>1.53</v>
      </c>
      <c r="DA831">
        <f>AJ831</f>
        <v>3.31</v>
      </c>
      <c r="DB831">
        <f t="shared" si="71"/>
        <v>12.13</v>
      </c>
      <c r="DC831">
        <f t="shared" si="72"/>
        <v>0</v>
      </c>
    </row>
    <row r="832" spans="1:107">
      <c r="A832">
        <f>ROW(Source!A1156)</f>
        <v>1156</v>
      </c>
      <c r="B832">
        <v>33525518</v>
      </c>
      <c r="C832">
        <v>36314890</v>
      </c>
      <c r="D832">
        <v>29164349</v>
      </c>
      <c r="E832">
        <v>1</v>
      </c>
      <c r="F832">
        <v>1</v>
      </c>
      <c r="G832">
        <v>1</v>
      </c>
      <c r="H832">
        <v>3</v>
      </c>
      <c r="I832" t="s">
        <v>26</v>
      </c>
      <c r="J832" t="s">
        <v>162</v>
      </c>
      <c r="K832" t="s">
        <v>27</v>
      </c>
      <c r="L832">
        <v>1348</v>
      </c>
      <c r="N832">
        <v>1009</v>
      </c>
      <c r="O832" t="s">
        <v>28</v>
      </c>
      <c r="P832" t="s">
        <v>28</v>
      </c>
      <c r="Q832">
        <v>1000</v>
      </c>
      <c r="W832">
        <v>0</v>
      </c>
      <c r="X832">
        <v>1876412176</v>
      </c>
      <c r="Y832">
        <v>10.5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1</v>
      </c>
      <c r="AJ832">
        <v>1</v>
      </c>
      <c r="AK832">
        <v>1</v>
      </c>
      <c r="AL832">
        <v>1</v>
      </c>
      <c r="AN832">
        <v>0</v>
      </c>
      <c r="AO832">
        <v>0</v>
      </c>
      <c r="AP832">
        <v>0</v>
      </c>
      <c r="AQ832">
        <v>0</v>
      </c>
      <c r="AR832">
        <v>0</v>
      </c>
      <c r="AS832" t="s">
        <v>3</v>
      </c>
      <c r="AT832">
        <v>10.5</v>
      </c>
      <c r="AU832" t="s">
        <v>3</v>
      </c>
      <c r="AV832">
        <v>0</v>
      </c>
      <c r="AW832">
        <v>2</v>
      </c>
      <c r="AX832">
        <v>36314895</v>
      </c>
      <c r="AY832">
        <v>1</v>
      </c>
      <c r="AZ832">
        <v>0</v>
      </c>
      <c r="BA832">
        <v>816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Y832*Source!I1156</f>
        <v>0.105</v>
      </c>
      <c r="CY832">
        <f>AA832</f>
        <v>0</v>
      </c>
      <c r="CZ832">
        <f>AE832</f>
        <v>0</v>
      </c>
      <c r="DA832">
        <f>AI832</f>
        <v>1</v>
      </c>
      <c r="DB832">
        <f t="shared" si="71"/>
        <v>0</v>
      </c>
      <c r="DC832">
        <f t="shared" si="72"/>
        <v>0</v>
      </c>
    </row>
    <row r="833" spans="1:107">
      <c r="A833">
        <f>ROW(Source!A1158)</f>
        <v>1158</v>
      </c>
      <c r="B833">
        <v>33525518</v>
      </c>
      <c r="C833">
        <v>35800232</v>
      </c>
      <c r="D833">
        <v>18406804</v>
      </c>
      <c r="E833">
        <v>1</v>
      </c>
      <c r="F833">
        <v>1</v>
      </c>
      <c r="G833">
        <v>1</v>
      </c>
      <c r="H833">
        <v>1</v>
      </c>
      <c r="I833" t="s">
        <v>577</v>
      </c>
      <c r="J833" t="s">
        <v>3</v>
      </c>
      <c r="K833" t="s">
        <v>578</v>
      </c>
      <c r="L833">
        <v>1369</v>
      </c>
      <c r="N833">
        <v>1013</v>
      </c>
      <c r="O833" t="s">
        <v>579</v>
      </c>
      <c r="P833" t="s">
        <v>579</v>
      </c>
      <c r="Q833">
        <v>1</v>
      </c>
      <c r="W833">
        <v>0</v>
      </c>
      <c r="X833">
        <v>254330056</v>
      </c>
      <c r="Y833">
        <v>5.84</v>
      </c>
      <c r="AA833">
        <v>0</v>
      </c>
      <c r="AB833">
        <v>0</v>
      </c>
      <c r="AC833">
        <v>0</v>
      </c>
      <c r="AD833">
        <v>221.76</v>
      </c>
      <c r="AE833">
        <v>0</v>
      </c>
      <c r="AF833">
        <v>0</v>
      </c>
      <c r="AG833">
        <v>0</v>
      </c>
      <c r="AH833">
        <v>221.76</v>
      </c>
      <c r="AI833">
        <v>1</v>
      </c>
      <c r="AJ833">
        <v>1</v>
      </c>
      <c r="AK833">
        <v>1</v>
      </c>
      <c r="AL833">
        <v>1</v>
      </c>
      <c r="AN833">
        <v>0</v>
      </c>
      <c r="AO833">
        <v>1</v>
      </c>
      <c r="AP833">
        <v>0</v>
      </c>
      <c r="AQ833">
        <v>0</v>
      </c>
      <c r="AR833">
        <v>0</v>
      </c>
      <c r="AS833" t="s">
        <v>3</v>
      </c>
      <c r="AT833">
        <v>5.84</v>
      </c>
      <c r="AU833" t="s">
        <v>3</v>
      </c>
      <c r="AV833">
        <v>1</v>
      </c>
      <c r="AW833">
        <v>2</v>
      </c>
      <c r="AX833">
        <v>35800233</v>
      </c>
      <c r="AY833">
        <v>1</v>
      </c>
      <c r="AZ833">
        <v>0</v>
      </c>
      <c r="BA833">
        <v>817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Y833*Source!I1158</f>
        <v>0.2336</v>
      </c>
      <c r="CY833">
        <f>AD833</f>
        <v>221.76</v>
      </c>
      <c r="CZ833">
        <f>AH833</f>
        <v>221.76</v>
      </c>
      <c r="DA833">
        <f>AL833</f>
        <v>1</v>
      </c>
      <c r="DB833">
        <f t="shared" si="71"/>
        <v>1295.08</v>
      </c>
      <c r="DC833">
        <f t="shared" si="72"/>
        <v>0</v>
      </c>
    </row>
    <row r="834" spans="1:107">
      <c r="A834">
        <f>ROW(Source!A1159)</f>
        <v>1159</v>
      </c>
      <c r="B834">
        <v>33525518</v>
      </c>
      <c r="C834">
        <v>35800238</v>
      </c>
      <c r="D834">
        <v>18408066</v>
      </c>
      <c r="E834">
        <v>1</v>
      </c>
      <c r="F834">
        <v>1</v>
      </c>
      <c r="G834">
        <v>1</v>
      </c>
      <c r="H834">
        <v>1</v>
      </c>
      <c r="I834" t="s">
        <v>598</v>
      </c>
      <c r="J834" t="s">
        <v>3</v>
      </c>
      <c r="K834" t="s">
        <v>599</v>
      </c>
      <c r="L834">
        <v>1369</v>
      </c>
      <c r="N834">
        <v>1013</v>
      </c>
      <c r="O834" t="s">
        <v>579</v>
      </c>
      <c r="P834" t="s">
        <v>579</v>
      </c>
      <c r="Q834">
        <v>1</v>
      </c>
      <c r="W834">
        <v>0</v>
      </c>
      <c r="X834">
        <v>-886480961</v>
      </c>
      <c r="Y834">
        <v>17.89</v>
      </c>
      <c r="AA834">
        <v>0</v>
      </c>
      <c r="AB834">
        <v>0</v>
      </c>
      <c r="AC834">
        <v>0</v>
      </c>
      <c r="AD834">
        <v>228.01</v>
      </c>
      <c r="AE834">
        <v>0</v>
      </c>
      <c r="AF834">
        <v>0</v>
      </c>
      <c r="AG834">
        <v>0</v>
      </c>
      <c r="AH834">
        <v>228.01</v>
      </c>
      <c r="AI834">
        <v>1</v>
      </c>
      <c r="AJ834">
        <v>1</v>
      </c>
      <c r="AK834">
        <v>1</v>
      </c>
      <c r="AL834">
        <v>1</v>
      </c>
      <c r="AN834">
        <v>0</v>
      </c>
      <c r="AO834">
        <v>1</v>
      </c>
      <c r="AP834">
        <v>0</v>
      </c>
      <c r="AQ834">
        <v>0</v>
      </c>
      <c r="AR834">
        <v>0</v>
      </c>
      <c r="AS834" t="s">
        <v>3</v>
      </c>
      <c r="AT834">
        <v>17.89</v>
      </c>
      <c r="AU834" t="s">
        <v>3</v>
      </c>
      <c r="AV834">
        <v>1</v>
      </c>
      <c r="AW834">
        <v>2</v>
      </c>
      <c r="AX834">
        <v>35800239</v>
      </c>
      <c r="AY834">
        <v>1</v>
      </c>
      <c r="AZ834">
        <v>0</v>
      </c>
      <c r="BA834">
        <v>818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Y834*Source!I1159</f>
        <v>1.4312</v>
      </c>
      <c r="CY834">
        <f>AD834</f>
        <v>228.01</v>
      </c>
      <c r="CZ834">
        <f>AH834</f>
        <v>228.01</v>
      </c>
      <c r="DA834">
        <f>AL834</f>
        <v>1</v>
      </c>
      <c r="DB834">
        <f t="shared" si="71"/>
        <v>4079.1</v>
      </c>
      <c r="DC834">
        <f t="shared" si="72"/>
        <v>0</v>
      </c>
    </row>
    <row r="835" spans="1:107">
      <c r="A835">
        <f>ROW(Source!A1159)</f>
        <v>1159</v>
      </c>
      <c r="B835">
        <v>33525518</v>
      </c>
      <c r="C835">
        <v>35800238</v>
      </c>
      <c r="D835">
        <v>121548</v>
      </c>
      <c r="E835">
        <v>1</v>
      </c>
      <c r="F835">
        <v>1</v>
      </c>
      <c r="G835">
        <v>1</v>
      </c>
      <c r="H835">
        <v>1</v>
      </c>
      <c r="I835" t="s">
        <v>30</v>
      </c>
      <c r="J835" t="s">
        <v>3</v>
      </c>
      <c r="K835" t="s">
        <v>580</v>
      </c>
      <c r="L835">
        <v>608254</v>
      </c>
      <c r="N835">
        <v>1013</v>
      </c>
      <c r="O835" t="s">
        <v>581</v>
      </c>
      <c r="P835" t="s">
        <v>581</v>
      </c>
      <c r="Q835">
        <v>1</v>
      </c>
      <c r="W835">
        <v>0</v>
      </c>
      <c r="X835">
        <v>-185737400</v>
      </c>
      <c r="Y835">
        <v>0.08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1</v>
      </c>
      <c r="AJ835">
        <v>1</v>
      </c>
      <c r="AK835">
        <v>1</v>
      </c>
      <c r="AL835">
        <v>1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3</v>
      </c>
      <c r="AT835">
        <v>0.08</v>
      </c>
      <c r="AU835" t="s">
        <v>3</v>
      </c>
      <c r="AV835">
        <v>2</v>
      </c>
      <c r="AW835">
        <v>2</v>
      </c>
      <c r="AX835">
        <v>35800240</v>
      </c>
      <c r="AY835">
        <v>1</v>
      </c>
      <c r="AZ835">
        <v>0</v>
      </c>
      <c r="BA835">
        <v>819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Y835*Source!I1159</f>
        <v>6.4000000000000003E-3</v>
      </c>
      <c r="CY835">
        <f>AD835</f>
        <v>0</v>
      </c>
      <c r="CZ835">
        <f>AH835</f>
        <v>0</v>
      </c>
      <c r="DA835">
        <f>AL835</f>
        <v>1</v>
      </c>
      <c r="DB835">
        <f t="shared" si="71"/>
        <v>0</v>
      </c>
      <c r="DC835">
        <f t="shared" si="72"/>
        <v>0</v>
      </c>
    </row>
    <row r="836" spans="1:107">
      <c r="A836">
        <f>ROW(Source!A1159)</f>
        <v>1159</v>
      </c>
      <c r="B836">
        <v>33525518</v>
      </c>
      <c r="C836">
        <v>35800238</v>
      </c>
      <c r="D836">
        <v>29172556</v>
      </c>
      <c r="E836">
        <v>1</v>
      </c>
      <c r="F836">
        <v>1</v>
      </c>
      <c r="G836">
        <v>1</v>
      </c>
      <c r="H836">
        <v>2</v>
      </c>
      <c r="I836" t="s">
        <v>582</v>
      </c>
      <c r="J836" t="s">
        <v>583</v>
      </c>
      <c r="K836" t="s">
        <v>584</v>
      </c>
      <c r="L836">
        <v>1368</v>
      </c>
      <c r="N836">
        <v>1011</v>
      </c>
      <c r="O836" t="s">
        <v>585</v>
      </c>
      <c r="P836" t="s">
        <v>585</v>
      </c>
      <c r="Q836">
        <v>1</v>
      </c>
      <c r="W836">
        <v>0</v>
      </c>
      <c r="X836">
        <v>-1302720870</v>
      </c>
      <c r="Y836">
        <v>0.08</v>
      </c>
      <c r="AA836">
        <v>0</v>
      </c>
      <c r="AB836">
        <v>445.46</v>
      </c>
      <c r="AC836">
        <v>427.95</v>
      </c>
      <c r="AD836">
        <v>0</v>
      </c>
      <c r="AE836">
        <v>0</v>
      </c>
      <c r="AF836">
        <v>31.26</v>
      </c>
      <c r="AG836">
        <v>13.5</v>
      </c>
      <c r="AH836">
        <v>0</v>
      </c>
      <c r="AI836">
        <v>1</v>
      </c>
      <c r="AJ836">
        <v>14.25</v>
      </c>
      <c r="AK836">
        <v>31.7</v>
      </c>
      <c r="AL836">
        <v>1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3</v>
      </c>
      <c r="AT836">
        <v>0.08</v>
      </c>
      <c r="AU836" t="s">
        <v>3</v>
      </c>
      <c r="AV836">
        <v>0</v>
      </c>
      <c r="AW836">
        <v>2</v>
      </c>
      <c r="AX836">
        <v>35800241</v>
      </c>
      <c r="AY836">
        <v>1</v>
      </c>
      <c r="AZ836">
        <v>0</v>
      </c>
      <c r="BA836">
        <v>820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Y836*Source!I1159</f>
        <v>6.4000000000000003E-3</v>
      </c>
      <c r="CY836">
        <f>AB836</f>
        <v>445.46</v>
      </c>
      <c r="CZ836">
        <f>AF836</f>
        <v>31.26</v>
      </c>
      <c r="DA836">
        <f>AJ836</f>
        <v>14.25</v>
      </c>
      <c r="DB836">
        <f t="shared" si="71"/>
        <v>2.5</v>
      </c>
      <c r="DC836">
        <f t="shared" si="72"/>
        <v>1.08</v>
      </c>
    </row>
    <row r="837" spans="1:107">
      <c r="A837">
        <f>ROW(Source!A1160)</f>
        <v>1160</v>
      </c>
      <c r="B837">
        <v>33525518</v>
      </c>
      <c r="C837">
        <v>35800250</v>
      </c>
      <c r="D837">
        <v>31428472</v>
      </c>
      <c r="E837">
        <v>1</v>
      </c>
      <c r="F837">
        <v>1</v>
      </c>
      <c r="G837">
        <v>1</v>
      </c>
      <c r="H837">
        <v>1</v>
      </c>
      <c r="I837" t="s">
        <v>774</v>
      </c>
      <c r="J837" t="s">
        <v>3</v>
      </c>
      <c r="K837" t="s">
        <v>775</v>
      </c>
      <c r="L837">
        <v>1369</v>
      </c>
      <c r="N837">
        <v>1013</v>
      </c>
      <c r="O837" t="s">
        <v>579</v>
      </c>
      <c r="P837" t="s">
        <v>579</v>
      </c>
      <c r="Q837">
        <v>1</v>
      </c>
      <c r="W837">
        <v>0</v>
      </c>
      <c r="X837">
        <v>-836577072</v>
      </c>
      <c r="Y837">
        <v>34.51</v>
      </c>
      <c r="AA837">
        <v>0</v>
      </c>
      <c r="AB837">
        <v>0</v>
      </c>
      <c r="AC837">
        <v>0</v>
      </c>
      <c r="AD837">
        <v>240.52</v>
      </c>
      <c r="AE837">
        <v>0</v>
      </c>
      <c r="AF837">
        <v>0</v>
      </c>
      <c r="AG837">
        <v>0</v>
      </c>
      <c r="AH837">
        <v>240.52</v>
      </c>
      <c r="AI837">
        <v>1</v>
      </c>
      <c r="AJ837">
        <v>1</v>
      </c>
      <c r="AK837">
        <v>1</v>
      </c>
      <c r="AL837">
        <v>1</v>
      </c>
      <c r="AN837">
        <v>0</v>
      </c>
      <c r="AO837">
        <v>1</v>
      </c>
      <c r="AP837">
        <v>0</v>
      </c>
      <c r="AQ837">
        <v>0</v>
      </c>
      <c r="AR837">
        <v>0</v>
      </c>
      <c r="AS837" t="s">
        <v>3</v>
      </c>
      <c r="AT837">
        <v>34.51</v>
      </c>
      <c r="AU837" t="s">
        <v>3</v>
      </c>
      <c r="AV837">
        <v>1</v>
      </c>
      <c r="AW837">
        <v>2</v>
      </c>
      <c r="AX837">
        <v>35800251</v>
      </c>
      <c r="AY837">
        <v>1</v>
      </c>
      <c r="AZ837">
        <v>0</v>
      </c>
      <c r="BA837">
        <v>821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Y837*Source!I1160</f>
        <v>37.615900000000003</v>
      </c>
      <c r="CY837">
        <f>AD837</f>
        <v>240.52</v>
      </c>
      <c r="CZ837">
        <f>AH837</f>
        <v>240.52</v>
      </c>
      <c r="DA837">
        <f>AL837</f>
        <v>1</v>
      </c>
      <c r="DB837">
        <f t="shared" si="71"/>
        <v>8300.35</v>
      </c>
      <c r="DC837">
        <f t="shared" si="72"/>
        <v>0</v>
      </c>
    </row>
    <row r="838" spans="1:107">
      <c r="A838">
        <f>ROW(Source!A1160)</f>
        <v>1160</v>
      </c>
      <c r="B838">
        <v>33525518</v>
      </c>
      <c r="C838">
        <v>35800250</v>
      </c>
      <c r="D838">
        <v>35554572</v>
      </c>
      <c r="E838">
        <v>1</v>
      </c>
      <c r="F838">
        <v>1</v>
      </c>
      <c r="G838">
        <v>1</v>
      </c>
      <c r="H838">
        <v>3</v>
      </c>
      <c r="I838" t="s">
        <v>26</v>
      </c>
      <c r="J838" t="s">
        <v>320</v>
      </c>
      <c r="K838" t="s">
        <v>27</v>
      </c>
      <c r="L838">
        <v>1348</v>
      </c>
      <c r="N838">
        <v>1009</v>
      </c>
      <c r="O838" t="s">
        <v>28</v>
      </c>
      <c r="P838" t="s">
        <v>28</v>
      </c>
      <c r="Q838">
        <v>1000</v>
      </c>
      <c r="W838">
        <v>0</v>
      </c>
      <c r="X838">
        <v>-1482477211</v>
      </c>
      <c r="Y838">
        <v>0.35599999999999998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1</v>
      </c>
      <c r="AJ838">
        <v>1</v>
      </c>
      <c r="AK838">
        <v>1</v>
      </c>
      <c r="AL838">
        <v>1</v>
      </c>
      <c r="AN838">
        <v>0</v>
      </c>
      <c r="AO838">
        <v>0</v>
      </c>
      <c r="AP838">
        <v>0</v>
      </c>
      <c r="AQ838">
        <v>0</v>
      </c>
      <c r="AR838">
        <v>0</v>
      </c>
      <c r="AS838" t="s">
        <v>3</v>
      </c>
      <c r="AT838">
        <v>0.35599999999999998</v>
      </c>
      <c r="AU838" t="s">
        <v>3</v>
      </c>
      <c r="AV838">
        <v>0</v>
      </c>
      <c r="AW838">
        <v>2</v>
      </c>
      <c r="AX838">
        <v>35800252</v>
      </c>
      <c r="AY838">
        <v>1</v>
      </c>
      <c r="AZ838">
        <v>0</v>
      </c>
      <c r="BA838">
        <v>822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Y838*Source!I1160</f>
        <v>0.38804</v>
      </c>
      <c r="CY838">
        <f>AA838</f>
        <v>0</v>
      </c>
      <c r="CZ838">
        <f>AE838</f>
        <v>0</v>
      </c>
      <c r="DA838">
        <f>AI838</f>
        <v>1</v>
      </c>
      <c r="DB838">
        <f t="shared" si="71"/>
        <v>0</v>
      </c>
      <c r="DC838">
        <f t="shared" si="72"/>
        <v>0</v>
      </c>
    </row>
    <row r="839" spans="1:107">
      <c r="A839">
        <f>ROW(Source!A1162)</f>
        <v>1162</v>
      </c>
      <c r="B839">
        <v>33525518</v>
      </c>
      <c r="C839">
        <v>35800256</v>
      </c>
      <c r="D839">
        <v>18406804</v>
      </c>
      <c r="E839">
        <v>1</v>
      </c>
      <c r="F839">
        <v>1</v>
      </c>
      <c r="G839">
        <v>1</v>
      </c>
      <c r="H839">
        <v>1</v>
      </c>
      <c r="I839" t="s">
        <v>577</v>
      </c>
      <c r="J839" t="s">
        <v>3</v>
      </c>
      <c r="K839" t="s">
        <v>578</v>
      </c>
      <c r="L839">
        <v>1369</v>
      </c>
      <c r="N839">
        <v>1013</v>
      </c>
      <c r="O839" t="s">
        <v>579</v>
      </c>
      <c r="P839" t="s">
        <v>579</v>
      </c>
      <c r="Q839">
        <v>1</v>
      </c>
      <c r="W839">
        <v>0</v>
      </c>
      <c r="X839">
        <v>254330056</v>
      </c>
      <c r="Y839">
        <v>9.64</v>
      </c>
      <c r="AA839">
        <v>0</v>
      </c>
      <c r="AB839">
        <v>0</v>
      </c>
      <c r="AC839">
        <v>0</v>
      </c>
      <c r="AD839">
        <v>221.76</v>
      </c>
      <c r="AE839">
        <v>0</v>
      </c>
      <c r="AF839">
        <v>0</v>
      </c>
      <c r="AG839">
        <v>0</v>
      </c>
      <c r="AH839">
        <v>221.76</v>
      </c>
      <c r="AI839">
        <v>1</v>
      </c>
      <c r="AJ839">
        <v>1</v>
      </c>
      <c r="AK839">
        <v>1</v>
      </c>
      <c r="AL839">
        <v>1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9.64</v>
      </c>
      <c r="AU839" t="s">
        <v>3</v>
      </c>
      <c r="AV839">
        <v>1</v>
      </c>
      <c r="AW839">
        <v>2</v>
      </c>
      <c r="AX839">
        <v>35800257</v>
      </c>
      <c r="AY839">
        <v>1</v>
      </c>
      <c r="AZ839">
        <v>0</v>
      </c>
      <c r="BA839">
        <v>823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Y839*Source!I1162</f>
        <v>2.8919999999999999</v>
      </c>
      <c r="CY839">
        <f>AD839</f>
        <v>221.76</v>
      </c>
      <c r="CZ839">
        <f>AH839</f>
        <v>221.76</v>
      </c>
      <c r="DA839">
        <f>AL839</f>
        <v>1</v>
      </c>
      <c r="DB839">
        <f t="shared" si="71"/>
        <v>2137.77</v>
      </c>
      <c r="DC839">
        <f t="shared" si="72"/>
        <v>0</v>
      </c>
    </row>
    <row r="840" spans="1:107">
      <c r="A840">
        <f>ROW(Source!A1162)</f>
        <v>1162</v>
      </c>
      <c r="B840">
        <v>33525518</v>
      </c>
      <c r="C840">
        <v>35800256</v>
      </c>
      <c r="D840">
        <v>121548</v>
      </c>
      <c r="E840">
        <v>1</v>
      </c>
      <c r="F840">
        <v>1</v>
      </c>
      <c r="G840">
        <v>1</v>
      </c>
      <c r="H840">
        <v>1</v>
      </c>
      <c r="I840" t="s">
        <v>30</v>
      </c>
      <c r="J840" t="s">
        <v>3</v>
      </c>
      <c r="K840" t="s">
        <v>580</v>
      </c>
      <c r="L840">
        <v>608254</v>
      </c>
      <c r="N840">
        <v>1013</v>
      </c>
      <c r="O840" t="s">
        <v>581</v>
      </c>
      <c r="P840" t="s">
        <v>581</v>
      </c>
      <c r="Q840">
        <v>1</v>
      </c>
      <c r="W840">
        <v>0</v>
      </c>
      <c r="X840">
        <v>-185737400</v>
      </c>
      <c r="Y840">
        <v>0.01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1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0.01</v>
      </c>
      <c r="AU840" t="s">
        <v>3</v>
      </c>
      <c r="AV840">
        <v>2</v>
      </c>
      <c r="AW840">
        <v>2</v>
      </c>
      <c r="AX840">
        <v>35800258</v>
      </c>
      <c r="AY840">
        <v>1</v>
      </c>
      <c r="AZ840">
        <v>0</v>
      </c>
      <c r="BA840">
        <v>824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Y840*Source!I1162</f>
        <v>3.0000000000000001E-3</v>
      </c>
      <c r="CY840">
        <f>AD840</f>
        <v>0</v>
      </c>
      <c r="CZ840">
        <f>AH840</f>
        <v>0</v>
      </c>
      <c r="DA840">
        <f>AL840</f>
        <v>1</v>
      </c>
      <c r="DB840">
        <f t="shared" si="71"/>
        <v>0</v>
      </c>
      <c r="DC840">
        <f t="shared" si="72"/>
        <v>0</v>
      </c>
    </row>
    <row r="841" spans="1:107">
      <c r="A841">
        <f>ROW(Source!A1162)</f>
        <v>1162</v>
      </c>
      <c r="B841">
        <v>33525518</v>
      </c>
      <c r="C841">
        <v>35800256</v>
      </c>
      <c r="D841">
        <v>29172556</v>
      </c>
      <c r="E841">
        <v>1</v>
      </c>
      <c r="F841">
        <v>1</v>
      </c>
      <c r="G841">
        <v>1</v>
      </c>
      <c r="H841">
        <v>2</v>
      </c>
      <c r="I841" t="s">
        <v>582</v>
      </c>
      <c r="J841" t="s">
        <v>583</v>
      </c>
      <c r="K841" t="s">
        <v>584</v>
      </c>
      <c r="L841">
        <v>1368</v>
      </c>
      <c r="N841">
        <v>1011</v>
      </c>
      <c r="O841" t="s">
        <v>585</v>
      </c>
      <c r="P841" t="s">
        <v>585</v>
      </c>
      <c r="Q841">
        <v>1</v>
      </c>
      <c r="W841">
        <v>0</v>
      </c>
      <c r="X841">
        <v>-1302720870</v>
      </c>
      <c r="Y841">
        <v>0.01</v>
      </c>
      <c r="AA841">
        <v>0</v>
      </c>
      <c r="AB841">
        <v>445.46</v>
      </c>
      <c r="AC841">
        <v>427.95</v>
      </c>
      <c r="AD841">
        <v>0</v>
      </c>
      <c r="AE841">
        <v>0</v>
      </c>
      <c r="AF841">
        <v>31.26</v>
      </c>
      <c r="AG841">
        <v>13.5</v>
      </c>
      <c r="AH841">
        <v>0</v>
      </c>
      <c r="AI841">
        <v>1</v>
      </c>
      <c r="AJ841">
        <v>14.25</v>
      </c>
      <c r="AK841">
        <v>31.7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0.01</v>
      </c>
      <c r="AU841" t="s">
        <v>3</v>
      </c>
      <c r="AV841">
        <v>0</v>
      </c>
      <c r="AW841">
        <v>2</v>
      </c>
      <c r="AX841">
        <v>35800259</v>
      </c>
      <c r="AY841">
        <v>1</v>
      </c>
      <c r="AZ841">
        <v>0</v>
      </c>
      <c r="BA841">
        <v>825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Y841*Source!I1162</f>
        <v>3.0000000000000001E-3</v>
      </c>
      <c r="CY841">
        <f>AB841</f>
        <v>445.46</v>
      </c>
      <c r="CZ841">
        <f>AF841</f>
        <v>31.26</v>
      </c>
      <c r="DA841">
        <f>AJ841</f>
        <v>14.25</v>
      </c>
      <c r="DB841">
        <f t="shared" si="71"/>
        <v>0.31</v>
      </c>
      <c r="DC841">
        <f t="shared" si="72"/>
        <v>0.14000000000000001</v>
      </c>
    </row>
    <row r="842" spans="1:107">
      <c r="A842">
        <f>ROW(Source!A1163)</f>
        <v>1163</v>
      </c>
      <c r="B842">
        <v>33525518</v>
      </c>
      <c r="C842">
        <v>36314886</v>
      </c>
      <c r="D842">
        <v>18408066</v>
      </c>
      <c r="E842">
        <v>1</v>
      </c>
      <c r="F842">
        <v>1</v>
      </c>
      <c r="G842">
        <v>1</v>
      </c>
      <c r="H842">
        <v>1</v>
      </c>
      <c r="I842" t="s">
        <v>598</v>
      </c>
      <c r="J842" t="s">
        <v>3</v>
      </c>
      <c r="K842" t="s">
        <v>599</v>
      </c>
      <c r="L842">
        <v>1369</v>
      </c>
      <c r="N842">
        <v>1013</v>
      </c>
      <c r="O842" t="s">
        <v>579</v>
      </c>
      <c r="P842" t="s">
        <v>579</v>
      </c>
      <c r="Q842">
        <v>1</v>
      </c>
      <c r="W842">
        <v>0</v>
      </c>
      <c r="X842">
        <v>-886480961</v>
      </c>
      <c r="Y842">
        <v>94.97</v>
      </c>
      <c r="AA842">
        <v>0</v>
      </c>
      <c r="AB842">
        <v>0</v>
      </c>
      <c r="AC842">
        <v>0</v>
      </c>
      <c r="AD842">
        <v>228.01</v>
      </c>
      <c r="AE842">
        <v>0</v>
      </c>
      <c r="AF842">
        <v>0</v>
      </c>
      <c r="AG842">
        <v>0</v>
      </c>
      <c r="AH842">
        <v>228.01</v>
      </c>
      <c r="AI842">
        <v>1</v>
      </c>
      <c r="AJ842">
        <v>1</v>
      </c>
      <c r="AK842">
        <v>1</v>
      </c>
      <c r="AL842">
        <v>1</v>
      </c>
      <c r="AN842">
        <v>0</v>
      </c>
      <c r="AO842">
        <v>1</v>
      </c>
      <c r="AP842">
        <v>0</v>
      </c>
      <c r="AQ842">
        <v>0</v>
      </c>
      <c r="AR842">
        <v>0</v>
      </c>
      <c r="AS842" t="s">
        <v>3</v>
      </c>
      <c r="AT842">
        <v>94.97</v>
      </c>
      <c r="AU842" t="s">
        <v>3</v>
      </c>
      <c r="AV842">
        <v>1</v>
      </c>
      <c r="AW842">
        <v>2</v>
      </c>
      <c r="AX842">
        <v>36314887</v>
      </c>
      <c r="AY842">
        <v>1</v>
      </c>
      <c r="AZ842">
        <v>0</v>
      </c>
      <c r="BA842">
        <v>826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Y842*Source!I1163</f>
        <v>3.7988</v>
      </c>
      <c r="CY842">
        <f>AD842</f>
        <v>228.01</v>
      </c>
      <c r="CZ842">
        <f>AH842</f>
        <v>228.01</v>
      </c>
      <c r="DA842">
        <f>AL842</f>
        <v>1</v>
      </c>
      <c r="DB842">
        <f t="shared" si="71"/>
        <v>21654.11</v>
      </c>
      <c r="DC842">
        <f t="shared" si="72"/>
        <v>0</v>
      </c>
    </row>
    <row r="843" spans="1:107">
      <c r="A843">
        <f>ROW(Source!A1163)</f>
        <v>1163</v>
      </c>
      <c r="B843">
        <v>33525518</v>
      </c>
      <c r="C843">
        <v>36314886</v>
      </c>
      <c r="D843">
        <v>29164349</v>
      </c>
      <c r="E843">
        <v>1</v>
      </c>
      <c r="F843">
        <v>1</v>
      </c>
      <c r="G843">
        <v>1</v>
      </c>
      <c r="H843">
        <v>3</v>
      </c>
      <c r="I843" t="s">
        <v>26</v>
      </c>
      <c r="J843" t="s">
        <v>162</v>
      </c>
      <c r="K843" t="s">
        <v>27</v>
      </c>
      <c r="L843">
        <v>1348</v>
      </c>
      <c r="N843">
        <v>1009</v>
      </c>
      <c r="O843" t="s">
        <v>28</v>
      </c>
      <c r="P843" t="s">
        <v>28</v>
      </c>
      <c r="Q843">
        <v>1000</v>
      </c>
      <c r="W843">
        <v>0</v>
      </c>
      <c r="X843">
        <v>1876412176</v>
      </c>
      <c r="Y843">
        <v>3.5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1</v>
      </c>
      <c r="AJ843">
        <v>1</v>
      </c>
      <c r="AK843">
        <v>1</v>
      </c>
      <c r="AL843">
        <v>1</v>
      </c>
      <c r="AN843">
        <v>0</v>
      </c>
      <c r="AO843">
        <v>0</v>
      </c>
      <c r="AP843">
        <v>0</v>
      </c>
      <c r="AQ843">
        <v>0</v>
      </c>
      <c r="AR843">
        <v>0</v>
      </c>
      <c r="AS843" t="s">
        <v>3</v>
      </c>
      <c r="AT843">
        <v>3.5</v>
      </c>
      <c r="AU843" t="s">
        <v>3</v>
      </c>
      <c r="AV843">
        <v>0</v>
      </c>
      <c r="AW843">
        <v>2</v>
      </c>
      <c r="AX843">
        <v>36314888</v>
      </c>
      <c r="AY843">
        <v>1</v>
      </c>
      <c r="AZ843">
        <v>0</v>
      </c>
      <c r="BA843">
        <v>827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Y843*Source!I1163</f>
        <v>0.14000000000000001</v>
      </c>
      <c r="CY843">
        <f>AA843</f>
        <v>0</v>
      </c>
      <c r="CZ843">
        <f>AE843</f>
        <v>0</v>
      </c>
      <c r="DA843">
        <f>AI843</f>
        <v>1</v>
      </c>
      <c r="DB843">
        <f t="shared" si="71"/>
        <v>0</v>
      </c>
      <c r="DC843">
        <f t="shared" si="72"/>
        <v>0</v>
      </c>
    </row>
    <row r="844" spans="1:107">
      <c r="A844">
        <f>ROW(Source!A1170)</f>
        <v>1170</v>
      </c>
      <c r="B844">
        <v>33525518</v>
      </c>
      <c r="C844">
        <v>36172495</v>
      </c>
      <c r="D844">
        <v>18407150</v>
      </c>
      <c r="E844">
        <v>1</v>
      </c>
      <c r="F844">
        <v>1</v>
      </c>
      <c r="G844">
        <v>1</v>
      </c>
      <c r="H844">
        <v>1</v>
      </c>
      <c r="I844" t="s">
        <v>595</v>
      </c>
      <c r="J844" t="s">
        <v>3</v>
      </c>
      <c r="K844" t="s">
        <v>596</v>
      </c>
      <c r="L844">
        <v>1369</v>
      </c>
      <c r="N844">
        <v>1013</v>
      </c>
      <c r="O844" t="s">
        <v>579</v>
      </c>
      <c r="P844" t="s">
        <v>579</v>
      </c>
      <c r="Q844">
        <v>1</v>
      </c>
      <c r="W844">
        <v>0</v>
      </c>
      <c r="X844">
        <v>-931037793</v>
      </c>
      <c r="Y844">
        <v>24.368500000000001</v>
      </c>
      <c r="AA844">
        <v>0</v>
      </c>
      <c r="AB844">
        <v>0</v>
      </c>
      <c r="AC844">
        <v>0</v>
      </c>
      <c r="AD844">
        <v>242.51</v>
      </c>
      <c r="AE844">
        <v>0</v>
      </c>
      <c r="AF844">
        <v>0</v>
      </c>
      <c r="AG844">
        <v>0</v>
      </c>
      <c r="AH844">
        <v>242.51</v>
      </c>
      <c r="AI844">
        <v>1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1</v>
      </c>
      <c r="AQ844">
        <v>0</v>
      </c>
      <c r="AR844">
        <v>0</v>
      </c>
      <c r="AS844" t="s">
        <v>3</v>
      </c>
      <c r="AT844">
        <v>21.19</v>
      </c>
      <c r="AU844" t="s">
        <v>168</v>
      </c>
      <c r="AV844">
        <v>1</v>
      </c>
      <c r="AW844">
        <v>2</v>
      </c>
      <c r="AX844">
        <v>36172496</v>
      </c>
      <c r="AY844">
        <v>1</v>
      </c>
      <c r="AZ844">
        <v>0</v>
      </c>
      <c r="BA844">
        <v>828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Y844*Source!I1170</f>
        <v>3.8989600000000002</v>
      </c>
      <c r="CY844">
        <f>AD844</f>
        <v>242.51</v>
      </c>
      <c r="CZ844">
        <f>AH844</f>
        <v>242.51</v>
      </c>
      <c r="DA844">
        <f>AL844</f>
        <v>1</v>
      </c>
      <c r="DB844">
        <f>ROUND((ROUND(AT844*CZ844,2)*1.15),6)</f>
        <v>5909.6085000000003</v>
      </c>
      <c r="DC844">
        <f>ROUND((ROUND(AT844*AG844,2)*1.15),6)</f>
        <v>0</v>
      </c>
    </row>
    <row r="845" spans="1:107">
      <c r="A845">
        <f>ROW(Source!A1170)</f>
        <v>1170</v>
      </c>
      <c r="B845">
        <v>33525518</v>
      </c>
      <c r="C845">
        <v>36172495</v>
      </c>
      <c r="D845">
        <v>121548</v>
      </c>
      <c r="E845">
        <v>1</v>
      </c>
      <c r="F845">
        <v>1</v>
      </c>
      <c r="G845">
        <v>1</v>
      </c>
      <c r="H845">
        <v>1</v>
      </c>
      <c r="I845" t="s">
        <v>30</v>
      </c>
      <c r="J845" t="s">
        <v>3</v>
      </c>
      <c r="K845" t="s">
        <v>580</v>
      </c>
      <c r="L845">
        <v>608254</v>
      </c>
      <c r="N845">
        <v>1013</v>
      </c>
      <c r="O845" t="s">
        <v>581</v>
      </c>
      <c r="P845" t="s">
        <v>581</v>
      </c>
      <c r="Q845">
        <v>1</v>
      </c>
      <c r="W845">
        <v>0</v>
      </c>
      <c r="X845">
        <v>-185737400</v>
      </c>
      <c r="Y845">
        <v>0.05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1</v>
      </c>
      <c r="AJ845">
        <v>1</v>
      </c>
      <c r="AK845">
        <v>1</v>
      </c>
      <c r="AL845">
        <v>1</v>
      </c>
      <c r="AN845">
        <v>0</v>
      </c>
      <c r="AO845">
        <v>1</v>
      </c>
      <c r="AP845">
        <v>1</v>
      </c>
      <c r="AQ845">
        <v>0</v>
      </c>
      <c r="AR845">
        <v>0</v>
      </c>
      <c r="AS845" t="s">
        <v>3</v>
      </c>
      <c r="AT845">
        <v>0.04</v>
      </c>
      <c r="AU845" t="s">
        <v>167</v>
      </c>
      <c r="AV845">
        <v>2</v>
      </c>
      <c r="AW845">
        <v>2</v>
      </c>
      <c r="AX845">
        <v>36172497</v>
      </c>
      <c r="AY845">
        <v>1</v>
      </c>
      <c r="AZ845">
        <v>0</v>
      </c>
      <c r="BA845">
        <v>829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Y845*Source!I1170</f>
        <v>8.0000000000000002E-3</v>
      </c>
      <c r="CY845">
        <f>AD845</f>
        <v>0</v>
      </c>
      <c r="CZ845">
        <f>AH845</f>
        <v>0</v>
      </c>
      <c r="DA845">
        <f>AL845</f>
        <v>1</v>
      </c>
      <c r="DB845">
        <f>ROUND((ROUND(AT845*CZ845,2)*1.25),6)</f>
        <v>0</v>
      </c>
      <c r="DC845">
        <f>ROUND((ROUND(AT845*AG845,2)*1.25),6)</f>
        <v>0</v>
      </c>
    </row>
    <row r="846" spans="1:107">
      <c r="A846">
        <f>ROW(Source!A1170)</f>
        <v>1170</v>
      </c>
      <c r="B846">
        <v>33525518</v>
      </c>
      <c r="C846">
        <v>36172495</v>
      </c>
      <c r="D846">
        <v>29172556</v>
      </c>
      <c r="E846">
        <v>1</v>
      </c>
      <c r="F846">
        <v>1</v>
      </c>
      <c r="G846">
        <v>1</v>
      </c>
      <c r="H846">
        <v>2</v>
      </c>
      <c r="I846" t="s">
        <v>582</v>
      </c>
      <c r="J846" t="s">
        <v>583</v>
      </c>
      <c r="K846" t="s">
        <v>584</v>
      </c>
      <c r="L846">
        <v>1368</v>
      </c>
      <c r="N846">
        <v>1011</v>
      </c>
      <c r="O846" t="s">
        <v>585</v>
      </c>
      <c r="P846" t="s">
        <v>585</v>
      </c>
      <c r="Q846">
        <v>1</v>
      </c>
      <c r="W846">
        <v>0</v>
      </c>
      <c r="X846">
        <v>-1302720870</v>
      </c>
      <c r="Y846">
        <v>0.05</v>
      </c>
      <c r="AA846">
        <v>0</v>
      </c>
      <c r="AB846">
        <v>445.46</v>
      </c>
      <c r="AC846">
        <v>427.95</v>
      </c>
      <c r="AD846">
        <v>0</v>
      </c>
      <c r="AE846">
        <v>0</v>
      </c>
      <c r="AF846">
        <v>31.26</v>
      </c>
      <c r="AG846">
        <v>13.5</v>
      </c>
      <c r="AH846">
        <v>0</v>
      </c>
      <c r="AI846">
        <v>1</v>
      </c>
      <c r="AJ846">
        <v>14.25</v>
      </c>
      <c r="AK846">
        <v>31.7</v>
      </c>
      <c r="AL846">
        <v>1</v>
      </c>
      <c r="AN846">
        <v>0</v>
      </c>
      <c r="AO846">
        <v>1</v>
      </c>
      <c r="AP846">
        <v>1</v>
      </c>
      <c r="AQ846">
        <v>0</v>
      </c>
      <c r="AR846">
        <v>0</v>
      </c>
      <c r="AS846" t="s">
        <v>3</v>
      </c>
      <c r="AT846">
        <v>0.04</v>
      </c>
      <c r="AU846" t="s">
        <v>167</v>
      </c>
      <c r="AV846">
        <v>0</v>
      </c>
      <c r="AW846">
        <v>2</v>
      </c>
      <c r="AX846">
        <v>36172498</v>
      </c>
      <c r="AY846">
        <v>1</v>
      </c>
      <c r="AZ846">
        <v>0</v>
      </c>
      <c r="BA846">
        <v>830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Y846*Source!I1170</f>
        <v>8.0000000000000002E-3</v>
      </c>
      <c r="CY846">
        <f>AB846</f>
        <v>445.46</v>
      </c>
      <c r="CZ846">
        <f>AF846</f>
        <v>31.26</v>
      </c>
      <c r="DA846">
        <f>AJ846</f>
        <v>14.25</v>
      </c>
      <c r="DB846">
        <f>ROUND((ROUND(AT846*CZ846,2)*1.25),6)</f>
        <v>1.5625</v>
      </c>
      <c r="DC846">
        <f>ROUND((ROUND(AT846*AG846,2)*1.25),6)</f>
        <v>0.67500000000000004</v>
      </c>
    </row>
    <row r="847" spans="1:107">
      <c r="A847">
        <f>ROW(Source!A1170)</f>
        <v>1170</v>
      </c>
      <c r="B847">
        <v>33525518</v>
      </c>
      <c r="C847">
        <v>36172495</v>
      </c>
      <c r="D847">
        <v>29174913</v>
      </c>
      <c r="E847">
        <v>1</v>
      </c>
      <c r="F847">
        <v>1</v>
      </c>
      <c r="G847">
        <v>1</v>
      </c>
      <c r="H847">
        <v>2</v>
      </c>
      <c r="I847" t="s">
        <v>606</v>
      </c>
      <c r="J847" t="s">
        <v>607</v>
      </c>
      <c r="K847" t="s">
        <v>608</v>
      </c>
      <c r="L847">
        <v>1368</v>
      </c>
      <c r="N847">
        <v>1011</v>
      </c>
      <c r="O847" t="s">
        <v>585</v>
      </c>
      <c r="P847" t="s">
        <v>585</v>
      </c>
      <c r="Q847">
        <v>1</v>
      </c>
      <c r="W847">
        <v>0</v>
      </c>
      <c r="X847">
        <v>458544584</v>
      </c>
      <c r="Y847">
        <v>0.1875</v>
      </c>
      <c r="AA847">
        <v>0</v>
      </c>
      <c r="AB847">
        <v>908.31</v>
      </c>
      <c r="AC847">
        <v>367.72</v>
      </c>
      <c r="AD847">
        <v>0</v>
      </c>
      <c r="AE847">
        <v>0</v>
      </c>
      <c r="AF847">
        <v>87.17</v>
      </c>
      <c r="AG847">
        <v>11.6</v>
      </c>
      <c r="AH847">
        <v>0</v>
      </c>
      <c r="AI847">
        <v>1</v>
      </c>
      <c r="AJ847">
        <v>10.42</v>
      </c>
      <c r="AK847">
        <v>31.7</v>
      </c>
      <c r="AL847">
        <v>1</v>
      </c>
      <c r="AN847">
        <v>0</v>
      </c>
      <c r="AO847">
        <v>1</v>
      </c>
      <c r="AP847">
        <v>1</v>
      </c>
      <c r="AQ847">
        <v>0</v>
      </c>
      <c r="AR847">
        <v>0</v>
      </c>
      <c r="AS847" t="s">
        <v>3</v>
      </c>
      <c r="AT847">
        <v>0.15</v>
      </c>
      <c r="AU847" t="s">
        <v>167</v>
      </c>
      <c r="AV847">
        <v>0</v>
      </c>
      <c r="AW847">
        <v>2</v>
      </c>
      <c r="AX847">
        <v>36172499</v>
      </c>
      <c r="AY847">
        <v>1</v>
      </c>
      <c r="AZ847">
        <v>0</v>
      </c>
      <c r="BA847">
        <v>831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Y847*Source!I1170</f>
        <v>0.03</v>
      </c>
      <c r="CY847">
        <f>AB847</f>
        <v>908.31</v>
      </c>
      <c r="CZ847">
        <f>AF847</f>
        <v>87.17</v>
      </c>
      <c r="DA847">
        <f>AJ847</f>
        <v>10.42</v>
      </c>
      <c r="DB847">
        <f>ROUND((ROUND(AT847*CZ847,2)*1.25),6)</f>
        <v>16.350000000000001</v>
      </c>
      <c r="DC847">
        <f>ROUND((ROUND(AT847*AG847,2)*1.25),6)</f>
        <v>2.1749999999999998</v>
      </c>
    </row>
    <row r="848" spans="1:107">
      <c r="A848">
        <f>ROW(Source!A1170)</f>
        <v>1170</v>
      </c>
      <c r="B848">
        <v>33525518</v>
      </c>
      <c r="C848">
        <v>36172495</v>
      </c>
      <c r="D848">
        <v>29108696</v>
      </c>
      <c r="E848">
        <v>1</v>
      </c>
      <c r="F848">
        <v>1</v>
      </c>
      <c r="G848">
        <v>1</v>
      </c>
      <c r="H848">
        <v>3</v>
      </c>
      <c r="I848" t="s">
        <v>609</v>
      </c>
      <c r="J848" t="s">
        <v>610</v>
      </c>
      <c r="K848" t="s">
        <v>611</v>
      </c>
      <c r="L848">
        <v>1354</v>
      </c>
      <c r="N848">
        <v>1010</v>
      </c>
      <c r="O848" t="s">
        <v>238</v>
      </c>
      <c r="P848" t="s">
        <v>238</v>
      </c>
      <c r="Q848">
        <v>1</v>
      </c>
      <c r="W848">
        <v>0</v>
      </c>
      <c r="X848">
        <v>2109155817</v>
      </c>
      <c r="Y848">
        <v>56.6</v>
      </c>
      <c r="AA848">
        <v>299.08</v>
      </c>
      <c r="AB848">
        <v>0</v>
      </c>
      <c r="AC848">
        <v>0</v>
      </c>
      <c r="AD848">
        <v>0</v>
      </c>
      <c r="AE848">
        <v>67.209999999999994</v>
      </c>
      <c r="AF848">
        <v>0</v>
      </c>
      <c r="AG848">
        <v>0</v>
      </c>
      <c r="AH848">
        <v>0</v>
      </c>
      <c r="AI848">
        <v>4.45</v>
      </c>
      <c r="AJ848">
        <v>1</v>
      </c>
      <c r="AK848">
        <v>1</v>
      </c>
      <c r="AL848">
        <v>1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3</v>
      </c>
      <c r="AT848">
        <v>56.6</v>
      </c>
      <c r="AU848" t="s">
        <v>3</v>
      </c>
      <c r="AV848">
        <v>0</v>
      </c>
      <c r="AW848">
        <v>2</v>
      </c>
      <c r="AX848">
        <v>36172500</v>
      </c>
      <c r="AY848">
        <v>1</v>
      </c>
      <c r="AZ848">
        <v>0</v>
      </c>
      <c r="BA848">
        <v>832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Y848*Source!I1170</f>
        <v>9.0560000000000009</v>
      </c>
      <c r="CY848">
        <f>AA848</f>
        <v>299.08</v>
      </c>
      <c r="CZ848">
        <f>AE848</f>
        <v>67.209999999999994</v>
      </c>
      <c r="DA848">
        <f>AI848</f>
        <v>4.45</v>
      </c>
      <c r="DB848">
        <f>ROUND(ROUND(AT848*CZ848,2),6)</f>
        <v>3804.09</v>
      </c>
      <c r="DC848">
        <f>ROUND(ROUND(AT848*AG848,2),6)</f>
        <v>0</v>
      </c>
    </row>
    <row r="849" spans="1:107">
      <c r="A849">
        <f>ROW(Source!A1170)</f>
        <v>1170</v>
      </c>
      <c r="B849">
        <v>33525518</v>
      </c>
      <c r="C849">
        <v>36172495</v>
      </c>
      <c r="D849">
        <v>29109720</v>
      </c>
      <c r="E849">
        <v>1</v>
      </c>
      <c r="F849">
        <v>1</v>
      </c>
      <c r="G849">
        <v>1</v>
      </c>
      <c r="H849">
        <v>3</v>
      </c>
      <c r="I849" t="s">
        <v>172</v>
      </c>
      <c r="J849" t="s">
        <v>175</v>
      </c>
      <c r="K849" t="s">
        <v>173</v>
      </c>
      <c r="L849">
        <v>1301</v>
      </c>
      <c r="N849">
        <v>1003</v>
      </c>
      <c r="O849" t="s">
        <v>174</v>
      </c>
      <c r="P849" t="s">
        <v>174</v>
      </c>
      <c r="Q849">
        <v>1</v>
      </c>
      <c r="W849">
        <v>0</v>
      </c>
      <c r="X849">
        <v>-716496253</v>
      </c>
      <c r="Y849">
        <v>100</v>
      </c>
      <c r="AA849">
        <v>108.23</v>
      </c>
      <c r="AB849">
        <v>0</v>
      </c>
      <c r="AC849">
        <v>0</v>
      </c>
      <c r="AD849">
        <v>0</v>
      </c>
      <c r="AE849">
        <v>131.99</v>
      </c>
      <c r="AF849">
        <v>0</v>
      </c>
      <c r="AG849">
        <v>0</v>
      </c>
      <c r="AH849">
        <v>0</v>
      </c>
      <c r="AI849">
        <v>0.82</v>
      </c>
      <c r="AJ849">
        <v>1</v>
      </c>
      <c r="AK849">
        <v>1</v>
      </c>
      <c r="AL849">
        <v>1</v>
      </c>
      <c r="AN849">
        <v>0</v>
      </c>
      <c r="AO849">
        <v>0</v>
      </c>
      <c r="AP849">
        <v>0</v>
      </c>
      <c r="AQ849">
        <v>0</v>
      </c>
      <c r="AR849">
        <v>0</v>
      </c>
      <c r="AS849" t="s">
        <v>3</v>
      </c>
      <c r="AT849">
        <v>100</v>
      </c>
      <c r="AU849" t="s">
        <v>3</v>
      </c>
      <c r="AV849">
        <v>0</v>
      </c>
      <c r="AW849">
        <v>1</v>
      </c>
      <c r="AX849">
        <v>-1</v>
      </c>
      <c r="AY849">
        <v>0</v>
      </c>
      <c r="AZ849">
        <v>0</v>
      </c>
      <c r="BA849" t="s">
        <v>3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Y849*Source!I1170</f>
        <v>16</v>
      </c>
      <c r="CY849">
        <f>AA849</f>
        <v>108.23</v>
      </c>
      <c r="CZ849">
        <f>AE849</f>
        <v>131.99</v>
      </c>
      <c r="DA849">
        <f>AI849</f>
        <v>0.82</v>
      </c>
      <c r="DB849">
        <f>ROUND(ROUND(AT849*CZ849,2),6)</f>
        <v>13199</v>
      </c>
      <c r="DC849">
        <f>ROUND(ROUND(AT849*AG849,2),6)</f>
        <v>0</v>
      </c>
    </row>
    <row r="850" spans="1:107">
      <c r="A850">
        <f>ROW(Source!A1170)</f>
        <v>1170</v>
      </c>
      <c r="B850">
        <v>33525518</v>
      </c>
      <c r="C850">
        <v>36172495</v>
      </c>
      <c r="D850">
        <v>29115197</v>
      </c>
      <c r="E850">
        <v>1</v>
      </c>
      <c r="F850">
        <v>1</v>
      </c>
      <c r="G850">
        <v>1</v>
      </c>
      <c r="H850">
        <v>3</v>
      </c>
      <c r="I850" t="s">
        <v>612</v>
      </c>
      <c r="J850" t="s">
        <v>613</v>
      </c>
      <c r="K850" t="s">
        <v>614</v>
      </c>
      <c r="L850">
        <v>1354</v>
      </c>
      <c r="N850">
        <v>1010</v>
      </c>
      <c r="O850" t="s">
        <v>238</v>
      </c>
      <c r="P850" t="s">
        <v>238</v>
      </c>
      <c r="Q850">
        <v>1</v>
      </c>
      <c r="W850">
        <v>0</v>
      </c>
      <c r="X850">
        <v>-1208533646</v>
      </c>
      <c r="Y850">
        <v>400</v>
      </c>
      <c r="AA850">
        <v>3.65</v>
      </c>
      <c r="AB850">
        <v>0</v>
      </c>
      <c r="AC850">
        <v>0</v>
      </c>
      <c r="AD850">
        <v>0</v>
      </c>
      <c r="AE850">
        <v>0.5</v>
      </c>
      <c r="AF850">
        <v>0</v>
      </c>
      <c r="AG850">
        <v>0</v>
      </c>
      <c r="AH850">
        <v>0</v>
      </c>
      <c r="AI850">
        <v>7.29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400</v>
      </c>
      <c r="AU850" t="s">
        <v>3</v>
      </c>
      <c r="AV850">
        <v>0</v>
      </c>
      <c r="AW850">
        <v>2</v>
      </c>
      <c r="AX850">
        <v>36172502</v>
      </c>
      <c r="AY850">
        <v>1</v>
      </c>
      <c r="AZ850">
        <v>0</v>
      </c>
      <c r="BA850">
        <v>834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Y850*Source!I1170</f>
        <v>64</v>
      </c>
      <c r="CY850">
        <f>AA850</f>
        <v>3.65</v>
      </c>
      <c r="CZ850">
        <f>AE850</f>
        <v>0.5</v>
      </c>
      <c r="DA850">
        <f>AI850</f>
        <v>7.29</v>
      </c>
      <c r="DB850">
        <f>ROUND(ROUND(AT850*CZ850,2),6)</f>
        <v>200</v>
      </c>
      <c r="DC850">
        <f>ROUND(ROUND(AT850*AG850,2),6)</f>
        <v>0</v>
      </c>
    </row>
    <row r="851" spans="1:107">
      <c r="A851">
        <f>ROW(Source!A1172)</f>
        <v>1172</v>
      </c>
      <c r="B851">
        <v>33525518</v>
      </c>
      <c r="C851">
        <v>36172507</v>
      </c>
      <c r="D851">
        <v>18413230</v>
      </c>
      <c r="E851">
        <v>1</v>
      </c>
      <c r="F851">
        <v>1</v>
      </c>
      <c r="G851">
        <v>1</v>
      </c>
      <c r="H851">
        <v>1</v>
      </c>
      <c r="I851" t="s">
        <v>615</v>
      </c>
      <c r="J851" t="s">
        <v>3</v>
      </c>
      <c r="K851" t="s">
        <v>616</v>
      </c>
      <c r="L851">
        <v>1369</v>
      </c>
      <c r="N851">
        <v>1013</v>
      </c>
      <c r="O851" t="s">
        <v>579</v>
      </c>
      <c r="P851" t="s">
        <v>579</v>
      </c>
      <c r="Q851">
        <v>1</v>
      </c>
      <c r="W851">
        <v>0</v>
      </c>
      <c r="X851">
        <v>355262106</v>
      </c>
      <c r="Y851">
        <v>191.44049999999999</v>
      </c>
      <c r="AA851">
        <v>0</v>
      </c>
      <c r="AB851">
        <v>0</v>
      </c>
      <c r="AC851">
        <v>0</v>
      </c>
      <c r="AD851">
        <v>260.99</v>
      </c>
      <c r="AE851">
        <v>0</v>
      </c>
      <c r="AF851">
        <v>0</v>
      </c>
      <c r="AG851">
        <v>0</v>
      </c>
      <c r="AH851">
        <v>260.99</v>
      </c>
      <c r="AI851">
        <v>1</v>
      </c>
      <c r="AJ851">
        <v>1</v>
      </c>
      <c r="AK851">
        <v>1</v>
      </c>
      <c r="AL851">
        <v>1</v>
      </c>
      <c r="AN851">
        <v>0</v>
      </c>
      <c r="AO851">
        <v>1</v>
      </c>
      <c r="AP851">
        <v>1</v>
      </c>
      <c r="AQ851">
        <v>0</v>
      </c>
      <c r="AR851">
        <v>0</v>
      </c>
      <c r="AS851" t="s">
        <v>3</v>
      </c>
      <c r="AT851">
        <v>166.47</v>
      </c>
      <c r="AU851" t="s">
        <v>168</v>
      </c>
      <c r="AV851">
        <v>1</v>
      </c>
      <c r="AW851">
        <v>2</v>
      </c>
      <c r="AX851">
        <v>36172508</v>
      </c>
      <c r="AY851">
        <v>1</v>
      </c>
      <c r="AZ851">
        <v>0</v>
      </c>
      <c r="BA851">
        <v>835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Y851*Source!I1172</f>
        <v>18.378287999999998</v>
      </c>
      <c r="CY851">
        <f>AD851</f>
        <v>260.99</v>
      </c>
      <c r="CZ851">
        <f>AH851</f>
        <v>260.99</v>
      </c>
      <c r="DA851">
        <f>AL851</f>
        <v>1</v>
      </c>
      <c r="DB851">
        <f>ROUND((ROUND(AT851*CZ851,2)*1.15),6)</f>
        <v>49964.061500000003</v>
      </c>
      <c r="DC851">
        <f>ROUND((ROUND(AT851*AG851,2)*1.15),6)</f>
        <v>0</v>
      </c>
    </row>
    <row r="852" spans="1:107">
      <c r="A852">
        <f>ROW(Source!A1172)</f>
        <v>1172</v>
      </c>
      <c r="B852">
        <v>33525518</v>
      </c>
      <c r="C852">
        <v>36172507</v>
      </c>
      <c r="D852">
        <v>121548</v>
      </c>
      <c r="E852">
        <v>1</v>
      </c>
      <c r="F852">
        <v>1</v>
      </c>
      <c r="G852">
        <v>1</v>
      </c>
      <c r="H852">
        <v>1</v>
      </c>
      <c r="I852" t="s">
        <v>30</v>
      </c>
      <c r="J852" t="s">
        <v>3</v>
      </c>
      <c r="K852" t="s">
        <v>580</v>
      </c>
      <c r="L852">
        <v>608254</v>
      </c>
      <c r="N852">
        <v>1013</v>
      </c>
      <c r="O852" t="s">
        <v>581</v>
      </c>
      <c r="P852" t="s">
        <v>581</v>
      </c>
      <c r="Q852">
        <v>1</v>
      </c>
      <c r="W852">
        <v>0</v>
      </c>
      <c r="X852">
        <v>-185737400</v>
      </c>
      <c r="Y852">
        <v>0.1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1</v>
      </c>
      <c r="AJ852">
        <v>1</v>
      </c>
      <c r="AK852">
        <v>1</v>
      </c>
      <c r="AL852">
        <v>1</v>
      </c>
      <c r="AN852">
        <v>0</v>
      </c>
      <c r="AO852">
        <v>1</v>
      </c>
      <c r="AP852">
        <v>1</v>
      </c>
      <c r="AQ852">
        <v>0</v>
      </c>
      <c r="AR852">
        <v>0</v>
      </c>
      <c r="AS852" t="s">
        <v>3</v>
      </c>
      <c r="AT852">
        <v>0.08</v>
      </c>
      <c r="AU852" t="s">
        <v>167</v>
      </c>
      <c r="AV852">
        <v>2</v>
      </c>
      <c r="AW852">
        <v>2</v>
      </c>
      <c r="AX852">
        <v>36172509</v>
      </c>
      <c r="AY852">
        <v>1</v>
      </c>
      <c r="AZ852">
        <v>0</v>
      </c>
      <c r="BA852">
        <v>836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Y852*Source!I1172</f>
        <v>9.6000000000000009E-3</v>
      </c>
      <c r="CY852">
        <f>AD852</f>
        <v>0</v>
      </c>
      <c r="CZ852">
        <f>AH852</f>
        <v>0</v>
      </c>
      <c r="DA852">
        <f>AL852</f>
        <v>1</v>
      </c>
      <c r="DB852">
        <f>ROUND((ROUND(AT852*CZ852,2)*1.25),6)</f>
        <v>0</v>
      </c>
      <c r="DC852">
        <f>ROUND((ROUND(AT852*AG852,2)*1.25),6)</f>
        <v>0</v>
      </c>
    </row>
    <row r="853" spans="1:107">
      <c r="A853">
        <f>ROW(Source!A1172)</f>
        <v>1172</v>
      </c>
      <c r="B853">
        <v>33525518</v>
      </c>
      <c r="C853">
        <v>36172507</v>
      </c>
      <c r="D853">
        <v>29172556</v>
      </c>
      <c r="E853">
        <v>1</v>
      </c>
      <c r="F853">
        <v>1</v>
      </c>
      <c r="G853">
        <v>1</v>
      </c>
      <c r="H853">
        <v>2</v>
      </c>
      <c r="I853" t="s">
        <v>582</v>
      </c>
      <c r="J853" t="s">
        <v>583</v>
      </c>
      <c r="K853" t="s">
        <v>584</v>
      </c>
      <c r="L853">
        <v>1368</v>
      </c>
      <c r="N853">
        <v>1011</v>
      </c>
      <c r="O853" t="s">
        <v>585</v>
      </c>
      <c r="P853" t="s">
        <v>585</v>
      </c>
      <c r="Q853">
        <v>1</v>
      </c>
      <c r="W853">
        <v>0</v>
      </c>
      <c r="X853">
        <v>-1302720870</v>
      </c>
      <c r="Y853">
        <v>0.1</v>
      </c>
      <c r="AA853">
        <v>0</v>
      </c>
      <c r="AB853">
        <v>445.46</v>
      </c>
      <c r="AC853">
        <v>427.95</v>
      </c>
      <c r="AD853">
        <v>0</v>
      </c>
      <c r="AE853">
        <v>0</v>
      </c>
      <c r="AF853">
        <v>31.26</v>
      </c>
      <c r="AG853">
        <v>13.5</v>
      </c>
      <c r="AH853">
        <v>0</v>
      </c>
      <c r="AI853">
        <v>1</v>
      </c>
      <c r="AJ853">
        <v>14.25</v>
      </c>
      <c r="AK853">
        <v>31.7</v>
      </c>
      <c r="AL853">
        <v>1</v>
      </c>
      <c r="AN853">
        <v>0</v>
      </c>
      <c r="AO853">
        <v>1</v>
      </c>
      <c r="AP853">
        <v>1</v>
      </c>
      <c r="AQ853">
        <v>0</v>
      </c>
      <c r="AR853">
        <v>0</v>
      </c>
      <c r="AS853" t="s">
        <v>3</v>
      </c>
      <c r="AT853">
        <v>0.08</v>
      </c>
      <c r="AU853" t="s">
        <v>167</v>
      </c>
      <c r="AV853">
        <v>0</v>
      </c>
      <c r="AW853">
        <v>2</v>
      </c>
      <c r="AX853">
        <v>36172510</v>
      </c>
      <c r="AY853">
        <v>1</v>
      </c>
      <c r="AZ853">
        <v>0</v>
      </c>
      <c r="BA853">
        <v>837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Y853*Source!I1172</f>
        <v>9.6000000000000009E-3</v>
      </c>
      <c r="CY853">
        <f>AB853</f>
        <v>445.46</v>
      </c>
      <c r="CZ853">
        <f>AF853</f>
        <v>31.26</v>
      </c>
      <c r="DA853">
        <f>AJ853</f>
        <v>14.25</v>
      </c>
      <c r="DB853">
        <f>ROUND((ROUND(AT853*CZ853,2)*1.25),6)</f>
        <v>3.125</v>
      </c>
      <c r="DC853">
        <f>ROUND((ROUND(AT853*AG853,2)*1.25),6)</f>
        <v>1.35</v>
      </c>
    </row>
    <row r="854" spans="1:107">
      <c r="A854">
        <f>ROW(Source!A1172)</f>
        <v>1172</v>
      </c>
      <c r="B854">
        <v>33525518</v>
      </c>
      <c r="C854">
        <v>36172507</v>
      </c>
      <c r="D854">
        <v>29174591</v>
      </c>
      <c r="E854">
        <v>1</v>
      </c>
      <c r="F854">
        <v>1</v>
      </c>
      <c r="G854">
        <v>1</v>
      </c>
      <c r="H854">
        <v>2</v>
      </c>
      <c r="I854" t="s">
        <v>617</v>
      </c>
      <c r="J854" t="s">
        <v>618</v>
      </c>
      <c r="K854" t="s">
        <v>619</v>
      </c>
      <c r="L854">
        <v>1368</v>
      </c>
      <c r="N854">
        <v>1011</v>
      </c>
      <c r="O854" t="s">
        <v>585</v>
      </c>
      <c r="P854" t="s">
        <v>585</v>
      </c>
      <c r="Q854">
        <v>1</v>
      </c>
      <c r="W854">
        <v>0</v>
      </c>
      <c r="X854">
        <v>1598042632</v>
      </c>
      <c r="Y854">
        <v>0.32500000000000001</v>
      </c>
      <c r="AA854">
        <v>0</v>
      </c>
      <c r="AB854">
        <v>9.4700000000000006</v>
      </c>
      <c r="AC854">
        <v>0</v>
      </c>
      <c r="AD854">
        <v>0</v>
      </c>
      <c r="AE854">
        <v>0</v>
      </c>
      <c r="AF854">
        <v>0.95</v>
      </c>
      <c r="AG854">
        <v>0</v>
      </c>
      <c r="AH854">
        <v>0</v>
      </c>
      <c r="AI854">
        <v>1</v>
      </c>
      <c r="AJ854">
        <v>9.9700000000000006</v>
      </c>
      <c r="AK854">
        <v>31.7</v>
      </c>
      <c r="AL854">
        <v>1</v>
      </c>
      <c r="AN854">
        <v>0</v>
      </c>
      <c r="AO854">
        <v>1</v>
      </c>
      <c r="AP854">
        <v>1</v>
      </c>
      <c r="AQ854">
        <v>0</v>
      </c>
      <c r="AR854">
        <v>0</v>
      </c>
      <c r="AS854" t="s">
        <v>3</v>
      </c>
      <c r="AT854">
        <v>0.26</v>
      </c>
      <c r="AU854" t="s">
        <v>167</v>
      </c>
      <c r="AV854">
        <v>0</v>
      </c>
      <c r="AW854">
        <v>2</v>
      </c>
      <c r="AX854">
        <v>36172511</v>
      </c>
      <c r="AY854">
        <v>1</v>
      </c>
      <c r="AZ854">
        <v>0</v>
      </c>
      <c r="BA854">
        <v>838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Y854*Source!I1172</f>
        <v>3.1200000000000002E-2</v>
      </c>
      <c r="CY854">
        <f>AB854</f>
        <v>9.4700000000000006</v>
      </c>
      <c r="CZ854">
        <f>AF854</f>
        <v>0.95</v>
      </c>
      <c r="DA854">
        <f>AJ854</f>
        <v>9.9700000000000006</v>
      </c>
      <c r="DB854">
        <f>ROUND((ROUND(AT854*CZ854,2)*1.25),6)</f>
        <v>0.3125</v>
      </c>
      <c r="DC854">
        <f>ROUND((ROUND(AT854*AG854,2)*1.25),6)</f>
        <v>0</v>
      </c>
    </row>
    <row r="855" spans="1:107">
      <c r="A855">
        <f>ROW(Source!A1172)</f>
        <v>1172</v>
      </c>
      <c r="B855">
        <v>33525518</v>
      </c>
      <c r="C855">
        <v>36172507</v>
      </c>
      <c r="D855">
        <v>29174913</v>
      </c>
      <c r="E855">
        <v>1</v>
      </c>
      <c r="F855">
        <v>1</v>
      </c>
      <c r="G855">
        <v>1</v>
      </c>
      <c r="H855">
        <v>2</v>
      </c>
      <c r="I855" t="s">
        <v>606</v>
      </c>
      <c r="J855" t="s">
        <v>607</v>
      </c>
      <c r="K855" t="s">
        <v>608</v>
      </c>
      <c r="L855">
        <v>1368</v>
      </c>
      <c r="N855">
        <v>1011</v>
      </c>
      <c r="O855" t="s">
        <v>585</v>
      </c>
      <c r="P855" t="s">
        <v>585</v>
      </c>
      <c r="Q855">
        <v>1</v>
      </c>
      <c r="W855">
        <v>0</v>
      </c>
      <c r="X855">
        <v>458544584</v>
      </c>
      <c r="Y855">
        <v>0.625</v>
      </c>
      <c r="AA855">
        <v>0</v>
      </c>
      <c r="AB855">
        <v>908.31</v>
      </c>
      <c r="AC855">
        <v>367.72</v>
      </c>
      <c r="AD855">
        <v>0</v>
      </c>
      <c r="AE855">
        <v>0</v>
      </c>
      <c r="AF855">
        <v>87.17</v>
      </c>
      <c r="AG855">
        <v>11.6</v>
      </c>
      <c r="AH855">
        <v>0</v>
      </c>
      <c r="AI855">
        <v>1</v>
      </c>
      <c r="AJ855">
        <v>10.42</v>
      </c>
      <c r="AK855">
        <v>31.7</v>
      </c>
      <c r="AL855">
        <v>1</v>
      </c>
      <c r="AN855">
        <v>0</v>
      </c>
      <c r="AO855">
        <v>1</v>
      </c>
      <c r="AP855">
        <v>1</v>
      </c>
      <c r="AQ855">
        <v>0</v>
      </c>
      <c r="AR855">
        <v>0</v>
      </c>
      <c r="AS855" t="s">
        <v>3</v>
      </c>
      <c r="AT855">
        <v>0.5</v>
      </c>
      <c r="AU855" t="s">
        <v>167</v>
      </c>
      <c r="AV855">
        <v>0</v>
      </c>
      <c r="AW855">
        <v>2</v>
      </c>
      <c r="AX855">
        <v>36172512</v>
      </c>
      <c r="AY855">
        <v>1</v>
      </c>
      <c r="AZ855">
        <v>0</v>
      </c>
      <c r="BA855">
        <v>839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Y855*Source!I1172</f>
        <v>0.06</v>
      </c>
      <c r="CY855">
        <f>AB855</f>
        <v>908.31</v>
      </c>
      <c r="CZ855">
        <f>AF855</f>
        <v>87.17</v>
      </c>
      <c r="DA855">
        <f>AJ855</f>
        <v>10.42</v>
      </c>
      <c r="DB855">
        <f>ROUND((ROUND(AT855*CZ855,2)*1.25),6)</f>
        <v>54.487499999999997</v>
      </c>
      <c r="DC855">
        <f>ROUND((ROUND(AT855*AG855,2)*1.25),6)</f>
        <v>7.25</v>
      </c>
    </row>
    <row r="856" spans="1:107">
      <c r="A856">
        <f>ROW(Source!A1172)</f>
        <v>1172</v>
      </c>
      <c r="B856">
        <v>33525518</v>
      </c>
      <c r="C856">
        <v>36172507</v>
      </c>
      <c r="D856">
        <v>29107800</v>
      </c>
      <c r="E856">
        <v>1</v>
      </c>
      <c r="F856">
        <v>1</v>
      </c>
      <c r="G856">
        <v>1</v>
      </c>
      <c r="H856">
        <v>3</v>
      </c>
      <c r="I856" t="s">
        <v>620</v>
      </c>
      <c r="J856" t="s">
        <v>621</v>
      </c>
      <c r="K856" t="s">
        <v>622</v>
      </c>
      <c r="L856">
        <v>1346</v>
      </c>
      <c r="N856">
        <v>1009</v>
      </c>
      <c r="O856" t="s">
        <v>191</v>
      </c>
      <c r="P856" t="s">
        <v>191</v>
      </c>
      <c r="Q856">
        <v>1</v>
      </c>
      <c r="W856">
        <v>0</v>
      </c>
      <c r="X856">
        <v>-1570619850</v>
      </c>
      <c r="Y856">
        <v>0.2</v>
      </c>
      <c r="AA856">
        <v>46.61</v>
      </c>
      <c r="AB856">
        <v>0</v>
      </c>
      <c r="AC856">
        <v>0</v>
      </c>
      <c r="AD856">
        <v>0</v>
      </c>
      <c r="AE856">
        <v>1.81</v>
      </c>
      <c r="AF856">
        <v>0</v>
      </c>
      <c r="AG856">
        <v>0</v>
      </c>
      <c r="AH856">
        <v>0</v>
      </c>
      <c r="AI856">
        <v>25.75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0</v>
      </c>
      <c r="AQ856">
        <v>0</v>
      </c>
      <c r="AR856">
        <v>0</v>
      </c>
      <c r="AS856" t="s">
        <v>3</v>
      </c>
      <c r="AT856">
        <v>0.2</v>
      </c>
      <c r="AU856" t="s">
        <v>3</v>
      </c>
      <c r="AV856">
        <v>0</v>
      </c>
      <c r="AW856">
        <v>2</v>
      </c>
      <c r="AX856">
        <v>36172513</v>
      </c>
      <c r="AY856">
        <v>1</v>
      </c>
      <c r="AZ856">
        <v>0</v>
      </c>
      <c r="BA856">
        <v>840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Y856*Source!I1172</f>
        <v>1.9200000000000002E-2</v>
      </c>
      <c r="CY856">
        <f>AA856</f>
        <v>46.61</v>
      </c>
      <c r="CZ856">
        <f>AE856</f>
        <v>1.81</v>
      </c>
      <c r="DA856">
        <f>AI856</f>
        <v>25.75</v>
      </c>
      <c r="DB856">
        <f>ROUND(ROUND(AT856*CZ856,2),6)</f>
        <v>0.36</v>
      </c>
      <c r="DC856">
        <f>ROUND(ROUND(AT856*AG856,2),6)</f>
        <v>0</v>
      </c>
    </row>
    <row r="857" spans="1:107">
      <c r="A857">
        <f>ROW(Source!A1172)</f>
        <v>1172</v>
      </c>
      <c r="B857">
        <v>33525518</v>
      </c>
      <c r="C857">
        <v>36172507</v>
      </c>
      <c r="D857">
        <v>29109348</v>
      </c>
      <c r="E857">
        <v>1</v>
      </c>
      <c r="F857">
        <v>1</v>
      </c>
      <c r="G857">
        <v>1</v>
      </c>
      <c r="H857">
        <v>3</v>
      </c>
      <c r="I857" t="s">
        <v>189</v>
      </c>
      <c r="J857" t="s">
        <v>192</v>
      </c>
      <c r="K857" t="s">
        <v>190</v>
      </c>
      <c r="L857">
        <v>1346</v>
      </c>
      <c r="N857">
        <v>1009</v>
      </c>
      <c r="O857" t="s">
        <v>191</v>
      </c>
      <c r="P857" t="s">
        <v>191</v>
      </c>
      <c r="Q857">
        <v>1</v>
      </c>
      <c r="W857">
        <v>0</v>
      </c>
      <c r="X857">
        <v>-1686930993</v>
      </c>
      <c r="Y857">
        <v>8.8958329999999997</v>
      </c>
      <c r="AA857">
        <v>129.44</v>
      </c>
      <c r="AB857">
        <v>0</v>
      </c>
      <c r="AC857">
        <v>0</v>
      </c>
      <c r="AD857">
        <v>0</v>
      </c>
      <c r="AE857">
        <v>22.91</v>
      </c>
      <c r="AF857">
        <v>0</v>
      </c>
      <c r="AG857">
        <v>0</v>
      </c>
      <c r="AH857">
        <v>0</v>
      </c>
      <c r="AI857">
        <v>5.65</v>
      </c>
      <c r="AJ857">
        <v>1</v>
      </c>
      <c r="AK857">
        <v>1</v>
      </c>
      <c r="AL857">
        <v>1</v>
      </c>
      <c r="AN857">
        <v>0</v>
      </c>
      <c r="AO857">
        <v>0</v>
      </c>
      <c r="AP857">
        <v>0</v>
      </c>
      <c r="AQ857">
        <v>0</v>
      </c>
      <c r="AR857">
        <v>0</v>
      </c>
      <c r="AS857" t="s">
        <v>3</v>
      </c>
      <c r="AT857">
        <v>8.8958329999999997</v>
      </c>
      <c r="AU857" t="s">
        <v>3</v>
      </c>
      <c r="AV857">
        <v>0</v>
      </c>
      <c r="AW857">
        <v>1</v>
      </c>
      <c r="AX857">
        <v>-1</v>
      </c>
      <c r="AY857">
        <v>0</v>
      </c>
      <c r="AZ857">
        <v>0</v>
      </c>
      <c r="BA857" t="s">
        <v>3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Y857*Source!I1172</f>
        <v>0.853999968</v>
      </c>
      <c r="CY857">
        <f>AA857</f>
        <v>129.44</v>
      </c>
      <c r="CZ857">
        <f>AE857</f>
        <v>22.91</v>
      </c>
      <c r="DA857">
        <f>AI857</f>
        <v>5.65</v>
      </c>
      <c r="DB857">
        <f>ROUND(ROUND(AT857*CZ857,2),6)</f>
        <v>203.8</v>
      </c>
      <c r="DC857">
        <f>ROUND(ROUND(AT857*AG857,2),6)</f>
        <v>0</v>
      </c>
    </row>
    <row r="858" spans="1:107">
      <c r="A858">
        <f>ROW(Source!A1172)</f>
        <v>1172</v>
      </c>
      <c r="B858">
        <v>33525518</v>
      </c>
      <c r="C858">
        <v>36172507</v>
      </c>
      <c r="D858">
        <v>29109411</v>
      </c>
      <c r="E858">
        <v>1</v>
      </c>
      <c r="F858">
        <v>1</v>
      </c>
      <c r="G858">
        <v>1</v>
      </c>
      <c r="H858">
        <v>3</v>
      </c>
      <c r="I858" t="s">
        <v>623</v>
      </c>
      <c r="J858" t="s">
        <v>624</v>
      </c>
      <c r="K858" t="s">
        <v>625</v>
      </c>
      <c r="L858">
        <v>1346</v>
      </c>
      <c r="N858">
        <v>1009</v>
      </c>
      <c r="O858" t="s">
        <v>191</v>
      </c>
      <c r="P858" t="s">
        <v>191</v>
      </c>
      <c r="Q858">
        <v>1</v>
      </c>
      <c r="W858">
        <v>0</v>
      </c>
      <c r="X858">
        <v>-1130535485</v>
      </c>
      <c r="Y858">
        <v>30</v>
      </c>
      <c r="AA858">
        <v>50.4</v>
      </c>
      <c r="AB858">
        <v>0</v>
      </c>
      <c r="AC858">
        <v>0</v>
      </c>
      <c r="AD858">
        <v>0</v>
      </c>
      <c r="AE858">
        <v>15.95</v>
      </c>
      <c r="AF858">
        <v>0</v>
      </c>
      <c r="AG858">
        <v>0</v>
      </c>
      <c r="AH858">
        <v>0</v>
      </c>
      <c r="AI858">
        <v>3.16</v>
      </c>
      <c r="AJ858">
        <v>1</v>
      </c>
      <c r="AK858">
        <v>1</v>
      </c>
      <c r="AL858">
        <v>1</v>
      </c>
      <c r="AN858">
        <v>0</v>
      </c>
      <c r="AO858">
        <v>1</v>
      </c>
      <c r="AP858">
        <v>0</v>
      </c>
      <c r="AQ858">
        <v>0</v>
      </c>
      <c r="AR858">
        <v>0</v>
      </c>
      <c r="AS858" t="s">
        <v>3</v>
      </c>
      <c r="AT858">
        <v>30</v>
      </c>
      <c r="AU858" t="s">
        <v>3</v>
      </c>
      <c r="AV858">
        <v>0</v>
      </c>
      <c r="AW858">
        <v>2</v>
      </c>
      <c r="AX858">
        <v>36172514</v>
      </c>
      <c r="AY858">
        <v>1</v>
      </c>
      <c r="AZ858">
        <v>0</v>
      </c>
      <c r="BA858">
        <v>841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Y858*Source!I1172</f>
        <v>2.88</v>
      </c>
      <c r="CY858">
        <f>AA858</f>
        <v>50.4</v>
      </c>
      <c r="CZ858">
        <f>AE858</f>
        <v>15.95</v>
      </c>
      <c r="DA858">
        <f>AI858</f>
        <v>3.16</v>
      </c>
      <c r="DB858">
        <f>ROUND(ROUND(AT858*CZ858,2),6)</f>
        <v>478.5</v>
      </c>
      <c r="DC858">
        <f>ROUND(ROUND(AT858*AG858,2),6)</f>
        <v>0</v>
      </c>
    </row>
    <row r="859" spans="1:107">
      <c r="A859">
        <f>ROW(Source!A1172)</f>
        <v>1172</v>
      </c>
      <c r="B859">
        <v>33525518</v>
      </c>
      <c r="C859">
        <v>36172507</v>
      </c>
      <c r="D859">
        <v>29109648</v>
      </c>
      <c r="E859">
        <v>1</v>
      </c>
      <c r="F859">
        <v>1</v>
      </c>
      <c r="G859">
        <v>1</v>
      </c>
      <c r="H859">
        <v>3</v>
      </c>
      <c r="I859" t="s">
        <v>182</v>
      </c>
      <c r="J859" t="s">
        <v>185</v>
      </c>
      <c r="K859" t="s">
        <v>183</v>
      </c>
      <c r="L859">
        <v>1327</v>
      </c>
      <c r="N859">
        <v>1005</v>
      </c>
      <c r="O859" t="s">
        <v>184</v>
      </c>
      <c r="P859" t="s">
        <v>184</v>
      </c>
      <c r="Q859">
        <v>1</v>
      </c>
      <c r="W859">
        <v>0</v>
      </c>
      <c r="X859">
        <v>-1326923709</v>
      </c>
      <c r="Y859">
        <v>105</v>
      </c>
      <c r="AA859">
        <v>226.72</v>
      </c>
      <c r="AB859">
        <v>0</v>
      </c>
      <c r="AC859">
        <v>0</v>
      </c>
      <c r="AD859">
        <v>0</v>
      </c>
      <c r="AE859">
        <v>377.87</v>
      </c>
      <c r="AF859">
        <v>0</v>
      </c>
      <c r="AG859">
        <v>0</v>
      </c>
      <c r="AH859">
        <v>0</v>
      </c>
      <c r="AI859">
        <v>0.6</v>
      </c>
      <c r="AJ859">
        <v>1</v>
      </c>
      <c r="AK859">
        <v>1</v>
      </c>
      <c r="AL859">
        <v>1</v>
      </c>
      <c r="AN859">
        <v>0</v>
      </c>
      <c r="AO859">
        <v>0</v>
      </c>
      <c r="AP859">
        <v>0</v>
      </c>
      <c r="AQ859">
        <v>0</v>
      </c>
      <c r="AR859">
        <v>0</v>
      </c>
      <c r="AS859" t="s">
        <v>3</v>
      </c>
      <c r="AT859">
        <v>105</v>
      </c>
      <c r="AU859" t="s">
        <v>3</v>
      </c>
      <c r="AV859">
        <v>0</v>
      </c>
      <c r="AW859">
        <v>1</v>
      </c>
      <c r="AX859">
        <v>-1</v>
      </c>
      <c r="AY859">
        <v>0</v>
      </c>
      <c r="AZ859">
        <v>0</v>
      </c>
      <c r="BA859" t="s">
        <v>3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Y859*Source!I1172</f>
        <v>10.08</v>
      </c>
      <c r="CY859">
        <f>AA859</f>
        <v>226.72</v>
      </c>
      <c r="CZ859">
        <f>AE859</f>
        <v>377.87</v>
      </c>
      <c r="DA859">
        <f>AI859</f>
        <v>0.6</v>
      </c>
      <c r="DB859">
        <f>ROUND(ROUND(AT859*CZ859,2),6)</f>
        <v>39676.35</v>
      </c>
      <c r="DC859">
        <f>ROUND(ROUND(AT859*AG859,2),6)</f>
        <v>0</v>
      </c>
    </row>
    <row r="860" spans="1:107">
      <c r="A860">
        <f>ROW(Source!A1175)</f>
        <v>1175</v>
      </c>
      <c r="B860">
        <v>33525518</v>
      </c>
      <c r="C860">
        <v>36172523</v>
      </c>
      <c r="D860">
        <v>18407150</v>
      </c>
      <c r="E860">
        <v>1</v>
      </c>
      <c r="F860">
        <v>1</v>
      </c>
      <c r="G860">
        <v>1</v>
      </c>
      <c r="H860">
        <v>1</v>
      </c>
      <c r="I860" t="s">
        <v>595</v>
      </c>
      <c r="J860" t="s">
        <v>3</v>
      </c>
      <c r="K860" t="s">
        <v>596</v>
      </c>
      <c r="L860">
        <v>1369</v>
      </c>
      <c r="N860">
        <v>1013</v>
      </c>
      <c r="O860" t="s">
        <v>579</v>
      </c>
      <c r="P860" t="s">
        <v>579</v>
      </c>
      <c r="Q860">
        <v>1</v>
      </c>
      <c r="W860">
        <v>0</v>
      </c>
      <c r="X860">
        <v>-931037793</v>
      </c>
      <c r="Y860">
        <v>41.100999999999999</v>
      </c>
      <c r="AA860">
        <v>0</v>
      </c>
      <c r="AB860">
        <v>0</v>
      </c>
      <c r="AC860">
        <v>0</v>
      </c>
      <c r="AD860">
        <v>242.51</v>
      </c>
      <c r="AE860">
        <v>0</v>
      </c>
      <c r="AF860">
        <v>0</v>
      </c>
      <c r="AG860">
        <v>0</v>
      </c>
      <c r="AH860">
        <v>242.51</v>
      </c>
      <c r="AI860">
        <v>1</v>
      </c>
      <c r="AJ860">
        <v>1</v>
      </c>
      <c r="AK860">
        <v>1</v>
      </c>
      <c r="AL860">
        <v>1</v>
      </c>
      <c r="AN860">
        <v>0</v>
      </c>
      <c r="AO860">
        <v>1</v>
      </c>
      <c r="AP860">
        <v>1</v>
      </c>
      <c r="AQ860">
        <v>0</v>
      </c>
      <c r="AR860">
        <v>0</v>
      </c>
      <c r="AS860" t="s">
        <v>3</v>
      </c>
      <c r="AT860">
        <v>35.74</v>
      </c>
      <c r="AU860" t="s">
        <v>168</v>
      </c>
      <c r="AV860">
        <v>1</v>
      </c>
      <c r="AW860">
        <v>2</v>
      </c>
      <c r="AX860">
        <v>36172524</v>
      </c>
      <c r="AY860">
        <v>1</v>
      </c>
      <c r="AZ860">
        <v>0</v>
      </c>
      <c r="BA860">
        <v>844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Y860*Source!I1175</f>
        <v>44.800090000000004</v>
      </c>
      <c r="CY860">
        <f>AD860</f>
        <v>242.51</v>
      </c>
      <c r="CZ860">
        <f>AH860</f>
        <v>242.51</v>
      </c>
      <c r="DA860">
        <f>AL860</f>
        <v>1</v>
      </c>
      <c r="DB860">
        <f>ROUND((ROUND(AT860*CZ860,2)*1.15),6)</f>
        <v>9967.4064999999991</v>
      </c>
      <c r="DC860">
        <f>ROUND((ROUND(AT860*AG860,2)*1.15),6)</f>
        <v>0</v>
      </c>
    </row>
    <row r="861" spans="1:107">
      <c r="A861">
        <f>ROW(Source!A1175)</f>
        <v>1175</v>
      </c>
      <c r="B861">
        <v>33525518</v>
      </c>
      <c r="C861">
        <v>36172523</v>
      </c>
      <c r="D861">
        <v>121548</v>
      </c>
      <c r="E861">
        <v>1</v>
      </c>
      <c r="F861">
        <v>1</v>
      </c>
      <c r="G861">
        <v>1</v>
      </c>
      <c r="H861">
        <v>1</v>
      </c>
      <c r="I861" t="s">
        <v>30</v>
      </c>
      <c r="J861" t="s">
        <v>3</v>
      </c>
      <c r="K861" t="s">
        <v>580</v>
      </c>
      <c r="L861">
        <v>608254</v>
      </c>
      <c r="N861">
        <v>1013</v>
      </c>
      <c r="O861" t="s">
        <v>581</v>
      </c>
      <c r="P861" t="s">
        <v>581</v>
      </c>
      <c r="Q861">
        <v>1</v>
      </c>
      <c r="W861">
        <v>0</v>
      </c>
      <c r="X861">
        <v>-185737400</v>
      </c>
      <c r="Y861">
        <v>0.22499999999999998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1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1</v>
      </c>
      <c r="AQ861">
        <v>0</v>
      </c>
      <c r="AR861">
        <v>0</v>
      </c>
      <c r="AS861" t="s">
        <v>3</v>
      </c>
      <c r="AT861">
        <v>0.18</v>
      </c>
      <c r="AU861" t="s">
        <v>167</v>
      </c>
      <c r="AV861">
        <v>2</v>
      </c>
      <c r="AW861">
        <v>2</v>
      </c>
      <c r="AX861">
        <v>36172525</v>
      </c>
      <c r="AY861">
        <v>1</v>
      </c>
      <c r="AZ861">
        <v>0</v>
      </c>
      <c r="BA861">
        <v>845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Y861*Source!I1175</f>
        <v>0.24525</v>
      </c>
      <c r="CY861">
        <f>AD861</f>
        <v>0</v>
      </c>
      <c r="CZ861">
        <f>AH861</f>
        <v>0</v>
      </c>
      <c r="DA861">
        <f>AL861</f>
        <v>1</v>
      </c>
      <c r="DB861">
        <f>ROUND((ROUND(AT861*CZ861,2)*1.25),6)</f>
        <v>0</v>
      </c>
      <c r="DC861">
        <f>ROUND((ROUND(AT861*AG861,2)*1.25),6)</f>
        <v>0</v>
      </c>
    </row>
    <row r="862" spans="1:107">
      <c r="A862">
        <f>ROW(Source!A1175)</f>
        <v>1175</v>
      </c>
      <c r="B862">
        <v>33525518</v>
      </c>
      <c r="C862">
        <v>36172523</v>
      </c>
      <c r="D862">
        <v>29172556</v>
      </c>
      <c r="E862">
        <v>1</v>
      </c>
      <c r="F862">
        <v>1</v>
      </c>
      <c r="G862">
        <v>1</v>
      </c>
      <c r="H862">
        <v>2</v>
      </c>
      <c r="I862" t="s">
        <v>582</v>
      </c>
      <c r="J862" t="s">
        <v>583</v>
      </c>
      <c r="K862" t="s">
        <v>584</v>
      </c>
      <c r="L862">
        <v>1368</v>
      </c>
      <c r="N862">
        <v>1011</v>
      </c>
      <c r="O862" t="s">
        <v>585</v>
      </c>
      <c r="P862" t="s">
        <v>585</v>
      </c>
      <c r="Q862">
        <v>1</v>
      </c>
      <c r="W862">
        <v>0</v>
      </c>
      <c r="X862">
        <v>-1302720870</v>
      </c>
      <c r="Y862">
        <v>0.22499999999999998</v>
      </c>
      <c r="AA862">
        <v>0</v>
      </c>
      <c r="AB862">
        <v>445.46</v>
      </c>
      <c r="AC862">
        <v>427.95</v>
      </c>
      <c r="AD862">
        <v>0</v>
      </c>
      <c r="AE862">
        <v>0</v>
      </c>
      <c r="AF862">
        <v>31.26</v>
      </c>
      <c r="AG862">
        <v>13.5</v>
      </c>
      <c r="AH862">
        <v>0</v>
      </c>
      <c r="AI862">
        <v>1</v>
      </c>
      <c r="AJ862">
        <v>14.25</v>
      </c>
      <c r="AK862">
        <v>31.7</v>
      </c>
      <c r="AL862">
        <v>1</v>
      </c>
      <c r="AN862">
        <v>0</v>
      </c>
      <c r="AO862">
        <v>1</v>
      </c>
      <c r="AP862">
        <v>1</v>
      </c>
      <c r="AQ862">
        <v>0</v>
      </c>
      <c r="AR862">
        <v>0</v>
      </c>
      <c r="AS862" t="s">
        <v>3</v>
      </c>
      <c r="AT862">
        <v>0.18</v>
      </c>
      <c r="AU862" t="s">
        <v>167</v>
      </c>
      <c r="AV862">
        <v>0</v>
      </c>
      <c r="AW862">
        <v>2</v>
      </c>
      <c r="AX862">
        <v>36172526</v>
      </c>
      <c r="AY862">
        <v>1</v>
      </c>
      <c r="AZ862">
        <v>0</v>
      </c>
      <c r="BA862">
        <v>846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Y862*Source!I1175</f>
        <v>0.24525</v>
      </c>
      <c r="CY862">
        <f>AB862</f>
        <v>445.46</v>
      </c>
      <c r="CZ862">
        <f>AF862</f>
        <v>31.26</v>
      </c>
      <c r="DA862">
        <f>AJ862</f>
        <v>14.25</v>
      </c>
      <c r="DB862">
        <f>ROUND((ROUND(AT862*CZ862,2)*1.25),6)</f>
        <v>7.0374999999999996</v>
      </c>
      <c r="DC862">
        <f>ROUND((ROUND(AT862*AG862,2)*1.25),6)</f>
        <v>3.0375000000000001</v>
      </c>
    </row>
    <row r="863" spans="1:107">
      <c r="A863">
        <f>ROW(Source!A1175)</f>
        <v>1175</v>
      </c>
      <c r="B863">
        <v>33525518</v>
      </c>
      <c r="C863">
        <v>36172523</v>
      </c>
      <c r="D863">
        <v>29174591</v>
      </c>
      <c r="E863">
        <v>1</v>
      </c>
      <c r="F863">
        <v>1</v>
      </c>
      <c r="G863">
        <v>1</v>
      </c>
      <c r="H863">
        <v>2</v>
      </c>
      <c r="I863" t="s">
        <v>617</v>
      </c>
      <c r="J863" t="s">
        <v>618</v>
      </c>
      <c r="K863" t="s">
        <v>619</v>
      </c>
      <c r="L863">
        <v>1368</v>
      </c>
      <c r="N863">
        <v>1011</v>
      </c>
      <c r="O863" t="s">
        <v>585</v>
      </c>
      <c r="P863" t="s">
        <v>585</v>
      </c>
      <c r="Q863">
        <v>1</v>
      </c>
      <c r="W863">
        <v>0</v>
      </c>
      <c r="X863">
        <v>1598042632</v>
      </c>
      <c r="Y863">
        <v>0.4</v>
      </c>
      <c r="AA863">
        <v>0</v>
      </c>
      <c r="AB863">
        <v>9.4700000000000006</v>
      </c>
      <c r="AC863">
        <v>0</v>
      </c>
      <c r="AD863">
        <v>0</v>
      </c>
      <c r="AE863">
        <v>0</v>
      </c>
      <c r="AF863">
        <v>0.95</v>
      </c>
      <c r="AG863">
        <v>0</v>
      </c>
      <c r="AH863">
        <v>0</v>
      </c>
      <c r="AI863">
        <v>1</v>
      </c>
      <c r="AJ863">
        <v>9.9700000000000006</v>
      </c>
      <c r="AK863">
        <v>31.7</v>
      </c>
      <c r="AL863">
        <v>1</v>
      </c>
      <c r="AN863">
        <v>0</v>
      </c>
      <c r="AO863">
        <v>1</v>
      </c>
      <c r="AP863">
        <v>1</v>
      </c>
      <c r="AQ863">
        <v>0</v>
      </c>
      <c r="AR863">
        <v>0</v>
      </c>
      <c r="AS863" t="s">
        <v>3</v>
      </c>
      <c r="AT863">
        <v>0.32</v>
      </c>
      <c r="AU863" t="s">
        <v>167</v>
      </c>
      <c r="AV863">
        <v>0</v>
      </c>
      <c r="AW863">
        <v>2</v>
      </c>
      <c r="AX863">
        <v>36172527</v>
      </c>
      <c r="AY863">
        <v>1</v>
      </c>
      <c r="AZ863">
        <v>0</v>
      </c>
      <c r="BA863">
        <v>847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Y863*Source!I1175</f>
        <v>0.43600000000000005</v>
      </c>
      <c r="CY863">
        <f>AB863</f>
        <v>9.4700000000000006</v>
      </c>
      <c r="CZ863">
        <f>AF863</f>
        <v>0.95</v>
      </c>
      <c r="DA863">
        <f>AJ863</f>
        <v>9.9700000000000006</v>
      </c>
      <c r="DB863">
        <f>ROUND((ROUND(AT863*CZ863,2)*1.25),6)</f>
        <v>0.375</v>
      </c>
      <c r="DC863">
        <f>ROUND((ROUND(AT863*AG863,2)*1.25),6)</f>
        <v>0</v>
      </c>
    </row>
    <row r="864" spans="1:107">
      <c r="A864">
        <f>ROW(Source!A1175)</f>
        <v>1175</v>
      </c>
      <c r="B864">
        <v>33525518</v>
      </c>
      <c r="C864">
        <v>36172523</v>
      </c>
      <c r="D864">
        <v>29174913</v>
      </c>
      <c r="E864">
        <v>1</v>
      </c>
      <c r="F864">
        <v>1</v>
      </c>
      <c r="G864">
        <v>1</v>
      </c>
      <c r="H864">
        <v>2</v>
      </c>
      <c r="I864" t="s">
        <v>606</v>
      </c>
      <c r="J864" t="s">
        <v>607</v>
      </c>
      <c r="K864" t="s">
        <v>608</v>
      </c>
      <c r="L864">
        <v>1368</v>
      </c>
      <c r="N864">
        <v>1011</v>
      </c>
      <c r="O864" t="s">
        <v>585</v>
      </c>
      <c r="P864" t="s">
        <v>585</v>
      </c>
      <c r="Q864">
        <v>1</v>
      </c>
      <c r="W864">
        <v>0</v>
      </c>
      <c r="X864">
        <v>458544584</v>
      </c>
      <c r="Y864">
        <v>0.32500000000000001</v>
      </c>
      <c r="AA864">
        <v>0</v>
      </c>
      <c r="AB864">
        <v>908.31</v>
      </c>
      <c r="AC864">
        <v>367.72</v>
      </c>
      <c r="AD864">
        <v>0</v>
      </c>
      <c r="AE864">
        <v>0</v>
      </c>
      <c r="AF864">
        <v>87.17</v>
      </c>
      <c r="AG864">
        <v>11.6</v>
      </c>
      <c r="AH864">
        <v>0</v>
      </c>
      <c r="AI864">
        <v>1</v>
      </c>
      <c r="AJ864">
        <v>10.42</v>
      </c>
      <c r="AK864">
        <v>31.7</v>
      </c>
      <c r="AL864">
        <v>1</v>
      </c>
      <c r="AN864">
        <v>0</v>
      </c>
      <c r="AO864">
        <v>1</v>
      </c>
      <c r="AP864">
        <v>1</v>
      </c>
      <c r="AQ864">
        <v>0</v>
      </c>
      <c r="AR864">
        <v>0</v>
      </c>
      <c r="AS864" t="s">
        <v>3</v>
      </c>
      <c r="AT864">
        <v>0.26</v>
      </c>
      <c r="AU864" t="s">
        <v>167</v>
      </c>
      <c r="AV864">
        <v>0</v>
      </c>
      <c r="AW864">
        <v>2</v>
      </c>
      <c r="AX864">
        <v>36172528</v>
      </c>
      <c r="AY864">
        <v>1</v>
      </c>
      <c r="AZ864">
        <v>0</v>
      </c>
      <c r="BA864">
        <v>848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Y864*Source!I1175</f>
        <v>0.35425000000000006</v>
      </c>
      <c r="CY864">
        <f>AB864</f>
        <v>908.31</v>
      </c>
      <c r="CZ864">
        <f>AF864</f>
        <v>87.17</v>
      </c>
      <c r="DA864">
        <f>AJ864</f>
        <v>10.42</v>
      </c>
      <c r="DB864">
        <f>ROUND((ROUND(AT864*CZ864,2)*1.25),6)</f>
        <v>28.324999999999999</v>
      </c>
      <c r="DC864">
        <f>ROUND((ROUND(AT864*AG864,2)*1.25),6)</f>
        <v>3.7749999999999999</v>
      </c>
    </row>
    <row r="865" spans="1:107">
      <c r="A865">
        <f>ROW(Source!A1175)</f>
        <v>1175</v>
      </c>
      <c r="B865">
        <v>33525518</v>
      </c>
      <c r="C865">
        <v>36172523</v>
      </c>
      <c r="D865">
        <v>29109162</v>
      </c>
      <c r="E865">
        <v>1</v>
      </c>
      <c r="F865">
        <v>1</v>
      </c>
      <c r="G865">
        <v>1</v>
      </c>
      <c r="H865">
        <v>3</v>
      </c>
      <c r="I865" t="s">
        <v>626</v>
      </c>
      <c r="J865" t="s">
        <v>627</v>
      </c>
      <c r="K865" t="s">
        <v>628</v>
      </c>
      <c r="L865">
        <v>1327</v>
      </c>
      <c r="N865">
        <v>1005</v>
      </c>
      <c r="O865" t="s">
        <v>184</v>
      </c>
      <c r="P865" t="s">
        <v>184</v>
      </c>
      <c r="Q865">
        <v>1</v>
      </c>
      <c r="W865">
        <v>0</v>
      </c>
      <c r="X865">
        <v>2002905425</v>
      </c>
      <c r="Y865">
        <v>21</v>
      </c>
      <c r="AA865">
        <v>32.950000000000003</v>
      </c>
      <c r="AB865">
        <v>0</v>
      </c>
      <c r="AC865">
        <v>0</v>
      </c>
      <c r="AD865">
        <v>0</v>
      </c>
      <c r="AE865">
        <v>5.71</v>
      </c>
      <c r="AF865">
        <v>0</v>
      </c>
      <c r="AG865">
        <v>0</v>
      </c>
      <c r="AH865">
        <v>0</v>
      </c>
      <c r="AI865">
        <v>5.77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3</v>
      </c>
      <c r="AT865">
        <v>21</v>
      </c>
      <c r="AU865" t="s">
        <v>3</v>
      </c>
      <c r="AV865">
        <v>0</v>
      </c>
      <c r="AW865">
        <v>2</v>
      </c>
      <c r="AX865">
        <v>36172529</v>
      </c>
      <c r="AY865">
        <v>1</v>
      </c>
      <c r="AZ865">
        <v>0</v>
      </c>
      <c r="BA865">
        <v>849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Y865*Source!I1175</f>
        <v>22.89</v>
      </c>
      <c r="CY865">
        <f>AA865</f>
        <v>32.950000000000003</v>
      </c>
      <c r="CZ865">
        <f>AE865</f>
        <v>5.71</v>
      </c>
      <c r="DA865">
        <f>AI865</f>
        <v>5.77</v>
      </c>
      <c r="DB865">
        <f>ROUND(ROUND(AT865*CZ865,2),6)</f>
        <v>119.91</v>
      </c>
      <c r="DC865">
        <f>ROUND(ROUND(AT865*AG865,2),6)</f>
        <v>0</v>
      </c>
    </row>
    <row r="866" spans="1:107">
      <c r="A866">
        <f>ROW(Source!A1175)</f>
        <v>1175</v>
      </c>
      <c r="B866">
        <v>33525518</v>
      </c>
      <c r="C866">
        <v>36172523</v>
      </c>
      <c r="D866">
        <v>29131086</v>
      </c>
      <c r="E866">
        <v>1</v>
      </c>
      <c r="F866">
        <v>1</v>
      </c>
      <c r="G866">
        <v>1</v>
      </c>
      <c r="H866">
        <v>3</v>
      </c>
      <c r="I866" t="s">
        <v>629</v>
      </c>
      <c r="J866" t="s">
        <v>630</v>
      </c>
      <c r="K866" t="s">
        <v>631</v>
      </c>
      <c r="L866">
        <v>1339</v>
      </c>
      <c r="N866">
        <v>1007</v>
      </c>
      <c r="O866" t="s">
        <v>591</v>
      </c>
      <c r="P866" t="s">
        <v>591</v>
      </c>
      <c r="Q866">
        <v>1</v>
      </c>
      <c r="W866">
        <v>0</v>
      </c>
      <c r="X866">
        <v>135382931</v>
      </c>
      <c r="Y866">
        <v>0.82</v>
      </c>
      <c r="AA866">
        <v>6540.43</v>
      </c>
      <c r="AB866">
        <v>0</v>
      </c>
      <c r="AC866">
        <v>0</v>
      </c>
      <c r="AD866">
        <v>0</v>
      </c>
      <c r="AE866">
        <v>1970.01</v>
      </c>
      <c r="AF866">
        <v>0</v>
      </c>
      <c r="AG866">
        <v>0</v>
      </c>
      <c r="AH866">
        <v>0</v>
      </c>
      <c r="AI866">
        <v>3.32</v>
      </c>
      <c r="AJ866">
        <v>1</v>
      </c>
      <c r="AK866">
        <v>1</v>
      </c>
      <c r="AL866">
        <v>1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3</v>
      </c>
      <c r="AT866">
        <v>0.82</v>
      </c>
      <c r="AU866" t="s">
        <v>3</v>
      </c>
      <c r="AV866">
        <v>0</v>
      </c>
      <c r="AW866">
        <v>2</v>
      </c>
      <c r="AX866">
        <v>36172530</v>
      </c>
      <c r="AY866">
        <v>1</v>
      </c>
      <c r="AZ866">
        <v>0</v>
      </c>
      <c r="BA866">
        <v>850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Y866*Source!I1175</f>
        <v>0.89380000000000004</v>
      </c>
      <c r="CY866">
        <f>AA866</f>
        <v>6540.43</v>
      </c>
      <c r="CZ866">
        <f>AE866</f>
        <v>1970.01</v>
      </c>
      <c r="DA866">
        <f>AI866</f>
        <v>3.32</v>
      </c>
      <c r="DB866">
        <f>ROUND(ROUND(AT866*CZ866,2),6)</f>
        <v>1615.41</v>
      </c>
      <c r="DC866">
        <f>ROUND(ROUND(AT866*AG866,2),6)</f>
        <v>0</v>
      </c>
    </row>
    <row r="867" spans="1:107">
      <c r="A867">
        <f>ROW(Source!A1176)</f>
        <v>1176</v>
      </c>
      <c r="B867">
        <v>33525518</v>
      </c>
      <c r="C867">
        <v>36172531</v>
      </c>
      <c r="D867">
        <v>18407150</v>
      </c>
      <c r="E867">
        <v>1</v>
      </c>
      <c r="F867">
        <v>1</v>
      </c>
      <c r="G867">
        <v>1</v>
      </c>
      <c r="H867">
        <v>1</v>
      </c>
      <c r="I867" t="s">
        <v>595</v>
      </c>
      <c r="J867" t="s">
        <v>3</v>
      </c>
      <c r="K867" t="s">
        <v>596</v>
      </c>
      <c r="L867">
        <v>1369</v>
      </c>
      <c r="N867">
        <v>1013</v>
      </c>
      <c r="O867" t="s">
        <v>579</v>
      </c>
      <c r="P867" t="s">
        <v>579</v>
      </c>
      <c r="Q867">
        <v>1</v>
      </c>
      <c r="W867">
        <v>0</v>
      </c>
      <c r="X867">
        <v>-931037793</v>
      </c>
      <c r="Y867">
        <v>69.827999999999989</v>
      </c>
      <c r="AA867">
        <v>0</v>
      </c>
      <c r="AB867">
        <v>0</v>
      </c>
      <c r="AC867">
        <v>0</v>
      </c>
      <c r="AD867">
        <v>242.51</v>
      </c>
      <c r="AE867">
        <v>0</v>
      </c>
      <c r="AF867">
        <v>0</v>
      </c>
      <c r="AG867">
        <v>0</v>
      </c>
      <c r="AH867">
        <v>242.51</v>
      </c>
      <c r="AI867">
        <v>1</v>
      </c>
      <c r="AJ867">
        <v>1</v>
      </c>
      <c r="AK867">
        <v>1</v>
      </c>
      <c r="AL867">
        <v>1</v>
      </c>
      <c r="AN867">
        <v>0</v>
      </c>
      <c r="AO867">
        <v>1</v>
      </c>
      <c r="AP867">
        <v>1</v>
      </c>
      <c r="AQ867">
        <v>0</v>
      </c>
      <c r="AR867">
        <v>0</v>
      </c>
      <c r="AS867" t="s">
        <v>3</v>
      </c>
      <c r="AT867">
        <v>60.72</v>
      </c>
      <c r="AU867" t="s">
        <v>168</v>
      </c>
      <c r="AV867">
        <v>1</v>
      </c>
      <c r="AW867">
        <v>2</v>
      </c>
      <c r="AX867">
        <v>36172532</v>
      </c>
      <c r="AY867">
        <v>1</v>
      </c>
      <c r="AZ867">
        <v>0</v>
      </c>
      <c r="BA867">
        <v>851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Y867*Source!I1176</f>
        <v>76.112519999999989</v>
      </c>
      <c r="CY867">
        <f>AD867</f>
        <v>242.51</v>
      </c>
      <c r="CZ867">
        <f>AH867</f>
        <v>242.51</v>
      </c>
      <c r="DA867">
        <f>AL867</f>
        <v>1</v>
      </c>
      <c r="DB867">
        <f>ROUND((ROUND(AT867*CZ867,2)*1.15),6)</f>
        <v>16933.9915</v>
      </c>
      <c r="DC867">
        <f>ROUND((ROUND(AT867*AG867,2)*1.15),6)</f>
        <v>0</v>
      </c>
    </row>
    <row r="868" spans="1:107">
      <c r="A868">
        <f>ROW(Source!A1176)</f>
        <v>1176</v>
      </c>
      <c r="B868">
        <v>33525518</v>
      </c>
      <c r="C868">
        <v>36172531</v>
      </c>
      <c r="D868">
        <v>121548</v>
      </c>
      <c r="E868">
        <v>1</v>
      </c>
      <c r="F868">
        <v>1</v>
      </c>
      <c r="G868">
        <v>1</v>
      </c>
      <c r="H868">
        <v>1</v>
      </c>
      <c r="I868" t="s">
        <v>30</v>
      </c>
      <c r="J868" t="s">
        <v>3</v>
      </c>
      <c r="K868" t="s">
        <v>580</v>
      </c>
      <c r="L868">
        <v>608254</v>
      </c>
      <c r="N868">
        <v>1013</v>
      </c>
      <c r="O868" t="s">
        <v>581</v>
      </c>
      <c r="P868" t="s">
        <v>581</v>
      </c>
      <c r="Q868">
        <v>1</v>
      </c>
      <c r="W868">
        <v>0</v>
      </c>
      <c r="X868">
        <v>-185737400</v>
      </c>
      <c r="Y868">
        <v>0.72499999999999998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1</v>
      </c>
      <c r="AQ868">
        <v>0</v>
      </c>
      <c r="AR868">
        <v>0</v>
      </c>
      <c r="AS868" t="s">
        <v>3</v>
      </c>
      <c r="AT868">
        <v>0.57999999999999996</v>
      </c>
      <c r="AU868" t="s">
        <v>167</v>
      </c>
      <c r="AV868">
        <v>2</v>
      </c>
      <c r="AW868">
        <v>2</v>
      </c>
      <c r="AX868">
        <v>36172533</v>
      </c>
      <c r="AY868">
        <v>1</v>
      </c>
      <c r="AZ868">
        <v>0</v>
      </c>
      <c r="BA868">
        <v>852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Y868*Source!I1176</f>
        <v>0.79025000000000001</v>
      </c>
      <c r="CY868">
        <f>AD868</f>
        <v>0</v>
      </c>
      <c r="CZ868">
        <f>AH868</f>
        <v>0</v>
      </c>
      <c r="DA868">
        <f>AL868</f>
        <v>1</v>
      </c>
      <c r="DB868">
        <f>ROUND((ROUND(AT868*CZ868,2)*1.25),6)</f>
        <v>0</v>
      </c>
      <c r="DC868">
        <f>ROUND((ROUND(AT868*AG868,2)*1.25),6)</f>
        <v>0</v>
      </c>
    </row>
    <row r="869" spans="1:107">
      <c r="A869">
        <f>ROW(Source!A1176)</f>
        <v>1176</v>
      </c>
      <c r="B869">
        <v>33525518</v>
      </c>
      <c r="C869">
        <v>36172531</v>
      </c>
      <c r="D869">
        <v>29172556</v>
      </c>
      <c r="E869">
        <v>1</v>
      </c>
      <c r="F869">
        <v>1</v>
      </c>
      <c r="G869">
        <v>1</v>
      </c>
      <c r="H869">
        <v>2</v>
      </c>
      <c r="I869" t="s">
        <v>582</v>
      </c>
      <c r="J869" t="s">
        <v>583</v>
      </c>
      <c r="K869" t="s">
        <v>584</v>
      </c>
      <c r="L869">
        <v>1368</v>
      </c>
      <c r="N869">
        <v>1011</v>
      </c>
      <c r="O869" t="s">
        <v>585</v>
      </c>
      <c r="P869" t="s">
        <v>585</v>
      </c>
      <c r="Q869">
        <v>1</v>
      </c>
      <c r="W869">
        <v>0</v>
      </c>
      <c r="X869">
        <v>-1302720870</v>
      </c>
      <c r="Y869">
        <v>0.72499999999999998</v>
      </c>
      <c r="AA869">
        <v>0</v>
      </c>
      <c r="AB869">
        <v>445.46</v>
      </c>
      <c r="AC869">
        <v>427.95</v>
      </c>
      <c r="AD869">
        <v>0</v>
      </c>
      <c r="AE869">
        <v>0</v>
      </c>
      <c r="AF869">
        <v>31.26</v>
      </c>
      <c r="AG869">
        <v>13.5</v>
      </c>
      <c r="AH869">
        <v>0</v>
      </c>
      <c r="AI869">
        <v>1</v>
      </c>
      <c r="AJ869">
        <v>14.25</v>
      </c>
      <c r="AK869">
        <v>31.7</v>
      </c>
      <c r="AL869">
        <v>1</v>
      </c>
      <c r="AN869">
        <v>0</v>
      </c>
      <c r="AO869">
        <v>1</v>
      </c>
      <c r="AP869">
        <v>1</v>
      </c>
      <c r="AQ869">
        <v>0</v>
      </c>
      <c r="AR869">
        <v>0</v>
      </c>
      <c r="AS869" t="s">
        <v>3</v>
      </c>
      <c r="AT869">
        <v>0.57999999999999996</v>
      </c>
      <c r="AU869" t="s">
        <v>167</v>
      </c>
      <c r="AV869">
        <v>0</v>
      </c>
      <c r="AW869">
        <v>2</v>
      </c>
      <c r="AX869">
        <v>36172534</v>
      </c>
      <c r="AY869">
        <v>1</v>
      </c>
      <c r="AZ869">
        <v>0</v>
      </c>
      <c r="BA869">
        <v>853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Y869*Source!I1176</f>
        <v>0.79025000000000001</v>
      </c>
      <c r="CY869">
        <f>AB869</f>
        <v>445.46</v>
      </c>
      <c r="CZ869">
        <f>AF869</f>
        <v>31.26</v>
      </c>
      <c r="DA869">
        <f>AJ869</f>
        <v>14.25</v>
      </c>
      <c r="DB869">
        <f>ROUND((ROUND(AT869*CZ869,2)*1.25),6)</f>
        <v>22.662500000000001</v>
      </c>
      <c r="DC869">
        <f>ROUND((ROUND(AT869*AG869,2)*1.25),6)</f>
        <v>9.7874999999999996</v>
      </c>
    </row>
    <row r="870" spans="1:107">
      <c r="A870">
        <f>ROW(Source!A1176)</f>
        <v>1176</v>
      </c>
      <c r="B870">
        <v>33525518</v>
      </c>
      <c r="C870">
        <v>36172531</v>
      </c>
      <c r="D870">
        <v>29174591</v>
      </c>
      <c r="E870">
        <v>1</v>
      </c>
      <c r="F870">
        <v>1</v>
      </c>
      <c r="G870">
        <v>1</v>
      </c>
      <c r="H870">
        <v>2</v>
      </c>
      <c r="I870" t="s">
        <v>617</v>
      </c>
      <c r="J870" t="s">
        <v>618</v>
      </c>
      <c r="K870" t="s">
        <v>619</v>
      </c>
      <c r="L870">
        <v>1368</v>
      </c>
      <c r="N870">
        <v>1011</v>
      </c>
      <c r="O870" t="s">
        <v>585</v>
      </c>
      <c r="P870" t="s">
        <v>585</v>
      </c>
      <c r="Q870">
        <v>1</v>
      </c>
      <c r="W870">
        <v>0</v>
      </c>
      <c r="X870">
        <v>1598042632</v>
      </c>
      <c r="Y870">
        <v>1.0249999999999999</v>
      </c>
      <c r="AA870">
        <v>0</v>
      </c>
      <c r="AB870">
        <v>9.4700000000000006</v>
      </c>
      <c r="AC870">
        <v>0</v>
      </c>
      <c r="AD870">
        <v>0</v>
      </c>
      <c r="AE870">
        <v>0</v>
      </c>
      <c r="AF870">
        <v>0.95</v>
      </c>
      <c r="AG870">
        <v>0</v>
      </c>
      <c r="AH870">
        <v>0</v>
      </c>
      <c r="AI870">
        <v>1</v>
      </c>
      <c r="AJ870">
        <v>9.9700000000000006</v>
      </c>
      <c r="AK870">
        <v>31.7</v>
      </c>
      <c r="AL870">
        <v>1</v>
      </c>
      <c r="AN870">
        <v>0</v>
      </c>
      <c r="AO870">
        <v>1</v>
      </c>
      <c r="AP870">
        <v>1</v>
      </c>
      <c r="AQ870">
        <v>0</v>
      </c>
      <c r="AR870">
        <v>0</v>
      </c>
      <c r="AS870" t="s">
        <v>3</v>
      </c>
      <c r="AT870">
        <v>0.82</v>
      </c>
      <c r="AU870" t="s">
        <v>167</v>
      </c>
      <c r="AV870">
        <v>0</v>
      </c>
      <c r="AW870">
        <v>2</v>
      </c>
      <c r="AX870">
        <v>36172535</v>
      </c>
      <c r="AY870">
        <v>1</v>
      </c>
      <c r="AZ870">
        <v>0</v>
      </c>
      <c r="BA870">
        <v>854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Y870*Source!I1176</f>
        <v>1.1172500000000001</v>
      </c>
      <c r="CY870">
        <f>AB870</f>
        <v>9.4700000000000006</v>
      </c>
      <c r="CZ870">
        <f>AF870</f>
        <v>0.95</v>
      </c>
      <c r="DA870">
        <f>AJ870</f>
        <v>9.9700000000000006</v>
      </c>
      <c r="DB870">
        <f>ROUND((ROUND(AT870*CZ870,2)*1.25),6)</f>
        <v>0.97499999999999998</v>
      </c>
      <c r="DC870">
        <f>ROUND((ROUND(AT870*AG870,2)*1.25),6)</f>
        <v>0</v>
      </c>
    </row>
    <row r="871" spans="1:107">
      <c r="A871">
        <f>ROW(Source!A1176)</f>
        <v>1176</v>
      </c>
      <c r="B871">
        <v>33525518</v>
      </c>
      <c r="C871">
        <v>36172531</v>
      </c>
      <c r="D871">
        <v>29174661</v>
      </c>
      <c r="E871">
        <v>1</v>
      </c>
      <c r="F871">
        <v>1</v>
      </c>
      <c r="G871">
        <v>1</v>
      </c>
      <c r="H871">
        <v>2</v>
      </c>
      <c r="I871" t="s">
        <v>632</v>
      </c>
      <c r="J871" t="s">
        <v>633</v>
      </c>
      <c r="K871" t="s">
        <v>634</v>
      </c>
      <c r="L871">
        <v>1368</v>
      </c>
      <c r="N871">
        <v>1011</v>
      </c>
      <c r="O871" t="s">
        <v>585</v>
      </c>
      <c r="P871" t="s">
        <v>585</v>
      </c>
      <c r="Q871">
        <v>1</v>
      </c>
      <c r="W871">
        <v>0</v>
      </c>
      <c r="X871">
        <v>-2115030577</v>
      </c>
      <c r="Y871">
        <v>3.375</v>
      </c>
      <c r="AA871">
        <v>0</v>
      </c>
      <c r="AB871">
        <v>25.44</v>
      </c>
      <c r="AC871">
        <v>0</v>
      </c>
      <c r="AD871">
        <v>0</v>
      </c>
      <c r="AE871">
        <v>0</v>
      </c>
      <c r="AF871">
        <v>2.09</v>
      </c>
      <c r="AG871">
        <v>0</v>
      </c>
      <c r="AH871">
        <v>0</v>
      </c>
      <c r="AI871">
        <v>1</v>
      </c>
      <c r="AJ871">
        <v>12.17</v>
      </c>
      <c r="AK871">
        <v>31.7</v>
      </c>
      <c r="AL871">
        <v>1</v>
      </c>
      <c r="AN871">
        <v>0</v>
      </c>
      <c r="AO871">
        <v>1</v>
      </c>
      <c r="AP871">
        <v>1</v>
      </c>
      <c r="AQ871">
        <v>0</v>
      </c>
      <c r="AR871">
        <v>0</v>
      </c>
      <c r="AS871" t="s">
        <v>3</v>
      </c>
      <c r="AT871">
        <v>2.7</v>
      </c>
      <c r="AU871" t="s">
        <v>167</v>
      </c>
      <c r="AV871">
        <v>0</v>
      </c>
      <c r="AW871">
        <v>2</v>
      </c>
      <c r="AX871">
        <v>36172536</v>
      </c>
      <c r="AY871">
        <v>1</v>
      </c>
      <c r="AZ871">
        <v>0</v>
      </c>
      <c r="BA871">
        <v>855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Y871*Source!I1176</f>
        <v>3.6787500000000004</v>
      </c>
      <c r="CY871">
        <f>AB871</f>
        <v>25.44</v>
      </c>
      <c r="CZ871">
        <f>AF871</f>
        <v>2.09</v>
      </c>
      <c r="DA871">
        <f>AJ871</f>
        <v>12.17</v>
      </c>
      <c r="DB871">
        <f>ROUND((ROUND(AT871*CZ871,2)*1.25),6)</f>
        <v>7.05</v>
      </c>
      <c r="DC871">
        <f>ROUND((ROUND(AT871*AG871,2)*1.25),6)</f>
        <v>0</v>
      </c>
    </row>
    <row r="872" spans="1:107">
      <c r="A872">
        <f>ROW(Source!A1176)</f>
        <v>1176</v>
      </c>
      <c r="B872">
        <v>33525518</v>
      </c>
      <c r="C872">
        <v>36172531</v>
      </c>
      <c r="D872">
        <v>29174913</v>
      </c>
      <c r="E872">
        <v>1</v>
      </c>
      <c r="F872">
        <v>1</v>
      </c>
      <c r="G872">
        <v>1</v>
      </c>
      <c r="H872">
        <v>2</v>
      </c>
      <c r="I872" t="s">
        <v>606</v>
      </c>
      <c r="J872" t="s">
        <v>607</v>
      </c>
      <c r="K872" t="s">
        <v>608</v>
      </c>
      <c r="L872">
        <v>1368</v>
      </c>
      <c r="N872">
        <v>1011</v>
      </c>
      <c r="O872" t="s">
        <v>585</v>
      </c>
      <c r="P872" t="s">
        <v>585</v>
      </c>
      <c r="Q872">
        <v>1</v>
      </c>
      <c r="W872">
        <v>0</v>
      </c>
      <c r="X872">
        <v>458544584</v>
      </c>
      <c r="Y872">
        <v>1.05</v>
      </c>
      <c r="AA872">
        <v>0</v>
      </c>
      <c r="AB872">
        <v>908.31</v>
      </c>
      <c r="AC872">
        <v>367.72</v>
      </c>
      <c r="AD872">
        <v>0</v>
      </c>
      <c r="AE872">
        <v>0</v>
      </c>
      <c r="AF872">
        <v>87.17</v>
      </c>
      <c r="AG872">
        <v>11.6</v>
      </c>
      <c r="AH872">
        <v>0</v>
      </c>
      <c r="AI872">
        <v>1</v>
      </c>
      <c r="AJ872">
        <v>10.42</v>
      </c>
      <c r="AK872">
        <v>31.7</v>
      </c>
      <c r="AL872">
        <v>1</v>
      </c>
      <c r="AN872">
        <v>0</v>
      </c>
      <c r="AO872">
        <v>1</v>
      </c>
      <c r="AP872">
        <v>1</v>
      </c>
      <c r="AQ872">
        <v>0</v>
      </c>
      <c r="AR872">
        <v>0</v>
      </c>
      <c r="AS872" t="s">
        <v>3</v>
      </c>
      <c r="AT872">
        <v>0.84</v>
      </c>
      <c r="AU872" t="s">
        <v>167</v>
      </c>
      <c r="AV872">
        <v>0</v>
      </c>
      <c r="AW872">
        <v>2</v>
      </c>
      <c r="AX872">
        <v>36172537</v>
      </c>
      <c r="AY872">
        <v>1</v>
      </c>
      <c r="AZ872">
        <v>0</v>
      </c>
      <c r="BA872">
        <v>856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Y872*Source!I1176</f>
        <v>1.1445000000000001</v>
      </c>
      <c r="CY872">
        <f>AB872</f>
        <v>908.31</v>
      </c>
      <c r="CZ872">
        <f>AF872</f>
        <v>87.17</v>
      </c>
      <c r="DA872">
        <f>AJ872</f>
        <v>10.42</v>
      </c>
      <c r="DB872">
        <f>ROUND((ROUND(AT872*CZ872,2)*1.25),6)</f>
        <v>91.525000000000006</v>
      </c>
      <c r="DC872">
        <f>ROUND((ROUND(AT872*AG872,2)*1.25),6)</f>
        <v>12.175000000000001</v>
      </c>
    </row>
    <row r="873" spans="1:107">
      <c r="A873">
        <f>ROW(Source!A1176)</f>
        <v>1176</v>
      </c>
      <c r="B873">
        <v>33525518</v>
      </c>
      <c r="C873">
        <v>36172531</v>
      </c>
      <c r="D873">
        <v>29114332</v>
      </c>
      <c r="E873">
        <v>1</v>
      </c>
      <c r="F873">
        <v>1</v>
      </c>
      <c r="G873">
        <v>1</v>
      </c>
      <c r="H873">
        <v>3</v>
      </c>
      <c r="I873" t="s">
        <v>635</v>
      </c>
      <c r="J873" t="s">
        <v>636</v>
      </c>
      <c r="K873" t="s">
        <v>637</v>
      </c>
      <c r="L873">
        <v>1348</v>
      </c>
      <c r="N873">
        <v>1009</v>
      </c>
      <c r="O873" t="s">
        <v>28</v>
      </c>
      <c r="P873" t="s">
        <v>28</v>
      </c>
      <c r="Q873">
        <v>1000</v>
      </c>
      <c r="W873">
        <v>0</v>
      </c>
      <c r="X873">
        <v>233971917</v>
      </c>
      <c r="Y873">
        <v>1.23E-2</v>
      </c>
      <c r="AA873">
        <v>53302.1</v>
      </c>
      <c r="AB873">
        <v>0</v>
      </c>
      <c r="AC873">
        <v>0</v>
      </c>
      <c r="AD873">
        <v>0</v>
      </c>
      <c r="AE873">
        <v>11978</v>
      </c>
      <c r="AF873">
        <v>0</v>
      </c>
      <c r="AG873">
        <v>0</v>
      </c>
      <c r="AH873">
        <v>0</v>
      </c>
      <c r="AI873">
        <v>4.45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3</v>
      </c>
      <c r="AT873">
        <v>1.23E-2</v>
      </c>
      <c r="AU873" t="s">
        <v>3</v>
      </c>
      <c r="AV873">
        <v>0</v>
      </c>
      <c r="AW873">
        <v>2</v>
      </c>
      <c r="AX873">
        <v>36172538</v>
      </c>
      <c r="AY873">
        <v>1</v>
      </c>
      <c r="AZ873">
        <v>0</v>
      </c>
      <c r="BA873">
        <v>857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Y873*Source!I1176</f>
        <v>1.3407000000000001E-2</v>
      </c>
      <c r="CY873">
        <f>AA873</f>
        <v>53302.1</v>
      </c>
      <c r="CZ873">
        <f>AE873</f>
        <v>11978</v>
      </c>
      <c r="DA873">
        <f>AI873</f>
        <v>4.45</v>
      </c>
      <c r="DB873">
        <f>ROUND(ROUND(AT873*CZ873,2),6)</f>
        <v>147.33000000000001</v>
      </c>
      <c r="DC873">
        <f>ROUND(ROUND(AT873*AG873,2),6)</f>
        <v>0</v>
      </c>
    </row>
    <row r="874" spans="1:107">
      <c r="A874">
        <f>ROW(Source!A1176)</f>
        <v>1176</v>
      </c>
      <c r="B874">
        <v>33525518</v>
      </c>
      <c r="C874">
        <v>36172531</v>
      </c>
      <c r="D874">
        <v>29130788</v>
      </c>
      <c r="E874">
        <v>1</v>
      </c>
      <c r="F874">
        <v>1</v>
      </c>
      <c r="G874">
        <v>1</v>
      </c>
      <c r="H874">
        <v>3</v>
      </c>
      <c r="I874" t="s">
        <v>638</v>
      </c>
      <c r="J874" t="s">
        <v>639</v>
      </c>
      <c r="K874" t="s">
        <v>640</v>
      </c>
      <c r="L874">
        <v>1339</v>
      </c>
      <c r="N874">
        <v>1007</v>
      </c>
      <c r="O874" t="s">
        <v>591</v>
      </c>
      <c r="P874" t="s">
        <v>591</v>
      </c>
      <c r="Q874">
        <v>1</v>
      </c>
      <c r="W874">
        <v>0</v>
      </c>
      <c r="X874">
        <v>23409818</v>
      </c>
      <c r="Y874">
        <v>2.88</v>
      </c>
      <c r="AA874">
        <v>14208.11</v>
      </c>
      <c r="AB874">
        <v>0</v>
      </c>
      <c r="AC874">
        <v>0</v>
      </c>
      <c r="AD874">
        <v>0</v>
      </c>
      <c r="AE874">
        <v>2156.0100000000002</v>
      </c>
      <c r="AF874">
        <v>0</v>
      </c>
      <c r="AG874">
        <v>0</v>
      </c>
      <c r="AH874">
        <v>0</v>
      </c>
      <c r="AI874">
        <v>6.59</v>
      </c>
      <c r="AJ874">
        <v>1</v>
      </c>
      <c r="AK874">
        <v>1</v>
      </c>
      <c r="AL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3</v>
      </c>
      <c r="AT874">
        <v>2.88</v>
      </c>
      <c r="AU874" t="s">
        <v>3</v>
      </c>
      <c r="AV874">
        <v>0</v>
      </c>
      <c r="AW874">
        <v>2</v>
      </c>
      <c r="AX874">
        <v>36172539</v>
      </c>
      <c r="AY874">
        <v>1</v>
      </c>
      <c r="AZ874">
        <v>0</v>
      </c>
      <c r="BA874">
        <v>858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Y874*Source!I1176</f>
        <v>3.1392000000000002</v>
      </c>
      <c r="CY874">
        <f>AA874</f>
        <v>14208.11</v>
      </c>
      <c r="CZ874">
        <f>AE874</f>
        <v>2156.0100000000002</v>
      </c>
      <c r="DA874">
        <f>AI874</f>
        <v>6.59</v>
      </c>
      <c r="DB874">
        <f>ROUND(ROUND(AT874*CZ874,2),6)</f>
        <v>6209.31</v>
      </c>
      <c r="DC874">
        <f>ROUND(ROUND(AT874*AG874,2),6)</f>
        <v>0</v>
      </c>
    </row>
    <row r="875" spans="1:107">
      <c r="A875">
        <f>ROW(Source!A1177)</f>
        <v>1177</v>
      </c>
      <c r="B875">
        <v>33525518</v>
      </c>
      <c r="C875">
        <v>33624342</v>
      </c>
      <c r="D875">
        <v>18408291</v>
      </c>
      <c r="E875">
        <v>1</v>
      </c>
      <c r="F875">
        <v>1</v>
      </c>
      <c r="G875">
        <v>1</v>
      </c>
      <c r="H875">
        <v>1</v>
      </c>
      <c r="I875" t="s">
        <v>641</v>
      </c>
      <c r="J875" t="s">
        <v>3</v>
      </c>
      <c r="K875" t="s">
        <v>642</v>
      </c>
      <c r="L875">
        <v>1369</v>
      </c>
      <c r="N875">
        <v>1013</v>
      </c>
      <c r="O875" t="s">
        <v>579</v>
      </c>
      <c r="P875" t="s">
        <v>579</v>
      </c>
      <c r="Q875">
        <v>1</v>
      </c>
      <c r="W875">
        <v>0</v>
      </c>
      <c r="X875">
        <v>1933892413</v>
      </c>
      <c r="Y875">
        <v>35.948999999999998</v>
      </c>
      <c r="AA875">
        <v>0</v>
      </c>
      <c r="AB875">
        <v>0</v>
      </c>
      <c r="AC875">
        <v>0</v>
      </c>
      <c r="AD875">
        <v>232.28</v>
      </c>
      <c r="AE875">
        <v>0</v>
      </c>
      <c r="AF875">
        <v>0</v>
      </c>
      <c r="AG875">
        <v>0</v>
      </c>
      <c r="AH875">
        <v>232.28</v>
      </c>
      <c r="AI875">
        <v>1</v>
      </c>
      <c r="AJ875">
        <v>1</v>
      </c>
      <c r="AK875">
        <v>1</v>
      </c>
      <c r="AL875">
        <v>1</v>
      </c>
      <c r="AN875">
        <v>0</v>
      </c>
      <c r="AO875">
        <v>1</v>
      </c>
      <c r="AP875">
        <v>1</v>
      </c>
      <c r="AQ875">
        <v>0</v>
      </c>
      <c r="AR875">
        <v>0</v>
      </c>
      <c r="AS875" t="s">
        <v>3</v>
      </c>
      <c r="AT875">
        <v>31.26</v>
      </c>
      <c r="AU875" t="s">
        <v>168</v>
      </c>
      <c r="AV875">
        <v>1</v>
      </c>
      <c r="AW875">
        <v>2</v>
      </c>
      <c r="AX875">
        <v>33624350</v>
      </c>
      <c r="AY875">
        <v>1</v>
      </c>
      <c r="AZ875">
        <v>0</v>
      </c>
      <c r="BA875">
        <v>859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Y875*Source!I1177</f>
        <v>39.18441</v>
      </c>
      <c r="CY875">
        <f>AD875</f>
        <v>232.28</v>
      </c>
      <c r="CZ875">
        <f>AH875</f>
        <v>232.28</v>
      </c>
      <c r="DA875">
        <f>AL875</f>
        <v>1</v>
      </c>
      <c r="DB875">
        <f>ROUND((ROUND(AT875*CZ875,2)*1.15),6)</f>
        <v>8350.2304999999997</v>
      </c>
      <c r="DC875">
        <f>ROUND((ROUND(AT875*AG875,2)*1.15),6)</f>
        <v>0</v>
      </c>
    </row>
    <row r="876" spans="1:107">
      <c r="A876">
        <f>ROW(Source!A1177)</f>
        <v>1177</v>
      </c>
      <c r="B876">
        <v>33525518</v>
      </c>
      <c r="C876">
        <v>33624342</v>
      </c>
      <c r="D876">
        <v>121548</v>
      </c>
      <c r="E876">
        <v>1</v>
      </c>
      <c r="F876">
        <v>1</v>
      </c>
      <c r="G876">
        <v>1</v>
      </c>
      <c r="H876">
        <v>1</v>
      </c>
      <c r="I876" t="s">
        <v>30</v>
      </c>
      <c r="J876" t="s">
        <v>3</v>
      </c>
      <c r="K876" t="s">
        <v>580</v>
      </c>
      <c r="L876">
        <v>608254</v>
      </c>
      <c r="N876">
        <v>1013</v>
      </c>
      <c r="O876" t="s">
        <v>581</v>
      </c>
      <c r="P876" t="s">
        <v>581</v>
      </c>
      <c r="Q876">
        <v>1</v>
      </c>
      <c r="W876">
        <v>0</v>
      </c>
      <c r="X876">
        <v>-185737400</v>
      </c>
      <c r="Y876">
        <v>8.375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1</v>
      </c>
      <c r="AJ876">
        <v>1</v>
      </c>
      <c r="AK876">
        <v>1</v>
      </c>
      <c r="AL876">
        <v>1</v>
      </c>
      <c r="AN876">
        <v>0</v>
      </c>
      <c r="AO876">
        <v>1</v>
      </c>
      <c r="AP876">
        <v>1</v>
      </c>
      <c r="AQ876">
        <v>0</v>
      </c>
      <c r="AR876">
        <v>0</v>
      </c>
      <c r="AS876" t="s">
        <v>3</v>
      </c>
      <c r="AT876">
        <v>6.7</v>
      </c>
      <c r="AU876" t="s">
        <v>167</v>
      </c>
      <c r="AV876">
        <v>2</v>
      </c>
      <c r="AW876">
        <v>2</v>
      </c>
      <c r="AX876">
        <v>33624351</v>
      </c>
      <c r="AY876">
        <v>1</v>
      </c>
      <c r="AZ876">
        <v>0</v>
      </c>
      <c r="BA876">
        <v>860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Y876*Source!I1177</f>
        <v>9.1287500000000001</v>
      </c>
      <c r="CY876">
        <f>AD876</f>
        <v>0</v>
      </c>
      <c r="CZ876">
        <f>AH876</f>
        <v>0</v>
      </c>
      <c r="DA876">
        <f>AL876</f>
        <v>1</v>
      </c>
      <c r="DB876">
        <f>ROUND((ROUND(AT876*CZ876,2)*1.25),6)</f>
        <v>0</v>
      </c>
      <c r="DC876">
        <f>ROUND((ROUND(AT876*AG876,2)*1.25),6)</f>
        <v>0</v>
      </c>
    </row>
    <row r="877" spans="1:107">
      <c r="A877">
        <f>ROW(Source!A1177)</f>
        <v>1177</v>
      </c>
      <c r="B877">
        <v>33525518</v>
      </c>
      <c r="C877">
        <v>33624342</v>
      </c>
      <c r="D877">
        <v>29172710</v>
      </c>
      <c r="E877">
        <v>1</v>
      </c>
      <c r="F877">
        <v>1</v>
      </c>
      <c r="G877">
        <v>1</v>
      </c>
      <c r="H877">
        <v>2</v>
      </c>
      <c r="I877" t="s">
        <v>600</v>
      </c>
      <c r="J877" t="s">
        <v>601</v>
      </c>
      <c r="K877" t="s">
        <v>602</v>
      </c>
      <c r="L877">
        <v>1368</v>
      </c>
      <c r="N877">
        <v>1011</v>
      </c>
      <c r="O877" t="s">
        <v>585</v>
      </c>
      <c r="P877" t="s">
        <v>585</v>
      </c>
      <c r="Q877">
        <v>1</v>
      </c>
      <c r="W877">
        <v>0</v>
      </c>
      <c r="X877">
        <v>-1676841219</v>
      </c>
      <c r="Y877">
        <v>8.375</v>
      </c>
      <c r="AA877">
        <v>0</v>
      </c>
      <c r="AB877">
        <v>522.87</v>
      </c>
      <c r="AC877">
        <v>318.89999999999998</v>
      </c>
      <c r="AD877">
        <v>0</v>
      </c>
      <c r="AE877">
        <v>0</v>
      </c>
      <c r="AF877">
        <v>46.56</v>
      </c>
      <c r="AG877">
        <v>10.06</v>
      </c>
      <c r="AH877">
        <v>0</v>
      </c>
      <c r="AI877">
        <v>1</v>
      </c>
      <c r="AJ877">
        <v>11.23</v>
      </c>
      <c r="AK877">
        <v>31.7</v>
      </c>
      <c r="AL877">
        <v>1</v>
      </c>
      <c r="AN877">
        <v>0</v>
      </c>
      <c r="AO877">
        <v>1</v>
      </c>
      <c r="AP877">
        <v>1</v>
      </c>
      <c r="AQ877">
        <v>0</v>
      </c>
      <c r="AR877">
        <v>0</v>
      </c>
      <c r="AS877" t="s">
        <v>3</v>
      </c>
      <c r="AT877">
        <v>6.7</v>
      </c>
      <c r="AU877" t="s">
        <v>167</v>
      </c>
      <c r="AV877">
        <v>0</v>
      </c>
      <c r="AW877">
        <v>2</v>
      </c>
      <c r="AX877">
        <v>33624352</v>
      </c>
      <c r="AY877">
        <v>1</v>
      </c>
      <c r="AZ877">
        <v>0</v>
      </c>
      <c r="BA877">
        <v>861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Y877*Source!I1177</f>
        <v>9.1287500000000001</v>
      </c>
      <c r="CY877">
        <f>AB877</f>
        <v>522.87</v>
      </c>
      <c r="CZ877">
        <f>AF877</f>
        <v>46.56</v>
      </c>
      <c r="DA877">
        <f>AJ877</f>
        <v>11.23</v>
      </c>
      <c r="DB877">
        <f>ROUND((ROUND(AT877*CZ877,2)*1.25),6)</f>
        <v>389.9375</v>
      </c>
      <c r="DC877">
        <f>ROUND((ROUND(AT877*AG877,2)*1.25),6)</f>
        <v>84.25</v>
      </c>
    </row>
    <row r="878" spans="1:107">
      <c r="A878">
        <f>ROW(Source!A1177)</f>
        <v>1177</v>
      </c>
      <c r="B878">
        <v>33525518</v>
      </c>
      <c r="C878">
        <v>33624342</v>
      </c>
      <c r="D878">
        <v>29173472</v>
      </c>
      <c r="E878">
        <v>1</v>
      </c>
      <c r="F878">
        <v>1</v>
      </c>
      <c r="G878">
        <v>1</v>
      </c>
      <c r="H878">
        <v>2</v>
      </c>
      <c r="I878" t="s">
        <v>643</v>
      </c>
      <c r="J878" t="s">
        <v>644</v>
      </c>
      <c r="K878" t="s">
        <v>645</v>
      </c>
      <c r="L878">
        <v>1368</v>
      </c>
      <c r="N878">
        <v>1011</v>
      </c>
      <c r="O878" t="s">
        <v>585</v>
      </c>
      <c r="P878" t="s">
        <v>585</v>
      </c>
      <c r="Q878">
        <v>1</v>
      </c>
      <c r="W878">
        <v>0</v>
      </c>
      <c r="X878">
        <v>275932499</v>
      </c>
      <c r="Y878">
        <v>13.75</v>
      </c>
      <c r="AA878">
        <v>0</v>
      </c>
      <c r="AB878">
        <v>12.75</v>
      </c>
      <c r="AC878">
        <v>0</v>
      </c>
      <c r="AD878">
        <v>0</v>
      </c>
      <c r="AE878">
        <v>0</v>
      </c>
      <c r="AF878">
        <v>3</v>
      </c>
      <c r="AG878">
        <v>0</v>
      </c>
      <c r="AH878">
        <v>0</v>
      </c>
      <c r="AI878">
        <v>1</v>
      </c>
      <c r="AJ878">
        <v>4.25</v>
      </c>
      <c r="AK878">
        <v>31.7</v>
      </c>
      <c r="AL878">
        <v>1</v>
      </c>
      <c r="AN878">
        <v>0</v>
      </c>
      <c r="AO878">
        <v>1</v>
      </c>
      <c r="AP878">
        <v>1</v>
      </c>
      <c r="AQ878">
        <v>0</v>
      </c>
      <c r="AR878">
        <v>0</v>
      </c>
      <c r="AS878" t="s">
        <v>3</v>
      </c>
      <c r="AT878">
        <v>11</v>
      </c>
      <c r="AU878" t="s">
        <v>167</v>
      </c>
      <c r="AV878">
        <v>0</v>
      </c>
      <c r="AW878">
        <v>2</v>
      </c>
      <c r="AX878">
        <v>33624353</v>
      </c>
      <c r="AY878">
        <v>1</v>
      </c>
      <c r="AZ878">
        <v>0</v>
      </c>
      <c r="BA878">
        <v>862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Y878*Source!I1177</f>
        <v>14.987500000000001</v>
      </c>
      <c r="CY878">
        <f>AB878</f>
        <v>12.75</v>
      </c>
      <c r="CZ878">
        <f>AF878</f>
        <v>3</v>
      </c>
      <c r="DA878">
        <f>AJ878</f>
        <v>4.25</v>
      </c>
      <c r="DB878">
        <f>ROUND((ROUND(AT878*CZ878,2)*1.25),6)</f>
        <v>41.25</v>
      </c>
      <c r="DC878">
        <f>ROUND((ROUND(AT878*AG878,2)*1.25),6)</f>
        <v>0</v>
      </c>
    </row>
    <row r="879" spans="1:107">
      <c r="A879">
        <f>ROW(Source!A1177)</f>
        <v>1177</v>
      </c>
      <c r="B879">
        <v>33525518</v>
      </c>
      <c r="C879">
        <v>33624342</v>
      </c>
      <c r="D879">
        <v>29174913</v>
      </c>
      <c r="E879">
        <v>1</v>
      </c>
      <c r="F879">
        <v>1</v>
      </c>
      <c r="G879">
        <v>1</v>
      </c>
      <c r="H879">
        <v>2</v>
      </c>
      <c r="I879" t="s">
        <v>606</v>
      </c>
      <c r="J879" t="s">
        <v>607</v>
      </c>
      <c r="K879" t="s">
        <v>608</v>
      </c>
      <c r="L879">
        <v>1368</v>
      </c>
      <c r="N879">
        <v>1011</v>
      </c>
      <c r="O879" t="s">
        <v>585</v>
      </c>
      <c r="P879" t="s">
        <v>585</v>
      </c>
      <c r="Q879">
        <v>1</v>
      </c>
      <c r="W879">
        <v>0</v>
      </c>
      <c r="X879">
        <v>458544584</v>
      </c>
      <c r="Y879">
        <v>0.4375</v>
      </c>
      <c r="AA879">
        <v>0</v>
      </c>
      <c r="AB879">
        <v>908.31</v>
      </c>
      <c r="AC879">
        <v>367.72</v>
      </c>
      <c r="AD879">
        <v>0</v>
      </c>
      <c r="AE879">
        <v>0</v>
      </c>
      <c r="AF879">
        <v>87.17</v>
      </c>
      <c r="AG879">
        <v>11.6</v>
      </c>
      <c r="AH879">
        <v>0</v>
      </c>
      <c r="AI879">
        <v>1</v>
      </c>
      <c r="AJ879">
        <v>10.42</v>
      </c>
      <c r="AK879">
        <v>31.7</v>
      </c>
      <c r="AL879">
        <v>1</v>
      </c>
      <c r="AN879">
        <v>0</v>
      </c>
      <c r="AO879">
        <v>1</v>
      </c>
      <c r="AP879">
        <v>1</v>
      </c>
      <c r="AQ879">
        <v>0</v>
      </c>
      <c r="AR879">
        <v>0</v>
      </c>
      <c r="AS879" t="s">
        <v>3</v>
      </c>
      <c r="AT879">
        <v>0.35</v>
      </c>
      <c r="AU879" t="s">
        <v>167</v>
      </c>
      <c r="AV879">
        <v>0</v>
      </c>
      <c r="AW879">
        <v>2</v>
      </c>
      <c r="AX879">
        <v>33624354</v>
      </c>
      <c r="AY879">
        <v>1</v>
      </c>
      <c r="AZ879">
        <v>0</v>
      </c>
      <c r="BA879">
        <v>863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Y879*Source!I1177</f>
        <v>0.47687500000000005</v>
      </c>
      <c r="CY879">
        <f>AB879</f>
        <v>908.31</v>
      </c>
      <c r="CZ879">
        <f>AF879</f>
        <v>87.17</v>
      </c>
      <c r="DA879">
        <f>AJ879</f>
        <v>10.42</v>
      </c>
      <c r="DB879">
        <f>ROUND((ROUND(AT879*CZ879,2)*1.25),6)</f>
        <v>38.137500000000003</v>
      </c>
      <c r="DC879">
        <f>ROUND((ROUND(AT879*AG879,2)*1.25),6)</f>
        <v>5.0750000000000002</v>
      </c>
    </row>
    <row r="880" spans="1:107">
      <c r="A880">
        <f>ROW(Source!A1177)</f>
        <v>1177</v>
      </c>
      <c r="B880">
        <v>33525518</v>
      </c>
      <c r="C880">
        <v>33624342</v>
      </c>
      <c r="D880">
        <v>29114687</v>
      </c>
      <c r="E880">
        <v>1</v>
      </c>
      <c r="F880">
        <v>1</v>
      </c>
      <c r="G880">
        <v>1</v>
      </c>
      <c r="H880">
        <v>3</v>
      </c>
      <c r="I880" t="s">
        <v>646</v>
      </c>
      <c r="J880" t="s">
        <v>647</v>
      </c>
      <c r="K880" t="s">
        <v>648</v>
      </c>
      <c r="L880">
        <v>1348</v>
      </c>
      <c r="N880">
        <v>1009</v>
      </c>
      <c r="O880" t="s">
        <v>28</v>
      </c>
      <c r="P880" t="s">
        <v>28</v>
      </c>
      <c r="Q880">
        <v>1000</v>
      </c>
      <c r="W880">
        <v>0</v>
      </c>
      <c r="X880">
        <v>157955001</v>
      </c>
      <c r="Y880">
        <v>1.8E-3</v>
      </c>
      <c r="AA880">
        <v>103711.14</v>
      </c>
      <c r="AB880">
        <v>0</v>
      </c>
      <c r="AC880">
        <v>0</v>
      </c>
      <c r="AD880">
        <v>0</v>
      </c>
      <c r="AE880">
        <v>16974</v>
      </c>
      <c r="AF880">
        <v>0</v>
      </c>
      <c r="AG880">
        <v>0</v>
      </c>
      <c r="AH880">
        <v>0</v>
      </c>
      <c r="AI880">
        <v>6.11</v>
      </c>
      <c r="AJ880">
        <v>1</v>
      </c>
      <c r="AK880">
        <v>1</v>
      </c>
      <c r="AL880">
        <v>1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1.8E-3</v>
      </c>
      <c r="AU880" t="s">
        <v>3</v>
      </c>
      <c r="AV880">
        <v>0</v>
      </c>
      <c r="AW880">
        <v>2</v>
      </c>
      <c r="AX880">
        <v>33624355</v>
      </c>
      <c r="AY880">
        <v>1</v>
      </c>
      <c r="AZ880">
        <v>0</v>
      </c>
      <c r="BA880">
        <v>864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Y880*Source!I1177</f>
        <v>1.9620000000000002E-3</v>
      </c>
      <c r="CY880">
        <f>AA880</f>
        <v>103711.14</v>
      </c>
      <c r="CZ880">
        <f>AE880</f>
        <v>16974</v>
      </c>
      <c r="DA880">
        <f>AI880</f>
        <v>6.11</v>
      </c>
      <c r="DB880">
        <f>ROUND(ROUND(AT880*CZ880,2),6)</f>
        <v>30.55</v>
      </c>
      <c r="DC880">
        <f>ROUND(ROUND(AT880*AG880,2),6)</f>
        <v>0</v>
      </c>
    </row>
    <row r="881" spans="1:107">
      <c r="A881">
        <f>ROW(Source!A1177)</f>
        <v>1177</v>
      </c>
      <c r="B881">
        <v>33525518</v>
      </c>
      <c r="C881">
        <v>33624342</v>
      </c>
      <c r="D881">
        <v>29115292</v>
      </c>
      <c r="E881">
        <v>1</v>
      </c>
      <c r="F881">
        <v>1</v>
      </c>
      <c r="G881">
        <v>1</v>
      </c>
      <c r="H881">
        <v>3</v>
      </c>
      <c r="I881" t="s">
        <v>649</v>
      </c>
      <c r="J881" t="s">
        <v>650</v>
      </c>
      <c r="K881" t="s">
        <v>651</v>
      </c>
      <c r="L881">
        <v>1339</v>
      </c>
      <c r="N881">
        <v>1007</v>
      </c>
      <c r="O881" t="s">
        <v>591</v>
      </c>
      <c r="P881" t="s">
        <v>591</v>
      </c>
      <c r="Q881">
        <v>1</v>
      </c>
      <c r="W881">
        <v>0</v>
      </c>
      <c r="X881">
        <v>582810497</v>
      </c>
      <c r="Y881">
        <v>1.24</v>
      </c>
      <c r="AA881">
        <v>26287.8</v>
      </c>
      <c r="AB881">
        <v>0</v>
      </c>
      <c r="AC881">
        <v>0</v>
      </c>
      <c r="AD881">
        <v>0</v>
      </c>
      <c r="AE881">
        <v>4478.33</v>
      </c>
      <c r="AF881">
        <v>0</v>
      </c>
      <c r="AG881">
        <v>0</v>
      </c>
      <c r="AH881">
        <v>0</v>
      </c>
      <c r="AI881">
        <v>5.87</v>
      </c>
      <c r="AJ881">
        <v>1</v>
      </c>
      <c r="AK881">
        <v>1</v>
      </c>
      <c r="AL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1.24</v>
      </c>
      <c r="AU881" t="s">
        <v>3</v>
      </c>
      <c r="AV881">
        <v>0</v>
      </c>
      <c r="AW881">
        <v>2</v>
      </c>
      <c r="AX881">
        <v>33624356</v>
      </c>
      <c r="AY881">
        <v>1</v>
      </c>
      <c r="AZ881">
        <v>0</v>
      </c>
      <c r="BA881">
        <v>865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Y881*Source!I1177</f>
        <v>1.3516000000000001</v>
      </c>
      <c r="CY881">
        <f>AA881</f>
        <v>26287.8</v>
      </c>
      <c r="CZ881">
        <f>AE881</f>
        <v>4478.33</v>
      </c>
      <c r="DA881">
        <f>AI881</f>
        <v>5.87</v>
      </c>
      <c r="DB881">
        <f>ROUND(ROUND(AT881*CZ881,2),6)</f>
        <v>5553.13</v>
      </c>
      <c r="DC881">
        <f>ROUND(ROUND(AT881*AG881,2),6)</f>
        <v>0</v>
      </c>
    </row>
    <row r="882" spans="1:107">
      <c r="A882">
        <f>ROW(Source!A1178)</f>
        <v>1178</v>
      </c>
      <c r="B882">
        <v>33525518</v>
      </c>
      <c r="C882">
        <v>36172540</v>
      </c>
      <c r="D882">
        <v>31427882</v>
      </c>
      <c r="E882">
        <v>1</v>
      </c>
      <c r="F882">
        <v>1</v>
      </c>
      <c r="G882">
        <v>1</v>
      </c>
      <c r="H882">
        <v>1</v>
      </c>
      <c r="I882" t="s">
        <v>652</v>
      </c>
      <c r="J882" t="s">
        <v>3</v>
      </c>
      <c r="K882" t="s">
        <v>653</v>
      </c>
      <c r="L882">
        <v>1369</v>
      </c>
      <c r="N882">
        <v>1013</v>
      </c>
      <c r="O882" t="s">
        <v>579</v>
      </c>
      <c r="P882" t="s">
        <v>579</v>
      </c>
      <c r="Q882">
        <v>1</v>
      </c>
      <c r="W882">
        <v>0</v>
      </c>
      <c r="X882">
        <v>-573087009</v>
      </c>
      <c r="Y882">
        <v>52.048999999999992</v>
      </c>
      <c r="AA882">
        <v>0</v>
      </c>
      <c r="AB882">
        <v>0</v>
      </c>
      <c r="AC882">
        <v>0</v>
      </c>
      <c r="AD882">
        <v>242.51</v>
      </c>
      <c r="AE882">
        <v>0</v>
      </c>
      <c r="AF882">
        <v>0</v>
      </c>
      <c r="AG882">
        <v>0</v>
      </c>
      <c r="AH882">
        <v>242.51</v>
      </c>
      <c r="AI882">
        <v>1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1</v>
      </c>
      <c r="AQ882">
        <v>0</v>
      </c>
      <c r="AR882">
        <v>0</v>
      </c>
      <c r="AS882" t="s">
        <v>3</v>
      </c>
      <c r="AT882">
        <v>45.26</v>
      </c>
      <c r="AU882" t="s">
        <v>168</v>
      </c>
      <c r="AV882">
        <v>1</v>
      </c>
      <c r="AW882">
        <v>2</v>
      </c>
      <c r="AX882">
        <v>36172541</v>
      </c>
      <c r="AY882">
        <v>1</v>
      </c>
      <c r="AZ882">
        <v>0</v>
      </c>
      <c r="BA882">
        <v>866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Y882*Source!I1178</f>
        <v>56.733409999999999</v>
      </c>
      <c r="CY882">
        <f>AD882</f>
        <v>242.51</v>
      </c>
      <c r="CZ882">
        <f>AH882</f>
        <v>242.51</v>
      </c>
      <c r="DA882">
        <f>AL882</f>
        <v>1</v>
      </c>
      <c r="DB882">
        <f>ROUND((ROUND(AT882*CZ882,2)*1.15),6)</f>
        <v>12622.4</v>
      </c>
      <c r="DC882">
        <f>ROUND((ROUND(AT882*AG882,2)*1.15),6)</f>
        <v>0</v>
      </c>
    </row>
    <row r="883" spans="1:107">
      <c r="A883">
        <f>ROW(Source!A1178)</f>
        <v>1178</v>
      </c>
      <c r="B883">
        <v>33525518</v>
      </c>
      <c r="C883">
        <v>36172540</v>
      </c>
      <c r="D883">
        <v>121548</v>
      </c>
      <c r="E883">
        <v>1</v>
      </c>
      <c r="F883">
        <v>1</v>
      </c>
      <c r="G883">
        <v>1</v>
      </c>
      <c r="H883">
        <v>1</v>
      </c>
      <c r="I883" t="s">
        <v>30</v>
      </c>
      <c r="J883" t="s">
        <v>3</v>
      </c>
      <c r="K883" t="s">
        <v>580</v>
      </c>
      <c r="L883">
        <v>608254</v>
      </c>
      <c r="N883">
        <v>1013</v>
      </c>
      <c r="O883" t="s">
        <v>581</v>
      </c>
      <c r="P883" t="s">
        <v>581</v>
      </c>
      <c r="Q883">
        <v>1</v>
      </c>
      <c r="W883">
        <v>0</v>
      </c>
      <c r="X883">
        <v>-185737400</v>
      </c>
      <c r="Y883">
        <v>0.05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1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1</v>
      </c>
      <c r="AQ883">
        <v>0</v>
      </c>
      <c r="AR883">
        <v>0</v>
      </c>
      <c r="AS883" t="s">
        <v>3</v>
      </c>
      <c r="AT883">
        <v>0.04</v>
      </c>
      <c r="AU883" t="s">
        <v>167</v>
      </c>
      <c r="AV883">
        <v>2</v>
      </c>
      <c r="AW883">
        <v>2</v>
      </c>
      <c r="AX883">
        <v>36172542</v>
      </c>
      <c r="AY883">
        <v>1</v>
      </c>
      <c r="AZ883">
        <v>0</v>
      </c>
      <c r="BA883">
        <v>867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Y883*Source!I1178</f>
        <v>5.4500000000000007E-2</v>
      </c>
      <c r="CY883">
        <f>AD883</f>
        <v>0</v>
      </c>
      <c r="CZ883">
        <f>AH883</f>
        <v>0</v>
      </c>
      <c r="DA883">
        <f>AL883</f>
        <v>1</v>
      </c>
      <c r="DB883">
        <f>ROUND((ROUND(AT883*CZ883,2)*1.25),6)</f>
        <v>0</v>
      </c>
      <c r="DC883">
        <f>ROUND((ROUND(AT883*AG883,2)*1.25),6)</f>
        <v>0</v>
      </c>
    </row>
    <row r="884" spans="1:107">
      <c r="A884">
        <f>ROW(Source!A1178)</f>
        <v>1178</v>
      </c>
      <c r="B884">
        <v>33525518</v>
      </c>
      <c r="C884">
        <v>36172540</v>
      </c>
      <c r="D884">
        <v>35554737</v>
      </c>
      <c r="E884">
        <v>1</v>
      </c>
      <c r="F884">
        <v>1</v>
      </c>
      <c r="G884">
        <v>1</v>
      </c>
      <c r="H884">
        <v>2</v>
      </c>
      <c r="I884" t="s">
        <v>582</v>
      </c>
      <c r="J884" t="s">
        <v>654</v>
      </c>
      <c r="K884" t="s">
        <v>584</v>
      </c>
      <c r="L884">
        <v>1368</v>
      </c>
      <c r="N884">
        <v>1011</v>
      </c>
      <c r="O884" t="s">
        <v>585</v>
      </c>
      <c r="P884" t="s">
        <v>585</v>
      </c>
      <c r="Q884">
        <v>1</v>
      </c>
      <c r="W884">
        <v>0</v>
      </c>
      <c r="X884">
        <v>290757077</v>
      </c>
      <c r="Y884">
        <v>0.05</v>
      </c>
      <c r="AA884">
        <v>0</v>
      </c>
      <c r="AB884">
        <v>445.46</v>
      </c>
      <c r="AC884">
        <v>427.95</v>
      </c>
      <c r="AD884">
        <v>0</v>
      </c>
      <c r="AE884">
        <v>0</v>
      </c>
      <c r="AF884">
        <v>31.26</v>
      </c>
      <c r="AG884">
        <v>13.5</v>
      </c>
      <c r="AH884">
        <v>0</v>
      </c>
      <c r="AI884">
        <v>1</v>
      </c>
      <c r="AJ884">
        <v>14.25</v>
      </c>
      <c r="AK884">
        <v>31.7</v>
      </c>
      <c r="AL884">
        <v>1</v>
      </c>
      <c r="AN884">
        <v>0</v>
      </c>
      <c r="AO884">
        <v>1</v>
      </c>
      <c r="AP884">
        <v>1</v>
      </c>
      <c r="AQ884">
        <v>0</v>
      </c>
      <c r="AR884">
        <v>0</v>
      </c>
      <c r="AS884" t="s">
        <v>3</v>
      </c>
      <c r="AT884">
        <v>0.04</v>
      </c>
      <c r="AU884" t="s">
        <v>167</v>
      </c>
      <c r="AV884">
        <v>0</v>
      </c>
      <c r="AW884">
        <v>2</v>
      </c>
      <c r="AX884">
        <v>36172543</v>
      </c>
      <c r="AY884">
        <v>1</v>
      </c>
      <c r="AZ884">
        <v>0</v>
      </c>
      <c r="BA884">
        <v>868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Y884*Source!I1178</f>
        <v>5.4500000000000007E-2</v>
      </c>
      <c r="CY884">
        <f>AB884</f>
        <v>445.46</v>
      </c>
      <c r="CZ884">
        <f>AF884</f>
        <v>31.26</v>
      </c>
      <c r="DA884">
        <f>AJ884</f>
        <v>14.25</v>
      </c>
      <c r="DB884">
        <f>ROUND((ROUND(AT884*CZ884,2)*1.25),6)</f>
        <v>1.5625</v>
      </c>
      <c r="DC884">
        <f>ROUND((ROUND(AT884*AG884,2)*1.25),6)</f>
        <v>0.67500000000000004</v>
      </c>
    </row>
    <row r="885" spans="1:107">
      <c r="A885">
        <f>ROW(Source!A1178)</f>
        <v>1178</v>
      </c>
      <c r="B885">
        <v>33525518</v>
      </c>
      <c r="C885">
        <v>36172540</v>
      </c>
      <c r="D885">
        <v>35555025</v>
      </c>
      <c r="E885">
        <v>1</v>
      </c>
      <c r="F885">
        <v>1</v>
      </c>
      <c r="G885">
        <v>1</v>
      </c>
      <c r="H885">
        <v>2</v>
      </c>
      <c r="I885" t="s">
        <v>655</v>
      </c>
      <c r="J885" t="s">
        <v>656</v>
      </c>
      <c r="K885" t="s">
        <v>657</v>
      </c>
      <c r="L885">
        <v>1368</v>
      </c>
      <c r="N885">
        <v>1011</v>
      </c>
      <c r="O885" t="s">
        <v>585</v>
      </c>
      <c r="P885" t="s">
        <v>585</v>
      </c>
      <c r="Q885">
        <v>1</v>
      </c>
      <c r="W885">
        <v>0</v>
      </c>
      <c r="X885">
        <v>269071542</v>
      </c>
      <c r="Y885">
        <v>1.6875</v>
      </c>
      <c r="AA885">
        <v>0</v>
      </c>
      <c r="AB885">
        <v>21.3</v>
      </c>
      <c r="AC885">
        <v>0</v>
      </c>
      <c r="AD885">
        <v>0</v>
      </c>
      <c r="AE885">
        <v>0</v>
      </c>
      <c r="AF885">
        <v>2.7</v>
      </c>
      <c r="AG885">
        <v>0</v>
      </c>
      <c r="AH885">
        <v>0</v>
      </c>
      <c r="AI885">
        <v>1</v>
      </c>
      <c r="AJ885">
        <v>7.89</v>
      </c>
      <c r="AK885">
        <v>31.7</v>
      </c>
      <c r="AL885">
        <v>1</v>
      </c>
      <c r="AN885">
        <v>0</v>
      </c>
      <c r="AO885">
        <v>1</v>
      </c>
      <c r="AP885">
        <v>1</v>
      </c>
      <c r="AQ885">
        <v>0</v>
      </c>
      <c r="AR885">
        <v>0</v>
      </c>
      <c r="AS885" t="s">
        <v>3</v>
      </c>
      <c r="AT885">
        <v>1.35</v>
      </c>
      <c r="AU885" t="s">
        <v>167</v>
      </c>
      <c r="AV885">
        <v>0</v>
      </c>
      <c r="AW885">
        <v>2</v>
      </c>
      <c r="AX885">
        <v>36172544</v>
      </c>
      <c r="AY885">
        <v>1</v>
      </c>
      <c r="AZ885">
        <v>0</v>
      </c>
      <c r="BA885">
        <v>869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Y885*Source!I1178</f>
        <v>1.8393750000000002</v>
      </c>
      <c r="CY885">
        <f>AB885</f>
        <v>21.3</v>
      </c>
      <c r="CZ885">
        <f>AF885</f>
        <v>2.7</v>
      </c>
      <c r="DA885">
        <f>AJ885</f>
        <v>7.89</v>
      </c>
      <c r="DB885">
        <f>ROUND((ROUND(AT885*CZ885,2)*1.25),6)</f>
        <v>4.5625</v>
      </c>
      <c r="DC885">
        <f>ROUND((ROUND(AT885*AG885,2)*1.25),6)</f>
        <v>0</v>
      </c>
    </row>
    <row r="886" spans="1:107">
      <c r="A886">
        <f>ROW(Source!A1178)</f>
        <v>1178</v>
      </c>
      <c r="B886">
        <v>33525518</v>
      </c>
      <c r="C886">
        <v>36172540</v>
      </c>
      <c r="D886">
        <v>35555088</v>
      </c>
      <c r="E886">
        <v>1</v>
      </c>
      <c r="F886">
        <v>1</v>
      </c>
      <c r="G886">
        <v>1</v>
      </c>
      <c r="H886">
        <v>2</v>
      </c>
      <c r="I886" t="s">
        <v>606</v>
      </c>
      <c r="J886" t="s">
        <v>658</v>
      </c>
      <c r="K886" t="s">
        <v>608</v>
      </c>
      <c r="L886">
        <v>1368</v>
      </c>
      <c r="N886">
        <v>1011</v>
      </c>
      <c r="O886" t="s">
        <v>585</v>
      </c>
      <c r="P886" t="s">
        <v>585</v>
      </c>
      <c r="Q886">
        <v>1</v>
      </c>
      <c r="W886">
        <v>0</v>
      </c>
      <c r="X886">
        <v>586434904</v>
      </c>
      <c r="Y886">
        <v>1.2500000000000001E-2</v>
      </c>
      <c r="AA886">
        <v>0</v>
      </c>
      <c r="AB886">
        <v>908.31</v>
      </c>
      <c r="AC886">
        <v>367.72</v>
      </c>
      <c r="AD886">
        <v>0</v>
      </c>
      <c r="AE886">
        <v>0</v>
      </c>
      <c r="AF886">
        <v>87.17</v>
      </c>
      <c r="AG886">
        <v>11.6</v>
      </c>
      <c r="AH886">
        <v>0</v>
      </c>
      <c r="AI886">
        <v>1</v>
      </c>
      <c r="AJ886">
        <v>10.42</v>
      </c>
      <c r="AK886">
        <v>31.7</v>
      </c>
      <c r="AL886">
        <v>1</v>
      </c>
      <c r="AN886">
        <v>0</v>
      </c>
      <c r="AO886">
        <v>1</v>
      </c>
      <c r="AP886">
        <v>1</v>
      </c>
      <c r="AQ886">
        <v>0</v>
      </c>
      <c r="AR886">
        <v>0</v>
      </c>
      <c r="AS886" t="s">
        <v>3</v>
      </c>
      <c r="AT886">
        <v>0.01</v>
      </c>
      <c r="AU886" t="s">
        <v>167</v>
      </c>
      <c r="AV886">
        <v>0</v>
      </c>
      <c r="AW886">
        <v>2</v>
      </c>
      <c r="AX886">
        <v>36172545</v>
      </c>
      <c r="AY886">
        <v>1</v>
      </c>
      <c r="AZ886">
        <v>0</v>
      </c>
      <c r="BA886">
        <v>870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Y886*Source!I1178</f>
        <v>1.3625000000000002E-2</v>
      </c>
      <c r="CY886">
        <f>AB886</f>
        <v>908.31</v>
      </c>
      <c r="CZ886">
        <f>AF886</f>
        <v>87.17</v>
      </c>
      <c r="DA886">
        <f>AJ886</f>
        <v>10.42</v>
      </c>
      <c r="DB886">
        <f>ROUND((ROUND(AT886*CZ886,2)*1.25),6)</f>
        <v>1.0874999999999999</v>
      </c>
      <c r="DC886">
        <f>ROUND((ROUND(AT886*AG886,2)*1.25),6)</f>
        <v>0.15</v>
      </c>
    </row>
    <row r="887" spans="1:107">
      <c r="A887">
        <f>ROW(Source!A1178)</f>
        <v>1178</v>
      </c>
      <c r="B887">
        <v>33525518</v>
      </c>
      <c r="C887">
        <v>36172540</v>
      </c>
      <c r="D887">
        <v>35552818</v>
      </c>
      <c r="E887">
        <v>1</v>
      </c>
      <c r="F887">
        <v>1</v>
      </c>
      <c r="G887">
        <v>1</v>
      </c>
      <c r="H887">
        <v>3</v>
      </c>
      <c r="I887" t="s">
        <v>659</v>
      </c>
      <c r="J887" t="s">
        <v>660</v>
      </c>
      <c r="K887" t="s">
        <v>661</v>
      </c>
      <c r="L887">
        <v>1308</v>
      </c>
      <c r="N887">
        <v>1003</v>
      </c>
      <c r="O887" t="s">
        <v>155</v>
      </c>
      <c r="P887" t="s">
        <v>155</v>
      </c>
      <c r="Q887">
        <v>100</v>
      </c>
      <c r="W887">
        <v>0</v>
      </c>
      <c r="X887">
        <v>-1755052483</v>
      </c>
      <c r="Y887">
        <v>0.68</v>
      </c>
      <c r="AA887">
        <v>528.80999999999995</v>
      </c>
      <c r="AB887">
        <v>0</v>
      </c>
      <c r="AC887">
        <v>0</v>
      </c>
      <c r="AD887">
        <v>0</v>
      </c>
      <c r="AE887">
        <v>99.4</v>
      </c>
      <c r="AF887">
        <v>0</v>
      </c>
      <c r="AG887">
        <v>0</v>
      </c>
      <c r="AH887">
        <v>0</v>
      </c>
      <c r="AI887">
        <v>5.32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0.68</v>
      </c>
      <c r="AU887" t="s">
        <v>3</v>
      </c>
      <c r="AV887">
        <v>0</v>
      </c>
      <c r="AW887">
        <v>2</v>
      </c>
      <c r="AX887">
        <v>36172546</v>
      </c>
      <c r="AY887">
        <v>1</v>
      </c>
      <c r="AZ887">
        <v>0</v>
      </c>
      <c r="BA887">
        <v>871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Y887*Source!I1178</f>
        <v>0.74120000000000008</v>
      </c>
      <c r="CY887">
        <f>AA887</f>
        <v>528.80999999999995</v>
      </c>
      <c r="CZ887">
        <f>AE887</f>
        <v>99.4</v>
      </c>
      <c r="DA887">
        <f>AI887</f>
        <v>5.32</v>
      </c>
      <c r="DB887">
        <f t="shared" ref="DB887:DB893" si="73">ROUND(ROUND(AT887*CZ887,2),6)</f>
        <v>67.59</v>
      </c>
      <c r="DC887">
        <f t="shared" ref="DC887:DC893" si="74">ROUND(ROUND(AT887*AG887,2),6)</f>
        <v>0</v>
      </c>
    </row>
    <row r="888" spans="1:107">
      <c r="A888">
        <f>ROW(Source!A1178)</f>
        <v>1178</v>
      </c>
      <c r="B888">
        <v>33525518</v>
      </c>
      <c r="C888">
        <v>36172540</v>
      </c>
      <c r="D888">
        <v>29110964</v>
      </c>
      <c r="E888">
        <v>1</v>
      </c>
      <c r="F888">
        <v>1</v>
      </c>
      <c r="G888">
        <v>1</v>
      </c>
      <c r="H888">
        <v>3</v>
      </c>
      <c r="I888" t="s">
        <v>208</v>
      </c>
      <c r="J888" t="s">
        <v>210</v>
      </c>
      <c r="K888" t="s">
        <v>209</v>
      </c>
      <c r="L888">
        <v>1327</v>
      </c>
      <c r="N888">
        <v>1005</v>
      </c>
      <c r="O888" t="s">
        <v>184</v>
      </c>
      <c r="P888" t="s">
        <v>184</v>
      </c>
      <c r="Q888">
        <v>1</v>
      </c>
      <c r="W888">
        <v>0</v>
      </c>
      <c r="X888">
        <v>-100917442</v>
      </c>
      <c r="Y888">
        <v>102</v>
      </c>
      <c r="AA888">
        <v>516.15</v>
      </c>
      <c r="AB888">
        <v>0</v>
      </c>
      <c r="AC888">
        <v>0</v>
      </c>
      <c r="AD888">
        <v>0</v>
      </c>
      <c r="AE888">
        <v>82.19</v>
      </c>
      <c r="AF888">
        <v>0</v>
      </c>
      <c r="AG888">
        <v>0</v>
      </c>
      <c r="AH888">
        <v>0</v>
      </c>
      <c r="AI888">
        <v>6.28</v>
      </c>
      <c r="AJ888">
        <v>1</v>
      </c>
      <c r="AK888">
        <v>1</v>
      </c>
      <c r="AL888">
        <v>1</v>
      </c>
      <c r="AN888">
        <v>0</v>
      </c>
      <c r="AO888">
        <v>0</v>
      </c>
      <c r="AP888">
        <v>0</v>
      </c>
      <c r="AQ888">
        <v>0</v>
      </c>
      <c r="AR888">
        <v>0</v>
      </c>
      <c r="AS888" t="s">
        <v>3</v>
      </c>
      <c r="AT888">
        <v>102</v>
      </c>
      <c r="AU888" t="s">
        <v>3</v>
      </c>
      <c r="AV888">
        <v>0</v>
      </c>
      <c r="AW888">
        <v>1</v>
      </c>
      <c r="AX888">
        <v>-1</v>
      </c>
      <c r="AY888">
        <v>0</v>
      </c>
      <c r="AZ888">
        <v>0</v>
      </c>
      <c r="BA888" t="s">
        <v>3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Y888*Source!I1178</f>
        <v>111.18</v>
      </c>
      <c r="CY888">
        <f>AA888</f>
        <v>516.15</v>
      </c>
      <c r="CZ888">
        <f>AE888</f>
        <v>82.19</v>
      </c>
      <c r="DA888">
        <f>AI888</f>
        <v>6.28</v>
      </c>
      <c r="DB888">
        <f t="shared" si="73"/>
        <v>8383.3799999999992</v>
      </c>
      <c r="DC888">
        <f t="shared" si="74"/>
        <v>0</v>
      </c>
    </row>
    <row r="889" spans="1:107">
      <c r="A889">
        <f>ROW(Source!A1178)</f>
        <v>1178</v>
      </c>
      <c r="B889">
        <v>33525518</v>
      </c>
      <c r="C889">
        <v>36172540</v>
      </c>
      <c r="D889">
        <v>35553389</v>
      </c>
      <c r="E889">
        <v>1</v>
      </c>
      <c r="F889">
        <v>1</v>
      </c>
      <c r="G889">
        <v>1</v>
      </c>
      <c r="H889">
        <v>3</v>
      </c>
      <c r="I889" t="s">
        <v>662</v>
      </c>
      <c r="J889" t="s">
        <v>663</v>
      </c>
      <c r="K889" t="s">
        <v>664</v>
      </c>
      <c r="L889">
        <v>1346</v>
      </c>
      <c r="N889">
        <v>1009</v>
      </c>
      <c r="O889" t="s">
        <v>191</v>
      </c>
      <c r="P889" t="s">
        <v>191</v>
      </c>
      <c r="Q889">
        <v>1</v>
      </c>
      <c r="W889">
        <v>0</v>
      </c>
      <c r="X889">
        <v>-2074468820</v>
      </c>
      <c r="Y889">
        <v>27</v>
      </c>
      <c r="AA889">
        <v>207.8</v>
      </c>
      <c r="AB889">
        <v>0</v>
      </c>
      <c r="AC889">
        <v>0</v>
      </c>
      <c r="AD889">
        <v>0</v>
      </c>
      <c r="AE889">
        <v>26.71</v>
      </c>
      <c r="AF889">
        <v>0</v>
      </c>
      <c r="AG889">
        <v>0</v>
      </c>
      <c r="AH889">
        <v>0</v>
      </c>
      <c r="AI889">
        <v>7.78</v>
      </c>
      <c r="AJ889">
        <v>1</v>
      </c>
      <c r="AK889">
        <v>1</v>
      </c>
      <c r="AL889">
        <v>1</v>
      </c>
      <c r="AN889">
        <v>0</v>
      </c>
      <c r="AO889">
        <v>1</v>
      </c>
      <c r="AP889">
        <v>0</v>
      </c>
      <c r="AQ889">
        <v>0</v>
      </c>
      <c r="AR889">
        <v>0</v>
      </c>
      <c r="AS889" t="s">
        <v>3</v>
      </c>
      <c r="AT889">
        <v>27</v>
      </c>
      <c r="AU889" t="s">
        <v>3</v>
      </c>
      <c r="AV889">
        <v>0</v>
      </c>
      <c r="AW889">
        <v>2</v>
      </c>
      <c r="AX889">
        <v>36172548</v>
      </c>
      <c r="AY889">
        <v>1</v>
      </c>
      <c r="AZ889">
        <v>0</v>
      </c>
      <c r="BA889">
        <v>873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Y889*Source!I1178</f>
        <v>29.430000000000003</v>
      </c>
      <c r="CY889">
        <f>AA889</f>
        <v>207.8</v>
      </c>
      <c r="CZ889">
        <f>AE889</f>
        <v>26.71</v>
      </c>
      <c r="DA889">
        <f>AI889</f>
        <v>7.78</v>
      </c>
      <c r="DB889">
        <f t="shared" si="73"/>
        <v>721.17</v>
      </c>
      <c r="DC889">
        <f t="shared" si="74"/>
        <v>0</v>
      </c>
    </row>
    <row r="890" spans="1:107">
      <c r="A890">
        <f>ROW(Source!A1180)</f>
        <v>1180</v>
      </c>
      <c r="B890">
        <v>33525518</v>
      </c>
      <c r="C890">
        <v>33621678</v>
      </c>
      <c r="D890">
        <v>18416200</v>
      </c>
      <c r="E890">
        <v>1</v>
      </c>
      <c r="F890">
        <v>1</v>
      </c>
      <c r="G890">
        <v>1</v>
      </c>
      <c r="H890">
        <v>1</v>
      </c>
      <c r="I890" t="s">
        <v>665</v>
      </c>
      <c r="J890" t="s">
        <v>3</v>
      </c>
      <c r="K890" t="s">
        <v>666</v>
      </c>
      <c r="L890">
        <v>1369</v>
      </c>
      <c r="N890">
        <v>1013</v>
      </c>
      <c r="O890" t="s">
        <v>579</v>
      </c>
      <c r="P890" t="s">
        <v>579</v>
      </c>
      <c r="Q890">
        <v>1</v>
      </c>
      <c r="W890">
        <v>0</v>
      </c>
      <c r="X890">
        <v>-1663475933</v>
      </c>
      <c r="Y890">
        <v>8.99</v>
      </c>
      <c r="AA890">
        <v>0</v>
      </c>
      <c r="AB890">
        <v>0</v>
      </c>
      <c r="AC890">
        <v>0</v>
      </c>
      <c r="AD890">
        <v>277.48</v>
      </c>
      <c r="AE890">
        <v>0</v>
      </c>
      <c r="AF890">
        <v>0</v>
      </c>
      <c r="AG890">
        <v>0</v>
      </c>
      <c r="AH890">
        <v>277.48</v>
      </c>
      <c r="AI890">
        <v>1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 t="s">
        <v>3</v>
      </c>
      <c r="AT890">
        <v>8.99</v>
      </c>
      <c r="AU890" t="s">
        <v>3</v>
      </c>
      <c r="AV890">
        <v>1</v>
      </c>
      <c r="AW890">
        <v>2</v>
      </c>
      <c r="AX890">
        <v>36172552</v>
      </c>
      <c r="AY890">
        <v>1</v>
      </c>
      <c r="AZ890">
        <v>0</v>
      </c>
      <c r="BA890">
        <v>874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Y890*Source!I1180</f>
        <v>4.4950000000000001</v>
      </c>
      <c r="CY890">
        <f>AD890</f>
        <v>277.48</v>
      </c>
      <c r="CZ890">
        <f>AH890</f>
        <v>277.48</v>
      </c>
      <c r="DA890">
        <f>AL890</f>
        <v>1</v>
      </c>
      <c r="DB890">
        <f t="shared" si="73"/>
        <v>2494.5500000000002</v>
      </c>
      <c r="DC890">
        <f t="shared" si="74"/>
        <v>0</v>
      </c>
    </row>
    <row r="891" spans="1:107">
      <c r="A891">
        <f>ROW(Source!A1180)</f>
        <v>1180</v>
      </c>
      <c r="B891">
        <v>33525518</v>
      </c>
      <c r="C891">
        <v>33621678</v>
      </c>
      <c r="D891">
        <v>29174913</v>
      </c>
      <c r="E891">
        <v>1</v>
      </c>
      <c r="F891">
        <v>1</v>
      </c>
      <c r="G891">
        <v>1</v>
      </c>
      <c r="H891">
        <v>2</v>
      </c>
      <c r="I891" t="s">
        <v>606</v>
      </c>
      <c r="J891" t="s">
        <v>607</v>
      </c>
      <c r="K891" t="s">
        <v>608</v>
      </c>
      <c r="L891">
        <v>1368</v>
      </c>
      <c r="N891">
        <v>1011</v>
      </c>
      <c r="O891" t="s">
        <v>585</v>
      </c>
      <c r="P891" t="s">
        <v>585</v>
      </c>
      <c r="Q891">
        <v>1</v>
      </c>
      <c r="W891">
        <v>0</v>
      </c>
      <c r="X891">
        <v>458544584</v>
      </c>
      <c r="Y891">
        <v>0.03</v>
      </c>
      <c r="AA891">
        <v>0</v>
      </c>
      <c r="AB891">
        <v>908.31</v>
      </c>
      <c r="AC891">
        <v>367.72</v>
      </c>
      <c r="AD891">
        <v>0</v>
      </c>
      <c r="AE891">
        <v>0</v>
      </c>
      <c r="AF891">
        <v>87.17</v>
      </c>
      <c r="AG891">
        <v>11.6</v>
      </c>
      <c r="AH891">
        <v>0</v>
      </c>
      <c r="AI891">
        <v>1</v>
      </c>
      <c r="AJ891">
        <v>10.42</v>
      </c>
      <c r="AK891">
        <v>31.7</v>
      </c>
      <c r="AL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3</v>
      </c>
      <c r="AT891">
        <v>0.03</v>
      </c>
      <c r="AU891" t="s">
        <v>3</v>
      </c>
      <c r="AV891">
        <v>0</v>
      </c>
      <c r="AW891">
        <v>2</v>
      </c>
      <c r="AX891">
        <v>36172553</v>
      </c>
      <c r="AY891">
        <v>1</v>
      </c>
      <c r="AZ891">
        <v>0</v>
      </c>
      <c r="BA891">
        <v>875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Y891*Source!I1180</f>
        <v>1.4999999999999999E-2</v>
      </c>
      <c r="CY891">
        <f>AB891</f>
        <v>908.31</v>
      </c>
      <c r="CZ891">
        <f>AF891</f>
        <v>87.17</v>
      </c>
      <c r="DA891">
        <f>AJ891</f>
        <v>10.42</v>
      </c>
      <c r="DB891">
        <f t="shared" si="73"/>
        <v>2.62</v>
      </c>
      <c r="DC891">
        <f t="shared" si="74"/>
        <v>0.35</v>
      </c>
    </row>
    <row r="892" spans="1:107">
      <c r="A892">
        <f>ROW(Source!A1180)</f>
        <v>1180</v>
      </c>
      <c r="B892">
        <v>33525518</v>
      </c>
      <c r="C892">
        <v>33621678</v>
      </c>
      <c r="D892">
        <v>29111241</v>
      </c>
      <c r="E892">
        <v>1</v>
      </c>
      <c r="F892">
        <v>1</v>
      </c>
      <c r="G892">
        <v>1</v>
      </c>
      <c r="H892">
        <v>3</v>
      </c>
      <c r="I892" t="s">
        <v>667</v>
      </c>
      <c r="J892" t="s">
        <v>668</v>
      </c>
      <c r="K892" t="s">
        <v>669</v>
      </c>
      <c r="L892">
        <v>1346</v>
      </c>
      <c r="N892">
        <v>1009</v>
      </c>
      <c r="O892" t="s">
        <v>191</v>
      </c>
      <c r="P892" t="s">
        <v>191</v>
      </c>
      <c r="Q892">
        <v>1</v>
      </c>
      <c r="W892">
        <v>0</v>
      </c>
      <c r="X892">
        <v>1781035667</v>
      </c>
      <c r="Y892">
        <v>5.15</v>
      </c>
      <c r="AA892">
        <v>167.08</v>
      </c>
      <c r="AB892">
        <v>0</v>
      </c>
      <c r="AC892">
        <v>0</v>
      </c>
      <c r="AD892">
        <v>0</v>
      </c>
      <c r="AE892">
        <v>8.35</v>
      </c>
      <c r="AF892">
        <v>0</v>
      </c>
      <c r="AG892">
        <v>0</v>
      </c>
      <c r="AH892">
        <v>0</v>
      </c>
      <c r="AI892">
        <v>20.010000000000002</v>
      </c>
      <c r="AJ892">
        <v>1</v>
      </c>
      <c r="AK892">
        <v>1</v>
      </c>
      <c r="AL892">
        <v>1</v>
      </c>
      <c r="AN892">
        <v>0</v>
      </c>
      <c r="AO892">
        <v>1</v>
      </c>
      <c r="AP892">
        <v>0</v>
      </c>
      <c r="AQ892">
        <v>0</v>
      </c>
      <c r="AR892">
        <v>0</v>
      </c>
      <c r="AS892" t="s">
        <v>3</v>
      </c>
      <c r="AT892">
        <v>5.15</v>
      </c>
      <c r="AU892" t="s">
        <v>3</v>
      </c>
      <c r="AV892">
        <v>0</v>
      </c>
      <c r="AW892">
        <v>2</v>
      </c>
      <c r="AX892">
        <v>36172554</v>
      </c>
      <c r="AY892">
        <v>1</v>
      </c>
      <c r="AZ892">
        <v>0</v>
      </c>
      <c r="BA892">
        <v>876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Y892*Source!I1180</f>
        <v>2.5750000000000002</v>
      </c>
      <c r="CY892">
        <f>AA892</f>
        <v>167.08</v>
      </c>
      <c r="CZ892">
        <f>AE892</f>
        <v>8.35</v>
      </c>
      <c r="DA892">
        <f>AI892</f>
        <v>20.010000000000002</v>
      </c>
      <c r="DB892">
        <f t="shared" si="73"/>
        <v>43</v>
      </c>
      <c r="DC892">
        <f t="shared" si="74"/>
        <v>0</v>
      </c>
    </row>
    <row r="893" spans="1:107">
      <c r="A893">
        <f>ROW(Source!A1180)</f>
        <v>1180</v>
      </c>
      <c r="B893">
        <v>33525518</v>
      </c>
      <c r="C893">
        <v>33621678</v>
      </c>
      <c r="D893">
        <v>29110997</v>
      </c>
      <c r="E893">
        <v>1</v>
      </c>
      <c r="F893">
        <v>1</v>
      </c>
      <c r="G893">
        <v>1</v>
      </c>
      <c r="H893">
        <v>3</v>
      </c>
      <c r="I893" t="s">
        <v>670</v>
      </c>
      <c r="J893" t="s">
        <v>671</v>
      </c>
      <c r="K893" t="s">
        <v>672</v>
      </c>
      <c r="L893">
        <v>1301</v>
      </c>
      <c r="N893">
        <v>1003</v>
      </c>
      <c r="O893" t="s">
        <v>174</v>
      </c>
      <c r="P893" t="s">
        <v>174</v>
      </c>
      <c r="Q893">
        <v>1</v>
      </c>
      <c r="W893">
        <v>0</v>
      </c>
      <c r="X893">
        <v>1996222970</v>
      </c>
      <c r="Y893">
        <v>101</v>
      </c>
      <c r="AA893">
        <v>27.92</v>
      </c>
      <c r="AB893">
        <v>0</v>
      </c>
      <c r="AC893">
        <v>0</v>
      </c>
      <c r="AD893">
        <v>0</v>
      </c>
      <c r="AE893">
        <v>12.3</v>
      </c>
      <c r="AF893">
        <v>0</v>
      </c>
      <c r="AG893">
        <v>0</v>
      </c>
      <c r="AH893">
        <v>0</v>
      </c>
      <c r="AI893">
        <v>2.27</v>
      </c>
      <c r="AJ893">
        <v>1</v>
      </c>
      <c r="AK893">
        <v>1</v>
      </c>
      <c r="AL893">
        <v>1</v>
      </c>
      <c r="AN893">
        <v>0</v>
      </c>
      <c r="AO893">
        <v>1</v>
      </c>
      <c r="AP893">
        <v>0</v>
      </c>
      <c r="AQ893">
        <v>0</v>
      </c>
      <c r="AR893">
        <v>0</v>
      </c>
      <c r="AS893" t="s">
        <v>3</v>
      </c>
      <c r="AT893">
        <v>101</v>
      </c>
      <c r="AU893" t="s">
        <v>3</v>
      </c>
      <c r="AV893">
        <v>0</v>
      </c>
      <c r="AW893">
        <v>2</v>
      </c>
      <c r="AX893">
        <v>36172555</v>
      </c>
      <c r="AY893">
        <v>1</v>
      </c>
      <c r="AZ893">
        <v>0</v>
      </c>
      <c r="BA893">
        <v>877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Y893*Source!I1180</f>
        <v>50.5</v>
      </c>
      <c r="CY893">
        <f>AA893</f>
        <v>27.92</v>
      </c>
      <c r="CZ893">
        <f>AE893</f>
        <v>12.3</v>
      </c>
      <c r="DA893">
        <f>AI893</f>
        <v>2.27</v>
      </c>
      <c r="DB893">
        <f t="shared" si="73"/>
        <v>1242.3</v>
      </c>
      <c r="DC893">
        <f t="shared" si="74"/>
        <v>0</v>
      </c>
    </row>
    <row r="894" spans="1:107">
      <c r="A894">
        <f>ROW(Source!A1181)</f>
        <v>1181</v>
      </c>
      <c r="B894">
        <v>33525518</v>
      </c>
      <c r="C894">
        <v>35800794</v>
      </c>
      <c r="D894">
        <v>18409850</v>
      </c>
      <c r="E894">
        <v>1</v>
      </c>
      <c r="F894">
        <v>1</v>
      </c>
      <c r="G894">
        <v>1</v>
      </c>
      <c r="H894">
        <v>1</v>
      </c>
      <c r="I894" t="s">
        <v>673</v>
      </c>
      <c r="J894" t="s">
        <v>3</v>
      </c>
      <c r="K894" t="s">
        <v>674</v>
      </c>
      <c r="L894">
        <v>1369</v>
      </c>
      <c r="N894">
        <v>1013</v>
      </c>
      <c r="O894" t="s">
        <v>579</v>
      </c>
      <c r="P894" t="s">
        <v>579</v>
      </c>
      <c r="Q894">
        <v>1</v>
      </c>
      <c r="W894">
        <v>0</v>
      </c>
      <c r="X894">
        <v>855544366</v>
      </c>
      <c r="Y894">
        <v>102.35</v>
      </c>
      <c r="AA894">
        <v>0</v>
      </c>
      <c r="AB894">
        <v>0</v>
      </c>
      <c r="AC894">
        <v>0</v>
      </c>
      <c r="AD894">
        <v>257.86</v>
      </c>
      <c r="AE894">
        <v>0</v>
      </c>
      <c r="AF894">
        <v>0</v>
      </c>
      <c r="AG894">
        <v>0</v>
      </c>
      <c r="AH894">
        <v>257.86</v>
      </c>
      <c r="AI894">
        <v>1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1</v>
      </c>
      <c r="AQ894">
        <v>0</v>
      </c>
      <c r="AR894">
        <v>0</v>
      </c>
      <c r="AS894" t="s">
        <v>3</v>
      </c>
      <c r="AT894">
        <v>89</v>
      </c>
      <c r="AU894" t="s">
        <v>168</v>
      </c>
      <c r="AV894">
        <v>1</v>
      </c>
      <c r="AW894">
        <v>2</v>
      </c>
      <c r="AX894">
        <v>35800795</v>
      </c>
      <c r="AY894">
        <v>1</v>
      </c>
      <c r="AZ894">
        <v>0</v>
      </c>
      <c r="BA894">
        <v>878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Y894*Source!I1181</f>
        <v>123.84349999999999</v>
      </c>
      <c r="CY894">
        <f>AD894</f>
        <v>257.86</v>
      </c>
      <c r="CZ894">
        <f>AH894</f>
        <v>257.86</v>
      </c>
      <c r="DA894">
        <f>AL894</f>
        <v>1</v>
      </c>
      <c r="DB894">
        <f>ROUND((ROUND(AT894*CZ894,2)*1.15),6)</f>
        <v>26391.971000000001</v>
      </c>
      <c r="DC894">
        <f>ROUND((ROUND(AT894*AG894,2)*1.15),6)</f>
        <v>0</v>
      </c>
    </row>
    <row r="895" spans="1:107">
      <c r="A895">
        <f>ROW(Source!A1181)</f>
        <v>1181</v>
      </c>
      <c r="B895">
        <v>33525518</v>
      </c>
      <c r="C895">
        <v>35800794</v>
      </c>
      <c r="D895">
        <v>29173472</v>
      </c>
      <c r="E895">
        <v>1</v>
      </c>
      <c r="F895">
        <v>1</v>
      </c>
      <c r="G895">
        <v>1</v>
      </c>
      <c r="H895">
        <v>2</v>
      </c>
      <c r="I895" t="s">
        <v>643</v>
      </c>
      <c r="J895" t="s">
        <v>644</v>
      </c>
      <c r="K895" t="s">
        <v>645</v>
      </c>
      <c r="L895">
        <v>1368</v>
      </c>
      <c r="N895">
        <v>1011</v>
      </c>
      <c r="O895" t="s">
        <v>585</v>
      </c>
      <c r="P895" t="s">
        <v>585</v>
      </c>
      <c r="Q895">
        <v>1</v>
      </c>
      <c r="W895">
        <v>0</v>
      </c>
      <c r="X895">
        <v>275932499</v>
      </c>
      <c r="Y895">
        <v>2.7</v>
      </c>
      <c r="AA895">
        <v>0</v>
      </c>
      <c r="AB895">
        <v>12.75</v>
      </c>
      <c r="AC895">
        <v>0</v>
      </c>
      <c r="AD895">
        <v>0</v>
      </c>
      <c r="AE895">
        <v>0</v>
      </c>
      <c r="AF895">
        <v>3</v>
      </c>
      <c r="AG895">
        <v>0</v>
      </c>
      <c r="AH895">
        <v>0</v>
      </c>
      <c r="AI895">
        <v>1</v>
      </c>
      <c r="AJ895">
        <v>4.25</v>
      </c>
      <c r="AK895">
        <v>31.7</v>
      </c>
      <c r="AL895">
        <v>1</v>
      </c>
      <c r="AN895">
        <v>0</v>
      </c>
      <c r="AO895">
        <v>1</v>
      </c>
      <c r="AP895">
        <v>1</v>
      </c>
      <c r="AQ895">
        <v>0</v>
      </c>
      <c r="AR895">
        <v>0</v>
      </c>
      <c r="AS895" t="s">
        <v>3</v>
      </c>
      <c r="AT895">
        <v>2.16</v>
      </c>
      <c r="AU895" t="s">
        <v>167</v>
      </c>
      <c r="AV895">
        <v>0</v>
      </c>
      <c r="AW895">
        <v>2</v>
      </c>
      <c r="AX895">
        <v>35800796</v>
      </c>
      <c r="AY895">
        <v>1</v>
      </c>
      <c r="AZ895">
        <v>0</v>
      </c>
      <c r="BA895">
        <v>879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Y895*Source!I1181</f>
        <v>3.2669999999999999</v>
      </c>
      <c r="CY895">
        <f>AB895</f>
        <v>12.75</v>
      </c>
      <c r="CZ895">
        <f>AF895</f>
        <v>3</v>
      </c>
      <c r="DA895">
        <f>AJ895</f>
        <v>4.25</v>
      </c>
      <c r="DB895">
        <f>ROUND((ROUND(AT895*CZ895,2)*1.25),6)</f>
        <v>8.1</v>
      </c>
      <c r="DC895">
        <f>ROUND((ROUND(AT895*AG895,2)*1.25),6)</f>
        <v>0</v>
      </c>
    </row>
    <row r="896" spans="1:107">
      <c r="A896">
        <f>ROW(Source!A1181)</f>
        <v>1181</v>
      </c>
      <c r="B896">
        <v>33525518</v>
      </c>
      <c r="C896">
        <v>35800794</v>
      </c>
      <c r="D896">
        <v>29174538</v>
      </c>
      <c r="E896">
        <v>1</v>
      </c>
      <c r="F896">
        <v>1</v>
      </c>
      <c r="G896">
        <v>1</v>
      </c>
      <c r="H896">
        <v>2</v>
      </c>
      <c r="I896" t="s">
        <v>675</v>
      </c>
      <c r="J896" t="s">
        <v>676</v>
      </c>
      <c r="K896" t="s">
        <v>677</v>
      </c>
      <c r="L896">
        <v>1368</v>
      </c>
      <c r="N896">
        <v>1011</v>
      </c>
      <c r="O896" t="s">
        <v>585</v>
      </c>
      <c r="P896" t="s">
        <v>585</v>
      </c>
      <c r="Q896">
        <v>1</v>
      </c>
      <c r="W896">
        <v>0</v>
      </c>
      <c r="X896">
        <v>1107538725</v>
      </c>
      <c r="Y896">
        <v>0.58749999999999991</v>
      </c>
      <c r="AA896">
        <v>0</v>
      </c>
      <c r="AB896">
        <v>187.1</v>
      </c>
      <c r="AC896">
        <v>0</v>
      </c>
      <c r="AD896">
        <v>0</v>
      </c>
      <c r="AE896">
        <v>0</v>
      </c>
      <c r="AF896">
        <v>33.590000000000003</v>
      </c>
      <c r="AG896">
        <v>0</v>
      </c>
      <c r="AH896">
        <v>0</v>
      </c>
      <c r="AI896">
        <v>1</v>
      </c>
      <c r="AJ896">
        <v>5.57</v>
      </c>
      <c r="AK896">
        <v>31.7</v>
      </c>
      <c r="AL896">
        <v>1</v>
      </c>
      <c r="AN896">
        <v>0</v>
      </c>
      <c r="AO896">
        <v>1</v>
      </c>
      <c r="AP896">
        <v>1</v>
      </c>
      <c r="AQ896">
        <v>0</v>
      </c>
      <c r="AR896">
        <v>0</v>
      </c>
      <c r="AS896" t="s">
        <v>3</v>
      </c>
      <c r="AT896">
        <v>0.47</v>
      </c>
      <c r="AU896" t="s">
        <v>167</v>
      </c>
      <c r="AV896">
        <v>0</v>
      </c>
      <c r="AW896">
        <v>2</v>
      </c>
      <c r="AX896">
        <v>35800797</v>
      </c>
      <c r="AY896">
        <v>1</v>
      </c>
      <c r="AZ896">
        <v>0</v>
      </c>
      <c r="BA896">
        <v>880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Y896*Source!I1181</f>
        <v>0.71087499999999992</v>
      </c>
      <c r="CY896">
        <f>AB896</f>
        <v>187.1</v>
      </c>
      <c r="CZ896">
        <f>AF896</f>
        <v>33.590000000000003</v>
      </c>
      <c r="DA896">
        <f>AJ896</f>
        <v>5.57</v>
      </c>
      <c r="DB896">
        <f>ROUND((ROUND(AT896*CZ896,2)*1.25),6)</f>
        <v>19.737500000000001</v>
      </c>
      <c r="DC896">
        <f>ROUND((ROUND(AT896*AG896,2)*1.25),6)</f>
        <v>0</v>
      </c>
    </row>
    <row r="897" spans="1:107">
      <c r="A897">
        <f>ROW(Source!A1181)</f>
        <v>1181</v>
      </c>
      <c r="B897">
        <v>33525518</v>
      </c>
      <c r="C897">
        <v>35800794</v>
      </c>
      <c r="D897">
        <v>29174580</v>
      </c>
      <c r="E897">
        <v>1</v>
      </c>
      <c r="F897">
        <v>1</v>
      </c>
      <c r="G897">
        <v>1</v>
      </c>
      <c r="H897">
        <v>2</v>
      </c>
      <c r="I897" t="s">
        <v>678</v>
      </c>
      <c r="J897" t="s">
        <v>679</v>
      </c>
      <c r="K897" t="s">
        <v>680</v>
      </c>
      <c r="L897">
        <v>1368</v>
      </c>
      <c r="N897">
        <v>1011</v>
      </c>
      <c r="O897" t="s">
        <v>585</v>
      </c>
      <c r="P897" t="s">
        <v>585</v>
      </c>
      <c r="Q897">
        <v>1</v>
      </c>
      <c r="W897">
        <v>0</v>
      </c>
      <c r="X897">
        <v>-169468834</v>
      </c>
      <c r="Y897">
        <v>0.66250000000000009</v>
      </c>
      <c r="AA897">
        <v>0</v>
      </c>
      <c r="AB897">
        <v>31.87</v>
      </c>
      <c r="AC897">
        <v>0</v>
      </c>
      <c r="AD897">
        <v>0</v>
      </c>
      <c r="AE897">
        <v>0</v>
      </c>
      <c r="AF897">
        <v>2.08</v>
      </c>
      <c r="AG897">
        <v>0</v>
      </c>
      <c r="AH897">
        <v>0</v>
      </c>
      <c r="AI897">
        <v>1</v>
      </c>
      <c r="AJ897">
        <v>15.32</v>
      </c>
      <c r="AK897">
        <v>31.7</v>
      </c>
      <c r="AL897">
        <v>1</v>
      </c>
      <c r="AN897">
        <v>0</v>
      </c>
      <c r="AO897">
        <v>1</v>
      </c>
      <c r="AP897">
        <v>1</v>
      </c>
      <c r="AQ897">
        <v>0</v>
      </c>
      <c r="AR897">
        <v>0</v>
      </c>
      <c r="AS897" t="s">
        <v>3</v>
      </c>
      <c r="AT897">
        <v>0.53</v>
      </c>
      <c r="AU897" t="s">
        <v>167</v>
      </c>
      <c r="AV897">
        <v>0</v>
      </c>
      <c r="AW897">
        <v>2</v>
      </c>
      <c r="AX897">
        <v>35800798</v>
      </c>
      <c r="AY897">
        <v>1</v>
      </c>
      <c r="AZ897">
        <v>0</v>
      </c>
      <c r="BA897">
        <v>881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Y897*Source!I1181</f>
        <v>0.80162500000000003</v>
      </c>
      <c r="CY897">
        <f>AB897</f>
        <v>31.87</v>
      </c>
      <c r="CZ897">
        <f>AF897</f>
        <v>2.08</v>
      </c>
      <c r="DA897">
        <f>AJ897</f>
        <v>15.32</v>
      </c>
      <c r="DB897">
        <f>ROUND((ROUND(AT897*CZ897,2)*1.25),6)</f>
        <v>1.375</v>
      </c>
      <c r="DC897">
        <f>ROUND((ROUND(AT897*AG897,2)*1.25),6)</f>
        <v>0</v>
      </c>
    </row>
    <row r="898" spans="1:107">
      <c r="A898">
        <f>ROW(Source!A1181)</f>
        <v>1181</v>
      </c>
      <c r="B898">
        <v>33525518</v>
      </c>
      <c r="C898">
        <v>35800794</v>
      </c>
      <c r="D898">
        <v>29108656</v>
      </c>
      <c r="E898">
        <v>1</v>
      </c>
      <c r="F898">
        <v>1</v>
      </c>
      <c r="G898">
        <v>1</v>
      </c>
      <c r="H898">
        <v>3</v>
      </c>
      <c r="I898" t="s">
        <v>497</v>
      </c>
      <c r="J898" t="s">
        <v>499</v>
      </c>
      <c r="K898" t="s">
        <v>498</v>
      </c>
      <c r="L898">
        <v>1354</v>
      </c>
      <c r="N898">
        <v>1010</v>
      </c>
      <c r="O898" t="s">
        <v>238</v>
      </c>
      <c r="P898" t="s">
        <v>238</v>
      </c>
      <c r="Q898">
        <v>1</v>
      </c>
      <c r="W898">
        <v>0</v>
      </c>
      <c r="X898">
        <v>1057373551</v>
      </c>
      <c r="Y898">
        <v>7</v>
      </c>
      <c r="AA898">
        <v>103.61</v>
      </c>
      <c r="AB898">
        <v>0</v>
      </c>
      <c r="AC898">
        <v>0</v>
      </c>
      <c r="AD898">
        <v>0</v>
      </c>
      <c r="AE898">
        <v>13.87</v>
      </c>
      <c r="AF898">
        <v>0</v>
      </c>
      <c r="AG898">
        <v>0</v>
      </c>
      <c r="AH898">
        <v>0</v>
      </c>
      <c r="AI898">
        <v>7.47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7</v>
      </c>
      <c r="AU898" t="s">
        <v>3</v>
      </c>
      <c r="AV898">
        <v>0</v>
      </c>
      <c r="AW898">
        <v>2</v>
      </c>
      <c r="AX898">
        <v>35800799</v>
      </c>
      <c r="AY898">
        <v>1</v>
      </c>
      <c r="AZ898">
        <v>0</v>
      </c>
      <c r="BA898">
        <v>882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Y898*Source!I1181</f>
        <v>8.4699999999999989</v>
      </c>
      <c r="CY898">
        <f t="shared" ref="CY898:CY912" si="75">AA898</f>
        <v>103.61</v>
      </c>
      <c r="CZ898">
        <f t="shared" ref="CZ898:CZ912" si="76">AE898</f>
        <v>13.87</v>
      </c>
      <c r="DA898">
        <f t="shared" ref="DA898:DA912" si="77">AI898</f>
        <v>7.47</v>
      </c>
      <c r="DB898">
        <f t="shared" ref="DB898:DB929" si="78">ROUND(ROUND(AT898*CZ898,2),6)</f>
        <v>97.09</v>
      </c>
      <c r="DC898">
        <f t="shared" ref="DC898:DC929" si="79">ROUND(ROUND(AT898*AG898,2),6)</f>
        <v>0</v>
      </c>
    </row>
    <row r="899" spans="1:107">
      <c r="A899">
        <f>ROW(Source!A1181)</f>
        <v>1181</v>
      </c>
      <c r="B899">
        <v>33525518</v>
      </c>
      <c r="C899">
        <v>35800794</v>
      </c>
      <c r="D899">
        <v>29109354</v>
      </c>
      <c r="E899">
        <v>1</v>
      </c>
      <c r="F899">
        <v>1</v>
      </c>
      <c r="G899">
        <v>1</v>
      </c>
      <c r="H899">
        <v>3</v>
      </c>
      <c r="I899" t="s">
        <v>493</v>
      </c>
      <c r="J899" t="s">
        <v>495</v>
      </c>
      <c r="K899" t="s">
        <v>494</v>
      </c>
      <c r="L899">
        <v>1346</v>
      </c>
      <c r="N899">
        <v>1009</v>
      </c>
      <c r="O899" t="s">
        <v>191</v>
      </c>
      <c r="P899" t="s">
        <v>191</v>
      </c>
      <c r="Q899">
        <v>1</v>
      </c>
      <c r="W899">
        <v>0</v>
      </c>
      <c r="X899">
        <v>-882693383</v>
      </c>
      <c r="Y899">
        <v>10</v>
      </c>
      <c r="AA899">
        <v>60.74</v>
      </c>
      <c r="AB899">
        <v>0</v>
      </c>
      <c r="AC899">
        <v>0</v>
      </c>
      <c r="AD899">
        <v>0</v>
      </c>
      <c r="AE899">
        <v>46.72</v>
      </c>
      <c r="AF899">
        <v>0</v>
      </c>
      <c r="AG899">
        <v>0</v>
      </c>
      <c r="AH899">
        <v>0</v>
      </c>
      <c r="AI899">
        <v>1.3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10</v>
      </c>
      <c r="AU899" t="s">
        <v>3</v>
      </c>
      <c r="AV899">
        <v>0</v>
      </c>
      <c r="AW899">
        <v>2</v>
      </c>
      <c r="AX899">
        <v>35800800</v>
      </c>
      <c r="AY899">
        <v>1</v>
      </c>
      <c r="AZ899">
        <v>0</v>
      </c>
      <c r="BA899">
        <v>883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Y899*Source!I1181</f>
        <v>12.1</v>
      </c>
      <c r="CY899">
        <f t="shared" si="75"/>
        <v>60.74</v>
      </c>
      <c r="CZ899">
        <f t="shared" si="76"/>
        <v>46.72</v>
      </c>
      <c r="DA899">
        <f t="shared" si="77"/>
        <v>1.3</v>
      </c>
      <c r="DB899">
        <f t="shared" si="78"/>
        <v>467.2</v>
      </c>
      <c r="DC899">
        <f t="shared" si="79"/>
        <v>0</v>
      </c>
    </row>
    <row r="900" spans="1:107">
      <c r="A900">
        <f>ROW(Source!A1181)</f>
        <v>1181</v>
      </c>
      <c r="B900">
        <v>33525518</v>
      </c>
      <c r="C900">
        <v>35800794</v>
      </c>
      <c r="D900">
        <v>29109414</v>
      </c>
      <c r="E900">
        <v>1</v>
      </c>
      <c r="F900">
        <v>1</v>
      </c>
      <c r="G900">
        <v>1</v>
      </c>
      <c r="H900">
        <v>3</v>
      </c>
      <c r="I900" t="s">
        <v>489</v>
      </c>
      <c r="J900" t="s">
        <v>491</v>
      </c>
      <c r="K900" t="s">
        <v>490</v>
      </c>
      <c r="L900">
        <v>1346</v>
      </c>
      <c r="N900">
        <v>1009</v>
      </c>
      <c r="O900" t="s">
        <v>191</v>
      </c>
      <c r="P900" t="s">
        <v>191</v>
      </c>
      <c r="Q900">
        <v>1</v>
      </c>
      <c r="W900">
        <v>0</v>
      </c>
      <c r="X900">
        <v>1092262719</v>
      </c>
      <c r="Y900">
        <v>119</v>
      </c>
      <c r="AA900">
        <v>9.8800000000000008</v>
      </c>
      <c r="AB900">
        <v>0</v>
      </c>
      <c r="AC900">
        <v>0</v>
      </c>
      <c r="AD900">
        <v>0</v>
      </c>
      <c r="AE900">
        <v>1.58</v>
      </c>
      <c r="AF900">
        <v>0</v>
      </c>
      <c r="AG900">
        <v>0</v>
      </c>
      <c r="AH900">
        <v>0</v>
      </c>
      <c r="AI900">
        <v>6.25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3</v>
      </c>
      <c r="AT900">
        <v>119</v>
      </c>
      <c r="AU900" t="s">
        <v>3</v>
      </c>
      <c r="AV900">
        <v>0</v>
      </c>
      <c r="AW900">
        <v>2</v>
      </c>
      <c r="AX900">
        <v>35800801</v>
      </c>
      <c r="AY900">
        <v>1</v>
      </c>
      <c r="AZ900">
        <v>0</v>
      </c>
      <c r="BA900">
        <v>884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Y900*Source!I1181</f>
        <v>143.99</v>
      </c>
      <c r="CY900">
        <f t="shared" si="75"/>
        <v>9.8800000000000008</v>
      </c>
      <c r="CZ900">
        <f t="shared" si="76"/>
        <v>1.58</v>
      </c>
      <c r="DA900">
        <f t="shared" si="77"/>
        <v>6.25</v>
      </c>
      <c r="DB900">
        <f t="shared" si="78"/>
        <v>188.02</v>
      </c>
      <c r="DC900">
        <f t="shared" si="79"/>
        <v>0</v>
      </c>
    </row>
    <row r="901" spans="1:107">
      <c r="A901">
        <f>ROW(Source!A1181)</f>
        <v>1181</v>
      </c>
      <c r="B901">
        <v>33525518</v>
      </c>
      <c r="C901">
        <v>35800794</v>
      </c>
      <c r="D901">
        <v>29109781</v>
      </c>
      <c r="E901">
        <v>1</v>
      </c>
      <c r="F901">
        <v>1</v>
      </c>
      <c r="G901">
        <v>1</v>
      </c>
      <c r="H901">
        <v>3</v>
      </c>
      <c r="I901" t="s">
        <v>681</v>
      </c>
      <c r="J901" t="s">
        <v>682</v>
      </c>
      <c r="K901" t="s">
        <v>683</v>
      </c>
      <c r="L901">
        <v>1346</v>
      </c>
      <c r="N901">
        <v>1009</v>
      </c>
      <c r="O901" t="s">
        <v>191</v>
      </c>
      <c r="P901" t="s">
        <v>191</v>
      </c>
      <c r="Q901">
        <v>1</v>
      </c>
      <c r="W901">
        <v>0</v>
      </c>
      <c r="X901">
        <v>-306339415</v>
      </c>
      <c r="Y901">
        <v>9</v>
      </c>
      <c r="AA901">
        <v>60.38</v>
      </c>
      <c r="AB901">
        <v>0</v>
      </c>
      <c r="AC901">
        <v>0</v>
      </c>
      <c r="AD901">
        <v>0</v>
      </c>
      <c r="AE901">
        <v>11.12</v>
      </c>
      <c r="AF901">
        <v>0</v>
      </c>
      <c r="AG901">
        <v>0</v>
      </c>
      <c r="AH901">
        <v>0</v>
      </c>
      <c r="AI901">
        <v>5.43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0</v>
      </c>
      <c r="AQ901">
        <v>0</v>
      </c>
      <c r="AR901">
        <v>0</v>
      </c>
      <c r="AS901" t="s">
        <v>3</v>
      </c>
      <c r="AT901">
        <v>9</v>
      </c>
      <c r="AU901" t="s">
        <v>3</v>
      </c>
      <c r="AV901">
        <v>0</v>
      </c>
      <c r="AW901">
        <v>2</v>
      </c>
      <c r="AX901">
        <v>35800802</v>
      </c>
      <c r="AY901">
        <v>1</v>
      </c>
      <c r="AZ901">
        <v>0</v>
      </c>
      <c r="BA901">
        <v>885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Y901*Source!I1181</f>
        <v>10.89</v>
      </c>
      <c r="CY901">
        <f t="shared" si="75"/>
        <v>60.38</v>
      </c>
      <c r="CZ901">
        <f t="shared" si="76"/>
        <v>11.12</v>
      </c>
      <c r="DA901">
        <f t="shared" si="77"/>
        <v>5.43</v>
      </c>
      <c r="DB901">
        <f t="shared" si="78"/>
        <v>100.08</v>
      </c>
      <c r="DC901">
        <f t="shared" si="79"/>
        <v>0</v>
      </c>
    </row>
    <row r="902" spans="1:107">
      <c r="A902">
        <f>ROW(Source!A1181)</f>
        <v>1181</v>
      </c>
      <c r="B902">
        <v>33525518</v>
      </c>
      <c r="C902">
        <v>35800794</v>
      </c>
      <c r="D902">
        <v>29109782</v>
      </c>
      <c r="E902">
        <v>1</v>
      </c>
      <c r="F902">
        <v>1</v>
      </c>
      <c r="G902">
        <v>1</v>
      </c>
      <c r="H902">
        <v>3</v>
      </c>
      <c r="I902" t="s">
        <v>684</v>
      </c>
      <c r="J902" t="s">
        <v>685</v>
      </c>
      <c r="K902" t="s">
        <v>686</v>
      </c>
      <c r="L902">
        <v>1346</v>
      </c>
      <c r="N902">
        <v>1009</v>
      </c>
      <c r="O902" t="s">
        <v>191</v>
      </c>
      <c r="P902" t="s">
        <v>191</v>
      </c>
      <c r="Q902">
        <v>1</v>
      </c>
      <c r="W902">
        <v>0</v>
      </c>
      <c r="X902">
        <v>-71279152</v>
      </c>
      <c r="Y902">
        <v>85</v>
      </c>
      <c r="AA902">
        <v>16.309999999999999</v>
      </c>
      <c r="AB902">
        <v>0</v>
      </c>
      <c r="AC902">
        <v>0</v>
      </c>
      <c r="AD902">
        <v>0</v>
      </c>
      <c r="AE902">
        <v>4.3600000000000003</v>
      </c>
      <c r="AF902">
        <v>0</v>
      </c>
      <c r="AG902">
        <v>0</v>
      </c>
      <c r="AH902">
        <v>0</v>
      </c>
      <c r="AI902">
        <v>3.74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0</v>
      </c>
      <c r="AQ902">
        <v>0</v>
      </c>
      <c r="AR902">
        <v>0</v>
      </c>
      <c r="AS902" t="s">
        <v>3</v>
      </c>
      <c r="AT902">
        <v>85</v>
      </c>
      <c r="AU902" t="s">
        <v>3</v>
      </c>
      <c r="AV902">
        <v>0</v>
      </c>
      <c r="AW902">
        <v>2</v>
      </c>
      <c r="AX902">
        <v>35800803</v>
      </c>
      <c r="AY902">
        <v>1</v>
      </c>
      <c r="AZ902">
        <v>0</v>
      </c>
      <c r="BA902">
        <v>886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Y902*Source!I1181</f>
        <v>102.85</v>
      </c>
      <c r="CY902">
        <f t="shared" si="75"/>
        <v>16.309999999999999</v>
      </c>
      <c r="CZ902">
        <f t="shared" si="76"/>
        <v>4.3600000000000003</v>
      </c>
      <c r="DA902">
        <f t="shared" si="77"/>
        <v>3.74</v>
      </c>
      <c r="DB902">
        <f t="shared" si="78"/>
        <v>370.6</v>
      </c>
      <c r="DC902">
        <f t="shared" si="79"/>
        <v>0</v>
      </c>
    </row>
    <row r="903" spans="1:107">
      <c r="A903">
        <f>ROW(Source!A1181)</f>
        <v>1181</v>
      </c>
      <c r="B903">
        <v>33525518</v>
      </c>
      <c r="C903">
        <v>35800794</v>
      </c>
      <c r="D903">
        <v>29110699</v>
      </c>
      <c r="E903">
        <v>1</v>
      </c>
      <c r="F903">
        <v>1</v>
      </c>
      <c r="G903">
        <v>1</v>
      </c>
      <c r="H903">
        <v>3</v>
      </c>
      <c r="I903" t="s">
        <v>481</v>
      </c>
      <c r="J903" t="s">
        <v>483</v>
      </c>
      <c r="K903" t="s">
        <v>482</v>
      </c>
      <c r="L903">
        <v>1301</v>
      </c>
      <c r="N903">
        <v>1003</v>
      </c>
      <c r="O903" t="s">
        <v>174</v>
      </c>
      <c r="P903" t="s">
        <v>174</v>
      </c>
      <c r="Q903">
        <v>1</v>
      </c>
      <c r="W903">
        <v>0</v>
      </c>
      <c r="X903">
        <v>1063889258</v>
      </c>
      <c r="Y903">
        <v>120</v>
      </c>
      <c r="AA903">
        <v>1.23</v>
      </c>
      <c r="AB903">
        <v>0</v>
      </c>
      <c r="AC903">
        <v>0</v>
      </c>
      <c r="AD903">
        <v>0</v>
      </c>
      <c r="AE903">
        <v>0.17</v>
      </c>
      <c r="AF903">
        <v>0</v>
      </c>
      <c r="AG903">
        <v>0</v>
      </c>
      <c r="AH903">
        <v>0</v>
      </c>
      <c r="AI903">
        <v>7.24</v>
      </c>
      <c r="AJ903">
        <v>1</v>
      </c>
      <c r="AK903">
        <v>1</v>
      </c>
      <c r="AL903">
        <v>1</v>
      </c>
      <c r="AN903">
        <v>0</v>
      </c>
      <c r="AO903">
        <v>1</v>
      </c>
      <c r="AP903">
        <v>0</v>
      </c>
      <c r="AQ903">
        <v>0</v>
      </c>
      <c r="AR903">
        <v>0</v>
      </c>
      <c r="AS903" t="s">
        <v>3</v>
      </c>
      <c r="AT903">
        <v>120</v>
      </c>
      <c r="AU903" t="s">
        <v>3</v>
      </c>
      <c r="AV903">
        <v>0</v>
      </c>
      <c r="AW903">
        <v>2</v>
      </c>
      <c r="AX903">
        <v>35800804</v>
      </c>
      <c r="AY903">
        <v>1</v>
      </c>
      <c r="AZ903">
        <v>0</v>
      </c>
      <c r="BA903">
        <v>887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Y903*Source!I1181</f>
        <v>145.19999999999999</v>
      </c>
      <c r="CY903">
        <f t="shared" si="75"/>
        <v>1.23</v>
      </c>
      <c r="CZ903">
        <f t="shared" si="76"/>
        <v>0.17</v>
      </c>
      <c r="DA903">
        <f t="shared" si="77"/>
        <v>7.24</v>
      </c>
      <c r="DB903">
        <f t="shared" si="78"/>
        <v>20.399999999999999</v>
      </c>
      <c r="DC903">
        <f t="shared" si="79"/>
        <v>0</v>
      </c>
    </row>
    <row r="904" spans="1:107">
      <c r="A904">
        <f>ROW(Source!A1181)</f>
        <v>1181</v>
      </c>
      <c r="B904">
        <v>33525518</v>
      </c>
      <c r="C904">
        <v>35800794</v>
      </c>
      <c r="D904">
        <v>29110797</v>
      </c>
      <c r="E904">
        <v>1</v>
      </c>
      <c r="F904">
        <v>1</v>
      </c>
      <c r="G904">
        <v>1</v>
      </c>
      <c r="H904">
        <v>3</v>
      </c>
      <c r="I904" t="s">
        <v>477</v>
      </c>
      <c r="J904" t="s">
        <v>479</v>
      </c>
      <c r="K904" t="s">
        <v>478</v>
      </c>
      <c r="L904">
        <v>1301</v>
      </c>
      <c r="N904">
        <v>1003</v>
      </c>
      <c r="O904" t="s">
        <v>174</v>
      </c>
      <c r="P904" t="s">
        <v>174</v>
      </c>
      <c r="Q904">
        <v>1</v>
      </c>
      <c r="W904">
        <v>0</v>
      </c>
      <c r="X904">
        <v>1919953005</v>
      </c>
      <c r="Y904">
        <v>82</v>
      </c>
      <c r="AA904">
        <v>15.5</v>
      </c>
      <c r="AB904">
        <v>0</v>
      </c>
      <c r="AC904">
        <v>0</v>
      </c>
      <c r="AD904">
        <v>0</v>
      </c>
      <c r="AE904">
        <v>1.74</v>
      </c>
      <c r="AF904">
        <v>0</v>
      </c>
      <c r="AG904">
        <v>0</v>
      </c>
      <c r="AH904">
        <v>0</v>
      </c>
      <c r="AI904">
        <v>8.91</v>
      </c>
      <c r="AJ904">
        <v>1</v>
      </c>
      <c r="AK904">
        <v>1</v>
      </c>
      <c r="AL904">
        <v>1</v>
      </c>
      <c r="AN904">
        <v>0</v>
      </c>
      <c r="AO904">
        <v>1</v>
      </c>
      <c r="AP904">
        <v>0</v>
      </c>
      <c r="AQ904">
        <v>0</v>
      </c>
      <c r="AR904">
        <v>0</v>
      </c>
      <c r="AS904" t="s">
        <v>3</v>
      </c>
      <c r="AT904">
        <v>82</v>
      </c>
      <c r="AU904" t="s">
        <v>3</v>
      </c>
      <c r="AV904">
        <v>0</v>
      </c>
      <c r="AW904">
        <v>2</v>
      </c>
      <c r="AX904">
        <v>35800805</v>
      </c>
      <c r="AY904">
        <v>1</v>
      </c>
      <c r="AZ904">
        <v>0</v>
      </c>
      <c r="BA904">
        <v>888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Y904*Source!I1181</f>
        <v>99.22</v>
      </c>
      <c r="CY904">
        <f t="shared" si="75"/>
        <v>15.5</v>
      </c>
      <c r="CZ904">
        <f t="shared" si="76"/>
        <v>1.74</v>
      </c>
      <c r="DA904">
        <f t="shared" si="77"/>
        <v>8.91</v>
      </c>
      <c r="DB904">
        <f t="shared" si="78"/>
        <v>142.68</v>
      </c>
      <c r="DC904">
        <f t="shared" si="79"/>
        <v>0</v>
      </c>
    </row>
    <row r="905" spans="1:107">
      <c r="A905">
        <f>ROW(Source!A1181)</f>
        <v>1181</v>
      </c>
      <c r="B905">
        <v>33525518</v>
      </c>
      <c r="C905">
        <v>35800794</v>
      </c>
      <c r="D905">
        <v>29110815</v>
      </c>
      <c r="E905">
        <v>1</v>
      </c>
      <c r="F905">
        <v>1</v>
      </c>
      <c r="G905">
        <v>1</v>
      </c>
      <c r="H905">
        <v>3</v>
      </c>
      <c r="I905" t="s">
        <v>687</v>
      </c>
      <c r="J905" t="s">
        <v>688</v>
      </c>
      <c r="K905" t="s">
        <v>689</v>
      </c>
      <c r="L905">
        <v>1301</v>
      </c>
      <c r="N905">
        <v>1003</v>
      </c>
      <c r="O905" t="s">
        <v>174</v>
      </c>
      <c r="P905" t="s">
        <v>174</v>
      </c>
      <c r="Q905">
        <v>1</v>
      </c>
      <c r="W905">
        <v>0</v>
      </c>
      <c r="X905">
        <v>-1169660804</v>
      </c>
      <c r="Y905">
        <v>116</v>
      </c>
      <c r="AA905">
        <v>6.28</v>
      </c>
      <c r="AB905">
        <v>0</v>
      </c>
      <c r="AC905">
        <v>0</v>
      </c>
      <c r="AD905">
        <v>0</v>
      </c>
      <c r="AE905">
        <v>0.85</v>
      </c>
      <c r="AF905">
        <v>0</v>
      </c>
      <c r="AG905">
        <v>0</v>
      </c>
      <c r="AH905">
        <v>0</v>
      </c>
      <c r="AI905">
        <v>7.39</v>
      </c>
      <c r="AJ905">
        <v>1</v>
      </c>
      <c r="AK905">
        <v>1</v>
      </c>
      <c r="AL905">
        <v>1</v>
      </c>
      <c r="AN905">
        <v>0</v>
      </c>
      <c r="AO905">
        <v>1</v>
      </c>
      <c r="AP905">
        <v>0</v>
      </c>
      <c r="AQ905">
        <v>0</v>
      </c>
      <c r="AR905">
        <v>0</v>
      </c>
      <c r="AS905" t="s">
        <v>3</v>
      </c>
      <c r="AT905">
        <v>116</v>
      </c>
      <c r="AU905" t="s">
        <v>3</v>
      </c>
      <c r="AV905">
        <v>0</v>
      </c>
      <c r="AW905">
        <v>2</v>
      </c>
      <c r="AX905">
        <v>35800806</v>
      </c>
      <c r="AY905">
        <v>1</v>
      </c>
      <c r="AZ905">
        <v>0</v>
      </c>
      <c r="BA905">
        <v>889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Y905*Source!I1181</f>
        <v>140.35999999999999</v>
      </c>
      <c r="CY905">
        <f t="shared" si="75"/>
        <v>6.28</v>
      </c>
      <c r="CZ905">
        <f t="shared" si="76"/>
        <v>0.85</v>
      </c>
      <c r="DA905">
        <f t="shared" si="77"/>
        <v>7.39</v>
      </c>
      <c r="DB905">
        <f t="shared" si="78"/>
        <v>98.6</v>
      </c>
      <c r="DC905">
        <f t="shared" si="79"/>
        <v>0</v>
      </c>
    </row>
    <row r="906" spans="1:107">
      <c r="A906">
        <f>ROW(Source!A1181)</f>
        <v>1181</v>
      </c>
      <c r="B906">
        <v>33525518</v>
      </c>
      <c r="C906">
        <v>35800794</v>
      </c>
      <c r="D906">
        <v>29111455</v>
      </c>
      <c r="E906">
        <v>1</v>
      </c>
      <c r="F906">
        <v>1</v>
      </c>
      <c r="G906">
        <v>1</v>
      </c>
      <c r="H906">
        <v>3</v>
      </c>
      <c r="I906" t="s">
        <v>690</v>
      </c>
      <c r="J906" t="s">
        <v>691</v>
      </c>
      <c r="K906" t="s">
        <v>692</v>
      </c>
      <c r="L906">
        <v>1327</v>
      </c>
      <c r="N906">
        <v>1005</v>
      </c>
      <c r="O906" t="s">
        <v>184</v>
      </c>
      <c r="P906" t="s">
        <v>184</v>
      </c>
      <c r="Q906">
        <v>1</v>
      </c>
      <c r="W906">
        <v>0</v>
      </c>
      <c r="X906">
        <v>-1126346608</v>
      </c>
      <c r="Y906">
        <v>212</v>
      </c>
      <c r="AA906">
        <v>78.010000000000005</v>
      </c>
      <c r="AB906">
        <v>0</v>
      </c>
      <c r="AC906">
        <v>0</v>
      </c>
      <c r="AD906">
        <v>0</v>
      </c>
      <c r="AE906">
        <v>15.06</v>
      </c>
      <c r="AF906">
        <v>0</v>
      </c>
      <c r="AG906">
        <v>0</v>
      </c>
      <c r="AH906">
        <v>0</v>
      </c>
      <c r="AI906">
        <v>5.18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0</v>
      </c>
      <c r="AQ906">
        <v>0</v>
      </c>
      <c r="AR906">
        <v>0</v>
      </c>
      <c r="AS906" t="s">
        <v>3</v>
      </c>
      <c r="AT906">
        <v>212</v>
      </c>
      <c r="AU906" t="s">
        <v>3</v>
      </c>
      <c r="AV906">
        <v>0</v>
      </c>
      <c r="AW906">
        <v>2</v>
      </c>
      <c r="AX906">
        <v>35800807</v>
      </c>
      <c r="AY906">
        <v>1</v>
      </c>
      <c r="AZ906">
        <v>0</v>
      </c>
      <c r="BA906">
        <v>890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Y906*Source!I1181</f>
        <v>256.52</v>
      </c>
      <c r="CY906">
        <f t="shared" si="75"/>
        <v>78.010000000000005</v>
      </c>
      <c r="CZ906">
        <f t="shared" si="76"/>
        <v>15.06</v>
      </c>
      <c r="DA906">
        <f t="shared" si="77"/>
        <v>5.18</v>
      </c>
      <c r="DB906">
        <f t="shared" si="78"/>
        <v>3192.72</v>
      </c>
      <c r="DC906">
        <f t="shared" si="79"/>
        <v>0</v>
      </c>
    </row>
    <row r="907" spans="1:107">
      <c r="A907">
        <f>ROW(Source!A1181)</f>
        <v>1181</v>
      </c>
      <c r="B907">
        <v>33525518</v>
      </c>
      <c r="C907">
        <v>35800794</v>
      </c>
      <c r="D907">
        <v>29114733</v>
      </c>
      <c r="E907">
        <v>1</v>
      </c>
      <c r="F907">
        <v>1</v>
      </c>
      <c r="G907">
        <v>1</v>
      </c>
      <c r="H907">
        <v>3</v>
      </c>
      <c r="I907" t="s">
        <v>693</v>
      </c>
      <c r="J907" t="s">
        <v>694</v>
      </c>
      <c r="K907" t="s">
        <v>695</v>
      </c>
      <c r="L907">
        <v>1354</v>
      </c>
      <c r="N907">
        <v>1010</v>
      </c>
      <c r="O907" t="s">
        <v>238</v>
      </c>
      <c r="P907" t="s">
        <v>238</v>
      </c>
      <c r="Q907">
        <v>1</v>
      </c>
      <c r="W907">
        <v>0</v>
      </c>
      <c r="X907">
        <v>-1352915271</v>
      </c>
      <c r="Y907">
        <v>735</v>
      </c>
      <c r="AA907">
        <v>0.28999999999999998</v>
      </c>
      <c r="AB907">
        <v>0</v>
      </c>
      <c r="AC907">
        <v>0</v>
      </c>
      <c r="AD907">
        <v>0</v>
      </c>
      <c r="AE907">
        <v>0.02</v>
      </c>
      <c r="AF907">
        <v>0</v>
      </c>
      <c r="AG907">
        <v>0</v>
      </c>
      <c r="AH907">
        <v>0</v>
      </c>
      <c r="AI907">
        <v>14.7</v>
      </c>
      <c r="AJ907">
        <v>1</v>
      </c>
      <c r="AK907">
        <v>1</v>
      </c>
      <c r="AL907">
        <v>1</v>
      </c>
      <c r="AN907">
        <v>0</v>
      </c>
      <c r="AO907">
        <v>1</v>
      </c>
      <c r="AP907">
        <v>0</v>
      </c>
      <c r="AQ907">
        <v>0</v>
      </c>
      <c r="AR907">
        <v>0</v>
      </c>
      <c r="AS907" t="s">
        <v>3</v>
      </c>
      <c r="AT907">
        <v>735</v>
      </c>
      <c r="AU907" t="s">
        <v>3</v>
      </c>
      <c r="AV907">
        <v>0</v>
      </c>
      <c r="AW907">
        <v>2</v>
      </c>
      <c r="AX907">
        <v>35800808</v>
      </c>
      <c r="AY907">
        <v>1</v>
      </c>
      <c r="AZ907">
        <v>0</v>
      </c>
      <c r="BA907">
        <v>891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Y907*Source!I1181</f>
        <v>889.35</v>
      </c>
      <c r="CY907">
        <f t="shared" si="75"/>
        <v>0.28999999999999998</v>
      </c>
      <c r="CZ907">
        <f t="shared" si="76"/>
        <v>0.02</v>
      </c>
      <c r="DA907">
        <f t="shared" si="77"/>
        <v>14.7</v>
      </c>
      <c r="DB907">
        <f t="shared" si="78"/>
        <v>14.7</v>
      </c>
      <c r="DC907">
        <f t="shared" si="79"/>
        <v>0</v>
      </c>
    </row>
    <row r="908" spans="1:107">
      <c r="A908">
        <f>ROW(Source!A1181)</f>
        <v>1181</v>
      </c>
      <c r="B908">
        <v>33525518</v>
      </c>
      <c r="C908">
        <v>35800794</v>
      </c>
      <c r="D908">
        <v>29114734</v>
      </c>
      <c r="E908">
        <v>1</v>
      </c>
      <c r="F908">
        <v>1</v>
      </c>
      <c r="G908">
        <v>1</v>
      </c>
      <c r="H908">
        <v>3</v>
      </c>
      <c r="I908" t="s">
        <v>696</v>
      </c>
      <c r="J908" t="s">
        <v>697</v>
      </c>
      <c r="K908" t="s">
        <v>698</v>
      </c>
      <c r="L908">
        <v>1354</v>
      </c>
      <c r="N908">
        <v>1010</v>
      </c>
      <c r="O908" t="s">
        <v>238</v>
      </c>
      <c r="P908" t="s">
        <v>238</v>
      </c>
      <c r="Q908">
        <v>1</v>
      </c>
      <c r="W908">
        <v>0</v>
      </c>
      <c r="X908">
        <v>1370092194</v>
      </c>
      <c r="Y908">
        <v>1855</v>
      </c>
      <c r="AA908">
        <v>0.37</v>
      </c>
      <c r="AB908">
        <v>0</v>
      </c>
      <c r="AC908">
        <v>0</v>
      </c>
      <c r="AD908">
        <v>0</v>
      </c>
      <c r="AE908">
        <v>0.03</v>
      </c>
      <c r="AF908">
        <v>0</v>
      </c>
      <c r="AG908">
        <v>0</v>
      </c>
      <c r="AH908">
        <v>0</v>
      </c>
      <c r="AI908">
        <v>12.33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0</v>
      </c>
      <c r="AQ908">
        <v>0</v>
      </c>
      <c r="AR908">
        <v>0</v>
      </c>
      <c r="AS908" t="s">
        <v>3</v>
      </c>
      <c r="AT908">
        <v>1855</v>
      </c>
      <c r="AU908" t="s">
        <v>3</v>
      </c>
      <c r="AV908">
        <v>0</v>
      </c>
      <c r="AW908">
        <v>2</v>
      </c>
      <c r="AX908">
        <v>35800809</v>
      </c>
      <c r="AY908">
        <v>1</v>
      </c>
      <c r="AZ908">
        <v>0</v>
      </c>
      <c r="BA908">
        <v>892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Y908*Source!I1181</f>
        <v>2244.5499999999997</v>
      </c>
      <c r="CY908">
        <f t="shared" si="75"/>
        <v>0.37</v>
      </c>
      <c r="CZ908">
        <f t="shared" si="76"/>
        <v>0.03</v>
      </c>
      <c r="DA908">
        <f t="shared" si="77"/>
        <v>12.33</v>
      </c>
      <c r="DB908">
        <f t="shared" si="78"/>
        <v>55.65</v>
      </c>
      <c r="DC908">
        <f t="shared" si="79"/>
        <v>0</v>
      </c>
    </row>
    <row r="909" spans="1:107">
      <c r="A909">
        <f>ROW(Source!A1181)</f>
        <v>1181</v>
      </c>
      <c r="B909">
        <v>33525518</v>
      </c>
      <c r="C909">
        <v>35800794</v>
      </c>
      <c r="D909">
        <v>29114482</v>
      </c>
      <c r="E909">
        <v>1</v>
      </c>
      <c r="F909">
        <v>1</v>
      </c>
      <c r="G909">
        <v>1</v>
      </c>
      <c r="H909">
        <v>3</v>
      </c>
      <c r="I909" t="s">
        <v>453</v>
      </c>
      <c r="J909" t="s">
        <v>455</v>
      </c>
      <c r="K909" t="s">
        <v>454</v>
      </c>
      <c r="L909">
        <v>1354</v>
      </c>
      <c r="N909">
        <v>1010</v>
      </c>
      <c r="O909" t="s">
        <v>238</v>
      </c>
      <c r="P909" t="s">
        <v>238</v>
      </c>
      <c r="Q909">
        <v>1</v>
      </c>
      <c r="W909">
        <v>0</v>
      </c>
      <c r="X909">
        <v>-520920930</v>
      </c>
      <c r="Y909">
        <v>153</v>
      </c>
      <c r="AA909">
        <v>0.32</v>
      </c>
      <c r="AB909">
        <v>0</v>
      </c>
      <c r="AC909">
        <v>0</v>
      </c>
      <c r="AD909">
        <v>0</v>
      </c>
      <c r="AE909">
        <v>7.0000000000000007E-2</v>
      </c>
      <c r="AF909">
        <v>0</v>
      </c>
      <c r="AG909">
        <v>0</v>
      </c>
      <c r="AH909">
        <v>0</v>
      </c>
      <c r="AI909">
        <v>4.59</v>
      </c>
      <c r="AJ909">
        <v>1</v>
      </c>
      <c r="AK909">
        <v>1</v>
      </c>
      <c r="AL909">
        <v>1</v>
      </c>
      <c r="AN909">
        <v>0</v>
      </c>
      <c r="AO909">
        <v>1</v>
      </c>
      <c r="AP909">
        <v>0</v>
      </c>
      <c r="AQ909">
        <v>0</v>
      </c>
      <c r="AR909">
        <v>0</v>
      </c>
      <c r="AS909" t="s">
        <v>3</v>
      </c>
      <c r="AT909">
        <v>153</v>
      </c>
      <c r="AU909" t="s">
        <v>3</v>
      </c>
      <c r="AV909">
        <v>0</v>
      </c>
      <c r="AW909">
        <v>2</v>
      </c>
      <c r="AX909">
        <v>35800810</v>
      </c>
      <c r="AY909">
        <v>1</v>
      </c>
      <c r="AZ909">
        <v>0</v>
      </c>
      <c r="BA909">
        <v>893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Y909*Source!I1181</f>
        <v>185.13</v>
      </c>
      <c r="CY909">
        <f t="shared" si="75"/>
        <v>0.32</v>
      </c>
      <c r="CZ909">
        <f t="shared" si="76"/>
        <v>7.0000000000000007E-2</v>
      </c>
      <c r="DA909">
        <f t="shared" si="77"/>
        <v>4.59</v>
      </c>
      <c r="DB909">
        <f t="shared" si="78"/>
        <v>10.71</v>
      </c>
      <c r="DC909">
        <f t="shared" si="79"/>
        <v>0</v>
      </c>
    </row>
    <row r="910" spans="1:107">
      <c r="A910">
        <f>ROW(Source!A1181)</f>
        <v>1181</v>
      </c>
      <c r="B910">
        <v>33525518</v>
      </c>
      <c r="C910">
        <v>35800794</v>
      </c>
      <c r="D910">
        <v>29129584</v>
      </c>
      <c r="E910">
        <v>1</v>
      </c>
      <c r="F910">
        <v>1</v>
      </c>
      <c r="G910">
        <v>1</v>
      </c>
      <c r="H910">
        <v>3</v>
      </c>
      <c r="I910" t="s">
        <v>699</v>
      </c>
      <c r="J910" t="s">
        <v>700</v>
      </c>
      <c r="K910" t="s">
        <v>701</v>
      </c>
      <c r="L910">
        <v>1301</v>
      </c>
      <c r="N910">
        <v>1003</v>
      </c>
      <c r="O910" t="s">
        <v>174</v>
      </c>
      <c r="P910" t="s">
        <v>174</v>
      </c>
      <c r="Q910">
        <v>1</v>
      </c>
      <c r="W910">
        <v>0</v>
      </c>
      <c r="X910">
        <v>-1665253311</v>
      </c>
      <c r="Y910">
        <v>88</v>
      </c>
      <c r="AA910">
        <v>53.07</v>
      </c>
      <c r="AB910">
        <v>0</v>
      </c>
      <c r="AC910">
        <v>0</v>
      </c>
      <c r="AD910">
        <v>0</v>
      </c>
      <c r="AE910">
        <v>7.22</v>
      </c>
      <c r="AF910">
        <v>0</v>
      </c>
      <c r="AG910">
        <v>0</v>
      </c>
      <c r="AH910">
        <v>0</v>
      </c>
      <c r="AI910">
        <v>7.35</v>
      </c>
      <c r="AJ910">
        <v>1</v>
      </c>
      <c r="AK910">
        <v>1</v>
      </c>
      <c r="AL910">
        <v>1</v>
      </c>
      <c r="AN910">
        <v>0</v>
      </c>
      <c r="AO910">
        <v>1</v>
      </c>
      <c r="AP910">
        <v>0</v>
      </c>
      <c r="AQ910">
        <v>0</v>
      </c>
      <c r="AR910">
        <v>0</v>
      </c>
      <c r="AS910" t="s">
        <v>3</v>
      </c>
      <c r="AT910">
        <v>88</v>
      </c>
      <c r="AU910" t="s">
        <v>3</v>
      </c>
      <c r="AV910">
        <v>0</v>
      </c>
      <c r="AW910">
        <v>2</v>
      </c>
      <c r="AX910">
        <v>35800811</v>
      </c>
      <c r="AY910">
        <v>1</v>
      </c>
      <c r="AZ910">
        <v>0</v>
      </c>
      <c r="BA910">
        <v>894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Y910*Source!I1181</f>
        <v>106.47999999999999</v>
      </c>
      <c r="CY910">
        <f t="shared" si="75"/>
        <v>53.07</v>
      </c>
      <c r="CZ910">
        <f t="shared" si="76"/>
        <v>7.22</v>
      </c>
      <c r="DA910">
        <f t="shared" si="77"/>
        <v>7.35</v>
      </c>
      <c r="DB910">
        <f t="shared" si="78"/>
        <v>635.36</v>
      </c>
      <c r="DC910">
        <f t="shared" si="79"/>
        <v>0</v>
      </c>
    </row>
    <row r="911" spans="1:107">
      <c r="A911">
        <f>ROW(Source!A1181)</f>
        <v>1181</v>
      </c>
      <c r="B911">
        <v>33525518</v>
      </c>
      <c r="C911">
        <v>35800794</v>
      </c>
      <c r="D911">
        <v>29129619</v>
      </c>
      <c r="E911">
        <v>1</v>
      </c>
      <c r="F911">
        <v>1</v>
      </c>
      <c r="G911">
        <v>1</v>
      </c>
      <c r="H911">
        <v>3</v>
      </c>
      <c r="I911" t="s">
        <v>702</v>
      </c>
      <c r="J911" t="s">
        <v>703</v>
      </c>
      <c r="K911" t="s">
        <v>704</v>
      </c>
      <c r="L911">
        <v>1301</v>
      </c>
      <c r="N911">
        <v>1003</v>
      </c>
      <c r="O911" t="s">
        <v>174</v>
      </c>
      <c r="P911" t="s">
        <v>174</v>
      </c>
      <c r="Q911">
        <v>1</v>
      </c>
      <c r="W911">
        <v>0</v>
      </c>
      <c r="X911">
        <v>1030922947</v>
      </c>
      <c r="Y911">
        <v>225</v>
      </c>
      <c r="AA911">
        <v>61.61</v>
      </c>
      <c r="AB911">
        <v>0</v>
      </c>
      <c r="AC911">
        <v>0</v>
      </c>
      <c r="AD911">
        <v>0</v>
      </c>
      <c r="AE911">
        <v>8.44</v>
      </c>
      <c r="AF911">
        <v>0</v>
      </c>
      <c r="AG911">
        <v>0</v>
      </c>
      <c r="AH911">
        <v>0</v>
      </c>
      <c r="AI911">
        <v>7.3</v>
      </c>
      <c r="AJ911">
        <v>1</v>
      </c>
      <c r="AK911">
        <v>1</v>
      </c>
      <c r="AL911">
        <v>1</v>
      </c>
      <c r="AN911">
        <v>0</v>
      </c>
      <c r="AO911">
        <v>1</v>
      </c>
      <c r="AP911">
        <v>0</v>
      </c>
      <c r="AQ911">
        <v>0</v>
      </c>
      <c r="AR911">
        <v>0</v>
      </c>
      <c r="AS911" t="s">
        <v>3</v>
      </c>
      <c r="AT911">
        <v>225</v>
      </c>
      <c r="AU911" t="s">
        <v>3</v>
      </c>
      <c r="AV911">
        <v>0</v>
      </c>
      <c r="AW911">
        <v>2</v>
      </c>
      <c r="AX911">
        <v>35800812</v>
      </c>
      <c r="AY911">
        <v>1</v>
      </c>
      <c r="AZ911">
        <v>0</v>
      </c>
      <c r="BA911">
        <v>895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Y911*Source!I1181</f>
        <v>272.25</v>
      </c>
      <c r="CY911">
        <f t="shared" si="75"/>
        <v>61.61</v>
      </c>
      <c r="CZ911">
        <f t="shared" si="76"/>
        <v>8.44</v>
      </c>
      <c r="DA911">
        <f t="shared" si="77"/>
        <v>7.3</v>
      </c>
      <c r="DB911">
        <f t="shared" si="78"/>
        <v>1899</v>
      </c>
      <c r="DC911">
        <f t="shared" si="79"/>
        <v>0</v>
      </c>
    </row>
    <row r="912" spans="1:107">
      <c r="A912">
        <f>ROW(Source!A1181)</f>
        <v>1181</v>
      </c>
      <c r="B912">
        <v>33525518</v>
      </c>
      <c r="C912">
        <v>35800794</v>
      </c>
      <c r="D912">
        <v>29129634</v>
      </c>
      <c r="E912">
        <v>1</v>
      </c>
      <c r="F912">
        <v>1</v>
      </c>
      <c r="G912">
        <v>1</v>
      </c>
      <c r="H912">
        <v>3</v>
      </c>
      <c r="I912" t="s">
        <v>445</v>
      </c>
      <c r="J912" t="s">
        <v>447</v>
      </c>
      <c r="K912" t="s">
        <v>446</v>
      </c>
      <c r="L912">
        <v>1301</v>
      </c>
      <c r="N912">
        <v>1003</v>
      </c>
      <c r="O912" t="s">
        <v>174</v>
      </c>
      <c r="P912" t="s">
        <v>174</v>
      </c>
      <c r="Q912">
        <v>1</v>
      </c>
      <c r="W912">
        <v>0</v>
      </c>
      <c r="X912">
        <v>-234707112</v>
      </c>
      <c r="Y912">
        <v>46</v>
      </c>
      <c r="AA912">
        <v>37.020000000000003</v>
      </c>
      <c r="AB912">
        <v>0</v>
      </c>
      <c r="AC912">
        <v>0</v>
      </c>
      <c r="AD912">
        <v>0</v>
      </c>
      <c r="AE912">
        <v>3.32</v>
      </c>
      <c r="AF912">
        <v>0</v>
      </c>
      <c r="AG912">
        <v>0</v>
      </c>
      <c r="AH912">
        <v>0</v>
      </c>
      <c r="AI912">
        <v>11.15</v>
      </c>
      <c r="AJ912">
        <v>1</v>
      </c>
      <c r="AK912">
        <v>1</v>
      </c>
      <c r="AL912">
        <v>1</v>
      </c>
      <c r="AN912">
        <v>0</v>
      </c>
      <c r="AO912">
        <v>1</v>
      </c>
      <c r="AP912">
        <v>0</v>
      </c>
      <c r="AQ912">
        <v>0</v>
      </c>
      <c r="AR912">
        <v>0</v>
      </c>
      <c r="AS912" t="s">
        <v>3</v>
      </c>
      <c r="AT912">
        <v>46</v>
      </c>
      <c r="AU912" t="s">
        <v>3</v>
      </c>
      <c r="AV912">
        <v>0</v>
      </c>
      <c r="AW912">
        <v>2</v>
      </c>
      <c r="AX912">
        <v>35800813</v>
      </c>
      <c r="AY912">
        <v>1</v>
      </c>
      <c r="AZ912">
        <v>0</v>
      </c>
      <c r="BA912">
        <v>896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Y912*Source!I1181</f>
        <v>55.66</v>
      </c>
      <c r="CY912">
        <f t="shared" si="75"/>
        <v>37.020000000000003</v>
      </c>
      <c r="CZ912">
        <f t="shared" si="76"/>
        <v>3.32</v>
      </c>
      <c r="DA912">
        <f t="shared" si="77"/>
        <v>11.15</v>
      </c>
      <c r="DB912">
        <f t="shared" si="78"/>
        <v>152.72</v>
      </c>
      <c r="DC912">
        <f t="shared" si="79"/>
        <v>0</v>
      </c>
    </row>
    <row r="913" spans="1:107">
      <c r="A913">
        <f>ROW(Source!A1182)</f>
        <v>1182</v>
      </c>
      <c r="B913">
        <v>33525518</v>
      </c>
      <c r="C913">
        <v>35801995</v>
      </c>
      <c r="D913">
        <v>29364679</v>
      </c>
      <c r="E913">
        <v>1</v>
      </c>
      <c r="F913">
        <v>1</v>
      </c>
      <c r="G913">
        <v>1</v>
      </c>
      <c r="H913">
        <v>1</v>
      </c>
      <c r="I913" t="s">
        <v>705</v>
      </c>
      <c r="J913" t="s">
        <v>3</v>
      </c>
      <c r="K913" t="s">
        <v>706</v>
      </c>
      <c r="L913">
        <v>1369</v>
      </c>
      <c r="N913">
        <v>1013</v>
      </c>
      <c r="O913" t="s">
        <v>579</v>
      </c>
      <c r="P913" t="s">
        <v>579</v>
      </c>
      <c r="Q913">
        <v>1</v>
      </c>
      <c r="W913">
        <v>0</v>
      </c>
      <c r="X913">
        <v>931378261</v>
      </c>
      <c r="Y913">
        <v>30.48</v>
      </c>
      <c r="AA913">
        <v>0</v>
      </c>
      <c r="AB913">
        <v>0</v>
      </c>
      <c r="AC913">
        <v>0</v>
      </c>
      <c r="AD913">
        <v>282.02999999999997</v>
      </c>
      <c r="AE913">
        <v>0</v>
      </c>
      <c r="AF913">
        <v>0</v>
      </c>
      <c r="AG913">
        <v>0</v>
      </c>
      <c r="AH913">
        <v>282.02999999999997</v>
      </c>
      <c r="AI913">
        <v>1</v>
      </c>
      <c r="AJ913">
        <v>1</v>
      </c>
      <c r="AK913">
        <v>1</v>
      </c>
      <c r="AL913">
        <v>1</v>
      </c>
      <c r="AN913">
        <v>0</v>
      </c>
      <c r="AO913">
        <v>1</v>
      </c>
      <c r="AP913">
        <v>0</v>
      </c>
      <c r="AQ913">
        <v>0</v>
      </c>
      <c r="AR913">
        <v>0</v>
      </c>
      <c r="AS913" t="s">
        <v>3</v>
      </c>
      <c r="AT913">
        <v>30.48</v>
      </c>
      <c r="AU913" t="s">
        <v>3</v>
      </c>
      <c r="AV913">
        <v>1</v>
      </c>
      <c r="AW913">
        <v>2</v>
      </c>
      <c r="AX913">
        <v>35801996</v>
      </c>
      <c r="AY913">
        <v>1</v>
      </c>
      <c r="AZ913">
        <v>0</v>
      </c>
      <c r="BA913">
        <v>897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Y913*Source!I1182</f>
        <v>1.2192000000000001</v>
      </c>
      <c r="CY913">
        <f>AD913</f>
        <v>282.02999999999997</v>
      </c>
      <c r="CZ913">
        <f>AH913</f>
        <v>282.02999999999997</v>
      </c>
      <c r="DA913">
        <f>AL913</f>
        <v>1</v>
      </c>
      <c r="DB913">
        <f t="shared" si="78"/>
        <v>8596.27</v>
      </c>
      <c r="DC913">
        <f t="shared" si="79"/>
        <v>0</v>
      </c>
    </row>
    <row r="914" spans="1:107">
      <c r="A914">
        <f>ROW(Source!A1182)</f>
        <v>1182</v>
      </c>
      <c r="B914">
        <v>33525518</v>
      </c>
      <c r="C914">
        <v>35801995</v>
      </c>
      <c r="D914">
        <v>121548</v>
      </c>
      <c r="E914">
        <v>1</v>
      </c>
      <c r="F914">
        <v>1</v>
      </c>
      <c r="G914">
        <v>1</v>
      </c>
      <c r="H914">
        <v>1</v>
      </c>
      <c r="I914" t="s">
        <v>30</v>
      </c>
      <c r="J914" t="s">
        <v>3</v>
      </c>
      <c r="K914" t="s">
        <v>580</v>
      </c>
      <c r="L914">
        <v>608254</v>
      </c>
      <c r="N914">
        <v>1013</v>
      </c>
      <c r="O914" t="s">
        <v>581</v>
      </c>
      <c r="P914" t="s">
        <v>581</v>
      </c>
      <c r="Q914">
        <v>1</v>
      </c>
      <c r="W914">
        <v>0</v>
      </c>
      <c r="X914">
        <v>-185737400</v>
      </c>
      <c r="Y914">
        <v>0.03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1</v>
      </c>
      <c r="AJ914">
        <v>1</v>
      </c>
      <c r="AK914">
        <v>1</v>
      </c>
      <c r="AL914">
        <v>1</v>
      </c>
      <c r="AN914">
        <v>0</v>
      </c>
      <c r="AO914">
        <v>1</v>
      </c>
      <c r="AP914">
        <v>0</v>
      </c>
      <c r="AQ914">
        <v>0</v>
      </c>
      <c r="AR914">
        <v>0</v>
      </c>
      <c r="AS914" t="s">
        <v>3</v>
      </c>
      <c r="AT914">
        <v>0.03</v>
      </c>
      <c r="AU914" t="s">
        <v>3</v>
      </c>
      <c r="AV914">
        <v>2</v>
      </c>
      <c r="AW914">
        <v>2</v>
      </c>
      <c r="AX914">
        <v>35801997</v>
      </c>
      <c r="AY914">
        <v>1</v>
      </c>
      <c r="AZ914">
        <v>0</v>
      </c>
      <c r="BA914">
        <v>898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Y914*Source!I1182</f>
        <v>1.1999999999999999E-3</v>
      </c>
      <c r="CY914">
        <f>AD914</f>
        <v>0</v>
      </c>
      <c r="CZ914">
        <f>AH914</f>
        <v>0</v>
      </c>
      <c r="DA914">
        <f>AL914</f>
        <v>1</v>
      </c>
      <c r="DB914">
        <f t="shared" si="78"/>
        <v>0</v>
      </c>
      <c r="DC914">
        <f t="shared" si="79"/>
        <v>0</v>
      </c>
    </row>
    <row r="915" spans="1:107">
      <c r="A915">
        <f>ROW(Source!A1182)</f>
        <v>1182</v>
      </c>
      <c r="B915">
        <v>33525518</v>
      </c>
      <c r="C915">
        <v>35801995</v>
      </c>
      <c r="D915">
        <v>29172362</v>
      </c>
      <c r="E915">
        <v>1</v>
      </c>
      <c r="F915">
        <v>1</v>
      </c>
      <c r="G915">
        <v>1</v>
      </c>
      <c r="H915">
        <v>2</v>
      </c>
      <c r="I915" t="s">
        <v>707</v>
      </c>
      <c r="J915" t="s">
        <v>708</v>
      </c>
      <c r="K915" t="s">
        <v>709</v>
      </c>
      <c r="L915">
        <v>1368</v>
      </c>
      <c r="N915">
        <v>1011</v>
      </c>
      <c r="O915" t="s">
        <v>585</v>
      </c>
      <c r="P915" t="s">
        <v>585</v>
      </c>
      <c r="Q915">
        <v>1</v>
      </c>
      <c r="W915">
        <v>0</v>
      </c>
      <c r="X915">
        <v>2071614860</v>
      </c>
      <c r="Y915">
        <v>0.03</v>
      </c>
      <c r="AA915">
        <v>0</v>
      </c>
      <c r="AB915">
        <v>1089.32</v>
      </c>
      <c r="AC915">
        <v>427.95</v>
      </c>
      <c r="AD915">
        <v>0</v>
      </c>
      <c r="AE915">
        <v>0</v>
      </c>
      <c r="AF915">
        <v>134.65</v>
      </c>
      <c r="AG915">
        <v>13.5</v>
      </c>
      <c r="AH915">
        <v>0</v>
      </c>
      <c r="AI915">
        <v>1</v>
      </c>
      <c r="AJ915">
        <v>8.09</v>
      </c>
      <c r="AK915">
        <v>31.7</v>
      </c>
      <c r="AL915">
        <v>1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3</v>
      </c>
      <c r="AT915">
        <v>0.03</v>
      </c>
      <c r="AU915" t="s">
        <v>3</v>
      </c>
      <c r="AV915">
        <v>0</v>
      </c>
      <c r="AW915">
        <v>2</v>
      </c>
      <c r="AX915">
        <v>35801998</v>
      </c>
      <c r="AY915">
        <v>1</v>
      </c>
      <c r="AZ915">
        <v>0</v>
      </c>
      <c r="BA915">
        <v>899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Y915*Source!I1182</f>
        <v>1.1999999999999999E-3</v>
      </c>
      <c r="CY915">
        <f>AB915</f>
        <v>1089.32</v>
      </c>
      <c r="CZ915">
        <f>AF915</f>
        <v>134.65</v>
      </c>
      <c r="DA915">
        <f>AJ915</f>
        <v>8.09</v>
      </c>
      <c r="DB915">
        <f t="shared" si="78"/>
        <v>4.04</v>
      </c>
      <c r="DC915">
        <f t="shared" si="79"/>
        <v>0.41</v>
      </c>
    </row>
    <row r="916" spans="1:107">
      <c r="A916">
        <f>ROW(Source!A1182)</f>
        <v>1182</v>
      </c>
      <c r="B916">
        <v>33525518</v>
      </c>
      <c r="C916">
        <v>35801995</v>
      </c>
      <c r="D916">
        <v>29174913</v>
      </c>
      <c r="E916">
        <v>1</v>
      </c>
      <c r="F916">
        <v>1</v>
      </c>
      <c r="G916">
        <v>1</v>
      </c>
      <c r="H916">
        <v>2</v>
      </c>
      <c r="I916" t="s">
        <v>606</v>
      </c>
      <c r="J916" t="s">
        <v>607</v>
      </c>
      <c r="K916" t="s">
        <v>608</v>
      </c>
      <c r="L916">
        <v>1368</v>
      </c>
      <c r="N916">
        <v>1011</v>
      </c>
      <c r="O916" t="s">
        <v>585</v>
      </c>
      <c r="P916" t="s">
        <v>585</v>
      </c>
      <c r="Q916">
        <v>1</v>
      </c>
      <c r="W916">
        <v>0</v>
      </c>
      <c r="X916">
        <v>458544584</v>
      </c>
      <c r="Y916">
        <v>0.02</v>
      </c>
      <c r="AA916">
        <v>0</v>
      </c>
      <c r="AB916">
        <v>908.31</v>
      </c>
      <c r="AC916">
        <v>367.72</v>
      </c>
      <c r="AD916">
        <v>0</v>
      </c>
      <c r="AE916">
        <v>0</v>
      </c>
      <c r="AF916">
        <v>87.17</v>
      </c>
      <c r="AG916">
        <v>11.6</v>
      </c>
      <c r="AH916">
        <v>0</v>
      </c>
      <c r="AI916">
        <v>1</v>
      </c>
      <c r="AJ916">
        <v>10.42</v>
      </c>
      <c r="AK916">
        <v>31.7</v>
      </c>
      <c r="AL916">
        <v>1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0.02</v>
      </c>
      <c r="AU916" t="s">
        <v>3</v>
      </c>
      <c r="AV916">
        <v>0</v>
      </c>
      <c r="AW916">
        <v>2</v>
      </c>
      <c r="AX916">
        <v>35801999</v>
      </c>
      <c r="AY916">
        <v>1</v>
      </c>
      <c r="AZ916">
        <v>0</v>
      </c>
      <c r="BA916">
        <v>900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Y916*Source!I1182</f>
        <v>8.0000000000000004E-4</v>
      </c>
      <c r="CY916">
        <f>AB916</f>
        <v>908.31</v>
      </c>
      <c r="CZ916">
        <f>AF916</f>
        <v>87.17</v>
      </c>
      <c r="DA916">
        <f>AJ916</f>
        <v>10.42</v>
      </c>
      <c r="DB916">
        <f t="shared" si="78"/>
        <v>1.74</v>
      </c>
      <c r="DC916">
        <f t="shared" si="79"/>
        <v>0.23</v>
      </c>
    </row>
    <row r="917" spans="1:107">
      <c r="A917">
        <f>ROW(Source!A1182)</f>
        <v>1182</v>
      </c>
      <c r="B917">
        <v>33525518</v>
      </c>
      <c r="C917">
        <v>35801995</v>
      </c>
      <c r="D917">
        <v>29114246</v>
      </c>
      <c r="E917">
        <v>1</v>
      </c>
      <c r="F917">
        <v>1</v>
      </c>
      <c r="G917">
        <v>1</v>
      </c>
      <c r="H917">
        <v>3</v>
      </c>
      <c r="I917" t="s">
        <v>710</v>
      </c>
      <c r="J917" t="s">
        <v>711</v>
      </c>
      <c r="K917" t="s">
        <v>712</v>
      </c>
      <c r="L917">
        <v>1346</v>
      </c>
      <c r="N917">
        <v>1009</v>
      </c>
      <c r="O917" t="s">
        <v>191</v>
      </c>
      <c r="P917" t="s">
        <v>191</v>
      </c>
      <c r="Q917">
        <v>1</v>
      </c>
      <c r="W917">
        <v>0</v>
      </c>
      <c r="X917">
        <v>-421273247</v>
      </c>
      <c r="Y917">
        <v>1.5</v>
      </c>
      <c r="AA917">
        <v>79.64</v>
      </c>
      <c r="AB917">
        <v>0</v>
      </c>
      <c r="AC917">
        <v>0</v>
      </c>
      <c r="AD917">
        <v>0</v>
      </c>
      <c r="AE917">
        <v>9.0399999999999991</v>
      </c>
      <c r="AF917">
        <v>0</v>
      </c>
      <c r="AG917">
        <v>0</v>
      </c>
      <c r="AH917">
        <v>0</v>
      </c>
      <c r="AI917">
        <v>8.81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0</v>
      </c>
      <c r="AQ917">
        <v>0</v>
      </c>
      <c r="AR917">
        <v>0</v>
      </c>
      <c r="AS917" t="s">
        <v>3</v>
      </c>
      <c r="AT917">
        <v>1.5</v>
      </c>
      <c r="AU917" t="s">
        <v>3</v>
      </c>
      <c r="AV917">
        <v>0</v>
      </c>
      <c r="AW917">
        <v>2</v>
      </c>
      <c r="AX917">
        <v>35802000</v>
      </c>
      <c r="AY917">
        <v>1</v>
      </c>
      <c r="AZ917">
        <v>0</v>
      </c>
      <c r="BA917">
        <v>901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Y917*Source!I1182</f>
        <v>0.06</v>
      </c>
      <c r="CY917">
        <f t="shared" ref="CY917:CY923" si="80">AA917</f>
        <v>79.64</v>
      </c>
      <c r="CZ917">
        <f t="shared" ref="CZ917:CZ923" si="81">AE917</f>
        <v>9.0399999999999991</v>
      </c>
      <c r="DA917">
        <f t="shared" ref="DA917:DA923" si="82">AI917</f>
        <v>8.81</v>
      </c>
      <c r="DB917">
        <f t="shared" si="78"/>
        <v>13.56</v>
      </c>
      <c r="DC917">
        <f t="shared" si="79"/>
        <v>0</v>
      </c>
    </row>
    <row r="918" spans="1:107">
      <c r="A918">
        <f>ROW(Source!A1182)</f>
        <v>1182</v>
      </c>
      <c r="B918">
        <v>33525518</v>
      </c>
      <c r="C918">
        <v>35801995</v>
      </c>
      <c r="D918">
        <v>29110838</v>
      </c>
      <c r="E918">
        <v>1</v>
      </c>
      <c r="F918">
        <v>1</v>
      </c>
      <c r="G918">
        <v>1</v>
      </c>
      <c r="H918">
        <v>3</v>
      </c>
      <c r="I918" t="s">
        <v>713</v>
      </c>
      <c r="J918" t="s">
        <v>714</v>
      </c>
      <c r="K918" t="s">
        <v>715</v>
      </c>
      <c r="L918">
        <v>1346</v>
      </c>
      <c r="N918">
        <v>1009</v>
      </c>
      <c r="O918" t="s">
        <v>191</v>
      </c>
      <c r="P918" t="s">
        <v>191</v>
      </c>
      <c r="Q918">
        <v>1</v>
      </c>
      <c r="W918">
        <v>0</v>
      </c>
      <c r="X918">
        <v>-667794164</v>
      </c>
      <c r="Y918">
        <v>0.42</v>
      </c>
      <c r="AA918">
        <v>100.04</v>
      </c>
      <c r="AB918">
        <v>0</v>
      </c>
      <c r="AC918">
        <v>0</v>
      </c>
      <c r="AD918">
        <v>0</v>
      </c>
      <c r="AE918">
        <v>30.5</v>
      </c>
      <c r="AF918">
        <v>0</v>
      </c>
      <c r="AG918">
        <v>0</v>
      </c>
      <c r="AH918">
        <v>0</v>
      </c>
      <c r="AI918">
        <v>3.28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0</v>
      </c>
      <c r="AQ918">
        <v>0</v>
      </c>
      <c r="AR918">
        <v>0</v>
      </c>
      <c r="AS918" t="s">
        <v>3</v>
      </c>
      <c r="AT918">
        <v>0.42</v>
      </c>
      <c r="AU918" t="s">
        <v>3</v>
      </c>
      <c r="AV918">
        <v>0</v>
      </c>
      <c r="AW918">
        <v>2</v>
      </c>
      <c r="AX918">
        <v>35802001</v>
      </c>
      <c r="AY918">
        <v>1</v>
      </c>
      <c r="AZ918">
        <v>0</v>
      </c>
      <c r="BA918">
        <v>902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Y918*Source!I1182</f>
        <v>1.6799999999999999E-2</v>
      </c>
      <c r="CY918">
        <f t="shared" si="80"/>
        <v>100.04</v>
      </c>
      <c r="CZ918">
        <f t="shared" si="81"/>
        <v>30.5</v>
      </c>
      <c r="DA918">
        <f t="shared" si="82"/>
        <v>3.28</v>
      </c>
      <c r="DB918">
        <f t="shared" si="78"/>
        <v>12.81</v>
      </c>
      <c r="DC918">
        <f t="shared" si="79"/>
        <v>0</v>
      </c>
    </row>
    <row r="919" spans="1:107">
      <c r="A919">
        <f>ROW(Source!A1182)</f>
        <v>1182</v>
      </c>
      <c r="B919">
        <v>33525518</v>
      </c>
      <c r="C919">
        <v>35801995</v>
      </c>
      <c r="D919">
        <v>29149204</v>
      </c>
      <c r="E919">
        <v>1</v>
      </c>
      <c r="F919">
        <v>1</v>
      </c>
      <c r="G919">
        <v>1</v>
      </c>
      <c r="H919">
        <v>3</v>
      </c>
      <c r="I919" t="s">
        <v>716</v>
      </c>
      <c r="J919" t="s">
        <v>717</v>
      </c>
      <c r="K919" t="s">
        <v>718</v>
      </c>
      <c r="L919">
        <v>1348</v>
      </c>
      <c r="N919">
        <v>1009</v>
      </c>
      <c r="O919" t="s">
        <v>28</v>
      </c>
      <c r="P919" t="s">
        <v>28</v>
      </c>
      <c r="Q919">
        <v>1000</v>
      </c>
      <c r="W919">
        <v>0</v>
      </c>
      <c r="X919">
        <v>-1132764130</v>
      </c>
      <c r="Y919">
        <v>3.15E-3</v>
      </c>
      <c r="AA919">
        <v>4963.8599999999997</v>
      </c>
      <c r="AB919">
        <v>0</v>
      </c>
      <c r="AC919">
        <v>0</v>
      </c>
      <c r="AD919">
        <v>0</v>
      </c>
      <c r="AE919">
        <v>729.98</v>
      </c>
      <c r="AF919">
        <v>0</v>
      </c>
      <c r="AG919">
        <v>0</v>
      </c>
      <c r="AH919">
        <v>0</v>
      </c>
      <c r="AI919">
        <v>6.8</v>
      </c>
      <c r="AJ919">
        <v>1</v>
      </c>
      <c r="AK919">
        <v>1</v>
      </c>
      <c r="AL919">
        <v>1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3.15E-3</v>
      </c>
      <c r="AU919" t="s">
        <v>3</v>
      </c>
      <c r="AV919">
        <v>0</v>
      </c>
      <c r="AW919">
        <v>2</v>
      </c>
      <c r="AX919">
        <v>35802002</v>
      </c>
      <c r="AY919">
        <v>1</v>
      </c>
      <c r="AZ919">
        <v>0</v>
      </c>
      <c r="BA919">
        <v>903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Y919*Source!I1182</f>
        <v>1.26E-4</v>
      </c>
      <c r="CY919">
        <f t="shared" si="80"/>
        <v>4963.8599999999997</v>
      </c>
      <c r="CZ919">
        <f t="shared" si="81"/>
        <v>729.98</v>
      </c>
      <c r="DA919">
        <f t="shared" si="82"/>
        <v>6.8</v>
      </c>
      <c r="DB919">
        <f t="shared" si="78"/>
        <v>2.2999999999999998</v>
      </c>
      <c r="DC919">
        <f t="shared" si="79"/>
        <v>0</v>
      </c>
    </row>
    <row r="920" spans="1:107">
      <c r="A920">
        <f>ROW(Source!A1182)</f>
        <v>1182</v>
      </c>
      <c r="B920">
        <v>33525518</v>
      </c>
      <c r="C920">
        <v>35801995</v>
      </c>
      <c r="D920">
        <v>29156251</v>
      </c>
      <c r="E920">
        <v>1</v>
      </c>
      <c r="F920">
        <v>1</v>
      </c>
      <c r="G920">
        <v>1</v>
      </c>
      <c r="H920">
        <v>3</v>
      </c>
      <c r="I920" t="s">
        <v>236</v>
      </c>
      <c r="J920" t="s">
        <v>239</v>
      </c>
      <c r="K920" t="s">
        <v>237</v>
      </c>
      <c r="L920">
        <v>1354</v>
      </c>
      <c r="N920">
        <v>1010</v>
      </c>
      <c r="O920" t="s">
        <v>238</v>
      </c>
      <c r="P920" t="s">
        <v>238</v>
      </c>
      <c r="Q920">
        <v>1</v>
      </c>
      <c r="W920">
        <v>0</v>
      </c>
      <c r="X920">
        <v>-652224790</v>
      </c>
      <c r="Y920">
        <v>100</v>
      </c>
      <c r="AA920">
        <v>52.5</v>
      </c>
      <c r="AB920">
        <v>0</v>
      </c>
      <c r="AC920">
        <v>0</v>
      </c>
      <c r="AD920">
        <v>0</v>
      </c>
      <c r="AE920">
        <v>7.62</v>
      </c>
      <c r="AF920">
        <v>0</v>
      </c>
      <c r="AG920">
        <v>0</v>
      </c>
      <c r="AH920">
        <v>0</v>
      </c>
      <c r="AI920">
        <v>6.89</v>
      </c>
      <c r="AJ920">
        <v>1</v>
      </c>
      <c r="AK920">
        <v>1</v>
      </c>
      <c r="AL920">
        <v>1</v>
      </c>
      <c r="AN920">
        <v>0</v>
      </c>
      <c r="AO920">
        <v>0</v>
      </c>
      <c r="AP920">
        <v>0</v>
      </c>
      <c r="AQ920">
        <v>0</v>
      </c>
      <c r="AR920">
        <v>0</v>
      </c>
      <c r="AS920" t="s">
        <v>3</v>
      </c>
      <c r="AT920">
        <v>100</v>
      </c>
      <c r="AU920" t="s">
        <v>3</v>
      </c>
      <c r="AV920">
        <v>0</v>
      </c>
      <c r="AW920">
        <v>1</v>
      </c>
      <c r="AX920">
        <v>-1</v>
      </c>
      <c r="AY920">
        <v>0</v>
      </c>
      <c r="AZ920">
        <v>0</v>
      </c>
      <c r="BA920" t="s">
        <v>3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Y920*Source!I1182</f>
        <v>4</v>
      </c>
      <c r="CY920">
        <f t="shared" si="80"/>
        <v>52.5</v>
      </c>
      <c r="CZ920">
        <f t="shared" si="81"/>
        <v>7.62</v>
      </c>
      <c r="DA920">
        <f t="shared" si="82"/>
        <v>6.89</v>
      </c>
      <c r="DB920">
        <f t="shared" si="78"/>
        <v>762</v>
      </c>
      <c r="DC920">
        <f t="shared" si="79"/>
        <v>0</v>
      </c>
    </row>
    <row r="921" spans="1:107">
      <c r="A921">
        <f>ROW(Source!A1182)</f>
        <v>1182</v>
      </c>
      <c r="B921">
        <v>33525518</v>
      </c>
      <c r="C921">
        <v>35801995</v>
      </c>
      <c r="D921">
        <v>29156142</v>
      </c>
      <c r="E921">
        <v>1</v>
      </c>
      <c r="F921">
        <v>1</v>
      </c>
      <c r="G921">
        <v>1</v>
      </c>
      <c r="H921">
        <v>3</v>
      </c>
      <c r="I921" t="s">
        <v>228</v>
      </c>
      <c r="J921" t="s">
        <v>231</v>
      </c>
      <c r="K921" t="s">
        <v>229</v>
      </c>
      <c r="L921">
        <v>1356</v>
      </c>
      <c r="N921">
        <v>1010</v>
      </c>
      <c r="O921" t="s">
        <v>230</v>
      </c>
      <c r="P921" t="s">
        <v>230</v>
      </c>
      <c r="Q921">
        <v>1000</v>
      </c>
      <c r="W921">
        <v>0</v>
      </c>
      <c r="X921">
        <v>-1152774928</v>
      </c>
      <c r="Y921">
        <v>0.1</v>
      </c>
      <c r="AA921">
        <v>5115.96</v>
      </c>
      <c r="AB921">
        <v>0</v>
      </c>
      <c r="AC921">
        <v>0</v>
      </c>
      <c r="AD921">
        <v>0</v>
      </c>
      <c r="AE921">
        <v>1998.42</v>
      </c>
      <c r="AF921">
        <v>0</v>
      </c>
      <c r="AG921">
        <v>0</v>
      </c>
      <c r="AH921">
        <v>0</v>
      </c>
      <c r="AI921">
        <v>2.56</v>
      </c>
      <c r="AJ921">
        <v>1</v>
      </c>
      <c r="AK921">
        <v>1</v>
      </c>
      <c r="AL921">
        <v>1</v>
      </c>
      <c r="AN921">
        <v>0</v>
      </c>
      <c r="AO921">
        <v>0</v>
      </c>
      <c r="AP921">
        <v>0</v>
      </c>
      <c r="AQ921">
        <v>0</v>
      </c>
      <c r="AR921">
        <v>0</v>
      </c>
      <c r="AS921" t="s">
        <v>3</v>
      </c>
      <c r="AT921">
        <v>0.1</v>
      </c>
      <c r="AU921" t="s">
        <v>3</v>
      </c>
      <c r="AV921">
        <v>0</v>
      </c>
      <c r="AW921">
        <v>1</v>
      </c>
      <c r="AX921">
        <v>-1</v>
      </c>
      <c r="AY921">
        <v>0</v>
      </c>
      <c r="AZ921">
        <v>0</v>
      </c>
      <c r="BA921" t="s">
        <v>3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Y921*Source!I1182</f>
        <v>4.0000000000000001E-3</v>
      </c>
      <c r="CY921">
        <f t="shared" si="80"/>
        <v>5115.96</v>
      </c>
      <c r="CZ921">
        <f t="shared" si="81"/>
        <v>1998.42</v>
      </c>
      <c r="DA921">
        <f t="shared" si="82"/>
        <v>2.56</v>
      </c>
      <c r="DB921">
        <f t="shared" si="78"/>
        <v>199.84</v>
      </c>
      <c r="DC921">
        <f t="shared" si="79"/>
        <v>0</v>
      </c>
    </row>
    <row r="922" spans="1:107">
      <c r="A922">
        <f>ROW(Source!A1182)</f>
        <v>1182</v>
      </c>
      <c r="B922">
        <v>33525518</v>
      </c>
      <c r="C922">
        <v>35801995</v>
      </c>
      <c r="D922">
        <v>29170678</v>
      </c>
      <c r="E922">
        <v>1</v>
      </c>
      <c r="F922">
        <v>1</v>
      </c>
      <c r="G922">
        <v>1</v>
      </c>
      <c r="H922">
        <v>3</v>
      </c>
      <c r="I922" t="s">
        <v>719</v>
      </c>
      <c r="J922" t="s">
        <v>720</v>
      </c>
      <c r="K922" t="s">
        <v>721</v>
      </c>
      <c r="L922">
        <v>1354</v>
      </c>
      <c r="N922">
        <v>1010</v>
      </c>
      <c r="O922" t="s">
        <v>238</v>
      </c>
      <c r="P922" t="s">
        <v>238</v>
      </c>
      <c r="Q922">
        <v>1</v>
      </c>
      <c r="W922">
        <v>0</v>
      </c>
      <c r="X922">
        <v>-808655695</v>
      </c>
      <c r="Y922">
        <v>102</v>
      </c>
      <c r="AA922">
        <v>0.69</v>
      </c>
      <c r="AB922">
        <v>0</v>
      </c>
      <c r="AC922">
        <v>0</v>
      </c>
      <c r="AD922">
        <v>0</v>
      </c>
      <c r="AE922">
        <v>0.28000000000000003</v>
      </c>
      <c r="AF922">
        <v>0</v>
      </c>
      <c r="AG922">
        <v>0</v>
      </c>
      <c r="AH922">
        <v>0</v>
      </c>
      <c r="AI922">
        <v>2.46</v>
      </c>
      <c r="AJ922">
        <v>1</v>
      </c>
      <c r="AK922">
        <v>1</v>
      </c>
      <c r="AL922">
        <v>1</v>
      </c>
      <c r="AN922">
        <v>0</v>
      </c>
      <c r="AO922">
        <v>1</v>
      </c>
      <c r="AP922">
        <v>0</v>
      </c>
      <c r="AQ922">
        <v>0</v>
      </c>
      <c r="AR922">
        <v>0</v>
      </c>
      <c r="AS922" t="s">
        <v>3</v>
      </c>
      <c r="AT922">
        <v>102</v>
      </c>
      <c r="AU922" t="s">
        <v>3</v>
      </c>
      <c r="AV922">
        <v>0</v>
      </c>
      <c r="AW922">
        <v>2</v>
      </c>
      <c r="AX922">
        <v>35802003</v>
      </c>
      <c r="AY922">
        <v>1</v>
      </c>
      <c r="AZ922">
        <v>0</v>
      </c>
      <c r="BA922">
        <v>904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Y922*Source!I1182</f>
        <v>4.08</v>
      </c>
      <c r="CY922">
        <f t="shared" si="80"/>
        <v>0.69</v>
      </c>
      <c r="CZ922">
        <f t="shared" si="81"/>
        <v>0.28000000000000003</v>
      </c>
      <c r="DA922">
        <f t="shared" si="82"/>
        <v>2.46</v>
      </c>
      <c r="DB922">
        <f t="shared" si="78"/>
        <v>28.56</v>
      </c>
      <c r="DC922">
        <f t="shared" si="79"/>
        <v>0</v>
      </c>
    </row>
    <row r="923" spans="1:107">
      <c r="A923">
        <f>ROW(Source!A1182)</f>
        <v>1182</v>
      </c>
      <c r="B923">
        <v>33525518</v>
      </c>
      <c r="C923">
        <v>35801995</v>
      </c>
      <c r="D923">
        <v>29171808</v>
      </c>
      <c r="E923">
        <v>1</v>
      </c>
      <c r="F923">
        <v>1</v>
      </c>
      <c r="G923">
        <v>1</v>
      </c>
      <c r="H923">
        <v>3</v>
      </c>
      <c r="I923" t="s">
        <v>722</v>
      </c>
      <c r="J923" t="s">
        <v>723</v>
      </c>
      <c r="K923" t="s">
        <v>724</v>
      </c>
      <c r="L923">
        <v>1374</v>
      </c>
      <c r="N923">
        <v>1013</v>
      </c>
      <c r="O923" t="s">
        <v>725</v>
      </c>
      <c r="P923" t="s">
        <v>725</v>
      </c>
      <c r="Q923">
        <v>1</v>
      </c>
      <c r="W923">
        <v>0</v>
      </c>
      <c r="X923">
        <v>-915781824</v>
      </c>
      <c r="Y923">
        <v>6.05</v>
      </c>
      <c r="AA923">
        <v>1</v>
      </c>
      <c r="AB923">
        <v>0</v>
      </c>
      <c r="AC923">
        <v>0</v>
      </c>
      <c r="AD923">
        <v>0</v>
      </c>
      <c r="AE923">
        <v>1</v>
      </c>
      <c r="AF923">
        <v>0</v>
      </c>
      <c r="AG923">
        <v>0</v>
      </c>
      <c r="AH923">
        <v>0</v>
      </c>
      <c r="AI923">
        <v>1</v>
      </c>
      <c r="AJ923">
        <v>1</v>
      </c>
      <c r="AK923">
        <v>1</v>
      </c>
      <c r="AL923">
        <v>1</v>
      </c>
      <c r="AN923">
        <v>0</v>
      </c>
      <c r="AO923">
        <v>1</v>
      </c>
      <c r="AP923">
        <v>0</v>
      </c>
      <c r="AQ923">
        <v>0</v>
      </c>
      <c r="AR923">
        <v>0</v>
      </c>
      <c r="AS923" t="s">
        <v>3</v>
      </c>
      <c r="AT923">
        <v>6.05</v>
      </c>
      <c r="AU923" t="s">
        <v>3</v>
      </c>
      <c r="AV923">
        <v>0</v>
      </c>
      <c r="AW923">
        <v>2</v>
      </c>
      <c r="AX923">
        <v>35802004</v>
      </c>
      <c r="AY923">
        <v>1</v>
      </c>
      <c r="AZ923">
        <v>0</v>
      </c>
      <c r="BA923">
        <v>905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Y923*Source!I1182</f>
        <v>0.24199999999999999</v>
      </c>
      <c r="CY923">
        <f t="shared" si="80"/>
        <v>1</v>
      </c>
      <c r="CZ923">
        <f t="shared" si="81"/>
        <v>1</v>
      </c>
      <c r="DA923">
        <f t="shared" si="82"/>
        <v>1</v>
      </c>
      <c r="DB923">
        <f t="shared" si="78"/>
        <v>6.05</v>
      </c>
      <c r="DC923">
        <f t="shared" si="79"/>
        <v>0</v>
      </c>
    </row>
    <row r="924" spans="1:107">
      <c r="A924">
        <f>ROW(Source!A1185)</f>
        <v>1185</v>
      </c>
      <c r="B924">
        <v>33525518</v>
      </c>
      <c r="C924">
        <v>35802005</v>
      </c>
      <c r="D924">
        <v>29364679</v>
      </c>
      <c r="E924">
        <v>1</v>
      </c>
      <c r="F924">
        <v>1</v>
      </c>
      <c r="G924">
        <v>1</v>
      </c>
      <c r="H924">
        <v>1</v>
      </c>
      <c r="I924" t="s">
        <v>705</v>
      </c>
      <c r="J924" t="s">
        <v>3</v>
      </c>
      <c r="K924" t="s">
        <v>706</v>
      </c>
      <c r="L924">
        <v>1369</v>
      </c>
      <c r="N924">
        <v>1013</v>
      </c>
      <c r="O924" t="s">
        <v>579</v>
      </c>
      <c r="P924" t="s">
        <v>579</v>
      </c>
      <c r="Q924">
        <v>1</v>
      </c>
      <c r="W924">
        <v>0</v>
      </c>
      <c r="X924">
        <v>931378261</v>
      </c>
      <c r="Y924">
        <v>26.24</v>
      </c>
      <c r="AA924">
        <v>0</v>
      </c>
      <c r="AB924">
        <v>0</v>
      </c>
      <c r="AC924">
        <v>0</v>
      </c>
      <c r="AD924">
        <v>282.02999999999997</v>
      </c>
      <c r="AE924">
        <v>0</v>
      </c>
      <c r="AF924">
        <v>0</v>
      </c>
      <c r="AG924">
        <v>0</v>
      </c>
      <c r="AH924">
        <v>282.02999999999997</v>
      </c>
      <c r="AI924">
        <v>1</v>
      </c>
      <c r="AJ924">
        <v>1</v>
      </c>
      <c r="AK924">
        <v>1</v>
      </c>
      <c r="AL924">
        <v>1</v>
      </c>
      <c r="AN924">
        <v>0</v>
      </c>
      <c r="AO924">
        <v>1</v>
      </c>
      <c r="AP924">
        <v>0</v>
      </c>
      <c r="AQ924">
        <v>0</v>
      </c>
      <c r="AR924">
        <v>0</v>
      </c>
      <c r="AS924" t="s">
        <v>3</v>
      </c>
      <c r="AT924">
        <v>26.24</v>
      </c>
      <c r="AU924" t="s">
        <v>3</v>
      </c>
      <c r="AV924">
        <v>1</v>
      </c>
      <c r="AW924">
        <v>2</v>
      </c>
      <c r="AX924">
        <v>35802006</v>
      </c>
      <c r="AY924">
        <v>1</v>
      </c>
      <c r="AZ924">
        <v>0</v>
      </c>
      <c r="BA924">
        <v>906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Y924*Source!I1185</f>
        <v>0.26239999999999997</v>
      </c>
      <c r="CY924">
        <f>AD924</f>
        <v>282.02999999999997</v>
      </c>
      <c r="CZ924">
        <f>AH924</f>
        <v>282.02999999999997</v>
      </c>
      <c r="DA924">
        <f>AL924</f>
        <v>1</v>
      </c>
      <c r="DB924">
        <f t="shared" si="78"/>
        <v>7400.47</v>
      </c>
      <c r="DC924">
        <f t="shared" si="79"/>
        <v>0</v>
      </c>
    </row>
    <row r="925" spans="1:107">
      <c r="A925">
        <f>ROW(Source!A1185)</f>
        <v>1185</v>
      </c>
      <c r="B925">
        <v>33525518</v>
      </c>
      <c r="C925">
        <v>35802005</v>
      </c>
      <c r="D925">
        <v>121548</v>
      </c>
      <c r="E925">
        <v>1</v>
      </c>
      <c r="F925">
        <v>1</v>
      </c>
      <c r="G925">
        <v>1</v>
      </c>
      <c r="H925">
        <v>1</v>
      </c>
      <c r="I925" t="s">
        <v>30</v>
      </c>
      <c r="J925" t="s">
        <v>3</v>
      </c>
      <c r="K925" t="s">
        <v>580</v>
      </c>
      <c r="L925">
        <v>608254</v>
      </c>
      <c r="N925">
        <v>1013</v>
      </c>
      <c r="O925" t="s">
        <v>581</v>
      </c>
      <c r="P925" t="s">
        <v>581</v>
      </c>
      <c r="Q925">
        <v>1</v>
      </c>
      <c r="W925">
        <v>0</v>
      </c>
      <c r="X925">
        <v>-185737400</v>
      </c>
      <c r="Y925">
        <v>0.03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1</v>
      </c>
      <c r="AJ925">
        <v>1</v>
      </c>
      <c r="AK925">
        <v>1</v>
      </c>
      <c r="AL925">
        <v>1</v>
      </c>
      <c r="AN925">
        <v>0</v>
      </c>
      <c r="AO925">
        <v>1</v>
      </c>
      <c r="AP925">
        <v>0</v>
      </c>
      <c r="AQ925">
        <v>0</v>
      </c>
      <c r="AR925">
        <v>0</v>
      </c>
      <c r="AS925" t="s">
        <v>3</v>
      </c>
      <c r="AT925">
        <v>0.03</v>
      </c>
      <c r="AU925" t="s">
        <v>3</v>
      </c>
      <c r="AV925">
        <v>2</v>
      </c>
      <c r="AW925">
        <v>2</v>
      </c>
      <c r="AX925">
        <v>35802007</v>
      </c>
      <c r="AY925">
        <v>1</v>
      </c>
      <c r="AZ925">
        <v>0</v>
      </c>
      <c r="BA925">
        <v>907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Y925*Source!I1185</f>
        <v>2.9999999999999997E-4</v>
      </c>
      <c r="CY925">
        <f>AD925</f>
        <v>0</v>
      </c>
      <c r="CZ925">
        <f>AH925</f>
        <v>0</v>
      </c>
      <c r="DA925">
        <f>AL925</f>
        <v>1</v>
      </c>
      <c r="DB925">
        <f t="shared" si="78"/>
        <v>0</v>
      </c>
      <c r="DC925">
        <f t="shared" si="79"/>
        <v>0</v>
      </c>
    </row>
    <row r="926" spans="1:107">
      <c r="A926">
        <f>ROW(Source!A1185)</f>
        <v>1185</v>
      </c>
      <c r="B926">
        <v>33525518</v>
      </c>
      <c r="C926">
        <v>35802005</v>
      </c>
      <c r="D926">
        <v>29172362</v>
      </c>
      <c r="E926">
        <v>1</v>
      </c>
      <c r="F926">
        <v>1</v>
      </c>
      <c r="G926">
        <v>1</v>
      </c>
      <c r="H926">
        <v>2</v>
      </c>
      <c r="I926" t="s">
        <v>707</v>
      </c>
      <c r="J926" t="s">
        <v>708</v>
      </c>
      <c r="K926" t="s">
        <v>709</v>
      </c>
      <c r="L926">
        <v>1368</v>
      </c>
      <c r="N926">
        <v>1011</v>
      </c>
      <c r="O926" t="s">
        <v>585</v>
      </c>
      <c r="P926" t="s">
        <v>585</v>
      </c>
      <c r="Q926">
        <v>1</v>
      </c>
      <c r="W926">
        <v>0</v>
      </c>
      <c r="X926">
        <v>2071614860</v>
      </c>
      <c r="Y926">
        <v>0.03</v>
      </c>
      <c r="AA926">
        <v>0</v>
      </c>
      <c r="AB926">
        <v>1089.32</v>
      </c>
      <c r="AC926">
        <v>427.95</v>
      </c>
      <c r="AD926">
        <v>0</v>
      </c>
      <c r="AE926">
        <v>0</v>
      </c>
      <c r="AF926">
        <v>134.65</v>
      </c>
      <c r="AG926">
        <v>13.5</v>
      </c>
      <c r="AH926">
        <v>0</v>
      </c>
      <c r="AI926">
        <v>1</v>
      </c>
      <c r="AJ926">
        <v>8.09</v>
      </c>
      <c r="AK926">
        <v>31.7</v>
      </c>
      <c r="AL926">
        <v>1</v>
      </c>
      <c r="AN926">
        <v>0</v>
      </c>
      <c r="AO926">
        <v>1</v>
      </c>
      <c r="AP926">
        <v>0</v>
      </c>
      <c r="AQ926">
        <v>0</v>
      </c>
      <c r="AR926">
        <v>0</v>
      </c>
      <c r="AS926" t="s">
        <v>3</v>
      </c>
      <c r="AT926">
        <v>0.03</v>
      </c>
      <c r="AU926" t="s">
        <v>3</v>
      </c>
      <c r="AV926">
        <v>0</v>
      </c>
      <c r="AW926">
        <v>2</v>
      </c>
      <c r="AX926">
        <v>35802008</v>
      </c>
      <c r="AY926">
        <v>1</v>
      </c>
      <c r="AZ926">
        <v>0</v>
      </c>
      <c r="BA926">
        <v>908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Y926*Source!I1185</f>
        <v>2.9999999999999997E-4</v>
      </c>
      <c r="CY926">
        <f>AB926</f>
        <v>1089.32</v>
      </c>
      <c r="CZ926">
        <f>AF926</f>
        <v>134.65</v>
      </c>
      <c r="DA926">
        <f>AJ926</f>
        <v>8.09</v>
      </c>
      <c r="DB926">
        <f t="shared" si="78"/>
        <v>4.04</v>
      </c>
      <c r="DC926">
        <f t="shared" si="79"/>
        <v>0.41</v>
      </c>
    </row>
    <row r="927" spans="1:107">
      <c r="A927">
        <f>ROW(Source!A1185)</f>
        <v>1185</v>
      </c>
      <c r="B927">
        <v>33525518</v>
      </c>
      <c r="C927">
        <v>35802005</v>
      </c>
      <c r="D927">
        <v>29174913</v>
      </c>
      <c r="E927">
        <v>1</v>
      </c>
      <c r="F927">
        <v>1</v>
      </c>
      <c r="G927">
        <v>1</v>
      </c>
      <c r="H927">
        <v>2</v>
      </c>
      <c r="I927" t="s">
        <v>606</v>
      </c>
      <c r="J927" t="s">
        <v>607</v>
      </c>
      <c r="K927" t="s">
        <v>608</v>
      </c>
      <c r="L927">
        <v>1368</v>
      </c>
      <c r="N927">
        <v>1011</v>
      </c>
      <c r="O927" t="s">
        <v>585</v>
      </c>
      <c r="P927" t="s">
        <v>585</v>
      </c>
      <c r="Q927">
        <v>1</v>
      </c>
      <c r="W927">
        <v>0</v>
      </c>
      <c r="X927">
        <v>458544584</v>
      </c>
      <c r="Y927">
        <v>0.02</v>
      </c>
      <c r="AA927">
        <v>0</v>
      </c>
      <c r="AB927">
        <v>908.31</v>
      </c>
      <c r="AC927">
        <v>367.72</v>
      </c>
      <c r="AD927">
        <v>0</v>
      </c>
      <c r="AE927">
        <v>0</v>
      </c>
      <c r="AF927">
        <v>87.17</v>
      </c>
      <c r="AG927">
        <v>11.6</v>
      </c>
      <c r="AH927">
        <v>0</v>
      </c>
      <c r="AI927">
        <v>1</v>
      </c>
      <c r="AJ927">
        <v>10.42</v>
      </c>
      <c r="AK927">
        <v>31.7</v>
      </c>
      <c r="AL927">
        <v>1</v>
      </c>
      <c r="AN927">
        <v>0</v>
      </c>
      <c r="AO927">
        <v>1</v>
      </c>
      <c r="AP927">
        <v>0</v>
      </c>
      <c r="AQ927">
        <v>0</v>
      </c>
      <c r="AR927">
        <v>0</v>
      </c>
      <c r="AS927" t="s">
        <v>3</v>
      </c>
      <c r="AT927">
        <v>0.02</v>
      </c>
      <c r="AU927" t="s">
        <v>3</v>
      </c>
      <c r="AV927">
        <v>0</v>
      </c>
      <c r="AW927">
        <v>2</v>
      </c>
      <c r="AX927">
        <v>35802009</v>
      </c>
      <c r="AY927">
        <v>1</v>
      </c>
      <c r="AZ927">
        <v>0</v>
      </c>
      <c r="BA927">
        <v>909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Y927*Source!I1185</f>
        <v>2.0000000000000001E-4</v>
      </c>
      <c r="CY927">
        <f>AB927</f>
        <v>908.31</v>
      </c>
      <c r="CZ927">
        <f>AF927</f>
        <v>87.17</v>
      </c>
      <c r="DA927">
        <f>AJ927</f>
        <v>10.42</v>
      </c>
      <c r="DB927">
        <f t="shared" si="78"/>
        <v>1.74</v>
      </c>
      <c r="DC927">
        <f t="shared" si="79"/>
        <v>0.23</v>
      </c>
    </row>
    <row r="928" spans="1:107">
      <c r="A928">
        <f>ROW(Source!A1185)</f>
        <v>1185</v>
      </c>
      <c r="B928">
        <v>33525518</v>
      </c>
      <c r="C928">
        <v>35802005</v>
      </c>
      <c r="D928">
        <v>29149204</v>
      </c>
      <c r="E928">
        <v>1</v>
      </c>
      <c r="F928">
        <v>1</v>
      </c>
      <c r="G928">
        <v>1</v>
      </c>
      <c r="H928">
        <v>3</v>
      </c>
      <c r="I928" t="s">
        <v>716</v>
      </c>
      <c r="J928" t="s">
        <v>717</v>
      </c>
      <c r="K928" t="s">
        <v>718</v>
      </c>
      <c r="L928">
        <v>1348</v>
      </c>
      <c r="N928">
        <v>1009</v>
      </c>
      <c r="O928" t="s">
        <v>28</v>
      </c>
      <c r="P928" t="s">
        <v>28</v>
      </c>
      <c r="Q928">
        <v>1000</v>
      </c>
      <c r="W928">
        <v>0</v>
      </c>
      <c r="X928">
        <v>-1132764130</v>
      </c>
      <c r="Y928">
        <v>3.15E-3</v>
      </c>
      <c r="AA928">
        <v>4963.8599999999997</v>
      </c>
      <c r="AB928">
        <v>0</v>
      </c>
      <c r="AC928">
        <v>0</v>
      </c>
      <c r="AD928">
        <v>0</v>
      </c>
      <c r="AE928">
        <v>729.98</v>
      </c>
      <c r="AF928">
        <v>0</v>
      </c>
      <c r="AG928">
        <v>0</v>
      </c>
      <c r="AH928">
        <v>0</v>
      </c>
      <c r="AI928">
        <v>6.8</v>
      </c>
      <c r="AJ928">
        <v>1</v>
      </c>
      <c r="AK928">
        <v>1</v>
      </c>
      <c r="AL928">
        <v>1</v>
      </c>
      <c r="AN928">
        <v>0</v>
      </c>
      <c r="AO928">
        <v>1</v>
      </c>
      <c r="AP928">
        <v>0</v>
      </c>
      <c r="AQ928">
        <v>0</v>
      </c>
      <c r="AR928">
        <v>0</v>
      </c>
      <c r="AS928" t="s">
        <v>3</v>
      </c>
      <c r="AT928">
        <v>3.15E-3</v>
      </c>
      <c r="AU928" t="s">
        <v>3</v>
      </c>
      <c r="AV928">
        <v>0</v>
      </c>
      <c r="AW928">
        <v>2</v>
      </c>
      <c r="AX928">
        <v>35802010</v>
      </c>
      <c r="AY928">
        <v>1</v>
      </c>
      <c r="AZ928">
        <v>0</v>
      </c>
      <c r="BA928">
        <v>910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Y928*Source!I1185</f>
        <v>3.15E-5</v>
      </c>
      <c r="CY928">
        <f>AA928</f>
        <v>4963.8599999999997</v>
      </c>
      <c r="CZ928">
        <f>AE928</f>
        <v>729.98</v>
      </c>
      <c r="DA928">
        <f>AI928</f>
        <v>6.8</v>
      </c>
      <c r="DB928">
        <f t="shared" si="78"/>
        <v>2.2999999999999998</v>
      </c>
      <c r="DC928">
        <f t="shared" si="79"/>
        <v>0</v>
      </c>
    </row>
    <row r="929" spans="1:107">
      <c r="A929">
        <f>ROW(Source!A1185)</f>
        <v>1185</v>
      </c>
      <c r="B929">
        <v>33525518</v>
      </c>
      <c r="C929">
        <v>35802005</v>
      </c>
      <c r="D929">
        <v>29156142</v>
      </c>
      <c r="E929">
        <v>1</v>
      </c>
      <c r="F929">
        <v>1</v>
      </c>
      <c r="G929">
        <v>1</v>
      </c>
      <c r="H929">
        <v>3</v>
      </c>
      <c r="I929" t="s">
        <v>228</v>
      </c>
      <c r="J929" t="s">
        <v>231</v>
      </c>
      <c r="K929" t="s">
        <v>229</v>
      </c>
      <c r="L929">
        <v>1356</v>
      </c>
      <c r="N929">
        <v>1010</v>
      </c>
      <c r="O929" t="s">
        <v>230</v>
      </c>
      <c r="P929" t="s">
        <v>230</v>
      </c>
      <c r="Q929">
        <v>1000</v>
      </c>
      <c r="W929">
        <v>0</v>
      </c>
      <c r="X929">
        <v>-1152774928</v>
      </c>
      <c r="Y929">
        <v>0.1</v>
      </c>
      <c r="AA929">
        <v>5115.96</v>
      </c>
      <c r="AB929">
        <v>0</v>
      </c>
      <c r="AC929">
        <v>0</v>
      </c>
      <c r="AD929">
        <v>0</v>
      </c>
      <c r="AE929">
        <v>1998.42</v>
      </c>
      <c r="AF929">
        <v>0</v>
      </c>
      <c r="AG929">
        <v>0</v>
      </c>
      <c r="AH929">
        <v>0</v>
      </c>
      <c r="AI929">
        <v>2.56</v>
      </c>
      <c r="AJ929">
        <v>1</v>
      </c>
      <c r="AK929">
        <v>1</v>
      </c>
      <c r="AL929">
        <v>1</v>
      </c>
      <c r="AN929">
        <v>0</v>
      </c>
      <c r="AO929">
        <v>0</v>
      </c>
      <c r="AP929">
        <v>0</v>
      </c>
      <c r="AQ929">
        <v>0</v>
      </c>
      <c r="AR929">
        <v>0</v>
      </c>
      <c r="AS929" t="s">
        <v>3</v>
      </c>
      <c r="AT929">
        <v>0.1</v>
      </c>
      <c r="AU929" t="s">
        <v>3</v>
      </c>
      <c r="AV929">
        <v>0</v>
      </c>
      <c r="AW929">
        <v>1</v>
      </c>
      <c r="AX929">
        <v>-1</v>
      </c>
      <c r="AY929">
        <v>0</v>
      </c>
      <c r="AZ929">
        <v>0</v>
      </c>
      <c r="BA929" t="s">
        <v>3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Y929*Source!I1185</f>
        <v>1E-3</v>
      </c>
      <c r="CY929">
        <f>AA929</f>
        <v>5115.96</v>
      </c>
      <c r="CZ929">
        <f>AE929</f>
        <v>1998.42</v>
      </c>
      <c r="DA929">
        <f>AI929</f>
        <v>2.56</v>
      </c>
      <c r="DB929">
        <f t="shared" si="78"/>
        <v>199.84</v>
      </c>
      <c r="DC929">
        <f t="shared" si="79"/>
        <v>0</v>
      </c>
    </row>
    <row r="930" spans="1:107">
      <c r="A930">
        <f>ROW(Source!A1185)</f>
        <v>1185</v>
      </c>
      <c r="B930">
        <v>33525518</v>
      </c>
      <c r="C930">
        <v>35802005</v>
      </c>
      <c r="D930">
        <v>29170678</v>
      </c>
      <c r="E930">
        <v>1</v>
      </c>
      <c r="F930">
        <v>1</v>
      </c>
      <c r="G930">
        <v>1</v>
      </c>
      <c r="H930">
        <v>3</v>
      </c>
      <c r="I930" t="s">
        <v>719</v>
      </c>
      <c r="J930" t="s">
        <v>720</v>
      </c>
      <c r="K930" t="s">
        <v>721</v>
      </c>
      <c r="L930">
        <v>1354</v>
      </c>
      <c r="N930">
        <v>1010</v>
      </c>
      <c r="O930" t="s">
        <v>238</v>
      </c>
      <c r="P930" t="s">
        <v>238</v>
      </c>
      <c r="Q930">
        <v>1</v>
      </c>
      <c r="W930">
        <v>0</v>
      </c>
      <c r="X930">
        <v>-808655695</v>
      </c>
      <c r="Y930">
        <v>102</v>
      </c>
      <c r="AA930">
        <v>0.69</v>
      </c>
      <c r="AB930">
        <v>0</v>
      </c>
      <c r="AC930">
        <v>0</v>
      </c>
      <c r="AD930">
        <v>0</v>
      </c>
      <c r="AE930">
        <v>0.28000000000000003</v>
      </c>
      <c r="AF930">
        <v>0</v>
      </c>
      <c r="AG930">
        <v>0</v>
      </c>
      <c r="AH930">
        <v>0</v>
      </c>
      <c r="AI930">
        <v>2.46</v>
      </c>
      <c r="AJ930">
        <v>1</v>
      </c>
      <c r="AK930">
        <v>1</v>
      </c>
      <c r="AL930">
        <v>1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3</v>
      </c>
      <c r="AT930">
        <v>102</v>
      </c>
      <c r="AU930" t="s">
        <v>3</v>
      </c>
      <c r="AV930">
        <v>0</v>
      </c>
      <c r="AW930">
        <v>2</v>
      </c>
      <c r="AX930">
        <v>35802011</v>
      </c>
      <c r="AY930">
        <v>1</v>
      </c>
      <c r="AZ930">
        <v>0</v>
      </c>
      <c r="BA930">
        <v>911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Y930*Source!I1185</f>
        <v>1.02</v>
      </c>
      <c r="CY930">
        <f>AA930</f>
        <v>0.69</v>
      </c>
      <c r="CZ930">
        <f>AE930</f>
        <v>0.28000000000000003</v>
      </c>
      <c r="DA930">
        <f>AI930</f>
        <v>2.46</v>
      </c>
      <c r="DB930">
        <f t="shared" ref="DB930:DB946" si="83">ROUND(ROUND(AT930*CZ930,2),6)</f>
        <v>28.56</v>
      </c>
      <c r="DC930">
        <f t="shared" ref="DC930:DC946" si="84">ROUND(ROUND(AT930*AG930,2),6)</f>
        <v>0</v>
      </c>
    </row>
    <row r="931" spans="1:107">
      <c r="A931">
        <f>ROW(Source!A1185)</f>
        <v>1185</v>
      </c>
      <c r="B931">
        <v>33525518</v>
      </c>
      <c r="C931">
        <v>35802005</v>
      </c>
      <c r="D931">
        <v>29169278</v>
      </c>
      <c r="E931">
        <v>1</v>
      </c>
      <c r="F931">
        <v>1</v>
      </c>
      <c r="G931">
        <v>1</v>
      </c>
      <c r="H931">
        <v>3</v>
      </c>
      <c r="I931" t="s">
        <v>246</v>
      </c>
      <c r="J931" t="s">
        <v>248</v>
      </c>
      <c r="K931" t="s">
        <v>247</v>
      </c>
      <c r="L931">
        <v>1354</v>
      </c>
      <c r="N931">
        <v>1010</v>
      </c>
      <c r="O931" t="s">
        <v>238</v>
      </c>
      <c r="P931" t="s">
        <v>238</v>
      </c>
      <c r="Q931">
        <v>1</v>
      </c>
      <c r="W931">
        <v>0</v>
      </c>
      <c r="X931">
        <v>-1190793685</v>
      </c>
      <c r="Y931">
        <v>100</v>
      </c>
      <c r="AA931">
        <v>76.47</v>
      </c>
      <c r="AB931">
        <v>0</v>
      </c>
      <c r="AC931">
        <v>0</v>
      </c>
      <c r="AD931">
        <v>0</v>
      </c>
      <c r="AE931">
        <v>8.81</v>
      </c>
      <c r="AF931">
        <v>0</v>
      </c>
      <c r="AG931">
        <v>0</v>
      </c>
      <c r="AH931">
        <v>0</v>
      </c>
      <c r="AI931">
        <v>8.68</v>
      </c>
      <c r="AJ931">
        <v>1</v>
      </c>
      <c r="AK931">
        <v>1</v>
      </c>
      <c r="AL931">
        <v>1</v>
      </c>
      <c r="AN931">
        <v>0</v>
      </c>
      <c r="AO931">
        <v>0</v>
      </c>
      <c r="AP931">
        <v>0</v>
      </c>
      <c r="AQ931">
        <v>0</v>
      </c>
      <c r="AR931">
        <v>0</v>
      </c>
      <c r="AS931" t="s">
        <v>3</v>
      </c>
      <c r="AT931">
        <v>100</v>
      </c>
      <c r="AU931" t="s">
        <v>3</v>
      </c>
      <c r="AV931">
        <v>0</v>
      </c>
      <c r="AW931">
        <v>1</v>
      </c>
      <c r="AX931">
        <v>-1</v>
      </c>
      <c r="AY931">
        <v>0</v>
      </c>
      <c r="AZ931">
        <v>0</v>
      </c>
      <c r="BA931" t="s">
        <v>3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Y931*Source!I1185</f>
        <v>1</v>
      </c>
      <c r="CY931">
        <f>AA931</f>
        <v>76.47</v>
      </c>
      <c r="CZ931">
        <f>AE931</f>
        <v>8.81</v>
      </c>
      <c r="DA931">
        <f>AI931</f>
        <v>8.68</v>
      </c>
      <c r="DB931">
        <f t="shared" si="83"/>
        <v>881</v>
      </c>
      <c r="DC931">
        <f t="shared" si="84"/>
        <v>0</v>
      </c>
    </row>
    <row r="932" spans="1:107">
      <c r="A932">
        <f>ROW(Source!A1185)</f>
        <v>1185</v>
      </c>
      <c r="B932">
        <v>33525518</v>
      </c>
      <c r="C932">
        <v>35802005</v>
      </c>
      <c r="D932">
        <v>29171808</v>
      </c>
      <c r="E932">
        <v>1</v>
      </c>
      <c r="F932">
        <v>1</v>
      </c>
      <c r="G932">
        <v>1</v>
      </c>
      <c r="H932">
        <v>3</v>
      </c>
      <c r="I932" t="s">
        <v>722</v>
      </c>
      <c r="J932" t="s">
        <v>723</v>
      </c>
      <c r="K932" t="s">
        <v>724</v>
      </c>
      <c r="L932">
        <v>1374</v>
      </c>
      <c r="N932">
        <v>1013</v>
      </c>
      <c r="O932" t="s">
        <v>725</v>
      </c>
      <c r="P932" t="s">
        <v>725</v>
      </c>
      <c r="Q932">
        <v>1</v>
      </c>
      <c r="W932">
        <v>0</v>
      </c>
      <c r="X932">
        <v>-915781824</v>
      </c>
      <c r="Y932">
        <v>5.21</v>
      </c>
      <c r="AA932">
        <v>1</v>
      </c>
      <c r="AB932">
        <v>0</v>
      </c>
      <c r="AC932">
        <v>0</v>
      </c>
      <c r="AD932">
        <v>0</v>
      </c>
      <c r="AE932">
        <v>1</v>
      </c>
      <c r="AF932">
        <v>0</v>
      </c>
      <c r="AG932">
        <v>0</v>
      </c>
      <c r="AH932">
        <v>0</v>
      </c>
      <c r="AI932">
        <v>1</v>
      </c>
      <c r="AJ932">
        <v>1</v>
      </c>
      <c r="AK932">
        <v>1</v>
      </c>
      <c r="AL932">
        <v>1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3</v>
      </c>
      <c r="AT932">
        <v>5.21</v>
      </c>
      <c r="AU932" t="s">
        <v>3</v>
      </c>
      <c r="AV932">
        <v>0</v>
      </c>
      <c r="AW932">
        <v>2</v>
      </c>
      <c r="AX932">
        <v>35802012</v>
      </c>
      <c r="AY932">
        <v>1</v>
      </c>
      <c r="AZ932">
        <v>0</v>
      </c>
      <c r="BA932">
        <v>912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Y932*Source!I1185</f>
        <v>5.21E-2</v>
      </c>
      <c r="CY932">
        <f>AA932</f>
        <v>1</v>
      </c>
      <c r="CZ932">
        <f>AE932</f>
        <v>1</v>
      </c>
      <c r="DA932">
        <f>AI932</f>
        <v>1</v>
      </c>
      <c r="DB932">
        <f t="shared" si="83"/>
        <v>5.21</v>
      </c>
      <c r="DC932">
        <f t="shared" si="84"/>
        <v>0</v>
      </c>
    </row>
    <row r="933" spans="1:107">
      <c r="A933">
        <f>ROW(Source!A1188)</f>
        <v>1188</v>
      </c>
      <c r="B933">
        <v>33525518</v>
      </c>
      <c r="C933">
        <v>35802013</v>
      </c>
      <c r="D933">
        <v>29361034</v>
      </c>
      <c r="E933">
        <v>1</v>
      </c>
      <c r="F933">
        <v>1</v>
      </c>
      <c r="G933">
        <v>1</v>
      </c>
      <c r="H933">
        <v>1</v>
      </c>
      <c r="I933" t="s">
        <v>776</v>
      </c>
      <c r="J933" t="s">
        <v>3</v>
      </c>
      <c r="K933" t="s">
        <v>777</v>
      </c>
      <c r="L933">
        <v>1369</v>
      </c>
      <c r="N933">
        <v>1013</v>
      </c>
      <c r="O933" t="s">
        <v>579</v>
      </c>
      <c r="P933" t="s">
        <v>579</v>
      </c>
      <c r="Q933">
        <v>1</v>
      </c>
      <c r="W933">
        <v>0</v>
      </c>
      <c r="X933">
        <v>184923391</v>
      </c>
      <c r="Y933">
        <v>16.16</v>
      </c>
      <c r="AA933">
        <v>0</v>
      </c>
      <c r="AB933">
        <v>0</v>
      </c>
      <c r="AC933">
        <v>0</v>
      </c>
      <c r="AD933">
        <v>267.25</v>
      </c>
      <c r="AE933">
        <v>0</v>
      </c>
      <c r="AF933">
        <v>0</v>
      </c>
      <c r="AG933">
        <v>0</v>
      </c>
      <c r="AH933">
        <v>267.25</v>
      </c>
      <c r="AI933">
        <v>1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3</v>
      </c>
      <c r="AT933">
        <v>16.16</v>
      </c>
      <c r="AU933" t="s">
        <v>3</v>
      </c>
      <c r="AV933">
        <v>1</v>
      </c>
      <c r="AW933">
        <v>2</v>
      </c>
      <c r="AX933">
        <v>35802014</v>
      </c>
      <c r="AY933">
        <v>1</v>
      </c>
      <c r="AZ933">
        <v>0</v>
      </c>
      <c r="BA933">
        <v>913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Y933*Source!I1188</f>
        <v>32.32</v>
      </c>
      <c r="CY933">
        <f>AD933</f>
        <v>267.25</v>
      </c>
      <c r="CZ933">
        <f>AH933</f>
        <v>267.25</v>
      </c>
      <c r="DA933">
        <f>AL933</f>
        <v>1</v>
      </c>
      <c r="DB933">
        <f t="shared" si="83"/>
        <v>4318.76</v>
      </c>
      <c r="DC933">
        <f t="shared" si="84"/>
        <v>0</v>
      </c>
    </row>
    <row r="934" spans="1:107">
      <c r="A934">
        <f>ROW(Source!A1188)</f>
        <v>1188</v>
      </c>
      <c r="B934">
        <v>33525518</v>
      </c>
      <c r="C934">
        <v>35802013</v>
      </c>
      <c r="D934">
        <v>121548</v>
      </c>
      <c r="E934">
        <v>1</v>
      </c>
      <c r="F934">
        <v>1</v>
      </c>
      <c r="G934">
        <v>1</v>
      </c>
      <c r="H934">
        <v>1</v>
      </c>
      <c r="I934" t="s">
        <v>30</v>
      </c>
      <c r="J934" t="s">
        <v>3</v>
      </c>
      <c r="K934" t="s">
        <v>580</v>
      </c>
      <c r="L934">
        <v>608254</v>
      </c>
      <c r="N934">
        <v>1013</v>
      </c>
      <c r="O934" t="s">
        <v>581</v>
      </c>
      <c r="P934" t="s">
        <v>581</v>
      </c>
      <c r="Q934">
        <v>1</v>
      </c>
      <c r="W934">
        <v>0</v>
      </c>
      <c r="X934">
        <v>-185737400</v>
      </c>
      <c r="Y934">
        <v>0.18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1</v>
      </c>
      <c r="AJ934">
        <v>1</v>
      </c>
      <c r="AK934">
        <v>1</v>
      </c>
      <c r="AL934">
        <v>1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0.18</v>
      </c>
      <c r="AU934" t="s">
        <v>3</v>
      </c>
      <c r="AV934">
        <v>2</v>
      </c>
      <c r="AW934">
        <v>2</v>
      </c>
      <c r="AX934">
        <v>35802015</v>
      </c>
      <c r="AY934">
        <v>1</v>
      </c>
      <c r="AZ934">
        <v>0</v>
      </c>
      <c r="BA934">
        <v>914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Y934*Source!I1188</f>
        <v>0.36</v>
      </c>
      <c r="CY934">
        <f>AD934</f>
        <v>0</v>
      </c>
      <c r="CZ934">
        <f>AH934</f>
        <v>0</v>
      </c>
      <c r="DA934">
        <f>AL934</f>
        <v>1</v>
      </c>
      <c r="DB934">
        <f t="shared" si="83"/>
        <v>0</v>
      </c>
      <c r="DC934">
        <f t="shared" si="84"/>
        <v>0</v>
      </c>
    </row>
    <row r="935" spans="1:107">
      <c r="A935">
        <f>ROW(Source!A1188)</f>
        <v>1188</v>
      </c>
      <c r="B935">
        <v>33525518</v>
      </c>
      <c r="C935">
        <v>35802013</v>
      </c>
      <c r="D935">
        <v>29172362</v>
      </c>
      <c r="E935">
        <v>1</v>
      </c>
      <c r="F935">
        <v>1</v>
      </c>
      <c r="G935">
        <v>1</v>
      </c>
      <c r="H935">
        <v>2</v>
      </c>
      <c r="I935" t="s">
        <v>707</v>
      </c>
      <c r="J935" t="s">
        <v>708</v>
      </c>
      <c r="K935" t="s">
        <v>709</v>
      </c>
      <c r="L935">
        <v>1368</v>
      </c>
      <c r="N935">
        <v>1011</v>
      </c>
      <c r="O935" t="s">
        <v>585</v>
      </c>
      <c r="P935" t="s">
        <v>585</v>
      </c>
      <c r="Q935">
        <v>1</v>
      </c>
      <c r="W935">
        <v>0</v>
      </c>
      <c r="X935">
        <v>2071614860</v>
      </c>
      <c r="Y935">
        <v>0.18</v>
      </c>
      <c r="AA935">
        <v>0</v>
      </c>
      <c r="AB935">
        <v>1089.32</v>
      </c>
      <c r="AC935">
        <v>427.95</v>
      </c>
      <c r="AD935">
        <v>0</v>
      </c>
      <c r="AE935">
        <v>0</v>
      </c>
      <c r="AF935">
        <v>134.65</v>
      </c>
      <c r="AG935">
        <v>13.5</v>
      </c>
      <c r="AH935">
        <v>0</v>
      </c>
      <c r="AI935">
        <v>1</v>
      </c>
      <c r="AJ935">
        <v>8.09</v>
      </c>
      <c r="AK935">
        <v>31.7</v>
      </c>
      <c r="AL935">
        <v>1</v>
      </c>
      <c r="AN935">
        <v>0</v>
      </c>
      <c r="AO935">
        <v>1</v>
      </c>
      <c r="AP935">
        <v>0</v>
      </c>
      <c r="AQ935">
        <v>0</v>
      </c>
      <c r="AR935">
        <v>0</v>
      </c>
      <c r="AS935" t="s">
        <v>3</v>
      </c>
      <c r="AT935">
        <v>0.18</v>
      </c>
      <c r="AU935" t="s">
        <v>3</v>
      </c>
      <c r="AV935">
        <v>0</v>
      </c>
      <c r="AW935">
        <v>2</v>
      </c>
      <c r="AX935">
        <v>35802016</v>
      </c>
      <c r="AY935">
        <v>1</v>
      </c>
      <c r="AZ935">
        <v>0</v>
      </c>
      <c r="BA935">
        <v>915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Y935*Source!I1188</f>
        <v>0.36</v>
      </c>
      <c r="CY935">
        <f>AB935</f>
        <v>1089.32</v>
      </c>
      <c r="CZ935">
        <f>AF935</f>
        <v>134.65</v>
      </c>
      <c r="DA935">
        <f>AJ935</f>
        <v>8.09</v>
      </c>
      <c r="DB935">
        <f t="shared" si="83"/>
        <v>24.24</v>
      </c>
      <c r="DC935">
        <f t="shared" si="84"/>
        <v>2.4300000000000002</v>
      </c>
    </row>
    <row r="936" spans="1:107">
      <c r="A936">
        <f>ROW(Source!A1188)</f>
        <v>1188</v>
      </c>
      <c r="B936">
        <v>33525518</v>
      </c>
      <c r="C936">
        <v>35802013</v>
      </c>
      <c r="D936">
        <v>29174913</v>
      </c>
      <c r="E936">
        <v>1</v>
      </c>
      <c r="F936">
        <v>1</v>
      </c>
      <c r="G936">
        <v>1</v>
      </c>
      <c r="H936">
        <v>2</v>
      </c>
      <c r="I936" t="s">
        <v>606</v>
      </c>
      <c r="J936" t="s">
        <v>607</v>
      </c>
      <c r="K936" t="s">
        <v>608</v>
      </c>
      <c r="L936">
        <v>1368</v>
      </c>
      <c r="N936">
        <v>1011</v>
      </c>
      <c r="O936" t="s">
        <v>585</v>
      </c>
      <c r="P936" t="s">
        <v>585</v>
      </c>
      <c r="Q936">
        <v>1</v>
      </c>
      <c r="W936">
        <v>0</v>
      </c>
      <c r="X936">
        <v>458544584</v>
      </c>
      <c r="Y936">
        <v>0.18</v>
      </c>
      <c r="AA936">
        <v>0</v>
      </c>
      <c r="AB936">
        <v>908.31</v>
      </c>
      <c r="AC936">
        <v>367.72</v>
      </c>
      <c r="AD936">
        <v>0</v>
      </c>
      <c r="AE936">
        <v>0</v>
      </c>
      <c r="AF936">
        <v>87.17</v>
      </c>
      <c r="AG936">
        <v>11.6</v>
      </c>
      <c r="AH936">
        <v>0</v>
      </c>
      <c r="AI936">
        <v>1</v>
      </c>
      <c r="AJ936">
        <v>10.42</v>
      </c>
      <c r="AK936">
        <v>31.7</v>
      </c>
      <c r="AL936">
        <v>1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3</v>
      </c>
      <c r="AT936">
        <v>0.18</v>
      </c>
      <c r="AU936" t="s">
        <v>3</v>
      </c>
      <c r="AV936">
        <v>0</v>
      </c>
      <c r="AW936">
        <v>2</v>
      </c>
      <c r="AX936">
        <v>35802017</v>
      </c>
      <c r="AY936">
        <v>1</v>
      </c>
      <c r="AZ936">
        <v>0</v>
      </c>
      <c r="BA936">
        <v>916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Y936*Source!I1188</f>
        <v>0.36</v>
      </c>
      <c r="CY936">
        <f>AB936</f>
        <v>908.31</v>
      </c>
      <c r="CZ936">
        <f>AF936</f>
        <v>87.17</v>
      </c>
      <c r="DA936">
        <f>AJ936</f>
        <v>10.42</v>
      </c>
      <c r="DB936">
        <f t="shared" si="83"/>
        <v>15.69</v>
      </c>
      <c r="DC936">
        <f t="shared" si="84"/>
        <v>2.09</v>
      </c>
    </row>
    <row r="937" spans="1:107">
      <c r="A937">
        <f>ROW(Source!A1188)</f>
        <v>1188</v>
      </c>
      <c r="B937">
        <v>33525518</v>
      </c>
      <c r="C937">
        <v>35802013</v>
      </c>
      <c r="D937">
        <v>29107914</v>
      </c>
      <c r="E937">
        <v>1</v>
      </c>
      <c r="F937">
        <v>1</v>
      </c>
      <c r="G937">
        <v>1</v>
      </c>
      <c r="H937">
        <v>3</v>
      </c>
      <c r="I937" t="s">
        <v>778</v>
      </c>
      <c r="J937" t="s">
        <v>779</v>
      </c>
      <c r="K937" t="s">
        <v>780</v>
      </c>
      <c r="L937">
        <v>1348</v>
      </c>
      <c r="N937">
        <v>1009</v>
      </c>
      <c r="O937" t="s">
        <v>28</v>
      </c>
      <c r="P937" t="s">
        <v>28</v>
      </c>
      <c r="Q937">
        <v>1000</v>
      </c>
      <c r="W937">
        <v>0</v>
      </c>
      <c r="X937">
        <v>1538009951</v>
      </c>
      <c r="Y937">
        <v>3.3E-4</v>
      </c>
      <c r="AA937">
        <v>153450.07999999999</v>
      </c>
      <c r="AB937">
        <v>0</v>
      </c>
      <c r="AC937">
        <v>0</v>
      </c>
      <c r="AD937">
        <v>0</v>
      </c>
      <c r="AE937">
        <v>19800.009999999998</v>
      </c>
      <c r="AF937">
        <v>0</v>
      </c>
      <c r="AG937">
        <v>0</v>
      </c>
      <c r="AH937">
        <v>0</v>
      </c>
      <c r="AI937">
        <v>7.75</v>
      </c>
      <c r="AJ937">
        <v>1</v>
      </c>
      <c r="AK937">
        <v>1</v>
      </c>
      <c r="AL937">
        <v>1</v>
      </c>
      <c r="AN937">
        <v>0</v>
      </c>
      <c r="AO937">
        <v>1</v>
      </c>
      <c r="AP937">
        <v>0</v>
      </c>
      <c r="AQ937">
        <v>0</v>
      </c>
      <c r="AR937">
        <v>0</v>
      </c>
      <c r="AS937" t="s">
        <v>3</v>
      </c>
      <c r="AT937">
        <v>3.3E-4</v>
      </c>
      <c r="AU937" t="s">
        <v>3</v>
      </c>
      <c r="AV937">
        <v>0</v>
      </c>
      <c r="AW937">
        <v>2</v>
      </c>
      <c r="AX937">
        <v>35802018</v>
      </c>
      <c r="AY937">
        <v>1</v>
      </c>
      <c r="AZ937">
        <v>0</v>
      </c>
      <c r="BA937">
        <v>917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Y937*Source!I1188</f>
        <v>6.6E-4</v>
      </c>
      <c r="CY937">
        <f t="shared" ref="CY937:CY946" si="85">AA937</f>
        <v>153450.07999999999</v>
      </c>
      <c r="CZ937">
        <f t="shared" ref="CZ937:CZ946" si="86">AE937</f>
        <v>19800.009999999998</v>
      </c>
      <c r="DA937">
        <f t="shared" ref="DA937:DA946" si="87">AI937</f>
        <v>7.75</v>
      </c>
      <c r="DB937">
        <f t="shared" si="83"/>
        <v>6.53</v>
      </c>
      <c r="DC937">
        <f t="shared" si="84"/>
        <v>0</v>
      </c>
    </row>
    <row r="938" spans="1:107">
      <c r="A938">
        <f>ROW(Source!A1188)</f>
        <v>1188</v>
      </c>
      <c r="B938">
        <v>33525518</v>
      </c>
      <c r="C938">
        <v>35802013</v>
      </c>
      <c r="D938">
        <v>29111245</v>
      </c>
      <c r="E938">
        <v>1</v>
      </c>
      <c r="F938">
        <v>1</v>
      </c>
      <c r="G938">
        <v>1</v>
      </c>
      <c r="H938">
        <v>3</v>
      </c>
      <c r="I938" t="s">
        <v>781</v>
      </c>
      <c r="J938" t="s">
        <v>782</v>
      </c>
      <c r="K938" t="s">
        <v>783</v>
      </c>
      <c r="L938">
        <v>1348</v>
      </c>
      <c r="N938">
        <v>1009</v>
      </c>
      <c r="O938" t="s">
        <v>28</v>
      </c>
      <c r="P938" t="s">
        <v>28</v>
      </c>
      <c r="Q938">
        <v>1000</v>
      </c>
      <c r="W938">
        <v>0</v>
      </c>
      <c r="X938">
        <v>-479587120</v>
      </c>
      <c r="Y938">
        <v>1.4E-3</v>
      </c>
      <c r="AA938">
        <v>34372.89</v>
      </c>
      <c r="AB938">
        <v>0</v>
      </c>
      <c r="AC938">
        <v>0</v>
      </c>
      <c r="AD938">
        <v>0</v>
      </c>
      <c r="AE938">
        <v>3960.01</v>
      </c>
      <c r="AF938">
        <v>0</v>
      </c>
      <c r="AG938">
        <v>0</v>
      </c>
      <c r="AH938">
        <v>0</v>
      </c>
      <c r="AI938">
        <v>8.68</v>
      </c>
      <c r="AJ938">
        <v>1</v>
      </c>
      <c r="AK938">
        <v>1</v>
      </c>
      <c r="AL938">
        <v>1</v>
      </c>
      <c r="AN938">
        <v>0</v>
      </c>
      <c r="AO938">
        <v>1</v>
      </c>
      <c r="AP938">
        <v>0</v>
      </c>
      <c r="AQ938">
        <v>0</v>
      </c>
      <c r="AR938">
        <v>0</v>
      </c>
      <c r="AS938" t="s">
        <v>3</v>
      </c>
      <c r="AT938">
        <v>1.4E-3</v>
      </c>
      <c r="AU938" t="s">
        <v>3</v>
      </c>
      <c r="AV938">
        <v>0</v>
      </c>
      <c r="AW938">
        <v>2</v>
      </c>
      <c r="AX938">
        <v>35802019</v>
      </c>
      <c r="AY938">
        <v>1</v>
      </c>
      <c r="AZ938">
        <v>0</v>
      </c>
      <c r="BA938">
        <v>918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Y938*Source!I1188</f>
        <v>2.8E-3</v>
      </c>
      <c r="CY938">
        <f t="shared" si="85"/>
        <v>34372.89</v>
      </c>
      <c r="CZ938">
        <f t="shared" si="86"/>
        <v>3960.01</v>
      </c>
      <c r="DA938">
        <f t="shared" si="87"/>
        <v>8.68</v>
      </c>
      <c r="DB938">
        <f t="shared" si="83"/>
        <v>5.54</v>
      </c>
      <c r="DC938">
        <f t="shared" si="84"/>
        <v>0</v>
      </c>
    </row>
    <row r="939" spans="1:107">
      <c r="A939">
        <f>ROW(Source!A1188)</f>
        <v>1188</v>
      </c>
      <c r="B939">
        <v>33525518</v>
      </c>
      <c r="C939">
        <v>35802013</v>
      </c>
      <c r="D939">
        <v>29108269</v>
      </c>
      <c r="E939">
        <v>1</v>
      </c>
      <c r="F939">
        <v>1</v>
      </c>
      <c r="G939">
        <v>1</v>
      </c>
      <c r="H939">
        <v>3</v>
      </c>
      <c r="I939" t="s">
        <v>784</v>
      </c>
      <c r="J939" t="s">
        <v>785</v>
      </c>
      <c r="K939" t="s">
        <v>786</v>
      </c>
      <c r="L939">
        <v>1348</v>
      </c>
      <c r="N939">
        <v>1009</v>
      </c>
      <c r="O939" t="s">
        <v>28</v>
      </c>
      <c r="P939" t="s">
        <v>28</v>
      </c>
      <c r="Q939">
        <v>1000</v>
      </c>
      <c r="W939">
        <v>0</v>
      </c>
      <c r="X939">
        <v>-1250586262</v>
      </c>
      <c r="Y939">
        <v>2.9999999999999997E-4</v>
      </c>
      <c r="AA939">
        <v>17435.7</v>
      </c>
      <c r="AB939">
        <v>0</v>
      </c>
      <c r="AC939">
        <v>0</v>
      </c>
      <c r="AD939">
        <v>0</v>
      </c>
      <c r="AE939">
        <v>1820.01</v>
      </c>
      <c r="AF939">
        <v>0</v>
      </c>
      <c r="AG939">
        <v>0</v>
      </c>
      <c r="AH939">
        <v>0</v>
      </c>
      <c r="AI939">
        <v>9.58</v>
      </c>
      <c r="AJ939">
        <v>1</v>
      </c>
      <c r="AK939">
        <v>1</v>
      </c>
      <c r="AL939">
        <v>1</v>
      </c>
      <c r="AN939">
        <v>0</v>
      </c>
      <c r="AO939">
        <v>1</v>
      </c>
      <c r="AP939">
        <v>0</v>
      </c>
      <c r="AQ939">
        <v>0</v>
      </c>
      <c r="AR939">
        <v>0</v>
      </c>
      <c r="AS939" t="s">
        <v>3</v>
      </c>
      <c r="AT939">
        <v>2.9999999999999997E-4</v>
      </c>
      <c r="AU939" t="s">
        <v>3</v>
      </c>
      <c r="AV939">
        <v>0</v>
      </c>
      <c r="AW939">
        <v>2</v>
      </c>
      <c r="AX939">
        <v>35802020</v>
      </c>
      <c r="AY939">
        <v>1</v>
      </c>
      <c r="AZ939">
        <v>0</v>
      </c>
      <c r="BA939">
        <v>919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Y939*Source!I1188</f>
        <v>5.9999999999999995E-4</v>
      </c>
      <c r="CY939">
        <f t="shared" si="85"/>
        <v>17435.7</v>
      </c>
      <c r="CZ939">
        <f t="shared" si="86"/>
        <v>1820.01</v>
      </c>
      <c r="DA939">
        <f t="shared" si="87"/>
        <v>9.58</v>
      </c>
      <c r="DB939">
        <f t="shared" si="83"/>
        <v>0.55000000000000004</v>
      </c>
      <c r="DC939">
        <f t="shared" si="84"/>
        <v>0</v>
      </c>
    </row>
    <row r="940" spans="1:107">
      <c r="A940">
        <f>ROW(Source!A1188)</f>
        <v>1188</v>
      </c>
      <c r="B940">
        <v>33525518</v>
      </c>
      <c r="C940">
        <v>35802013</v>
      </c>
      <c r="D940">
        <v>29110426</v>
      </c>
      <c r="E940">
        <v>1</v>
      </c>
      <c r="F940">
        <v>1</v>
      </c>
      <c r="G940">
        <v>1</v>
      </c>
      <c r="H940">
        <v>3</v>
      </c>
      <c r="I940" t="s">
        <v>787</v>
      </c>
      <c r="J940" t="s">
        <v>788</v>
      </c>
      <c r="K940" t="s">
        <v>789</v>
      </c>
      <c r="L940">
        <v>1346</v>
      </c>
      <c r="N940">
        <v>1009</v>
      </c>
      <c r="O940" t="s">
        <v>191</v>
      </c>
      <c r="P940" t="s">
        <v>191</v>
      </c>
      <c r="Q940">
        <v>1</v>
      </c>
      <c r="W940">
        <v>0</v>
      </c>
      <c r="X940">
        <v>1314148174</v>
      </c>
      <c r="Y940">
        <v>0.04</v>
      </c>
      <c r="AA940">
        <v>63.36</v>
      </c>
      <c r="AB940">
        <v>0</v>
      </c>
      <c r="AC940">
        <v>0</v>
      </c>
      <c r="AD940">
        <v>0</v>
      </c>
      <c r="AE940">
        <v>28.67</v>
      </c>
      <c r="AF940">
        <v>0</v>
      </c>
      <c r="AG940">
        <v>0</v>
      </c>
      <c r="AH940">
        <v>0</v>
      </c>
      <c r="AI940">
        <v>2.21</v>
      </c>
      <c r="AJ940">
        <v>1</v>
      </c>
      <c r="AK940">
        <v>1</v>
      </c>
      <c r="AL940">
        <v>1</v>
      </c>
      <c r="AN940">
        <v>0</v>
      </c>
      <c r="AO940">
        <v>1</v>
      </c>
      <c r="AP940">
        <v>0</v>
      </c>
      <c r="AQ940">
        <v>0</v>
      </c>
      <c r="AR940">
        <v>0</v>
      </c>
      <c r="AS940" t="s">
        <v>3</v>
      </c>
      <c r="AT940">
        <v>0.04</v>
      </c>
      <c r="AU940" t="s">
        <v>3</v>
      </c>
      <c r="AV940">
        <v>0</v>
      </c>
      <c r="AW940">
        <v>2</v>
      </c>
      <c r="AX940">
        <v>35802021</v>
      </c>
      <c r="AY940">
        <v>1</v>
      </c>
      <c r="AZ940">
        <v>0</v>
      </c>
      <c r="BA940">
        <v>920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Y940*Source!I1188</f>
        <v>0.08</v>
      </c>
      <c r="CY940">
        <f t="shared" si="85"/>
        <v>63.36</v>
      </c>
      <c r="CZ940">
        <f t="shared" si="86"/>
        <v>28.67</v>
      </c>
      <c r="DA940">
        <f t="shared" si="87"/>
        <v>2.21</v>
      </c>
      <c r="DB940">
        <f t="shared" si="83"/>
        <v>1.1499999999999999</v>
      </c>
      <c r="DC940">
        <f t="shared" si="84"/>
        <v>0</v>
      </c>
    </row>
    <row r="941" spans="1:107">
      <c r="A941">
        <f>ROW(Source!A1188)</f>
        <v>1188</v>
      </c>
      <c r="B941">
        <v>33525518</v>
      </c>
      <c r="C941">
        <v>35802013</v>
      </c>
      <c r="D941">
        <v>29110838</v>
      </c>
      <c r="E941">
        <v>1</v>
      </c>
      <c r="F941">
        <v>1</v>
      </c>
      <c r="G941">
        <v>1</v>
      </c>
      <c r="H941">
        <v>3</v>
      </c>
      <c r="I941" t="s">
        <v>713</v>
      </c>
      <c r="J941" t="s">
        <v>714</v>
      </c>
      <c r="K941" t="s">
        <v>715</v>
      </c>
      <c r="L941">
        <v>1346</v>
      </c>
      <c r="N941">
        <v>1009</v>
      </c>
      <c r="O941" t="s">
        <v>191</v>
      </c>
      <c r="P941" t="s">
        <v>191</v>
      </c>
      <c r="Q941">
        <v>1</v>
      </c>
      <c r="W941">
        <v>0</v>
      </c>
      <c r="X941">
        <v>-667794164</v>
      </c>
      <c r="Y941">
        <v>0.16</v>
      </c>
      <c r="AA941">
        <v>100.04</v>
      </c>
      <c r="AB941">
        <v>0</v>
      </c>
      <c r="AC941">
        <v>0</v>
      </c>
      <c r="AD941">
        <v>0</v>
      </c>
      <c r="AE941">
        <v>30.5</v>
      </c>
      <c r="AF941">
        <v>0</v>
      </c>
      <c r="AG941">
        <v>0</v>
      </c>
      <c r="AH941">
        <v>0</v>
      </c>
      <c r="AI941">
        <v>3.28</v>
      </c>
      <c r="AJ941">
        <v>1</v>
      </c>
      <c r="AK941">
        <v>1</v>
      </c>
      <c r="AL941">
        <v>1</v>
      </c>
      <c r="AN941">
        <v>0</v>
      </c>
      <c r="AO941">
        <v>1</v>
      </c>
      <c r="AP941">
        <v>0</v>
      </c>
      <c r="AQ941">
        <v>0</v>
      </c>
      <c r="AR941">
        <v>0</v>
      </c>
      <c r="AS941" t="s">
        <v>3</v>
      </c>
      <c r="AT941">
        <v>0.16</v>
      </c>
      <c r="AU941" t="s">
        <v>3</v>
      </c>
      <c r="AV941">
        <v>0</v>
      </c>
      <c r="AW941">
        <v>2</v>
      </c>
      <c r="AX941">
        <v>35802022</v>
      </c>
      <c r="AY941">
        <v>1</v>
      </c>
      <c r="AZ941">
        <v>0</v>
      </c>
      <c r="BA941">
        <v>921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Y941*Source!I1188</f>
        <v>0.32</v>
      </c>
      <c r="CY941">
        <f t="shared" si="85"/>
        <v>100.04</v>
      </c>
      <c r="CZ941">
        <f t="shared" si="86"/>
        <v>30.5</v>
      </c>
      <c r="DA941">
        <f t="shared" si="87"/>
        <v>3.28</v>
      </c>
      <c r="DB941">
        <f t="shared" si="83"/>
        <v>4.88</v>
      </c>
      <c r="DC941">
        <f t="shared" si="84"/>
        <v>0</v>
      </c>
    </row>
    <row r="942" spans="1:107">
      <c r="A942">
        <f>ROW(Source!A1188)</f>
        <v>1188</v>
      </c>
      <c r="B942">
        <v>33525518</v>
      </c>
      <c r="C942">
        <v>35802013</v>
      </c>
      <c r="D942">
        <v>29114470</v>
      </c>
      <c r="E942">
        <v>1</v>
      </c>
      <c r="F942">
        <v>1</v>
      </c>
      <c r="G942">
        <v>1</v>
      </c>
      <c r="H942">
        <v>3</v>
      </c>
      <c r="I942" t="s">
        <v>790</v>
      </c>
      <c r="J942" t="s">
        <v>791</v>
      </c>
      <c r="K942" t="s">
        <v>792</v>
      </c>
      <c r="L942">
        <v>1355</v>
      </c>
      <c r="N942">
        <v>1010</v>
      </c>
      <c r="O942" t="s">
        <v>144</v>
      </c>
      <c r="P942" t="s">
        <v>144</v>
      </c>
      <c r="Q942">
        <v>100</v>
      </c>
      <c r="W942">
        <v>0</v>
      </c>
      <c r="X942">
        <v>-228248654</v>
      </c>
      <c r="Y942">
        <v>0.32</v>
      </c>
      <c r="AA942">
        <v>54.33</v>
      </c>
      <c r="AB942">
        <v>0</v>
      </c>
      <c r="AC942">
        <v>0</v>
      </c>
      <c r="AD942">
        <v>0</v>
      </c>
      <c r="AE942">
        <v>86.24</v>
      </c>
      <c r="AF942">
        <v>0</v>
      </c>
      <c r="AG942">
        <v>0</v>
      </c>
      <c r="AH942">
        <v>0</v>
      </c>
      <c r="AI942">
        <v>0.63</v>
      </c>
      <c r="AJ942">
        <v>1</v>
      </c>
      <c r="AK942">
        <v>1</v>
      </c>
      <c r="AL942">
        <v>1</v>
      </c>
      <c r="AN942">
        <v>0</v>
      </c>
      <c r="AO942">
        <v>1</v>
      </c>
      <c r="AP942">
        <v>0</v>
      </c>
      <c r="AQ942">
        <v>0</v>
      </c>
      <c r="AR942">
        <v>0</v>
      </c>
      <c r="AS942" t="s">
        <v>3</v>
      </c>
      <c r="AT942">
        <v>0.32</v>
      </c>
      <c r="AU942" t="s">
        <v>3</v>
      </c>
      <c r="AV942">
        <v>0</v>
      </c>
      <c r="AW942">
        <v>2</v>
      </c>
      <c r="AX942">
        <v>35802023</v>
      </c>
      <c r="AY942">
        <v>1</v>
      </c>
      <c r="AZ942">
        <v>0</v>
      </c>
      <c r="BA942">
        <v>922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Y942*Source!I1188</f>
        <v>0.64</v>
      </c>
      <c r="CY942">
        <f t="shared" si="85"/>
        <v>54.33</v>
      </c>
      <c r="CZ942">
        <f t="shared" si="86"/>
        <v>86.24</v>
      </c>
      <c r="DA942">
        <f t="shared" si="87"/>
        <v>0.63</v>
      </c>
      <c r="DB942">
        <f t="shared" si="83"/>
        <v>27.6</v>
      </c>
      <c r="DC942">
        <f t="shared" si="84"/>
        <v>0</v>
      </c>
    </row>
    <row r="943" spans="1:107">
      <c r="A943">
        <f>ROW(Source!A1188)</f>
        <v>1188</v>
      </c>
      <c r="B943">
        <v>33525518</v>
      </c>
      <c r="C943">
        <v>35802013</v>
      </c>
      <c r="D943">
        <v>29117055</v>
      </c>
      <c r="E943">
        <v>1</v>
      </c>
      <c r="F943">
        <v>1</v>
      </c>
      <c r="G943">
        <v>1</v>
      </c>
      <c r="H943">
        <v>3</v>
      </c>
      <c r="I943" t="s">
        <v>327</v>
      </c>
      <c r="J943" t="s">
        <v>330</v>
      </c>
      <c r="K943" t="s">
        <v>328</v>
      </c>
      <c r="L943">
        <v>1302</v>
      </c>
      <c r="N943">
        <v>1003</v>
      </c>
      <c r="O943" t="s">
        <v>329</v>
      </c>
      <c r="P943" t="s">
        <v>329</v>
      </c>
      <c r="Q943">
        <v>10</v>
      </c>
      <c r="W943">
        <v>0</v>
      </c>
      <c r="X943">
        <v>2119047365</v>
      </c>
      <c r="Y943">
        <v>10</v>
      </c>
      <c r="AA943">
        <v>59.88</v>
      </c>
      <c r="AB943">
        <v>0</v>
      </c>
      <c r="AC943">
        <v>0</v>
      </c>
      <c r="AD943">
        <v>0</v>
      </c>
      <c r="AE943">
        <v>16.82</v>
      </c>
      <c r="AF943">
        <v>0</v>
      </c>
      <c r="AG943">
        <v>0</v>
      </c>
      <c r="AH943">
        <v>0</v>
      </c>
      <c r="AI943">
        <v>3.56</v>
      </c>
      <c r="AJ943">
        <v>1</v>
      </c>
      <c r="AK943">
        <v>1</v>
      </c>
      <c r="AL943">
        <v>1</v>
      </c>
      <c r="AN943">
        <v>0</v>
      </c>
      <c r="AO943">
        <v>0</v>
      </c>
      <c r="AP943">
        <v>0</v>
      </c>
      <c r="AQ943">
        <v>0</v>
      </c>
      <c r="AR943">
        <v>0</v>
      </c>
      <c r="AS943" t="s">
        <v>3</v>
      </c>
      <c r="AT943">
        <v>10</v>
      </c>
      <c r="AU943" t="s">
        <v>3</v>
      </c>
      <c r="AV943">
        <v>0</v>
      </c>
      <c r="AW943">
        <v>1</v>
      </c>
      <c r="AX943">
        <v>-1</v>
      </c>
      <c r="AY943">
        <v>0</v>
      </c>
      <c r="AZ943">
        <v>0</v>
      </c>
      <c r="BA943" t="s">
        <v>3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Y943*Source!I1188</f>
        <v>20</v>
      </c>
      <c r="CY943">
        <f t="shared" si="85"/>
        <v>59.88</v>
      </c>
      <c r="CZ943">
        <f t="shared" si="86"/>
        <v>16.82</v>
      </c>
      <c r="DA943">
        <f t="shared" si="87"/>
        <v>3.56</v>
      </c>
      <c r="DB943">
        <f t="shared" si="83"/>
        <v>168.2</v>
      </c>
      <c r="DC943">
        <f t="shared" si="84"/>
        <v>0</v>
      </c>
    </row>
    <row r="944" spans="1:107">
      <c r="A944">
        <f>ROW(Source!A1188)</f>
        <v>1188</v>
      </c>
      <c r="B944">
        <v>33525518</v>
      </c>
      <c r="C944">
        <v>35802013</v>
      </c>
      <c r="D944">
        <v>29149204</v>
      </c>
      <c r="E944">
        <v>1</v>
      </c>
      <c r="F944">
        <v>1</v>
      </c>
      <c r="G944">
        <v>1</v>
      </c>
      <c r="H944">
        <v>3</v>
      </c>
      <c r="I944" t="s">
        <v>716</v>
      </c>
      <c r="J944" t="s">
        <v>717</v>
      </c>
      <c r="K944" t="s">
        <v>718</v>
      </c>
      <c r="L944">
        <v>1348</v>
      </c>
      <c r="N944">
        <v>1009</v>
      </c>
      <c r="O944" t="s">
        <v>28</v>
      </c>
      <c r="P944" t="s">
        <v>28</v>
      </c>
      <c r="Q944">
        <v>1000</v>
      </c>
      <c r="W944">
        <v>0</v>
      </c>
      <c r="X944">
        <v>-1132764130</v>
      </c>
      <c r="Y944">
        <v>2.1000000000000001E-2</v>
      </c>
      <c r="AA944">
        <v>4963.8599999999997</v>
      </c>
      <c r="AB944">
        <v>0</v>
      </c>
      <c r="AC944">
        <v>0</v>
      </c>
      <c r="AD944">
        <v>0</v>
      </c>
      <c r="AE944">
        <v>729.98</v>
      </c>
      <c r="AF944">
        <v>0</v>
      </c>
      <c r="AG944">
        <v>0</v>
      </c>
      <c r="AH944">
        <v>0</v>
      </c>
      <c r="AI944">
        <v>6.8</v>
      </c>
      <c r="AJ944">
        <v>1</v>
      </c>
      <c r="AK944">
        <v>1</v>
      </c>
      <c r="AL944">
        <v>1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3</v>
      </c>
      <c r="AT944">
        <v>2.1000000000000001E-2</v>
      </c>
      <c r="AU944" t="s">
        <v>3</v>
      </c>
      <c r="AV944">
        <v>0</v>
      </c>
      <c r="AW944">
        <v>2</v>
      </c>
      <c r="AX944">
        <v>35802024</v>
      </c>
      <c r="AY944">
        <v>1</v>
      </c>
      <c r="AZ944">
        <v>0</v>
      </c>
      <c r="BA944">
        <v>923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Y944*Source!I1188</f>
        <v>4.2000000000000003E-2</v>
      </c>
      <c r="CY944">
        <f t="shared" si="85"/>
        <v>4963.8599999999997</v>
      </c>
      <c r="CZ944">
        <f t="shared" si="86"/>
        <v>729.98</v>
      </c>
      <c r="DA944">
        <f t="shared" si="87"/>
        <v>6.8</v>
      </c>
      <c r="DB944">
        <f t="shared" si="83"/>
        <v>15.33</v>
      </c>
      <c r="DC944">
        <f t="shared" si="84"/>
        <v>0</v>
      </c>
    </row>
    <row r="945" spans="1:107">
      <c r="A945">
        <f>ROW(Source!A1188)</f>
        <v>1188</v>
      </c>
      <c r="B945">
        <v>33525518</v>
      </c>
      <c r="C945">
        <v>35802013</v>
      </c>
      <c r="D945">
        <v>29152134</v>
      </c>
      <c r="E945">
        <v>1</v>
      </c>
      <c r="F945">
        <v>1</v>
      </c>
      <c r="G945">
        <v>1</v>
      </c>
      <c r="H945">
        <v>3</v>
      </c>
      <c r="I945" t="s">
        <v>331</v>
      </c>
      <c r="J945" t="s">
        <v>334</v>
      </c>
      <c r="K945" t="s">
        <v>332</v>
      </c>
      <c r="L945">
        <v>1477</v>
      </c>
      <c r="N945">
        <v>1013</v>
      </c>
      <c r="O945" t="s">
        <v>333</v>
      </c>
      <c r="P945" t="s">
        <v>335</v>
      </c>
      <c r="Q945">
        <v>1</v>
      </c>
      <c r="W945">
        <v>0</v>
      </c>
      <c r="X945">
        <v>-941243289</v>
      </c>
      <c r="Y945">
        <v>0.1</v>
      </c>
      <c r="AA945">
        <v>26458.53</v>
      </c>
      <c r="AB945">
        <v>0</v>
      </c>
      <c r="AC945">
        <v>0</v>
      </c>
      <c r="AD945">
        <v>0</v>
      </c>
      <c r="AE945">
        <v>3090.95</v>
      </c>
      <c r="AF945">
        <v>0</v>
      </c>
      <c r="AG945">
        <v>0</v>
      </c>
      <c r="AH945">
        <v>0</v>
      </c>
      <c r="AI945">
        <v>8.56</v>
      </c>
      <c r="AJ945">
        <v>1</v>
      </c>
      <c r="AK945">
        <v>1</v>
      </c>
      <c r="AL945">
        <v>1</v>
      </c>
      <c r="AN945">
        <v>0</v>
      </c>
      <c r="AO945">
        <v>0</v>
      </c>
      <c r="AP945">
        <v>0</v>
      </c>
      <c r="AQ945">
        <v>0</v>
      </c>
      <c r="AR945">
        <v>0</v>
      </c>
      <c r="AS945" t="s">
        <v>3</v>
      </c>
      <c r="AT945">
        <v>0.1</v>
      </c>
      <c r="AU945" t="s">
        <v>3</v>
      </c>
      <c r="AV945">
        <v>0</v>
      </c>
      <c r="AW945">
        <v>1</v>
      </c>
      <c r="AX945">
        <v>-1</v>
      </c>
      <c r="AY945">
        <v>0</v>
      </c>
      <c r="AZ945">
        <v>0</v>
      </c>
      <c r="BA945" t="s">
        <v>3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Y945*Source!I1188</f>
        <v>0.2</v>
      </c>
      <c r="CY945">
        <f t="shared" si="85"/>
        <v>26458.53</v>
      </c>
      <c r="CZ945">
        <f t="shared" si="86"/>
        <v>3090.95</v>
      </c>
      <c r="DA945">
        <f t="shared" si="87"/>
        <v>8.56</v>
      </c>
      <c r="DB945">
        <f t="shared" si="83"/>
        <v>309.10000000000002</v>
      </c>
      <c r="DC945">
        <f t="shared" si="84"/>
        <v>0</v>
      </c>
    </row>
    <row r="946" spans="1:107">
      <c r="A946">
        <f>ROW(Source!A1188)</f>
        <v>1188</v>
      </c>
      <c r="B946">
        <v>33525518</v>
      </c>
      <c r="C946">
        <v>35802013</v>
      </c>
      <c r="D946">
        <v>29171808</v>
      </c>
      <c r="E946">
        <v>1</v>
      </c>
      <c r="F946">
        <v>1</v>
      </c>
      <c r="G946">
        <v>1</v>
      </c>
      <c r="H946">
        <v>3</v>
      </c>
      <c r="I946" t="s">
        <v>722</v>
      </c>
      <c r="J946" t="s">
        <v>723</v>
      </c>
      <c r="K946" t="s">
        <v>724</v>
      </c>
      <c r="L946">
        <v>1374</v>
      </c>
      <c r="N946">
        <v>1013</v>
      </c>
      <c r="O946" t="s">
        <v>725</v>
      </c>
      <c r="P946" t="s">
        <v>725</v>
      </c>
      <c r="Q946">
        <v>1</v>
      </c>
      <c r="W946">
        <v>0</v>
      </c>
      <c r="X946">
        <v>-915781824</v>
      </c>
      <c r="Y946">
        <v>3.04</v>
      </c>
      <c r="AA946">
        <v>1</v>
      </c>
      <c r="AB946">
        <v>0</v>
      </c>
      <c r="AC946">
        <v>0</v>
      </c>
      <c r="AD946">
        <v>0</v>
      </c>
      <c r="AE946">
        <v>1</v>
      </c>
      <c r="AF946">
        <v>0</v>
      </c>
      <c r="AG946">
        <v>0</v>
      </c>
      <c r="AH946">
        <v>0</v>
      </c>
      <c r="AI946">
        <v>1</v>
      </c>
      <c r="AJ946">
        <v>1</v>
      </c>
      <c r="AK946">
        <v>1</v>
      </c>
      <c r="AL946">
        <v>1</v>
      </c>
      <c r="AN946">
        <v>0</v>
      </c>
      <c r="AO946">
        <v>1</v>
      </c>
      <c r="AP946">
        <v>0</v>
      </c>
      <c r="AQ946">
        <v>0</v>
      </c>
      <c r="AR946">
        <v>0</v>
      </c>
      <c r="AS946" t="s">
        <v>3</v>
      </c>
      <c r="AT946">
        <v>3.04</v>
      </c>
      <c r="AU946" t="s">
        <v>3</v>
      </c>
      <c r="AV946">
        <v>0</v>
      </c>
      <c r="AW946">
        <v>2</v>
      </c>
      <c r="AX946">
        <v>35802025</v>
      </c>
      <c r="AY946">
        <v>1</v>
      </c>
      <c r="AZ946">
        <v>0</v>
      </c>
      <c r="BA946">
        <v>924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Y946*Source!I1188</f>
        <v>6.08</v>
      </c>
      <c r="CY946">
        <f t="shared" si="85"/>
        <v>1</v>
      </c>
      <c r="CZ946">
        <f t="shared" si="86"/>
        <v>1</v>
      </c>
      <c r="DA946">
        <f t="shared" si="87"/>
        <v>1</v>
      </c>
      <c r="DB946">
        <f t="shared" si="83"/>
        <v>3.04</v>
      </c>
      <c r="DC946">
        <f t="shared" si="84"/>
        <v>0</v>
      </c>
    </row>
    <row r="947" spans="1:107">
      <c r="A947">
        <f>ROW(Source!A1191)</f>
        <v>1191</v>
      </c>
      <c r="B947">
        <v>33525518</v>
      </c>
      <c r="C947">
        <v>35801129</v>
      </c>
      <c r="D947">
        <v>18410572</v>
      </c>
      <c r="E947">
        <v>1</v>
      </c>
      <c r="F947">
        <v>1</v>
      </c>
      <c r="G947">
        <v>1</v>
      </c>
      <c r="H947">
        <v>1</v>
      </c>
      <c r="I947" t="s">
        <v>793</v>
      </c>
      <c r="J947" t="s">
        <v>3</v>
      </c>
      <c r="K947" t="s">
        <v>794</v>
      </c>
      <c r="L947">
        <v>1369</v>
      </c>
      <c r="N947">
        <v>1013</v>
      </c>
      <c r="O947" t="s">
        <v>579</v>
      </c>
      <c r="P947" t="s">
        <v>579</v>
      </c>
      <c r="Q947">
        <v>1</v>
      </c>
      <c r="W947">
        <v>0</v>
      </c>
      <c r="X947">
        <v>-546915240</v>
      </c>
      <c r="Y947">
        <v>84.11099999999999</v>
      </c>
      <c r="AA947">
        <v>0</v>
      </c>
      <c r="AB947">
        <v>0</v>
      </c>
      <c r="AC947">
        <v>0</v>
      </c>
      <c r="AD947">
        <v>248.48</v>
      </c>
      <c r="AE947">
        <v>0</v>
      </c>
      <c r="AF947">
        <v>0</v>
      </c>
      <c r="AG947">
        <v>0</v>
      </c>
      <c r="AH947">
        <v>248.48</v>
      </c>
      <c r="AI947">
        <v>1</v>
      </c>
      <c r="AJ947">
        <v>1</v>
      </c>
      <c r="AK947">
        <v>1</v>
      </c>
      <c r="AL947">
        <v>1</v>
      </c>
      <c r="AN947">
        <v>0</v>
      </c>
      <c r="AO947">
        <v>1</v>
      </c>
      <c r="AP947">
        <v>1</v>
      </c>
      <c r="AQ947">
        <v>0</v>
      </c>
      <c r="AR947">
        <v>0</v>
      </c>
      <c r="AS947" t="s">
        <v>3</v>
      </c>
      <c r="AT947">
        <v>73.14</v>
      </c>
      <c r="AU947" t="s">
        <v>168</v>
      </c>
      <c r="AV947">
        <v>1</v>
      </c>
      <c r="AW947">
        <v>2</v>
      </c>
      <c r="AX947">
        <v>35801130</v>
      </c>
      <c r="AY947">
        <v>1</v>
      </c>
      <c r="AZ947">
        <v>0</v>
      </c>
      <c r="BA947">
        <v>925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Y947*Source!I1191</f>
        <v>2.5233299999999996</v>
      </c>
      <c r="CY947">
        <f>AD947</f>
        <v>248.48</v>
      </c>
      <c r="CZ947">
        <f>AH947</f>
        <v>248.48</v>
      </c>
      <c r="DA947">
        <f>AL947</f>
        <v>1</v>
      </c>
      <c r="DB947">
        <f>ROUND((ROUND(AT947*CZ947,2)*1.15),6)</f>
        <v>20899.904500000001</v>
      </c>
      <c r="DC947">
        <f>ROUND((ROUND(AT947*AG947,2)*1.15),6)</f>
        <v>0</v>
      </c>
    </row>
    <row r="948" spans="1:107">
      <c r="A948">
        <f>ROW(Source!A1191)</f>
        <v>1191</v>
      </c>
      <c r="B948">
        <v>33525518</v>
      </c>
      <c r="C948">
        <v>35801129</v>
      </c>
      <c r="D948">
        <v>121548</v>
      </c>
      <c r="E948">
        <v>1</v>
      </c>
      <c r="F948">
        <v>1</v>
      </c>
      <c r="G948">
        <v>1</v>
      </c>
      <c r="H948">
        <v>1</v>
      </c>
      <c r="I948" t="s">
        <v>30</v>
      </c>
      <c r="J948" t="s">
        <v>3</v>
      </c>
      <c r="K948" t="s">
        <v>580</v>
      </c>
      <c r="L948">
        <v>608254</v>
      </c>
      <c r="N948">
        <v>1013</v>
      </c>
      <c r="O948" t="s">
        <v>581</v>
      </c>
      <c r="P948" t="s">
        <v>581</v>
      </c>
      <c r="Q948">
        <v>1</v>
      </c>
      <c r="W948">
        <v>0</v>
      </c>
      <c r="X948">
        <v>-185737400</v>
      </c>
      <c r="Y948">
        <v>1.7125000000000001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1</v>
      </c>
      <c r="AJ948">
        <v>1</v>
      </c>
      <c r="AK948">
        <v>1</v>
      </c>
      <c r="AL948">
        <v>1</v>
      </c>
      <c r="AN948">
        <v>0</v>
      </c>
      <c r="AO948">
        <v>1</v>
      </c>
      <c r="AP948">
        <v>1</v>
      </c>
      <c r="AQ948">
        <v>0</v>
      </c>
      <c r="AR948">
        <v>0</v>
      </c>
      <c r="AS948" t="s">
        <v>3</v>
      </c>
      <c r="AT948">
        <v>1.37</v>
      </c>
      <c r="AU948" t="s">
        <v>167</v>
      </c>
      <c r="AV948">
        <v>2</v>
      </c>
      <c r="AW948">
        <v>2</v>
      </c>
      <c r="AX948">
        <v>35801131</v>
      </c>
      <c r="AY948">
        <v>1</v>
      </c>
      <c r="AZ948">
        <v>0</v>
      </c>
      <c r="BA948">
        <v>926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Y948*Source!I1191</f>
        <v>5.1375000000000004E-2</v>
      </c>
      <c r="CY948">
        <f>AD948</f>
        <v>0</v>
      </c>
      <c r="CZ948">
        <f>AH948</f>
        <v>0</v>
      </c>
      <c r="DA948">
        <f>AL948</f>
        <v>1</v>
      </c>
      <c r="DB948">
        <f>ROUND((ROUND(AT948*CZ948,2)*1.25),6)</f>
        <v>0</v>
      </c>
      <c r="DC948">
        <f>ROUND((ROUND(AT948*AG948,2)*1.25),6)</f>
        <v>0</v>
      </c>
    </row>
    <row r="949" spans="1:107">
      <c r="A949">
        <f>ROW(Source!A1191)</f>
        <v>1191</v>
      </c>
      <c r="B949">
        <v>33525518</v>
      </c>
      <c r="C949">
        <v>35801129</v>
      </c>
      <c r="D949">
        <v>29172379</v>
      </c>
      <c r="E949">
        <v>1</v>
      </c>
      <c r="F949">
        <v>1</v>
      </c>
      <c r="G949">
        <v>1</v>
      </c>
      <c r="H949">
        <v>2</v>
      </c>
      <c r="I949" t="s">
        <v>795</v>
      </c>
      <c r="J949" t="s">
        <v>796</v>
      </c>
      <c r="K949" t="s">
        <v>797</v>
      </c>
      <c r="L949">
        <v>1368</v>
      </c>
      <c r="N949">
        <v>1011</v>
      </c>
      <c r="O949" t="s">
        <v>585</v>
      </c>
      <c r="P949" t="s">
        <v>585</v>
      </c>
      <c r="Q949">
        <v>1</v>
      </c>
      <c r="W949">
        <v>0</v>
      </c>
      <c r="X949">
        <v>-151619853</v>
      </c>
      <c r="Y949">
        <v>1.7125000000000001</v>
      </c>
      <c r="AA949">
        <v>0</v>
      </c>
      <c r="AB949">
        <v>1076.32</v>
      </c>
      <c r="AC949">
        <v>427.95</v>
      </c>
      <c r="AD949">
        <v>0</v>
      </c>
      <c r="AE949">
        <v>0</v>
      </c>
      <c r="AF949">
        <v>112</v>
      </c>
      <c r="AG949">
        <v>13.5</v>
      </c>
      <c r="AH949">
        <v>0</v>
      </c>
      <c r="AI949">
        <v>1</v>
      </c>
      <c r="AJ949">
        <v>9.61</v>
      </c>
      <c r="AK949">
        <v>31.7</v>
      </c>
      <c r="AL949">
        <v>1</v>
      </c>
      <c r="AN949">
        <v>0</v>
      </c>
      <c r="AO949">
        <v>1</v>
      </c>
      <c r="AP949">
        <v>1</v>
      </c>
      <c r="AQ949">
        <v>0</v>
      </c>
      <c r="AR949">
        <v>0</v>
      </c>
      <c r="AS949" t="s">
        <v>3</v>
      </c>
      <c r="AT949">
        <v>1.37</v>
      </c>
      <c r="AU949" t="s">
        <v>167</v>
      </c>
      <c r="AV949">
        <v>0</v>
      </c>
      <c r="AW949">
        <v>2</v>
      </c>
      <c r="AX949">
        <v>35801132</v>
      </c>
      <c r="AY949">
        <v>1</v>
      </c>
      <c r="AZ949">
        <v>0</v>
      </c>
      <c r="BA949">
        <v>927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Y949*Source!I1191</f>
        <v>5.1375000000000004E-2</v>
      </c>
      <c r="CY949">
        <f>AB949</f>
        <v>1076.32</v>
      </c>
      <c r="CZ949">
        <f>AF949</f>
        <v>112</v>
      </c>
      <c r="DA949">
        <f>AJ949</f>
        <v>9.61</v>
      </c>
      <c r="DB949">
        <f>ROUND((ROUND(AT949*CZ949,2)*1.25),6)</f>
        <v>191.8</v>
      </c>
      <c r="DC949">
        <f>ROUND((ROUND(AT949*AG949,2)*1.25),6)</f>
        <v>23.125</v>
      </c>
    </row>
    <row r="950" spans="1:107">
      <c r="A950">
        <f>ROW(Source!A1191)</f>
        <v>1191</v>
      </c>
      <c r="B950">
        <v>33525518</v>
      </c>
      <c r="C950">
        <v>35801129</v>
      </c>
      <c r="D950">
        <v>29174913</v>
      </c>
      <c r="E950">
        <v>1</v>
      </c>
      <c r="F950">
        <v>1</v>
      </c>
      <c r="G950">
        <v>1</v>
      </c>
      <c r="H950">
        <v>2</v>
      </c>
      <c r="I950" t="s">
        <v>606</v>
      </c>
      <c r="J950" t="s">
        <v>607</v>
      </c>
      <c r="K950" t="s">
        <v>608</v>
      </c>
      <c r="L950">
        <v>1368</v>
      </c>
      <c r="N950">
        <v>1011</v>
      </c>
      <c r="O950" t="s">
        <v>585</v>
      </c>
      <c r="P950" t="s">
        <v>585</v>
      </c>
      <c r="Q950">
        <v>1</v>
      </c>
      <c r="W950">
        <v>0</v>
      </c>
      <c r="X950">
        <v>458544584</v>
      </c>
      <c r="Y950">
        <v>2.5750000000000002</v>
      </c>
      <c r="AA950">
        <v>0</v>
      </c>
      <c r="AB950">
        <v>908.31</v>
      </c>
      <c r="AC950">
        <v>367.72</v>
      </c>
      <c r="AD950">
        <v>0</v>
      </c>
      <c r="AE950">
        <v>0</v>
      </c>
      <c r="AF950">
        <v>87.17</v>
      </c>
      <c r="AG950">
        <v>11.6</v>
      </c>
      <c r="AH950">
        <v>0</v>
      </c>
      <c r="AI950">
        <v>1</v>
      </c>
      <c r="AJ950">
        <v>10.42</v>
      </c>
      <c r="AK950">
        <v>31.7</v>
      </c>
      <c r="AL950">
        <v>1</v>
      </c>
      <c r="AN950">
        <v>0</v>
      </c>
      <c r="AO950">
        <v>1</v>
      </c>
      <c r="AP950">
        <v>1</v>
      </c>
      <c r="AQ950">
        <v>0</v>
      </c>
      <c r="AR950">
        <v>0</v>
      </c>
      <c r="AS950" t="s">
        <v>3</v>
      </c>
      <c r="AT950">
        <v>2.06</v>
      </c>
      <c r="AU950" t="s">
        <v>167</v>
      </c>
      <c r="AV950">
        <v>0</v>
      </c>
      <c r="AW950">
        <v>2</v>
      </c>
      <c r="AX950">
        <v>35801133</v>
      </c>
      <c r="AY950">
        <v>1</v>
      </c>
      <c r="AZ950">
        <v>0</v>
      </c>
      <c r="BA950">
        <v>928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Y950*Source!I1191</f>
        <v>7.7249999999999999E-2</v>
      </c>
      <c r="CY950">
        <f>AB950</f>
        <v>908.31</v>
      </c>
      <c r="CZ950">
        <f>AF950</f>
        <v>87.17</v>
      </c>
      <c r="DA950">
        <f>AJ950</f>
        <v>10.42</v>
      </c>
      <c r="DB950">
        <f>ROUND((ROUND(AT950*CZ950,2)*1.25),6)</f>
        <v>224.46250000000001</v>
      </c>
      <c r="DC950">
        <f>ROUND((ROUND(AT950*AG950,2)*1.25),6)</f>
        <v>29.875</v>
      </c>
    </row>
    <row r="951" spans="1:107">
      <c r="A951">
        <f>ROW(Source!A1191)</f>
        <v>1191</v>
      </c>
      <c r="B951">
        <v>33525518</v>
      </c>
      <c r="C951">
        <v>35801129</v>
      </c>
      <c r="D951">
        <v>29114836</v>
      </c>
      <c r="E951">
        <v>1</v>
      </c>
      <c r="F951">
        <v>1</v>
      </c>
      <c r="G951">
        <v>1</v>
      </c>
      <c r="H951">
        <v>3</v>
      </c>
      <c r="I951" t="s">
        <v>255</v>
      </c>
      <c r="J951" t="s">
        <v>340</v>
      </c>
      <c r="K951" t="s">
        <v>256</v>
      </c>
      <c r="L951">
        <v>1035</v>
      </c>
      <c r="N951">
        <v>1013</v>
      </c>
      <c r="O951" t="s">
        <v>257</v>
      </c>
      <c r="P951" t="s">
        <v>257</v>
      </c>
      <c r="Q951">
        <v>1</v>
      </c>
      <c r="W951">
        <v>0</v>
      </c>
      <c r="X951">
        <v>-1252999712</v>
      </c>
      <c r="Y951">
        <v>33.333333000000003</v>
      </c>
      <c r="AA951">
        <v>180.86</v>
      </c>
      <c r="AB951">
        <v>0</v>
      </c>
      <c r="AC951">
        <v>0</v>
      </c>
      <c r="AD951">
        <v>0</v>
      </c>
      <c r="AE951">
        <v>94.69</v>
      </c>
      <c r="AF951">
        <v>0</v>
      </c>
      <c r="AG951">
        <v>0</v>
      </c>
      <c r="AH951">
        <v>0</v>
      </c>
      <c r="AI951">
        <v>1.91</v>
      </c>
      <c r="AJ951">
        <v>1</v>
      </c>
      <c r="AK951">
        <v>1</v>
      </c>
      <c r="AL951">
        <v>1</v>
      </c>
      <c r="AN951">
        <v>0</v>
      </c>
      <c r="AO951">
        <v>0</v>
      </c>
      <c r="AP951">
        <v>0</v>
      </c>
      <c r="AQ951">
        <v>0</v>
      </c>
      <c r="AR951">
        <v>0</v>
      </c>
      <c r="AS951" t="s">
        <v>3</v>
      </c>
      <c r="AT951">
        <v>33.333333000000003</v>
      </c>
      <c r="AU951" t="s">
        <v>3</v>
      </c>
      <c r="AV951">
        <v>0</v>
      </c>
      <c r="AW951">
        <v>1</v>
      </c>
      <c r="AX951">
        <v>-1</v>
      </c>
      <c r="AY951">
        <v>0</v>
      </c>
      <c r="AZ951">
        <v>0</v>
      </c>
      <c r="BA951" t="s">
        <v>3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Y951*Source!I1191</f>
        <v>0.99999999000000006</v>
      </c>
      <c r="CY951">
        <f>AA951</f>
        <v>180.86</v>
      </c>
      <c r="CZ951">
        <f>AE951</f>
        <v>94.69</v>
      </c>
      <c r="DA951">
        <f>AI951</f>
        <v>1.91</v>
      </c>
      <c r="DB951">
        <f>ROUND(ROUND(AT951*CZ951,2),6)</f>
        <v>3156.33</v>
      </c>
      <c r="DC951">
        <f>ROUND(ROUND(AT951*AG951,2),6)</f>
        <v>0</v>
      </c>
    </row>
    <row r="952" spans="1:107">
      <c r="A952">
        <f>ROW(Source!A1191)</f>
        <v>1191</v>
      </c>
      <c r="B952">
        <v>33525518</v>
      </c>
      <c r="C952">
        <v>35801129</v>
      </c>
      <c r="D952">
        <v>29114332</v>
      </c>
      <c r="E952">
        <v>1</v>
      </c>
      <c r="F952">
        <v>1</v>
      </c>
      <c r="G952">
        <v>1</v>
      </c>
      <c r="H952">
        <v>3</v>
      </c>
      <c r="I952" t="s">
        <v>635</v>
      </c>
      <c r="J952" t="s">
        <v>636</v>
      </c>
      <c r="K952" t="s">
        <v>637</v>
      </c>
      <c r="L952">
        <v>1348</v>
      </c>
      <c r="N952">
        <v>1009</v>
      </c>
      <c r="O952" t="s">
        <v>28</v>
      </c>
      <c r="P952" t="s">
        <v>28</v>
      </c>
      <c r="Q952">
        <v>1000</v>
      </c>
      <c r="W952">
        <v>0</v>
      </c>
      <c r="X952">
        <v>233971917</v>
      </c>
      <c r="Y952">
        <v>3.3999999999999998E-3</v>
      </c>
      <c r="AA952">
        <v>53302.1</v>
      </c>
      <c r="AB952">
        <v>0</v>
      </c>
      <c r="AC952">
        <v>0</v>
      </c>
      <c r="AD952">
        <v>0</v>
      </c>
      <c r="AE952">
        <v>11978</v>
      </c>
      <c r="AF952">
        <v>0</v>
      </c>
      <c r="AG952">
        <v>0</v>
      </c>
      <c r="AH952">
        <v>0</v>
      </c>
      <c r="AI952">
        <v>4.45</v>
      </c>
      <c r="AJ952">
        <v>1</v>
      </c>
      <c r="AK952">
        <v>1</v>
      </c>
      <c r="AL952">
        <v>1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3</v>
      </c>
      <c r="AT952">
        <v>3.3999999999999998E-3</v>
      </c>
      <c r="AU952" t="s">
        <v>3</v>
      </c>
      <c r="AV952">
        <v>0</v>
      </c>
      <c r="AW952">
        <v>2</v>
      </c>
      <c r="AX952">
        <v>35801134</v>
      </c>
      <c r="AY952">
        <v>1</v>
      </c>
      <c r="AZ952">
        <v>0</v>
      </c>
      <c r="BA952">
        <v>929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Y952*Source!I1191</f>
        <v>1.0199999999999999E-4</v>
      </c>
      <c r="CY952">
        <f>AA952</f>
        <v>53302.1</v>
      </c>
      <c r="CZ952">
        <f>AE952</f>
        <v>11978</v>
      </c>
      <c r="DA952">
        <f>AI952</f>
        <v>4.45</v>
      </c>
      <c r="DB952">
        <f>ROUND(ROUND(AT952*CZ952,2),6)</f>
        <v>40.729999999999997</v>
      </c>
      <c r="DC952">
        <f>ROUND(ROUND(AT952*AG952,2),6)</f>
        <v>0</v>
      </c>
    </row>
    <row r="953" spans="1:107">
      <c r="A953">
        <f>ROW(Source!A1191)</f>
        <v>1191</v>
      </c>
      <c r="B953">
        <v>33525518</v>
      </c>
      <c r="C953">
        <v>35801129</v>
      </c>
      <c r="D953">
        <v>29130561</v>
      </c>
      <c r="E953">
        <v>1</v>
      </c>
      <c r="F953">
        <v>1</v>
      </c>
      <c r="G953">
        <v>1</v>
      </c>
      <c r="H953">
        <v>3</v>
      </c>
      <c r="I953" t="s">
        <v>264</v>
      </c>
      <c r="J953" t="s">
        <v>342</v>
      </c>
      <c r="K953" t="s">
        <v>265</v>
      </c>
      <c r="L953">
        <v>1327</v>
      </c>
      <c r="N953">
        <v>1005</v>
      </c>
      <c r="O953" t="s">
        <v>184</v>
      </c>
      <c r="P953" t="s">
        <v>184</v>
      </c>
      <c r="Q953">
        <v>1</v>
      </c>
      <c r="W953">
        <v>1</v>
      </c>
      <c r="X953">
        <v>-172969429</v>
      </c>
      <c r="Y953">
        <v>-100</v>
      </c>
      <c r="AA953">
        <v>1039.1400000000001</v>
      </c>
      <c r="AB953">
        <v>0</v>
      </c>
      <c r="AC953">
        <v>0</v>
      </c>
      <c r="AD953">
        <v>0</v>
      </c>
      <c r="AE953">
        <v>207</v>
      </c>
      <c r="AF953">
        <v>0</v>
      </c>
      <c r="AG953">
        <v>0</v>
      </c>
      <c r="AH953">
        <v>0</v>
      </c>
      <c r="AI953">
        <v>5.0199999999999996</v>
      </c>
      <c r="AJ953">
        <v>1</v>
      </c>
      <c r="AK953">
        <v>1</v>
      </c>
      <c r="AL953">
        <v>1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3</v>
      </c>
      <c r="AT953">
        <v>-100</v>
      </c>
      <c r="AU953" t="s">
        <v>3</v>
      </c>
      <c r="AV953">
        <v>0</v>
      </c>
      <c r="AW953">
        <v>2</v>
      </c>
      <c r="AX953">
        <v>35801136</v>
      </c>
      <c r="AY953">
        <v>1</v>
      </c>
      <c r="AZ953">
        <v>6144</v>
      </c>
      <c r="BA953">
        <v>931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Y953*Source!I1191</f>
        <v>-3</v>
      </c>
      <c r="CY953">
        <f>AA953</f>
        <v>1039.1400000000001</v>
      </c>
      <c r="CZ953">
        <f>AE953</f>
        <v>207</v>
      </c>
      <c r="DA953">
        <f>AI953</f>
        <v>5.0199999999999996</v>
      </c>
      <c r="DB953">
        <f>ROUND(ROUND(AT953*CZ953,2),6)</f>
        <v>-20700</v>
      </c>
      <c r="DC953">
        <f>ROUND(ROUND(AT953*AG953,2),6)</f>
        <v>0</v>
      </c>
    </row>
    <row r="954" spans="1:107">
      <c r="A954">
        <f>ROW(Source!A1191)</f>
        <v>1191</v>
      </c>
      <c r="B954">
        <v>33525518</v>
      </c>
      <c r="C954">
        <v>35801129</v>
      </c>
      <c r="D954">
        <v>29130511</v>
      </c>
      <c r="E954">
        <v>1</v>
      </c>
      <c r="F954">
        <v>1</v>
      </c>
      <c r="G954">
        <v>1</v>
      </c>
      <c r="H954">
        <v>3</v>
      </c>
      <c r="I954" t="s">
        <v>260</v>
      </c>
      <c r="J954" t="s">
        <v>262</v>
      </c>
      <c r="K954" t="s">
        <v>261</v>
      </c>
      <c r="L954">
        <v>1327</v>
      </c>
      <c r="N954">
        <v>1005</v>
      </c>
      <c r="O954" t="s">
        <v>184</v>
      </c>
      <c r="P954" t="s">
        <v>184</v>
      </c>
      <c r="Q954">
        <v>1</v>
      </c>
      <c r="W954">
        <v>0</v>
      </c>
      <c r="X954">
        <v>1479539339</v>
      </c>
      <c r="Y954">
        <v>100</v>
      </c>
      <c r="AA954">
        <v>5361.04</v>
      </c>
      <c r="AB954">
        <v>0</v>
      </c>
      <c r="AC954">
        <v>0</v>
      </c>
      <c r="AD954">
        <v>0</v>
      </c>
      <c r="AE954">
        <v>2102.37</v>
      </c>
      <c r="AF954">
        <v>0</v>
      </c>
      <c r="AG954">
        <v>0</v>
      </c>
      <c r="AH954">
        <v>0</v>
      </c>
      <c r="AI954">
        <v>2.5499999999999998</v>
      </c>
      <c r="AJ954">
        <v>1</v>
      </c>
      <c r="AK954">
        <v>1</v>
      </c>
      <c r="AL954">
        <v>1</v>
      </c>
      <c r="AN954">
        <v>0</v>
      </c>
      <c r="AO954">
        <v>0</v>
      </c>
      <c r="AP954">
        <v>0</v>
      </c>
      <c r="AQ954">
        <v>0</v>
      </c>
      <c r="AR954">
        <v>0</v>
      </c>
      <c r="AS954" t="s">
        <v>3</v>
      </c>
      <c r="AT954">
        <v>100</v>
      </c>
      <c r="AU954" t="s">
        <v>3</v>
      </c>
      <c r="AV954">
        <v>0</v>
      </c>
      <c r="AW954">
        <v>1</v>
      </c>
      <c r="AX954">
        <v>-1</v>
      </c>
      <c r="AY954">
        <v>0</v>
      </c>
      <c r="AZ954">
        <v>0</v>
      </c>
      <c r="BA954" t="s">
        <v>3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Y954*Source!I1191</f>
        <v>3</v>
      </c>
      <c r="CY954">
        <f>AA954</f>
        <v>5361.04</v>
      </c>
      <c r="CZ954">
        <f>AE954</f>
        <v>2102.37</v>
      </c>
      <c r="DA954">
        <f>AI954</f>
        <v>2.5499999999999998</v>
      </c>
      <c r="DB954">
        <f>ROUND(ROUND(AT954*CZ954,2),6)</f>
        <v>210237</v>
      </c>
      <c r="DC954">
        <f>ROUND(ROUND(AT954*AG954,2),6)</f>
        <v>0</v>
      </c>
    </row>
    <row r="955" spans="1:107">
      <c r="A955">
        <f>ROW(Source!A1195)</f>
        <v>1195</v>
      </c>
      <c r="B955">
        <v>33525518</v>
      </c>
      <c r="C955">
        <v>36144682</v>
      </c>
      <c r="D955">
        <v>18410280</v>
      </c>
      <c r="E955">
        <v>1</v>
      </c>
      <c r="F955">
        <v>1</v>
      </c>
      <c r="G955">
        <v>1</v>
      </c>
      <c r="H955">
        <v>1</v>
      </c>
      <c r="I955" t="s">
        <v>744</v>
      </c>
      <c r="J955" t="s">
        <v>3</v>
      </c>
      <c r="K955" t="s">
        <v>745</v>
      </c>
      <c r="L955">
        <v>1369</v>
      </c>
      <c r="N955">
        <v>1013</v>
      </c>
      <c r="O955" t="s">
        <v>579</v>
      </c>
      <c r="P955" t="s">
        <v>579</v>
      </c>
      <c r="Q955">
        <v>1</v>
      </c>
      <c r="W955">
        <v>0</v>
      </c>
      <c r="X955">
        <v>-464685602</v>
      </c>
      <c r="Y955">
        <v>13.788499999999999</v>
      </c>
      <c r="AA955">
        <v>0</v>
      </c>
      <c r="AB955">
        <v>0</v>
      </c>
      <c r="AC955">
        <v>0</v>
      </c>
      <c r="AD955">
        <v>270.37</v>
      </c>
      <c r="AE955">
        <v>0</v>
      </c>
      <c r="AF955">
        <v>0</v>
      </c>
      <c r="AG955">
        <v>0</v>
      </c>
      <c r="AH955">
        <v>270.37</v>
      </c>
      <c r="AI955">
        <v>1</v>
      </c>
      <c r="AJ955">
        <v>1</v>
      </c>
      <c r="AK955">
        <v>1</v>
      </c>
      <c r="AL955">
        <v>1</v>
      </c>
      <c r="AN955">
        <v>0</v>
      </c>
      <c r="AO955">
        <v>1</v>
      </c>
      <c r="AP955">
        <v>1</v>
      </c>
      <c r="AQ955">
        <v>0</v>
      </c>
      <c r="AR955">
        <v>0</v>
      </c>
      <c r="AS955" t="s">
        <v>3</v>
      </c>
      <c r="AT955">
        <v>11.99</v>
      </c>
      <c r="AU955" t="s">
        <v>168</v>
      </c>
      <c r="AV955">
        <v>1</v>
      </c>
      <c r="AW955">
        <v>2</v>
      </c>
      <c r="AX955">
        <v>36144683</v>
      </c>
      <c r="AY955">
        <v>1</v>
      </c>
      <c r="AZ955">
        <v>0</v>
      </c>
      <c r="BA955">
        <v>932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Y955*Source!I1195</f>
        <v>16.684085</v>
      </c>
      <c r="CY955">
        <f>AD955</f>
        <v>270.37</v>
      </c>
      <c r="CZ955">
        <f>AH955</f>
        <v>270.37</v>
      </c>
      <c r="DA955">
        <f>AL955</f>
        <v>1</v>
      </c>
      <c r="DB955">
        <f>ROUND((ROUND(AT955*CZ955,2)*1.15),6)</f>
        <v>3728.0010000000002</v>
      </c>
      <c r="DC955">
        <f>ROUND((ROUND(AT955*AG955,2)*1.15),6)</f>
        <v>0</v>
      </c>
    </row>
    <row r="956" spans="1:107">
      <c r="A956">
        <f>ROW(Source!A1195)</f>
        <v>1195</v>
      </c>
      <c r="B956">
        <v>33525518</v>
      </c>
      <c r="C956">
        <v>36144682</v>
      </c>
      <c r="D956">
        <v>121548</v>
      </c>
      <c r="E956">
        <v>1</v>
      </c>
      <c r="F956">
        <v>1</v>
      </c>
      <c r="G956">
        <v>1</v>
      </c>
      <c r="H956">
        <v>1</v>
      </c>
      <c r="I956" t="s">
        <v>30</v>
      </c>
      <c r="J956" t="s">
        <v>3</v>
      </c>
      <c r="K956" t="s">
        <v>580</v>
      </c>
      <c r="L956">
        <v>608254</v>
      </c>
      <c r="N956">
        <v>1013</v>
      </c>
      <c r="O956" t="s">
        <v>581</v>
      </c>
      <c r="P956" t="s">
        <v>581</v>
      </c>
      <c r="Q956">
        <v>1</v>
      </c>
      <c r="W956">
        <v>0</v>
      </c>
      <c r="X956">
        <v>-185737400</v>
      </c>
      <c r="Y956">
        <v>1.2500000000000001E-2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1</v>
      </c>
      <c r="AJ956">
        <v>1</v>
      </c>
      <c r="AK956">
        <v>1</v>
      </c>
      <c r="AL956">
        <v>1</v>
      </c>
      <c r="AN956">
        <v>0</v>
      </c>
      <c r="AO956">
        <v>1</v>
      </c>
      <c r="AP956">
        <v>1</v>
      </c>
      <c r="AQ956">
        <v>0</v>
      </c>
      <c r="AR956">
        <v>0</v>
      </c>
      <c r="AS956" t="s">
        <v>3</v>
      </c>
      <c r="AT956">
        <v>0.01</v>
      </c>
      <c r="AU956" t="s">
        <v>167</v>
      </c>
      <c r="AV956">
        <v>2</v>
      </c>
      <c r="AW956">
        <v>2</v>
      </c>
      <c r="AX956">
        <v>36144684</v>
      </c>
      <c r="AY956">
        <v>1</v>
      </c>
      <c r="AZ956">
        <v>0</v>
      </c>
      <c r="BA956">
        <v>933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Y956*Source!I1195</f>
        <v>1.5125E-2</v>
      </c>
      <c r="CY956">
        <f>AD956</f>
        <v>0</v>
      </c>
      <c r="CZ956">
        <f>AH956</f>
        <v>0</v>
      </c>
      <c r="DA956">
        <f>AL956</f>
        <v>1</v>
      </c>
      <c r="DB956">
        <f>ROUND((ROUND(AT956*CZ956,2)*1.25),6)</f>
        <v>0</v>
      </c>
      <c r="DC956">
        <f>ROUND((ROUND(AT956*AG956,2)*1.25),6)</f>
        <v>0</v>
      </c>
    </row>
    <row r="957" spans="1:107">
      <c r="A957">
        <f>ROW(Source!A1195)</f>
        <v>1195</v>
      </c>
      <c r="B957">
        <v>33525518</v>
      </c>
      <c r="C957">
        <v>36144682</v>
      </c>
      <c r="D957">
        <v>29172556</v>
      </c>
      <c r="E957">
        <v>1</v>
      </c>
      <c r="F957">
        <v>1</v>
      </c>
      <c r="G957">
        <v>1</v>
      </c>
      <c r="H957">
        <v>2</v>
      </c>
      <c r="I957" t="s">
        <v>582</v>
      </c>
      <c r="J957" t="s">
        <v>583</v>
      </c>
      <c r="K957" t="s">
        <v>584</v>
      </c>
      <c r="L957">
        <v>1368</v>
      </c>
      <c r="N957">
        <v>1011</v>
      </c>
      <c r="O957" t="s">
        <v>585</v>
      </c>
      <c r="P957" t="s">
        <v>585</v>
      </c>
      <c r="Q957">
        <v>1</v>
      </c>
      <c r="W957">
        <v>0</v>
      </c>
      <c r="X957">
        <v>-1302720870</v>
      </c>
      <c r="Y957">
        <v>1.2500000000000001E-2</v>
      </c>
      <c r="AA957">
        <v>0</v>
      </c>
      <c r="AB957">
        <v>445.46</v>
      </c>
      <c r="AC957">
        <v>427.95</v>
      </c>
      <c r="AD957">
        <v>0</v>
      </c>
      <c r="AE957">
        <v>0</v>
      </c>
      <c r="AF957">
        <v>31.26</v>
      </c>
      <c r="AG957">
        <v>13.5</v>
      </c>
      <c r="AH957">
        <v>0</v>
      </c>
      <c r="AI957">
        <v>1</v>
      </c>
      <c r="AJ957">
        <v>14.25</v>
      </c>
      <c r="AK957">
        <v>31.7</v>
      </c>
      <c r="AL957">
        <v>1</v>
      </c>
      <c r="AN957">
        <v>0</v>
      </c>
      <c r="AO957">
        <v>1</v>
      </c>
      <c r="AP957">
        <v>1</v>
      </c>
      <c r="AQ957">
        <v>0</v>
      </c>
      <c r="AR957">
        <v>0</v>
      </c>
      <c r="AS957" t="s">
        <v>3</v>
      </c>
      <c r="AT957">
        <v>0.01</v>
      </c>
      <c r="AU957" t="s">
        <v>167</v>
      </c>
      <c r="AV957">
        <v>0</v>
      </c>
      <c r="AW957">
        <v>2</v>
      </c>
      <c r="AX957">
        <v>36144685</v>
      </c>
      <c r="AY957">
        <v>1</v>
      </c>
      <c r="AZ957">
        <v>0</v>
      </c>
      <c r="BA957">
        <v>934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Y957*Source!I1195</f>
        <v>1.5125E-2</v>
      </c>
      <c r="CY957">
        <f>AB957</f>
        <v>445.46</v>
      </c>
      <c r="CZ957">
        <f>AF957</f>
        <v>31.26</v>
      </c>
      <c r="DA957">
        <f>AJ957</f>
        <v>14.25</v>
      </c>
      <c r="DB957">
        <f>ROUND((ROUND(AT957*CZ957,2)*1.25),6)</f>
        <v>0.38750000000000001</v>
      </c>
      <c r="DC957">
        <f>ROUND((ROUND(AT957*AG957,2)*1.25),6)</f>
        <v>0.17499999999999999</v>
      </c>
    </row>
    <row r="958" spans="1:107">
      <c r="A958">
        <f>ROW(Source!A1195)</f>
        <v>1195</v>
      </c>
      <c r="B958">
        <v>33525518</v>
      </c>
      <c r="C958">
        <v>36144682</v>
      </c>
      <c r="D958">
        <v>29174913</v>
      </c>
      <c r="E958">
        <v>1</v>
      </c>
      <c r="F958">
        <v>1</v>
      </c>
      <c r="G958">
        <v>1</v>
      </c>
      <c r="H958">
        <v>2</v>
      </c>
      <c r="I958" t="s">
        <v>606</v>
      </c>
      <c r="J958" t="s">
        <v>607</v>
      </c>
      <c r="K958" t="s">
        <v>608</v>
      </c>
      <c r="L958">
        <v>1368</v>
      </c>
      <c r="N958">
        <v>1011</v>
      </c>
      <c r="O958" t="s">
        <v>585</v>
      </c>
      <c r="P958" t="s">
        <v>585</v>
      </c>
      <c r="Q958">
        <v>1</v>
      </c>
      <c r="W958">
        <v>0</v>
      </c>
      <c r="X958">
        <v>458544584</v>
      </c>
      <c r="Y958">
        <v>3.7499999999999999E-2</v>
      </c>
      <c r="AA958">
        <v>0</v>
      </c>
      <c r="AB958">
        <v>908.31</v>
      </c>
      <c r="AC958">
        <v>367.72</v>
      </c>
      <c r="AD958">
        <v>0</v>
      </c>
      <c r="AE958">
        <v>0</v>
      </c>
      <c r="AF958">
        <v>87.17</v>
      </c>
      <c r="AG958">
        <v>11.6</v>
      </c>
      <c r="AH958">
        <v>0</v>
      </c>
      <c r="AI958">
        <v>1</v>
      </c>
      <c r="AJ958">
        <v>10.42</v>
      </c>
      <c r="AK958">
        <v>31.7</v>
      </c>
      <c r="AL958">
        <v>1</v>
      </c>
      <c r="AN958">
        <v>0</v>
      </c>
      <c r="AO958">
        <v>1</v>
      </c>
      <c r="AP958">
        <v>1</v>
      </c>
      <c r="AQ958">
        <v>0</v>
      </c>
      <c r="AR958">
        <v>0</v>
      </c>
      <c r="AS958" t="s">
        <v>3</v>
      </c>
      <c r="AT958">
        <v>0.03</v>
      </c>
      <c r="AU958" t="s">
        <v>167</v>
      </c>
      <c r="AV958">
        <v>0</v>
      </c>
      <c r="AW958">
        <v>2</v>
      </c>
      <c r="AX958">
        <v>36144686</v>
      </c>
      <c r="AY958">
        <v>1</v>
      </c>
      <c r="AZ958">
        <v>0</v>
      </c>
      <c r="BA958">
        <v>935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Y958*Source!I1195</f>
        <v>4.5374999999999999E-2</v>
      </c>
      <c r="CY958">
        <f>AB958</f>
        <v>908.31</v>
      </c>
      <c r="CZ958">
        <f>AF958</f>
        <v>87.17</v>
      </c>
      <c r="DA958">
        <f>AJ958</f>
        <v>10.42</v>
      </c>
      <c r="DB958">
        <f>ROUND((ROUND(AT958*CZ958,2)*1.25),6)</f>
        <v>3.2749999999999999</v>
      </c>
      <c r="DC958">
        <f>ROUND((ROUND(AT958*AG958,2)*1.25),6)</f>
        <v>0.4375</v>
      </c>
    </row>
    <row r="959" spans="1:107">
      <c r="A959">
        <f>ROW(Source!A1195)</f>
        <v>1195</v>
      </c>
      <c r="B959">
        <v>33525518</v>
      </c>
      <c r="C959">
        <v>36144682</v>
      </c>
      <c r="D959">
        <v>29107779</v>
      </c>
      <c r="E959">
        <v>1</v>
      </c>
      <c r="F959">
        <v>1</v>
      </c>
      <c r="G959">
        <v>1</v>
      </c>
      <c r="H959">
        <v>3</v>
      </c>
      <c r="I959" t="s">
        <v>746</v>
      </c>
      <c r="J959" t="s">
        <v>747</v>
      </c>
      <c r="K959" t="s">
        <v>748</v>
      </c>
      <c r="L959">
        <v>1327</v>
      </c>
      <c r="N959">
        <v>1005</v>
      </c>
      <c r="O959" t="s">
        <v>184</v>
      </c>
      <c r="P959" t="s">
        <v>184</v>
      </c>
      <c r="Q959">
        <v>1</v>
      </c>
      <c r="W959">
        <v>0</v>
      </c>
      <c r="X959">
        <v>2125256490</v>
      </c>
      <c r="Y959">
        <v>4.4000000000000004</v>
      </c>
      <c r="AA959">
        <v>203.19</v>
      </c>
      <c r="AB959">
        <v>0</v>
      </c>
      <c r="AC959">
        <v>0</v>
      </c>
      <c r="AD959">
        <v>0</v>
      </c>
      <c r="AE959">
        <v>72.31</v>
      </c>
      <c r="AF959">
        <v>0</v>
      </c>
      <c r="AG959">
        <v>0</v>
      </c>
      <c r="AH959">
        <v>0</v>
      </c>
      <c r="AI959">
        <v>2.81</v>
      </c>
      <c r="AJ959">
        <v>1</v>
      </c>
      <c r="AK959">
        <v>1</v>
      </c>
      <c r="AL959">
        <v>1</v>
      </c>
      <c r="AN959">
        <v>0</v>
      </c>
      <c r="AO959">
        <v>1</v>
      </c>
      <c r="AP959">
        <v>0</v>
      </c>
      <c r="AQ959">
        <v>0</v>
      </c>
      <c r="AR959">
        <v>0</v>
      </c>
      <c r="AS959" t="s">
        <v>3</v>
      </c>
      <c r="AT959">
        <v>4.4000000000000004</v>
      </c>
      <c r="AU959" t="s">
        <v>3</v>
      </c>
      <c r="AV959">
        <v>0</v>
      </c>
      <c r="AW959">
        <v>2</v>
      </c>
      <c r="AX959">
        <v>36144687</v>
      </c>
      <c r="AY959">
        <v>1</v>
      </c>
      <c r="AZ959">
        <v>0</v>
      </c>
      <c r="BA959">
        <v>936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Y959*Source!I1195</f>
        <v>5.3239999999999998</v>
      </c>
      <c r="CY959">
        <f>AA959</f>
        <v>203.19</v>
      </c>
      <c r="CZ959">
        <f>AE959</f>
        <v>72.31</v>
      </c>
      <c r="DA959">
        <f>AI959</f>
        <v>2.81</v>
      </c>
      <c r="DB959">
        <f t="shared" ref="DB959:DB1022" si="88">ROUND(ROUND(AT959*CZ959,2),6)</f>
        <v>318.16000000000003</v>
      </c>
      <c r="DC959">
        <f t="shared" ref="DC959:DC1022" si="89">ROUND(ROUND(AT959*AG959,2),6)</f>
        <v>0</v>
      </c>
    </row>
    <row r="960" spans="1:107">
      <c r="A960">
        <f>ROW(Source!A1195)</f>
        <v>1195</v>
      </c>
      <c r="B960">
        <v>33525518</v>
      </c>
      <c r="C960">
        <v>36144682</v>
      </c>
      <c r="D960">
        <v>29109795</v>
      </c>
      <c r="E960">
        <v>1</v>
      </c>
      <c r="F960">
        <v>1</v>
      </c>
      <c r="G960">
        <v>1</v>
      </c>
      <c r="H960">
        <v>3</v>
      </c>
      <c r="I960" t="s">
        <v>749</v>
      </c>
      <c r="J960" t="s">
        <v>750</v>
      </c>
      <c r="K960" t="s">
        <v>751</v>
      </c>
      <c r="L960">
        <v>1348</v>
      </c>
      <c r="N960">
        <v>1009</v>
      </c>
      <c r="O960" t="s">
        <v>28</v>
      </c>
      <c r="P960" t="s">
        <v>28</v>
      </c>
      <c r="Q960">
        <v>1000</v>
      </c>
      <c r="W960">
        <v>0</v>
      </c>
      <c r="X960">
        <v>-1050889491</v>
      </c>
      <c r="Y960">
        <v>2.9000000000000001E-2</v>
      </c>
      <c r="AA960">
        <v>22724.240000000002</v>
      </c>
      <c r="AB960">
        <v>0</v>
      </c>
      <c r="AC960">
        <v>0</v>
      </c>
      <c r="AD960">
        <v>0</v>
      </c>
      <c r="AE960">
        <v>2898.5</v>
      </c>
      <c r="AF960">
        <v>0</v>
      </c>
      <c r="AG960">
        <v>0</v>
      </c>
      <c r="AH960">
        <v>0</v>
      </c>
      <c r="AI960">
        <v>7.84</v>
      </c>
      <c r="AJ960">
        <v>1</v>
      </c>
      <c r="AK960">
        <v>1</v>
      </c>
      <c r="AL960">
        <v>1</v>
      </c>
      <c r="AN960">
        <v>0</v>
      </c>
      <c r="AO960">
        <v>1</v>
      </c>
      <c r="AP960">
        <v>0</v>
      </c>
      <c r="AQ960">
        <v>0</v>
      </c>
      <c r="AR960">
        <v>0</v>
      </c>
      <c r="AS960" t="s">
        <v>3</v>
      </c>
      <c r="AT960">
        <v>2.9000000000000001E-2</v>
      </c>
      <c r="AU960" t="s">
        <v>3</v>
      </c>
      <c r="AV960">
        <v>0</v>
      </c>
      <c r="AW960">
        <v>2</v>
      </c>
      <c r="AX960">
        <v>36144688</v>
      </c>
      <c r="AY960">
        <v>1</v>
      </c>
      <c r="AZ960">
        <v>0</v>
      </c>
      <c r="BA960">
        <v>937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Y960*Source!I1195</f>
        <v>3.5090000000000003E-2</v>
      </c>
      <c r="CY960">
        <f>AA960</f>
        <v>22724.240000000002</v>
      </c>
      <c r="CZ960">
        <f>AE960</f>
        <v>2898.5</v>
      </c>
      <c r="DA960">
        <f>AI960</f>
        <v>7.84</v>
      </c>
      <c r="DB960">
        <f t="shared" si="88"/>
        <v>84.06</v>
      </c>
      <c r="DC960">
        <f t="shared" si="89"/>
        <v>0</v>
      </c>
    </row>
    <row r="961" spans="1:107">
      <c r="A961">
        <f>ROW(Source!A1195)</f>
        <v>1195</v>
      </c>
      <c r="B961">
        <v>33525518</v>
      </c>
      <c r="C961">
        <v>36144682</v>
      </c>
      <c r="D961">
        <v>29107800</v>
      </c>
      <c r="E961">
        <v>1</v>
      </c>
      <c r="F961">
        <v>1</v>
      </c>
      <c r="G961">
        <v>1</v>
      </c>
      <c r="H961">
        <v>3</v>
      </c>
      <c r="I961" t="s">
        <v>620</v>
      </c>
      <c r="J961" t="s">
        <v>621</v>
      </c>
      <c r="K961" t="s">
        <v>622</v>
      </c>
      <c r="L961">
        <v>1346</v>
      </c>
      <c r="N961">
        <v>1009</v>
      </c>
      <c r="O961" t="s">
        <v>191</v>
      </c>
      <c r="P961" t="s">
        <v>191</v>
      </c>
      <c r="Q961">
        <v>1</v>
      </c>
      <c r="W961">
        <v>0</v>
      </c>
      <c r="X961">
        <v>-1570619850</v>
      </c>
      <c r="Y961">
        <v>0.15</v>
      </c>
      <c r="AA961">
        <v>46.61</v>
      </c>
      <c r="AB961">
        <v>0</v>
      </c>
      <c r="AC961">
        <v>0</v>
      </c>
      <c r="AD961">
        <v>0</v>
      </c>
      <c r="AE961">
        <v>1.81</v>
      </c>
      <c r="AF961">
        <v>0</v>
      </c>
      <c r="AG961">
        <v>0</v>
      </c>
      <c r="AH961">
        <v>0</v>
      </c>
      <c r="AI961">
        <v>25.75</v>
      </c>
      <c r="AJ961">
        <v>1</v>
      </c>
      <c r="AK961">
        <v>1</v>
      </c>
      <c r="AL961">
        <v>1</v>
      </c>
      <c r="AN961">
        <v>0</v>
      </c>
      <c r="AO961">
        <v>1</v>
      </c>
      <c r="AP961">
        <v>0</v>
      </c>
      <c r="AQ961">
        <v>0</v>
      </c>
      <c r="AR961">
        <v>0</v>
      </c>
      <c r="AS961" t="s">
        <v>3</v>
      </c>
      <c r="AT961">
        <v>0.15</v>
      </c>
      <c r="AU961" t="s">
        <v>3</v>
      </c>
      <c r="AV961">
        <v>0</v>
      </c>
      <c r="AW961">
        <v>2</v>
      </c>
      <c r="AX961">
        <v>36144689</v>
      </c>
      <c r="AY961">
        <v>1</v>
      </c>
      <c r="AZ961">
        <v>0</v>
      </c>
      <c r="BA961">
        <v>938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Y961*Source!I1195</f>
        <v>0.18149999999999999</v>
      </c>
      <c r="CY961">
        <f>AA961</f>
        <v>46.61</v>
      </c>
      <c r="CZ961">
        <f>AE961</f>
        <v>1.81</v>
      </c>
      <c r="DA961">
        <f>AI961</f>
        <v>25.75</v>
      </c>
      <c r="DB961">
        <f t="shared" si="88"/>
        <v>0.27</v>
      </c>
      <c r="DC961">
        <f t="shared" si="89"/>
        <v>0</v>
      </c>
    </row>
    <row r="962" spans="1:107">
      <c r="A962">
        <f>ROW(Source!A1196)</f>
        <v>1196</v>
      </c>
      <c r="B962">
        <v>33525518</v>
      </c>
      <c r="C962">
        <v>33621721</v>
      </c>
      <c r="D962">
        <v>18410572</v>
      </c>
      <c r="E962">
        <v>1</v>
      </c>
      <c r="F962">
        <v>1</v>
      </c>
      <c r="G962">
        <v>1</v>
      </c>
      <c r="H962">
        <v>1</v>
      </c>
      <c r="I962" t="s">
        <v>793</v>
      </c>
      <c r="J962" t="s">
        <v>3</v>
      </c>
      <c r="K962" t="s">
        <v>794</v>
      </c>
      <c r="L962">
        <v>1369</v>
      </c>
      <c r="N962">
        <v>1013</v>
      </c>
      <c r="O962" t="s">
        <v>579</v>
      </c>
      <c r="P962" t="s">
        <v>579</v>
      </c>
      <c r="Q962">
        <v>1</v>
      </c>
      <c r="W962">
        <v>0</v>
      </c>
      <c r="X962">
        <v>-546915240</v>
      </c>
      <c r="Y962">
        <v>43.56</v>
      </c>
      <c r="AA962">
        <v>0</v>
      </c>
      <c r="AB962">
        <v>0</v>
      </c>
      <c r="AC962">
        <v>0</v>
      </c>
      <c r="AD962">
        <v>248.48</v>
      </c>
      <c r="AE962">
        <v>0</v>
      </c>
      <c r="AF962">
        <v>0</v>
      </c>
      <c r="AG962">
        <v>0</v>
      </c>
      <c r="AH962">
        <v>248.48</v>
      </c>
      <c r="AI962">
        <v>1</v>
      </c>
      <c r="AJ962">
        <v>1</v>
      </c>
      <c r="AK962">
        <v>1</v>
      </c>
      <c r="AL962">
        <v>1</v>
      </c>
      <c r="AN962">
        <v>0</v>
      </c>
      <c r="AO962">
        <v>1</v>
      </c>
      <c r="AP962">
        <v>0</v>
      </c>
      <c r="AQ962">
        <v>0</v>
      </c>
      <c r="AR962">
        <v>0</v>
      </c>
      <c r="AS962" t="s">
        <v>3</v>
      </c>
      <c r="AT962">
        <v>43.56</v>
      </c>
      <c r="AU962" t="s">
        <v>3</v>
      </c>
      <c r="AV962">
        <v>1</v>
      </c>
      <c r="AW962">
        <v>2</v>
      </c>
      <c r="AX962">
        <v>33621731</v>
      </c>
      <c r="AY962">
        <v>1</v>
      </c>
      <c r="AZ962">
        <v>0</v>
      </c>
      <c r="BA962">
        <v>939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Y962*Source!I1196</f>
        <v>52.707599999999999</v>
      </c>
      <c r="CY962">
        <f>AD962</f>
        <v>248.48</v>
      </c>
      <c r="CZ962">
        <f>AH962</f>
        <v>248.48</v>
      </c>
      <c r="DA962">
        <f>AL962</f>
        <v>1</v>
      </c>
      <c r="DB962">
        <f t="shared" si="88"/>
        <v>10823.79</v>
      </c>
      <c r="DC962">
        <f t="shared" si="89"/>
        <v>0</v>
      </c>
    </row>
    <row r="963" spans="1:107">
      <c r="A963">
        <f>ROW(Source!A1196)</f>
        <v>1196</v>
      </c>
      <c r="B963">
        <v>33525518</v>
      </c>
      <c r="C963">
        <v>33621721</v>
      </c>
      <c r="D963">
        <v>121548</v>
      </c>
      <c r="E963">
        <v>1</v>
      </c>
      <c r="F963">
        <v>1</v>
      </c>
      <c r="G963">
        <v>1</v>
      </c>
      <c r="H963">
        <v>1</v>
      </c>
      <c r="I963" t="s">
        <v>30</v>
      </c>
      <c r="J963" t="s">
        <v>3</v>
      </c>
      <c r="K963" t="s">
        <v>580</v>
      </c>
      <c r="L963">
        <v>608254</v>
      </c>
      <c r="N963">
        <v>1013</v>
      </c>
      <c r="O963" t="s">
        <v>581</v>
      </c>
      <c r="P963" t="s">
        <v>581</v>
      </c>
      <c r="Q963">
        <v>1</v>
      </c>
      <c r="W963">
        <v>0</v>
      </c>
      <c r="X963">
        <v>-185737400</v>
      </c>
      <c r="Y963">
        <v>0.02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1</v>
      </c>
      <c r="AJ963">
        <v>1</v>
      </c>
      <c r="AK963">
        <v>1</v>
      </c>
      <c r="AL963">
        <v>1</v>
      </c>
      <c r="AN963">
        <v>0</v>
      </c>
      <c r="AO963">
        <v>1</v>
      </c>
      <c r="AP963">
        <v>0</v>
      </c>
      <c r="AQ963">
        <v>0</v>
      </c>
      <c r="AR963">
        <v>0</v>
      </c>
      <c r="AS963" t="s">
        <v>3</v>
      </c>
      <c r="AT963">
        <v>0.02</v>
      </c>
      <c r="AU963" t="s">
        <v>3</v>
      </c>
      <c r="AV963">
        <v>2</v>
      </c>
      <c r="AW963">
        <v>2</v>
      </c>
      <c r="AX963">
        <v>33621732</v>
      </c>
      <c r="AY963">
        <v>1</v>
      </c>
      <c r="AZ963">
        <v>0</v>
      </c>
      <c r="BA963">
        <v>940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Y963*Source!I1196</f>
        <v>2.4199999999999999E-2</v>
      </c>
      <c r="CY963">
        <f>AD963</f>
        <v>0</v>
      </c>
      <c r="CZ963">
        <f>AH963</f>
        <v>0</v>
      </c>
      <c r="DA963">
        <f>AL963</f>
        <v>1</v>
      </c>
      <c r="DB963">
        <f t="shared" si="88"/>
        <v>0</v>
      </c>
      <c r="DC963">
        <f t="shared" si="89"/>
        <v>0</v>
      </c>
    </row>
    <row r="964" spans="1:107">
      <c r="A964">
        <f>ROW(Source!A1196)</f>
        <v>1196</v>
      </c>
      <c r="B964">
        <v>33525518</v>
      </c>
      <c r="C964">
        <v>33621721</v>
      </c>
      <c r="D964">
        <v>29172554</v>
      </c>
      <c r="E964">
        <v>1</v>
      </c>
      <c r="F964">
        <v>1</v>
      </c>
      <c r="G964">
        <v>1</v>
      </c>
      <c r="H964">
        <v>2</v>
      </c>
      <c r="I964" t="s">
        <v>752</v>
      </c>
      <c r="J964" t="s">
        <v>798</v>
      </c>
      <c r="K964" t="s">
        <v>754</v>
      </c>
      <c r="L964">
        <v>1368</v>
      </c>
      <c r="N964">
        <v>1011</v>
      </c>
      <c r="O964" t="s">
        <v>585</v>
      </c>
      <c r="P964" t="s">
        <v>585</v>
      </c>
      <c r="Q964">
        <v>1</v>
      </c>
      <c r="W964">
        <v>0</v>
      </c>
      <c r="X964">
        <v>-227040401</v>
      </c>
      <c r="Y964">
        <v>0.02</v>
      </c>
      <c r="AA964">
        <v>0</v>
      </c>
      <c r="AB964">
        <v>411.3</v>
      </c>
      <c r="AC964">
        <v>367.72</v>
      </c>
      <c r="AD964">
        <v>0</v>
      </c>
      <c r="AE964">
        <v>0</v>
      </c>
      <c r="AF964">
        <v>27.66</v>
      </c>
      <c r="AG964">
        <v>11.6</v>
      </c>
      <c r="AH964">
        <v>0</v>
      </c>
      <c r="AI964">
        <v>1</v>
      </c>
      <c r="AJ964">
        <v>14.87</v>
      </c>
      <c r="AK964">
        <v>31.7</v>
      </c>
      <c r="AL964">
        <v>1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3</v>
      </c>
      <c r="AT964">
        <v>0.02</v>
      </c>
      <c r="AU964" t="s">
        <v>3</v>
      </c>
      <c r="AV964">
        <v>0</v>
      </c>
      <c r="AW964">
        <v>2</v>
      </c>
      <c r="AX964">
        <v>33621733</v>
      </c>
      <c r="AY964">
        <v>1</v>
      </c>
      <c r="AZ964">
        <v>0</v>
      </c>
      <c r="BA964">
        <v>941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Y964*Source!I1196</f>
        <v>2.4199999999999999E-2</v>
      </c>
      <c r="CY964">
        <f>AB964</f>
        <v>411.3</v>
      </c>
      <c r="CZ964">
        <f>AF964</f>
        <v>27.66</v>
      </c>
      <c r="DA964">
        <f>AJ964</f>
        <v>14.87</v>
      </c>
      <c r="DB964">
        <f t="shared" si="88"/>
        <v>0.55000000000000004</v>
      </c>
      <c r="DC964">
        <f t="shared" si="89"/>
        <v>0.23</v>
      </c>
    </row>
    <row r="965" spans="1:107">
      <c r="A965">
        <f>ROW(Source!A1196)</f>
        <v>1196</v>
      </c>
      <c r="B965">
        <v>33525518</v>
      </c>
      <c r="C965">
        <v>33621721</v>
      </c>
      <c r="D965">
        <v>29174913</v>
      </c>
      <c r="E965">
        <v>1</v>
      </c>
      <c r="F965">
        <v>1</v>
      </c>
      <c r="G965">
        <v>1</v>
      </c>
      <c r="H965">
        <v>2</v>
      </c>
      <c r="I965" t="s">
        <v>606</v>
      </c>
      <c r="J965" t="s">
        <v>607</v>
      </c>
      <c r="K965" t="s">
        <v>608</v>
      </c>
      <c r="L965">
        <v>1368</v>
      </c>
      <c r="N965">
        <v>1011</v>
      </c>
      <c r="O965" t="s">
        <v>585</v>
      </c>
      <c r="P965" t="s">
        <v>585</v>
      </c>
      <c r="Q965">
        <v>1</v>
      </c>
      <c r="W965">
        <v>0</v>
      </c>
      <c r="X965">
        <v>458544584</v>
      </c>
      <c r="Y965">
        <v>0.15</v>
      </c>
      <c r="AA965">
        <v>0</v>
      </c>
      <c r="AB965">
        <v>908.31</v>
      </c>
      <c r="AC965">
        <v>367.72</v>
      </c>
      <c r="AD965">
        <v>0</v>
      </c>
      <c r="AE965">
        <v>0</v>
      </c>
      <c r="AF965">
        <v>87.17</v>
      </c>
      <c r="AG965">
        <v>11.6</v>
      </c>
      <c r="AH965">
        <v>0</v>
      </c>
      <c r="AI965">
        <v>1</v>
      </c>
      <c r="AJ965">
        <v>10.42</v>
      </c>
      <c r="AK965">
        <v>31.7</v>
      </c>
      <c r="AL965">
        <v>1</v>
      </c>
      <c r="AN965">
        <v>0</v>
      </c>
      <c r="AO965">
        <v>1</v>
      </c>
      <c r="AP965">
        <v>0</v>
      </c>
      <c r="AQ965">
        <v>0</v>
      </c>
      <c r="AR965">
        <v>0</v>
      </c>
      <c r="AS965" t="s">
        <v>3</v>
      </c>
      <c r="AT965">
        <v>0.15</v>
      </c>
      <c r="AU965" t="s">
        <v>3</v>
      </c>
      <c r="AV965">
        <v>0</v>
      </c>
      <c r="AW965">
        <v>2</v>
      </c>
      <c r="AX965">
        <v>33621734</v>
      </c>
      <c r="AY965">
        <v>1</v>
      </c>
      <c r="AZ965">
        <v>0</v>
      </c>
      <c r="BA965">
        <v>942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Y965*Source!I1196</f>
        <v>0.18149999999999999</v>
      </c>
      <c r="CY965">
        <f>AB965</f>
        <v>908.31</v>
      </c>
      <c r="CZ965">
        <f>AF965</f>
        <v>87.17</v>
      </c>
      <c r="DA965">
        <f>AJ965</f>
        <v>10.42</v>
      </c>
      <c r="DB965">
        <f t="shared" si="88"/>
        <v>13.08</v>
      </c>
      <c r="DC965">
        <f t="shared" si="89"/>
        <v>1.74</v>
      </c>
    </row>
    <row r="966" spans="1:107">
      <c r="A966">
        <f>ROW(Source!A1196)</f>
        <v>1196</v>
      </c>
      <c r="B966">
        <v>33525518</v>
      </c>
      <c r="C966">
        <v>33621721</v>
      </c>
      <c r="D966">
        <v>29107779</v>
      </c>
      <c r="E966">
        <v>1</v>
      </c>
      <c r="F966">
        <v>1</v>
      </c>
      <c r="G966">
        <v>1</v>
      </c>
      <c r="H966">
        <v>3</v>
      </c>
      <c r="I966" t="s">
        <v>746</v>
      </c>
      <c r="J966" t="s">
        <v>747</v>
      </c>
      <c r="K966" t="s">
        <v>748</v>
      </c>
      <c r="L966">
        <v>1327</v>
      </c>
      <c r="N966">
        <v>1005</v>
      </c>
      <c r="O966" t="s">
        <v>184</v>
      </c>
      <c r="P966" t="s">
        <v>184</v>
      </c>
      <c r="Q966">
        <v>1</v>
      </c>
      <c r="W966">
        <v>0</v>
      </c>
      <c r="X966">
        <v>2125256490</v>
      </c>
      <c r="Y966">
        <v>0.84</v>
      </c>
      <c r="AA966">
        <v>203.19</v>
      </c>
      <c r="AB966">
        <v>0</v>
      </c>
      <c r="AC966">
        <v>0</v>
      </c>
      <c r="AD966">
        <v>0</v>
      </c>
      <c r="AE966">
        <v>72.31</v>
      </c>
      <c r="AF966">
        <v>0</v>
      </c>
      <c r="AG966">
        <v>0</v>
      </c>
      <c r="AH966">
        <v>0</v>
      </c>
      <c r="AI966">
        <v>2.81</v>
      </c>
      <c r="AJ966">
        <v>1</v>
      </c>
      <c r="AK966">
        <v>1</v>
      </c>
      <c r="AL966">
        <v>1</v>
      </c>
      <c r="AN966">
        <v>0</v>
      </c>
      <c r="AO966">
        <v>1</v>
      </c>
      <c r="AP966">
        <v>0</v>
      </c>
      <c r="AQ966">
        <v>0</v>
      </c>
      <c r="AR966">
        <v>0</v>
      </c>
      <c r="AS966" t="s">
        <v>3</v>
      </c>
      <c r="AT966">
        <v>0.84</v>
      </c>
      <c r="AU966" t="s">
        <v>3</v>
      </c>
      <c r="AV966">
        <v>0</v>
      </c>
      <c r="AW966">
        <v>2</v>
      </c>
      <c r="AX966">
        <v>33621735</v>
      </c>
      <c r="AY966">
        <v>1</v>
      </c>
      <c r="AZ966">
        <v>0</v>
      </c>
      <c r="BA966">
        <v>943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Y966*Source!I1196</f>
        <v>1.0164</v>
      </c>
      <c r="CY966">
        <f>AA966</f>
        <v>203.19</v>
      </c>
      <c r="CZ966">
        <f>AE966</f>
        <v>72.31</v>
      </c>
      <c r="DA966">
        <f>AI966</f>
        <v>2.81</v>
      </c>
      <c r="DB966">
        <f t="shared" si="88"/>
        <v>60.74</v>
      </c>
      <c r="DC966">
        <f t="shared" si="89"/>
        <v>0</v>
      </c>
    </row>
    <row r="967" spans="1:107">
      <c r="A967">
        <f>ROW(Source!A1196)</f>
        <v>1196</v>
      </c>
      <c r="B967">
        <v>33525518</v>
      </c>
      <c r="C967">
        <v>33621721</v>
      </c>
      <c r="D967">
        <v>29107800</v>
      </c>
      <c r="E967">
        <v>1</v>
      </c>
      <c r="F967">
        <v>1</v>
      </c>
      <c r="G967">
        <v>1</v>
      </c>
      <c r="H967">
        <v>3</v>
      </c>
      <c r="I967" t="s">
        <v>620</v>
      </c>
      <c r="J967" t="s">
        <v>621</v>
      </c>
      <c r="K967" t="s">
        <v>622</v>
      </c>
      <c r="L967">
        <v>1346</v>
      </c>
      <c r="N967">
        <v>1009</v>
      </c>
      <c r="O967" t="s">
        <v>191</v>
      </c>
      <c r="P967" t="s">
        <v>191</v>
      </c>
      <c r="Q967">
        <v>1</v>
      </c>
      <c r="W967">
        <v>0</v>
      </c>
      <c r="X967">
        <v>-1570619850</v>
      </c>
      <c r="Y967">
        <v>0.31</v>
      </c>
      <c r="AA967">
        <v>46.61</v>
      </c>
      <c r="AB967">
        <v>0</v>
      </c>
      <c r="AC967">
        <v>0</v>
      </c>
      <c r="AD967">
        <v>0</v>
      </c>
      <c r="AE967">
        <v>1.81</v>
      </c>
      <c r="AF967">
        <v>0</v>
      </c>
      <c r="AG967">
        <v>0</v>
      </c>
      <c r="AH967">
        <v>0</v>
      </c>
      <c r="AI967">
        <v>25.75</v>
      </c>
      <c r="AJ967">
        <v>1</v>
      </c>
      <c r="AK967">
        <v>1</v>
      </c>
      <c r="AL967">
        <v>1</v>
      </c>
      <c r="AN967">
        <v>0</v>
      </c>
      <c r="AO967">
        <v>1</v>
      </c>
      <c r="AP967">
        <v>0</v>
      </c>
      <c r="AQ967">
        <v>0</v>
      </c>
      <c r="AR967">
        <v>0</v>
      </c>
      <c r="AS967" t="s">
        <v>3</v>
      </c>
      <c r="AT967">
        <v>0.31</v>
      </c>
      <c r="AU967" t="s">
        <v>3</v>
      </c>
      <c r="AV967">
        <v>0</v>
      </c>
      <c r="AW967">
        <v>2</v>
      </c>
      <c r="AX967">
        <v>33621736</v>
      </c>
      <c r="AY967">
        <v>1</v>
      </c>
      <c r="AZ967">
        <v>0</v>
      </c>
      <c r="BA967">
        <v>944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Y967*Source!I1196</f>
        <v>0.37509999999999999</v>
      </c>
      <c r="CY967">
        <f>AA967</f>
        <v>46.61</v>
      </c>
      <c r="CZ967">
        <f>AE967</f>
        <v>1.81</v>
      </c>
      <c r="DA967">
        <f>AI967</f>
        <v>25.75</v>
      </c>
      <c r="DB967">
        <f t="shared" si="88"/>
        <v>0.56000000000000005</v>
      </c>
      <c r="DC967">
        <f t="shared" si="89"/>
        <v>0</v>
      </c>
    </row>
    <row r="968" spans="1:107">
      <c r="A968">
        <f>ROW(Source!A1196)</f>
        <v>1196</v>
      </c>
      <c r="B968">
        <v>33525518</v>
      </c>
      <c r="C968">
        <v>33621721</v>
      </c>
      <c r="D968">
        <v>29110233</v>
      </c>
      <c r="E968">
        <v>1</v>
      </c>
      <c r="F968">
        <v>1</v>
      </c>
      <c r="G968">
        <v>1</v>
      </c>
      <c r="H968">
        <v>3</v>
      </c>
      <c r="I968" t="s">
        <v>757</v>
      </c>
      <c r="J968" t="s">
        <v>799</v>
      </c>
      <c r="K968" t="s">
        <v>759</v>
      </c>
      <c r="L968">
        <v>1348</v>
      </c>
      <c r="N968">
        <v>1009</v>
      </c>
      <c r="O968" t="s">
        <v>28</v>
      </c>
      <c r="P968" t="s">
        <v>28</v>
      </c>
      <c r="Q968">
        <v>1000</v>
      </c>
      <c r="W968">
        <v>0</v>
      </c>
      <c r="X968">
        <v>-1155891062</v>
      </c>
      <c r="Y968">
        <v>0.03</v>
      </c>
      <c r="AA968">
        <v>43897.59</v>
      </c>
      <c r="AB968">
        <v>0</v>
      </c>
      <c r="AC968">
        <v>0</v>
      </c>
      <c r="AD968">
        <v>0</v>
      </c>
      <c r="AE968">
        <v>4615.9399999999996</v>
      </c>
      <c r="AF968">
        <v>0</v>
      </c>
      <c r="AG968">
        <v>0</v>
      </c>
      <c r="AH968">
        <v>0</v>
      </c>
      <c r="AI968">
        <v>9.51</v>
      </c>
      <c r="AJ968">
        <v>1</v>
      </c>
      <c r="AK968">
        <v>1</v>
      </c>
      <c r="AL968">
        <v>1</v>
      </c>
      <c r="AN968">
        <v>0</v>
      </c>
      <c r="AO968">
        <v>1</v>
      </c>
      <c r="AP968">
        <v>0</v>
      </c>
      <c r="AQ968">
        <v>0</v>
      </c>
      <c r="AR968">
        <v>0</v>
      </c>
      <c r="AS968" t="s">
        <v>3</v>
      </c>
      <c r="AT968">
        <v>0.03</v>
      </c>
      <c r="AU968" t="s">
        <v>3</v>
      </c>
      <c r="AV968">
        <v>0</v>
      </c>
      <c r="AW968">
        <v>2</v>
      </c>
      <c r="AX968">
        <v>33621737</v>
      </c>
      <c r="AY968">
        <v>1</v>
      </c>
      <c r="AZ968">
        <v>0</v>
      </c>
      <c r="BA968">
        <v>945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Y968*Source!I1196</f>
        <v>3.6299999999999999E-2</v>
      </c>
      <c r="CY968">
        <f>AA968</f>
        <v>43897.59</v>
      </c>
      <c r="CZ968">
        <f>AE968</f>
        <v>4615.9399999999996</v>
      </c>
      <c r="DA968">
        <f>AI968</f>
        <v>9.51</v>
      </c>
      <c r="DB968">
        <f t="shared" si="88"/>
        <v>138.47999999999999</v>
      </c>
      <c r="DC968">
        <f t="shared" si="89"/>
        <v>0</v>
      </c>
    </row>
    <row r="969" spans="1:107">
      <c r="A969">
        <f>ROW(Source!A1196)</f>
        <v>1196</v>
      </c>
      <c r="B969">
        <v>33525518</v>
      </c>
      <c r="C969">
        <v>33621721</v>
      </c>
      <c r="D969">
        <v>29109784</v>
      </c>
      <c r="E969">
        <v>1</v>
      </c>
      <c r="F969">
        <v>1</v>
      </c>
      <c r="G969">
        <v>1</v>
      </c>
      <c r="H969">
        <v>3</v>
      </c>
      <c r="I969" t="s">
        <v>760</v>
      </c>
      <c r="J969" t="s">
        <v>800</v>
      </c>
      <c r="K969" t="s">
        <v>762</v>
      </c>
      <c r="L969">
        <v>1348</v>
      </c>
      <c r="N969">
        <v>1009</v>
      </c>
      <c r="O969" t="s">
        <v>28</v>
      </c>
      <c r="P969" t="s">
        <v>28</v>
      </c>
      <c r="Q969">
        <v>1000</v>
      </c>
      <c r="W969">
        <v>0</v>
      </c>
      <c r="X969">
        <v>-1841789987</v>
      </c>
      <c r="Y969">
        <v>5.0999999999999997E-2</v>
      </c>
      <c r="AA969">
        <v>47352.14</v>
      </c>
      <c r="AB969">
        <v>0</v>
      </c>
      <c r="AC969">
        <v>0</v>
      </c>
      <c r="AD969">
        <v>0</v>
      </c>
      <c r="AE969">
        <v>11927.49</v>
      </c>
      <c r="AF969">
        <v>0</v>
      </c>
      <c r="AG969">
        <v>0</v>
      </c>
      <c r="AH969">
        <v>0</v>
      </c>
      <c r="AI969">
        <v>3.97</v>
      </c>
      <c r="AJ969">
        <v>1</v>
      </c>
      <c r="AK969">
        <v>1</v>
      </c>
      <c r="AL969">
        <v>1</v>
      </c>
      <c r="AN969">
        <v>0</v>
      </c>
      <c r="AO969">
        <v>1</v>
      </c>
      <c r="AP969">
        <v>0</v>
      </c>
      <c r="AQ969">
        <v>0</v>
      </c>
      <c r="AR969">
        <v>0</v>
      </c>
      <c r="AS969" t="s">
        <v>3</v>
      </c>
      <c r="AT969">
        <v>5.0999999999999997E-2</v>
      </c>
      <c r="AU969" t="s">
        <v>3</v>
      </c>
      <c r="AV969">
        <v>0</v>
      </c>
      <c r="AW969">
        <v>2</v>
      </c>
      <c r="AX969">
        <v>33621738</v>
      </c>
      <c r="AY969">
        <v>1</v>
      </c>
      <c r="AZ969">
        <v>0</v>
      </c>
      <c r="BA969">
        <v>946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Y969*Source!I1196</f>
        <v>6.1709999999999994E-2</v>
      </c>
      <c r="CY969">
        <f>AA969</f>
        <v>47352.14</v>
      </c>
      <c r="CZ969">
        <f>AE969</f>
        <v>11927.49</v>
      </c>
      <c r="DA969">
        <f>AI969</f>
        <v>3.97</v>
      </c>
      <c r="DB969">
        <f t="shared" si="88"/>
        <v>608.29999999999995</v>
      </c>
      <c r="DC969">
        <f t="shared" si="89"/>
        <v>0</v>
      </c>
    </row>
    <row r="970" spans="1:107">
      <c r="A970">
        <f>ROW(Source!A1196)</f>
        <v>1196</v>
      </c>
      <c r="B970">
        <v>33525518</v>
      </c>
      <c r="C970">
        <v>33621721</v>
      </c>
      <c r="D970">
        <v>29109298</v>
      </c>
      <c r="E970">
        <v>1</v>
      </c>
      <c r="F970">
        <v>1</v>
      </c>
      <c r="G970">
        <v>1</v>
      </c>
      <c r="H970">
        <v>3</v>
      </c>
      <c r="I970" t="s">
        <v>500</v>
      </c>
      <c r="J970" t="s">
        <v>502</v>
      </c>
      <c r="K970" t="s">
        <v>501</v>
      </c>
      <c r="L970">
        <v>1346</v>
      </c>
      <c r="N970">
        <v>1009</v>
      </c>
      <c r="O970" t="s">
        <v>191</v>
      </c>
      <c r="P970" t="s">
        <v>191</v>
      </c>
      <c r="Q970">
        <v>1</v>
      </c>
      <c r="W970">
        <v>0</v>
      </c>
      <c r="X970">
        <v>228780730</v>
      </c>
      <c r="Y970">
        <v>20</v>
      </c>
      <c r="AA970">
        <v>104.23</v>
      </c>
      <c r="AB970">
        <v>0</v>
      </c>
      <c r="AC970">
        <v>0</v>
      </c>
      <c r="AD970">
        <v>0</v>
      </c>
      <c r="AE970">
        <v>15.26</v>
      </c>
      <c r="AF970">
        <v>0</v>
      </c>
      <c r="AG970">
        <v>0</v>
      </c>
      <c r="AH970">
        <v>0</v>
      </c>
      <c r="AI970">
        <v>6.83</v>
      </c>
      <c r="AJ970">
        <v>1</v>
      </c>
      <c r="AK970">
        <v>1</v>
      </c>
      <c r="AL970">
        <v>1</v>
      </c>
      <c r="AN970">
        <v>0</v>
      </c>
      <c r="AO970">
        <v>1</v>
      </c>
      <c r="AP970">
        <v>0</v>
      </c>
      <c r="AQ970">
        <v>0</v>
      </c>
      <c r="AR970">
        <v>0</v>
      </c>
      <c r="AS970" t="s">
        <v>3</v>
      </c>
      <c r="AT970">
        <v>20</v>
      </c>
      <c r="AU970" t="s">
        <v>3</v>
      </c>
      <c r="AV970">
        <v>0</v>
      </c>
      <c r="AW970">
        <v>2</v>
      </c>
      <c r="AX970">
        <v>33621739</v>
      </c>
      <c r="AY970">
        <v>1</v>
      </c>
      <c r="AZ970">
        <v>0</v>
      </c>
      <c r="BA970">
        <v>947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Y970*Source!I1196</f>
        <v>24.2</v>
      </c>
      <c r="CY970">
        <f>AA970</f>
        <v>104.23</v>
      </c>
      <c r="CZ970">
        <f>AE970</f>
        <v>15.26</v>
      </c>
      <c r="DA970">
        <f>AI970</f>
        <v>6.83</v>
      </c>
      <c r="DB970">
        <f t="shared" si="88"/>
        <v>305.2</v>
      </c>
      <c r="DC970">
        <f t="shared" si="89"/>
        <v>0</v>
      </c>
    </row>
    <row r="971" spans="1:107">
      <c r="A971">
        <f>ROW(Source!A1197)</f>
        <v>1197</v>
      </c>
      <c r="B971">
        <v>33525518</v>
      </c>
      <c r="C971">
        <v>33639900</v>
      </c>
      <c r="D971">
        <v>18407546</v>
      </c>
      <c r="E971">
        <v>1</v>
      </c>
      <c r="F971">
        <v>1</v>
      </c>
      <c r="G971">
        <v>1</v>
      </c>
      <c r="H971">
        <v>1</v>
      </c>
      <c r="I971" t="s">
        <v>764</v>
      </c>
      <c r="J971" t="s">
        <v>3</v>
      </c>
      <c r="K971" t="s">
        <v>765</v>
      </c>
      <c r="L971">
        <v>1369</v>
      </c>
      <c r="N971">
        <v>1013</v>
      </c>
      <c r="O971" t="s">
        <v>579</v>
      </c>
      <c r="P971" t="s">
        <v>579</v>
      </c>
      <c r="Q971">
        <v>1</v>
      </c>
      <c r="W971">
        <v>0</v>
      </c>
      <c r="X971">
        <v>1709986911</v>
      </c>
      <c r="Y971">
        <v>102.46</v>
      </c>
      <c r="AA971">
        <v>0</v>
      </c>
      <c r="AB971">
        <v>0</v>
      </c>
      <c r="AC971">
        <v>0</v>
      </c>
      <c r="AD971">
        <v>267.25</v>
      </c>
      <c r="AE971">
        <v>0</v>
      </c>
      <c r="AF971">
        <v>0</v>
      </c>
      <c r="AG971">
        <v>0</v>
      </c>
      <c r="AH971">
        <v>267.25</v>
      </c>
      <c r="AI971">
        <v>1</v>
      </c>
      <c r="AJ971">
        <v>1</v>
      </c>
      <c r="AK971">
        <v>1</v>
      </c>
      <c r="AL971">
        <v>1</v>
      </c>
      <c r="AN971">
        <v>0</v>
      </c>
      <c r="AO971">
        <v>1</v>
      </c>
      <c r="AP971">
        <v>0</v>
      </c>
      <c r="AQ971">
        <v>0</v>
      </c>
      <c r="AR971">
        <v>0</v>
      </c>
      <c r="AS971" t="s">
        <v>3</v>
      </c>
      <c r="AT971">
        <v>102.46</v>
      </c>
      <c r="AU971" t="s">
        <v>3</v>
      </c>
      <c r="AV971">
        <v>1</v>
      </c>
      <c r="AW971">
        <v>2</v>
      </c>
      <c r="AX971">
        <v>33639907</v>
      </c>
      <c r="AY971">
        <v>1</v>
      </c>
      <c r="AZ971">
        <v>0</v>
      </c>
      <c r="BA971">
        <v>948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Y971*Source!I1197</f>
        <v>111.37401999999999</v>
      </c>
      <c r="CY971">
        <f>AD971</f>
        <v>267.25</v>
      </c>
      <c r="CZ971">
        <f>AH971</f>
        <v>267.25</v>
      </c>
      <c r="DA971">
        <f>AL971</f>
        <v>1</v>
      </c>
      <c r="DB971">
        <f t="shared" si="88"/>
        <v>27382.44</v>
      </c>
      <c r="DC971">
        <f t="shared" si="89"/>
        <v>0</v>
      </c>
    </row>
    <row r="972" spans="1:107">
      <c r="A972">
        <f>ROW(Source!A1197)</f>
        <v>1197</v>
      </c>
      <c r="B972">
        <v>33525518</v>
      </c>
      <c r="C972">
        <v>33639900</v>
      </c>
      <c r="D972">
        <v>121548</v>
      </c>
      <c r="E972">
        <v>1</v>
      </c>
      <c r="F972">
        <v>1</v>
      </c>
      <c r="G972">
        <v>1</v>
      </c>
      <c r="H972">
        <v>1</v>
      </c>
      <c r="I972" t="s">
        <v>30</v>
      </c>
      <c r="J972" t="s">
        <v>3</v>
      </c>
      <c r="K972" t="s">
        <v>580</v>
      </c>
      <c r="L972">
        <v>608254</v>
      </c>
      <c r="N972">
        <v>1013</v>
      </c>
      <c r="O972" t="s">
        <v>581</v>
      </c>
      <c r="P972" t="s">
        <v>581</v>
      </c>
      <c r="Q972">
        <v>1</v>
      </c>
      <c r="W972">
        <v>0</v>
      </c>
      <c r="X972">
        <v>-185737400</v>
      </c>
      <c r="Y972">
        <v>0.76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1</v>
      </c>
      <c r="AJ972">
        <v>1</v>
      </c>
      <c r="AK972">
        <v>1</v>
      </c>
      <c r="AL972">
        <v>1</v>
      </c>
      <c r="AN972">
        <v>0</v>
      </c>
      <c r="AO972">
        <v>1</v>
      </c>
      <c r="AP972">
        <v>0</v>
      </c>
      <c r="AQ972">
        <v>0</v>
      </c>
      <c r="AR972">
        <v>0</v>
      </c>
      <c r="AS972" t="s">
        <v>3</v>
      </c>
      <c r="AT972">
        <v>0.76</v>
      </c>
      <c r="AU972" t="s">
        <v>3</v>
      </c>
      <c r="AV972">
        <v>2</v>
      </c>
      <c r="AW972">
        <v>2</v>
      </c>
      <c r="AX972">
        <v>33639908</v>
      </c>
      <c r="AY972">
        <v>1</v>
      </c>
      <c r="AZ972">
        <v>0</v>
      </c>
      <c r="BA972">
        <v>949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Y972*Source!I1197</f>
        <v>0.82611999999999997</v>
      </c>
      <c r="CY972">
        <f>AD972</f>
        <v>0</v>
      </c>
      <c r="CZ972">
        <f>AH972</f>
        <v>0</v>
      </c>
      <c r="DA972">
        <f>AL972</f>
        <v>1</v>
      </c>
      <c r="DB972">
        <f t="shared" si="88"/>
        <v>0</v>
      </c>
      <c r="DC972">
        <f t="shared" si="89"/>
        <v>0</v>
      </c>
    </row>
    <row r="973" spans="1:107">
      <c r="A973">
        <f>ROW(Source!A1197)</f>
        <v>1197</v>
      </c>
      <c r="B973">
        <v>33525518</v>
      </c>
      <c r="C973">
        <v>33639900</v>
      </c>
      <c r="D973">
        <v>29172556</v>
      </c>
      <c r="E973">
        <v>1</v>
      </c>
      <c r="F973">
        <v>1</v>
      </c>
      <c r="G973">
        <v>1</v>
      </c>
      <c r="H973">
        <v>2</v>
      </c>
      <c r="I973" t="s">
        <v>582</v>
      </c>
      <c r="J973" t="s">
        <v>583</v>
      </c>
      <c r="K973" t="s">
        <v>584</v>
      </c>
      <c r="L973">
        <v>1368</v>
      </c>
      <c r="N973">
        <v>1011</v>
      </c>
      <c r="O973" t="s">
        <v>585</v>
      </c>
      <c r="P973" t="s">
        <v>585</v>
      </c>
      <c r="Q973">
        <v>1</v>
      </c>
      <c r="W973">
        <v>0</v>
      </c>
      <c r="X973">
        <v>-1302720870</v>
      </c>
      <c r="Y973">
        <v>0.76</v>
      </c>
      <c r="AA973">
        <v>0</v>
      </c>
      <c r="AB973">
        <v>445.46</v>
      </c>
      <c r="AC973">
        <v>427.95</v>
      </c>
      <c r="AD973">
        <v>0</v>
      </c>
      <c r="AE973">
        <v>0</v>
      </c>
      <c r="AF973">
        <v>31.26</v>
      </c>
      <c r="AG973">
        <v>13.5</v>
      </c>
      <c r="AH973">
        <v>0</v>
      </c>
      <c r="AI973">
        <v>1</v>
      </c>
      <c r="AJ973">
        <v>14.25</v>
      </c>
      <c r="AK973">
        <v>31.7</v>
      </c>
      <c r="AL973">
        <v>1</v>
      </c>
      <c r="AN973">
        <v>0</v>
      </c>
      <c r="AO973">
        <v>1</v>
      </c>
      <c r="AP973">
        <v>0</v>
      </c>
      <c r="AQ973">
        <v>0</v>
      </c>
      <c r="AR973">
        <v>0</v>
      </c>
      <c r="AS973" t="s">
        <v>3</v>
      </c>
      <c r="AT973">
        <v>0.76</v>
      </c>
      <c r="AU973" t="s">
        <v>3</v>
      </c>
      <c r="AV973">
        <v>0</v>
      </c>
      <c r="AW973">
        <v>2</v>
      </c>
      <c r="AX973">
        <v>33639909</v>
      </c>
      <c r="AY973">
        <v>1</v>
      </c>
      <c r="AZ973">
        <v>0</v>
      </c>
      <c r="BA973">
        <v>950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Y973*Source!I1197</f>
        <v>0.82611999999999997</v>
      </c>
      <c r="CY973">
        <f>AB973</f>
        <v>445.46</v>
      </c>
      <c r="CZ973">
        <f>AF973</f>
        <v>31.26</v>
      </c>
      <c r="DA973">
        <f>AJ973</f>
        <v>14.25</v>
      </c>
      <c r="DB973">
        <f t="shared" si="88"/>
        <v>23.76</v>
      </c>
      <c r="DC973">
        <f t="shared" si="89"/>
        <v>10.26</v>
      </c>
    </row>
    <row r="974" spans="1:107">
      <c r="A974">
        <f>ROW(Source!A1197)</f>
        <v>1197</v>
      </c>
      <c r="B974">
        <v>33525518</v>
      </c>
      <c r="C974">
        <v>33639900</v>
      </c>
      <c r="D974">
        <v>29174500</v>
      </c>
      <c r="E974">
        <v>1</v>
      </c>
      <c r="F974">
        <v>1</v>
      </c>
      <c r="G974">
        <v>1</v>
      </c>
      <c r="H974">
        <v>2</v>
      </c>
      <c r="I974" t="s">
        <v>766</v>
      </c>
      <c r="J974" t="s">
        <v>767</v>
      </c>
      <c r="K974" t="s">
        <v>768</v>
      </c>
      <c r="L974">
        <v>1368</v>
      </c>
      <c r="N974">
        <v>1011</v>
      </c>
      <c r="O974" t="s">
        <v>585</v>
      </c>
      <c r="P974" t="s">
        <v>585</v>
      </c>
      <c r="Q974">
        <v>1</v>
      </c>
      <c r="W974">
        <v>0</v>
      </c>
      <c r="X974">
        <v>-239831557</v>
      </c>
      <c r="Y974">
        <v>5.35</v>
      </c>
      <c r="AA974">
        <v>0</v>
      </c>
      <c r="AB974">
        <v>7.33</v>
      </c>
      <c r="AC974">
        <v>0</v>
      </c>
      <c r="AD974">
        <v>0</v>
      </c>
      <c r="AE974">
        <v>0</v>
      </c>
      <c r="AF974">
        <v>1.95</v>
      </c>
      <c r="AG974">
        <v>0</v>
      </c>
      <c r="AH974">
        <v>0</v>
      </c>
      <c r="AI974">
        <v>1</v>
      </c>
      <c r="AJ974">
        <v>3.76</v>
      </c>
      <c r="AK974">
        <v>31.7</v>
      </c>
      <c r="AL974">
        <v>1</v>
      </c>
      <c r="AN974">
        <v>0</v>
      </c>
      <c r="AO974">
        <v>1</v>
      </c>
      <c r="AP974">
        <v>0</v>
      </c>
      <c r="AQ974">
        <v>0</v>
      </c>
      <c r="AR974">
        <v>0</v>
      </c>
      <c r="AS974" t="s">
        <v>3</v>
      </c>
      <c r="AT974">
        <v>5.35</v>
      </c>
      <c r="AU974" t="s">
        <v>3</v>
      </c>
      <c r="AV974">
        <v>0</v>
      </c>
      <c r="AW974">
        <v>2</v>
      </c>
      <c r="AX974">
        <v>33639910</v>
      </c>
      <c r="AY974">
        <v>1</v>
      </c>
      <c r="AZ974">
        <v>0</v>
      </c>
      <c r="BA974">
        <v>951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Y974*Source!I1197</f>
        <v>5.8154499999999993</v>
      </c>
      <c r="CY974">
        <f>AB974</f>
        <v>7.33</v>
      </c>
      <c r="CZ974">
        <f>AF974</f>
        <v>1.95</v>
      </c>
      <c r="DA974">
        <f>AJ974</f>
        <v>3.76</v>
      </c>
      <c r="DB974">
        <f t="shared" si="88"/>
        <v>10.43</v>
      </c>
      <c r="DC974">
        <f t="shared" si="89"/>
        <v>0</v>
      </c>
    </row>
    <row r="975" spans="1:107">
      <c r="A975">
        <f>ROW(Source!A1197)</f>
        <v>1197</v>
      </c>
      <c r="B975">
        <v>33525518</v>
      </c>
      <c r="C975">
        <v>33639900</v>
      </c>
      <c r="D975">
        <v>29174913</v>
      </c>
      <c r="E975">
        <v>1</v>
      </c>
      <c r="F975">
        <v>1</v>
      </c>
      <c r="G975">
        <v>1</v>
      </c>
      <c r="H975">
        <v>2</v>
      </c>
      <c r="I975" t="s">
        <v>606</v>
      </c>
      <c r="J975" t="s">
        <v>607</v>
      </c>
      <c r="K975" t="s">
        <v>608</v>
      </c>
      <c r="L975">
        <v>1368</v>
      </c>
      <c r="N975">
        <v>1011</v>
      </c>
      <c r="O975" t="s">
        <v>585</v>
      </c>
      <c r="P975" t="s">
        <v>585</v>
      </c>
      <c r="Q975">
        <v>1</v>
      </c>
      <c r="W975">
        <v>0</v>
      </c>
      <c r="X975">
        <v>458544584</v>
      </c>
      <c r="Y975">
        <v>4.58</v>
      </c>
      <c r="AA975">
        <v>0</v>
      </c>
      <c r="AB975">
        <v>908.31</v>
      </c>
      <c r="AC975">
        <v>367.72</v>
      </c>
      <c r="AD975">
        <v>0</v>
      </c>
      <c r="AE975">
        <v>0</v>
      </c>
      <c r="AF975">
        <v>87.17</v>
      </c>
      <c r="AG975">
        <v>11.6</v>
      </c>
      <c r="AH975">
        <v>0</v>
      </c>
      <c r="AI975">
        <v>1</v>
      </c>
      <c r="AJ975">
        <v>10.42</v>
      </c>
      <c r="AK975">
        <v>31.7</v>
      </c>
      <c r="AL975">
        <v>1</v>
      </c>
      <c r="AN975">
        <v>0</v>
      </c>
      <c r="AO975">
        <v>1</v>
      </c>
      <c r="AP975">
        <v>0</v>
      </c>
      <c r="AQ975">
        <v>0</v>
      </c>
      <c r="AR975">
        <v>0</v>
      </c>
      <c r="AS975" t="s">
        <v>3</v>
      </c>
      <c r="AT975">
        <v>4.58</v>
      </c>
      <c r="AU975" t="s">
        <v>3</v>
      </c>
      <c r="AV975">
        <v>0</v>
      </c>
      <c r="AW975">
        <v>2</v>
      </c>
      <c r="AX975">
        <v>33639911</v>
      </c>
      <c r="AY975">
        <v>1</v>
      </c>
      <c r="AZ975">
        <v>0</v>
      </c>
      <c r="BA975">
        <v>952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Y975*Source!I1197</f>
        <v>4.9784600000000001</v>
      </c>
      <c r="CY975">
        <f>AB975</f>
        <v>908.31</v>
      </c>
      <c r="CZ975">
        <f>AF975</f>
        <v>87.17</v>
      </c>
      <c r="DA975">
        <f>AJ975</f>
        <v>10.42</v>
      </c>
      <c r="DB975">
        <f t="shared" si="88"/>
        <v>399.24</v>
      </c>
      <c r="DC975">
        <f t="shared" si="89"/>
        <v>53.13</v>
      </c>
    </row>
    <row r="976" spans="1:107">
      <c r="A976">
        <f>ROW(Source!A1197)</f>
        <v>1197</v>
      </c>
      <c r="B976">
        <v>33525518</v>
      </c>
      <c r="C976">
        <v>33639900</v>
      </c>
      <c r="D976">
        <v>29109671</v>
      </c>
      <c r="E976">
        <v>1</v>
      </c>
      <c r="F976">
        <v>1</v>
      </c>
      <c r="G976">
        <v>1</v>
      </c>
      <c r="H976">
        <v>3</v>
      </c>
      <c r="I976" t="s">
        <v>436</v>
      </c>
      <c r="J976" t="s">
        <v>438</v>
      </c>
      <c r="K976" t="s">
        <v>437</v>
      </c>
      <c r="L976">
        <v>1327</v>
      </c>
      <c r="N976">
        <v>1005</v>
      </c>
      <c r="O976" t="s">
        <v>184</v>
      </c>
      <c r="P976" t="s">
        <v>184</v>
      </c>
      <c r="Q976">
        <v>1</v>
      </c>
      <c r="W976">
        <v>0</v>
      </c>
      <c r="X976">
        <v>1862876160</v>
      </c>
      <c r="Y976">
        <v>103</v>
      </c>
      <c r="AA976">
        <v>258.70999999999998</v>
      </c>
      <c r="AB976">
        <v>0</v>
      </c>
      <c r="AC976">
        <v>0</v>
      </c>
      <c r="AD976">
        <v>0</v>
      </c>
      <c r="AE976">
        <v>51.95</v>
      </c>
      <c r="AF976">
        <v>0</v>
      </c>
      <c r="AG976">
        <v>0</v>
      </c>
      <c r="AH976">
        <v>0</v>
      </c>
      <c r="AI976">
        <v>4.9800000000000004</v>
      </c>
      <c r="AJ976">
        <v>1</v>
      </c>
      <c r="AK976">
        <v>1</v>
      </c>
      <c r="AL976">
        <v>1</v>
      </c>
      <c r="AN976">
        <v>0</v>
      </c>
      <c r="AO976">
        <v>1</v>
      </c>
      <c r="AP976">
        <v>0</v>
      </c>
      <c r="AQ976">
        <v>0</v>
      </c>
      <c r="AR976">
        <v>0</v>
      </c>
      <c r="AS976" t="s">
        <v>3</v>
      </c>
      <c r="AT976">
        <v>103</v>
      </c>
      <c r="AU976" t="s">
        <v>3</v>
      </c>
      <c r="AV976">
        <v>0</v>
      </c>
      <c r="AW976">
        <v>2</v>
      </c>
      <c r="AX976">
        <v>33639912</v>
      </c>
      <c r="AY976">
        <v>1</v>
      </c>
      <c r="AZ976">
        <v>0</v>
      </c>
      <c r="BA976">
        <v>953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Y976*Source!I1197</f>
        <v>111.961</v>
      </c>
      <c r="CY976">
        <f>AA976</f>
        <v>258.70999999999998</v>
      </c>
      <c r="CZ976">
        <f>AE976</f>
        <v>51.95</v>
      </c>
      <c r="DA976">
        <f>AI976</f>
        <v>4.9800000000000004</v>
      </c>
      <c r="DB976">
        <f t="shared" si="88"/>
        <v>5350.85</v>
      </c>
      <c r="DC976">
        <f t="shared" si="89"/>
        <v>0</v>
      </c>
    </row>
    <row r="977" spans="1:107">
      <c r="A977">
        <f>ROW(Source!A1198)</f>
        <v>1198</v>
      </c>
      <c r="B977">
        <v>33525518</v>
      </c>
      <c r="C977">
        <v>35800833</v>
      </c>
      <c r="D977">
        <v>29364679</v>
      </c>
      <c r="E977">
        <v>1</v>
      </c>
      <c r="F977">
        <v>1</v>
      </c>
      <c r="G977">
        <v>1</v>
      </c>
      <c r="H977">
        <v>1</v>
      </c>
      <c r="I977" t="s">
        <v>705</v>
      </c>
      <c r="J977" t="s">
        <v>3</v>
      </c>
      <c r="K977" t="s">
        <v>706</v>
      </c>
      <c r="L977">
        <v>1369</v>
      </c>
      <c r="N977">
        <v>1013</v>
      </c>
      <c r="O977" t="s">
        <v>579</v>
      </c>
      <c r="P977" t="s">
        <v>579</v>
      </c>
      <c r="Q977">
        <v>1</v>
      </c>
      <c r="W977">
        <v>0</v>
      </c>
      <c r="X977">
        <v>931378261</v>
      </c>
      <c r="Y977">
        <v>94.4</v>
      </c>
      <c r="AA977">
        <v>0</v>
      </c>
      <c r="AB977">
        <v>0</v>
      </c>
      <c r="AC977">
        <v>0</v>
      </c>
      <c r="AD977">
        <v>282.02999999999997</v>
      </c>
      <c r="AE977">
        <v>0</v>
      </c>
      <c r="AF977">
        <v>0</v>
      </c>
      <c r="AG977">
        <v>0</v>
      </c>
      <c r="AH977">
        <v>282.02999999999997</v>
      </c>
      <c r="AI977">
        <v>1</v>
      </c>
      <c r="AJ977">
        <v>1</v>
      </c>
      <c r="AK977">
        <v>1</v>
      </c>
      <c r="AL977">
        <v>1</v>
      </c>
      <c r="AN977">
        <v>0</v>
      </c>
      <c r="AO977">
        <v>1</v>
      </c>
      <c r="AP977">
        <v>0</v>
      </c>
      <c r="AQ977">
        <v>0</v>
      </c>
      <c r="AR977">
        <v>0</v>
      </c>
      <c r="AS977" t="s">
        <v>3</v>
      </c>
      <c r="AT977">
        <v>94.4</v>
      </c>
      <c r="AU977" t="s">
        <v>3</v>
      </c>
      <c r="AV977">
        <v>1</v>
      </c>
      <c r="AW977">
        <v>2</v>
      </c>
      <c r="AX977">
        <v>35800834</v>
      </c>
      <c r="AY977">
        <v>1</v>
      </c>
      <c r="AZ977">
        <v>0</v>
      </c>
      <c r="BA977">
        <v>954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Y977*Source!I1198</f>
        <v>7.5520000000000005</v>
      </c>
      <c r="CY977">
        <f>AD977</f>
        <v>282.02999999999997</v>
      </c>
      <c r="CZ977">
        <f>AH977</f>
        <v>282.02999999999997</v>
      </c>
      <c r="DA977">
        <f>AL977</f>
        <v>1</v>
      </c>
      <c r="DB977">
        <f t="shared" si="88"/>
        <v>26623.63</v>
      </c>
      <c r="DC977">
        <f t="shared" si="89"/>
        <v>0</v>
      </c>
    </row>
    <row r="978" spans="1:107">
      <c r="A978">
        <f>ROW(Source!A1198)</f>
        <v>1198</v>
      </c>
      <c r="B978">
        <v>33525518</v>
      </c>
      <c r="C978">
        <v>35800833</v>
      </c>
      <c r="D978">
        <v>121548</v>
      </c>
      <c r="E978">
        <v>1</v>
      </c>
      <c r="F978">
        <v>1</v>
      </c>
      <c r="G978">
        <v>1</v>
      </c>
      <c r="H978">
        <v>1</v>
      </c>
      <c r="I978" t="s">
        <v>30</v>
      </c>
      <c r="J978" t="s">
        <v>3</v>
      </c>
      <c r="K978" t="s">
        <v>580</v>
      </c>
      <c r="L978">
        <v>608254</v>
      </c>
      <c r="N978">
        <v>1013</v>
      </c>
      <c r="O978" t="s">
        <v>581</v>
      </c>
      <c r="P978" t="s">
        <v>581</v>
      </c>
      <c r="Q978">
        <v>1</v>
      </c>
      <c r="W978">
        <v>0</v>
      </c>
      <c r="X978">
        <v>-185737400</v>
      </c>
      <c r="Y978">
        <v>0.2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1</v>
      </c>
      <c r="AJ978">
        <v>1</v>
      </c>
      <c r="AK978">
        <v>1</v>
      </c>
      <c r="AL978">
        <v>1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0.2</v>
      </c>
      <c r="AU978" t="s">
        <v>3</v>
      </c>
      <c r="AV978">
        <v>2</v>
      </c>
      <c r="AW978">
        <v>2</v>
      </c>
      <c r="AX978">
        <v>35800835</v>
      </c>
      <c r="AY978">
        <v>1</v>
      </c>
      <c r="AZ978">
        <v>0</v>
      </c>
      <c r="BA978">
        <v>955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Y978*Source!I1198</f>
        <v>1.6E-2</v>
      </c>
      <c r="CY978">
        <f>AD978</f>
        <v>0</v>
      </c>
      <c r="CZ978">
        <f>AH978</f>
        <v>0</v>
      </c>
      <c r="DA978">
        <f>AL978</f>
        <v>1</v>
      </c>
      <c r="DB978">
        <f t="shared" si="88"/>
        <v>0</v>
      </c>
      <c r="DC978">
        <f t="shared" si="89"/>
        <v>0</v>
      </c>
    </row>
    <row r="979" spans="1:107">
      <c r="A979">
        <f>ROW(Source!A1198)</f>
        <v>1198</v>
      </c>
      <c r="B979">
        <v>33525518</v>
      </c>
      <c r="C979">
        <v>35800833</v>
      </c>
      <c r="D979">
        <v>29172362</v>
      </c>
      <c r="E979">
        <v>1</v>
      </c>
      <c r="F979">
        <v>1</v>
      </c>
      <c r="G979">
        <v>1</v>
      </c>
      <c r="H979">
        <v>2</v>
      </c>
      <c r="I979" t="s">
        <v>707</v>
      </c>
      <c r="J979" t="s">
        <v>708</v>
      </c>
      <c r="K979" t="s">
        <v>709</v>
      </c>
      <c r="L979">
        <v>1368</v>
      </c>
      <c r="N979">
        <v>1011</v>
      </c>
      <c r="O979" t="s">
        <v>585</v>
      </c>
      <c r="P979" t="s">
        <v>585</v>
      </c>
      <c r="Q979">
        <v>1</v>
      </c>
      <c r="W979">
        <v>0</v>
      </c>
      <c r="X979">
        <v>2071614860</v>
      </c>
      <c r="Y979">
        <v>0.2</v>
      </c>
      <c r="AA979">
        <v>0</v>
      </c>
      <c r="AB979">
        <v>1089.32</v>
      </c>
      <c r="AC979">
        <v>427.95</v>
      </c>
      <c r="AD979">
        <v>0</v>
      </c>
      <c r="AE979">
        <v>0</v>
      </c>
      <c r="AF979">
        <v>134.65</v>
      </c>
      <c r="AG979">
        <v>13.5</v>
      </c>
      <c r="AH979">
        <v>0</v>
      </c>
      <c r="AI979">
        <v>1</v>
      </c>
      <c r="AJ979">
        <v>8.09</v>
      </c>
      <c r="AK979">
        <v>31.7</v>
      </c>
      <c r="AL979">
        <v>1</v>
      </c>
      <c r="AN979">
        <v>0</v>
      </c>
      <c r="AO979">
        <v>1</v>
      </c>
      <c r="AP979">
        <v>0</v>
      </c>
      <c r="AQ979">
        <v>0</v>
      </c>
      <c r="AR979">
        <v>0</v>
      </c>
      <c r="AS979" t="s">
        <v>3</v>
      </c>
      <c r="AT979">
        <v>0.2</v>
      </c>
      <c r="AU979" t="s">
        <v>3</v>
      </c>
      <c r="AV979">
        <v>0</v>
      </c>
      <c r="AW979">
        <v>2</v>
      </c>
      <c r="AX979">
        <v>35800836</v>
      </c>
      <c r="AY979">
        <v>1</v>
      </c>
      <c r="AZ979">
        <v>0</v>
      </c>
      <c r="BA979">
        <v>956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Y979*Source!I1198</f>
        <v>1.6E-2</v>
      </c>
      <c r="CY979">
        <f>AB979</f>
        <v>1089.32</v>
      </c>
      <c r="CZ979">
        <f>AF979</f>
        <v>134.65</v>
      </c>
      <c r="DA979">
        <f>AJ979</f>
        <v>8.09</v>
      </c>
      <c r="DB979">
        <f t="shared" si="88"/>
        <v>26.93</v>
      </c>
      <c r="DC979">
        <f t="shared" si="89"/>
        <v>2.7</v>
      </c>
    </row>
    <row r="980" spans="1:107">
      <c r="A980">
        <f>ROW(Source!A1198)</f>
        <v>1198</v>
      </c>
      <c r="B980">
        <v>33525518</v>
      </c>
      <c r="C980">
        <v>35800833</v>
      </c>
      <c r="D980">
        <v>29174913</v>
      </c>
      <c r="E980">
        <v>1</v>
      </c>
      <c r="F980">
        <v>1</v>
      </c>
      <c r="G980">
        <v>1</v>
      </c>
      <c r="H980">
        <v>2</v>
      </c>
      <c r="I980" t="s">
        <v>606</v>
      </c>
      <c r="J980" t="s">
        <v>607</v>
      </c>
      <c r="K980" t="s">
        <v>608</v>
      </c>
      <c r="L980">
        <v>1368</v>
      </c>
      <c r="N980">
        <v>1011</v>
      </c>
      <c r="O980" t="s">
        <v>585</v>
      </c>
      <c r="P980" t="s">
        <v>585</v>
      </c>
      <c r="Q980">
        <v>1</v>
      </c>
      <c r="W980">
        <v>0</v>
      </c>
      <c r="X980">
        <v>458544584</v>
      </c>
      <c r="Y980">
        <v>0.2</v>
      </c>
      <c r="AA980">
        <v>0</v>
      </c>
      <c r="AB980">
        <v>908.31</v>
      </c>
      <c r="AC980">
        <v>367.72</v>
      </c>
      <c r="AD980">
        <v>0</v>
      </c>
      <c r="AE980">
        <v>0</v>
      </c>
      <c r="AF980">
        <v>87.17</v>
      </c>
      <c r="AG980">
        <v>11.6</v>
      </c>
      <c r="AH980">
        <v>0</v>
      </c>
      <c r="AI980">
        <v>1</v>
      </c>
      <c r="AJ980">
        <v>10.42</v>
      </c>
      <c r="AK980">
        <v>31.7</v>
      </c>
      <c r="AL980">
        <v>1</v>
      </c>
      <c r="AN980">
        <v>0</v>
      </c>
      <c r="AO980">
        <v>1</v>
      </c>
      <c r="AP980">
        <v>0</v>
      </c>
      <c r="AQ980">
        <v>0</v>
      </c>
      <c r="AR980">
        <v>0</v>
      </c>
      <c r="AS980" t="s">
        <v>3</v>
      </c>
      <c r="AT980">
        <v>0.2</v>
      </c>
      <c r="AU980" t="s">
        <v>3</v>
      </c>
      <c r="AV980">
        <v>0</v>
      </c>
      <c r="AW980">
        <v>2</v>
      </c>
      <c r="AX980">
        <v>35800837</v>
      </c>
      <c r="AY980">
        <v>1</v>
      </c>
      <c r="AZ980">
        <v>0</v>
      </c>
      <c r="BA980">
        <v>957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Y980*Source!I1198</f>
        <v>1.6E-2</v>
      </c>
      <c r="CY980">
        <f>AB980</f>
        <v>908.31</v>
      </c>
      <c r="CZ980">
        <f>AF980</f>
        <v>87.17</v>
      </c>
      <c r="DA980">
        <f>AJ980</f>
        <v>10.42</v>
      </c>
      <c r="DB980">
        <f t="shared" si="88"/>
        <v>17.43</v>
      </c>
      <c r="DC980">
        <f t="shared" si="89"/>
        <v>2.3199999999999998</v>
      </c>
    </row>
    <row r="981" spans="1:107">
      <c r="A981">
        <f>ROW(Source!A1198)</f>
        <v>1198</v>
      </c>
      <c r="B981">
        <v>33525518</v>
      </c>
      <c r="C981">
        <v>35800833</v>
      </c>
      <c r="D981">
        <v>29164111</v>
      </c>
      <c r="E981">
        <v>1</v>
      </c>
      <c r="F981">
        <v>1</v>
      </c>
      <c r="G981">
        <v>1</v>
      </c>
      <c r="H981">
        <v>3</v>
      </c>
      <c r="I981" t="s">
        <v>769</v>
      </c>
      <c r="J981" t="s">
        <v>770</v>
      </c>
      <c r="K981" t="s">
        <v>771</v>
      </c>
      <c r="L981">
        <v>1355</v>
      </c>
      <c r="N981">
        <v>1010</v>
      </c>
      <c r="O981" t="s">
        <v>144</v>
      </c>
      <c r="P981" t="s">
        <v>144</v>
      </c>
      <c r="Q981">
        <v>100</v>
      </c>
      <c r="W981">
        <v>0</v>
      </c>
      <c r="X981">
        <v>-1689080274</v>
      </c>
      <c r="Y981">
        <v>1.02</v>
      </c>
      <c r="AA981">
        <v>783</v>
      </c>
      <c r="AB981">
        <v>0</v>
      </c>
      <c r="AC981">
        <v>0</v>
      </c>
      <c r="AD981">
        <v>0</v>
      </c>
      <c r="AE981">
        <v>100</v>
      </c>
      <c r="AF981">
        <v>0</v>
      </c>
      <c r="AG981">
        <v>0</v>
      </c>
      <c r="AH981">
        <v>0</v>
      </c>
      <c r="AI981">
        <v>7.83</v>
      </c>
      <c r="AJ981">
        <v>1</v>
      </c>
      <c r="AK981">
        <v>1</v>
      </c>
      <c r="AL981">
        <v>1</v>
      </c>
      <c r="AN981">
        <v>0</v>
      </c>
      <c r="AO981">
        <v>1</v>
      </c>
      <c r="AP981">
        <v>0</v>
      </c>
      <c r="AQ981">
        <v>0</v>
      </c>
      <c r="AR981">
        <v>0</v>
      </c>
      <c r="AS981" t="s">
        <v>3</v>
      </c>
      <c r="AT981">
        <v>1.02</v>
      </c>
      <c r="AU981" t="s">
        <v>3</v>
      </c>
      <c r="AV981">
        <v>0</v>
      </c>
      <c r="AW981">
        <v>2</v>
      </c>
      <c r="AX981">
        <v>35800838</v>
      </c>
      <c r="AY981">
        <v>1</v>
      </c>
      <c r="AZ981">
        <v>0</v>
      </c>
      <c r="BA981">
        <v>958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Y981*Source!I1198</f>
        <v>8.1600000000000006E-2</v>
      </c>
      <c r="CY981">
        <f>AA981</f>
        <v>783</v>
      </c>
      <c r="CZ981">
        <f>AE981</f>
        <v>100</v>
      </c>
      <c r="DA981">
        <f>AI981</f>
        <v>7.83</v>
      </c>
      <c r="DB981">
        <f t="shared" si="88"/>
        <v>102</v>
      </c>
      <c r="DC981">
        <f t="shared" si="89"/>
        <v>0</v>
      </c>
    </row>
    <row r="982" spans="1:107">
      <c r="A982">
        <f>ROW(Source!A1198)</f>
        <v>1198</v>
      </c>
      <c r="B982">
        <v>33525518</v>
      </c>
      <c r="C982">
        <v>35800833</v>
      </c>
      <c r="D982">
        <v>29170536</v>
      </c>
      <c r="E982">
        <v>1</v>
      </c>
      <c r="F982">
        <v>1</v>
      </c>
      <c r="G982">
        <v>1</v>
      </c>
      <c r="H982">
        <v>3</v>
      </c>
      <c r="I982" t="s">
        <v>286</v>
      </c>
      <c r="J982" t="s">
        <v>288</v>
      </c>
      <c r="K982" t="s">
        <v>287</v>
      </c>
      <c r="L982">
        <v>1354</v>
      </c>
      <c r="N982">
        <v>1010</v>
      </c>
      <c r="O982" t="s">
        <v>238</v>
      </c>
      <c r="P982" t="s">
        <v>238</v>
      </c>
      <c r="Q982">
        <v>1</v>
      </c>
      <c r="W982">
        <v>0</v>
      </c>
      <c r="X982">
        <v>1401979595</v>
      </c>
      <c r="Y982">
        <v>100</v>
      </c>
      <c r="AA982">
        <v>392.48</v>
      </c>
      <c r="AB982">
        <v>0</v>
      </c>
      <c r="AC982">
        <v>0</v>
      </c>
      <c r="AD982">
        <v>0</v>
      </c>
      <c r="AE982">
        <v>162.18</v>
      </c>
      <c r="AF982">
        <v>0</v>
      </c>
      <c r="AG982">
        <v>0</v>
      </c>
      <c r="AH982">
        <v>0</v>
      </c>
      <c r="AI982">
        <v>2.42</v>
      </c>
      <c r="AJ982">
        <v>1</v>
      </c>
      <c r="AK982">
        <v>1</v>
      </c>
      <c r="AL982">
        <v>1</v>
      </c>
      <c r="AN982">
        <v>0</v>
      </c>
      <c r="AO982">
        <v>0</v>
      </c>
      <c r="AP982">
        <v>0</v>
      </c>
      <c r="AQ982">
        <v>0</v>
      </c>
      <c r="AR982">
        <v>0</v>
      </c>
      <c r="AS982" t="s">
        <v>3</v>
      </c>
      <c r="AT982">
        <v>100</v>
      </c>
      <c r="AU982" t="s">
        <v>3</v>
      </c>
      <c r="AV982">
        <v>0</v>
      </c>
      <c r="AW982">
        <v>1</v>
      </c>
      <c r="AX982">
        <v>-1</v>
      </c>
      <c r="AY982">
        <v>0</v>
      </c>
      <c r="AZ982">
        <v>0</v>
      </c>
      <c r="BA982" t="s">
        <v>3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Y982*Source!I1198</f>
        <v>8</v>
      </c>
      <c r="CY982">
        <f>AA982</f>
        <v>392.48</v>
      </c>
      <c r="CZ982">
        <f>AE982</f>
        <v>162.18</v>
      </c>
      <c r="DA982">
        <f>AI982</f>
        <v>2.42</v>
      </c>
      <c r="DB982">
        <f t="shared" si="88"/>
        <v>16218</v>
      </c>
      <c r="DC982">
        <f t="shared" si="89"/>
        <v>0</v>
      </c>
    </row>
    <row r="983" spans="1:107">
      <c r="A983">
        <f>ROW(Source!A1198)</f>
        <v>1198</v>
      </c>
      <c r="B983">
        <v>33525518</v>
      </c>
      <c r="C983">
        <v>35800833</v>
      </c>
      <c r="D983">
        <v>29171808</v>
      </c>
      <c r="E983">
        <v>1</v>
      </c>
      <c r="F983">
        <v>1</v>
      </c>
      <c r="G983">
        <v>1</v>
      </c>
      <c r="H983">
        <v>3</v>
      </c>
      <c r="I983" t="s">
        <v>722</v>
      </c>
      <c r="J983" t="s">
        <v>723</v>
      </c>
      <c r="K983" t="s">
        <v>724</v>
      </c>
      <c r="L983">
        <v>1374</v>
      </c>
      <c r="N983">
        <v>1013</v>
      </c>
      <c r="O983" t="s">
        <v>725</v>
      </c>
      <c r="P983" t="s">
        <v>725</v>
      </c>
      <c r="Q983">
        <v>1</v>
      </c>
      <c r="W983">
        <v>0</v>
      </c>
      <c r="X983">
        <v>-915781824</v>
      </c>
      <c r="Y983">
        <v>18.73</v>
      </c>
      <c r="AA983">
        <v>1</v>
      </c>
      <c r="AB983">
        <v>0</v>
      </c>
      <c r="AC983">
        <v>0</v>
      </c>
      <c r="AD983">
        <v>0</v>
      </c>
      <c r="AE983">
        <v>1</v>
      </c>
      <c r="AF983">
        <v>0</v>
      </c>
      <c r="AG983">
        <v>0</v>
      </c>
      <c r="AH983">
        <v>0</v>
      </c>
      <c r="AI983">
        <v>1</v>
      </c>
      <c r="AJ983">
        <v>1</v>
      </c>
      <c r="AK983">
        <v>1</v>
      </c>
      <c r="AL983">
        <v>1</v>
      </c>
      <c r="AN983">
        <v>0</v>
      </c>
      <c r="AO983">
        <v>1</v>
      </c>
      <c r="AP983">
        <v>0</v>
      </c>
      <c r="AQ983">
        <v>0</v>
      </c>
      <c r="AR983">
        <v>0</v>
      </c>
      <c r="AS983" t="s">
        <v>3</v>
      </c>
      <c r="AT983">
        <v>18.73</v>
      </c>
      <c r="AU983" t="s">
        <v>3</v>
      </c>
      <c r="AV983">
        <v>0</v>
      </c>
      <c r="AW983">
        <v>2</v>
      </c>
      <c r="AX983">
        <v>35800839</v>
      </c>
      <c r="AY983">
        <v>1</v>
      </c>
      <c r="AZ983">
        <v>0</v>
      </c>
      <c r="BA983">
        <v>959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Y983*Source!I1198</f>
        <v>1.4984000000000002</v>
      </c>
      <c r="CY983">
        <f>AA983</f>
        <v>1</v>
      </c>
      <c r="CZ983">
        <f>AE983</f>
        <v>1</v>
      </c>
      <c r="DA983">
        <f>AI983</f>
        <v>1</v>
      </c>
      <c r="DB983">
        <f t="shared" si="88"/>
        <v>18.73</v>
      </c>
      <c r="DC983">
        <f t="shared" si="89"/>
        <v>0</v>
      </c>
    </row>
    <row r="984" spans="1:107">
      <c r="A984">
        <f>ROW(Source!A1237)</f>
        <v>1237</v>
      </c>
      <c r="B984">
        <v>33525518</v>
      </c>
      <c r="C984">
        <v>33621554</v>
      </c>
      <c r="D984">
        <v>18408291</v>
      </c>
      <c r="E984">
        <v>1</v>
      </c>
      <c r="F984">
        <v>1</v>
      </c>
      <c r="G984">
        <v>1</v>
      </c>
      <c r="H984">
        <v>1</v>
      </c>
      <c r="I984" t="s">
        <v>641</v>
      </c>
      <c r="J984" t="s">
        <v>3</v>
      </c>
      <c r="K984" t="s">
        <v>642</v>
      </c>
      <c r="L984">
        <v>1369</v>
      </c>
      <c r="N984">
        <v>1013</v>
      </c>
      <c r="O984" t="s">
        <v>579</v>
      </c>
      <c r="P984" t="s">
        <v>579</v>
      </c>
      <c r="Q984">
        <v>1</v>
      </c>
      <c r="W984">
        <v>0</v>
      </c>
      <c r="X984">
        <v>1933892413</v>
      </c>
      <c r="Y984">
        <v>37.44</v>
      </c>
      <c r="AA984">
        <v>0</v>
      </c>
      <c r="AB984">
        <v>0</v>
      </c>
      <c r="AC984">
        <v>0</v>
      </c>
      <c r="AD984">
        <v>232.28</v>
      </c>
      <c r="AE984">
        <v>0</v>
      </c>
      <c r="AF984">
        <v>0</v>
      </c>
      <c r="AG984">
        <v>0</v>
      </c>
      <c r="AH984">
        <v>232.28</v>
      </c>
      <c r="AI984">
        <v>1</v>
      </c>
      <c r="AJ984">
        <v>1</v>
      </c>
      <c r="AK984">
        <v>1</v>
      </c>
      <c r="AL984">
        <v>1</v>
      </c>
      <c r="AN984">
        <v>0</v>
      </c>
      <c r="AO984">
        <v>1</v>
      </c>
      <c r="AP984">
        <v>0</v>
      </c>
      <c r="AQ984">
        <v>0</v>
      </c>
      <c r="AR984">
        <v>0</v>
      </c>
      <c r="AS984" t="s">
        <v>3</v>
      </c>
      <c r="AT984">
        <v>37.44</v>
      </c>
      <c r="AU984" t="s">
        <v>3</v>
      </c>
      <c r="AV984">
        <v>1</v>
      </c>
      <c r="AW984">
        <v>2</v>
      </c>
      <c r="AX984">
        <v>33621562</v>
      </c>
      <c r="AY984">
        <v>1</v>
      </c>
      <c r="AZ984">
        <v>0</v>
      </c>
      <c r="BA984">
        <v>960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Y984*Source!I1237</f>
        <v>3.0326399999999998</v>
      </c>
      <c r="CY984">
        <f>AD984</f>
        <v>232.28</v>
      </c>
      <c r="CZ984">
        <f>AH984</f>
        <v>232.28</v>
      </c>
      <c r="DA984">
        <f>AL984</f>
        <v>1</v>
      </c>
      <c r="DB984">
        <f t="shared" si="88"/>
        <v>8696.56</v>
      </c>
      <c r="DC984">
        <f t="shared" si="89"/>
        <v>0</v>
      </c>
    </row>
    <row r="985" spans="1:107">
      <c r="A985">
        <f>ROW(Source!A1237)</f>
        <v>1237</v>
      </c>
      <c r="B985">
        <v>33525518</v>
      </c>
      <c r="C985">
        <v>33621554</v>
      </c>
      <c r="D985">
        <v>121548</v>
      </c>
      <c r="E985">
        <v>1</v>
      </c>
      <c r="F985">
        <v>1</v>
      </c>
      <c r="G985">
        <v>1</v>
      </c>
      <c r="H985">
        <v>1</v>
      </c>
      <c r="I985" t="s">
        <v>30</v>
      </c>
      <c r="J985" t="s">
        <v>3</v>
      </c>
      <c r="K985" t="s">
        <v>580</v>
      </c>
      <c r="L985">
        <v>608254</v>
      </c>
      <c r="N985">
        <v>1013</v>
      </c>
      <c r="O985" t="s">
        <v>581</v>
      </c>
      <c r="P985" t="s">
        <v>581</v>
      </c>
      <c r="Q985">
        <v>1</v>
      </c>
      <c r="W985">
        <v>0</v>
      </c>
      <c r="X985">
        <v>-185737400</v>
      </c>
      <c r="Y985">
        <v>6.7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1</v>
      </c>
      <c r="AJ985">
        <v>1</v>
      </c>
      <c r="AK985">
        <v>1</v>
      </c>
      <c r="AL985">
        <v>1</v>
      </c>
      <c r="AN985">
        <v>0</v>
      </c>
      <c r="AO985">
        <v>1</v>
      </c>
      <c r="AP985">
        <v>0</v>
      </c>
      <c r="AQ985">
        <v>0</v>
      </c>
      <c r="AR985">
        <v>0</v>
      </c>
      <c r="AS985" t="s">
        <v>3</v>
      </c>
      <c r="AT985">
        <v>6.7</v>
      </c>
      <c r="AU985" t="s">
        <v>3</v>
      </c>
      <c r="AV985">
        <v>2</v>
      </c>
      <c r="AW985">
        <v>2</v>
      </c>
      <c r="AX985">
        <v>33621563</v>
      </c>
      <c r="AY985">
        <v>1</v>
      </c>
      <c r="AZ985">
        <v>0</v>
      </c>
      <c r="BA985">
        <v>961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Y985*Source!I1237</f>
        <v>0.54270000000000007</v>
      </c>
      <c r="CY985">
        <f>AD985</f>
        <v>0</v>
      </c>
      <c r="CZ985">
        <f>AH985</f>
        <v>0</v>
      </c>
      <c r="DA985">
        <f>AL985</f>
        <v>1</v>
      </c>
      <c r="DB985">
        <f t="shared" si="88"/>
        <v>0</v>
      </c>
      <c r="DC985">
        <f t="shared" si="89"/>
        <v>0</v>
      </c>
    </row>
    <row r="986" spans="1:107">
      <c r="A986">
        <f>ROW(Source!A1237)</f>
        <v>1237</v>
      </c>
      <c r="B986">
        <v>33525518</v>
      </c>
      <c r="C986">
        <v>33621554</v>
      </c>
      <c r="D986">
        <v>29172710</v>
      </c>
      <c r="E986">
        <v>1</v>
      </c>
      <c r="F986">
        <v>1</v>
      </c>
      <c r="G986">
        <v>1</v>
      </c>
      <c r="H986">
        <v>2</v>
      </c>
      <c r="I986" t="s">
        <v>600</v>
      </c>
      <c r="J986" t="s">
        <v>601</v>
      </c>
      <c r="K986" t="s">
        <v>602</v>
      </c>
      <c r="L986">
        <v>1368</v>
      </c>
      <c r="N986">
        <v>1011</v>
      </c>
      <c r="O986" t="s">
        <v>585</v>
      </c>
      <c r="P986" t="s">
        <v>585</v>
      </c>
      <c r="Q986">
        <v>1</v>
      </c>
      <c r="W986">
        <v>0</v>
      </c>
      <c r="X986">
        <v>-1676841219</v>
      </c>
      <c r="Y986">
        <v>6.7</v>
      </c>
      <c r="AA986">
        <v>0</v>
      </c>
      <c r="AB986">
        <v>522.87</v>
      </c>
      <c r="AC986">
        <v>318.89999999999998</v>
      </c>
      <c r="AD986">
        <v>0</v>
      </c>
      <c r="AE986">
        <v>0</v>
      </c>
      <c r="AF986">
        <v>46.56</v>
      </c>
      <c r="AG986">
        <v>10.06</v>
      </c>
      <c r="AH986">
        <v>0</v>
      </c>
      <c r="AI986">
        <v>1</v>
      </c>
      <c r="AJ986">
        <v>11.23</v>
      </c>
      <c r="AK986">
        <v>31.7</v>
      </c>
      <c r="AL986">
        <v>1</v>
      </c>
      <c r="AN986">
        <v>0</v>
      </c>
      <c r="AO986">
        <v>1</v>
      </c>
      <c r="AP986">
        <v>0</v>
      </c>
      <c r="AQ986">
        <v>0</v>
      </c>
      <c r="AR986">
        <v>0</v>
      </c>
      <c r="AS986" t="s">
        <v>3</v>
      </c>
      <c r="AT986">
        <v>6.7</v>
      </c>
      <c r="AU986" t="s">
        <v>3</v>
      </c>
      <c r="AV986">
        <v>0</v>
      </c>
      <c r="AW986">
        <v>2</v>
      </c>
      <c r="AX986">
        <v>33621564</v>
      </c>
      <c r="AY986">
        <v>1</v>
      </c>
      <c r="AZ986">
        <v>0</v>
      </c>
      <c r="BA986">
        <v>962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Y986*Source!I1237</f>
        <v>0.54270000000000007</v>
      </c>
      <c r="CY986">
        <f>AB986</f>
        <v>522.87</v>
      </c>
      <c r="CZ986">
        <f>AF986</f>
        <v>46.56</v>
      </c>
      <c r="DA986">
        <f>AJ986</f>
        <v>11.23</v>
      </c>
      <c r="DB986">
        <f t="shared" si="88"/>
        <v>311.95</v>
      </c>
      <c r="DC986">
        <f t="shared" si="89"/>
        <v>67.400000000000006</v>
      </c>
    </row>
    <row r="987" spans="1:107">
      <c r="A987">
        <f>ROW(Source!A1237)</f>
        <v>1237</v>
      </c>
      <c r="B987">
        <v>33525518</v>
      </c>
      <c r="C987">
        <v>33621554</v>
      </c>
      <c r="D987">
        <v>29173472</v>
      </c>
      <c r="E987">
        <v>1</v>
      </c>
      <c r="F987">
        <v>1</v>
      </c>
      <c r="G987">
        <v>1</v>
      </c>
      <c r="H987">
        <v>2</v>
      </c>
      <c r="I987" t="s">
        <v>643</v>
      </c>
      <c r="J987" t="s">
        <v>644</v>
      </c>
      <c r="K987" t="s">
        <v>645</v>
      </c>
      <c r="L987">
        <v>1368</v>
      </c>
      <c r="N987">
        <v>1011</v>
      </c>
      <c r="O987" t="s">
        <v>585</v>
      </c>
      <c r="P987" t="s">
        <v>585</v>
      </c>
      <c r="Q987">
        <v>1</v>
      </c>
      <c r="W987">
        <v>0</v>
      </c>
      <c r="X987">
        <v>275932499</v>
      </c>
      <c r="Y987">
        <v>13</v>
      </c>
      <c r="AA987">
        <v>0</v>
      </c>
      <c r="AB987">
        <v>12.75</v>
      </c>
      <c r="AC987">
        <v>0</v>
      </c>
      <c r="AD987">
        <v>0</v>
      </c>
      <c r="AE987">
        <v>0</v>
      </c>
      <c r="AF987">
        <v>3</v>
      </c>
      <c r="AG987">
        <v>0</v>
      </c>
      <c r="AH987">
        <v>0</v>
      </c>
      <c r="AI987">
        <v>1</v>
      </c>
      <c r="AJ987">
        <v>4.25</v>
      </c>
      <c r="AK987">
        <v>31.7</v>
      </c>
      <c r="AL987">
        <v>1</v>
      </c>
      <c r="AN987">
        <v>0</v>
      </c>
      <c r="AO987">
        <v>1</v>
      </c>
      <c r="AP987">
        <v>0</v>
      </c>
      <c r="AQ987">
        <v>0</v>
      </c>
      <c r="AR987">
        <v>0</v>
      </c>
      <c r="AS987" t="s">
        <v>3</v>
      </c>
      <c r="AT987">
        <v>13</v>
      </c>
      <c r="AU987" t="s">
        <v>3</v>
      </c>
      <c r="AV987">
        <v>0</v>
      </c>
      <c r="AW987">
        <v>2</v>
      </c>
      <c r="AX987">
        <v>33621565</v>
      </c>
      <c r="AY987">
        <v>1</v>
      </c>
      <c r="AZ987">
        <v>0</v>
      </c>
      <c r="BA987">
        <v>963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Y987*Source!I1237</f>
        <v>1.0529999999999999</v>
      </c>
      <c r="CY987">
        <f>AB987</f>
        <v>12.75</v>
      </c>
      <c r="CZ987">
        <f>AF987</f>
        <v>3</v>
      </c>
      <c r="DA987">
        <f>AJ987</f>
        <v>4.25</v>
      </c>
      <c r="DB987">
        <f t="shared" si="88"/>
        <v>39</v>
      </c>
      <c r="DC987">
        <f t="shared" si="89"/>
        <v>0</v>
      </c>
    </row>
    <row r="988" spans="1:107">
      <c r="A988">
        <f>ROW(Source!A1237)</f>
        <v>1237</v>
      </c>
      <c r="B988">
        <v>33525518</v>
      </c>
      <c r="C988">
        <v>33621554</v>
      </c>
      <c r="D988">
        <v>29174913</v>
      </c>
      <c r="E988">
        <v>1</v>
      </c>
      <c r="F988">
        <v>1</v>
      </c>
      <c r="G988">
        <v>1</v>
      </c>
      <c r="H988">
        <v>2</v>
      </c>
      <c r="I988" t="s">
        <v>606</v>
      </c>
      <c r="J988" t="s">
        <v>607</v>
      </c>
      <c r="K988" t="s">
        <v>608</v>
      </c>
      <c r="L988">
        <v>1368</v>
      </c>
      <c r="N988">
        <v>1011</v>
      </c>
      <c r="O988" t="s">
        <v>585</v>
      </c>
      <c r="P988" t="s">
        <v>585</v>
      </c>
      <c r="Q988">
        <v>1</v>
      </c>
      <c r="W988">
        <v>0</v>
      </c>
      <c r="X988">
        <v>458544584</v>
      </c>
      <c r="Y988">
        <v>0.35</v>
      </c>
      <c r="AA988">
        <v>0</v>
      </c>
      <c r="AB988">
        <v>908.31</v>
      </c>
      <c r="AC988">
        <v>367.72</v>
      </c>
      <c r="AD988">
        <v>0</v>
      </c>
      <c r="AE988">
        <v>0</v>
      </c>
      <c r="AF988">
        <v>87.17</v>
      </c>
      <c r="AG988">
        <v>11.6</v>
      </c>
      <c r="AH988">
        <v>0</v>
      </c>
      <c r="AI988">
        <v>1</v>
      </c>
      <c r="AJ988">
        <v>10.42</v>
      </c>
      <c r="AK988">
        <v>31.7</v>
      </c>
      <c r="AL988">
        <v>1</v>
      </c>
      <c r="AN988">
        <v>0</v>
      </c>
      <c r="AO988">
        <v>1</v>
      </c>
      <c r="AP988">
        <v>0</v>
      </c>
      <c r="AQ988">
        <v>0</v>
      </c>
      <c r="AR988">
        <v>0</v>
      </c>
      <c r="AS988" t="s">
        <v>3</v>
      </c>
      <c r="AT988">
        <v>0.35</v>
      </c>
      <c r="AU988" t="s">
        <v>3</v>
      </c>
      <c r="AV988">
        <v>0</v>
      </c>
      <c r="AW988">
        <v>2</v>
      </c>
      <c r="AX988">
        <v>33621566</v>
      </c>
      <c r="AY988">
        <v>1</v>
      </c>
      <c r="AZ988">
        <v>0</v>
      </c>
      <c r="BA988">
        <v>964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Y988*Source!I1237</f>
        <v>2.835E-2</v>
      </c>
      <c r="CY988">
        <f>AB988</f>
        <v>908.31</v>
      </c>
      <c r="CZ988">
        <f>AF988</f>
        <v>87.17</v>
      </c>
      <c r="DA988">
        <f>AJ988</f>
        <v>10.42</v>
      </c>
      <c r="DB988">
        <f t="shared" si="88"/>
        <v>30.51</v>
      </c>
      <c r="DC988">
        <f t="shared" si="89"/>
        <v>4.0599999999999996</v>
      </c>
    </row>
    <row r="989" spans="1:107">
      <c r="A989">
        <f>ROW(Source!A1237)</f>
        <v>1237</v>
      </c>
      <c r="B989">
        <v>33525518</v>
      </c>
      <c r="C989">
        <v>33621554</v>
      </c>
      <c r="D989">
        <v>29114687</v>
      </c>
      <c r="E989">
        <v>1</v>
      </c>
      <c r="F989">
        <v>1</v>
      </c>
      <c r="G989">
        <v>1</v>
      </c>
      <c r="H989">
        <v>3</v>
      </c>
      <c r="I989" t="s">
        <v>646</v>
      </c>
      <c r="J989" t="s">
        <v>647</v>
      </c>
      <c r="K989" t="s">
        <v>648</v>
      </c>
      <c r="L989">
        <v>1348</v>
      </c>
      <c r="N989">
        <v>1009</v>
      </c>
      <c r="O989" t="s">
        <v>28</v>
      </c>
      <c r="P989" t="s">
        <v>28</v>
      </c>
      <c r="Q989">
        <v>1000</v>
      </c>
      <c r="W989">
        <v>0</v>
      </c>
      <c r="X989">
        <v>157955001</v>
      </c>
      <c r="Y989">
        <v>1.8E-3</v>
      </c>
      <c r="AA989">
        <v>103711.14</v>
      </c>
      <c r="AB989">
        <v>0</v>
      </c>
      <c r="AC989">
        <v>0</v>
      </c>
      <c r="AD989">
        <v>0</v>
      </c>
      <c r="AE989">
        <v>16974</v>
      </c>
      <c r="AF989">
        <v>0</v>
      </c>
      <c r="AG989">
        <v>0</v>
      </c>
      <c r="AH989">
        <v>0</v>
      </c>
      <c r="AI989">
        <v>6.11</v>
      </c>
      <c r="AJ989">
        <v>1</v>
      </c>
      <c r="AK989">
        <v>1</v>
      </c>
      <c r="AL989">
        <v>1</v>
      </c>
      <c r="AN989">
        <v>0</v>
      </c>
      <c r="AO989">
        <v>1</v>
      </c>
      <c r="AP989">
        <v>0</v>
      </c>
      <c r="AQ989">
        <v>0</v>
      </c>
      <c r="AR989">
        <v>0</v>
      </c>
      <c r="AS989" t="s">
        <v>3</v>
      </c>
      <c r="AT989">
        <v>1.8E-3</v>
      </c>
      <c r="AU989" t="s">
        <v>3</v>
      </c>
      <c r="AV989">
        <v>0</v>
      </c>
      <c r="AW989">
        <v>2</v>
      </c>
      <c r="AX989">
        <v>33621567</v>
      </c>
      <c r="AY989">
        <v>1</v>
      </c>
      <c r="AZ989">
        <v>0</v>
      </c>
      <c r="BA989">
        <v>965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Y989*Source!I1237</f>
        <v>1.4579999999999999E-4</v>
      </c>
      <c r="CY989">
        <f>AA989</f>
        <v>103711.14</v>
      </c>
      <c r="CZ989">
        <f>AE989</f>
        <v>16974</v>
      </c>
      <c r="DA989">
        <f>AI989</f>
        <v>6.11</v>
      </c>
      <c r="DB989">
        <f t="shared" si="88"/>
        <v>30.55</v>
      </c>
      <c r="DC989">
        <f t="shared" si="89"/>
        <v>0</v>
      </c>
    </row>
    <row r="990" spans="1:107">
      <c r="A990">
        <f>ROW(Source!A1237)</f>
        <v>1237</v>
      </c>
      <c r="B990">
        <v>33525518</v>
      </c>
      <c r="C990">
        <v>33621554</v>
      </c>
      <c r="D990">
        <v>29115292</v>
      </c>
      <c r="E990">
        <v>1</v>
      </c>
      <c r="F990">
        <v>1</v>
      </c>
      <c r="G990">
        <v>1</v>
      </c>
      <c r="H990">
        <v>3</v>
      </c>
      <c r="I990" t="s">
        <v>649</v>
      </c>
      <c r="J990" t="s">
        <v>650</v>
      </c>
      <c r="K990" t="s">
        <v>651</v>
      </c>
      <c r="L990">
        <v>1339</v>
      </c>
      <c r="N990">
        <v>1007</v>
      </c>
      <c r="O990" t="s">
        <v>591</v>
      </c>
      <c r="P990" t="s">
        <v>591</v>
      </c>
      <c r="Q990">
        <v>1</v>
      </c>
      <c r="W990">
        <v>0</v>
      </c>
      <c r="X990">
        <v>582810497</v>
      </c>
      <c r="Y990">
        <v>1.24</v>
      </c>
      <c r="AA990">
        <v>26287.8</v>
      </c>
      <c r="AB990">
        <v>0</v>
      </c>
      <c r="AC990">
        <v>0</v>
      </c>
      <c r="AD990">
        <v>0</v>
      </c>
      <c r="AE990">
        <v>4478.33</v>
      </c>
      <c r="AF990">
        <v>0</v>
      </c>
      <c r="AG990">
        <v>0</v>
      </c>
      <c r="AH990">
        <v>0</v>
      </c>
      <c r="AI990">
        <v>5.87</v>
      </c>
      <c r="AJ990">
        <v>1</v>
      </c>
      <c r="AK990">
        <v>1</v>
      </c>
      <c r="AL990">
        <v>1</v>
      </c>
      <c r="AN990">
        <v>0</v>
      </c>
      <c r="AO990">
        <v>1</v>
      </c>
      <c r="AP990">
        <v>0</v>
      </c>
      <c r="AQ990">
        <v>0</v>
      </c>
      <c r="AR990">
        <v>0</v>
      </c>
      <c r="AS990" t="s">
        <v>3</v>
      </c>
      <c r="AT990">
        <v>1.24</v>
      </c>
      <c r="AU990" t="s">
        <v>3</v>
      </c>
      <c r="AV990">
        <v>0</v>
      </c>
      <c r="AW990">
        <v>2</v>
      </c>
      <c r="AX990">
        <v>33621568</v>
      </c>
      <c r="AY990">
        <v>1</v>
      </c>
      <c r="AZ990">
        <v>0</v>
      </c>
      <c r="BA990">
        <v>966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Y990*Source!I1237</f>
        <v>0.10044</v>
      </c>
      <c r="CY990">
        <f>AA990</f>
        <v>26287.8</v>
      </c>
      <c r="CZ990">
        <f>AE990</f>
        <v>4478.33</v>
      </c>
      <c r="DA990">
        <f>AI990</f>
        <v>5.87</v>
      </c>
      <c r="DB990">
        <f t="shared" si="88"/>
        <v>5553.13</v>
      </c>
      <c r="DC990">
        <f t="shared" si="89"/>
        <v>0</v>
      </c>
    </row>
    <row r="991" spans="1:107">
      <c r="A991">
        <f>ROW(Source!A1238)</f>
        <v>1238</v>
      </c>
      <c r="B991">
        <v>33525518</v>
      </c>
      <c r="C991">
        <v>33621569</v>
      </c>
      <c r="D991">
        <v>18410542</v>
      </c>
      <c r="E991">
        <v>1</v>
      </c>
      <c r="F991">
        <v>1</v>
      </c>
      <c r="G991">
        <v>1</v>
      </c>
      <c r="H991">
        <v>1</v>
      </c>
      <c r="I991" t="s">
        <v>801</v>
      </c>
      <c r="J991" t="s">
        <v>3</v>
      </c>
      <c r="K991" t="s">
        <v>802</v>
      </c>
      <c r="L991">
        <v>1369</v>
      </c>
      <c r="N991">
        <v>1013</v>
      </c>
      <c r="O991" t="s">
        <v>579</v>
      </c>
      <c r="P991" t="s">
        <v>579</v>
      </c>
      <c r="Q991">
        <v>1</v>
      </c>
      <c r="W991">
        <v>0</v>
      </c>
      <c r="X991">
        <v>1415306217</v>
      </c>
      <c r="Y991">
        <v>42.4</v>
      </c>
      <c r="AA991">
        <v>0</v>
      </c>
      <c r="AB991">
        <v>0</v>
      </c>
      <c r="AC991">
        <v>0</v>
      </c>
      <c r="AD991">
        <v>236.26</v>
      </c>
      <c r="AE991">
        <v>0</v>
      </c>
      <c r="AF991">
        <v>0</v>
      </c>
      <c r="AG991">
        <v>0</v>
      </c>
      <c r="AH991">
        <v>236.26</v>
      </c>
      <c r="AI991">
        <v>1</v>
      </c>
      <c r="AJ991">
        <v>1</v>
      </c>
      <c r="AK991">
        <v>1</v>
      </c>
      <c r="AL991">
        <v>1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3</v>
      </c>
      <c r="AT991">
        <v>42.4</v>
      </c>
      <c r="AU991" t="s">
        <v>3</v>
      </c>
      <c r="AV991">
        <v>1</v>
      </c>
      <c r="AW991">
        <v>2</v>
      </c>
      <c r="AX991">
        <v>33621575</v>
      </c>
      <c r="AY991">
        <v>1</v>
      </c>
      <c r="AZ991">
        <v>0</v>
      </c>
      <c r="BA991">
        <v>967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Y991*Source!I1238</f>
        <v>3.4344000000000001</v>
      </c>
      <c r="CY991">
        <f>AD991</f>
        <v>236.26</v>
      </c>
      <c r="CZ991">
        <f>AH991</f>
        <v>236.26</v>
      </c>
      <c r="DA991">
        <f>AL991</f>
        <v>1</v>
      </c>
      <c r="DB991">
        <f t="shared" si="88"/>
        <v>10017.42</v>
      </c>
      <c r="DC991">
        <f t="shared" si="89"/>
        <v>0</v>
      </c>
    </row>
    <row r="992" spans="1:107">
      <c r="A992">
        <f>ROW(Source!A1238)</f>
        <v>1238</v>
      </c>
      <c r="B992">
        <v>33525518</v>
      </c>
      <c r="C992">
        <v>33621569</v>
      </c>
      <c r="D992">
        <v>121548</v>
      </c>
      <c r="E992">
        <v>1</v>
      </c>
      <c r="F992">
        <v>1</v>
      </c>
      <c r="G992">
        <v>1</v>
      </c>
      <c r="H992">
        <v>1</v>
      </c>
      <c r="I992" t="s">
        <v>30</v>
      </c>
      <c r="J992" t="s">
        <v>3</v>
      </c>
      <c r="K992" t="s">
        <v>580</v>
      </c>
      <c r="L992">
        <v>608254</v>
      </c>
      <c r="N992">
        <v>1013</v>
      </c>
      <c r="O992" t="s">
        <v>581</v>
      </c>
      <c r="P992" t="s">
        <v>581</v>
      </c>
      <c r="Q992">
        <v>1</v>
      </c>
      <c r="W992">
        <v>0</v>
      </c>
      <c r="X992">
        <v>-185737400</v>
      </c>
      <c r="Y992">
        <v>0.35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1</v>
      </c>
      <c r="AJ992">
        <v>1</v>
      </c>
      <c r="AK992">
        <v>1</v>
      </c>
      <c r="AL992">
        <v>1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3</v>
      </c>
      <c r="AT992">
        <v>0.35</v>
      </c>
      <c r="AU992" t="s">
        <v>3</v>
      </c>
      <c r="AV992">
        <v>2</v>
      </c>
      <c r="AW992">
        <v>2</v>
      </c>
      <c r="AX992">
        <v>33621576</v>
      </c>
      <c r="AY992">
        <v>1</v>
      </c>
      <c r="AZ992">
        <v>0</v>
      </c>
      <c r="BA992">
        <v>968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Y992*Source!I1238</f>
        <v>2.835E-2</v>
      </c>
      <c r="CY992">
        <f>AD992</f>
        <v>0</v>
      </c>
      <c r="CZ992">
        <f>AH992</f>
        <v>0</v>
      </c>
      <c r="DA992">
        <f>AL992</f>
        <v>1</v>
      </c>
      <c r="DB992">
        <f t="shared" si="88"/>
        <v>0</v>
      </c>
      <c r="DC992">
        <f t="shared" si="89"/>
        <v>0</v>
      </c>
    </row>
    <row r="993" spans="1:107">
      <c r="A993">
        <f>ROW(Source!A1238)</f>
        <v>1238</v>
      </c>
      <c r="B993">
        <v>33525518</v>
      </c>
      <c r="C993">
        <v>33621569</v>
      </c>
      <c r="D993">
        <v>29110859</v>
      </c>
      <c r="E993">
        <v>1</v>
      </c>
      <c r="F993">
        <v>1</v>
      </c>
      <c r="G993">
        <v>1</v>
      </c>
      <c r="H993">
        <v>3</v>
      </c>
      <c r="I993" t="s">
        <v>803</v>
      </c>
      <c r="J993" t="s">
        <v>804</v>
      </c>
      <c r="K993" t="s">
        <v>805</v>
      </c>
      <c r="L993">
        <v>1327</v>
      </c>
      <c r="N993">
        <v>1005</v>
      </c>
      <c r="O993" t="s">
        <v>184</v>
      </c>
      <c r="P993" t="s">
        <v>184</v>
      </c>
      <c r="Q993">
        <v>1</v>
      </c>
      <c r="W993">
        <v>0</v>
      </c>
      <c r="X993">
        <v>-455008899</v>
      </c>
      <c r="Y993">
        <v>102</v>
      </c>
      <c r="AA993">
        <v>384.41</v>
      </c>
      <c r="AB993">
        <v>0</v>
      </c>
      <c r="AC993">
        <v>0</v>
      </c>
      <c r="AD993">
        <v>0</v>
      </c>
      <c r="AE993">
        <v>59.97</v>
      </c>
      <c r="AF993">
        <v>0</v>
      </c>
      <c r="AG993">
        <v>0</v>
      </c>
      <c r="AH993">
        <v>0</v>
      </c>
      <c r="AI993">
        <v>6.41</v>
      </c>
      <c r="AJ993">
        <v>1</v>
      </c>
      <c r="AK993">
        <v>1</v>
      </c>
      <c r="AL993">
        <v>1</v>
      </c>
      <c r="AN993">
        <v>0</v>
      </c>
      <c r="AO993">
        <v>1</v>
      </c>
      <c r="AP993">
        <v>0</v>
      </c>
      <c r="AQ993">
        <v>0</v>
      </c>
      <c r="AR993">
        <v>0</v>
      </c>
      <c r="AS993" t="s">
        <v>3</v>
      </c>
      <c r="AT993">
        <v>102</v>
      </c>
      <c r="AU993" t="s">
        <v>3</v>
      </c>
      <c r="AV993">
        <v>0</v>
      </c>
      <c r="AW993">
        <v>2</v>
      </c>
      <c r="AX993">
        <v>33621579</v>
      </c>
      <c r="AY993">
        <v>1</v>
      </c>
      <c r="AZ993">
        <v>0</v>
      </c>
      <c r="BA993">
        <v>971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Y993*Source!I1238</f>
        <v>8.2620000000000005</v>
      </c>
      <c r="CY993">
        <f>AA993</f>
        <v>384.41</v>
      </c>
      <c r="CZ993">
        <f>AE993</f>
        <v>59.97</v>
      </c>
      <c r="DA993">
        <f>AI993</f>
        <v>6.41</v>
      </c>
      <c r="DB993">
        <f t="shared" si="88"/>
        <v>6116.94</v>
      </c>
      <c r="DC993">
        <f t="shared" si="89"/>
        <v>0</v>
      </c>
    </row>
    <row r="994" spans="1:107">
      <c r="A994">
        <f>ROW(Source!A1238)</f>
        <v>1238</v>
      </c>
      <c r="B994">
        <v>33525518</v>
      </c>
      <c r="C994">
        <v>33621569</v>
      </c>
      <c r="D994">
        <v>29111241</v>
      </c>
      <c r="E994">
        <v>1</v>
      </c>
      <c r="F994">
        <v>1</v>
      </c>
      <c r="G994">
        <v>1</v>
      </c>
      <c r="H994">
        <v>3</v>
      </c>
      <c r="I994" t="s">
        <v>667</v>
      </c>
      <c r="J994" t="s">
        <v>668</v>
      </c>
      <c r="K994" t="s">
        <v>669</v>
      </c>
      <c r="L994">
        <v>1346</v>
      </c>
      <c r="N994">
        <v>1009</v>
      </c>
      <c r="O994" t="s">
        <v>191</v>
      </c>
      <c r="P994" t="s">
        <v>191</v>
      </c>
      <c r="Q994">
        <v>1</v>
      </c>
      <c r="W994">
        <v>0</v>
      </c>
      <c r="X994">
        <v>1781035667</v>
      </c>
      <c r="Y994">
        <v>50</v>
      </c>
      <c r="AA994">
        <v>167.08</v>
      </c>
      <c r="AB994">
        <v>0</v>
      </c>
      <c r="AC994">
        <v>0</v>
      </c>
      <c r="AD994">
        <v>0</v>
      </c>
      <c r="AE994">
        <v>8.35</v>
      </c>
      <c r="AF994">
        <v>0</v>
      </c>
      <c r="AG994">
        <v>0</v>
      </c>
      <c r="AH994">
        <v>0</v>
      </c>
      <c r="AI994">
        <v>20.010000000000002</v>
      </c>
      <c r="AJ994">
        <v>1</v>
      </c>
      <c r="AK994">
        <v>1</v>
      </c>
      <c r="AL994">
        <v>1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3</v>
      </c>
      <c r="AT994">
        <v>50</v>
      </c>
      <c r="AU994" t="s">
        <v>3</v>
      </c>
      <c r="AV994">
        <v>0</v>
      </c>
      <c r="AW994">
        <v>2</v>
      </c>
      <c r="AX994">
        <v>33621580</v>
      </c>
      <c r="AY994">
        <v>1</v>
      </c>
      <c r="AZ994">
        <v>0</v>
      </c>
      <c r="BA994">
        <v>972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Y994*Source!I1238</f>
        <v>4.05</v>
      </c>
      <c r="CY994">
        <f>AA994</f>
        <v>167.08</v>
      </c>
      <c r="CZ994">
        <f>AE994</f>
        <v>8.35</v>
      </c>
      <c r="DA994">
        <f>AI994</f>
        <v>20.010000000000002</v>
      </c>
      <c r="DB994">
        <f t="shared" si="88"/>
        <v>417.5</v>
      </c>
      <c r="DC994">
        <f t="shared" si="89"/>
        <v>0</v>
      </c>
    </row>
    <row r="995" spans="1:107">
      <c r="A995">
        <f>ROW(Source!A1238)</f>
        <v>1238</v>
      </c>
      <c r="B995">
        <v>33525518</v>
      </c>
      <c r="C995">
        <v>33621569</v>
      </c>
      <c r="D995">
        <v>29107800</v>
      </c>
      <c r="E995">
        <v>1</v>
      </c>
      <c r="F995">
        <v>1</v>
      </c>
      <c r="G995">
        <v>1</v>
      </c>
      <c r="H995">
        <v>3</v>
      </c>
      <c r="I995" t="s">
        <v>620</v>
      </c>
      <c r="J995" t="s">
        <v>621</v>
      </c>
      <c r="K995" t="s">
        <v>622</v>
      </c>
      <c r="L995">
        <v>1346</v>
      </c>
      <c r="N995">
        <v>1009</v>
      </c>
      <c r="O995" t="s">
        <v>191</v>
      </c>
      <c r="P995" t="s">
        <v>191</v>
      </c>
      <c r="Q995">
        <v>1</v>
      </c>
      <c r="W995">
        <v>0</v>
      </c>
      <c r="X995">
        <v>-1570619850</v>
      </c>
      <c r="Y995">
        <v>0.5</v>
      </c>
      <c r="AA995">
        <v>46.61</v>
      </c>
      <c r="AB995">
        <v>0</v>
      </c>
      <c r="AC995">
        <v>0</v>
      </c>
      <c r="AD995">
        <v>0</v>
      </c>
      <c r="AE995">
        <v>1.81</v>
      </c>
      <c r="AF995">
        <v>0</v>
      </c>
      <c r="AG995">
        <v>0</v>
      </c>
      <c r="AH995">
        <v>0</v>
      </c>
      <c r="AI995">
        <v>25.75</v>
      </c>
      <c r="AJ995">
        <v>1</v>
      </c>
      <c r="AK995">
        <v>1</v>
      </c>
      <c r="AL995">
        <v>1</v>
      </c>
      <c r="AN995">
        <v>0</v>
      </c>
      <c r="AO995">
        <v>1</v>
      </c>
      <c r="AP995">
        <v>0</v>
      </c>
      <c r="AQ995">
        <v>0</v>
      </c>
      <c r="AR995">
        <v>0</v>
      </c>
      <c r="AS995" t="s">
        <v>3</v>
      </c>
      <c r="AT995">
        <v>0.5</v>
      </c>
      <c r="AU995" t="s">
        <v>3</v>
      </c>
      <c r="AV995">
        <v>0</v>
      </c>
      <c r="AW995">
        <v>2</v>
      </c>
      <c r="AX995">
        <v>33621581</v>
      </c>
      <c r="AY995">
        <v>1</v>
      </c>
      <c r="AZ995">
        <v>0</v>
      </c>
      <c r="BA995">
        <v>973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Y995*Source!I1238</f>
        <v>4.0500000000000001E-2</v>
      </c>
      <c r="CY995">
        <f>AA995</f>
        <v>46.61</v>
      </c>
      <c r="CZ995">
        <f>AE995</f>
        <v>1.81</v>
      </c>
      <c r="DA995">
        <f>AI995</f>
        <v>25.75</v>
      </c>
      <c r="DB995">
        <f t="shared" si="88"/>
        <v>0.91</v>
      </c>
      <c r="DC995">
        <f t="shared" si="89"/>
        <v>0</v>
      </c>
    </row>
    <row r="996" spans="1:107">
      <c r="A996">
        <f>ROW(Source!A1239)</f>
        <v>1239</v>
      </c>
      <c r="B996">
        <v>33525518</v>
      </c>
      <c r="C996">
        <v>33621582</v>
      </c>
      <c r="D996">
        <v>18416200</v>
      </c>
      <c r="E996">
        <v>1</v>
      </c>
      <c r="F996">
        <v>1</v>
      </c>
      <c r="G996">
        <v>1</v>
      </c>
      <c r="H996">
        <v>1</v>
      </c>
      <c r="I996" t="s">
        <v>665</v>
      </c>
      <c r="J996" t="s">
        <v>3</v>
      </c>
      <c r="K996" t="s">
        <v>666</v>
      </c>
      <c r="L996">
        <v>1369</v>
      </c>
      <c r="N996">
        <v>1013</v>
      </c>
      <c r="O996" t="s">
        <v>579</v>
      </c>
      <c r="P996" t="s">
        <v>579</v>
      </c>
      <c r="Q996">
        <v>1</v>
      </c>
      <c r="W996">
        <v>0</v>
      </c>
      <c r="X996">
        <v>-1663475933</v>
      </c>
      <c r="Y996">
        <v>8.99</v>
      </c>
      <c r="AA996">
        <v>0</v>
      </c>
      <c r="AB996">
        <v>0</v>
      </c>
      <c r="AC996">
        <v>0</v>
      </c>
      <c r="AD996">
        <v>277.48</v>
      </c>
      <c r="AE996">
        <v>0</v>
      </c>
      <c r="AF996">
        <v>0</v>
      </c>
      <c r="AG996">
        <v>0</v>
      </c>
      <c r="AH996">
        <v>277.48</v>
      </c>
      <c r="AI996">
        <v>1</v>
      </c>
      <c r="AJ996">
        <v>1</v>
      </c>
      <c r="AK996">
        <v>1</v>
      </c>
      <c r="AL996">
        <v>1</v>
      </c>
      <c r="AN996">
        <v>0</v>
      </c>
      <c r="AO996">
        <v>1</v>
      </c>
      <c r="AP996">
        <v>0</v>
      </c>
      <c r="AQ996">
        <v>0</v>
      </c>
      <c r="AR996">
        <v>0</v>
      </c>
      <c r="AS996" t="s">
        <v>3</v>
      </c>
      <c r="AT996">
        <v>8.99</v>
      </c>
      <c r="AU996" t="s">
        <v>3</v>
      </c>
      <c r="AV996">
        <v>1</v>
      </c>
      <c r="AW996">
        <v>2</v>
      </c>
      <c r="AX996">
        <v>33621586</v>
      </c>
      <c r="AY996">
        <v>1</v>
      </c>
      <c r="AZ996">
        <v>0</v>
      </c>
      <c r="BA996">
        <v>974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Y996*Source!I1239</f>
        <v>1.1687000000000001</v>
      </c>
      <c r="CY996">
        <f>AD996</f>
        <v>277.48</v>
      </c>
      <c r="CZ996">
        <f>AH996</f>
        <v>277.48</v>
      </c>
      <c r="DA996">
        <f>AL996</f>
        <v>1</v>
      </c>
      <c r="DB996">
        <f t="shared" si="88"/>
        <v>2494.5500000000002</v>
      </c>
      <c r="DC996">
        <f t="shared" si="89"/>
        <v>0</v>
      </c>
    </row>
    <row r="997" spans="1:107">
      <c r="A997">
        <f>ROW(Source!A1239)</f>
        <v>1239</v>
      </c>
      <c r="B997">
        <v>33525518</v>
      </c>
      <c r="C997">
        <v>33621582</v>
      </c>
      <c r="D997">
        <v>29111241</v>
      </c>
      <c r="E997">
        <v>1</v>
      </c>
      <c r="F997">
        <v>1</v>
      </c>
      <c r="G997">
        <v>1</v>
      </c>
      <c r="H997">
        <v>3</v>
      </c>
      <c r="I997" t="s">
        <v>667</v>
      </c>
      <c r="J997" t="s">
        <v>668</v>
      </c>
      <c r="K997" t="s">
        <v>669</v>
      </c>
      <c r="L997">
        <v>1346</v>
      </c>
      <c r="N997">
        <v>1009</v>
      </c>
      <c r="O997" t="s">
        <v>191</v>
      </c>
      <c r="P997" t="s">
        <v>191</v>
      </c>
      <c r="Q997">
        <v>1</v>
      </c>
      <c r="W997">
        <v>0</v>
      </c>
      <c r="X997">
        <v>1781035667</v>
      </c>
      <c r="Y997">
        <v>5.15</v>
      </c>
      <c r="AA997">
        <v>167.08</v>
      </c>
      <c r="AB997">
        <v>0</v>
      </c>
      <c r="AC997">
        <v>0</v>
      </c>
      <c r="AD997">
        <v>0</v>
      </c>
      <c r="AE997">
        <v>8.35</v>
      </c>
      <c r="AF997">
        <v>0</v>
      </c>
      <c r="AG997">
        <v>0</v>
      </c>
      <c r="AH997">
        <v>0</v>
      </c>
      <c r="AI997">
        <v>20.010000000000002</v>
      </c>
      <c r="AJ997">
        <v>1</v>
      </c>
      <c r="AK997">
        <v>1</v>
      </c>
      <c r="AL997">
        <v>1</v>
      </c>
      <c r="AN997">
        <v>0</v>
      </c>
      <c r="AO997">
        <v>1</v>
      </c>
      <c r="AP997">
        <v>0</v>
      </c>
      <c r="AQ997">
        <v>0</v>
      </c>
      <c r="AR997">
        <v>0</v>
      </c>
      <c r="AS997" t="s">
        <v>3</v>
      </c>
      <c r="AT997">
        <v>5.15</v>
      </c>
      <c r="AU997" t="s">
        <v>3</v>
      </c>
      <c r="AV997">
        <v>0</v>
      </c>
      <c r="AW997">
        <v>2</v>
      </c>
      <c r="AX997">
        <v>33621588</v>
      </c>
      <c r="AY997">
        <v>1</v>
      </c>
      <c r="AZ997">
        <v>0</v>
      </c>
      <c r="BA997">
        <v>976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Y997*Source!I1239</f>
        <v>0.6695000000000001</v>
      </c>
      <c r="CY997">
        <f>AA997</f>
        <v>167.08</v>
      </c>
      <c r="CZ997">
        <f>AE997</f>
        <v>8.35</v>
      </c>
      <c r="DA997">
        <f>AI997</f>
        <v>20.010000000000002</v>
      </c>
      <c r="DB997">
        <f t="shared" si="88"/>
        <v>43</v>
      </c>
      <c r="DC997">
        <f t="shared" si="89"/>
        <v>0</v>
      </c>
    </row>
    <row r="998" spans="1:107">
      <c r="A998">
        <f>ROW(Source!A1239)</f>
        <v>1239</v>
      </c>
      <c r="B998">
        <v>33525518</v>
      </c>
      <c r="C998">
        <v>33621582</v>
      </c>
      <c r="D998">
        <v>29110997</v>
      </c>
      <c r="E998">
        <v>1</v>
      </c>
      <c r="F998">
        <v>1</v>
      </c>
      <c r="G998">
        <v>1</v>
      </c>
      <c r="H998">
        <v>3</v>
      </c>
      <c r="I998" t="s">
        <v>670</v>
      </c>
      <c r="J998" t="s">
        <v>671</v>
      </c>
      <c r="K998" t="s">
        <v>672</v>
      </c>
      <c r="L998">
        <v>1301</v>
      </c>
      <c r="N998">
        <v>1003</v>
      </c>
      <c r="O998" t="s">
        <v>174</v>
      </c>
      <c r="P998" t="s">
        <v>174</v>
      </c>
      <c r="Q998">
        <v>1</v>
      </c>
      <c r="W998">
        <v>0</v>
      </c>
      <c r="X998">
        <v>1996222970</v>
      </c>
      <c r="Y998">
        <v>101</v>
      </c>
      <c r="AA998">
        <v>27.92</v>
      </c>
      <c r="AB998">
        <v>0</v>
      </c>
      <c r="AC998">
        <v>0</v>
      </c>
      <c r="AD998">
        <v>0</v>
      </c>
      <c r="AE998">
        <v>12.3</v>
      </c>
      <c r="AF998">
        <v>0</v>
      </c>
      <c r="AG998">
        <v>0</v>
      </c>
      <c r="AH998">
        <v>0</v>
      </c>
      <c r="AI998">
        <v>2.27</v>
      </c>
      <c r="AJ998">
        <v>1</v>
      </c>
      <c r="AK998">
        <v>1</v>
      </c>
      <c r="AL998">
        <v>1</v>
      </c>
      <c r="AN998">
        <v>0</v>
      </c>
      <c r="AO998">
        <v>1</v>
      </c>
      <c r="AP998">
        <v>0</v>
      </c>
      <c r="AQ998">
        <v>0</v>
      </c>
      <c r="AR998">
        <v>0</v>
      </c>
      <c r="AS998" t="s">
        <v>3</v>
      </c>
      <c r="AT998">
        <v>101</v>
      </c>
      <c r="AU998" t="s">
        <v>3</v>
      </c>
      <c r="AV998">
        <v>0</v>
      </c>
      <c r="AW998">
        <v>2</v>
      </c>
      <c r="AX998">
        <v>33621589</v>
      </c>
      <c r="AY998">
        <v>1</v>
      </c>
      <c r="AZ998">
        <v>0</v>
      </c>
      <c r="BA998">
        <v>977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Y998*Source!I1239</f>
        <v>13.13</v>
      </c>
      <c r="CY998">
        <f>AA998</f>
        <v>27.92</v>
      </c>
      <c r="CZ998">
        <f>AE998</f>
        <v>12.3</v>
      </c>
      <c r="DA998">
        <f>AI998</f>
        <v>2.27</v>
      </c>
      <c r="DB998">
        <f t="shared" si="88"/>
        <v>1242.3</v>
      </c>
      <c r="DC998">
        <f t="shared" si="89"/>
        <v>0</v>
      </c>
    </row>
    <row r="999" spans="1:107">
      <c r="A999">
        <f>ROW(Source!A1240)</f>
        <v>1240</v>
      </c>
      <c r="B999">
        <v>33525518</v>
      </c>
      <c r="C999">
        <v>33621590</v>
      </c>
      <c r="D999">
        <v>18411117</v>
      </c>
      <c r="E999">
        <v>1</v>
      </c>
      <c r="F999">
        <v>1</v>
      </c>
      <c r="G999">
        <v>1</v>
      </c>
      <c r="H999">
        <v>1</v>
      </c>
      <c r="I999" t="s">
        <v>806</v>
      </c>
      <c r="J999" t="s">
        <v>3</v>
      </c>
      <c r="K999" t="s">
        <v>807</v>
      </c>
      <c r="L999">
        <v>1369</v>
      </c>
      <c r="N999">
        <v>1013</v>
      </c>
      <c r="O999" t="s">
        <v>579</v>
      </c>
      <c r="P999" t="s">
        <v>579</v>
      </c>
      <c r="Q999">
        <v>1</v>
      </c>
      <c r="W999">
        <v>0</v>
      </c>
      <c r="X999">
        <v>-1739886638</v>
      </c>
      <c r="Y999">
        <v>16.32</v>
      </c>
      <c r="AA999">
        <v>0</v>
      </c>
      <c r="AB999">
        <v>0</v>
      </c>
      <c r="AC999">
        <v>0</v>
      </c>
      <c r="AD999">
        <v>273.5</v>
      </c>
      <c r="AE999">
        <v>0</v>
      </c>
      <c r="AF999">
        <v>0</v>
      </c>
      <c r="AG999">
        <v>0</v>
      </c>
      <c r="AH999">
        <v>273.5</v>
      </c>
      <c r="AI999">
        <v>1</v>
      </c>
      <c r="AJ999">
        <v>1</v>
      </c>
      <c r="AK999">
        <v>1</v>
      </c>
      <c r="AL999">
        <v>1</v>
      </c>
      <c r="AN999">
        <v>0</v>
      </c>
      <c r="AO999">
        <v>1</v>
      </c>
      <c r="AP999">
        <v>0</v>
      </c>
      <c r="AQ999">
        <v>0</v>
      </c>
      <c r="AR999">
        <v>0</v>
      </c>
      <c r="AS999" t="s">
        <v>3</v>
      </c>
      <c r="AT999">
        <v>16.32</v>
      </c>
      <c r="AU999" t="s">
        <v>3</v>
      </c>
      <c r="AV999">
        <v>1</v>
      </c>
      <c r="AW999">
        <v>2</v>
      </c>
      <c r="AX999">
        <v>33621597</v>
      </c>
      <c r="AY999">
        <v>1</v>
      </c>
      <c r="AZ999">
        <v>0</v>
      </c>
      <c r="BA999">
        <v>978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Y999*Source!I1240</f>
        <v>4.9645440000000001</v>
      </c>
      <c r="CY999">
        <f>AD999</f>
        <v>273.5</v>
      </c>
      <c r="CZ999">
        <f>AH999</f>
        <v>273.5</v>
      </c>
      <c r="DA999">
        <f>AL999</f>
        <v>1</v>
      </c>
      <c r="DB999">
        <f t="shared" si="88"/>
        <v>4463.5200000000004</v>
      </c>
      <c r="DC999">
        <f t="shared" si="89"/>
        <v>0</v>
      </c>
    </row>
    <row r="1000" spans="1:107">
      <c r="A1000">
        <f>ROW(Source!A1240)</f>
        <v>1240</v>
      </c>
      <c r="B1000">
        <v>33525518</v>
      </c>
      <c r="C1000">
        <v>33621590</v>
      </c>
      <c r="D1000">
        <v>121548</v>
      </c>
      <c r="E1000">
        <v>1</v>
      </c>
      <c r="F1000">
        <v>1</v>
      </c>
      <c r="G1000">
        <v>1</v>
      </c>
      <c r="H1000">
        <v>1</v>
      </c>
      <c r="I1000" t="s">
        <v>30</v>
      </c>
      <c r="J1000" t="s">
        <v>3</v>
      </c>
      <c r="K1000" t="s">
        <v>580</v>
      </c>
      <c r="L1000">
        <v>608254</v>
      </c>
      <c r="N1000">
        <v>1013</v>
      </c>
      <c r="O1000" t="s">
        <v>581</v>
      </c>
      <c r="P1000" t="s">
        <v>581</v>
      </c>
      <c r="Q1000">
        <v>1</v>
      </c>
      <c r="W1000">
        <v>0</v>
      </c>
      <c r="X1000">
        <v>-185737400</v>
      </c>
      <c r="Y1000">
        <v>0.01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1</v>
      </c>
      <c r="AJ1000">
        <v>1</v>
      </c>
      <c r="AK1000">
        <v>1</v>
      </c>
      <c r="AL1000">
        <v>1</v>
      </c>
      <c r="AN1000">
        <v>0</v>
      </c>
      <c r="AO1000">
        <v>1</v>
      </c>
      <c r="AP1000">
        <v>0</v>
      </c>
      <c r="AQ1000">
        <v>0</v>
      </c>
      <c r="AR1000">
        <v>0</v>
      </c>
      <c r="AS1000" t="s">
        <v>3</v>
      </c>
      <c r="AT1000">
        <v>0.01</v>
      </c>
      <c r="AU1000" t="s">
        <v>3</v>
      </c>
      <c r="AV1000">
        <v>2</v>
      </c>
      <c r="AW1000">
        <v>2</v>
      </c>
      <c r="AX1000">
        <v>33621598</v>
      </c>
      <c r="AY1000">
        <v>1</v>
      </c>
      <c r="AZ1000">
        <v>0</v>
      </c>
      <c r="BA1000">
        <v>979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Y1000*Source!I1240</f>
        <v>3.0420000000000004E-3</v>
      </c>
      <c r="CY1000">
        <f>AD1000</f>
        <v>0</v>
      </c>
      <c r="CZ1000">
        <f>AH1000</f>
        <v>0</v>
      </c>
      <c r="DA1000">
        <f>AL1000</f>
        <v>1</v>
      </c>
      <c r="DB1000">
        <f t="shared" si="88"/>
        <v>0</v>
      </c>
      <c r="DC1000">
        <f t="shared" si="89"/>
        <v>0</v>
      </c>
    </row>
    <row r="1001" spans="1:107">
      <c r="A1001">
        <f>ROW(Source!A1240)</f>
        <v>1240</v>
      </c>
      <c r="B1001">
        <v>33525518</v>
      </c>
      <c r="C1001">
        <v>33621590</v>
      </c>
      <c r="D1001">
        <v>29172556</v>
      </c>
      <c r="E1001">
        <v>1</v>
      </c>
      <c r="F1001">
        <v>1</v>
      </c>
      <c r="G1001">
        <v>1</v>
      </c>
      <c r="H1001">
        <v>2</v>
      </c>
      <c r="I1001" t="s">
        <v>582</v>
      </c>
      <c r="J1001" t="s">
        <v>583</v>
      </c>
      <c r="K1001" t="s">
        <v>584</v>
      </c>
      <c r="L1001">
        <v>1368</v>
      </c>
      <c r="N1001">
        <v>1011</v>
      </c>
      <c r="O1001" t="s">
        <v>585</v>
      </c>
      <c r="P1001" t="s">
        <v>585</v>
      </c>
      <c r="Q1001">
        <v>1</v>
      </c>
      <c r="W1001">
        <v>0</v>
      </c>
      <c r="X1001">
        <v>-1302720870</v>
      </c>
      <c r="Y1001">
        <v>0.01</v>
      </c>
      <c r="AA1001">
        <v>0</v>
      </c>
      <c r="AB1001">
        <v>445.46</v>
      </c>
      <c r="AC1001">
        <v>427.95</v>
      </c>
      <c r="AD1001">
        <v>0</v>
      </c>
      <c r="AE1001">
        <v>0</v>
      </c>
      <c r="AF1001">
        <v>31.26</v>
      </c>
      <c r="AG1001">
        <v>13.5</v>
      </c>
      <c r="AH1001">
        <v>0</v>
      </c>
      <c r="AI1001">
        <v>1</v>
      </c>
      <c r="AJ1001">
        <v>14.25</v>
      </c>
      <c r="AK1001">
        <v>31.7</v>
      </c>
      <c r="AL1001">
        <v>1</v>
      </c>
      <c r="AN1001">
        <v>0</v>
      </c>
      <c r="AO1001">
        <v>1</v>
      </c>
      <c r="AP1001">
        <v>0</v>
      </c>
      <c r="AQ1001">
        <v>0</v>
      </c>
      <c r="AR1001">
        <v>0</v>
      </c>
      <c r="AS1001" t="s">
        <v>3</v>
      </c>
      <c r="AT1001">
        <v>0.01</v>
      </c>
      <c r="AU1001" t="s">
        <v>3</v>
      </c>
      <c r="AV1001">
        <v>0</v>
      </c>
      <c r="AW1001">
        <v>2</v>
      </c>
      <c r="AX1001">
        <v>33621599</v>
      </c>
      <c r="AY1001">
        <v>1</v>
      </c>
      <c r="AZ1001">
        <v>0</v>
      </c>
      <c r="BA1001">
        <v>980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Y1001*Source!I1240</f>
        <v>3.0420000000000004E-3</v>
      </c>
      <c r="CY1001">
        <f>AB1001</f>
        <v>445.46</v>
      </c>
      <c r="CZ1001">
        <f>AF1001</f>
        <v>31.26</v>
      </c>
      <c r="DA1001">
        <f>AJ1001</f>
        <v>14.25</v>
      </c>
      <c r="DB1001">
        <f t="shared" si="88"/>
        <v>0.31</v>
      </c>
      <c r="DC1001">
        <f t="shared" si="89"/>
        <v>0.14000000000000001</v>
      </c>
    </row>
    <row r="1002" spans="1:107">
      <c r="A1002">
        <f>ROW(Source!A1240)</f>
        <v>1240</v>
      </c>
      <c r="B1002">
        <v>33525518</v>
      </c>
      <c r="C1002">
        <v>33621590</v>
      </c>
      <c r="D1002">
        <v>29174913</v>
      </c>
      <c r="E1002">
        <v>1</v>
      </c>
      <c r="F1002">
        <v>1</v>
      </c>
      <c r="G1002">
        <v>1</v>
      </c>
      <c r="H1002">
        <v>2</v>
      </c>
      <c r="I1002" t="s">
        <v>606</v>
      </c>
      <c r="J1002" t="s">
        <v>607</v>
      </c>
      <c r="K1002" t="s">
        <v>608</v>
      </c>
      <c r="L1002">
        <v>1368</v>
      </c>
      <c r="N1002">
        <v>1011</v>
      </c>
      <c r="O1002" t="s">
        <v>585</v>
      </c>
      <c r="P1002" t="s">
        <v>585</v>
      </c>
      <c r="Q1002">
        <v>1</v>
      </c>
      <c r="W1002">
        <v>0</v>
      </c>
      <c r="X1002">
        <v>458544584</v>
      </c>
      <c r="Y1002">
        <v>0.02</v>
      </c>
      <c r="AA1002">
        <v>0</v>
      </c>
      <c r="AB1002">
        <v>908.31</v>
      </c>
      <c r="AC1002">
        <v>367.72</v>
      </c>
      <c r="AD1002">
        <v>0</v>
      </c>
      <c r="AE1002">
        <v>0</v>
      </c>
      <c r="AF1002">
        <v>87.17</v>
      </c>
      <c r="AG1002">
        <v>11.6</v>
      </c>
      <c r="AH1002">
        <v>0</v>
      </c>
      <c r="AI1002">
        <v>1</v>
      </c>
      <c r="AJ1002">
        <v>10.42</v>
      </c>
      <c r="AK1002">
        <v>31.7</v>
      </c>
      <c r="AL1002">
        <v>1</v>
      </c>
      <c r="AN1002">
        <v>0</v>
      </c>
      <c r="AO1002">
        <v>1</v>
      </c>
      <c r="AP1002">
        <v>0</v>
      </c>
      <c r="AQ1002">
        <v>0</v>
      </c>
      <c r="AR1002">
        <v>0</v>
      </c>
      <c r="AS1002" t="s">
        <v>3</v>
      </c>
      <c r="AT1002">
        <v>0.02</v>
      </c>
      <c r="AU1002" t="s">
        <v>3</v>
      </c>
      <c r="AV1002">
        <v>0</v>
      </c>
      <c r="AW1002">
        <v>2</v>
      </c>
      <c r="AX1002">
        <v>33621600</v>
      </c>
      <c r="AY1002">
        <v>1</v>
      </c>
      <c r="AZ1002">
        <v>0</v>
      </c>
      <c r="BA1002">
        <v>981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Y1002*Source!I1240</f>
        <v>6.0840000000000009E-3</v>
      </c>
      <c r="CY1002">
        <f>AB1002</f>
        <v>908.31</v>
      </c>
      <c r="CZ1002">
        <f>AF1002</f>
        <v>87.17</v>
      </c>
      <c r="DA1002">
        <f>AJ1002</f>
        <v>10.42</v>
      </c>
      <c r="DB1002">
        <f t="shared" si="88"/>
        <v>1.74</v>
      </c>
      <c r="DC1002">
        <f t="shared" si="89"/>
        <v>0.23</v>
      </c>
    </row>
    <row r="1003" spans="1:107">
      <c r="A1003">
        <f>ROW(Source!A1240)</f>
        <v>1240</v>
      </c>
      <c r="B1003">
        <v>33525518</v>
      </c>
      <c r="C1003">
        <v>33621590</v>
      </c>
      <c r="D1003">
        <v>29107800</v>
      </c>
      <c r="E1003">
        <v>1</v>
      </c>
      <c r="F1003">
        <v>1</v>
      </c>
      <c r="G1003">
        <v>1</v>
      </c>
      <c r="H1003">
        <v>3</v>
      </c>
      <c r="I1003" t="s">
        <v>620</v>
      </c>
      <c r="J1003" t="s">
        <v>621</v>
      </c>
      <c r="K1003" t="s">
        <v>622</v>
      </c>
      <c r="L1003">
        <v>1346</v>
      </c>
      <c r="N1003">
        <v>1009</v>
      </c>
      <c r="O1003" t="s">
        <v>191</v>
      </c>
      <c r="P1003" t="s">
        <v>191</v>
      </c>
      <c r="Q1003">
        <v>1</v>
      </c>
      <c r="W1003">
        <v>0</v>
      </c>
      <c r="X1003">
        <v>-1570619850</v>
      </c>
      <c r="Y1003">
        <v>0.2</v>
      </c>
      <c r="AA1003">
        <v>46.61</v>
      </c>
      <c r="AB1003">
        <v>0</v>
      </c>
      <c r="AC1003">
        <v>0</v>
      </c>
      <c r="AD1003">
        <v>0</v>
      </c>
      <c r="AE1003">
        <v>1.81</v>
      </c>
      <c r="AF1003">
        <v>0</v>
      </c>
      <c r="AG1003">
        <v>0</v>
      </c>
      <c r="AH1003">
        <v>0</v>
      </c>
      <c r="AI1003">
        <v>25.75</v>
      </c>
      <c r="AJ1003">
        <v>1</v>
      </c>
      <c r="AK1003">
        <v>1</v>
      </c>
      <c r="AL1003">
        <v>1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3</v>
      </c>
      <c r="AT1003">
        <v>0.2</v>
      </c>
      <c r="AU1003" t="s">
        <v>3</v>
      </c>
      <c r="AV1003">
        <v>0</v>
      </c>
      <c r="AW1003">
        <v>2</v>
      </c>
      <c r="AX1003">
        <v>33621601</v>
      </c>
      <c r="AY1003">
        <v>1</v>
      </c>
      <c r="AZ1003">
        <v>0</v>
      </c>
      <c r="BA1003">
        <v>982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Y1003*Source!I1240</f>
        <v>6.0840000000000005E-2</v>
      </c>
      <c r="CY1003">
        <f>AA1003</f>
        <v>46.61</v>
      </c>
      <c r="CZ1003">
        <f>AE1003</f>
        <v>1.81</v>
      </c>
      <c r="DA1003">
        <f>AI1003</f>
        <v>25.75</v>
      </c>
      <c r="DB1003">
        <f t="shared" si="88"/>
        <v>0.36</v>
      </c>
      <c r="DC1003">
        <f t="shared" si="89"/>
        <v>0</v>
      </c>
    </row>
    <row r="1004" spans="1:107">
      <c r="A1004">
        <f>ROW(Source!A1240)</f>
        <v>1240</v>
      </c>
      <c r="B1004">
        <v>33525518</v>
      </c>
      <c r="C1004">
        <v>33621590</v>
      </c>
      <c r="D1004">
        <v>29109265</v>
      </c>
      <c r="E1004">
        <v>1</v>
      </c>
      <c r="F1004">
        <v>1</v>
      </c>
      <c r="G1004">
        <v>1</v>
      </c>
      <c r="H1004">
        <v>3</v>
      </c>
      <c r="I1004" t="s">
        <v>369</v>
      </c>
      <c r="J1004" t="s">
        <v>371</v>
      </c>
      <c r="K1004" t="s">
        <v>370</v>
      </c>
      <c r="L1004">
        <v>1348</v>
      </c>
      <c r="N1004">
        <v>1009</v>
      </c>
      <c r="O1004" t="s">
        <v>28</v>
      </c>
      <c r="P1004" t="s">
        <v>28</v>
      </c>
      <c r="Q1004">
        <v>1000</v>
      </c>
      <c r="W1004">
        <v>0</v>
      </c>
      <c r="X1004">
        <v>-192135928</v>
      </c>
      <c r="Y1004">
        <v>0.02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1</v>
      </c>
      <c r="AJ1004">
        <v>1</v>
      </c>
      <c r="AK1004">
        <v>1</v>
      </c>
      <c r="AL1004">
        <v>1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 t="s">
        <v>3</v>
      </c>
      <c r="AT1004">
        <v>0.02</v>
      </c>
      <c r="AU1004" t="s">
        <v>3</v>
      </c>
      <c r="AV1004">
        <v>0</v>
      </c>
      <c r="AW1004">
        <v>2</v>
      </c>
      <c r="AX1004">
        <v>33621602</v>
      </c>
      <c r="AY1004">
        <v>1</v>
      </c>
      <c r="AZ1004">
        <v>0</v>
      </c>
      <c r="BA1004">
        <v>983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Y1004*Source!I1240</f>
        <v>6.0840000000000009E-3</v>
      </c>
      <c r="CY1004">
        <f>AA1004</f>
        <v>0</v>
      </c>
      <c r="CZ1004">
        <f>AE1004</f>
        <v>0</v>
      </c>
      <c r="DA1004">
        <f>AI1004</f>
        <v>1</v>
      </c>
      <c r="DB1004">
        <f t="shared" si="88"/>
        <v>0</v>
      </c>
      <c r="DC1004">
        <f t="shared" si="89"/>
        <v>0</v>
      </c>
    </row>
    <row r="1005" spans="1:107">
      <c r="A1005">
        <f>ROW(Source!A1242)</f>
        <v>1242</v>
      </c>
      <c r="B1005">
        <v>33525518</v>
      </c>
      <c r="C1005">
        <v>33621604</v>
      </c>
      <c r="D1005">
        <v>18409850</v>
      </c>
      <c r="E1005">
        <v>1</v>
      </c>
      <c r="F1005">
        <v>1</v>
      </c>
      <c r="G1005">
        <v>1</v>
      </c>
      <c r="H1005">
        <v>1</v>
      </c>
      <c r="I1005" t="s">
        <v>673</v>
      </c>
      <c r="J1005" t="s">
        <v>3</v>
      </c>
      <c r="K1005" t="s">
        <v>674</v>
      </c>
      <c r="L1005">
        <v>1369</v>
      </c>
      <c r="N1005">
        <v>1013</v>
      </c>
      <c r="O1005" t="s">
        <v>579</v>
      </c>
      <c r="P1005" t="s">
        <v>579</v>
      </c>
      <c r="Q1005">
        <v>1</v>
      </c>
      <c r="W1005">
        <v>0</v>
      </c>
      <c r="X1005">
        <v>855544366</v>
      </c>
      <c r="Y1005">
        <v>49.36</v>
      </c>
      <c r="AA1005">
        <v>0</v>
      </c>
      <c r="AB1005">
        <v>0</v>
      </c>
      <c r="AC1005">
        <v>0</v>
      </c>
      <c r="AD1005">
        <v>257.86</v>
      </c>
      <c r="AE1005">
        <v>0</v>
      </c>
      <c r="AF1005">
        <v>0</v>
      </c>
      <c r="AG1005">
        <v>0</v>
      </c>
      <c r="AH1005">
        <v>257.86</v>
      </c>
      <c r="AI1005">
        <v>1</v>
      </c>
      <c r="AJ1005">
        <v>1</v>
      </c>
      <c r="AK1005">
        <v>1</v>
      </c>
      <c r="AL1005">
        <v>1</v>
      </c>
      <c r="AN1005">
        <v>0</v>
      </c>
      <c r="AO1005">
        <v>1</v>
      </c>
      <c r="AP1005">
        <v>0</v>
      </c>
      <c r="AQ1005">
        <v>0</v>
      </c>
      <c r="AR1005">
        <v>0</v>
      </c>
      <c r="AS1005" t="s">
        <v>3</v>
      </c>
      <c r="AT1005">
        <v>49.36</v>
      </c>
      <c r="AU1005" t="s">
        <v>3</v>
      </c>
      <c r="AV1005">
        <v>1</v>
      </c>
      <c r="AW1005">
        <v>2</v>
      </c>
      <c r="AX1005">
        <v>33621615</v>
      </c>
      <c r="AY1005">
        <v>1</v>
      </c>
      <c r="AZ1005">
        <v>0</v>
      </c>
      <c r="BA1005">
        <v>984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Y1005*Source!I1242</f>
        <v>15.015312000000002</v>
      </c>
      <c r="CY1005">
        <f>AD1005</f>
        <v>257.86</v>
      </c>
      <c r="CZ1005">
        <f>AH1005</f>
        <v>257.86</v>
      </c>
      <c r="DA1005">
        <f>AL1005</f>
        <v>1</v>
      </c>
      <c r="DB1005">
        <f t="shared" si="88"/>
        <v>12727.97</v>
      </c>
      <c r="DC1005">
        <f t="shared" si="89"/>
        <v>0</v>
      </c>
    </row>
    <row r="1006" spans="1:107">
      <c r="A1006">
        <f>ROW(Source!A1242)</f>
        <v>1242</v>
      </c>
      <c r="B1006">
        <v>33525518</v>
      </c>
      <c r="C1006">
        <v>33621604</v>
      </c>
      <c r="D1006">
        <v>121548</v>
      </c>
      <c r="E1006">
        <v>1</v>
      </c>
      <c r="F1006">
        <v>1</v>
      </c>
      <c r="G1006">
        <v>1</v>
      </c>
      <c r="H1006">
        <v>1</v>
      </c>
      <c r="I1006" t="s">
        <v>30</v>
      </c>
      <c r="J1006" t="s">
        <v>3</v>
      </c>
      <c r="K1006" t="s">
        <v>580</v>
      </c>
      <c r="L1006">
        <v>608254</v>
      </c>
      <c r="N1006">
        <v>1013</v>
      </c>
      <c r="O1006" t="s">
        <v>581</v>
      </c>
      <c r="P1006" t="s">
        <v>581</v>
      </c>
      <c r="Q1006">
        <v>1</v>
      </c>
      <c r="W1006">
        <v>0</v>
      </c>
      <c r="X1006">
        <v>-185737400</v>
      </c>
      <c r="Y1006">
        <v>0.14000000000000001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1</v>
      </c>
      <c r="AJ1006">
        <v>1</v>
      </c>
      <c r="AK1006">
        <v>1</v>
      </c>
      <c r="AL1006">
        <v>1</v>
      </c>
      <c r="AN1006">
        <v>0</v>
      </c>
      <c r="AO1006">
        <v>1</v>
      </c>
      <c r="AP1006">
        <v>0</v>
      </c>
      <c r="AQ1006">
        <v>0</v>
      </c>
      <c r="AR1006">
        <v>0</v>
      </c>
      <c r="AS1006" t="s">
        <v>3</v>
      </c>
      <c r="AT1006">
        <v>0.14000000000000001</v>
      </c>
      <c r="AU1006" t="s">
        <v>3</v>
      </c>
      <c r="AV1006">
        <v>2</v>
      </c>
      <c r="AW1006">
        <v>2</v>
      </c>
      <c r="AX1006">
        <v>33621616</v>
      </c>
      <c r="AY1006">
        <v>1</v>
      </c>
      <c r="AZ1006">
        <v>0</v>
      </c>
      <c r="BA1006">
        <v>985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Y1006*Source!I1242</f>
        <v>4.2588000000000008E-2</v>
      </c>
      <c r="CY1006">
        <f>AD1006</f>
        <v>0</v>
      </c>
      <c r="CZ1006">
        <f>AH1006</f>
        <v>0</v>
      </c>
      <c r="DA1006">
        <f>AL1006</f>
        <v>1</v>
      </c>
      <c r="DB1006">
        <f t="shared" si="88"/>
        <v>0</v>
      </c>
      <c r="DC1006">
        <f t="shared" si="89"/>
        <v>0</v>
      </c>
    </row>
    <row r="1007" spans="1:107">
      <c r="A1007">
        <f>ROW(Source!A1242)</f>
        <v>1242</v>
      </c>
      <c r="B1007">
        <v>33525518</v>
      </c>
      <c r="C1007">
        <v>33621604</v>
      </c>
      <c r="D1007">
        <v>29172556</v>
      </c>
      <c r="E1007">
        <v>1</v>
      </c>
      <c r="F1007">
        <v>1</v>
      </c>
      <c r="G1007">
        <v>1</v>
      </c>
      <c r="H1007">
        <v>2</v>
      </c>
      <c r="I1007" t="s">
        <v>582</v>
      </c>
      <c r="J1007" t="s">
        <v>583</v>
      </c>
      <c r="K1007" t="s">
        <v>584</v>
      </c>
      <c r="L1007">
        <v>1368</v>
      </c>
      <c r="N1007">
        <v>1011</v>
      </c>
      <c r="O1007" t="s">
        <v>585</v>
      </c>
      <c r="P1007" t="s">
        <v>585</v>
      </c>
      <c r="Q1007">
        <v>1</v>
      </c>
      <c r="W1007">
        <v>0</v>
      </c>
      <c r="X1007">
        <v>-1302720870</v>
      </c>
      <c r="Y1007">
        <v>0.14000000000000001</v>
      </c>
      <c r="AA1007">
        <v>0</v>
      </c>
      <c r="AB1007">
        <v>445.46</v>
      </c>
      <c r="AC1007">
        <v>427.95</v>
      </c>
      <c r="AD1007">
        <v>0</v>
      </c>
      <c r="AE1007">
        <v>0</v>
      </c>
      <c r="AF1007">
        <v>31.26</v>
      </c>
      <c r="AG1007">
        <v>13.5</v>
      </c>
      <c r="AH1007">
        <v>0</v>
      </c>
      <c r="AI1007">
        <v>1</v>
      </c>
      <c r="AJ1007">
        <v>14.25</v>
      </c>
      <c r="AK1007">
        <v>31.7</v>
      </c>
      <c r="AL1007">
        <v>1</v>
      </c>
      <c r="AN1007">
        <v>0</v>
      </c>
      <c r="AO1007">
        <v>1</v>
      </c>
      <c r="AP1007">
        <v>0</v>
      </c>
      <c r="AQ1007">
        <v>0</v>
      </c>
      <c r="AR1007">
        <v>0</v>
      </c>
      <c r="AS1007" t="s">
        <v>3</v>
      </c>
      <c r="AT1007">
        <v>0.14000000000000001</v>
      </c>
      <c r="AU1007" t="s">
        <v>3</v>
      </c>
      <c r="AV1007">
        <v>0</v>
      </c>
      <c r="AW1007">
        <v>2</v>
      </c>
      <c r="AX1007">
        <v>33621617</v>
      </c>
      <c r="AY1007">
        <v>1</v>
      </c>
      <c r="AZ1007">
        <v>0</v>
      </c>
      <c r="BA1007">
        <v>986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Y1007*Source!I1242</f>
        <v>4.2588000000000008E-2</v>
      </c>
      <c r="CY1007">
        <f>AB1007</f>
        <v>445.46</v>
      </c>
      <c r="CZ1007">
        <f>AF1007</f>
        <v>31.26</v>
      </c>
      <c r="DA1007">
        <f>AJ1007</f>
        <v>14.25</v>
      </c>
      <c r="DB1007">
        <f t="shared" si="88"/>
        <v>4.38</v>
      </c>
      <c r="DC1007">
        <f t="shared" si="89"/>
        <v>1.89</v>
      </c>
    </row>
    <row r="1008" spans="1:107">
      <c r="A1008">
        <f>ROW(Source!A1242)</f>
        <v>1242</v>
      </c>
      <c r="B1008">
        <v>33525518</v>
      </c>
      <c r="C1008">
        <v>33621604</v>
      </c>
      <c r="D1008">
        <v>29107800</v>
      </c>
      <c r="E1008">
        <v>1</v>
      </c>
      <c r="F1008">
        <v>1</v>
      </c>
      <c r="G1008">
        <v>1</v>
      </c>
      <c r="H1008">
        <v>3</v>
      </c>
      <c r="I1008" t="s">
        <v>620</v>
      </c>
      <c r="J1008" t="s">
        <v>621</v>
      </c>
      <c r="K1008" t="s">
        <v>622</v>
      </c>
      <c r="L1008">
        <v>1346</v>
      </c>
      <c r="N1008">
        <v>1009</v>
      </c>
      <c r="O1008" t="s">
        <v>191</v>
      </c>
      <c r="P1008" t="s">
        <v>191</v>
      </c>
      <c r="Q1008">
        <v>1</v>
      </c>
      <c r="W1008">
        <v>0</v>
      </c>
      <c r="X1008">
        <v>-1570619850</v>
      </c>
      <c r="Y1008">
        <v>0.1</v>
      </c>
      <c r="AA1008">
        <v>46.61</v>
      </c>
      <c r="AB1008">
        <v>0</v>
      </c>
      <c r="AC1008">
        <v>0</v>
      </c>
      <c r="AD1008">
        <v>0</v>
      </c>
      <c r="AE1008">
        <v>1.81</v>
      </c>
      <c r="AF1008">
        <v>0</v>
      </c>
      <c r="AG1008">
        <v>0</v>
      </c>
      <c r="AH1008">
        <v>0</v>
      </c>
      <c r="AI1008">
        <v>25.75</v>
      </c>
      <c r="AJ1008">
        <v>1</v>
      </c>
      <c r="AK1008">
        <v>1</v>
      </c>
      <c r="AL1008">
        <v>1</v>
      </c>
      <c r="AN1008">
        <v>0</v>
      </c>
      <c r="AO1008">
        <v>1</v>
      </c>
      <c r="AP1008">
        <v>0</v>
      </c>
      <c r="AQ1008">
        <v>0</v>
      </c>
      <c r="AR1008">
        <v>0</v>
      </c>
      <c r="AS1008" t="s">
        <v>3</v>
      </c>
      <c r="AT1008">
        <v>0.1</v>
      </c>
      <c r="AU1008" t="s">
        <v>3</v>
      </c>
      <c r="AV1008">
        <v>0</v>
      </c>
      <c r="AW1008">
        <v>2</v>
      </c>
      <c r="AX1008">
        <v>33621618</v>
      </c>
      <c r="AY1008">
        <v>1</v>
      </c>
      <c r="AZ1008">
        <v>0</v>
      </c>
      <c r="BA1008">
        <v>987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Y1008*Source!I1242</f>
        <v>3.0420000000000003E-2</v>
      </c>
      <c r="CY1008">
        <f t="shared" ref="CY1008:CY1014" si="90">AA1008</f>
        <v>46.61</v>
      </c>
      <c r="CZ1008">
        <f t="shared" ref="CZ1008:CZ1014" si="91">AE1008</f>
        <v>1.81</v>
      </c>
      <c r="DA1008">
        <f t="shared" ref="DA1008:DA1014" si="92">AI1008</f>
        <v>25.75</v>
      </c>
      <c r="DB1008">
        <f t="shared" si="88"/>
        <v>0.18</v>
      </c>
      <c r="DC1008">
        <f t="shared" si="89"/>
        <v>0</v>
      </c>
    </row>
    <row r="1009" spans="1:107">
      <c r="A1009">
        <f>ROW(Source!A1242)</f>
        <v>1242</v>
      </c>
      <c r="B1009">
        <v>33525518</v>
      </c>
      <c r="C1009">
        <v>33621604</v>
      </c>
      <c r="D1009">
        <v>29107777</v>
      </c>
      <c r="E1009">
        <v>1</v>
      </c>
      <c r="F1009">
        <v>1</v>
      </c>
      <c r="G1009">
        <v>1</v>
      </c>
      <c r="H1009">
        <v>3</v>
      </c>
      <c r="I1009" t="s">
        <v>808</v>
      </c>
      <c r="J1009" t="s">
        <v>809</v>
      </c>
      <c r="K1009" t="s">
        <v>810</v>
      </c>
      <c r="L1009">
        <v>1329</v>
      </c>
      <c r="N1009">
        <v>1005</v>
      </c>
      <c r="O1009" t="s">
        <v>811</v>
      </c>
      <c r="P1009" t="s">
        <v>811</v>
      </c>
      <c r="Q1009">
        <v>1000</v>
      </c>
      <c r="W1009">
        <v>0</v>
      </c>
      <c r="X1009">
        <v>555983849</v>
      </c>
      <c r="Y1009">
        <v>1.5E-3</v>
      </c>
      <c r="AA1009">
        <v>106970.12</v>
      </c>
      <c r="AB1009">
        <v>0</v>
      </c>
      <c r="AC1009">
        <v>0</v>
      </c>
      <c r="AD1009">
        <v>0</v>
      </c>
      <c r="AE1009">
        <v>32123.16</v>
      </c>
      <c r="AF1009">
        <v>0</v>
      </c>
      <c r="AG1009">
        <v>0</v>
      </c>
      <c r="AH1009">
        <v>0</v>
      </c>
      <c r="AI1009">
        <v>3.33</v>
      </c>
      <c r="AJ1009">
        <v>1</v>
      </c>
      <c r="AK1009">
        <v>1</v>
      </c>
      <c r="AL1009">
        <v>1</v>
      </c>
      <c r="AN1009">
        <v>0</v>
      </c>
      <c r="AO1009">
        <v>1</v>
      </c>
      <c r="AP1009">
        <v>0</v>
      </c>
      <c r="AQ1009">
        <v>0</v>
      </c>
      <c r="AR1009">
        <v>0</v>
      </c>
      <c r="AS1009" t="s">
        <v>3</v>
      </c>
      <c r="AT1009">
        <v>1.5E-3</v>
      </c>
      <c r="AU1009" t="s">
        <v>3</v>
      </c>
      <c r="AV1009">
        <v>0</v>
      </c>
      <c r="AW1009">
        <v>2</v>
      </c>
      <c r="AX1009">
        <v>33621619</v>
      </c>
      <c r="AY1009">
        <v>1</v>
      </c>
      <c r="AZ1009">
        <v>0</v>
      </c>
      <c r="BA1009">
        <v>988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Y1009*Source!I1242</f>
        <v>4.5630000000000003E-4</v>
      </c>
      <c r="CY1009">
        <f t="shared" si="90"/>
        <v>106970.12</v>
      </c>
      <c r="CZ1009">
        <f t="shared" si="91"/>
        <v>32123.16</v>
      </c>
      <c r="DA1009">
        <f t="shared" si="92"/>
        <v>3.33</v>
      </c>
      <c r="DB1009">
        <f t="shared" si="88"/>
        <v>48.18</v>
      </c>
      <c r="DC1009">
        <f t="shared" si="89"/>
        <v>0</v>
      </c>
    </row>
    <row r="1010" spans="1:107">
      <c r="A1010">
        <f>ROW(Source!A1242)</f>
        <v>1242</v>
      </c>
      <c r="B1010">
        <v>33525518</v>
      </c>
      <c r="C1010">
        <v>33621604</v>
      </c>
      <c r="D1010">
        <v>29109354</v>
      </c>
      <c r="E1010">
        <v>1</v>
      </c>
      <c r="F1010">
        <v>1</v>
      </c>
      <c r="G1010">
        <v>1</v>
      </c>
      <c r="H1010">
        <v>3</v>
      </c>
      <c r="I1010" t="s">
        <v>493</v>
      </c>
      <c r="J1010" t="s">
        <v>495</v>
      </c>
      <c r="K1010" t="s">
        <v>494</v>
      </c>
      <c r="L1010">
        <v>1346</v>
      </c>
      <c r="N1010">
        <v>1009</v>
      </c>
      <c r="O1010" t="s">
        <v>191</v>
      </c>
      <c r="P1010" t="s">
        <v>191</v>
      </c>
      <c r="Q1010">
        <v>1</v>
      </c>
      <c r="W1010">
        <v>0</v>
      </c>
      <c r="X1010">
        <v>-882693383</v>
      </c>
      <c r="Y1010">
        <v>10.3</v>
      </c>
      <c r="AA1010">
        <v>60.74</v>
      </c>
      <c r="AB1010">
        <v>0</v>
      </c>
      <c r="AC1010">
        <v>0</v>
      </c>
      <c r="AD1010">
        <v>0</v>
      </c>
      <c r="AE1010">
        <v>46.72</v>
      </c>
      <c r="AF1010">
        <v>0</v>
      </c>
      <c r="AG1010">
        <v>0</v>
      </c>
      <c r="AH1010">
        <v>0</v>
      </c>
      <c r="AI1010">
        <v>1.3</v>
      </c>
      <c r="AJ1010">
        <v>1</v>
      </c>
      <c r="AK1010">
        <v>1</v>
      </c>
      <c r="AL1010">
        <v>1</v>
      </c>
      <c r="AN1010">
        <v>0</v>
      </c>
      <c r="AO1010">
        <v>1</v>
      </c>
      <c r="AP1010">
        <v>0</v>
      </c>
      <c r="AQ1010">
        <v>0</v>
      </c>
      <c r="AR1010">
        <v>0</v>
      </c>
      <c r="AS1010" t="s">
        <v>3</v>
      </c>
      <c r="AT1010">
        <v>10.3</v>
      </c>
      <c r="AU1010" t="s">
        <v>3</v>
      </c>
      <c r="AV1010">
        <v>0</v>
      </c>
      <c r="AW1010">
        <v>2</v>
      </c>
      <c r="AX1010">
        <v>33621620</v>
      </c>
      <c r="AY1010">
        <v>1</v>
      </c>
      <c r="AZ1010">
        <v>0</v>
      </c>
      <c r="BA1010">
        <v>989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Y1010*Source!I1242</f>
        <v>3.1332600000000004</v>
      </c>
      <c r="CY1010">
        <f t="shared" si="90"/>
        <v>60.74</v>
      </c>
      <c r="CZ1010">
        <f t="shared" si="91"/>
        <v>46.72</v>
      </c>
      <c r="DA1010">
        <f t="shared" si="92"/>
        <v>1.3</v>
      </c>
      <c r="DB1010">
        <f t="shared" si="88"/>
        <v>481.22</v>
      </c>
      <c r="DC1010">
        <f t="shared" si="89"/>
        <v>0</v>
      </c>
    </row>
    <row r="1011" spans="1:107">
      <c r="A1011">
        <f>ROW(Source!A1242)</f>
        <v>1242</v>
      </c>
      <c r="B1011">
        <v>33525518</v>
      </c>
      <c r="C1011">
        <v>33621604</v>
      </c>
      <c r="D1011">
        <v>29109414</v>
      </c>
      <c r="E1011">
        <v>1</v>
      </c>
      <c r="F1011">
        <v>1</v>
      </c>
      <c r="G1011">
        <v>1</v>
      </c>
      <c r="H1011">
        <v>3</v>
      </c>
      <c r="I1011" t="s">
        <v>489</v>
      </c>
      <c r="J1011" t="s">
        <v>491</v>
      </c>
      <c r="K1011" t="s">
        <v>490</v>
      </c>
      <c r="L1011">
        <v>1346</v>
      </c>
      <c r="N1011">
        <v>1009</v>
      </c>
      <c r="O1011" t="s">
        <v>191</v>
      </c>
      <c r="P1011" t="s">
        <v>191</v>
      </c>
      <c r="Q1011">
        <v>1</v>
      </c>
      <c r="W1011">
        <v>0</v>
      </c>
      <c r="X1011">
        <v>1092262719</v>
      </c>
      <c r="Y1011">
        <v>360.5</v>
      </c>
      <c r="AA1011">
        <v>9.8800000000000008</v>
      </c>
      <c r="AB1011">
        <v>0</v>
      </c>
      <c r="AC1011">
        <v>0</v>
      </c>
      <c r="AD1011">
        <v>0</v>
      </c>
      <c r="AE1011">
        <v>1.58</v>
      </c>
      <c r="AF1011">
        <v>0</v>
      </c>
      <c r="AG1011">
        <v>0</v>
      </c>
      <c r="AH1011">
        <v>0</v>
      </c>
      <c r="AI1011">
        <v>6.25</v>
      </c>
      <c r="AJ1011">
        <v>1</v>
      </c>
      <c r="AK1011">
        <v>1</v>
      </c>
      <c r="AL1011">
        <v>1</v>
      </c>
      <c r="AN1011">
        <v>0</v>
      </c>
      <c r="AO1011">
        <v>1</v>
      </c>
      <c r="AP1011">
        <v>0</v>
      </c>
      <c r="AQ1011">
        <v>0</v>
      </c>
      <c r="AR1011">
        <v>0</v>
      </c>
      <c r="AS1011" t="s">
        <v>3</v>
      </c>
      <c r="AT1011">
        <v>360.5</v>
      </c>
      <c r="AU1011" t="s">
        <v>3</v>
      </c>
      <c r="AV1011">
        <v>0</v>
      </c>
      <c r="AW1011">
        <v>2</v>
      </c>
      <c r="AX1011">
        <v>33621621</v>
      </c>
      <c r="AY1011">
        <v>1</v>
      </c>
      <c r="AZ1011">
        <v>0</v>
      </c>
      <c r="BA1011">
        <v>990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Y1011*Source!I1242</f>
        <v>109.6641</v>
      </c>
      <c r="CY1011">
        <f t="shared" si="90"/>
        <v>9.8800000000000008</v>
      </c>
      <c r="CZ1011">
        <f t="shared" si="91"/>
        <v>1.58</v>
      </c>
      <c r="DA1011">
        <f t="shared" si="92"/>
        <v>6.25</v>
      </c>
      <c r="DB1011">
        <f t="shared" si="88"/>
        <v>569.59</v>
      </c>
      <c r="DC1011">
        <f t="shared" si="89"/>
        <v>0</v>
      </c>
    </row>
    <row r="1012" spans="1:107">
      <c r="A1012">
        <f>ROW(Source!A1242)</f>
        <v>1242</v>
      </c>
      <c r="B1012">
        <v>33525518</v>
      </c>
      <c r="C1012">
        <v>33621604</v>
      </c>
      <c r="D1012">
        <v>29109782</v>
      </c>
      <c r="E1012">
        <v>1</v>
      </c>
      <c r="F1012">
        <v>1</v>
      </c>
      <c r="G1012">
        <v>1</v>
      </c>
      <c r="H1012">
        <v>3</v>
      </c>
      <c r="I1012" t="s">
        <v>684</v>
      </c>
      <c r="J1012" t="s">
        <v>685</v>
      </c>
      <c r="K1012" t="s">
        <v>686</v>
      </c>
      <c r="L1012">
        <v>1346</v>
      </c>
      <c r="N1012">
        <v>1009</v>
      </c>
      <c r="O1012" t="s">
        <v>191</v>
      </c>
      <c r="P1012" t="s">
        <v>191</v>
      </c>
      <c r="Q1012">
        <v>1</v>
      </c>
      <c r="W1012">
        <v>0</v>
      </c>
      <c r="X1012">
        <v>-71279152</v>
      </c>
      <c r="Y1012">
        <v>31</v>
      </c>
      <c r="AA1012">
        <v>16.309999999999999</v>
      </c>
      <c r="AB1012">
        <v>0</v>
      </c>
      <c r="AC1012">
        <v>0</v>
      </c>
      <c r="AD1012">
        <v>0</v>
      </c>
      <c r="AE1012">
        <v>4.3600000000000003</v>
      </c>
      <c r="AF1012">
        <v>0</v>
      </c>
      <c r="AG1012">
        <v>0</v>
      </c>
      <c r="AH1012">
        <v>0</v>
      </c>
      <c r="AI1012">
        <v>3.74</v>
      </c>
      <c r="AJ1012">
        <v>1</v>
      </c>
      <c r="AK1012">
        <v>1</v>
      </c>
      <c r="AL1012">
        <v>1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3</v>
      </c>
      <c r="AT1012">
        <v>31</v>
      </c>
      <c r="AU1012" t="s">
        <v>3</v>
      </c>
      <c r="AV1012">
        <v>0</v>
      </c>
      <c r="AW1012">
        <v>2</v>
      </c>
      <c r="AX1012">
        <v>33621622</v>
      </c>
      <c r="AY1012">
        <v>1</v>
      </c>
      <c r="AZ1012">
        <v>0</v>
      </c>
      <c r="BA1012">
        <v>991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Y1012*Source!I1242</f>
        <v>9.430200000000001</v>
      </c>
      <c r="CY1012">
        <f t="shared" si="90"/>
        <v>16.309999999999999</v>
      </c>
      <c r="CZ1012">
        <f t="shared" si="91"/>
        <v>4.3600000000000003</v>
      </c>
      <c r="DA1012">
        <f t="shared" si="92"/>
        <v>3.74</v>
      </c>
      <c r="DB1012">
        <f t="shared" si="88"/>
        <v>135.16</v>
      </c>
      <c r="DC1012">
        <f t="shared" si="89"/>
        <v>0</v>
      </c>
    </row>
    <row r="1013" spans="1:107">
      <c r="A1013">
        <f>ROW(Source!A1242)</f>
        <v>1242</v>
      </c>
      <c r="B1013">
        <v>33525518</v>
      </c>
      <c r="C1013">
        <v>33621604</v>
      </c>
      <c r="D1013">
        <v>29111455</v>
      </c>
      <c r="E1013">
        <v>1</v>
      </c>
      <c r="F1013">
        <v>1</v>
      </c>
      <c r="G1013">
        <v>1</v>
      </c>
      <c r="H1013">
        <v>3</v>
      </c>
      <c r="I1013" t="s">
        <v>690</v>
      </c>
      <c r="J1013" t="s">
        <v>691</v>
      </c>
      <c r="K1013" t="s">
        <v>692</v>
      </c>
      <c r="L1013">
        <v>1327</v>
      </c>
      <c r="N1013">
        <v>1005</v>
      </c>
      <c r="O1013" t="s">
        <v>184</v>
      </c>
      <c r="P1013" t="s">
        <v>184</v>
      </c>
      <c r="Q1013">
        <v>1</v>
      </c>
      <c r="W1013">
        <v>0</v>
      </c>
      <c r="X1013">
        <v>-1126346608</v>
      </c>
      <c r="Y1013">
        <v>103</v>
      </c>
      <c r="AA1013">
        <v>78.010000000000005</v>
      </c>
      <c r="AB1013">
        <v>0</v>
      </c>
      <c r="AC1013">
        <v>0</v>
      </c>
      <c r="AD1013">
        <v>0</v>
      </c>
      <c r="AE1013">
        <v>15.06</v>
      </c>
      <c r="AF1013">
        <v>0</v>
      </c>
      <c r="AG1013">
        <v>0</v>
      </c>
      <c r="AH1013">
        <v>0</v>
      </c>
      <c r="AI1013">
        <v>5.18</v>
      </c>
      <c r="AJ1013">
        <v>1</v>
      </c>
      <c r="AK1013">
        <v>1</v>
      </c>
      <c r="AL1013">
        <v>1</v>
      </c>
      <c r="AN1013">
        <v>0</v>
      </c>
      <c r="AO1013">
        <v>1</v>
      </c>
      <c r="AP1013">
        <v>0</v>
      </c>
      <c r="AQ1013">
        <v>0</v>
      </c>
      <c r="AR1013">
        <v>0</v>
      </c>
      <c r="AS1013" t="s">
        <v>3</v>
      </c>
      <c r="AT1013">
        <v>103</v>
      </c>
      <c r="AU1013" t="s">
        <v>3</v>
      </c>
      <c r="AV1013">
        <v>0</v>
      </c>
      <c r="AW1013">
        <v>2</v>
      </c>
      <c r="AX1013">
        <v>33621623</v>
      </c>
      <c r="AY1013">
        <v>1</v>
      </c>
      <c r="AZ1013">
        <v>0</v>
      </c>
      <c r="BA1013">
        <v>992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Y1013*Source!I1242</f>
        <v>31.332600000000003</v>
      </c>
      <c r="CY1013">
        <f t="shared" si="90"/>
        <v>78.010000000000005</v>
      </c>
      <c r="CZ1013">
        <f t="shared" si="91"/>
        <v>15.06</v>
      </c>
      <c r="DA1013">
        <f t="shared" si="92"/>
        <v>5.18</v>
      </c>
      <c r="DB1013">
        <f t="shared" si="88"/>
        <v>1551.18</v>
      </c>
      <c r="DC1013">
        <f t="shared" si="89"/>
        <v>0</v>
      </c>
    </row>
    <row r="1014" spans="1:107">
      <c r="A1014">
        <f>ROW(Source!A1242)</f>
        <v>1242</v>
      </c>
      <c r="B1014">
        <v>33525518</v>
      </c>
      <c r="C1014">
        <v>33621604</v>
      </c>
      <c r="D1014">
        <v>29110744</v>
      </c>
      <c r="E1014">
        <v>1</v>
      </c>
      <c r="F1014">
        <v>1</v>
      </c>
      <c r="G1014">
        <v>1</v>
      </c>
      <c r="H1014">
        <v>3</v>
      </c>
      <c r="I1014" t="s">
        <v>812</v>
      </c>
      <c r="J1014" t="s">
        <v>813</v>
      </c>
      <c r="K1014" t="s">
        <v>814</v>
      </c>
      <c r="L1014">
        <v>1308</v>
      </c>
      <c r="N1014">
        <v>1003</v>
      </c>
      <c r="O1014" t="s">
        <v>155</v>
      </c>
      <c r="P1014" t="s">
        <v>155</v>
      </c>
      <c r="Q1014">
        <v>100</v>
      </c>
      <c r="W1014">
        <v>0</v>
      </c>
      <c r="X1014">
        <v>1968334534</v>
      </c>
      <c r="Y1014">
        <v>0.76</v>
      </c>
      <c r="AA1014">
        <v>122.33</v>
      </c>
      <c r="AB1014">
        <v>0</v>
      </c>
      <c r="AC1014">
        <v>0</v>
      </c>
      <c r="AD1014">
        <v>0</v>
      </c>
      <c r="AE1014">
        <v>36.299999999999997</v>
      </c>
      <c r="AF1014">
        <v>0</v>
      </c>
      <c r="AG1014">
        <v>0</v>
      </c>
      <c r="AH1014">
        <v>0</v>
      </c>
      <c r="AI1014">
        <v>3.37</v>
      </c>
      <c r="AJ1014">
        <v>1</v>
      </c>
      <c r="AK1014">
        <v>1</v>
      </c>
      <c r="AL1014">
        <v>1</v>
      </c>
      <c r="AN1014">
        <v>0</v>
      </c>
      <c r="AO1014">
        <v>1</v>
      </c>
      <c r="AP1014">
        <v>0</v>
      </c>
      <c r="AQ1014">
        <v>0</v>
      </c>
      <c r="AR1014">
        <v>0</v>
      </c>
      <c r="AS1014" t="s">
        <v>3</v>
      </c>
      <c r="AT1014">
        <v>0.76</v>
      </c>
      <c r="AU1014" t="s">
        <v>3</v>
      </c>
      <c r="AV1014">
        <v>0</v>
      </c>
      <c r="AW1014">
        <v>2</v>
      </c>
      <c r="AX1014">
        <v>33621624</v>
      </c>
      <c r="AY1014">
        <v>1</v>
      </c>
      <c r="AZ1014">
        <v>0</v>
      </c>
      <c r="BA1014">
        <v>993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Y1014*Source!I1242</f>
        <v>0.23119200000000001</v>
      </c>
      <c r="CY1014">
        <f t="shared" si="90"/>
        <v>122.33</v>
      </c>
      <c r="CZ1014">
        <f t="shared" si="91"/>
        <v>36.299999999999997</v>
      </c>
      <c r="DA1014">
        <f t="shared" si="92"/>
        <v>3.37</v>
      </c>
      <c r="DB1014">
        <f t="shared" si="88"/>
        <v>27.59</v>
      </c>
      <c r="DC1014">
        <f t="shared" si="89"/>
        <v>0</v>
      </c>
    </row>
    <row r="1015" spans="1:107">
      <c r="A1015">
        <f>ROW(Source!A1243)</f>
        <v>1243</v>
      </c>
      <c r="B1015">
        <v>33525518</v>
      </c>
      <c r="C1015">
        <v>33621625</v>
      </c>
      <c r="D1015">
        <v>18410572</v>
      </c>
      <c r="E1015">
        <v>1</v>
      </c>
      <c r="F1015">
        <v>1</v>
      </c>
      <c r="G1015">
        <v>1</v>
      </c>
      <c r="H1015">
        <v>1</v>
      </c>
      <c r="I1015" t="s">
        <v>793</v>
      </c>
      <c r="J1015" t="s">
        <v>3</v>
      </c>
      <c r="K1015" t="s">
        <v>794</v>
      </c>
      <c r="L1015">
        <v>1369</v>
      </c>
      <c r="N1015">
        <v>1013</v>
      </c>
      <c r="O1015" t="s">
        <v>579</v>
      </c>
      <c r="P1015" t="s">
        <v>579</v>
      </c>
      <c r="Q1015">
        <v>1</v>
      </c>
      <c r="W1015">
        <v>0</v>
      </c>
      <c r="X1015">
        <v>-546915240</v>
      </c>
      <c r="Y1015">
        <v>43.56</v>
      </c>
      <c r="AA1015">
        <v>0</v>
      </c>
      <c r="AB1015">
        <v>0</v>
      </c>
      <c r="AC1015">
        <v>0</v>
      </c>
      <c r="AD1015">
        <v>248.48</v>
      </c>
      <c r="AE1015">
        <v>0</v>
      </c>
      <c r="AF1015">
        <v>0</v>
      </c>
      <c r="AG1015">
        <v>0</v>
      </c>
      <c r="AH1015">
        <v>248.48</v>
      </c>
      <c r="AI1015">
        <v>1</v>
      </c>
      <c r="AJ1015">
        <v>1</v>
      </c>
      <c r="AK1015">
        <v>1</v>
      </c>
      <c r="AL1015">
        <v>1</v>
      </c>
      <c r="AN1015">
        <v>0</v>
      </c>
      <c r="AO1015">
        <v>1</v>
      </c>
      <c r="AP1015">
        <v>0</v>
      </c>
      <c r="AQ1015">
        <v>0</v>
      </c>
      <c r="AR1015">
        <v>0</v>
      </c>
      <c r="AS1015" t="s">
        <v>3</v>
      </c>
      <c r="AT1015">
        <v>43.56</v>
      </c>
      <c r="AU1015" t="s">
        <v>3</v>
      </c>
      <c r="AV1015">
        <v>1</v>
      </c>
      <c r="AW1015">
        <v>2</v>
      </c>
      <c r="AX1015">
        <v>33621635</v>
      </c>
      <c r="AY1015">
        <v>1</v>
      </c>
      <c r="AZ1015">
        <v>0</v>
      </c>
      <c r="BA1015">
        <v>994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Y1015*Source!I1243</f>
        <v>13.250952000000002</v>
      </c>
      <c r="CY1015">
        <f>AD1015</f>
        <v>248.48</v>
      </c>
      <c r="CZ1015">
        <f>AH1015</f>
        <v>248.48</v>
      </c>
      <c r="DA1015">
        <f>AL1015</f>
        <v>1</v>
      </c>
      <c r="DB1015">
        <f t="shared" si="88"/>
        <v>10823.79</v>
      </c>
      <c r="DC1015">
        <f t="shared" si="89"/>
        <v>0</v>
      </c>
    </row>
    <row r="1016" spans="1:107">
      <c r="A1016">
        <f>ROW(Source!A1243)</f>
        <v>1243</v>
      </c>
      <c r="B1016">
        <v>33525518</v>
      </c>
      <c r="C1016">
        <v>33621625</v>
      </c>
      <c r="D1016">
        <v>121548</v>
      </c>
      <c r="E1016">
        <v>1</v>
      </c>
      <c r="F1016">
        <v>1</v>
      </c>
      <c r="G1016">
        <v>1</v>
      </c>
      <c r="H1016">
        <v>1</v>
      </c>
      <c r="I1016" t="s">
        <v>30</v>
      </c>
      <c r="J1016" t="s">
        <v>3</v>
      </c>
      <c r="K1016" t="s">
        <v>580</v>
      </c>
      <c r="L1016">
        <v>608254</v>
      </c>
      <c r="N1016">
        <v>1013</v>
      </c>
      <c r="O1016" t="s">
        <v>581</v>
      </c>
      <c r="P1016" t="s">
        <v>581</v>
      </c>
      <c r="Q1016">
        <v>1</v>
      </c>
      <c r="W1016">
        <v>0</v>
      </c>
      <c r="X1016">
        <v>-185737400</v>
      </c>
      <c r="Y1016">
        <v>0.02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1</v>
      </c>
      <c r="AJ1016">
        <v>1</v>
      </c>
      <c r="AK1016">
        <v>1</v>
      </c>
      <c r="AL1016">
        <v>1</v>
      </c>
      <c r="AN1016">
        <v>0</v>
      </c>
      <c r="AO1016">
        <v>1</v>
      </c>
      <c r="AP1016">
        <v>0</v>
      </c>
      <c r="AQ1016">
        <v>0</v>
      </c>
      <c r="AR1016">
        <v>0</v>
      </c>
      <c r="AS1016" t="s">
        <v>3</v>
      </c>
      <c r="AT1016">
        <v>0.02</v>
      </c>
      <c r="AU1016" t="s">
        <v>3</v>
      </c>
      <c r="AV1016">
        <v>2</v>
      </c>
      <c r="AW1016">
        <v>2</v>
      </c>
      <c r="AX1016">
        <v>33621636</v>
      </c>
      <c r="AY1016">
        <v>1</v>
      </c>
      <c r="AZ1016">
        <v>0</v>
      </c>
      <c r="BA1016">
        <v>995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Y1016*Source!I1243</f>
        <v>6.0840000000000009E-3</v>
      </c>
      <c r="CY1016">
        <f>AD1016</f>
        <v>0</v>
      </c>
      <c r="CZ1016">
        <f>AH1016</f>
        <v>0</v>
      </c>
      <c r="DA1016">
        <f>AL1016</f>
        <v>1</v>
      </c>
      <c r="DB1016">
        <f t="shared" si="88"/>
        <v>0</v>
      </c>
      <c r="DC1016">
        <f t="shared" si="89"/>
        <v>0</v>
      </c>
    </row>
    <row r="1017" spans="1:107">
      <c r="A1017">
        <f>ROW(Source!A1243)</f>
        <v>1243</v>
      </c>
      <c r="B1017">
        <v>33525518</v>
      </c>
      <c r="C1017">
        <v>33621625</v>
      </c>
      <c r="D1017">
        <v>29172554</v>
      </c>
      <c r="E1017">
        <v>1</v>
      </c>
      <c r="F1017">
        <v>1</v>
      </c>
      <c r="G1017">
        <v>1</v>
      </c>
      <c r="H1017">
        <v>2</v>
      </c>
      <c r="I1017" t="s">
        <v>752</v>
      </c>
      <c r="J1017" t="s">
        <v>798</v>
      </c>
      <c r="K1017" t="s">
        <v>754</v>
      </c>
      <c r="L1017">
        <v>1368</v>
      </c>
      <c r="N1017">
        <v>1011</v>
      </c>
      <c r="O1017" t="s">
        <v>585</v>
      </c>
      <c r="P1017" t="s">
        <v>585</v>
      </c>
      <c r="Q1017">
        <v>1</v>
      </c>
      <c r="W1017">
        <v>0</v>
      </c>
      <c r="X1017">
        <v>-227040401</v>
      </c>
      <c r="Y1017">
        <v>0.02</v>
      </c>
      <c r="AA1017">
        <v>0</v>
      </c>
      <c r="AB1017">
        <v>411.3</v>
      </c>
      <c r="AC1017">
        <v>367.72</v>
      </c>
      <c r="AD1017">
        <v>0</v>
      </c>
      <c r="AE1017">
        <v>0</v>
      </c>
      <c r="AF1017">
        <v>27.66</v>
      </c>
      <c r="AG1017">
        <v>11.6</v>
      </c>
      <c r="AH1017">
        <v>0</v>
      </c>
      <c r="AI1017">
        <v>1</v>
      </c>
      <c r="AJ1017">
        <v>14.87</v>
      </c>
      <c r="AK1017">
        <v>31.7</v>
      </c>
      <c r="AL1017">
        <v>1</v>
      </c>
      <c r="AN1017">
        <v>0</v>
      </c>
      <c r="AO1017">
        <v>1</v>
      </c>
      <c r="AP1017">
        <v>0</v>
      </c>
      <c r="AQ1017">
        <v>0</v>
      </c>
      <c r="AR1017">
        <v>0</v>
      </c>
      <c r="AS1017" t="s">
        <v>3</v>
      </c>
      <c r="AT1017">
        <v>0.02</v>
      </c>
      <c r="AU1017" t="s">
        <v>3</v>
      </c>
      <c r="AV1017">
        <v>0</v>
      </c>
      <c r="AW1017">
        <v>2</v>
      </c>
      <c r="AX1017">
        <v>33621637</v>
      </c>
      <c r="AY1017">
        <v>1</v>
      </c>
      <c r="AZ1017">
        <v>0</v>
      </c>
      <c r="BA1017">
        <v>996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Y1017*Source!I1243</f>
        <v>6.0840000000000009E-3</v>
      </c>
      <c r="CY1017">
        <f>AB1017</f>
        <v>411.3</v>
      </c>
      <c r="CZ1017">
        <f>AF1017</f>
        <v>27.66</v>
      </c>
      <c r="DA1017">
        <f>AJ1017</f>
        <v>14.87</v>
      </c>
      <c r="DB1017">
        <f t="shared" si="88"/>
        <v>0.55000000000000004</v>
      </c>
      <c r="DC1017">
        <f t="shared" si="89"/>
        <v>0.23</v>
      </c>
    </row>
    <row r="1018" spans="1:107">
      <c r="A1018">
        <f>ROW(Source!A1243)</f>
        <v>1243</v>
      </c>
      <c r="B1018">
        <v>33525518</v>
      </c>
      <c r="C1018">
        <v>33621625</v>
      </c>
      <c r="D1018">
        <v>29174913</v>
      </c>
      <c r="E1018">
        <v>1</v>
      </c>
      <c r="F1018">
        <v>1</v>
      </c>
      <c r="G1018">
        <v>1</v>
      </c>
      <c r="H1018">
        <v>2</v>
      </c>
      <c r="I1018" t="s">
        <v>606</v>
      </c>
      <c r="J1018" t="s">
        <v>607</v>
      </c>
      <c r="K1018" t="s">
        <v>608</v>
      </c>
      <c r="L1018">
        <v>1368</v>
      </c>
      <c r="N1018">
        <v>1011</v>
      </c>
      <c r="O1018" t="s">
        <v>585</v>
      </c>
      <c r="P1018" t="s">
        <v>585</v>
      </c>
      <c r="Q1018">
        <v>1</v>
      </c>
      <c r="W1018">
        <v>0</v>
      </c>
      <c r="X1018">
        <v>458544584</v>
      </c>
      <c r="Y1018">
        <v>0.15</v>
      </c>
      <c r="AA1018">
        <v>0</v>
      </c>
      <c r="AB1018">
        <v>908.31</v>
      </c>
      <c r="AC1018">
        <v>367.72</v>
      </c>
      <c r="AD1018">
        <v>0</v>
      </c>
      <c r="AE1018">
        <v>0</v>
      </c>
      <c r="AF1018">
        <v>87.17</v>
      </c>
      <c r="AG1018">
        <v>11.6</v>
      </c>
      <c r="AH1018">
        <v>0</v>
      </c>
      <c r="AI1018">
        <v>1</v>
      </c>
      <c r="AJ1018">
        <v>10.42</v>
      </c>
      <c r="AK1018">
        <v>31.7</v>
      </c>
      <c r="AL1018">
        <v>1</v>
      </c>
      <c r="AN1018">
        <v>0</v>
      </c>
      <c r="AO1018">
        <v>1</v>
      </c>
      <c r="AP1018">
        <v>0</v>
      </c>
      <c r="AQ1018">
        <v>0</v>
      </c>
      <c r="AR1018">
        <v>0</v>
      </c>
      <c r="AS1018" t="s">
        <v>3</v>
      </c>
      <c r="AT1018">
        <v>0.15</v>
      </c>
      <c r="AU1018" t="s">
        <v>3</v>
      </c>
      <c r="AV1018">
        <v>0</v>
      </c>
      <c r="AW1018">
        <v>2</v>
      </c>
      <c r="AX1018">
        <v>33621638</v>
      </c>
      <c r="AY1018">
        <v>1</v>
      </c>
      <c r="AZ1018">
        <v>0</v>
      </c>
      <c r="BA1018">
        <v>997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Y1018*Source!I1243</f>
        <v>4.5630000000000004E-2</v>
      </c>
      <c r="CY1018">
        <f>AB1018</f>
        <v>908.31</v>
      </c>
      <c r="CZ1018">
        <f>AF1018</f>
        <v>87.17</v>
      </c>
      <c r="DA1018">
        <f>AJ1018</f>
        <v>10.42</v>
      </c>
      <c r="DB1018">
        <f t="shared" si="88"/>
        <v>13.08</v>
      </c>
      <c r="DC1018">
        <f t="shared" si="89"/>
        <v>1.74</v>
      </c>
    </row>
    <row r="1019" spans="1:107">
      <c r="A1019">
        <f>ROW(Source!A1243)</f>
        <v>1243</v>
      </c>
      <c r="B1019">
        <v>33525518</v>
      </c>
      <c r="C1019">
        <v>33621625</v>
      </c>
      <c r="D1019">
        <v>29107779</v>
      </c>
      <c r="E1019">
        <v>1</v>
      </c>
      <c r="F1019">
        <v>1</v>
      </c>
      <c r="G1019">
        <v>1</v>
      </c>
      <c r="H1019">
        <v>3</v>
      </c>
      <c r="I1019" t="s">
        <v>746</v>
      </c>
      <c r="J1019" t="s">
        <v>747</v>
      </c>
      <c r="K1019" t="s">
        <v>748</v>
      </c>
      <c r="L1019">
        <v>1327</v>
      </c>
      <c r="N1019">
        <v>1005</v>
      </c>
      <c r="O1019" t="s">
        <v>184</v>
      </c>
      <c r="P1019" t="s">
        <v>184</v>
      </c>
      <c r="Q1019">
        <v>1</v>
      </c>
      <c r="W1019">
        <v>0</v>
      </c>
      <c r="X1019">
        <v>2125256490</v>
      </c>
      <c r="Y1019">
        <v>0.84</v>
      </c>
      <c r="AA1019">
        <v>203.19</v>
      </c>
      <c r="AB1019">
        <v>0</v>
      </c>
      <c r="AC1019">
        <v>0</v>
      </c>
      <c r="AD1019">
        <v>0</v>
      </c>
      <c r="AE1019">
        <v>72.31</v>
      </c>
      <c r="AF1019">
        <v>0</v>
      </c>
      <c r="AG1019">
        <v>0</v>
      </c>
      <c r="AH1019">
        <v>0</v>
      </c>
      <c r="AI1019">
        <v>2.81</v>
      </c>
      <c r="AJ1019">
        <v>1</v>
      </c>
      <c r="AK1019">
        <v>1</v>
      </c>
      <c r="AL1019">
        <v>1</v>
      </c>
      <c r="AN1019">
        <v>0</v>
      </c>
      <c r="AO1019">
        <v>1</v>
      </c>
      <c r="AP1019">
        <v>0</v>
      </c>
      <c r="AQ1019">
        <v>0</v>
      </c>
      <c r="AR1019">
        <v>0</v>
      </c>
      <c r="AS1019" t="s">
        <v>3</v>
      </c>
      <c r="AT1019">
        <v>0.84</v>
      </c>
      <c r="AU1019" t="s">
        <v>3</v>
      </c>
      <c r="AV1019">
        <v>0</v>
      </c>
      <c r="AW1019">
        <v>2</v>
      </c>
      <c r="AX1019">
        <v>33621639</v>
      </c>
      <c r="AY1019">
        <v>1</v>
      </c>
      <c r="AZ1019">
        <v>0</v>
      </c>
      <c r="BA1019">
        <v>998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Y1019*Source!I1243</f>
        <v>0.25552800000000003</v>
      </c>
      <c r="CY1019">
        <f>AA1019</f>
        <v>203.19</v>
      </c>
      <c r="CZ1019">
        <f>AE1019</f>
        <v>72.31</v>
      </c>
      <c r="DA1019">
        <f>AI1019</f>
        <v>2.81</v>
      </c>
      <c r="DB1019">
        <f t="shared" si="88"/>
        <v>60.74</v>
      </c>
      <c r="DC1019">
        <f t="shared" si="89"/>
        <v>0</v>
      </c>
    </row>
    <row r="1020" spans="1:107">
      <c r="A1020">
        <f>ROW(Source!A1243)</f>
        <v>1243</v>
      </c>
      <c r="B1020">
        <v>33525518</v>
      </c>
      <c r="C1020">
        <v>33621625</v>
      </c>
      <c r="D1020">
        <v>29107800</v>
      </c>
      <c r="E1020">
        <v>1</v>
      </c>
      <c r="F1020">
        <v>1</v>
      </c>
      <c r="G1020">
        <v>1</v>
      </c>
      <c r="H1020">
        <v>3</v>
      </c>
      <c r="I1020" t="s">
        <v>620</v>
      </c>
      <c r="J1020" t="s">
        <v>621</v>
      </c>
      <c r="K1020" t="s">
        <v>622</v>
      </c>
      <c r="L1020">
        <v>1346</v>
      </c>
      <c r="N1020">
        <v>1009</v>
      </c>
      <c r="O1020" t="s">
        <v>191</v>
      </c>
      <c r="P1020" t="s">
        <v>191</v>
      </c>
      <c r="Q1020">
        <v>1</v>
      </c>
      <c r="W1020">
        <v>0</v>
      </c>
      <c r="X1020">
        <v>-1570619850</v>
      </c>
      <c r="Y1020">
        <v>0.31</v>
      </c>
      <c r="AA1020">
        <v>46.61</v>
      </c>
      <c r="AB1020">
        <v>0</v>
      </c>
      <c r="AC1020">
        <v>0</v>
      </c>
      <c r="AD1020">
        <v>0</v>
      </c>
      <c r="AE1020">
        <v>1.81</v>
      </c>
      <c r="AF1020">
        <v>0</v>
      </c>
      <c r="AG1020">
        <v>0</v>
      </c>
      <c r="AH1020">
        <v>0</v>
      </c>
      <c r="AI1020">
        <v>25.75</v>
      </c>
      <c r="AJ1020">
        <v>1</v>
      </c>
      <c r="AK1020">
        <v>1</v>
      </c>
      <c r="AL1020">
        <v>1</v>
      </c>
      <c r="AN1020">
        <v>0</v>
      </c>
      <c r="AO1020">
        <v>1</v>
      </c>
      <c r="AP1020">
        <v>0</v>
      </c>
      <c r="AQ1020">
        <v>0</v>
      </c>
      <c r="AR1020">
        <v>0</v>
      </c>
      <c r="AS1020" t="s">
        <v>3</v>
      </c>
      <c r="AT1020">
        <v>0.31</v>
      </c>
      <c r="AU1020" t="s">
        <v>3</v>
      </c>
      <c r="AV1020">
        <v>0</v>
      </c>
      <c r="AW1020">
        <v>2</v>
      </c>
      <c r="AX1020">
        <v>33621640</v>
      </c>
      <c r="AY1020">
        <v>1</v>
      </c>
      <c r="AZ1020">
        <v>0</v>
      </c>
      <c r="BA1020">
        <v>999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Y1020*Source!I1243</f>
        <v>9.4302000000000011E-2</v>
      </c>
      <c r="CY1020">
        <f>AA1020</f>
        <v>46.61</v>
      </c>
      <c r="CZ1020">
        <f>AE1020</f>
        <v>1.81</v>
      </c>
      <c r="DA1020">
        <f>AI1020</f>
        <v>25.75</v>
      </c>
      <c r="DB1020">
        <f t="shared" si="88"/>
        <v>0.56000000000000005</v>
      </c>
      <c r="DC1020">
        <f t="shared" si="89"/>
        <v>0</v>
      </c>
    </row>
    <row r="1021" spans="1:107">
      <c r="A1021">
        <f>ROW(Source!A1243)</f>
        <v>1243</v>
      </c>
      <c r="B1021">
        <v>33525518</v>
      </c>
      <c r="C1021">
        <v>33621625</v>
      </c>
      <c r="D1021">
        <v>29110233</v>
      </c>
      <c r="E1021">
        <v>1</v>
      </c>
      <c r="F1021">
        <v>1</v>
      </c>
      <c r="G1021">
        <v>1</v>
      </c>
      <c r="H1021">
        <v>3</v>
      </c>
      <c r="I1021" t="s">
        <v>757</v>
      </c>
      <c r="J1021" t="s">
        <v>799</v>
      </c>
      <c r="K1021" t="s">
        <v>759</v>
      </c>
      <c r="L1021">
        <v>1348</v>
      </c>
      <c r="N1021">
        <v>1009</v>
      </c>
      <c r="O1021" t="s">
        <v>28</v>
      </c>
      <c r="P1021" t="s">
        <v>28</v>
      </c>
      <c r="Q1021">
        <v>1000</v>
      </c>
      <c r="W1021">
        <v>0</v>
      </c>
      <c r="X1021">
        <v>-1155891062</v>
      </c>
      <c r="Y1021">
        <v>0.03</v>
      </c>
      <c r="AA1021">
        <v>43897.59</v>
      </c>
      <c r="AB1021">
        <v>0</v>
      </c>
      <c r="AC1021">
        <v>0</v>
      </c>
      <c r="AD1021">
        <v>0</v>
      </c>
      <c r="AE1021">
        <v>4615.9399999999996</v>
      </c>
      <c r="AF1021">
        <v>0</v>
      </c>
      <c r="AG1021">
        <v>0</v>
      </c>
      <c r="AH1021">
        <v>0</v>
      </c>
      <c r="AI1021">
        <v>9.51</v>
      </c>
      <c r="AJ1021">
        <v>1</v>
      </c>
      <c r="AK1021">
        <v>1</v>
      </c>
      <c r="AL1021">
        <v>1</v>
      </c>
      <c r="AN1021">
        <v>0</v>
      </c>
      <c r="AO1021">
        <v>1</v>
      </c>
      <c r="AP1021">
        <v>0</v>
      </c>
      <c r="AQ1021">
        <v>0</v>
      </c>
      <c r="AR1021">
        <v>0</v>
      </c>
      <c r="AS1021" t="s">
        <v>3</v>
      </c>
      <c r="AT1021">
        <v>0.03</v>
      </c>
      <c r="AU1021" t="s">
        <v>3</v>
      </c>
      <c r="AV1021">
        <v>0</v>
      </c>
      <c r="AW1021">
        <v>2</v>
      </c>
      <c r="AX1021">
        <v>33621641</v>
      </c>
      <c r="AY1021">
        <v>1</v>
      </c>
      <c r="AZ1021">
        <v>0</v>
      </c>
      <c r="BA1021">
        <v>1000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Y1021*Source!I1243</f>
        <v>9.1260000000000004E-3</v>
      </c>
      <c r="CY1021">
        <f>AA1021</f>
        <v>43897.59</v>
      </c>
      <c r="CZ1021">
        <f>AE1021</f>
        <v>4615.9399999999996</v>
      </c>
      <c r="DA1021">
        <f>AI1021</f>
        <v>9.51</v>
      </c>
      <c r="DB1021">
        <f t="shared" si="88"/>
        <v>138.47999999999999</v>
      </c>
      <c r="DC1021">
        <f t="shared" si="89"/>
        <v>0</v>
      </c>
    </row>
    <row r="1022" spans="1:107">
      <c r="A1022">
        <f>ROW(Source!A1243)</f>
        <v>1243</v>
      </c>
      <c r="B1022">
        <v>33525518</v>
      </c>
      <c r="C1022">
        <v>33621625</v>
      </c>
      <c r="D1022">
        <v>29109784</v>
      </c>
      <c r="E1022">
        <v>1</v>
      </c>
      <c r="F1022">
        <v>1</v>
      </c>
      <c r="G1022">
        <v>1</v>
      </c>
      <c r="H1022">
        <v>3</v>
      </c>
      <c r="I1022" t="s">
        <v>760</v>
      </c>
      <c r="J1022" t="s">
        <v>800</v>
      </c>
      <c r="K1022" t="s">
        <v>762</v>
      </c>
      <c r="L1022">
        <v>1348</v>
      </c>
      <c r="N1022">
        <v>1009</v>
      </c>
      <c r="O1022" t="s">
        <v>28</v>
      </c>
      <c r="P1022" t="s">
        <v>28</v>
      </c>
      <c r="Q1022">
        <v>1000</v>
      </c>
      <c r="W1022">
        <v>0</v>
      </c>
      <c r="X1022">
        <v>-1841789987</v>
      </c>
      <c r="Y1022">
        <v>5.0999999999999997E-2</v>
      </c>
      <c r="AA1022">
        <v>47352.14</v>
      </c>
      <c r="AB1022">
        <v>0</v>
      </c>
      <c r="AC1022">
        <v>0</v>
      </c>
      <c r="AD1022">
        <v>0</v>
      </c>
      <c r="AE1022">
        <v>11927.49</v>
      </c>
      <c r="AF1022">
        <v>0</v>
      </c>
      <c r="AG1022">
        <v>0</v>
      </c>
      <c r="AH1022">
        <v>0</v>
      </c>
      <c r="AI1022">
        <v>3.97</v>
      </c>
      <c r="AJ1022">
        <v>1</v>
      </c>
      <c r="AK1022">
        <v>1</v>
      </c>
      <c r="AL1022">
        <v>1</v>
      </c>
      <c r="AN1022">
        <v>0</v>
      </c>
      <c r="AO1022">
        <v>1</v>
      </c>
      <c r="AP1022">
        <v>0</v>
      </c>
      <c r="AQ1022">
        <v>0</v>
      </c>
      <c r="AR1022">
        <v>0</v>
      </c>
      <c r="AS1022" t="s">
        <v>3</v>
      </c>
      <c r="AT1022">
        <v>5.0999999999999997E-2</v>
      </c>
      <c r="AU1022" t="s">
        <v>3</v>
      </c>
      <c r="AV1022">
        <v>0</v>
      </c>
      <c r="AW1022">
        <v>2</v>
      </c>
      <c r="AX1022">
        <v>33621642</v>
      </c>
      <c r="AY1022">
        <v>1</v>
      </c>
      <c r="AZ1022">
        <v>0</v>
      </c>
      <c r="BA1022">
        <v>1001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Y1022*Source!I1243</f>
        <v>1.5514200000000001E-2</v>
      </c>
      <c r="CY1022">
        <f>AA1022</f>
        <v>47352.14</v>
      </c>
      <c r="CZ1022">
        <f>AE1022</f>
        <v>11927.49</v>
      </c>
      <c r="DA1022">
        <f>AI1022</f>
        <v>3.97</v>
      </c>
      <c r="DB1022">
        <f t="shared" si="88"/>
        <v>608.29999999999995</v>
      </c>
      <c r="DC1022">
        <f t="shared" si="89"/>
        <v>0</v>
      </c>
    </row>
    <row r="1023" spans="1:107">
      <c r="A1023">
        <f>ROW(Source!A1243)</f>
        <v>1243</v>
      </c>
      <c r="B1023">
        <v>33525518</v>
      </c>
      <c r="C1023">
        <v>33621625</v>
      </c>
      <c r="D1023">
        <v>29109298</v>
      </c>
      <c r="E1023">
        <v>1</v>
      </c>
      <c r="F1023">
        <v>1</v>
      </c>
      <c r="G1023">
        <v>1</v>
      </c>
      <c r="H1023">
        <v>3</v>
      </c>
      <c r="I1023" t="s">
        <v>500</v>
      </c>
      <c r="J1023" t="s">
        <v>502</v>
      </c>
      <c r="K1023" t="s">
        <v>501</v>
      </c>
      <c r="L1023">
        <v>1346</v>
      </c>
      <c r="N1023">
        <v>1009</v>
      </c>
      <c r="O1023" t="s">
        <v>191</v>
      </c>
      <c r="P1023" t="s">
        <v>191</v>
      </c>
      <c r="Q1023">
        <v>1</v>
      </c>
      <c r="W1023">
        <v>0</v>
      </c>
      <c r="X1023">
        <v>228780730</v>
      </c>
      <c r="Y1023">
        <v>20</v>
      </c>
      <c r="AA1023">
        <v>104.23</v>
      </c>
      <c r="AB1023">
        <v>0</v>
      </c>
      <c r="AC1023">
        <v>0</v>
      </c>
      <c r="AD1023">
        <v>0</v>
      </c>
      <c r="AE1023">
        <v>15.26</v>
      </c>
      <c r="AF1023">
        <v>0</v>
      </c>
      <c r="AG1023">
        <v>0</v>
      </c>
      <c r="AH1023">
        <v>0</v>
      </c>
      <c r="AI1023">
        <v>6.83</v>
      </c>
      <c r="AJ1023">
        <v>1</v>
      </c>
      <c r="AK1023">
        <v>1</v>
      </c>
      <c r="AL1023">
        <v>1</v>
      </c>
      <c r="AN1023">
        <v>0</v>
      </c>
      <c r="AO1023">
        <v>1</v>
      </c>
      <c r="AP1023">
        <v>0</v>
      </c>
      <c r="AQ1023">
        <v>0</v>
      </c>
      <c r="AR1023">
        <v>0</v>
      </c>
      <c r="AS1023" t="s">
        <v>3</v>
      </c>
      <c r="AT1023">
        <v>20</v>
      </c>
      <c r="AU1023" t="s">
        <v>3</v>
      </c>
      <c r="AV1023">
        <v>0</v>
      </c>
      <c r="AW1023">
        <v>2</v>
      </c>
      <c r="AX1023">
        <v>33621643</v>
      </c>
      <c r="AY1023">
        <v>1</v>
      </c>
      <c r="AZ1023">
        <v>0</v>
      </c>
      <c r="BA1023">
        <v>1002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Y1023*Source!I1243</f>
        <v>6.0840000000000005</v>
      </c>
      <c r="CY1023">
        <f>AA1023</f>
        <v>104.23</v>
      </c>
      <c r="CZ1023">
        <f>AE1023</f>
        <v>15.26</v>
      </c>
      <c r="DA1023">
        <f>AI1023</f>
        <v>6.83</v>
      </c>
      <c r="DB1023">
        <f t="shared" ref="DB1023:DB1086" si="93">ROUND(ROUND(AT1023*CZ1023,2),6)</f>
        <v>305.2</v>
      </c>
      <c r="DC1023">
        <f t="shared" ref="DC1023:DC1086" si="94">ROUND(ROUND(AT1023*AG1023,2),6)</f>
        <v>0</v>
      </c>
    </row>
    <row r="1024" spans="1:107">
      <c r="A1024">
        <f>ROW(Source!A1244)</f>
        <v>1244</v>
      </c>
      <c r="B1024">
        <v>33525518</v>
      </c>
      <c r="C1024">
        <v>33639913</v>
      </c>
      <c r="D1024">
        <v>18407546</v>
      </c>
      <c r="E1024">
        <v>1</v>
      </c>
      <c r="F1024">
        <v>1</v>
      </c>
      <c r="G1024">
        <v>1</v>
      </c>
      <c r="H1024">
        <v>1</v>
      </c>
      <c r="I1024" t="s">
        <v>764</v>
      </c>
      <c r="J1024" t="s">
        <v>3</v>
      </c>
      <c r="K1024" t="s">
        <v>765</v>
      </c>
      <c r="L1024">
        <v>1369</v>
      </c>
      <c r="N1024">
        <v>1013</v>
      </c>
      <c r="O1024" t="s">
        <v>579</v>
      </c>
      <c r="P1024" t="s">
        <v>579</v>
      </c>
      <c r="Q1024">
        <v>1</v>
      </c>
      <c r="W1024">
        <v>0</v>
      </c>
      <c r="X1024">
        <v>1709986911</v>
      </c>
      <c r="Y1024">
        <v>102.46</v>
      </c>
      <c r="AA1024">
        <v>0</v>
      </c>
      <c r="AB1024">
        <v>0</v>
      </c>
      <c r="AC1024">
        <v>0</v>
      </c>
      <c r="AD1024">
        <v>267.25</v>
      </c>
      <c r="AE1024">
        <v>0</v>
      </c>
      <c r="AF1024">
        <v>0</v>
      </c>
      <c r="AG1024">
        <v>0</v>
      </c>
      <c r="AH1024">
        <v>267.25</v>
      </c>
      <c r="AI1024">
        <v>1</v>
      </c>
      <c r="AJ1024">
        <v>1</v>
      </c>
      <c r="AK1024">
        <v>1</v>
      </c>
      <c r="AL1024">
        <v>1</v>
      </c>
      <c r="AN1024">
        <v>0</v>
      </c>
      <c r="AO1024">
        <v>1</v>
      </c>
      <c r="AP1024">
        <v>0</v>
      </c>
      <c r="AQ1024">
        <v>0</v>
      </c>
      <c r="AR1024">
        <v>0</v>
      </c>
      <c r="AS1024" t="s">
        <v>3</v>
      </c>
      <c r="AT1024">
        <v>102.46</v>
      </c>
      <c r="AU1024" t="s">
        <v>3</v>
      </c>
      <c r="AV1024">
        <v>1</v>
      </c>
      <c r="AW1024">
        <v>2</v>
      </c>
      <c r="AX1024">
        <v>33639920</v>
      </c>
      <c r="AY1024">
        <v>1</v>
      </c>
      <c r="AZ1024">
        <v>0</v>
      </c>
      <c r="BA1024">
        <v>1003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Y1024*Source!I1244</f>
        <v>82.992599999999996</v>
      </c>
      <c r="CY1024">
        <f>AD1024</f>
        <v>267.25</v>
      </c>
      <c r="CZ1024">
        <f>AH1024</f>
        <v>267.25</v>
      </c>
      <c r="DA1024">
        <f>AL1024</f>
        <v>1</v>
      </c>
      <c r="DB1024">
        <f t="shared" si="93"/>
        <v>27382.44</v>
      </c>
      <c r="DC1024">
        <f t="shared" si="94"/>
        <v>0</v>
      </c>
    </row>
    <row r="1025" spans="1:107">
      <c r="A1025">
        <f>ROW(Source!A1244)</f>
        <v>1244</v>
      </c>
      <c r="B1025">
        <v>33525518</v>
      </c>
      <c r="C1025">
        <v>33639913</v>
      </c>
      <c r="D1025">
        <v>121548</v>
      </c>
      <c r="E1025">
        <v>1</v>
      </c>
      <c r="F1025">
        <v>1</v>
      </c>
      <c r="G1025">
        <v>1</v>
      </c>
      <c r="H1025">
        <v>1</v>
      </c>
      <c r="I1025" t="s">
        <v>30</v>
      </c>
      <c r="J1025" t="s">
        <v>3</v>
      </c>
      <c r="K1025" t="s">
        <v>580</v>
      </c>
      <c r="L1025">
        <v>608254</v>
      </c>
      <c r="N1025">
        <v>1013</v>
      </c>
      <c r="O1025" t="s">
        <v>581</v>
      </c>
      <c r="P1025" t="s">
        <v>581</v>
      </c>
      <c r="Q1025">
        <v>1</v>
      </c>
      <c r="W1025">
        <v>0</v>
      </c>
      <c r="X1025">
        <v>-185737400</v>
      </c>
      <c r="Y1025">
        <v>0.76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1</v>
      </c>
      <c r="AJ1025">
        <v>1</v>
      </c>
      <c r="AK1025">
        <v>1</v>
      </c>
      <c r="AL1025">
        <v>1</v>
      </c>
      <c r="AN1025">
        <v>0</v>
      </c>
      <c r="AO1025">
        <v>1</v>
      </c>
      <c r="AP1025">
        <v>0</v>
      </c>
      <c r="AQ1025">
        <v>0</v>
      </c>
      <c r="AR1025">
        <v>0</v>
      </c>
      <c r="AS1025" t="s">
        <v>3</v>
      </c>
      <c r="AT1025">
        <v>0.76</v>
      </c>
      <c r="AU1025" t="s">
        <v>3</v>
      </c>
      <c r="AV1025">
        <v>2</v>
      </c>
      <c r="AW1025">
        <v>2</v>
      </c>
      <c r="AX1025">
        <v>33639921</v>
      </c>
      <c r="AY1025">
        <v>1</v>
      </c>
      <c r="AZ1025">
        <v>0</v>
      </c>
      <c r="BA1025">
        <v>1004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Y1025*Source!I1244</f>
        <v>0.61560000000000004</v>
      </c>
      <c r="CY1025">
        <f>AD1025</f>
        <v>0</v>
      </c>
      <c r="CZ1025">
        <f>AH1025</f>
        <v>0</v>
      </c>
      <c r="DA1025">
        <f>AL1025</f>
        <v>1</v>
      </c>
      <c r="DB1025">
        <f t="shared" si="93"/>
        <v>0</v>
      </c>
      <c r="DC1025">
        <f t="shared" si="94"/>
        <v>0</v>
      </c>
    </row>
    <row r="1026" spans="1:107">
      <c r="A1026">
        <f>ROW(Source!A1244)</f>
        <v>1244</v>
      </c>
      <c r="B1026">
        <v>33525518</v>
      </c>
      <c r="C1026">
        <v>33639913</v>
      </c>
      <c r="D1026">
        <v>29172556</v>
      </c>
      <c r="E1026">
        <v>1</v>
      </c>
      <c r="F1026">
        <v>1</v>
      </c>
      <c r="G1026">
        <v>1</v>
      </c>
      <c r="H1026">
        <v>2</v>
      </c>
      <c r="I1026" t="s">
        <v>582</v>
      </c>
      <c r="J1026" t="s">
        <v>583</v>
      </c>
      <c r="K1026" t="s">
        <v>584</v>
      </c>
      <c r="L1026">
        <v>1368</v>
      </c>
      <c r="N1026">
        <v>1011</v>
      </c>
      <c r="O1026" t="s">
        <v>585</v>
      </c>
      <c r="P1026" t="s">
        <v>585</v>
      </c>
      <c r="Q1026">
        <v>1</v>
      </c>
      <c r="W1026">
        <v>0</v>
      </c>
      <c r="X1026">
        <v>-1302720870</v>
      </c>
      <c r="Y1026">
        <v>0.76</v>
      </c>
      <c r="AA1026">
        <v>0</v>
      </c>
      <c r="AB1026">
        <v>445.46</v>
      </c>
      <c r="AC1026">
        <v>427.95</v>
      </c>
      <c r="AD1026">
        <v>0</v>
      </c>
      <c r="AE1026">
        <v>0</v>
      </c>
      <c r="AF1026">
        <v>31.26</v>
      </c>
      <c r="AG1026">
        <v>13.5</v>
      </c>
      <c r="AH1026">
        <v>0</v>
      </c>
      <c r="AI1026">
        <v>1</v>
      </c>
      <c r="AJ1026">
        <v>14.25</v>
      </c>
      <c r="AK1026">
        <v>31.7</v>
      </c>
      <c r="AL1026">
        <v>1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3</v>
      </c>
      <c r="AT1026">
        <v>0.76</v>
      </c>
      <c r="AU1026" t="s">
        <v>3</v>
      </c>
      <c r="AV1026">
        <v>0</v>
      </c>
      <c r="AW1026">
        <v>2</v>
      </c>
      <c r="AX1026">
        <v>33639922</v>
      </c>
      <c r="AY1026">
        <v>1</v>
      </c>
      <c r="AZ1026">
        <v>0</v>
      </c>
      <c r="BA1026">
        <v>1005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Y1026*Source!I1244</f>
        <v>0.61560000000000004</v>
      </c>
      <c r="CY1026">
        <f>AB1026</f>
        <v>445.46</v>
      </c>
      <c r="CZ1026">
        <f>AF1026</f>
        <v>31.26</v>
      </c>
      <c r="DA1026">
        <f>AJ1026</f>
        <v>14.25</v>
      </c>
      <c r="DB1026">
        <f t="shared" si="93"/>
        <v>23.76</v>
      </c>
      <c r="DC1026">
        <f t="shared" si="94"/>
        <v>10.26</v>
      </c>
    </row>
    <row r="1027" spans="1:107">
      <c r="A1027">
        <f>ROW(Source!A1244)</f>
        <v>1244</v>
      </c>
      <c r="B1027">
        <v>33525518</v>
      </c>
      <c r="C1027">
        <v>33639913</v>
      </c>
      <c r="D1027">
        <v>29174500</v>
      </c>
      <c r="E1027">
        <v>1</v>
      </c>
      <c r="F1027">
        <v>1</v>
      </c>
      <c r="G1027">
        <v>1</v>
      </c>
      <c r="H1027">
        <v>2</v>
      </c>
      <c r="I1027" t="s">
        <v>766</v>
      </c>
      <c r="J1027" t="s">
        <v>767</v>
      </c>
      <c r="K1027" t="s">
        <v>768</v>
      </c>
      <c r="L1027">
        <v>1368</v>
      </c>
      <c r="N1027">
        <v>1011</v>
      </c>
      <c r="O1027" t="s">
        <v>585</v>
      </c>
      <c r="P1027" t="s">
        <v>585</v>
      </c>
      <c r="Q1027">
        <v>1</v>
      </c>
      <c r="W1027">
        <v>0</v>
      </c>
      <c r="X1027">
        <v>-239831557</v>
      </c>
      <c r="Y1027">
        <v>5.35</v>
      </c>
      <c r="AA1027">
        <v>0</v>
      </c>
      <c r="AB1027">
        <v>7.33</v>
      </c>
      <c r="AC1027">
        <v>0</v>
      </c>
      <c r="AD1027">
        <v>0</v>
      </c>
      <c r="AE1027">
        <v>0</v>
      </c>
      <c r="AF1027">
        <v>1.95</v>
      </c>
      <c r="AG1027">
        <v>0</v>
      </c>
      <c r="AH1027">
        <v>0</v>
      </c>
      <c r="AI1027">
        <v>1</v>
      </c>
      <c r="AJ1027">
        <v>3.76</v>
      </c>
      <c r="AK1027">
        <v>31.7</v>
      </c>
      <c r="AL1027">
        <v>1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3</v>
      </c>
      <c r="AT1027">
        <v>5.35</v>
      </c>
      <c r="AU1027" t="s">
        <v>3</v>
      </c>
      <c r="AV1027">
        <v>0</v>
      </c>
      <c r="AW1027">
        <v>2</v>
      </c>
      <c r="AX1027">
        <v>33639923</v>
      </c>
      <c r="AY1027">
        <v>1</v>
      </c>
      <c r="AZ1027">
        <v>0</v>
      </c>
      <c r="BA1027">
        <v>1006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Y1027*Source!I1244</f>
        <v>4.3334999999999999</v>
      </c>
      <c r="CY1027">
        <f>AB1027</f>
        <v>7.33</v>
      </c>
      <c r="CZ1027">
        <f>AF1027</f>
        <v>1.95</v>
      </c>
      <c r="DA1027">
        <f>AJ1027</f>
        <v>3.76</v>
      </c>
      <c r="DB1027">
        <f t="shared" si="93"/>
        <v>10.43</v>
      </c>
      <c r="DC1027">
        <f t="shared" si="94"/>
        <v>0</v>
      </c>
    </row>
    <row r="1028" spans="1:107">
      <c r="A1028">
        <f>ROW(Source!A1244)</f>
        <v>1244</v>
      </c>
      <c r="B1028">
        <v>33525518</v>
      </c>
      <c r="C1028">
        <v>33639913</v>
      </c>
      <c r="D1028">
        <v>29174913</v>
      </c>
      <c r="E1028">
        <v>1</v>
      </c>
      <c r="F1028">
        <v>1</v>
      </c>
      <c r="G1028">
        <v>1</v>
      </c>
      <c r="H1028">
        <v>2</v>
      </c>
      <c r="I1028" t="s">
        <v>606</v>
      </c>
      <c r="J1028" t="s">
        <v>607</v>
      </c>
      <c r="K1028" t="s">
        <v>608</v>
      </c>
      <c r="L1028">
        <v>1368</v>
      </c>
      <c r="N1028">
        <v>1011</v>
      </c>
      <c r="O1028" t="s">
        <v>585</v>
      </c>
      <c r="P1028" t="s">
        <v>585</v>
      </c>
      <c r="Q1028">
        <v>1</v>
      </c>
      <c r="W1028">
        <v>0</v>
      </c>
      <c r="X1028">
        <v>458544584</v>
      </c>
      <c r="Y1028">
        <v>4.58</v>
      </c>
      <c r="AA1028">
        <v>0</v>
      </c>
      <c r="AB1028">
        <v>908.31</v>
      </c>
      <c r="AC1028">
        <v>367.72</v>
      </c>
      <c r="AD1028">
        <v>0</v>
      </c>
      <c r="AE1028">
        <v>0</v>
      </c>
      <c r="AF1028">
        <v>87.17</v>
      </c>
      <c r="AG1028">
        <v>11.6</v>
      </c>
      <c r="AH1028">
        <v>0</v>
      </c>
      <c r="AI1028">
        <v>1</v>
      </c>
      <c r="AJ1028">
        <v>10.42</v>
      </c>
      <c r="AK1028">
        <v>31.7</v>
      </c>
      <c r="AL1028">
        <v>1</v>
      </c>
      <c r="AN1028">
        <v>0</v>
      </c>
      <c r="AO1028">
        <v>1</v>
      </c>
      <c r="AP1028">
        <v>0</v>
      </c>
      <c r="AQ1028">
        <v>0</v>
      </c>
      <c r="AR1028">
        <v>0</v>
      </c>
      <c r="AS1028" t="s">
        <v>3</v>
      </c>
      <c r="AT1028">
        <v>4.58</v>
      </c>
      <c r="AU1028" t="s">
        <v>3</v>
      </c>
      <c r="AV1028">
        <v>0</v>
      </c>
      <c r="AW1028">
        <v>2</v>
      </c>
      <c r="AX1028">
        <v>33639924</v>
      </c>
      <c r="AY1028">
        <v>1</v>
      </c>
      <c r="AZ1028">
        <v>0</v>
      </c>
      <c r="BA1028">
        <v>1007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Y1028*Source!I1244</f>
        <v>3.7098000000000004</v>
      </c>
      <c r="CY1028">
        <f>AB1028</f>
        <v>908.31</v>
      </c>
      <c r="CZ1028">
        <f>AF1028</f>
        <v>87.17</v>
      </c>
      <c r="DA1028">
        <f>AJ1028</f>
        <v>10.42</v>
      </c>
      <c r="DB1028">
        <f t="shared" si="93"/>
        <v>399.24</v>
      </c>
      <c r="DC1028">
        <f t="shared" si="94"/>
        <v>53.13</v>
      </c>
    </row>
    <row r="1029" spans="1:107">
      <c r="A1029">
        <f>ROW(Source!A1244)</f>
        <v>1244</v>
      </c>
      <c r="B1029">
        <v>33525518</v>
      </c>
      <c r="C1029">
        <v>33639913</v>
      </c>
      <c r="D1029">
        <v>29109671</v>
      </c>
      <c r="E1029">
        <v>1</v>
      </c>
      <c r="F1029">
        <v>1</v>
      </c>
      <c r="G1029">
        <v>1</v>
      </c>
      <c r="H1029">
        <v>3</v>
      </c>
      <c r="I1029" t="s">
        <v>436</v>
      </c>
      <c r="J1029" t="s">
        <v>438</v>
      </c>
      <c r="K1029" t="s">
        <v>437</v>
      </c>
      <c r="L1029">
        <v>1327</v>
      </c>
      <c r="N1029">
        <v>1005</v>
      </c>
      <c r="O1029" t="s">
        <v>184</v>
      </c>
      <c r="P1029" t="s">
        <v>184</v>
      </c>
      <c r="Q1029">
        <v>1</v>
      </c>
      <c r="W1029">
        <v>0</v>
      </c>
      <c r="X1029">
        <v>1862876160</v>
      </c>
      <c r="Y1029">
        <v>103</v>
      </c>
      <c r="AA1029">
        <v>258.70999999999998</v>
      </c>
      <c r="AB1029">
        <v>0</v>
      </c>
      <c r="AC1029">
        <v>0</v>
      </c>
      <c r="AD1029">
        <v>0</v>
      </c>
      <c r="AE1029">
        <v>51.95</v>
      </c>
      <c r="AF1029">
        <v>0</v>
      </c>
      <c r="AG1029">
        <v>0</v>
      </c>
      <c r="AH1029">
        <v>0</v>
      </c>
      <c r="AI1029">
        <v>4.9800000000000004</v>
      </c>
      <c r="AJ1029">
        <v>1</v>
      </c>
      <c r="AK1029">
        <v>1</v>
      </c>
      <c r="AL1029">
        <v>1</v>
      </c>
      <c r="AN1029">
        <v>0</v>
      </c>
      <c r="AO1029">
        <v>1</v>
      </c>
      <c r="AP1029">
        <v>0</v>
      </c>
      <c r="AQ1029">
        <v>0</v>
      </c>
      <c r="AR1029">
        <v>0</v>
      </c>
      <c r="AS1029" t="s">
        <v>3</v>
      </c>
      <c r="AT1029">
        <v>103</v>
      </c>
      <c r="AU1029" t="s">
        <v>3</v>
      </c>
      <c r="AV1029">
        <v>0</v>
      </c>
      <c r="AW1029">
        <v>2</v>
      </c>
      <c r="AX1029">
        <v>33639925</v>
      </c>
      <c r="AY1029">
        <v>1</v>
      </c>
      <c r="AZ1029">
        <v>0</v>
      </c>
      <c r="BA1029">
        <v>1008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Y1029*Source!I1244</f>
        <v>83.43</v>
      </c>
      <c r="CY1029">
        <f>AA1029</f>
        <v>258.70999999999998</v>
      </c>
      <c r="CZ1029">
        <f>AE1029</f>
        <v>51.95</v>
      </c>
      <c r="DA1029">
        <f>AI1029</f>
        <v>4.9800000000000004</v>
      </c>
      <c r="DB1029">
        <f t="shared" si="93"/>
        <v>5350.85</v>
      </c>
      <c r="DC1029">
        <f t="shared" si="94"/>
        <v>0</v>
      </c>
    </row>
    <row r="1030" spans="1:107">
      <c r="A1030">
        <f>ROW(Source!A1280)</f>
        <v>1280</v>
      </c>
      <c r="B1030">
        <v>33525518</v>
      </c>
      <c r="C1030">
        <v>33622554</v>
      </c>
      <c r="D1030">
        <v>18407150</v>
      </c>
      <c r="E1030">
        <v>1</v>
      </c>
      <c r="F1030">
        <v>1</v>
      </c>
      <c r="G1030">
        <v>1</v>
      </c>
      <c r="H1030">
        <v>1</v>
      </c>
      <c r="I1030" t="s">
        <v>595</v>
      </c>
      <c r="J1030" t="s">
        <v>3</v>
      </c>
      <c r="K1030" t="s">
        <v>596</v>
      </c>
      <c r="L1030">
        <v>1369</v>
      </c>
      <c r="N1030">
        <v>1013</v>
      </c>
      <c r="O1030" t="s">
        <v>579</v>
      </c>
      <c r="P1030" t="s">
        <v>579</v>
      </c>
      <c r="Q1030">
        <v>1</v>
      </c>
      <c r="W1030">
        <v>0</v>
      </c>
      <c r="X1030">
        <v>-931037793</v>
      </c>
      <c r="Y1030">
        <v>37.67</v>
      </c>
      <c r="AA1030">
        <v>0</v>
      </c>
      <c r="AB1030">
        <v>0</v>
      </c>
      <c r="AC1030">
        <v>0</v>
      </c>
      <c r="AD1030">
        <v>242.51</v>
      </c>
      <c r="AE1030">
        <v>0</v>
      </c>
      <c r="AF1030">
        <v>0</v>
      </c>
      <c r="AG1030">
        <v>0</v>
      </c>
      <c r="AH1030">
        <v>242.51</v>
      </c>
      <c r="AI1030">
        <v>1</v>
      </c>
      <c r="AJ1030">
        <v>1</v>
      </c>
      <c r="AK1030">
        <v>1</v>
      </c>
      <c r="AL1030">
        <v>1</v>
      </c>
      <c r="AN1030">
        <v>0</v>
      </c>
      <c r="AO1030">
        <v>1</v>
      </c>
      <c r="AP1030">
        <v>0</v>
      </c>
      <c r="AQ1030">
        <v>0</v>
      </c>
      <c r="AR1030">
        <v>0</v>
      </c>
      <c r="AS1030" t="s">
        <v>3</v>
      </c>
      <c r="AT1030">
        <v>37.67</v>
      </c>
      <c r="AU1030" t="s">
        <v>3</v>
      </c>
      <c r="AV1030">
        <v>1</v>
      </c>
      <c r="AW1030">
        <v>2</v>
      </c>
      <c r="AX1030">
        <v>33622555</v>
      </c>
      <c r="AY1030">
        <v>1</v>
      </c>
      <c r="AZ1030">
        <v>0</v>
      </c>
      <c r="BA1030">
        <v>1009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Y1030*Source!I1280</f>
        <v>4.9724400000000006</v>
      </c>
      <c r="CY1030">
        <f>AD1030</f>
        <v>242.51</v>
      </c>
      <c r="CZ1030">
        <f>AH1030</f>
        <v>242.51</v>
      </c>
      <c r="DA1030">
        <f>AL1030</f>
        <v>1</v>
      </c>
      <c r="DB1030">
        <f t="shared" si="93"/>
        <v>9135.35</v>
      </c>
      <c r="DC1030">
        <f t="shared" si="94"/>
        <v>0</v>
      </c>
    </row>
    <row r="1031" spans="1:107">
      <c r="A1031">
        <f>ROW(Source!A1280)</f>
        <v>1280</v>
      </c>
      <c r="B1031">
        <v>33525518</v>
      </c>
      <c r="C1031">
        <v>33622554</v>
      </c>
      <c r="D1031">
        <v>121548</v>
      </c>
      <c r="E1031">
        <v>1</v>
      </c>
      <c r="F1031">
        <v>1</v>
      </c>
      <c r="G1031">
        <v>1</v>
      </c>
      <c r="H1031">
        <v>1</v>
      </c>
      <c r="I1031" t="s">
        <v>30</v>
      </c>
      <c r="J1031" t="s">
        <v>3</v>
      </c>
      <c r="K1031" t="s">
        <v>580</v>
      </c>
      <c r="L1031">
        <v>608254</v>
      </c>
      <c r="N1031">
        <v>1013</v>
      </c>
      <c r="O1031" t="s">
        <v>581</v>
      </c>
      <c r="P1031" t="s">
        <v>581</v>
      </c>
      <c r="Q1031">
        <v>1</v>
      </c>
      <c r="W1031">
        <v>0</v>
      </c>
      <c r="X1031">
        <v>-185737400</v>
      </c>
      <c r="Y1031">
        <v>0.13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1</v>
      </c>
      <c r="AJ1031">
        <v>1</v>
      </c>
      <c r="AK1031">
        <v>1</v>
      </c>
      <c r="AL1031">
        <v>1</v>
      </c>
      <c r="AN1031">
        <v>0</v>
      </c>
      <c r="AO1031">
        <v>1</v>
      </c>
      <c r="AP1031">
        <v>0</v>
      </c>
      <c r="AQ1031">
        <v>0</v>
      </c>
      <c r="AR1031">
        <v>0</v>
      </c>
      <c r="AS1031" t="s">
        <v>3</v>
      </c>
      <c r="AT1031">
        <v>0.13</v>
      </c>
      <c r="AU1031" t="s">
        <v>3</v>
      </c>
      <c r="AV1031">
        <v>2</v>
      </c>
      <c r="AW1031">
        <v>2</v>
      </c>
      <c r="AX1031">
        <v>33622556</v>
      </c>
      <c r="AY1031">
        <v>1</v>
      </c>
      <c r="AZ1031">
        <v>0</v>
      </c>
      <c r="BA1031">
        <v>1010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Y1031*Source!I1280</f>
        <v>1.7160000000000002E-2</v>
      </c>
      <c r="CY1031">
        <f>AD1031</f>
        <v>0</v>
      </c>
      <c r="CZ1031">
        <f>AH1031</f>
        <v>0</v>
      </c>
      <c r="DA1031">
        <f>AL1031</f>
        <v>1</v>
      </c>
      <c r="DB1031">
        <f t="shared" si="93"/>
        <v>0</v>
      </c>
      <c r="DC1031">
        <f t="shared" si="94"/>
        <v>0</v>
      </c>
    </row>
    <row r="1032" spans="1:107">
      <c r="A1032">
        <f>ROW(Source!A1280)</f>
        <v>1280</v>
      </c>
      <c r="B1032">
        <v>33525518</v>
      </c>
      <c r="C1032">
        <v>33622554</v>
      </c>
      <c r="D1032">
        <v>29172554</v>
      </c>
      <c r="E1032">
        <v>1</v>
      </c>
      <c r="F1032">
        <v>1</v>
      </c>
      <c r="G1032">
        <v>1</v>
      </c>
      <c r="H1032">
        <v>2</v>
      </c>
      <c r="I1032" t="s">
        <v>752</v>
      </c>
      <c r="J1032" t="s">
        <v>798</v>
      </c>
      <c r="K1032" t="s">
        <v>754</v>
      </c>
      <c r="L1032">
        <v>1368</v>
      </c>
      <c r="N1032">
        <v>1011</v>
      </c>
      <c r="O1032" t="s">
        <v>585</v>
      </c>
      <c r="P1032" t="s">
        <v>585</v>
      </c>
      <c r="Q1032">
        <v>1</v>
      </c>
      <c r="W1032">
        <v>0</v>
      </c>
      <c r="X1032">
        <v>-227040401</v>
      </c>
      <c r="Y1032">
        <v>0.13</v>
      </c>
      <c r="AA1032">
        <v>0</v>
      </c>
      <c r="AB1032">
        <v>411.3</v>
      </c>
      <c r="AC1032">
        <v>367.72</v>
      </c>
      <c r="AD1032">
        <v>0</v>
      </c>
      <c r="AE1032">
        <v>0</v>
      </c>
      <c r="AF1032">
        <v>27.66</v>
      </c>
      <c r="AG1032">
        <v>11.6</v>
      </c>
      <c r="AH1032">
        <v>0</v>
      </c>
      <c r="AI1032">
        <v>1</v>
      </c>
      <c r="AJ1032">
        <v>14.87</v>
      </c>
      <c r="AK1032">
        <v>31.7</v>
      </c>
      <c r="AL1032">
        <v>1</v>
      </c>
      <c r="AN1032">
        <v>0</v>
      </c>
      <c r="AO1032">
        <v>1</v>
      </c>
      <c r="AP1032">
        <v>0</v>
      </c>
      <c r="AQ1032">
        <v>0</v>
      </c>
      <c r="AR1032">
        <v>0</v>
      </c>
      <c r="AS1032" t="s">
        <v>3</v>
      </c>
      <c r="AT1032">
        <v>0.13</v>
      </c>
      <c r="AU1032" t="s">
        <v>3</v>
      </c>
      <c r="AV1032">
        <v>0</v>
      </c>
      <c r="AW1032">
        <v>2</v>
      </c>
      <c r="AX1032">
        <v>33622557</v>
      </c>
      <c r="AY1032">
        <v>1</v>
      </c>
      <c r="AZ1032">
        <v>0</v>
      </c>
      <c r="BA1032">
        <v>1011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Y1032*Source!I1280</f>
        <v>1.7160000000000002E-2</v>
      </c>
      <c r="CY1032">
        <f>AB1032</f>
        <v>411.3</v>
      </c>
      <c r="CZ1032">
        <f>AF1032</f>
        <v>27.66</v>
      </c>
      <c r="DA1032">
        <f>AJ1032</f>
        <v>14.87</v>
      </c>
      <c r="DB1032">
        <f t="shared" si="93"/>
        <v>3.6</v>
      </c>
      <c r="DC1032">
        <f t="shared" si="94"/>
        <v>1.51</v>
      </c>
    </row>
    <row r="1033" spans="1:107">
      <c r="A1033">
        <f>ROW(Source!A1280)</f>
        <v>1280</v>
      </c>
      <c r="B1033">
        <v>33525518</v>
      </c>
      <c r="C1033">
        <v>33622554</v>
      </c>
      <c r="D1033">
        <v>29174500</v>
      </c>
      <c r="E1033">
        <v>1</v>
      </c>
      <c r="F1033">
        <v>1</v>
      </c>
      <c r="G1033">
        <v>1</v>
      </c>
      <c r="H1033">
        <v>2</v>
      </c>
      <c r="I1033" t="s">
        <v>766</v>
      </c>
      <c r="J1033" t="s">
        <v>767</v>
      </c>
      <c r="K1033" t="s">
        <v>768</v>
      </c>
      <c r="L1033">
        <v>1368</v>
      </c>
      <c r="N1033">
        <v>1011</v>
      </c>
      <c r="O1033" t="s">
        <v>585</v>
      </c>
      <c r="P1033" t="s">
        <v>585</v>
      </c>
      <c r="Q1033">
        <v>1</v>
      </c>
      <c r="W1033">
        <v>0</v>
      </c>
      <c r="X1033">
        <v>-239831557</v>
      </c>
      <c r="Y1033">
        <v>3.13</v>
      </c>
      <c r="AA1033">
        <v>0</v>
      </c>
      <c r="AB1033">
        <v>7.33</v>
      </c>
      <c r="AC1033">
        <v>0</v>
      </c>
      <c r="AD1033">
        <v>0</v>
      </c>
      <c r="AE1033">
        <v>0</v>
      </c>
      <c r="AF1033">
        <v>1.95</v>
      </c>
      <c r="AG1033">
        <v>0</v>
      </c>
      <c r="AH1033">
        <v>0</v>
      </c>
      <c r="AI1033">
        <v>1</v>
      </c>
      <c r="AJ1033">
        <v>3.76</v>
      </c>
      <c r="AK1033">
        <v>31.7</v>
      </c>
      <c r="AL1033">
        <v>1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3</v>
      </c>
      <c r="AT1033">
        <v>3.13</v>
      </c>
      <c r="AU1033" t="s">
        <v>3</v>
      </c>
      <c r="AV1033">
        <v>0</v>
      </c>
      <c r="AW1033">
        <v>2</v>
      </c>
      <c r="AX1033">
        <v>33622558</v>
      </c>
      <c r="AY1033">
        <v>1</v>
      </c>
      <c r="AZ1033">
        <v>0</v>
      </c>
      <c r="BA1033">
        <v>1012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Y1033*Source!I1280</f>
        <v>0.41316000000000003</v>
      </c>
      <c r="CY1033">
        <f>AB1033</f>
        <v>7.33</v>
      </c>
      <c r="CZ1033">
        <f>AF1033</f>
        <v>1.95</v>
      </c>
      <c r="DA1033">
        <f>AJ1033</f>
        <v>3.76</v>
      </c>
      <c r="DB1033">
        <f t="shared" si="93"/>
        <v>6.1</v>
      </c>
      <c r="DC1033">
        <f t="shared" si="94"/>
        <v>0</v>
      </c>
    </row>
    <row r="1034" spans="1:107">
      <c r="A1034">
        <f>ROW(Source!A1280)</f>
        <v>1280</v>
      </c>
      <c r="B1034">
        <v>33525518</v>
      </c>
      <c r="C1034">
        <v>33622554</v>
      </c>
      <c r="D1034">
        <v>29174567</v>
      </c>
      <c r="E1034">
        <v>1</v>
      </c>
      <c r="F1034">
        <v>1</v>
      </c>
      <c r="G1034">
        <v>1</v>
      </c>
      <c r="H1034">
        <v>2</v>
      </c>
      <c r="I1034" t="s">
        <v>655</v>
      </c>
      <c r="J1034" t="s">
        <v>815</v>
      </c>
      <c r="K1034" t="s">
        <v>657</v>
      </c>
      <c r="L1034">
        <v>1368</v>
      </c>
      <c r="N1034">
        <v>1011</v>
      </c>
      <c r="O1034" t="s">
        <v>585</v>
      </c>
      <c r="P1034" t="s">
        <v>585</v>
      </c>
      <c r="Q1034">
        <v>1</v>
      </c>
      <c r="W1034">
        <v>0</v>
      </c>
      <c r="X1034">
        <v>-240953470</v>
      </c>
      <c r="Y1034">
        <v>2.8</v>
      </c>
      <c r="AA1034">
        <v>0</v>
      </c>
      <c r="AB1034">
        <v>21.3</v>
      </c>
      <c r="AC1034">
        <v>0</v>
      </c>
      <c r="AD1034">
        <v>0</v>
      </c>
      <c r="AE1034">
        <v>0</v>
      </c>
      <c r="AF1034">
        <v>2.7</v>
      </c>
      <c r="AG1034">
        <v>0</v>
      </c>
      <c r="AH1034">
        <v>0</v>
      </c>
      <c r="AI1034">
        <v>1</v>
      </c>
      <c r="AJ1034">
        <v>7.89</v>
      </c>
      <c r="AK1034">
        <v>31.7</v>
      </c>
      <c r="AL1034">
        <v>1</v>
      </c>
      <c r="AN1034">
        <v>0</v>
      </c>
      <c r="AO1034">
        <v>1</v>
      </c>
      <c r="AP1034">
        <v>0</v>
      </c>
      <c r="AQ1034">
        <v>0</v>
      </c>
      <c r="AR1034">
        <v>0</v>
      </c>
      <c r="AS1034" t="s">
        <v>3</v>
      </c>
      <c r="AT1034">
        <v>2.8</v>
      </c>
      <c r="AU1034" t="s">
        <v>3</v>
      </c>
      <c r="AV1034">
        <v>0</v>
      </c>
      <c r="AW1034">
        <v>2</v>
      </c>
      <c r="AX1034">
        <v>33622559</v>
      </c>
      <c r="AY1034">
        <v>1</v>
      </c>
      <c r="AZ1034">
        <v>0</v>
      </c>
      <c r="BA1034">
        <v>1013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Y1034*Source!I1280</f>
        <v>0.36959999999999998</v>
      </c>
      <c r="CY1034">
        <f>AB1034</f>
        <v>21.3</v>
      </c>
      <c r="CZ1034">
        <f>AF1034</f>
        <v>2.7</v>
      </c>
      <c r="DA1034">
        <f>AJ1034</f>
        <v>7.89</v>
      </c>
      <c r="DB1034">
        <f t="shared" si="93"/>
        <v>7.56</v>
      </c>
      <c r="DC1034">
        <f t="shared" si="94"/>
        <v>0</v>
      </c>
    </row>
    <row r="1035" spans="1:107">
      <c r="A1035">
        <f>ROW(Source!A1280)</f>
        <v>1280</v>
      </c>
      <c r="B1035">
        <v>33525518</v>
      </c>
      <c r="C1035">
        <v>33622554</v>
      </c>
      <c r="D1035">
        <v>29174913</v>
      </c>
      <c r="E1035">
        <v>1</v>
      </c>
      <c r="F1035">
        <v>1</v>
      </c>
      <c r="G1035">
        <v>1</v>
      </c>
      <c r="H1035">
        <v>2</v>
      </c>
      <c r="I1035" t="s">
        <v>606</v>
      </c>
      <c r="J1035" t="s">
        <v>607</v>
      </c>
      <c r="K1035" t="s">
        <v>608</v>
      </c>
      <c r="L1035">
        <v>1368</v>
      </c>
      <c r="N1035">
        <v>1011</v>
      </c>
      <c r="O1035" t="s">
        <v>585</v>
      </c>
      <c r="P1035" t="s">
        <v>585</v>
      </c>
      <c r="Q1035">
        <v>1</v>
      </c>
      <c r="W1035">
        <v>0</v>
      </c>
      <c r="X1035">
        <v>458544584</v>
      </c>
      <c r="Y1035">
        <v>0.04</v>
      </c>
      <c r="AA1035">
        <v>0</v>
      </c>
      <c r="AB1035">
        <v>908.31</v>
      </c>
      <c r="AC1035">
        <v>367.72</v>
      </c>
      <c r="AD1035">
        <v>0</v>
      </c>
      <c r="AE1035">
        <v>0</v>
      </c>
      <c r="AF1035">
        <v>87.17</v>
      </c>
      <c r="AG1035">
        <v>11.6</v>
      </c>
      <c r="AH1035">
        <v>0</v>
      </c>
      <c r="AI1035">
        <v>1</v>
      </c>
      <c r="AJ1035">
        <v>10.42</v>
      </c>
      <c r="AK1035">
        <v>31.7</v>
      </c>
      <c r="AL1035">
        <v>1</v>
      </c>
      <c r="AN1035">
        <v>0</v>
      </c>
      <c r="AO1035">
        <v>1</v>
      </c>
      <c r="AP1035">
        <v>0</v>
      </c>
      <c r="AQ1035">
        <v>0</v>
      </c>
      <c r="AR1035">
        <v>0</v>
      </c>
      <c r="AS1035" t="s">
        <v>3</v>
      </c>
      <c r="AT1035">
        <v>0.04</v>
      </c>
      <c r="AU1035" t="s">
        <v>3</v>
      </c>
      <c r="AV1035">
        <v>0</v>
      </c>
      <c r="AW1035">
        <v>2</v>
      </c>
      <c r="AX1035">
        <v>33622560</v>
      </c>
      <c r="AY1035">
        <v>1</v>
      </c>
      <c r="AZ1035">
        <v>0</v>
      </c>
      <c r="BA1035">
        <v>1014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Y1035*Source!I1280</f>
        <v>5.28E-3</v>
      </c>
      <c r="CY1035">
        <f>AB1035</f>
        <v>908.31</v>
      </c>
      <c r="CZ1035">
        <f>AF1035</f>
        <v>87.17</v>
      </c>
      <c r="DA1035">
        <f>AJ1035</f>
        <v>10.42</v>
      </c>
      <c r="DB1035">
        <f t="shared" si="93"/>
        <v>3.49</v>
      </c>
      <c r="DC1035">
        <f t="shared" si="94"/>
        <v>0.46</v>
      </c>
    </row>
    <row r="1036" spans="1:107">
      <c r="A1036">
        <f>ROW(Source!A1280)</f>
        <v>1280</v>
      </c>
      <c r="B1036">
        <v>33525518</v>
      </c>
      <c r="C1036">
        <v>33622554</v>
      </c>
      <c r="D1036">
        <v>29109298</v>
      </c>
      <c r="E1036">
        <v>1</v>
      </c>
      <c r="F1036">
        <v>1</v>
      </c>
      <c r="G1036">
        <v>1</v>
      </c>
      <c r="H1036">
        <v>3</v>
      </c>
      <c r="I1036" t="s">
        <v>500</v>
      </c>
      <c r="J1036" t="s">
        <v>502</v>
      </c>
      <c r="K1036" t="s">
        <v>501</v>
      </c>
      <c r="L1036">
        <v>1346</v>
      </c>
      <c r="N1036">
        <v>1009</v>
      </c>
      <c r="O1036" t="s">
        <v>191</v>
      </c>
      <c r="P1036" t="s">
        <v>191</v>
      </c>
      <c r="Q1036">
        <v>1</v>
      </c>
      <c r="W1036">
        <v>0</v>
      </c>
      <c r="X1036">
        <v>228780730</v>
      </c>
      <c r="Y1036">
        <v>30</v>
      </c>
      <c r="AA1036">
        <v>104.23</v>
      </c>
      <c r="AB1036">
        <v>0</v>
      </c>
      <c r="AC1036">
        <v>0</v>
      </c>
      <c r="AD1036">
        <v>0</v>
      </c>
      <c r="AE1036">
        <v>15.26</v>
      </c>
      <c r="AF1036">
        <v>0</v>
      </c>
      <c r="AG1036">
        <v>0</v>
      </c>
      <c r="AH1036">
        <v>0</v>
      </c>
      <c r="AI1036">
        <v>6.83</v>
      </c>
      <c r="AJ1036">
        <v>1</v>
      </c>
      <c r="AK1036">
        <v>1</v>
      </c>
      <c r="AL1036">
        <v>1</v>
      </c>
      <c r="AN1036">
        <v>0</v>
      </c>
      <c r="AO1036">
        <v>1</v>
      </c>
      <c r="AP1036">
        <v>0</v>
      </c>
      <c r="AQ1036">
        <v>0</v>
      </c>
      <c r="AR1036">
        <v>0</v>
      </c>
      <c r="AS1036" t="s">
        <v>3</v>
      </c>
      <c r="AT1036">
        <v>30</v>
      </c>
      <c r="AU1036" t="s">
        <v>3</v>
      </c>
      <c r="AV1036">
        <v>0</v>
      </c>
      <c r="AW1036">
        <v>2</v>
      </c>
      <c r="AX1036">
        <v>33622561</v>
      </c>
      <c r="AY1036">
        <v>1</v>
      </c>
      <c r="AZ1036">
        <v>0</v>
      </c>
      <c r="BA1036">
        <v>1015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Y1036*Source!I1280</f>
        <v>3.96</v>
      </c>
      <c r="CY1036">
        <f>AA1036</f>
        <v>104.23</v>
      </c>
      <c r="CZ1036">
        <f>AE1036</f>
        <v>15.26</v>
      </c>
      <c r="DA1036">
        <f>AI1036</f>
        <v>6.83</v>
      </c>
      <c r="DB1036">
        <f t="shared" si="93"/>
        <v>457.8</v>
      </c>
      <c r="DC1036">
        <f t="shared" si="94"/>
        <v>0</v>
      </c>
    </row>
    <row r="1037" spans="1:107">
      <c r="A1037">
        <f>ROW(Source!A1280)</f>
        <v>1280</v>
      </c>
      <c r="B1037">
        <v>33525518</v>
      </c>
      <c r="C1037">
        <v>33622554</v>
      </c>
      <c r="D1037">
        <v>29145316</v>
      </c>
      <c r="E1037">
        <v>1</v>
      </c>
      <c r="F1037">
        <v>1</v>
      </c>
      <c r="G1037">
        <v>1</v>
      </c>
      <c r="H1037">
        <v>3</v>
      </c>
      <c r="I1037" t="s">
        <v>387</v>
      </c>
      <c r="J1037" t="s">
        <v>389</v>
      </c>
      <c r="K1037" t="s">
        <v>388</v>
      </c>
      <c r="L1037">
        <v>1348</v>
      </c>
      <c r="N1037">
        <v>1009</v>
      </c>
      <c r="O1037" t="s">
        <v>28</v>
      </c>
      <c r="P1037" t="s">
        <v>28</v>
      </c>
      <c r="Q1037">
        <v>1000</v>
      </c>
      <c r="W1037">
        <v>0</v>
      </c>
      <c r="X1037">
        <v>-406617202</v>
      </c>
      <c r="Y1037">
        <v>0.9</v>
      </c>
      <c r="AA1037">
        <v>21576.240000000002</v>
      </c>
      <c r="AB1037">
        <v>0</v>
      </c>
      <c r="AC1037">
        <v>0</v>
      </c>
      <c r="AD1037">
        <v>0</v>
      </c>
      <c r="AE1037">
        <v>11416</v>
      </c>
      <c r="AF1037">
        <v>0</v>
      </c>
      <c r="AG1037">
        <v>0</v>
      </c>
      <c r="AH1037">
        <v>0</v>
      </c>
      <c r="AI1037">
        <v>1.89</v>
      </c>
      <c r="AJ1037">
        <v>1</v>
      </c>
      <c r="AK1037">
        <v>1</v>
      </c>
      <c r="AL1037">
        <v>1</v>
      </c>
      <c r="AN1037">
        <v>0</v>
      </c>
      <c r="AO1037">
        <v>1</v>
      </c>
      <c r="AP1037">
        <v>0</v>
      </c>
      <c r="AQ1037">
        <v>0</v>
      </c>
      <c r="AR1037">
        <v>0</v>
      </c>
      <c r="AS1037" t="s">
        <v>3</v>
      </c>
      <c r="AT1037">
        <v>0.9</v>
      </c>
      <c r="AU1037" t="s">
        <v>3</v>
      </c>
      <c r="AV1037">
        <v>0</v>
      </c>
      <c r="AW1037">
        <v>2</v>
      </c>
      <c r="AX1037">
        <v>33622562</v>
      </c>
      <c r="AY1037">
        <v>1</v>
      </c>
      <c r="AZ1037">
        <v>0</v>
      </c>
      <c r="BA1037">
        <v>1016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Y1037*Source!I1280</f>
        <v>0.1188</v>
      </c>
      <c r="CY1037">
        <f>AA1037</f>
        <v>21576.240000000002</v>
      </c>
      <c r="CZ1037">
        <f>AE1037</f>
        <v>11416</v>
      </c>
      <c r="DA1037">
        <f>AI1037</f>
        <v>1.89</v>
      </c>
      <c r="DB1037">
        <f t="shared" si="93"/>
        <v>10274.4</v>
      </c>
      <c r="DC1037">
        <f t="shared" si="94"/>
        <v>0</v>
      </c>
    </row>
    <row r="1038" spans="1:107">
      <c r="A1038">
        <f>ROW(Source!A1280)</f>
        <v>1280</v>
      </c>
      <c r="B1038">
        <v>33525518</v>
      </c>
      <c r="C1038">
        <v>33622554</v>
      </c>
      <c r="D1038">
        <v>29150040</v>
      </c>
      <c r="E1038">
        <v>1</v>
      </c>
      <c r="F1038">
        <v>1</v>
      </c>
      <c r="G1038">
        <v>1</v>
      </c>
      <c r="H1038">
        <v>3</v>
      </c>
      <c r="I1038" t="s">
        <v>592</v>
      </c>
      <c r="J1038" t="s">
        <v>593</v>
      </c>
      <c r="K1038" t="s">
        <v>594</v>
      </c>
      <c r="L1038">
        <v>1339</v>
      </c>
      <c r="N1038">
        <v>1007</v>
      </c>
      <c r="O1038" t="s">
        <v>591</v>
      </c>
      <c r="P1038" t="s">
        <v>591</v>
      </c>
      <c r="Q1038">
        <v>1</v>
      </c>
      <c r="W1038">
        <v>0</v>
      </c>
      <c r="X1038">
        <v>693153122</v>
      </c>
      <c r="Y1038">
        <v>0.17399999999999999</v>
      </c>
      <c r="AA1038">
        <v>22.2</v>
      </c>
      <c r="AB1038">
        <v>0</v>
      </c>
      <c r="AC1038">
        <v>0</v>
      </c>
      <c r="AD1038">
        <v>0</v>
      </c>
      <c r="AE1038">
        <v>2.44</v>
      </c>
      <c r="AF1038">
        <v>0</v>
      </c>
      <c r="AG1038">
        <v>0</v>
      </c>
      <c r="AH1038">
        <v>0</v>
      </c>
      <c r="AI1038">
        <v>9.1</v>
      </c>
      <c r="AJ1038">
        <v>1</v>
      </c>
      <c r="AK1038">
        <v>1</v>
      </c>
      <c r="AL1038">
        <v>1</v>
      </c>
      <c r="AN1038">
        <v>0</v>
      </c>
      <c r="AO1038">
        <v>1</v>
      </c>
      <c r="AP1038">
        <v>0</v>
      </c>
      <c r="AQ1038">
        <v>0</v>
      </c>
      <c r="AR1038">
        <v>0</v>
      </c>
      <c r="AS1038" t="s">
        <v>3</v>
      </c>
      <c r="AT1038">
        <v>0.17399999999999999</v>
      </c>
      <c r="AU1038" t="s">
        <v>3</v>
      </c>
      <c r="AV1038">
        <v>0</v>
      </c>
      <c r="AW1038">
        <v>2</v>
      </c>
      <c r="AX1038">
        <v>33622563</v>
      </c>
      <c r="AY1038">
        <v>1</v>
      </c>
      <c r="AZ1038">
        <v>0</v>
      </c>
      <c r="BA1038">
        <v>1017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Y1038*Source!I1280</f>
        <v>2.2967999999999999E-2</v>
      </c>
      <c r="CY1038">
        <f>AA1038</f>
        <v>22.2</v>
      </c>
      <c r="CZ1038">
        <f>AE1038</f>
        <v>2.44</v>
      </c>
      <c r="DA1038">
        <f>AI1038</f>
        <v>9.1</v>
      </c>
      <c r="DB1038">
        <f t="shared" si="93"/>
        <v>0.42</v>
      </c>
      <c r="DC1038">
        <f t="shared" si="94"/>
        <v>0</v>
      </c>
    </row>
    <row r="1039" spans="1:107">
      <c r="A1039">
        <f>ROW(Source!A1281)</f>
        <v>1281</v>
      </c>
      <c r="B1039">
        <v>33525518</v>
      </c>
      <c r="C1039">
        <v>33622564</v>
      </c>
      <c r="D1039">
        <v>18411117</v>
      </c>
      <c r="E1039">
        <v>1</v>
      </c>
      <c r="F1039">
        <v>1</v>
      </c>
      <c r="G1039">
        <v>1</v>
      </c>
      <c r="H1039">
        <v>1</v>
      </c>
      <c r="I1039" t="s">
        <v>806</v>
      </c>
      <c r="J1039" t="s">
        <v>3</v>
      </c>
      <c r="K1039" t="s">
        <v>807</v>
      </c>
      <c r="L1039">
        <v>1369</v>
      </c>
      <c r="N1039">
        <v>1013</v>
      </c>
      <c r="O1039" t="s">
        <v>579</v>
      </c>
      <c r="P1039" t="s">
        <v>579</v>
      </c>
      <c r="Q1039">
        <v>1</v>
      </c>
      <c r="W1039">
        <v>0</v>
      </c>
      <c r="X1039">
        <v>-1739886638</v>
      </c>
      <c r="Y1039">
        <v>79.81</v>
      </c>
      <c r="AA1039">
        <v>0</v>
      </c>
      <c r="AB1039">
        <v>0</v>
      </c>
      <c r="AC1039">
        <v>0</v>
      </c>
      <c r="AD1039">
        <v>273.5</v>
      </c>
      <c r="AE1039">
        <v>0</v>
      </c>
      <c r="AF1039">
        <v>0</v>
      </c>
      <c r="AG1039">
        <v>0</v>
      </c>
      <c r="AH1039">
        <v>273.5</v>
      </c>
      <c r="AI1039">
        <v>1</v>
      </c>
      <c r="AJ1039">
        <v>1</v>
      </c>
      <c r="AK1039">
        <v>1</v>
      </c>
      <c r="AL1039">
        <v>1</v>
      </c>
      <c r="AN1039">
        <v>0</v>
      </c>
      <c r="AO1039">
        <v>1</v>
      </c>
      <c r="AP1039">
        <v>0</v>
      </c>
      <c r="AQ1039">
        <v>0</v>
      </c>
      <c r="AR1039">
        <v>0</v>
      </c>
      <c r="AS1039" t="s">
        <v>3</v>
      </c>
      <c r="AT1039">
        <v>79.81</v>
      </c>
      <c r="AU1039" t="s">
        <v>3</v>
      </c>
      <c r="AV1039">
        <v>1</v>
      </c>
      <c r="AW1039">
        <v>2</v>
      </c>
      <c r="AX1039">
        <v>33622565</v>
      </c>
      <c r="AY1039">
        <v>1</v>
      </c>
      <c r="AZ1039">
        <v>0</v>
      </c>
      <c r="BA1039">
        <v>1018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Y1039*Source!I1281</f>
        <v>10.534920000000001</v>
      </c>
      <c r="CY1039">
        <f>AD1039</f>
        <v>273.5</v>
      </c>
      <c r="CZ1039">
        <f>AH1039</f>
        <v>273.5</v>
      </c>
      <c r="DA1039">
        <f>AL1039</f>
        <v>1</v>
      </c>
      <c r="DB1039">
        <f t="shared" si="93"/>
        <v>21828.04</v>
      </c>
      <c r="DC1039">
        <f t="shared" si="94"/>
        <v>0</v>
      </c>
    </row>
    <row r="1040" spans="1:107">
      <c r="A1040">
        <f>ROW(Source!A1281)</f>
        <v>1281</v>
      </c>
      <c r="B1040">
        <v>33525518</v>
      </c>
      <c r="C1040">
        <v>33622564</v>
      </c>
      <c r="D1040">
        <v>121548</v>
      </c>
      <c r="E1040">
        <v>1</v>
      </c>
      <c r="F1040">
        <v>1</v>
      </c>
      <c r="G1040">
        <v>1</v>
      </c>
      <c r="H1040">
        <v>1</v>
      </c>
      <c r="I1040" t="s">
        <v>30</v>
      </c>
      <c r="J1040" t="s">
        <v>3</v>
      </c>
      <c r="K1040" t="s">
        <v>580</v>
      </c>
      <c r="L1040">
        <v>608254</v>
      </c>
      <c r="N1040">
        <v>1013</v>
      </c>
      <c r="O1040" t="s">
        <v>581</v>
      </c>
      <c r="P1040" t="s">
        <v>581</v>
      </c>
      <c r="Q1040">
        <v>1</v>
      </c>
      <c r="W1040">
        <v>0</v>
      </c>
      <c r="X1040">
        <v>-185737400</v>
      </c>
      <c r="Y1040">
        <v>13.84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1</v>
      </c>
      <c r="AJ1040">
        <v>1</v>
      </c>
      <c r="AK1040">
        <v>1</v>
      </c>
      <c r="AL1040">
        <v>1</v>
      </c>
      <c r="AN1040">
        <v>0</v>
      </c>
      <c r="AO1040">
        <v>1</v>
      </c>
      <c r="AP1040">
        <v>0</v>
      </c>
      <c r="AQ1040">
        <v>0</v>
      </c>
      <c r="AR1040">
        <v>0</v>
      </c>
      <c r="AS1040" t="s">
        <v>3</v>
      </c>
      <c r="AT1040">
        <v>13.84</v>
      </c>
      <c r="AU1040" t="s">
        <v>3</v>
      </c>
      <c r="AV1040">
        <v>2</v>
      </c>
      <c r="AW1040">
        <v>2</v>
      </c>
      <c r="AX1040">
        <v>33622566</v>
      </c>
      <c r="AY1040">
        <v>1</v>
      </c>
      <c r="AZ1040">
        <v>0</v>
      </c>
      <c r="BA1040">
        <v>1019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Y1040*Source!I1281</f>
        <v>1.8268800000000001</v>
      </c>
      <c r="CY1040">
        <f>AD1040</f>
        <v>0</v>
      </c>
      <c r="CZ1040">
        <f>AH1040</f>
        <v>0</v>
      </c>
      <c r="DA1040">
        <f>AL1040</f>
        <v>1</v>
      </c>
      <c r="DB1040">
        <f t="shared" si="93"/>
        <v>0</v>
      </c>
      <c r="DC1040">
        <f t="shared" si="94"/>
        <v>0</v>
      </c>
    </row>
    <row r="1041" spans="1:107">
      <c r="A1041">
        <f>ROW(Source!A1281)</f>
        <v>1281</v>
      </c>
      <c r="B1041">
        <v>33525518</v>
      </c>
      <c r="C1041">
        <v>33622564</v>
      </c>
      <c r="D1041">
        <v>29172556</v>
      </c>
      <c r="E1041">
        <v>1</v>
      </c>
      <c r="F1041">
        <v>1</v>
      </c>
      <c r="G1041">
        <v>1</v>
      </c>
      <c r="H1041">
        <v>2</v>
      </c>
      <c r="I1041" t="s">
        <v>582</v>
      </c>
      <c r="J1041" t="s">
        <v>583</v>
      </c>
      <c r="K1041" t="s">
        <v>584</v>
      </c>
      <c r="L1041">
        <v>1368</v>
      </c>
      <c r="N1041">
        <v>1011</v>
      </c>
      <c r="O1041" t="s">
        <v>585</v>
      </c>
      <c r="P1041" t="s">
        <v>585</v>
      </c>
      <c r="Q1041">
        <v>1</v>
      </c>
      <c r="W1041">
        <v>0</v>
      </c>
      <c r="X1041">
        <v>-1302720870</v>
      </c>
      <c r="Y1041">
        <v>0.92</v>
      </c>
      <c r="AA1041">
        <v>0</v>
      </c>
      <c r="AB1041">
        <v>445.46</v>
      </c>
      <c r="AC1041">
        <v>427.95</v>
      </c>
      <c r="AD1041">
        <v>0</v>
      </c>
      <c r="AE1041">
        <v>0</v>
      </c>
      <c r="AF1041">
        <v>31.26</v>
      </c>
      <c r="AG1041">
        <v>13.5</v>
      </c>
      <c r="AH1041">
        <v>0</v>
      </c>
      <c r="AI1041">
        <v>1</v>
      </c>
      <c r="AJ1041">
        <v>14.25</v>
      </c>
      <c r="AK1041">
        <v>31.7</v>
      </c>
      <c r="AL1041">
        <v>1</v>
      </c>
      <c r="AN1041">
        <v>0</v>
      </c>
      <c r="AO1041">
        <v>1</v>
      </c>
      <c r="AP1041">
        <v>0</v>
      </c>
      <c r="AQ1041">
        <v>0</v>
      </c>
      <c r="AR1041">
        <v>0</v>
      </c>
      <c r="AS1041" t="s">
        <v>3</v>
      </c>
      <c r="AT1041">
        <v>0.92</v>
      </c>
      <c r="AU1041" t="s">
        <v>3</v>
      </c>
      <c r="AV1041">
        <v>0</v>
      </c>
      <c r="AW1041">
        <v>2</v>
      </c>
      <c r="AX1041">
        <v>33622567</v>
      </c>
      <c r="AY1041">
        <v>1</v>
      </c>
      <c r="AZ1041">
        <v>0</v>
      </c>
      <c r="BA1041">
        <v>1020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Y1041*Source!I1281</f>
        <v>0.12144000000000001</v>
      </c>
      <c r="CY1041">
        <f>AB1041</f>
        <v>445.46</v>
      </c>
      <c r="CZ1041">
        <f>AF1041</f>
        <v>31.26</v>
      </c>
      <c r="DA1041">
        <f>AJ1041</f>
        <v>14.25</v>
      </c>
      <c r="DB1041">
        <f t="shared" si="93"/>
        <v>28.76</v>
      </c>
      <c r="DC1041">
        <f t="shared" si="94"/>
        <v>12.42</v>
      </c>
    </row>
    <row r="1042" spans="1:107">
      <c r="A1042">
        <f>ROW(Source!A1281)</f>
        <v>1281</v>
      </c>
      <c r="B1042">
        <v>33525518</v>
      </c>
      <c r="C1042">
        <v>33622564</v>
      </c>
      <c r="D1042">
        <v>29172710</v>
      </c>
      <c r="E1042">
        <v>1</v>
      </c>
      <c r="F1042">
        <v>1</v>
      </c>
      <c r="G1042">
        <v>1</v>
      </c>
      <c r="H1042">
        <v>2</v>
      </c>
      <c r="I1042" t="s">
        <v>600</v>
      </c>
      <c r="J1042" t="s">
        <v>601</v>
      </c>
      <c r="K1042" t="s">
        <v>602</v>
      </c>
      <c r="L1042">
        <v>1368</v>
      </c>
      <c r="N1042">
        <v>1011</v>
      </c>
      <c r="O1042" t="s">
        <v>585</v>
      </c>
      <c r="P1042" t="s">
        <v>585</v>
      </c>
      <c r="Q1042">
        <v>1</v>
      </c>
      <c r="W1042">
        <v>0</v>
      </c>
      <c r="X1042">
        <v>-1676841219</v>
      </c>
      <c r="Y1042">
        <v>9.93</v>
      </c>
      <c r="AA1042">
        <v>0</v>
      </c>
      <c r="AB1042">
        <v>522.87</v>
      </c>
      <c r="AC1042">
        <v>318.89999999999998</v>
      </c>
      <c r="AD1042">
        <v>0</v>
      </c>
      <c r="AE1042">
        <v>0</v>
      </c>
      <c r="AF1042">
        <v>46.56</v>
      </c>
      <c r="AG1042">
        <v>10.06</v>
      </c>
      <c r="AH1042">
        <v>0</v>
      </c>
      <c r="AI1042">
        <v>1</v>
      </c>
      <c r="AJ1042">
        <v>11.23</v>
      </c>
      <c r="AK1042">
        <v>31.7</v>
      </c>
      <c r="AL1042">
        <v>1</v>
      </c>
      <c r="AN1042">
        <v>0</v>
      </c>
      <c r="AO1042">
        <v>1</v>
      </c>
      <c r="AP1042">
        <v>0</v>
      </c>
      <c r="AQ1042">
        <v>0</v>
      </c>
      <c r="AR1042">
        <v>0</v>
      </c>
      <c r="AS1042" t="s">
        <v>3</v>
      </c>
      <c r="AT1042">
        <v>9.93</v>
      </c>
      <c r="AU1042" t="s">
        <v>3</v>
      </c>
      <c r="AV1042">
        <v>0</v>
      </c>
      <c r="AW1042">
        <v>2</v>
      </c>
      <c r="AX1042">
        <v>33622568</v>
      </c>
      <c r="AY1042">
        <v>1</v>
      </c>
      <c r="AZ1042">
        <v>0</v>
      </c>
      <c r="BA1042">
        <v>1021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Y1042*Source!I1281</f>
        <v>1.3107599999999999</v>
      </c>
      <c r="CY1042">
        <f>AB1042</f>
        <v>522.87</v>
      </c>
      <c r="CZ1042">
        <f>AF1042</f>
        <v>46.56</v>
      </c>
      <c r="DA1042">
        <f>AJ1042</f>
        <v>11.23</v>
      </c>
      <c r="DB1042">
        <f t="shared" si="93"/>
        <v>462.34</v>
      </c>
      <c r="DC1042">
        <f t="shared" si="94"/>
        <v>99.9</v>
      </c>
    </row>
    <row r="1043" spans="1:107">
      <c r="A1043">
        <f>ROW(Source!A1281)</f>
        <v>1281</v>
      </c>
      <c r="B1043">
        <v>33525518</v>
      </c>
      <c r="C1043">
        <v>33622564</v>
      </c>
      <c r="D1043">
        <v>29173142</v>
      </c>
      <c r="E1043">
        <v>1</v>
      </c>
      <c r="F1043">
        <v>1</v>
      </c>
      <c r="G1043">
        <v>1</v>
      </c>
      <c r="H1043">
        <v>2</v>
      </c>
      <c r="I1043" t="s">
        <v>816</v>
      </c>
      <c r="J1043" t="s">
        <v>817</v>
      </c>
      <c r="K1043" t="s">
        <v>818</v>
      </c>
      <c r="L1043">
        <v>1368</v>
      </c>
      <c r="N1043">
        <v>1011</v>
      </c>
      <c r="O1043" t="s">
        <v>585</v>
      </c>
      <c r="P1043" t="s">
        <v>585</v>
      </c>
      <c r="Q1043">
        <v>1</v>
      </c>
      <c r="W1043">
        <v>0</v>
      </c>
      <c r="X1043">
        <v>1457722446</v>
      </c>
      <c r="Y1043">
        <v>2.99</v>
      </c>
      <c r="AA1043">
        <v>0</v>
      </c>
      <c r="AB1043">
        <v>382.72</v>
      </c>
      <c r="AC1043">
        <v>318.89999999999998</v>
      </c>
      <c r="AD1043">
        <v>0</v>
      </c>
      <c r="AE1043">
        <v>0</v>
      </c>
      <c r="AF1043">
        <v>16.3</v>
      </c>
      <c r="AG1043">
        <v>10.06</v>
      </c>
      <c r="AH1043">
        <v>0</v>
      </c>
      <c r="AI1043">
        <v>1</v>
      </c>
      <c r="AJ1043">
        <v>23.48</v>
      </c>
      <c r="AK1043">
        <v>31.7</v>
      </c>
      <c r="AL1043">
        <v>1</v>
      </c>
      <c r="AN1043">
        <v>0</v>
      </c>
      <c r="AO1043">
        <v>1</v>
      </c>
      <c r="AP1043">
        <v>0</v>
      </c>
      <c r="AQ1043">
        <v>0</v>
      </c>
      <c r="AR1043">
        <v>0</v>
      </c>
      <c r="AS1043" t="s">
        <v>3</v>
      </c>
      <c r="AT1043">
        <v>2.99</v>
      </c>
      <c r="AU1043" t="s">
        <v>3</v>
      </c>
      <c r="AV1043">
        <v>0</v>
      </c>
      <c r="AW1043">
        <v>2</v>
      </c>
      <c r="AX1043">
        <v>33622569</v>
      </c>
      <c r="AY1043">
        <v>1</v>
      </c>
      <c r="AZ1043">
        <v>0</v>
      </c>
      <c r="BA1043">
        <v>1022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Y1043*Source!I1281</f>
        <v>0.39468000000000003</v>
      </c>
      <c r="CY1043">
        <f>AB1043</f>
        <v>382.72</v>
      </c>
      <c r="CZ1043">
        <f>AF1043</f>
        <v>16.3</v>
      </c>
      <c r="DA1043">
        <f>AJ1043</f>
        <v>23.48</v>
      </c>
      <c r="DB1043">
        <f t="shared" si="93"/>
        <v>48.74</v>
      </c>
      <c r="DC1043">
        <f t="shared" si="94"/>
        <v>30.08</v>
      </c>
    </row>
    <row r="1044" spans="1:107">
      <c r="A1044">
        <f>ROW(Source!A1281)</f>
        <v>1281</v>
      </c>
      <c r="B1044">
        <v>33525518</v>
      </c>
      <c r="C1044">
        <v>33622564</v>
      </c>
      <c r="D1044">
        <v>29174145</v>
      </c>
      <c r="E1044">
        <v>1</v>
      </c>
      <c r="F1044">
        <v>1</v>
      </c>
      <c r="G1044">
        <v>1</v>
      </c>
      <c r="H1044">
        <v>2</v>
      </c>
      <c r="I1044" t="s">
        <v>819</v>
      </c>
      <c r="J1044" t="s">
        <v>820</v>
      </c>
      <c r="K1044" t="s">
        <v>821</v>
      </c>
      <c r="L1044">
        <v>1368</v>
      </c>
      <c r="N1044">
        <v>1011</v>
      </c>
      <c r="O1044" t="s">
        <v>585</v>
      </c>
      <c r="P1044" t="s">
        <v>585</v>
      </c>
      <c r="Q1044">
        <v>1</v>
      </c>
      <c r="W1044">
        <v>0</v>
      </c>
      <c r="X1044">
        <v>524901310</v>
      </c>
      <c r="Y1044">
        <v>9.93</v>
      </c>
      <c r="AA1044">
        <v>0</v>
      </c>
      <c r="AB1044">
        <v>46.9</v>
      </c>
      <c r="AC1044">
        <v>0</v>
      </c>
      <c r="AD1044">
        <v>0</v>
      </c>
      <c r="AE1044">
        <v>0</v>
      </c>
      <c r="AF1044">
        <v>7.54</v>
      </c>
      <c r="AG1044">
        <v>0</v>
      </c>
      <c r="AH1044">
        <v>0</v>
      </c>
      <c r="AI1044">
        <v>1</v>
      </c>
      <c r="AJ1044">
        <v>6.22</v>
      </c>
      <c r="AK1044">
        <v>31.7</v>
      </c>
      <c r="AL1044">
        <v>1</v>
      </c>
      <c r="AN1044">
        <v>0</v>
      </c>
      <c r="AO1044">
        <v>1</v>
      </c>
      <c r="AP1044">
        <v>0</v>
      </c>
      <c r="AQ1044">
        <v>0</v>
      </c>
      <c r="AR1044">
        <v>0</v>
      </c>
      <c r="AS1044" t="s">
        <v>3</v>
      </c>
      <c r="AT1044">
        <v>9.93</v>
      </c>
      <c r="AU1044" t="s">
        <v>3</v>
      </c>
      <c r="AV1044">
        <v>0</v>
      </c>
      <c r="AW1044">
        <v>2</v>
      </c>
      <c r="AX1044">
        <v>33622570</v>
      </c>
      <c r="AY1044">
        <v>1</v>
      </c>
      <c r="AZ1044">
        <v>0</v>
      </c>
      <c r="BA1044">
        <v>1023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Y1044*Source!I1281</f>
        <v>1.3107599999999999</v>
      </c>
      <c r="CY1044">
        <f>AB1044</f>
        <v>46.9</v>
      </c>
      <c r="CZ1044">
        <f>AF1044</f>
        <v>7.54</v>
      </c>
      <c r="DA1044">
        <f>AJ1044</f>
        <v>6.22</v>
      </c>
      <c r="DB1044">
        <f t="shared" si="93"/>
        <v>74.87</v>
      </c>
      <c r="DC1044">
        <f t="shared" si="94"/>
        <v>0</v>
      </c>
    </row>
    <row r="1045" spans="1:107">
      <c r="A1045">
        <f>ROW(Source!A1281)</f>
        <v>1281</v>
      </c>
      <c r="B1045">
        <v>33525518</v>
      </c>
      <c r="C1045">
        <v>33622564</v>
      </c>
      <c r="D1045">
        <v>29174913</v>
      </c>
      <c r="E1045">
        <v>1</v>
      </c>
      <c r="F1045">
        <v>1</v>
      </c>
      <c r="G1045">
        <v>1</v>
      </c>
      <c r="H1045">
        <v>2</v>
      </c>
      <c r="I1045" t="s">
        <v>606</v>
      </c>
      <c r="J1045" t="s">
        <v>607</v>
      </c>
      <c r="K1045" t="s">
        <v>608</v>
      </c>
      <c r="L1045">
        <v>1368</v>
      </c>
      <c r="N1045">
        <v>1011</v>
      </c>
      <c r="O1045" t="s">
        <v>585</v>
      </c>
      <c r="P1045" t="s">
        <v>585</v>
      </c>
      <c r="Q1045">
        <v>1</v>
      </c>
      <c r="W1045">
        <v>0</v>
      </c>
      <c r="X1045">
        <v>458544584</v>
      </c>
      <c r="Y1045">
        <v>2.65</v>
      </c>
      <c r="AA1045">
        <v>0</v>
      </c>
      <c r="AB1045">
        <v>908.31</v>
      </c>
      <c r="AC1045">
        <v>367.72</v>
      </c>
      <c r="AD1045">
        <v>0</v>
      </c>
      <c r="AE1045">
        <v>0</v>
      </c>
      <c r="AF1045">
        <v>87.17</v>
      </c>
      <c r="AG1045">
        <v>11.6</v>
      </c>
      <c r="AH1045">
        <v>0</v>
      </c>
      <c r="AI1045">
        <v>1</v>
      </c>
      <c r="AJ1045">
        <v>10.42</v>
      </c>
      <c r="AK1045">
        <v>31.7</v>
      </c>
      <c r="AL1045">
        <v>1</v>
      </c>
      <c r="AN1045">
        <v>0</v>
      </c>
      <c r="AO1045">
        <v>1</v>
      </c>
      <c r="AP1045">
        <v>0</v>
      </c>
      <c r="AQ1045">
        <v>0</v>
      </c>
      <c r="AR1045">
        <v>0</v>
      </c>
      <c r="AS1045" t="s">
        <v>3</v>
      </c>
      <c r="AT1045">
        <v>2.65</v>
      </c>
      <c r="AU1045" t="s">
        <v>3</v>
      </c>
      <c r="AV1045">
        <v>0</v>
      </c>
      <c r="AW1045">
        <v>2</v>
      </c>
      <c r="AX1045">
        <v>33622571</v>
      </c>
      <c r="AY1045">
        <v>1</v>
      </c>
      <c r="AZ1045">
        <v>0</v>
      </c>
      <c r="BA1045">
        <v>1024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Y1045*Source!I1281</f>
        <v>0.3498</v>
      </c>
      <c r="CY1045">
        <f>AB1045</f>
        <v>908.31</v>
      </c>
      <c r="CZ1045">
        <f>AF1045</f>
        <v>87.17</v>
      </c>
      <c r="DA1045">
        <f>AJ1045</f>
        <v>10.42</v>
      </c>
      <c r="DB1045">
        <f t="shared" si="93"/>
        <v>231</v>
      </c>
      <c r="DC1045">
        <f t="shared" si="94"/>
        <v>30.74</v>
      </c>
    </row>
    <row r="1046" spans="1:107">
      <c r="A1046">
        <f>ROW(Source!A1281)</f>
        <v>1281</v>
      </c>
      <c r="B1046">
        <v>33525518</v>
      </c>
      <c r="C1046">
        <v>33622564</v>
      </c>
      <c r="D1046">
        <v>29108452</v>
      </c>
      <c r="E1046">
        <v>1</v>
      </c>
      <c r="F1046">
        <v>1</v>
      </c>
      <c r="G1046">
        <v>1</v>
      </c>
      <c r="H1046">
        <v>3</v>
      </c>
      <c r="I1046" t="s">
        <v>822</v>
      </c>
      <c r="J1046" t="s">
        <v>823</v>
      </c>
      <c r="K1046" t="s">
        <v>824</v>
      </c>
      <c r="L1046">
        <v>1348</v>
      </c>
      <c r="N1046">
        <v>1009</v>
      </c>
      <c r="O1046" t="s">
        <v>28</v>
      </c>
      <c r="P1046" t="s">
        <v>28</v>
      </c>
      <c r="Q1046">
        <v>1000</v>
      </c>
      <c r="W1046">
        <v>0</v>
      </c>
      <c r="X1046">
        <v>644401374</v>
      </c>
      <c r="Y1046">
        <v>0.1</v>
      </c>
      <c r="AA1046">
        <v>64927.15</v>
      </c>
      <c r="AB1046">
        <v>0</v>
      </c>
      <c r="AC1046">
        <v>0</v>
      </c>
      <c r="AD1046">
        <v>0</v>
      </c>
      <c r="AE1046">
        <v>12485.99</v>
      </c>
      <c r="AF1046">
        <v>0</v>
      </c>
      <c r="AG1046">
        <v>0</v>
      </c>
      <c r="AH1046">
        <v>0</v>
      </c>
      <c r="AI1046">
        <v>5.2</v>
      </c>
      <c r="AJ1046">
        <v>1</v>
      </c>
      <c r="AK1046">
        <v>1</v>
      </c>
      <c r="AL1046">
        <v>1</v>
      </c>
      <c r="AN1046">
        <v>0</v>
      </c>
      <c r="AO1046">
        <v>1</v>
      </c>
      <c r="AP1046">
        <v>0</v>
      </c>
      <c r="AQ1046">
        <v>0</v>
      </c>
      <c r="AR1046">
        <v>0</v>
      </c>
      <c r="AS1046" t="s">
        <v>3</v>
      </c>
      <c r="AT1046">
        <v>0.1</v>
      </c>
      <c r="AU1046" t="s">
        <v>3</v>
      </c>
      <c r="AV1046">
        <v>0</v>
      </c>
      <c r="AW1046">
        <v>2</v>
      </c>
      <c r="AX1046">
        <v>33622572</v>
      </c>
      <c r="AY1046">
        <v>1</v>
      </c>
      <c r="AZ1046">
        <v>0</v>
      </c>
      <c r="BA1046">
        <v>1025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Y1046*Source!I1281</f>
        <v>1.3200000000000002E-2</v>
      </c>
      <c r="CY1046">
        <f>AA1046</f>
        <v>64927.15</v>
      </c>
      <c r="CZ1046">
        <f>AE1046</f>
        <v>12485.99</v>
      </c>
      <c r="DA1046">
        <f>AI1046</f>
        <v>5.2</v>
      </c>
      <c r="DB1046">
        <f t="shared" si="93"/>
        <v>1248.5999999999999</v>
      </c>
      <c r="DC1046">
        <f t="shared" si="94"/>
        <v>0</v>
      </c>
    </row>
    <row r="1047" spans="1:107">
      <c r="A1047">
        <f>ROW(Source!A1281)</f>
        <v>1281</v>
      </c>
      <c r="B1047">
        <v>33525518</v>
      </c>
      <c r="C1047">
        <v>33622564</v>
      </c>
      <c r="D1047">
        <v>29109244</v>
      </c>
      <c r="E1047">
        <v>1</v>
      </c>
      <c r="F1047">
        <v>1</v>
      </c>
      <c r="G1047">
        <v>1</v>
      </c>
      <c r="H1047">
        <v>3</v>
      </c>
      <c r="I1047" t="s">
        <v>390</v>
      </c>
      <c r="J1047" t="s">
        <v>392</v>
      </c>
      <c r="K1047" t="s">
        <v>391</v>
      </c>
      <c r="L1047">
        <v>1348</v>
      </c>
      <c r="N1047">
        <v>1009</v>
      </c>
      <c r="O1047" t="s">
        <v>28</v>
      </c>
      <c r="P1047" t="s">
        <v>28</v>
      </c>
      <c r="Q1047">
        <v>1000</v>
      </c>
      <c r="W1047">
        <v>0</v>
      </c>
      <c r="X1047">
        <v>-84705230</v>
      </c>
      <c r="Y1047">
        <v>1.67</v>
      </c>
      <c r="AA1047">
        <v>10992</v>
      </c>
      <c r="AB1047">
        <v>0</v>
      </c>
      <c r="AC1047">
        <v>0</v>
      </c>
      <c r="AD1047">
        <v>0</v>
      </c>
      <c r="AE1047">
        <v>600</v>
      </c>
      <c r="AF1047">
        <v>0</v>
      </c>
      <c r="AG1047">
        <v>0</v>
      </c>
      <c r="AH1047">
        <v>0</v>
      </c>
      <c r="AI1047">
        <v>18.32</v>
      </c>
      <c r="AJ1047">
        <v>1</v>
      </c>
      <c r="AK1047">
        <v>1</v>
      </c>
      <c r="AL1047">
        <v>1</v>
      </c>
      <c r="AN1047">
        <v>0</v>
      </c>
      <c r="AO1047">
        <v>1</v>
      </c>
      <c r="AP1047">
        <v>0</v>
      </c>
      <c r="AQ1047">
        <v>0</v>
      </c>
      <c r="AR1047">
        <v>0</v>
      </c>
      <c r="AS1047" t="s">
        <v>3</v>
      </c>
      <c r="AT1047">
        <v>1.67</v>
      </c>
      <c r="AU1047" t="s">
        <v>3</v>
      </c>
      <c r="AV1047">
        <v>0</v>
      </c>
      <c r="AW1047">
        <v>2</v>
      </c>
      <c r="AX1047">
        <v>33622573</v>
      </c>
      <c r="AY1047">
        <v>1</v>
      </c>
      <c r="AZ1047">
        <v>0</v>
      </c>
      <c r="BA1047">
        <v>1026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Y1047*Source!I1281</f>
        <v>0.22044</v>
      </c>
      <c r="CY1047">
        <f>AA1047</f>
        <v>10992</v>
      </c>
      <c r="CZ1047">
        <f>AE1047</f>
        <v>600</v>
      </c>
      <c r="DA1047">
        <f>AI1047</f>
        <v>18.32</v>
      </c>
      <c r="DB1047">
        <f t="shared" si="93"/>
        <v>1002</v>
      </c>
      <c r="DC1047">
        <f t="shared" si="94"/>
        <v>0</v>
      </c>
    </row>
    <row r="1048" spans="1:107">
      <c r="A1048">
        <f>ROW(Source!A1281)</f>
        <v>1281</v>
      </c>
      <c r="B1048">
        <v>33525518</v>
      </c>
      <c r="C1048">
        <v>33622564</v>
      </c>
      <c r="D1048">
        <v>29110564</v>
      </c>
      <c r="E1048">
        <v>1</v>
      </c>
      <c r="F1048">
        <v>1</v>
      </c>
      <c r="G1048">
        <v>1</v>
      </c>
      <c r="H1048">
        <v>3</v>
      </c>
      <c r="I1048" t="s">
        <v>393</v>
      </c>
      <c r="J1048" t="s">
        <v>395</v>
      </c>
      <c r="K1048" t="s">
        <v>394</v>
      </c>
      <c r="L1048">
        <v>1348</v>
      </c>
      <c r="N1048">
        <v>1009</v>
      </c>
      <c r="O1048" t="s">
        <v>28</v>
      </c>
      <c r="P1048" t="s">
        <v>28</v>
      </c>
      <c r="Q1048">
        <v>1000</v>
      </c>
      <c r="W1048">
        <v>0</v>
      </c>
      <c r="X1048">
        <v>2028656298</v>
      </c>
      <c r="Y1048">
        <v>3.2000000000000001E-2</v>
      </c>
      <c r="AA1048">
        <v>81217.62</v>
      </c>
      <c r="AB1048">
        <v>0</v>
      </c>
      <c r="AC1048">
        <v>0</v>
      </c>
      <c r="AD1048">
        <v>0</v>
      </c>
      <c r="AE1048">
        <v>13673</v>
      </c>
      <c r="AF1048">
        <v>0</v>
      </c>
      <c r="AG1048">
        <v>0</v>
      </c>
      <c r="AH1048">
        <v>0</v>
      </c>
      <c r="AI1048">
        <v>5.94</v>
      </c>
      <c r="AJ1048">
        <v>1</v>
      </c>
      <c r="AK1048">
        <v>1</v>
      </c>
      <c r="AL1048">
        <v>1</v>
      </c>
      <c r="AN1048">
        <v>0</v>
      </c>
      <c r="AO1048">
        <v>1</v>
      </c>
      <c r="AP1048">
        <v>0</v>
      </c>
      <c r="AQ1048">
        <v>0</v>
      </c>
      <c r="AR1048">
        <v>0</v>
      </c>
      <c r="AS1048" t="s">
        <v>3</v>
      </c>
      <c r="AT1048">
        <v>3.2000000000000001E-2</v>
      </c>
      <c r="AU1048" t="s">
        <v>3</v>
      </c>
      <c r="AV1048">
        <v>0</v>
      </c>
      <c r="AW1048">
        <v>2</v>
      </c>
      <c r="AX1048">
        <v>33622574</v>
      </c>
      <c r="AY1048">
        <v>1</v>
      </c>
      <c r="AZ1048">
        <v>0</v>
      </c>
      <c r="BA1048">
        <v>1027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Y1048*Source!I1281</f>
        <v>4.2240000000000003E-3</v>
      </c>
      <c r="CY1048">
        <f>AA1048</f>
        <v>81217.62</v>
      </c>
      <c r="CZ1048">
        <f>AE1048</f>
        <v>13673</v>
      </c>
      <c r="DA1048">
        <f>AI1048</f>
        <v>5.94</v>
      </c>
      <c r="DB1048">
        <f t="shared" si="93"/>
        <v>437.54</v>
      </c>
      <c r="DC1048">
        <f t="shared" si="94"/>
        <v>0</v>
      </c>
    </row>
    <row r="1049" spans="1:107">
      <c r="A1049">
        <f>ROW(Source!A1281)</f>
        <v>1281</v>
      </c>
      <c r="B1049">
        <v>33525518</v>
      </c>
      <c r="C1049">
        <v>33622564</v>
      </c>
      <c r="D1049">
        <v>29149608</v>
      </c>
      <c r="E1049">
        <v>1</v>
      </c>
      <c r="F1049">
        <v>1</v>
      </c>
      <c r="G1049">
        <v>1</v>
      </c>
      <c r="H1049">
        <v>3</v>
      </c>
      <c r="I1049" t="s">
        <v>825</v>
      </c>
      <c r="J1049" t="s">
        <v>826</v>
      </c>
      <c r="K1049" t="s">
        <v>827</v>
      </c>
      <c r="L1049">
        <v>1339</v>
      </c>
      <c r="N1049">
        <v>1007</v>
      </c>
      <c r="O1049" t="s">
        <v>591</v>
      </c>
      <c r="P1049" t="s">
        <v>591</v>
      </c>
      <c r="Q1049">
        <v>1</v>
      </c>
      <c r="W1049">
        <v>0</v>
      </c>
      <c r="X1049">
        <v>-1660702446</v>
      </c>
      <c r="Y1049">
        <v>2.3199999999999998</v>
      </c>
      <c r="AA1049">
        <v>556.47</v>
      </c>
      <c r="AB1049">
        <v>0</v>
      </c>
      <c r="AC1049">
        <v>0</v>
      </c>
      <c r="AD1049">
        <v>0</v>
      </c>
      <c r="AE1049">
        <v>55.26</v>
      </c>
      <c r="AF1049">
        <v>0</v>
      </c>
      <c r="AG1049">
        <v>0</v>
      </c>
      <c r="AH1049">
        <v>0</v>
      </c>
      <c r="AI1049">
        <v>10.07</v>
      </c>
      <c r="AJ1049">
        <v>1</v>
      </c>
      <c r="AK1049">
        <v>1</v>
      </c>
      <c r="AL1049">
        <v>1</v>
      </c>
      <c r="AN1049">
        <v>0</v>
      </c>
      <c r="AO1049">
        <v>1</v>
      </c>
      <c r="AP1049">
        <v>0</v>
      </c>
      <c r="AQ1049">
        <v>0</v>
      </c>
      <c r="AR1049">
        <v>0</v>
      </c>
      <c r="AS1049" t="s">
        <v>3</v>
      </c>
      <c r="AT1049">
        <v>2.3199999999999998</v>
      </c>
      <c r="AU1049" t="s">
        <v>3</v>
      </c>
      <c r="AV1049">
        <v>0</v>
      </c>
      <c r="AW1049">
        <v>2</v>
      </c>
      <c r="AX1049">
        <v>33622575</v>
      </c>
      <c r="AY1049">
        <v>1</v>
      </c>
      <c r="AZ1049">
        <v>0</v>
      </c>
      <c r="BA1049">
        <v>1028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Y1049*Source!I1281</f>
        <v>0.30624000000000001</v>
      </c>
      <c r="CY1049">
        <f>AA1049</f>
        <v>556.47</v>
      </c>
      <c r="CZ1049">
        <f>AE1049</f>
        <v>55.26</v>
      </c>
      <c r="DA1049">
        <f>AI1049</f>
        <v>10.07</v>
      </c>
      <c r="DB1049">
        <f t="shared" si="93"/>
        <v>128.19999999999999</v>
      </c>
      <c r="DC1049">
        <f t="shared" si="94"/>
        <v>0</v>
      </c>
    </row>
    <row r="1050" spans="1:107">
      <c r="A1050">
        <f>ROW(Source!A1281)</f>
        <v>1281</v>
      </c>
      <c r="B1050">
        <v>33525518</v>
      </c>
      <c r="C1050">
        <v>33622564</v>
      </c>
      <c r="D1050">
        <v>29150040</v>
      </c>
      <c r="E1050">
        <v>1</v>
      </c>
      <c r="F1050">
        <v>1</v>
      </c>
      <c r="G1050">
        <v>1</v>
      </c>
      <c r="H1050">
        <v>3</v>
      </c>
      <c r="I1050" t="s">
        <v>592</v>
      </c>
      <c r="J1050" t="s">
        <v>593</v>
      </c>
      <c r="K1050" t="s">
        <v>594</v>
      </c>
      <c r="L1050">
        <v>1339</v>
      </c>
      <c r="N1050">
        <v>1007</v>
      </c>
      <c r="O1050" t="s">
        <v>591</v>
      </c>
      <c r="P1050" t="s">
        <v>591</v>
      </c>
      <c r="Q1050">
        <v>1</v>
      </c>
      <c r="W1050">
        <v>0</v>
      </c>
      <c r="X1050">
        <v>693153122</v>
      </c>
      <c r="Y1050">
        <v>0.73899999999999999</v>
      </c>
      <c r="AA1050">
        <v>22.2</v>
      </c>
      <c r="AB1050">
        <v>0</v>
      </c>
      <c r="AC1050">
        <v>0</v>
      </c>
      <c r="AD1050">
        <v>0</v>
      </c>
      <c r="AE1050">
        <v>2.44</v>
      </c>
      <c r="AF1050">
        <v>0</v>
      </c>
      <c r="AG1050">
        <v>0</v>
      </c>
      <c r="AH1050">
        <v>0</v>
      </c>
      <c r="AI1050">
        <v>9.1</v>
      </c>
      <c r="AJ1050">
        <v>1</v>
      </c>
      <c r="AK1050">
        <v>1</v>
      </c>
      <c r="AL1050">
        <v>1</v>
      </c>
      <c r="AN1050">
        <v>0</v>
      </c>
      <c r="AO1050">
        <v>1</v>
      </c>
      <c r="AP1050">
        <v>0</v>
      </c>
      <c r="AQ1050">
        <v>0</v>
      </c>
      <c r="AR1050">
        <v>0</v>
      </c>
      <c r="AS1050" t="s">
        <v>3</v>
      </c>
      <c r="AT1050">
        <v>0.73899999999999999</v>
      </c>
      <c r="AU1050" t="s">
        <v>3</v>
      </c>
      <c r="AV1050">
        <v>0</v>
      </c>
      <c r="AW1050">
        <v>2</v>
      </c>
      <c r="AX1050">
        <v>33622576</v>
      </c>
      <c r="AY1050">
        <v>1</v>
      </c>
      <c r="AZ1050">
        <v>0</v>
      </c>
      <c r="BA1050">
        <v>1029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Y1050*Source!I1281</f>
        <v>9.754800000000001E-2</v>
      </c>
      <c r="CY1050">
        <f>AA1050</f>
        <v>22.2</v>
      </c>
      <c r="CZ1050">
        <f>AE1050</f>
        <v>2.44</v>
      </c>
      <c r="DA1050">
        <f>AI1050</f>
        <v>9.1</v>
      </c>
      <c r="DB1050">
        <f t="shared" si="93"/>
        <v>1.8</v>
      </c>
      <c r="DC1050">
        <f t="shared" si="94"/>
        <v>0</v>
      </c>
    </row>
    <row r="1051" spans="1:107">
      <c r="A1051">
        <f>ROW(Source!A1282)</f>
        <v>1282</v>
      </c>
      <c r="B1051">
        <v>33525518</v>
      </c>
      <c r="C1051">
        <v>33622729</v>
      </c>
      <c r="D1051">
        <v>31427453</v>
      </c>
      <c r="E1051">
        <v>1</v>
      </c>
      <c r="F1051">
        <v>1</v>
      </c>
      <c r="G1051">
        <v>1</v>
      </c>
      <c r="H1051">
        <v>1</v>
      </c>
      <c r="I1051" t="s">
        <v>828</v>
      </c>
      <c r="J1051" t="s">
        <v>3</v>
      </c>
      <c r="K1051" t="s">
        <v>829</v>
      </c>
      <c r="L1051">
        <v>1369</v>
      </c>
      <c r="N1051">
        <v>1013</v>
      </c>
      <c r="O1051" t="s">
        <v>579</v>
      </c>
      <c r="P1051" t="s">
        <v>579</v>
      </c>
      <c r="Q1051">
        <v>1</v>
      </c>
      <c r="W1051">
        <v>0</v>
      </c>
      <c r="X1051">
        <v>1499813984</v>
      </c>
      <c r="Y1051">
        <v>76.63</v>
      </c>
      <c r="AA1051">
        <v>0</v>
      </c>
      <c r="AB1051">
        <v>0</v>
      </c>
      <c r="AC1051">
        <v>0</v>
      </c>
      <c r="AD1051">
        <v>248.48</v>
      </c>
      <c r="AE1051">
        <v>0</v>
      </c>
      <c r="AF1051">
        <v>0</v>
      </c>
      <c r="AG1051">
        <v>0</v>
      </c>
      <c r="AH1051">
        <v>248.48</v>
      </c>
      <c r="AI1051">
        <v>1</v>
      </c>
      <c r="AJ1051">
        <v>1</v>
      </c>
      <c r="AK1051">
        <v>1</v>
      </c>
      <c r="AL1051">
        <v>1</v>
      </c>
      <c r="AN1051">
        <v>0</v>
      </c>
      <c r="AO1051">
        <v>1</v>
      </c>
      <c r="AP1051">
        <v>0</v>
      </c>
      <c r="AQ1051">
        <v>0</v>
      </c>
      <c r="AR1051">
        <v>0</v>
      </c>
      <c r="AS1051" t="s">
        <v>3</v>
      </c>
      <c r="AT1051">
        <v>76.63</v>
      </c>
      <c r="AU1051" t="s">
        <v>3</v>
      </c>
      <c r="AV1051">
        <v>1</v>
      </c>
      <c r="AW1051">
        <v>2</v>
      </c>
      <c r="AX1051">
        <v>33622742</v>
      </c>
      <c r="AY1051">
        <v>1</v>
      </c>
      <c r="AZ1051">
        <v>0</v>
      </c>
      <c r="BA1051">
        <v>1030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Y1051*Source!I1282</f>
        <v>10.115159999999999</v>
      </c>
      <c r="CY1051">
        <f>AD1051</f>
        <v>248.48</v>
      </c>
      <c r="CZ1051">
        <f>AH1051</f>
        <v>248.48</v>
      </c>
      <c r="DA1051">
        <f>AL1051</f>
        <v>1</v>
      </c>
      <c r="DB1051">
        <f t="shared" si="93"/>
        <v>19041.02</v>
      </c>
      <c r="DC1051">
        <f t="shared" si="94"/>
        <v>0</v>
      </c>
    </row>
    <row r="1052" spans="1:107">
      <c r="A1052">
        <f>ROW(Source!A1282)</f>
        <v>1282</v>
      </c>
      <c r="B1052">
        <v>33525518</v>
      </c>
      <c r="C1052">
        <v>33622729</v>
      </c>
      <c r="D1052">
        <v>121548</v>
      </c>
      <c r="E1052">
        <v>1</v>
      </c>
      <c r="F1052">
        <v>1</v>
      </c>
      <c r="G1052">
        <v>1</v>
      </c>
      <c r="H1052">
        <v>1</v>
      </c>
      <c r="I1052" t="s">
        <v>30</v>
      </c>
      <c r="J1052" t="s">
        <v>3</v>
      </c>
      <c r="K1052" t="s">
        <v>580</v>
      </c>
      <c r="L1052">
        <v>608254</v>
      </c>
      <c r="N1052">
        <v>1013</v>
      </c>
      <c r="O1052" t="s">
        <v>581</v>
      </c>
      <c r="P1052" t="s">
        <v>581</v>
      </c>
      <c r="Q1052">
        <v>1</v>
      </c>
      <c r="W1052">
        <v>0</v>
      </c>
      <c r="X1052">
        <v>-185737400</v>
      </c>
      <c r="Y1052">
        <v>4.22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1</v>
      </c>
      <c r="AJ1052">
        <v>1</v>
      </c>
      <c r="AK1052">
        <v>1</v>
      </c>
      <c r="AL1052">
        <v>1</v>
      </c>
      <c r="AN1052">
        <v>0</v>
      </c>
      <c r="AO1052">
        <v>1</v>
      </c>
      <c r="AP1052">
        <v>0</v>
      </c>
      <c r="AQ1052">
        <v>0</v>
      </c>
      <c r="AR1052">
        <v>0</v>
      </c>
      <c r="AS1052" t="s">
        <v>3</v>
      </c>
      <c r="AT1052">
        <v>4.22</v>
      </c>
      <c r="AU1052" t="s">
        <v>3</v>
      </c>
      <c r="AV1052">
        <v>2</v>
      </c>
      <c r="AW1052">
        <v>2</v>
      </c>
      <c r="AX1052">
        <v>33622743</v>
      </c>
      <c r="AY1052">
        <v>1</v>
      </c>
      <c r="AZ1052">
        <v>0</v>
      </c>
      <c r="BA1052">
        <v>1031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Y1052*Source!I1282</f>
        <v>0.55703999999999998</v>
      </c>
      <c r="CY1052">
        <f>AD1052</f>
        <v>0</v>
      </c>
      <c r="CZ1052">
        <f>AH1052</f>
        <v>0</v>
      </c>
      <c r="DA1052">
        <f>AL1052</f>
        <v>1</v>
      </c>
      <c r="DB1052">
        <f t="shared" si="93"/>
        <v>0</v>
      </c>
      <c r="DC1052">
        <f t="shared" si="94"/>
        <v>0</v>
      </c>
    </row>
    <row r="1053" spans="1:107">
      <c r="A1053">
        <f>ROW(Source!A1282)</f>
        <v>1282</v>
      </c>
      <c r="B1053">
        <v>33525518</v>
      </c>
      <c r="C1053">
        <v>33622729</v>
      </c>
      <c r="D1053">
        <v>31425428</v>
      </c>
      <c r="E1053">
        <v>1</v>
      </c>
      <c r="F1053">
        <v>1</v>
      </c>
      <c r="G1053">
        <v>1</v>
      </c>
      <c r="H1053">
        <v>2</v>
      </c>
      <c r="I1053" t="s">
        <v>830</v>
      </c>
      <c r="J1053" t="s">
        <v>831</v>
      </c>
      <c r="K1053" t="s">
        <v>832</v>
      </c>
      <c r="L1053">
        <v>1368</v>
      </c>
      <c r="N1053">
        <v>1011</v>
      </c>
      <c r="O1053" t="s">
        <v>585</v>
      </c>
      <c r="P1053" t="s">
        <v>585</v>
      </c>
      <c r="Q1053">
        <v>1</v>
      </c>
      <c r="W1053">
        <v>0</v>
      </c>
      <c r="X1053">
        <v>-112483710</v>
      </c>
      <c r="Y1053">
        <v>0.36</v>
      </c>
      <c r="AA1053">
        <v>0</v>
      </c>
      <c r="AB1053">
        <v>869.04</v>
      </c>
      <c r="AC1053">
        <v>318.89999999999998</v>
      </c>
      <c r="AD1053">
        <v>0</v>
      </c>
      <c r="AE1053">
        <v>0</v>
      </c>
      <c r="AF1053">
        <v>99.89</v>
      </c>
      <c r="AG1053">
        <v>10.06</v>
      </c>
      <c r="AH1053">
        <v>0</v>
      </c>
      <c r="AI1053">
        <v>1</v>
      </c>
      <c r="AJ1053">
        <v>8.6999999999999993</v>
      </c>
      <c r="AK1053">
        <v>31.7</v>
      </c>
      <c r="AL1053">
        <v>1</v>
      </c>
      <c r="AN1053">
        <v>0</v>
      </c>
      <c r="AO1053">
        <v>1</v>
      </c>
      <c r="AP1053">
        <v>0</v>
      </c>
      <c r="AQ1053">
        <v>0</v>
      </c>
      <c r="AR1053">
        <v>0</v>
      </c>
      <c r="AS1053" t="s">
        <v>3</v>
      </c>
      <c r="AT1053">
        <v>0.36</v>
      </c>
      <c r="AU1053" t="s">
        <v>3</v>
      </c>
      <c r="AV1053">
        <v>0</v>
      </c>
      <c r="AW1053">
        <v>2</v>
      </c>
      <c r="AX1053">
        <v>33622744</v>
      </c>
      <c r="AY1053">
        <v>1</v>
      </c>
      <c r="AZ1053">
        <v>0</v>
      </c>
      <c r="BA1053">
        <v>1032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Y1053*Source!I1282</f>
        <v>4.752E-2</v>
      </c>
      <c r="CY1053">
        <f>AB1053</f>
        <v>869.04</v>
      </c>
      <c r="CZ1053">
        <f>AF1053</f>
        <v>99.89</v>
      </c>
      <c r="DA1053">
        <f>AJ1053</f>
        <v>8.6999999999999993</v>
      </c>
      <c r="DB1053">
        <f t="shared" si="93"/>
        <v>35.96</v>
      </c>
      <c r="DC1053">
        <f t="shared" si="94"/>
        <v>3.62</v>
      </c>
    </row>
    <row r="1054" spans="1:107">
      <c r="A1054">
        <f>ROW(Source!A1282)</f>
        <v>1282</v>
      </c>
      <c r="B1054">
        <v>33525518</v>
      </c>
      <c r="C1054">
        <v>33622729</v>
      </c>
      <c r="D1054">
        <v>31425452</v>
      </c>
      <c r="E1054">
        <v>1</v>
      </c>
      <c r="F1054">
        <v>1</v>
      </c>
      <c r="G1054">
        <v>1</v>
      </c>
      <c r="H1054">
        <v>2</v>
      </c>
      <c r="I1054" t="s">
        <v>833</v>
      </c>
      <c r="J1054" t="s">
        <v>834</v>
      </c>
      <c r="K1054" t="s">
        <v>835</v>
      </c>
      <c r="L1054">
        <v>1368</v>
      </c>
      <c r="N1054">
        <v>1011</v>
      </c>
      <c r="O1054" t="s">
        <v>585</v>
      </c>
      <c r="P1054" t="s">
        <v>585</v>
      </c>
      <c r="Q1054">
        <v>1</v>
      </c>
      <c r="W1054">
        <v>0</v>
      </c>
      <c r="X1054">
        <v>207395749</v>
      </c>
      <c r="Y1054">
        <v>2.2999999999999998</v>
      </c>
      <c r="AA1054">
        <v>0</v>
      </c>
      <c r="AB1054">
        <v>417.74</v>
      </c>
      <c r="AC1054">
        <v>367.72</v>
      </c>
      <c r="AD1054">
        <v>0</v>
      </c>
      <c r="AE1054">
        <v>0</v>
      </c>
      <c r="AF1054">
        <v>29.46</v>
      </c>
      <c r="AG1054">
        <v>11.6</v>
      </c>
      <c r="AH1054">
        <v>0</v>
      </c>
      <c r="AI1054">
        <v>1</v>
      </c>
      <c r="AJ1054">
        <v>14.18</v>
      </c>
      <c r="AK1054">
        <v>31.7</v>
      </c>
      <c r="AL1054">
        <v>1</v>
      </c>
      <c r="AN1054">
        <v>0</v>
      </c>
      <c r="AO1054">
        <v>1</v>
      </c>
      <c r="AP1054">
        <v>0</v>
      </c>
      <c r="AQ1054">
        <v>0</v>
      </c>
      <c r="AR1054">
        <v>0</v>
      </c>
      <c r="AS1054" t="s">
        <v>3</v>
      </c>
      <c r="AT1054">
        <v>2.2999999999999998</v>
      </c>
      <c r="AU1054" t="s">
        <v>3</v>
      </c>
      <c r="AV1054">
        <v>0</v>
      </c>
      <c r="AW1054">
        <v>2</v>
      </c>
      <c r="AX1054">
        <v>33622745</v>
      </c>
      <c r="AY1054">
        <v>1</v>
      </c>
      <c r="AZ1054">
        <v>0</v>
      </c>
      <c r="BA1054">
        <v>1033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Y1054*Source!I1282</f>
        <v>0.30359999999999998</v>
      </c>
      <c r="CY1054">
        <f>AB1054</f>
        <v>417.74</v>
      </c>
      <c r="CZ1054">
        <f>AF1054</f>
        <v>29.46</v>
      </c>
      <c r="DA1054">
        <f>AJ1054</f>
        <v>14.18</v>
      </c>
      <c r="DB1054">
        <f t="shared" si="93"/>
        <v>67.760000000000005</v>
      </c>
      <c r="DC1054">
        <f t="shared" si="94"/>
        <v>26.68</v>
      </c>
    </row>
    <row r="1055" spans="1:107">
      <c r="A1055">
        <f>ROW(Source!A1282)</f>
        <v>1282</v>
      </c>
      <c r="B1055">
        <v>33525518</v>
      </c>
      <c r="C1055">
        <v>33622729</v>
      </c>
      <c r="D1055">
        <v>31425505</v>
      </c>
      <c r="E1055">
        <v>1</v>
      </c>
      <c r="F1055">
        <v>1</v>
      </c>
      <c r="G1055">
        <v>1</v>
      </c>
      <c r="H1055">
        <v>2</v>
      </c>
      <c r="I1055" t="s">
        <v>836</v>
      </c>
      <c r="J1055" t="s">
        <v>837</v>
      </c>
      <c r="K1055" t="s">
        <v>838</v>
      </c>
      <c r="L1055">
        <v>1368</v>
      </c>
      <c r="N1055">
        <v>1011</v>
      </c>
      <c r="O1055" t="s">
        <v>585</v>
      </c>
      <c r="P1055" t="s">
        <v>585</v>
      </c>
      <c r="Q1055">
        <v>1</v>
      </c>
      <c r="W1055">
        <v>0</v>
      </c>
      <c r="X1055">
        <v>-1636209361</v>
      </c>
      <c r="Y1055">
        <v>1.56</v>
      </c>
      <c r="AA1055">
        <v>0</v>
      </c>
      <c r="AB1055">
        <v>347.82</v>
      </c>
      <c r="AC1055">
        <v>318.89999999999998</v>
      </c>
      <c r="AD1055">
        <v>0</v>
      </c>
      <c r="AE1055">
        <v>0</v>
      </c>
      <c r="AF1055">
        <v>12.4</v>
      </c>
      <c r="AG1055">
        <v>10.06</v>
      </c>
      <c r="AH1055">
        <v>0</v>
      </c>
      <c r="AI1055">
        <v>1</v>
      </c>
      <c r="AJ1055">
        <v>28.05</v>
      </c>
      <c r="AK1055">
        <v>31.7</v>
      </c>
      <c r="AL1055">
        <v>1</v>
      </c>
      <c r="AN1055">
        <v>0</v>
      </c>
      <c r="AO1055">
        <v>1</v>
      </c>
      <c r="AP1055">
        <v>0</v>
      </c>
      <c r="AQ1055">
        <v>0</v>
      </c>
      <c r="AR1055">
        <v>0</v>
      </c>
      <c r="AS1055" t="s">
        <v>3</v>
      </c>
      <c r="AT1055">
        <v>1.56</v>
      </c>
      <c r="AU1055" t="s">
        <v>3</v>
      </c>
      <c r="AV1055">
        <v>0</v>
      </c>
      <c r="AW1055">
        <v>2</v>
      </c>
      <c r="AX1055">
        <v>33622746</v>
      </c>
      <c r="AY1055">
        <v>1</v>
      </c>
      <c r="AZ1055">
        <v>0</v>
      </c>
      <c r="BA1055">
        <v>1034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Y1055*Source!I1282</f>
        <v>0.20592000000000002</v>
      </c>
      <c r="CY1055">
        <f>AB1055</f>
        <v>347.82</v>
      </c>
      <c r="CZ1055">
        <f>AF1055</f>
        <v>12.4</v>
      </c>
      <c r="DA1055">
        <f>AJ1055</f>
        <v>28.05</v>
      </c>
      <c r="DB1055">
        <f t="shared" si="93"/>
        <v>19.34</v>
      </c>
      <c r="DC1055">
        <f t="shared" si="94"/>
        <v>15.69</v>
      </c>
    </row>
    <row r="1056" spans="1:107">
      <c r="A1056">
        <f>ROW(Source!A1282)</f>
        <v>1282</v>
      </c>
      <c r="B1056">
        <v>33525518</v>
      </c>
      <c r="C1056">
        <v>33622729</v>
      </c>
      <c r="D1056">
        <v>31425668</v>
      </c>
      <c r="E1056">
        <v>1</v>
      </c>
      <c r="F1056">
        <v>1</v>
      </c>
      <c r="G1056">
        <v>1</v>
      </c>
      <c r="H1056">
        <v>2</v>
      </c>
      <c r="I1056" t="s">
        <v>839</v>
      </c>
      <c r="J1056" t="s">
        <v>840</v>
      </c>
      <c r="K1056" t="s">
        <v>841</v>
      </c>
      <c r="L1056">
        <v>1368</v>
      </c>
      <c r="N1056">
        <v>1011</v>
      </c>
      <c r="O1056" t="s">
        <v>585</v>
      </c>
      <c r="P1056" t="s">
        <v>585</v>
      </c>
      <c r="Q1056">
        <v>1</v>
      </c>
      <c r="W1056">
        <v>0</v>
      </c>
      <c r="X1056">
        <v>-1084037678</v>
      </c>
      <c r="Y1056">
        <v>0.05</v>
      </c>
      <c r="AA1056">
        <v>0</v>
      </c>
      <c r="AB1056">
        <v>17.45</v>
      </c>
      <c r="AC1056">
        <v>0</v>
      </c>
      <c r="AD1056">
        <v>0</v>
      </c>
      <c r="AE1056">
        <v>0</v>
      </c>
      <c r="AF1056">
        <v>9.9700000000000006</v>
      </c>
      <c r="AG1056">
        <v>0</v>
      </c>
      <c r="AH1056">
        <v>0</v>
      </c>
      <c r="AI1056">
        <v>1</v>
      </c>
      <c r="AJ1056">
        <v>1.75</v>
      </c>
      <c r="AK1056">
        <v>31.7</v>
      </c>
      <c r="AL1056">
        <v>1</v>
      </c>
      <c r="AN1056">
        <v>0</v>
      </c>
      <c r="AO1056">
        <v>1</v>
      </c>
      <c r="AP1056">
        <v>0</v>
      </c>
      <c r="AQ1056">
        <v>0</v>
      </c>
      <c r="AR1056">
        <v>0</v>
      </c>
      <c r="AS1056" t="s">
        <v>3</v>
      </c>
      <c r="AT1056">
        <v>0.05</v>
      </c>
      <c r="AU1056" t="s">
        <v>3</v>
      </c>
      <c r="AV1056">
        <v>0</v>
      </c>
      <c r="AW1056">
        <v>2</v>
      </c>
      <c r="AX1056">
        <v>33622747</v>
      </c>
      <c r="AY1056">
        <v>1</v>
      </c>
      <c r="AZ1056">
        <v>0</v>
      </c>
      <c r="BA1056">
        <v>1035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Y1056*Source!I1282</f>
        <v>6.6000000000000008E-3</v>
      </c>
      <c r="CY1056">
        <f>AB1056</f>
        <v>17.45</v>
      </c>
      <c r="CZ1056">
        <f>AF1056</f>
        <v>9.9700000000000006</v>
      </c>
      <c r="DA1056">
        <f>AJ1056</f>
        <v>1.75</v>
      </c>
      <c r="DB1056">
        <f t="shared" si="93"/>
        <v>0.5</v>
      </c>
      <c r="DC1056">
        <f t="shared" si="94"/>
        <v>0</v>
      </c>
    </row>
    <row r="1057" spans="1:107">
      <c r="A1057">
        <f>ROW(Source!A1282)</f>
        <v>1282</v>
      </c>
      <c r="B1057">
        <v>33525518</v>
      </c>
      <c r="C1057">
        <v>33622729</v>
      </c>
      <c r="D1057">
        <v>31425703</v>
      </c>
      <c r="E1057">
        <v>1</v>
      </c>
      <c r="F1057">
        <v>1</v>
      </c>
      <c r="G1057">
        <v>1</v>
      </c>
      <c r="H1057">
        <v>2</v>
      </c>
      <c r="I1057" t="s">
        <v>606</v>
      </c>
      <c r="J1057" t="s">
        <v>842</v>
      </c>
      <c r="K1057" t="s">
        <v>608</v>
      </c>
      <c r="L1057">
        <v>1368</v>
      </c>
      <c r="N1057">
        <v>1011</v>
      </c>
      <c r="O1057" t="s">
        <v>585</v>
      </c>
      <c r="P1057" t="s">
        <v>585</v>
      </c>
      <c r="Q1057">
        <v>1</v>
      </c>
      <c r="W1057">
        <v>0</v>
      </c>
      <c r="X1057">
        <v>1062115854</v>
      </c>
      <c r="Y1057">
        <v>0.28000000000000003</v>
      </c>
      <c r="AA1057">
        <v>0</v>
      </c>
      <c r="AB1057">
        <v>908.31</v>
      </c>
      <c r="AC1057">
        <v>367.72</v>
      </c>
      <c r="AD1057">
        <v>0</v>
      </c>
      <c r="AE1057">
        <v>0</v>
      </c>
      <c r="AF1057">
        <v>87.17</v>
      </c>
      <c r="AG1057">
        <v>11.6</v>
      </c>
      <c r="AH1057">
        <v>0</v>
      </c>
      <c r="AI1057">
        <v>1</v>
      </c>
      <c r="AJ1057">
        <v>10.42</v>
      </c>
      <c r="AK1057">
        <v>31.7</v>
      </c>
      <c r="AL1057">
        <v>1</v>
      </c>
      <c r="AN1057">
        <v>0</v>
      </c>
      <c r="AO1057">
        <v>1</v>
      </c>
      <c r="AP1057">
        <v>0</v>
      </c>
      <c r="AQ1057">
        <v>0</v>
      </c>
      <c r="AR1057">
        <v>0</v>
      </c>
      <c r="AS1057" t="s">
        <v>3</v>
      </c>
      <c r="AT1057">
        <v>0.28000000000000003</v>
      </c>
      <c r="AU1057" t="s">
        <v>3</v>
      </c>
      <c r="AV1057">
        <v>0</v>
      </c>
      <c r="AW1057">
        <v>2</v>
      </c>
      <c r="AX1057">
        <v>33622748</v>
      </c>
      <c r="AY1057">
        <v>1</v>
      </c>
      <c r="AZ1057">
        <v>0</v>
      </c>
      <c r="BA1057">
        <v>1036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Y1057*Source!I1282</f>
        <v>3.6960000000000007E-2</v>
      </c>
      <c r="CY1057">
        <f>AB1057</f>
        <v>908.31</v>
      </c>
      <c r="CZ1057">
        <f>AF1057</f>
        <v>87.17</v>
      </c>
      <c r="DA1057">
        <f>AJ1057</f>
        <v>10.42</v>
      </c>
      <c r="DB1057">
        <f t="shared" si="93"/>
        <v>24.41</v>
      </c>
      <c r="DC1057">
        <f t="shared" si="94"/>
        <v>3.25</v>
      </c>
    </row>
    <row r="1058" spans="1:107">
      <c r="A1058">
        <f>ROW(Source!A1282)</f>
        <v>1282</v>
      </c>
      <c r="B1058">
        <v>33525518</v>
      </c>
      <c r="C1058">
        <v>33622729</v>
      </c>
      <c r="D1058">
        <v>31423684</v>
      </c>
      <c r="E1058">
        <v>1</v>
      </c>
      <c r="F1058">
        <v>1</v>
      </c>
      <c r="G1058">
        <v>1</v>
      </c>
      <c r="H1058">
        <v>3</v>
      </c>
      <c r="I1058" t="s">
        <v>620</v>
      </c>
      <c r="J1058" t="s">
        <v>843</v>
      </c>
      <c r="K1058" t="s">
        <v>622</v>
      </c>
      <c r="L1058">
        <v>1346</v>
      </c>
      <c r="N1058">
        <v>1009</v>
      </c>
      <c r="O1058" t="s">
        <v>191</v>
      </c>
      <c r="P1058" t="s">
        <v>191</v>
      </c>
      <c r="Q1058">
        <v>1</v>
      </c>
      <c r="W1058">
        <v>0</v>
      </c>
      <c r="X1058">
        <v>4619106</v>
      </c>
      <c r="Y1058">
        <v>0.5</v>
      </c>
      <c r="AA1058">
        <v>46.61</v>
      </c>
      <c r="AB1058">
        <v>0</v>
      </c>
      <c r="AC1058">
        <v>0</v>
      </c>
      <c r="AD1058">
        <v>0</v>
      </c>
      <c r="AE1058">
        <v>1.81</v>
      </c>
      <c r="AF1058">
        <v>0</v>
      </c>
      <c r="AG1058">
        <v>0</v>
      </c>
      <c r="AH1058">
        <v>0</v>
      </c>
      <c r="AI1058">
        <v>25.75</v>
      </c>
      <c r="AJ1058">
        <v>1</v>
      </c>
      <c r="AK1058">
        <v>1</v>
      </c>
      <c r="AL1058">
        <v>1</v>
      </c>
      <c r="AN1058">
        <v>0</v>
      </c>
      <c r="AO1058">
        <v>1</v>
      </c>
      <c r="AP1058">
        <v>0</v>
      </c>
      <c r="AQ1058">
        <v>0</v>
      </c>
      <c r="AR1058">
        <v>0</v>
      </c>
      <c r="AS1058" t="s">
        <v>3</v>
      </c>
      <c r="AT1058">
        <v>0.5</v>
      </c>
      <c r="AU1058" t="s">
        <v>3</v>
      </c>
      <c r="AV1058">
        <v>0</v>
      </c>
      <c r="AW1058">
        <v>2</v>
      </c>
      <c r="AX1058">
        <v>33622749</v>
      </c>
      <c r="AY1058">
        <v>1</v>
      </c>
      <c r="AZ1058">
        <v>0</v>
      </c>
      <c r="BA1058">
        <v>1037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Y1058*Source!I1282</f>
        <v>6.6000000000000003E-2</v>
      </c>
      <c r="CY1058">
        <f>AA1058</f>
        <v>46.61</v>
      </c>
      <c r="CZ1058">
        <f>AE1058</f>
        <v>1.81</v>
      </c>
      <c r="DA1058">
        <f>AI1058</f>
        <v>25.75</v>
      </c>
      <c r="DB1058">
        <f t="shared" si="93"/>
        <v>0.91</v>
      </c>
      <c r="DC1058">
        <f t="shared" si="94"/>
        <v>0</v>
      </c>
    </row>
    <row r="1059" spans="1:107">
      <c r="A1059">
        <f>ROW(Source!A1282)</f>
        <v>1282</v>
      </c>
      <c r="B1059">
        <v>33525518</v>
      </c>
      <c r="C1059">
        <v>33622729</v>
      </c>
      <c r="D1059">
        <v>31423686</v>
      </c>
      <c r="E1059">
        <v>1</v>
      </c>
      <c r="F1059">
        <v>1</v>
      </c>
      <c r="G1059">
        <v>1</v>
      </c>
      <c r="H1059">
        <v>3</v>
      </c>
      <c r="I1059" t="s">
        <v>396</v>
      </c>
      <c r="J1059" t="s">
        <v>398</v>
      </c>
      <c r="K1059" t="s">
        <v>397</v>
      </c>
      <c r="L1059">
        <v>1348</v>
      </c>
      <c r="N1059">
        <v>1009</v>
      </c>
      <c r="O1059" t="s">
        <v>28</v>
      </c>
      <c r="P1059" t="s">
        <v>28</v>
      </c>
      <c r="Q1059">
        <v>1000</v>
      </c>
      <c r="W1059">
        <v>0</v>
      </c>
      <c r="X1059">
        <v>1220443644</v>
      </c>
      <c r="Y1059">
        <v>0.05</v>
      </c>
      <c r="AA1059">
        <v>38737.9</v>
      </c>
      <c r="AB1059">
        <v>0</v>
      </c>
      <c r="AC1059">
        <v>0</v>
      </c>
      <c r="AD1059">
        <v>0</v>
      </c>
      <c r="AE1059">
        <v>6532.53</v>
      </c>
      <c r="AF1059">
        <v>0</v>
      </c>
      <c r="AG1059">
        <v>0</v>
      </c>
      <c r="AH1059">
        <v>0</v>
      </c>
      <c r="AI1059">
        <v>5.93</v>
      </c>
      <c r="AJ1059">
        <v>1</v>
      </c>
      <c r="AK1059">
        <v>1</v>
      </c>
      <c r="AL1059">
        <v>1</v>
      </c>
      <c r="AN1059">
        <v>0</v>
      </c>
      <c r="AO1059">
        <v>1</v>
      </c>
      <c r="AP1059">
        <v>0</v>
      </c>
      <c r="AQ1059">
        <v>0</v>
      </c>
      <c r="AR1059">
        <v>0</v>
      </c>
      <c r="AS1059" t="s">
        <v>3</v>
      </c>
      <c r="AT1059">
        <v>0.05</v>
      </c>
      <c r="AU1059" t="s">
        <v>3</v>
      </c>
      <c r="AV1059">
        <v>0</v>
      </c>
      <c r="AW1059">
        <v>2</v>
      </c>
      <c r="AX1059">
        <v>33622750</v>
      </c>
      <c r="AY1059">
        <v>1</v>
      </c>
      <c r="AZ1059">
        <v>0</v>
      </c>
      <c r="BA1059">
        <v>1038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Y1059*Source!I1282</f>
        <v>6.6000000000000008E-3</v>
      </c>
      <c r="CY1059">
        <f>AA1059</f>
        <v>38737.9</v>
      </c>
      <c r="CZ1059">
        <f>AE1059</f>
        <v>6532.53</v>
      </c>
      <c r="DA1059">
        <f>AI1059</f>
        <v>5.93</v>
      </c>
      <c r="DB1059">
        <f t="shared" si="93"/>
        <v>326.63</v>
      </c>
      <c r="DC1059">
        <f t="shared" si="94"/>
        <v>0</v>
      </c>
    </row>
    <row r="1060" spans="1:107">
      <c r="A1060">
        <f>ROW(Source!A1282)</f>
        <v>1282</v>
      </c>
      <c r="B1060">
        <v>33525518</v>
      </c>
      <c r="C1060">
        <v>33622729</v>
      </c>
      <c r="D1060">
        <v>31423740</v>
      </c>
      <c r="E1060">
        <v>1</v>
      </c>
      <c r="F1060">
        <v>1</v>
      </c>
      <c r="G1060">
        <v>1</v>
      </c>
      <c r="H1060">
        <v>3</v>
      </c>
      <c r="I1060" t="s">
        <v>400</v>
      </c>
      <c r="J1060" t="s">
        <v>402</v>
      </c>
      <c r="K1060" t="s">
        <v>401</v>
      </c>
      <c r="L1060">
        <v>1346</v>
      </c>
      <c r="N1060">
        <v>1009</v>
      </c>
      <c r="O1060" t="s">
        <v>191</v>
      </c>
      <c r="P1060" t="s">
        <v>191</v>
      </c>
      <c r="Q1060">
        <v>1</v>
      </c>
      <c r="W1060">
        <v>0</v>
      </c>
      <c r="X1060">
        <v>-2042073130</v>
      </c>
      <c r="Y1060">
        <v>430</v>
      </c>
      <c r="AA1060">
        <v>14.82</v>
      </c>
      <c r="AB1060">
        <v>0</v>
      </c>
      <c r="AC1060">
        <v>0</v>
      </c>
      <c r="AD1060">
        <v>0</v>
      </c>
      <c r="AE1060">
        <v>3.86</v>
      </c>
      <c r="AF1060">
        <v>0</v>
      </c>
      <c r="AG1060">
        <v>0</v>
      </c>
      <c r="AH1060">
        <v>0</v>
      </c>
      <c r="AI1060">
        <v>3.84</v>
      </c>
      <c r="AJ1060">
        <v>1</v>
      </c>
      <c r="AK1060">
        <v>1</v>
      </c>
      <c r="AL1060">
        <v>1</v>
      </c>
      <c r="AN1060">
        <v>0</v>
      </c>
      <c r="AO1060">
        <v>1</v>
      </c>
      <c r="AP1060">
        <v>0</v>
      </c>
      <c r="AQ1060">
        <v>0</v>
      </c>
      <c r="AR1060">
        <v>0</v>
      </c>
      <c r="AS1060" t="s">
        <v>3</v>
      </c>
      <c r="AT1060">
        <v>430</v>
      </c>
      <c r="AU1060" t="s">
        <v>3</v>
      </c>
      <c r="AV1060">
        <v>0</v>
      </c>
      <c r="AW1060">
        <v>2</v>
      </c>
      <c r="AX1060">
        <v>33622751</v>
      </c>
      <c r="AY1060">
        <v>1</v>
      </c>
      <c r="AZ1060">
        <v>0</v>
      </c>
      <c r="BA1060">
        <v>1039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Y1060*Source!I1282</f>
        <v>56.760000000000005</v>
      </c>
      <c r="CY1060">
        <f>AA1060</f>
        <v>14.82</v>
      </c>
      <c r="CZ1060">
        <f>AE1060</f>
        <v>3.86</v>
      </c>
      <c r="DA1060">
        <f>AI1060</f>
        <v>3.84</v>
      </c>
      <c r="DB1060">
        <f t="shared" si="93"/>
        <v>1659.8</v>
      </c>
      <c r="DC1060">
        <f t="shared" si="94"/>
        <v>0</v>
      </c>
    </row>
    <row r="1061" spans="1:107">
      <c r="A1061">
        <f>ROW(Source!A1282)</f>
        <v>1282</v>
      </c>
      <c r="B1061">
        <v>33525518</v>
      </c>
      <c r="C1061">
        <v>33622729</v>
      </c>
      <c r="D1061">
        <v>31423757</v>
      </c>
      <c r="E1061">
        <v>1</v>
      </c>
      <c r="F1061">
        <v>1</v>
      </c>
      <c r="G1061">
        <v>1</v>
      </c>
      <c r="H1061">
        <v>3</v>
      </c>
      <c r="I1061" t="s">
        <v>404</v>
      </c>
      <c r="J1061" t="s">
        <v>406</v>
      </c>
      <c r="K1061" t="s">
        <v>405</v>
      </c>
      <c r="L1061">
        <v>1327</v>
      </c>
      <c r="N1061">
        <v>1005</v>
      </c>
      <c r="O1061" t="s">
        <v>184</v>
      </c>
      <c r="P1061" t="s">
        <v>184</v>
      </c>
      <c r="Q1061">
        <v>1</v>
      </c>
      <c r="W1061">
        <v>0</v>
      </c>
      <c r="X1061">
        <v>-405607654</v>
      </c>
      <c r="Y1061">
        <v>102</v>
      </c>
      <c r="AA1061">
        <v>321.83</v>
      </c>
      <c r="AB1061">
        <v>0</v>
      </c>
      <c r="AC1061">
        <v>0</v>
      </c>
      <c r="AD1061">
        <v>0</v>
      </c>
      <c r="AE1061">
        <v>69.209999999999994</v>
      </c>
      <c r="AF1061">
        <v>0</v>
      </c>
      <c r="AG1061">
        <v>0</v>
      </c>
      <c r="AH1061">
        <v>0</v>
      </c>
      <c r="AI1061">
        <v>4.6500000000000004</v>
      </c>
      <c r="AJ1061">
        <v>1</v>
      </c>
      <c r="AK1061">
        <v>1</v>
      </c>
      <c r="AL1061">
        <v>1</v>
      </c>
      <c r="AN1061">
        <v>0</v>
      </c>
      <c r="AO1061">
        <v>1</v>
      </c>
      <c r="AP1061">
        <v>0</v>
      </c>
      <c r="AQ1061">
        <v>0</v>
      </c>
      <c r="AR1061">
        <v>0</v>
      </c>
      <c r="AS1061" t="s">
        <v>3</v>
      </c>
      <c r="AT1061">
        <v>102</v>
      </c>
      <c r="AU1061" t="s">
        <v>3</v>
      </c>
      <c r="AV1061">
        <v>0</v>
      </c>
      <c r="AW1061">
        <v>2</v>
      </c>
      <c r="AX1061">
        <v>33622752</v>
      </c>
      <c r="AY1061">
        <v>1</v>
      </c>
      <c r="AZ1061">
        <v>0</v>
      </c>
      <c r="BA1061">
        <v>1040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Y1061*Source!I1282</f>
        <v>13.464</v>
      </c>
      <c r="CY1061">
        <f>AA1061</f>
        <v>321.83</v>
      </c>
      <c r="CZ1061">
        <f>AE1061</f>
        <v>69.209999999999994</v>
      </c>
      <c r="DA1061">
        <f>AI1061</f>
        <v>4.6500000000000004</v>
      </c>
      <c r="DB1061">
        <f t="shared" si="93"/>
        <v>7059.42</v>
      </c>
      <c r="DC1061">
        <f t="shared" si="94"/>
        <v>0</v>
      </c>
    </row>
    <row r="1062" spans="1:107">
      <c r="A1062">
        <f>ROW(Source!A1282)</f>
        <v>1282</v>
      </c>
      <c r="B1062">
        <v>33525518</v>
      </c>
      <c r="C1062">
        <v>33622729</v>
      </c>
      <c r="D1062">
        <v>31424695</v>
      </c>
      <c r="E1062">
        <v>1</v>
      </c>
      <c r="F1062">
        <v>1</v>
      </c>
      <c r="G1062">
        <v>1</v>
      </c>
      <c r="H1062">
        <v>3</v>
      </c>
      <c r="I1062" t="s">
        <v>592</v>
      </c>
      <c r="J1062" t="s">
        <v>844</v>
      </c>
      <c r="K1062" t="s">
        <v>594</v>
      </c>
      <c r="L1062">
        <v>1339</v>
      </c>
      <c r="N1062">
        <v>1007</v>
      </c>
      <c r="O1062" t="s">
        <v>591</v>
      </c>
      <c r="P1062" t="s">
        <v>591</v>
      </c>
      <c r="Q1062">
        <v>1</v>
      </c>
      <c r="W1062">
        <v>0</v>
      </c>
      <c r="X1062">
        <v>1536317706</v>
      </c>
      <c r="Y1062">
        <v>3.5</v>
      </c>
      <c r="AA1062">
        <v>22.2</v>
      </c>
      <c r="AB1062">
        <v>0</v>
      </c>
      <c r="AC1062">
        <v>0</v>
      </c>
      <c r="AD1062">
        <v>0</v>
      </c>
      <c r="AE1062">
        <v>2.44</v>
      </c>
      <c r="AF1062">
        <v>0</v>
      </c>
      <c r="AG1062">
        <v>0</v>
      </c>
      <c r="AH1062">
        <v>0</v>
      </c>
      <c r="AI1062">
        <v>9.1</v>
      </c>
      <c r="AJ1062">
        <v>1</v>
      </c>
      <c r="AK1062">
        <v>1</v>
      </c>
      <c r="AL1062">
        <v>1</v>
      </c>
      <c r="AN1062">
        <v>0</v>
      </c>
      <c r="AO1062">
        <v>1</v>
      </c>
      <c r="AP1062">
        <v>0</v>
      </c>
      <c r="AQ1062">
        <v>0</v>
      </c>
      <c r="AR1062">
        <v>0</v>
      </c>
      <c r="AS1062" t="s">
        <v>3</v>
      </c>
      <c r="AT1062">
        <v>3.5</v>
      </c>
      <c r="AU1062" t="s">
        <v>3</v>
      </c>
      <c r="AV1062">
        <v>0</v>
      </c>
      <c r="AW1062">
        <v>2</v>
      </c>
      <c r="AX1062">
        <v>33622753</v>
      </c>
      <c r="AY1062">
        <v>1</v>
      </c>
      <c r="AZ1062">
        <v>0</v>
      </c>
      <c r="BA1062">
        <v>1041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Y1062*Source!I1282</f>
        <v>0.46200000000000002</v>
      </c>
      <c r="CY1062">
        <f>AA1062</f>
        <v>22.2</v>
      </c>
      <c r="CZ1062">
        <f>AE1062</f>
        <v>2.44</v>
      </c>
      <c r="DA1062">
        <f>AI1062</f>
        <v>9.1</v>
      </c>
      <c r="DB1062">
        <f t="shared" si="93"/>
        <v>8.5399999999999991</v>
      </c>
      <c r="DC1062">
        <f t="shared" si="94"/>
        <v>0</v>
      </c>
    </row>
    <row r="1063" spans="1:107">
      <c r="A1063">
        <f>ROW(Source!A1283)</f>
        <v>1283</v>
      </c>
      <c r="B1063">
        <v>33525518</v>
      </c>
      <c r="C1063">
        <v>33621462</v>
      </c>
      <c r="D1063">
        <v>18416200</v>
      </c>
      <c r="E1063">
        <v>1</v>
      </c>
      <c r="F1063">
        <v>1</v>
      </c>
      <c r="G1063">
        <v>1</v>
      </c>
      <c r="H1063">
        <v>1</v>
      </c>
      <c r="I1063" t="s">
        <v>665</v>
      </c>
      <c r="J1063" t="s">
        <v>3</v>
      </c>
      <c r="K1063" t="s">
        <v>666</v>
      </c>
      <c r="L1063">
        <v>1369</v>
      </c>
      <c r="N1063">
        <v>1013</v>
      </c>
      <c r="O1063" t="s">
        <v>579</v>
      </c>
      <c r="P1063" t="s">
        <v>579</v>
      </c>
      <c r="Q1063">
        <v>1</v>
      </c>
      <c r="W1063">
        <v>0</v>
      </c>
      <c r="X1063">
        <v>-1663475933</v>
      </c>
      <c r="Y1063">
        <v>8.99</v>
      </c>
      <c r="AA1063">
        <v>0</v>
      </c>
      <c r="AB1063">
        <v>0</v>
      </c>
      <c r="AC1063">
        <v>0</v>
      </c>
      <c r="AD1063">
        <v>277.48</v>
      </c>
      <c r="AE1063">
        <v>0</v>
      </c>
      <c r="AF1063">
        <v>0</v>
      </c>
      <c r="AG1063">
        <v>0</v>
      </c>
      <c r="AH1063">
        <v>277.48</v>
      </c>
      <c r="AI1063">
        <v>1</v>
      </c>
      <c r="AJ1063">
        <v>1</v>
      </c>
      <c r="AK1063">
        <v>1</v>
      </c>
      <c r="AL1063">
        <v>1</v>
      </c>
      <c r="AN1063">
        <v>0</v>
      </c>
      <c r="AO1063">
        <v>1</v>
      </c>
      <c r="AP1063">
        <v>0</v>
      </c>
      <c r="AQ1063">
        <v>0</v>
      </c>
      <c r="AR1063">
        <v>0</v>
      </c>
      <c r="AS1063" t="s">
        <v>3</v>
      </c>
      <c r="AT1063">
        <v>8.99</v>
      </c>
      <c r="AU1063" t="s">
        <v>3</v>
      </c>
      <c r="AV1063">
        <v>1</v>
      </c>
      <c r="AW1063">
        <v>2</v>
      </c>
      <c r="AX1063">
        <v>33621466</v>
      </c>
      <c r="AY1063">
        <v>1</v>
      </c>
      <c r="AZ1063">
        <v>0</v>
      </c>
      <c r="BA1063">
        <v>1042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Y1063*Source!I1283</f>
        <v>0.73897800000000002</v>
      </c>
      <c r="CY1063">
        <f>AD1063</f>
        <v>277.48</v>
      </c>
      <c r="CZ1063">
        <f>AH1063</f>
        <v>277.48</v>
      </c>
      <c r="DA1063">
        <f>AL1063</f>
        <v>1</v>
      </c>
      <c r="DB1063">
        <f t="shared" si="93"/>
        <v>2494.5500000000002</v>
      </c>
      <c r="DC1063">
        <f t="shared" si="94"/>
        <v>0</v>
      </c>
    </row>
    <row r="1064" spans="1:107">
      <c r="A1064">
        <f>ROW(Source!A1283)</f>
        <v>1283</v>
      </c>
      <c r="B1064">
        <v>33525518</v>
      </c>
      <c r="C1064">
        <v>33621462</v>
      </c>
      <c r="D1064">
        <v>29111241</v>
      </c>
      <c r="E1064">
        <v>1</v>
      </c>
      <c r="F1064">
        <v>1</v>
      </c>
      <c r="G1064">
        <v>1</v>
      </c>
      <c r="H1064">
        <v>3</v>
      </c>
      <c r="I1064" t="s">
        <v>667</v>
      </c>
      <c r="J1064" t="s">
        <v>668</v>
      </c>
      <c r="K1064" t="s">
        <v>669</v>
      </c>
      <c r="L1064">
        <v>1346</v>
      </c>
      <c r="N1064">
        <v>1009</v>
      </c>
      <c r="O1064" t="s">
        <v>191</v>
      </c>
      <c r="P1064" t="s">
        <v>191</v>
      </c>
      <c r="Q1064">
        <v>1</v>
      </c>
      <c r="W1064">
        <v>0</v>
      </c>
      <c r="X1064">
        <v>1781035667</v>
      </c>
      <c r="Y1064">
        <v>5.15</v>
      </c>
      <c r="AA1064">
        <v>167.08</v>
      </c>
      <c r="AB1064">
        <v>0</v>
      </c>
      <c r="AC1064">
        <v>0</v>
      </c>
      <c r="AD1064">
        <v>0</v>
      </c>
      <c r="AE1064">
        <v>8.35</v>
      </c>
      <c r="AF1064">
        <v>0</v>
      </c>
      <c r="AG1064">
        <v>0</v>
      </c>
      <c r="AH1064">
        <v>0</v>
      </c>
      <c r="AI1064">
        <v>20.010000000000002</v>
      </c>
      <c r="AJ1064">
        <v>1</v>
      </c>
      <c r="AK1064">
        <v>1</v>
      </c>
      <c r="AL1064">
        <v>1</v>
      </c>
      <c r="AN1064">
        <v>0</v>
      </c>
      <c r="AO1064">
        <v>1</v>
      </c>
      <c r="AP1064">
        <v>0</v>
      </c>
      <c r="AQ1064">
        <v>0</v>
      </c>
      <c r="AR1064">
        <v>0</v>
      </c>
      <c r="AS1064" t="s">
        <v>3</v>
      </c>
      <c r="AT1064">
        <v>5.15</v>
      </c>
      <c r="AU1064" t="s">
        <v>3</v>
      </c>
      <c r="AV1064">
        <v>0</v>
      </c>
      <c r="AW1064">
        <v>2</v>
      </c>
      <c r="AX1064">
        <v>33621468</v>
      </c>
      <c r="AY1064">
        <v>1</v>
      </c>
      <c r="AZ1064">
        <v>0</v>
      </c>
      <c r="BA1064">
        <v>1044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Y1064*Source!I1283</f>
        <v>0.42332999999999998</v>
      </c>
      <c r="CY1064">
        <f>AA1064</f>
        <v>167.08</v>
      </c>
      <c r="CZ1064">
        <f>AE1064</f>
        <v>8.35</v>
      </c>
      <c r="DA1064">
        <f>AI1064</f>
        <v>20.010000000000002</v>
      </c>
      <c r="DB1064">
        <f t="shared" si="93"/>
        <v>43</v>
      </c>
      <c r="DC1064">
        <f t="shared" si="94"/>
        <v>0</v>
      </c>
    </row>
    <row r="1065" spans="1:107">
      <c r="A1065">
        <f>ROW(Source!A1283)</f>
        <v>1283</v>
      </c>
      <c r="B1065">
        <v>33525518</v>
      </c>
      <c r="C1065">
        <v>33621462</v>
      </c>
      <c r="D1065">
        <v>29110997</v>
      </c>
      <c r="E1065">
        <v>1</v>
      </c>
      <c r="F1065">
        <v>1</v>
      </c>
      <c r="G1065">
        <v>1</v>
      </c>
      <c r="H1065">
        <v>3</v>
      </c>
      <c r="I1065" t="s">
        <v>670</v>
      </c>
      <c r="J1065" t="s">
        <v>671</v>
      </c>
      <c r="K1065" t="s">
        <v>672</v>
      </c>
      <c r="L1065">
        <v>1301</v>
      </c>
      <c r="N1065">
        <v>1003</v>
      </c>
      <c r="O1065" t="s">
        <v>174</v>
      </c>
      <c r="P1065" t="s">
        <v>174</v>
      </c>
      <c r="Q1065">
        <v>1</v>
      </c>
      <c r="W1065">
        <v>0</v>
      </c>
      <c r="X1065">
        <v>1996222970</v>
      </c>
      <c r="Y1065">
        <v>101</v>
      </c>
      <c r="AA1065">
        <v>27.92</v>
      </c>
      <c r="AB1065">
        <v>0</v>
      </c>
      <c r="AC1065">
        <v>0</v>
      </c>
      <c r="AD1065">
        <v>0</v>
      </c>
      <c r="AE1065">
        <v>12.3</v>
      </c>
      <c r="AF1065">
        <v>0</v>
      </c>
      <c r="AG1065">
        <v>0</v>
      </c>
      <c r="AH1065">
        <v>0</v>
      </c>
      <c r="AI1065">
        <v>2.27</v>
      </c>
      <c r="AJ1065">
        <v>1</v>
      </c>
      <c r="AK1065">
        <v>1</v>
      </c>
      <c r="AL1065">
        <v>1</v>
      </c>
      <c r="AN1065">
        <v>0</v>
      </c>
      <c r="AO1065">
        <v>1</v>
      </c>
      <c r="AP1065">
        <v>0</v>
      </c>
      <c r="AQ1065">
        <v>0</v>
      </c>
      <c r="AR1065">
        <v>0</v>
      </c>
      <c r="AS1065" t="s">
        <v>3</v>
      </c>
      <c r="AT1065">
        <v>101</v>
      </c>
      <c r="AU1065" t="s">
        <v>3</v>
      </c>
      <c r="AV1065">
        <v>0</v>
      </c>
      <c r="AW1065">
        <v>2</v>
      </c>
      <c r="AX1065">
        <v>33621469</v>
      </c>
      <c r="AY1065">
        <v>1</v>
      </c>
      <c r="AZ1065">
        <v>0</v>
      </c>
      <c r="BA1065">
        <v>1045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Y1065*Source!I1283</f>
        <v>8.3021999999999991</v>
      </c>
      <c r="CY1065">
        <f>AA1065</f>
        <v>27.92</v>
      </c>
      <c r="CZ1065">
        <f>AE1065</f>
        <v>12.3</v>
      </c>
      <c r="DA1065">
        <f>AI1065</f>
        <v>2.27</v>
      </c>
      <c r="DB1065">
        <f t="shared" si="93"/>
        <v>1242.3</v>
      </c>
      <c r="DC1065">
        <f t="shared" si="94"/>
        <v>0</v>
      </c>
    </row>
    <row r="1066" spans="1:107">
      <c r="A1066">
        <f>ROW(Source!A1284)</f>
        <v>1284</v>
      </c>
      <c r="B1066">
        <v>33525518</v>
      </c>
      <c r="C1066">
        <v>33621470</v>
      </c>
      <c r="D1066">
        <v>18411117</v>
      </c>
      <c r="E1066">
        <v>1</v>
      </c>
      <c r="F1066">
        <v>1</v>
      </c>
      <c r="G1066">
        <v>1</v>
      </c>
      <c r="H1066">
        <v>1</v>
      </c>
      <c r="I1066" t="s">
        <v>806</v>
      </c>
      <c r="J1066" t="s">
        <v>3</v>
      </c>
      <c r="K1066" t="s">
        <v>807</v>
      </c>
      <c r="L1066">
        <v>1369</v>
      </c>
      <c r="N1066">
        <v>1013</v>
      </c>
      <c r="O1066" t="s">
        <v>579</v>
      </c>
      <c r="P1066" t="s">
        <v>579</v>
      </c>
      <c r="Q1066">
        <v>1</v>
      </c>
      <c r="W1066">
        <v>0</v>
      </c>
      <c r="X1066">
        <v>-1739886638</v>
      </c>
      <c r="Y1066">
        <v>16.32</v>
      </c>
      <c r="AA1066">
        <v>0</v>
      </c>
      <c r="AB1066">
        <v>0</v>
      </c>
      <c r="AC1066">
        <v>0</v>
      </c>
      <c r="AD1066">
        <v>273.5</v>
      </c>
      <c r="AE1066">
        <v>0</v>
      </c>
      <c r="AF1066">
        <v>0</v>
      </c>
      <c r="AG1066">
        <v>0</v>
      </c>
      <c r="AH1066">
        <v>273.5</v>
      </c>
      <c r="AI1066">
        <v>1</v>
      </c>
      <c r="AJ1066">
        <v>1</v>
      </c>
      <c r="AK1066">
        <v>1</v>
      </c>
      <c r="AL1066">
        <v>1</v>
      </c>
      <c r="AN1066">
        <v>0</v>
      </c>
      <c r="AO1066">
        <v>1</v>
      </c>
      <c r="AP1066">
        <v>0</v>
      </c>
      <c r="AQ1066">
        <v>0</v>
      </c>
      <c r="AR1066">
        <v>0</v>
      </c>
      <c r="AS1066" t="s">
        <v>3</v>
      </c>
      <c r="AT1066">
        <v>16.32</v>
      </c>
      <c r="AU1066" t="s">
        <v>3</v>
      </c>
      <c r="AV1066">
        <v>1</v>
      </c>
      <c r="AW1066">
        <v>2</v>
      </c>
      <c r="AX1066">
        <v>33621477</v>
      </c>
      <c r="AY1066">
        <v>1</v>
      </c>
      <c r="AZ1066">
        <v>0</v>
      </c>
      <c r="BA1066">
        <v>1046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Y1066*Source!I1284</f>
        <v>2.3207040000000001</v>
      </c>
      <c r="CY1066">
        <f>AD1066</f>
        <v>273.5</v>
      </c>
      <c r="CZ1066">
        <f>AH1066</f>
        <v>273.5</v>
      </c>
      <c r="DA1066">
        <f>AL1066</f>
        <v>1</v>
      </c>
      <c r="DB1066">
        <f t="shared" si="93"/>
        <v>4463.5200000000004</v>
      </c>
      <c r="DC1066">
        <f t="shared" si="94"/>
        <v>0</v>
      </c>
    </row>
    <row r="1067" spans="1:107">
      <c r="A1067">
        <f>ROW(Source!A1284)</f>
        <v>1284</v>
      </c>
      <c r="B1067">
        <v>33525518</v>
      </c>
      <c r="C1067">
        <v>33621470</v>
      </c>
      <c r="D1067">
        <v>121548</v>
      </c>
      <c r="E1067">
        <v>1</v>
      </c>
      <c r="F1067">
        <v>1</v>
      </c>
      <c r="G1067">
        <v>1</v>
      </c>
      <c r="H1067">
        <v>1</v>
      </c>
      <c r="I1067" t="s">
        <v>30</v>
      </c>
      <c r="J1067" t="s">
        <v>3</v>
      </c>
      <c r="K1067" t="s">
        <v>580</v>
      </c>
      <c r="L1067">
        <v>608254</v>
      </c>
      <c r="N1067">
        <v>1013</v>
      </c>
      <c r="O1067" t="s">
        <v>581</v>
      </c>
      <c r="P1067" t="s">
        <v>581</v>
      </c>
      <c r="Q1067">
        <v>1</v>
      </c>
      <c r="W1067">
        <v>0</v>
      </c>
      <c r="X1067">
        <v>-185737400</v>
      </c>
      <c r="Y1067">
        <v>0.01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1</v>
      </c>
      <c r="AJ1067">
        <v>1</v>
      </c>
      <c r="AK1067">
        <v>1</v>
      </c>
      <c r="AL1067">
        <v>1</v>
      </c>
      <c r="AN1067">
        <v>0</v>
      </c>
      <c r="AO1067">
        <v>1</v>
      </c>
      <c r="AP1067">
        <v>0</v>
      </c>
      <c r="AQ1067">
        <v>0</v>
      </c>
      <c r="AR1067">
        <v>0</v>
      </c>
      <c r="AS1067" t="s">
        <v>3</v>
      </c>
      <c r="AT1067">
        <v>0.01</v>
      </c>
      <c r="AU1067" t="s">
        <v>3</v>
      </c>
      <c r="AV1067">
        <v>2</v>
      </c>
      <c r="AW1067">
        <v>2</v>
      </c>
      <c r="AX1067">
        <v>33621478</v>
      </c>
      <c r="AY1067">
        <v>1</v>
      </c>
      <c r="AZ1067">
        <v>0</v>
      </c>
      <c r="BA1067">
        <v>1047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Y1067*Source!I1284</f>
        <v>1.4219999999999999E-3</v>
      </c>
      <c r="CY1067">
        <f>AD1067</f>
        <v>0</v>
      </c>
      <c r="CZ1067">
        <f>AH1067</f>
        <v>0</v>
      </c>
      <c r="DA1067">
        <f>AL1067</f>
        <v>1</v>
      </c>
      <c r="DB1067">
        <f t="shared" si="93"/>
        <v>0</v>
      </c>
      <c r="DC1067">
        <f t="shared" si="94"/>
        <v>0</v>
      </c>
    </row>
    <row r="1068" spans="1:107">
      <c r="A1068">
        <f>ROW(Source!A1284)</f>
        <v>1284</v>
      </c>
      <c r="B1068">
        <v>33525518</v>
      </c>
      <c r="C1068">
        <v>33621470</v>
      </c>
      <c r="D1068">
        <v>29172556</v>
      </c>
      <c r="E1068">
        <v>1</v>
      </c>
      <c r="F1068">
        <v>1</v>
      </c>
      <c r="G1068">
        <v>1</v>
      </c>
      <c r="H1068">
        <v>2</v>
      </c>
      <c r="I1068" t="s">
        <v>582</v>
      </c>
      <c r="J1068" t="s">
        <v>583</v>
      </c>
      <c r="K1068" t="s">
        <v>584</v>
      </c>
      <c r="L1068">
        <v>1368</v>
      </c>
      <c r="N1068">
        <v>1011</v>
      </c>
      <c r="O1068" t="s">
        <v>585</v>
      </c>
      <c r="P1068" t="s">
        <v>585</v>
      </c>
      <c r="Q1068">
        <v>1</v>
      </c>
      <c r="W1068">
        <v>0</v>
      </c>
      <c r="X1068">
        <v>-1302720870</v>
      </c>
      <c r="Y1068">
        <v>0.01</v>
      </c>
      <c r="AA1068">
        <v>0</v>
      </c>
      <c r="AB1068">
        <v>445.46</v>
      </c>
      <c r="AC1068">
        <v>427.95</v>
      </c>
      <c r="AD1068">
        <v>0</v>
      </c>
      <c r="AE1068">
        <v>0</v>
      </c>
      <c r="AF1068">
        <v>31.26</v>
      </c>
      <c r="AG1068">
        <v>13.5</v>
      </c>
      <c r="AH1068">
        <v>0</v>
      </c>
      <c r="AI1068">
        <v>1</v>
      </c>
      <c r="AJ1068">
        <v>14.25</v>
      </c>
      <c r="AK1068">
        <v>31.7</v>
      </c>
      <c r="AL1068">
        <v>1</v>
      </c>
      <c r="AN1068">
        <v>0</v>
      </c>
      <c r="AO1068">
        <v>1</v>
      </c>
      <c r="AP1068">
        <v>0</v>
      </c>
      <c r="AQ1068">
        <v>0</v>
      </c>
      <c r="AR1068">
        <v>0</v>
      </c>
      <c r="AS1068" t="s">
        <v>3</v>
      </c>
      <c r="AT1068">
        <v>0.01</v>
      </c>
      <c r="AU1068" t="s">
        <v>3</v>
      </c>
      <c r="AV1068">
        <v>0</v>
      </c>
      <c r="AW1068">
        <v>2</v>
      </c>
      <c r="AX1068">
        <v>33621479</v>
      </c>
      <c r="AY1068">
        <v>1</v>
      </c>
      <c r="AZ1068">
        <v>0</v>
      </c>
      <c r="BA1068">
        <v>1048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Y1068*Source!I1284</f>
        <v>1.4219999999999999E-3</v>
      </c>
      <c r="CY1068">
        <f>AB1068</f>
        <v>445.46</v>
      </c>
      <c r="CZ1068">
        <f>AF1068</f>
        <v>31.26</v>
      </c>
      <c r="DA1068">
        <f>AJ1068</f>
        <v>14.25</v>
      </c>
      <c r="DB1068">
        <f t="shared" si="93"/>
        <v>0.31</v>
      </c>
      <c r="DC1068">
        <f t="shared" si="94"/>
        <v>0.14000000000000001</v>
      </c>
    </row>
    <row r="1069" spans="1:107">
      <c r="A1069">
        <f>ROW(Source!A1284)</f>
        <v>1284</v>
      </c>
      <c r="B1069">
        <v>33525518</v>
      </c>
      <c r="C1069">
        <v>33621470</v>
      </c>
      <c r="D1069">
        <v>29174913</v>
      </c>
      <c r="E1069">
        <v>1</v>
      </c>
      <c r="F1069">
        <v>1</v>
      </c>
      <c r="G1069">
        <v>1</v>
      </c>
      <c r="H1069">
        <v>2</v>
      </c>
      <c r="I1069" t="s">
        <v>606</v>
      </c>
      <c r="J1069" t="s">
        <v>607</v>
      </c>
      <c r="K1069" t="s">
        <v>608</v>
      </c>
      <c r="L1069">
        <v>1368</v>
      </c>
      <c r="N1069">
        <v>1011</v>
      </c>
      <c r="O1069" t="s">
        <v>585</v>
      </c>
      <c r="P1069" t="s">
        <v>585</v>
      </c>
      <c r="Q1069">
        <v>1</v>
      </c>
      <c r="W1069">
        <v>0</v>
      </c>
      <c r="X1069">
        <v>458544584</v>
      </c>
      <c r="Y1069">
        <v>0.02</v>
      </c>
      <c r="AA1069">
        <v>0</v>
      </c>
      <c r="AB1069">
        <v>908.31</v>
      </c>
      <c r="AC1069">
        <v>367.72</v>
      </c>
      <c r="AD1069">
        <v>0</v>
      </c>
      <c r="AE1069">
        <v>0</v>
      </c>
      <c r="AF1069">
        <v>87.17</v>
      </c>
      <c r="AG1069">
        <v>11.6</v>
      </c>
      <c r="AH1069">
        <v>0</v>
      </c>
      <c r="AI1069">
        <v>1</v>
      </c>
      <c r="AJ1069">
        <v>10.42</v>
      </c>
      <c r="AK1069">
        <v>31.7</v>
      </c>
      <c r="AL1069">
        <v>1</v>
      </c>
      <c r="AN1069">
        <v>0</v>
      </c>
      <c r="AO1069">
        <v>1</v>
      </c>
      <c r="AP1069">
        <v>0</v>
      </c>
      <c r="AQ1069">
        <v>0</v>
      </c>
      <c r="AR1069">
        <v>0</v>
      </c>
      <c r="AS1069" t="s">
        <v>3</v>
      </c>
      <c r="AT1069">
        <v>0.02</v>
      </c>
      <c r="AU1069" t="s">
        <v>3</v>
      </c>
      <c r="AV1069">
        <v>0</v>
      </c>
      <c r="AW1069">
        <v>2</v>
      </c>
      <c r="AX1069">
        <v>33621480</v>
      </c>
      <c r="AY1069">
        <v>1</v>
      </c>
      <c r="AZ1069">
        <v>0</v>
      </c>
      <c r="BA1069">
        <v>1049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Y1069*Source!I1284</f>
        <v>2.8439999999999997E-3</v>
      </c>
      <c r="CY1069">
        <f>AB1069</f>
        <v>908.31</v>
      </c>
      <c r="CZ1069">
        <f>AF1069</f>
        <v>87.17</v>
      </c>
      <c r="DA1069">
        <f>AJ1069</f>
        <v>10.42</v>
      </c>
      <c r="DB1069">
        <f t="shared" si="93"/>
        <v>1.74</v>
      </c>
      <c r="DC1069">
        <f t="shared" si="94"/>
        <v>0.23</v>
      </c>
    </row>
    <row r="1070" spans="1:107">
      <c r="A1070">
        <f>ROW(Source!A1284)</f>
        <v>1284</v>
      </c>
      <c r="B1070">
        <v>33525518</v>
      </c>
      <c r="C1070">
        <v>33621470</v>
      </c>
      <c r="D1070">
        <v>29107800</v>
      </c>
      <c r="E1070">
        <v>1</v>
      </c>
      <c r="F1070">
        <v>1</v>
      </c>
      <c r="G1070">
        <v>1</v>
      </c>
      <c r="H1070">
        <v>3</v>
      </c>
      <c r="I1070" t="s">
        <v>620</v>
      </c>
      <c r="J1070" t="s">
        <v>621</v>
      </c>
      <c r="K1070" t="s">
        <v>622</v>
      </c>
      <c r="L1070">
        <v>1346</v>
      </c>
      <c r="N1070">
        <v>1009</v>
      </c>
      <c r="O1070" t="s">
        <v>191</v>
      </c>
      <c r="P1070" t="s">
        <v>191</v>
      </c>
      <c r="Q1070">
        <v>1</v>
      </c>
      <c r="W1070">
        <v>0</v>
      </c>
      <c r="X1070">
        <v>-1570619850</v>
      </c>
      <c r="Y1070">
        <v>0.2</v>
      </c>
      <c r="AA1070">
        <v>46.61</v>
      </c>
      <c r="AB1070">
        <v>0</v>
      </c>
      <c r="AC1070">
        <v>0</v>
      </c>
      <c r="AD1070">
        <v>0</v>
      </c>
      <c r="AE1070">
        <v>1.81</v>
      </c>
      <c r="AF1070">
        <v>0</v>
      </c>
      <c r="AG1070">
        <v>0</v>
      </c>
      <c r="AH1070">
        <v>0</v>
      </c>
      <c r="AI1070">
        <v>25.75</v>
      </c>
      <c r="AJ1070">
        <v>1</v>
      </c>
      <c r="AK1070">
        <v>1</v>
      </c>
      <c r="AL1070">
        <v>1</v>
      </c>
      <c r="AN1070">
        <v>0</v>
      </c>
      <c r="AO1070">
        <v>1</v>
      </c>
      <c r="AP1070">
        <v>0</v>
      </c>
      <c r="AQ1070">
        <v>0</v>
      </c>
      <c r="AR1070">
        <v>0</v>
      </c>
      <c r="AS1070" t="s">
        <v>3</v>
      </c>
      <c r="AT1070">
        <v>0.2</v>
      </c>
      <c r="AU1070" t="s">
        <v>3</v>
      </c>
      <c r="AV1070">
        <v>0</v>
      </c>
      <c r="AW1070">
        <v>2</v>
      </c>
      <c r="AX1070">
        <v>33621481</v>
      </c>
      <c r="AY1070">
        <v>1</v>
      </c>
      <c r="AZ1070">
        <v>0</v>
      </c>
      <c r="BA1070">
        <v>1050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Y1070*Source!I1284</f>
        <v>2.844E-2</v>
      </c>
      <c r="CY1070">
        <f>AA1070</f>
        <v>46.61</v>
      </c>
      <c r="CZ1070">
        <f>AE1070</f>
        <v>1.81</v>
      </c>
      <c r="DA1070">
        <f>AI1070</f>
        <v>25.75</v>
      </c>
      <c r="DB1070">
        <f t="shared" si="93"/>
        <v>0.36</v>
      </c>
      <c r="DC1070">
        <f t="shared" si="94"/>
        <v>0</v>
      </c>
    </row>
    <row r="1071" spans="1:107">
      <c r="A1071">
        <f>ROW(Source!A1284)</f>
        <v>1284</v>
      </c>
      <c r="B1071">
        <v>33525518</v>
      </c>
      <c r="C1071">
        <v>33621470</v>
      </c>
      <c r="D1071">
        <v>29109265</v>
      </c>
      <c r="E1071">
        <v>1</v>
      </c>
      <c r="F1071">
        <v>1</v>
      </c>
      <c r="G1071">
        <v>1</v>
      </c>
      <c r="H1071">
        <v>3</v>
      </c>
      <c r="I1071" t="s">
        <v>369</v>
      </c>
      <c r="J1071" t="s">
        <v>371</v>
      </c>
      <c r="K1071" t="s">
        <v>370</v>
      </c>
      <c r="L1071">
        <v>1348</v>
      </c>
      <c r="N1071">
        <v>1009</v>
      </c>
      <c r="O1071" t="s">
        <v>28</v>
      </c>
      <c r="P1071" t="s">
        <v>28</v>
      </c>
      <c r="Q1071">
        <v>1000</v>
      </c>
      <c r="W1071">
        <v>0</v>
      </c>
      <c r="X1071">
        <v>-192135928</v>
      </c>
      <c r="Y1071">
        <v>0.02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1</v>
      </c>
      <c r="AJ1071">
        <v>1</v>
      </c>
      <c r="AK1071">
        <v>1</v>
      </c>
      <c r="AL1071">
        <v>1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 t="s">
        <v>3</v>
      </c>
      <c r="AT1071">
        <v>0.02</v>
      </c>
      <c r="AU1071" t="s">
        <v>3</v>
      </c>
      <c r="AV1071">
        <v>0</v>
      </c>
      <c r="AW1071">
        <v>2</v>
      </c>
      <c r="AX1071">
        <v>33621482</v>
      </c>
      <c r="AY1071">
        <v>1</v>
      </c>
      <c r="AZ1071">
        <v>0</v>
      </c>
      <c r="BA1071">
        <v>1051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Y1071*Source!I1284</f>
        <v>2.8439999999999997E-3</v>
      </c>
      <c r="CY1071">
        <f>AA1071</f>
        <v>0</v>
      </c>
      <c r="CZ1071">
        <f>AE1071</f>
        <v>0</v>
      </c>
      <c r="DA1071">
        <f>AI1071</f>
        <v>1</v>
      </c>
      <c r="DB1071">
        <f t="shared" si="93"/>
        <v>0</v>
      </c>
      <c r="DC1071">
        <f t="shared" si="94"/>
        <v>0</v>
      </c>
    </row>
    <row r="1072" spans="1:107">
      <c r="A1072">
        <f>ROW(Source!A1286)</f>
        <v>1286</v>
      </c>
      <c r="B1072">
        <v>33525518</v>
      </c>
      <c r="C1072">
        <v>33621484</v>
      </c>
      <c r="D1072">
        <v>18409850</v>
      </c>
      <c r="E1072">
        <v>1</v>
      </c>
      <c r="F1072">
        <v>1</v>
      </c>
      <c r="G1072">
        <v>1</v>
      </c>
      <c r="H1072">
        <v>1</v>
      </c>
      <c r="I1072" t="s">
        <v>673</v>
      </c>
      <c r="J1072" t="s">
        <v>3</v>
      </c>
      <c r="K1072" t="s">
        <v>674</v>
      </c>
      <c r="L1072">
        <v>1369</v>
      </c>
      <c r="N1072">
        <v>1013</v>
      </c>
      <c r="O1072" t="s">
        <v>579</v>
      </c>
      <c r="P1072" t="s">
        <v>579</v>
      </c>
      <c r="Q1072">
        <v>1</v>
      </c>
      <c r="W1072">
        <v>0</v>
      </c>
      <c r="X1072">
        <v>855544366</v>
      </c>
      <c r="Y1072">
        <v>49.36</v>
      </c>
      <c r="AA1072">
        <v>0</v>
      </c>
      <c r="AB1072">
        <v>0</v>
      </c>
      <c r="AC1072">
        <v>0</v>
      </c>
      <c r="AD1072">
        <v>257.86</v>
      </c>
      <c r="AE1072">
        <v>0</v>
      </c>
      <c r="AF1072">
        <v>0</v>
      </c>
      <c r="AG1072">
        <v>0</v>
      </c>
      <c r="AH1072">
        <v>257.86</v>
      </c>
      <c r="AI1072">
        <v>1</v>
      </c>
      <c r="AJ1072">
        <v>1</v>
      </c>
      <c r="AK1072">
        <v>1</v>
      </c>
      <c r="AL1072">
        <v>1</v>
      </c>
      <c r="AN1072">
        <v>0</v>
      </c>
      <c r="AO1072">
        <v>1</v>
      </c>
      <c r="AP1072">
        <v>0</v>
      </c>
      <c r="AQ1072">
        <v>0</v>
      </c>
      <c r="AR1072">
        <v>0</v>
      </c>
      <c r="AS1072" t="s">
        <v>3</v>
      </c>
      <c r="AT1072">
        <v>49.36</v>
      </c>
      <c r="AU1072" t="s">
        <v>3</v>
      </c>
      <c r="AV1072">
        <v>1</v>
      </c>
      <c r="AW1072">
        <v>2</v>
      </c>
      <c r="AX1072">
        <v>33621495</v>
      </c>
      <c r="AY1072">
        <v>1</v>
      </c>
      <c r="AZ1072">
        <v>0</v>
      </c>
      <c r="BA1072">
        <v>1052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Y1072*Source!I1286</f>
        <v>7.0189919999999999</v>
      </c>
      <c r="CY1072">
        <f>AD1072</f>
        <v>257.86</v>
      </c>
      <c r="CZ1072">
        <f>AH1072</f>
        <v>257.86</v>
      </c>
      <c r="DA1072">
        <f>AL1072</f>
        <v>1</v>
      </c>
      <c r="DB1072">
        <f t="shared" si="93"/>
        <v>12727.97</v>
      </c>
      <c r="DC1072">
        <f t="shared" si="94"/>
        <v>0</v>
      </c>
    </row>
    <row r="1073" spans="1:107">
      <c r="A1073">
        <f>ROW(Source!A1286)</f>
        <v>1286</v>
      </c>
      <c r="B1073">
        <v>33525518</v>
      </c>
      <c r="C1073">
        <v>33621484</v>
      </c>
      <c r="D1073">
        <v>121548</v>
      </c>
      <c r="E1073">
        <v>1</v>
      </c>
      <c r="F1073">
        <v>1</v>
      </c>
      <c r="G1073">
        <v>1</v>
      </c>
      <c r="H1073">
        <v>1</v>
      </c>
      <c r="I1073" t="s">
        <v>30</v>
      </c>
      <c r="J1073" t="s">
        <v>3</v>
      </c>
      <c r="K1073" t="s">
        <v>580</v>
      </c>
      <c r="L1073">
        <v>608254</v>
      </c>
      <c r="N1073">
        <v>1013</v>
      </c>
      <c r="O1073" t="s">
        <v>581</v>
      </c>
      <c r="P1073" t="s">
        <v>581</v>
      </c>
      <c r="Q1073">
        <v>1</v>
      </c>
      <c r="W1073">
        <v>0</v>
      </c>
      <c r="X1073">
        <v>-185737400</v>
      </c>
      <c r="Y1073">
        <v>0.14000000000000001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1</v>
      </c>
      <c r="AJ1073">
        <v>1</v>
      </c>
      <c r="AK1073">
        <v>1</v>
      </c>
      <c r="AL1073">
        <v>1</v>
      </c>
      <c r="AN1073">
        <v>0</v>
      </c>
      <c r="AO1073">
        <v>1</v>
      </c>
      <c r="AP1073">
        <v>0</v>
      </c>
      <c r="AQ1073">
        <v>0</v>
      </c>
      <c r="AR1073">
        <v>0</v>
      </c>
      <c r="AS1073" t="s">
        <v>3</v>
      </c>
      <c r="AT1073">
        <v>0.14000000000000001</v>
      </c>
      <c r="AU1073" t="s">
        <v>3</v>
      </c>
      <c r="AV1073">
        <v>2</v>
      </c>
      <c r="AW1073">
        <v>2</v>
      </c>
      <c r="AX1073">
        <v>33621496</v>
      </c>
      <c r="AY1073">
        <v>1</v>
      </c>
      <c r="AZ1073">
        <v>0</v>
      </c>
      <c r="BA1073">
        <v>1053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Y1073*Source!I1286</f>
        <v>1.9908000000000002E-2</v>
      </c>
      <c r="CY1073">
        <f>AD1073</f>
        <v>0</v>
      </c>
      <c r="CZ1073">
        <f>AH1073</f>
        <v>0</v>
      </c>
      <c r="DA1073">
        <f>AL1073</f>
        <v>1</v>
      </c>
      <c r="DB1073">
        <f t="shared" si="93"/>
        <v>0</v>
      </c>
      <c r="DC1073">
        <f t="shared" si="94"/>
        <v>0</v>
      </c>
    </row>
    <row r="1074" spans="1:107">
      <c r="A1074">
        <f>ROW(Source!A1286)</f>
        <v>1286</v>
      </c>
      <c r="B1074">
        <v>33525518</v>
      </c>
      <c r="C1074">
        <v>33621484</v>
      </c>
      <c r="D1074">
        <v>29172556</v>
      </c>
      <c r="E1074">
        <v>1</v>
      </c>
      <c r="F1074">
        <v>1</v>
      </c>
      <c r="G1074">
        <v>1</v>
      </c>
      <c r="H1074">
        <v>2</v>
      </c>
      <c r="I1074" t="s">
        <v>582</v>
      </c>
      <c r="J1074" t="s">
        <v>583</v>
      </c>
      <c r="K1074" t="s">
        <v>584</v>
      </c>
      <c r="L1074">
        <v>1368</v>
      </c>
      <c r="N1074">
        <v>1011</v>
      </c>
      <c r="O1074" t="s">
        <v>585</v>
      </c>
      <c r="P1074" t="s">
        <v>585</v>
      </c>
      <c r="Q1074">
        <v>1</v>
      </c>
      <c r="W1074">
        <v>0</v>
      </c>
      <c r="X1074">
        <v>-1302720870</v>
      </c>
      <c r="Y1074">
        <v>0.14000000000000001</v>
      </c>
      <c r="AA1074">
        <v>0</v>
      </c>
      <c r="AB1074">
        <v>445.46</v>
      </c>
      <c r="AC1074">
        <v>427.95</v>
      </c>
      <c r="AD1074">
        <v>0</v>
      </c>
      <c r="AE1074">
        <v>0</v>
      </c>
      <c r="AF1074">
        <v>31.26</v>
      </c>
      <c r="AG1074">
        <v>13.5</v>
      </c>
      <c r="AH1074">
        <v>0</v>
      </c>
      <c r="AI1074">
        <v>1</v>
      </c>
      <c r="AJ1074">
        <v>14.25</v>
      </c>
      <c r="AK1074">
        <v>31.7</v>
      </c>
      <c r="AL1074">
        <v>1</v>
      </c>
      <c r="AN1074">
        <v>0</v>
      </c>
      <c r="AO1074">
        <v>1</v>
      </c>
      <c r="AP1074">
        <v>0</v>
      </c>
      <c r="AQ1074">
        <v>0</v>
      </c>
      <c r="AR1074">
        <v>0</v>
      </c>
      <c r="AS1074" t="s">
        <v>3</v>
      </c>
      <c r="AT1074">
        <v>0.14000000000000001</v>
      </c>
      <c r="AU1074" t="s">
        <v>3</v>
      </c>
      <c r="AV1074">
        <v>0</v>
      </c>
      <c r="AW1074">
        <v>2</v>
      </c>
      <c r="AX1074">
        <v>33621497</v>
      </c>
      <c r="AY1074">
        <v>1</v>
      </c>
      <c r="AZ1074">
        <v>0</v>
      </c>
      <c r="BA1074">
        <v>1054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Y1074*Source!I1286</f>
        <v>1.9908000000000002E-2</v>
      </c>
      <c r="CY1074">
        <f>AB1074</f>
        <v>445.46</v>
      </c>
      <c r="CZ1074">
        <f>AF1074</f>
        <v>31.26</v>
      </c>
      <c r="DA1074">
        <f>AJ1074</f>
        <v>14.25</v>
      </c>
      <c r="DB1074">
        <f t="shared" si="93"/>
        <v>4.38</v>
      </c>
      <c r="DC1074">
        <f t="shared" si="94"/>
        <v>1.89</v>
      </c>
    </row>
    <row r="1075" spans="1:107">
      <c r="A1075">
        <f>ROW(Source!A1286)</f>
        <v>1286</v>
      </c>
      <c r="B1075">
        <v>33525518</v>
      </c>
      <c r="C1075">
        <v>33621484</v>
      </c>
      <c r="D1075">
        <v>29107800</v>
      </c>
      <c r="E1075">
        <v>1</v>
      </c>
      <c r="F1075">
        <v>1</v>
      </c>
      <c r="G1075">
        <v>1</v>
      </c>
      <c r="H1075">
        <v>3</v>
      </c>
      <c r="I1075" t="s">
        <v>620</v>
      </c>
      <c r="J1075" t="s">
        <v>621</v>
      </c>
      <c r="K1075" t="s">
        <v>622</v>
      </c>
      <c r="L1075">
        <v>1346</v>
      </c>
      <c r="N1075">
        <v>1009</v>
      </c>
      <c r="O1075" t="s">
        <v>191</v>
      </c>
      <c r="P1075" t="s">
        <v>191</v>
      </c>
      <c r="Q1075">
        <v>1</v>
      </c>
      <c r="W1075">
        <v>0</v>
      </c>
      <c r="X1075">
        <v>-1570619850</v>
      </c>
      <c r="Y1075">
        <v>0.1</v>
      </c>
      <c r="AA1075">
        <v>46.61</v>
      </c>
      <c r="AB1075">
        <v>0</v>
      </c>
      <c r="AC1075">
        <v>0</v>
      </c>
      <c r="AD1075">
        <v>0</v>
      </c>
      <c r="AE1075">
        <v>1.81</v>
      </c>
      <c r="AF1075">
        <v>0</v>
      </c>
      <c r="AG1075">
        <v>0</v>
      </c>
      <c r="AH1075">
        <v>0</v>
      </c>
      <c r="AI1075">
        <v>25.75</v>
      </c>
      <c r="AJ1075">
        <v>1</v>
      </c>
      <c r="AK1075">
        <v>1</v>
      </c>
      <c r="AL1075">
        <v>1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0.1</v>
      </c>
      <c r="AU1075" t="s">
        <v>3</v>
      </c>
      <c r="AV1075">
        <v>0</v>
      </c>
      <c r="AW1075">
        <v>2</v>
      </c>
      <c r="AX1075">
        <v>33621498</v>
      </c>
      <c r="AY1075">
        <v>1</v>
      </c>
      <c r="AZ1075">
        <v>0</v>
      </c>
      <c r="BA1075">
        <v>1055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Y1075*Source!I1286</f>
        <v>1.422E-2</v>
      </c>
      <c r="CY1075">
        <f t="shared" ref="CY1075:CY1081" si="95">AA1075</f>
        <v>46.61</v>
      </c>
      <c r="CZ1075">
        <f t="shared" ref="CZ1075:CZ1081" si="96">AE1075</f>
        <v>1.81</v>
      </c>
      <c r="DA1075">
        <f t="shared" ref="DA1075:DA1081" si="97">AI1075</f>
        <v>25.75</v>
      </c>
      <c r="DB1075">
        <f t="shared" si="93"/>
        <v>0.18</v>
      </c>
      <c r="DC1075">
        <f t="shared" si="94"/>
        <v>0</v>
      </c>
    </row>
    <row r="1076" spans="1:107">
      <c r="A1076">
        <f>ROW(Source!A1286)</f>
        <v>1286</v>
      </c>
      <c r="B1076">
        <v>33525518</v>
      </c>
      <c r="C1076">
        <v>33621484</v>
      </c>
      <c r="D1076">
        <v>29107777</v>
      </c>
      <c r="E1076">
        <v>1</v>
      </c>
      <c r="F1076">
        <v>1</v>
      </c>
      <c r="G1076">
        <v>1</v>
      </c>
      <c r="H1076">
        <v>3</v>
      </c>
      <c r="I1076" t="s">
        <v>808</v>
      </c>
      <c r="J1076" t="s">
        <v>809</v>
      </c>
      <c r="K1076" t="s">
        <v>810</v>
      </c>
      <c r="L1076">
        <v>1329</v>
      </c>
      <c r="N1076">
        <v>1005</v>
      </c>
      <c r="O1076" t="s">
        <v>811</v>
      </c>
      <c r="P1076" t="s">
        <v>811</v>
      </c>
      <c r="Q1076">
        <v>1000</v>
      </c>
      <c r="W1076">
        <v>0</v>
      </c>
      <c r="X1076">
        <v>555983849</v>
      </c>
      <c r="Y1076">
        <v>1.5E-3</v>
      </c>
      <c r="AA1076">
        <v>106970.12</v>
      </c>
      <c r="AB1076">
        <v>0</v>
      </c>
      <c r="AC1076">
        <v>0</v>
      </c>
      <c r="AD1076">
        <v>0</v>
      </c>
      <c r="AE1076">
        <v>32123.16</v>
      </c>
      <c r="AF1076">
        <v>0</v>
      </c>
      <c r="AG1076">
        <v>0</v>
      </c>
      <c r="AH1076">
        <v>0</v>
      </c>
      <c r="AI1076">
        <v>3.33</v>
      </c>
      <c r="AJ1076">
        <v>1</v>
      </c>
      <c r="AK1076">
        <v>1</v>
      </c>
      <c r="AL1076">
        <v>1</v>
      </c>
      <c r="AN1076">
        <v>0</v>
      </c>
      <c r="AO1076">
        <v>1</v>
      </c>
      <c r="AP1076">
        <v>0</v>
      </c>
      <c r="AQ1076">
        <v>0</v>
      </c>
      <c r="AR1076">
        <v>0</v>
      </c>
      <c r="AS1076" t="s">
        <v>3</v>
      </c>
      <c r="AT1076">
        <v>1.5E-3</v>
      </c>
      <c r="AU1076" t="s">
        <v>3</v>
      </c>
      <c r="AV1076">
        <v>0</v>
      </c>
      <c r="AW1076">
        <v>2</v>
      </c>
      <c r="AX1076">
        <v>33621499</v>
      </c>
      <c r="AY1076">
        <v>1</v>
      </c>
      <c r="AZ1076">
        <v>0</v>
      </c>
      <c r="BA1076">
        <v>1056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Y1076*Source!I1286</f>
        <v>2.1329999999999998E-4</v>
      </c>
      <c r="CY1076">
        <f t="shared" si="95"/>
        <v>106970.12</v>
      </c>
      <c r="CZ1076">
        <f t="shared" si="96"/>
        <v>32123.16</v>
      </c>
      <c r="DA1076">
        <f t="shared" si="97"/>
        <v>3.33</v>
      </c>
      <c r="DB1076">
        <f t="shared" si="93"/>
        <v>48.18</v>
      </c>
      <c r="DC1076">
        <f t="shared" si="94"/>
        <v>0</v>
      </c>
    </row>
    <row r="1077" spans="1:107">
      <c r="A1077">
        <f>ROW(Source!A1286)</f>
        <v>1286</v>
      </c>
      <c r="B1077">
        <v>33525518</v>
      </c>
      <c r="C1077">
        <v>33621484</v>
      </c>
      <c r="D1077">
        <v>29109354</v>
      </c>
      <c r="E1077">
        <v>1</v>
      </c>
      <c r="F1077">
        <v>1</v>
      </c>
      <c r="G1077">
        <v>1</v>
      </c>
      <c r="H1077">
        <v>3</v>
      </c>
      <c r="I1077" t="s">
        <v>493</v>
      </c>
      <c r="J1077" t="s">
        <v>495</v>
      </c>
      <c r="K1077" t="s">
        <v>494</v>
      </c>
      <c r="L1077">
        <v>1346</v>
      </c>
      <c r="N1077">
        <v>1009</v>
      </c>
      <c r="O1077" t="s">
        <v>191</v>
      </c>
      <c r="P1077" t="s">
        <v>191</v>
      </c>
      <c r="Q1077">
        <v>1</v>
      </c>
      <c r="W1077">
        <v>0</v>
      </c>
      <c r="X1077">
        <v>-882693383</v>
      </c>
      <c r="Y1077">
        <v>10.3</v>
      </c>
      <c r="AA1077">
        <v>60.74</v>
      </c>
      <c r="AB1077">
        <v>0</v>
      </c>
      <c r="AC1077">
        <v>0</v>
      </c>
      <c r="AD1077">
        <v>0</v>
      </c>
      <c r="AE1077">
        <v>46.72</v>
      </c>
      <c r="AF1077">
        <v>0</v>
      </c>
      <c r="AG1077">
        <v>0</v>
      </c>
      <c r="AH1077">
        <v>0</v>
      </c>
      <c r="AI1077">
        <v>1.3</v>
      </c>
      <c r="AJ1077">
        <v>1</v>
      </c>
      <c r="AK1077">
        <v>1</v>
      </c>
      <c r="AL1077">
        <v>1</v>
      </c>
      <c r="AN1077">
        <v>0</v>
      </c>
      <c r="AO1077">
        <v>1</v>
      </c>
      <c r="AP1077">
        <v>0</v>
      </c>
      <c r="AQ1077">
        <v>0</v>
      </c>
      <c r="AR1077">
        <v>0</v>
      </c>
      <c r="AS1077" t="s">
        <v>3</v>
      </c>
      <c r="AT1077">
        <v>10.3</v>
      </c>
      <c r="AU1077" t="s">
        <v>3</v>
      </c>
      <c r="AV1077">
        <v>0</v>
      </c>
      <c r="AW1077">
        <v>2</v>
      </c>
      <c r="AX1077">
        <v>33621500</v>
      </c>
      <c r="AY1077">
        <v>1</v>
      </c>
      <c r="AZ1077">
        <v>0</v>
      </c>
      <c r="BA1077">
        <v>1057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Y1077*Source!I1286</f>
        <v>1.4646600000000001</v>
      </c>
      <c r="CY1077">
        <f t="shared" si="95"/>
        <v>60.74</v>
      </c>
      <c r="CZ1077">
        <f t="shared" si="96"/>
        <v>46.72</v>
      </c>
      <c r="DA1077">
        <f t="shared" si="97"/>
        <v>1.3</v>
      </c>
      <c r="DB1077">
        <f t="shared" si="93"/>
        <v>481.22</v>
      </c>
      <c r="DC1077">
        <f t="shared" si="94"/>
        <v>0</v>
      </c>
    </row>
    <row r="1078" spans="1:107">
      <c r="A1078">
        <f>ROW(Source!A1286)</f>
        <v>1286</v>
      </c>
      <c r="B1078">
        <v>33525518</v>
      </c>
      <c r="C1078">
        <v>33621484</v>
      </c>
      <c r="D1078">
        <v>29109414</v>
      </c>
      <c r="E1078">
        <v>1</v>
      </c>
      <c r="F1078">
        <v>1</v>
      </c>
      <c r="G1078">
        <v>1</v>
      </c>
      <c r="H1078">
        <v>3</v>
      </c>
      <c r="I1078" t="s">
        <v>489</v>
      </c>
      <c r="J1078" t="s">
        <v>491</v>
      </c>
      <c r="K1078" t="s">
        <v>490</v>
      </c>
      <c r="L1078">
        <v>1346</v>
      </c>
      <c r="N1078">
        <v>1009</v>
      </c>
      <c r="O1078" t="s">
        <v>191</v>
      </c>
      <c r="P1078" t="s">
        <v>191</v>
      </c>
      <c r="Q1078">
        <v>1</v>
      </c>
      <c r="W1078">
        <v>0</v>
      </c>
      <c r="X1078">
        <v>1092262719</v>
      </c>
      <c r="Y1078">
        <v>360.5</v>
      </c>
      <c r="AA1078">
        <v>9.8800000000000008</v>
      </c>
      <c r="AB1078">
        <v>0</v>
      </c>
      <c r="AC1078">
        <v>0</v>
      </c>
      <c r="AD1078">
        <v>0</v>
      </c>
      <c r="AE1078">
        <v>1.58</v>
      </c>
      <c r="AF1078">
        <v>0</v>
      </c>
      <c r="AG1078">
        <v>0</v>
      </c>
      <c r="AH1078">
        <v>0</v>
      </c>
      <c r="AI1078">
        <v>6.25</v>
      </c>
      <c r="AJ1078">
        <v>1</v>
      </c>
      <c r="AK1078">
        <v>1</v>
      </c>
      <c r="AL1078">
        <v>1</v>
      </c>
      <c r="AN1078">
        <v>0</v>
      </c>
      <c r="AO1078">
        <v>1</v>
      </c>
      <c r="AP1078">
        <v>0</v>
      </c>
      <c r="AQ1078">
        <v>0</v>
      </c>
      <c r="AR1078">
        <v>0</v>
      </c>
      <c r="AS1078" t="s">
        <v>3</v>
      </c>
      <c r="AT1078">
        <v>360.5</v>
      </c>
      <c r="AU1078" t="s">
        <v>3</v>
      </c>
      <c r="AV1078">
        <v>0</v>
      </c>
      <c r="AW1078">
        <v>2</v>
      </c>
      <c r="AX1078">
        <v>33621501</v>
      </c>
      <c r="AY1078">
        <v>1</v>
      </c>
      <c r="AZ1078">
        <v>0</v>
      </c>
      <c r="BA1078">
        <v>1058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Y1078*Source!I1286</f>
        <v>51.263099999999994</v>
      </c>
      <c r="CY1078">
        <f t="shared" si="95"/>
        <v>9.8800000000000008</v>
      </c>
      <c r="CZ1078">
        <f t="shared" si="96"/>
        <v>1.58</v>
      </c>
      <c r="DA1078">
        <f t="shared" si="97"/>
        <v>6.25</v>
      </c>
      <c r="DB1078">
        <f t="shared" si="93"/>
        <v>569.59</v>
      </c>
      <c r="DC1078">
        <f t="shared" si="94"/>
        <v>0</v>
      </c>
    </row>
    <row r="1079" spans="1:107">
      <c r="A1079">
        <f>ROW(Source!A1286)</f>
        <v>1286</v>
      </c>
      <c r="B1079">
        <v>33525518</v>
      </c>
      <c r="C1079">
        <v>33621484</v>
      </c>
      <c r="D1079">
        <v>29109782</v>
      </c>
      <c r="E1079">
        <v>1</v>
      </c>
      <c r="F1079">
        <v>1</v>
      </c>
      <c r="G1079">
        <v>1</v>
      </c>
      <c r="H1079">
        <v>3</v>
      </c>
      <c r="I1079" t="s">
        <v>684</v>
      </c>
      <c r="J1079" t="s">
        <v>685</v>
      </c>
      <c r="K1079" t="s">
        <v>686</v>
      </c>
      <c r="L1079">
        <v>1346</v>
      </c>
      <c r="N1079">
        <v>1009</v>
      </c>
      <c r="O1079" t="s">
        <v>191</v>
      </c>
      <c r="P1079" t="s">
        <v>191</v>
      </c>
      <c r="Q1079">
        <v>1</v>
      </c>
      <c r="W1079">
        <v>0</v>
      </c>
      <c r="X1079">
        <v>-71279152</v>
      </c>
      <c r="Y1079">
        <v>31</v>
      </c>
      <c r="AA1079">
        <v>16.309999999999999</v>
      </c>
      <c r="AB1079">
        <v>0</v>
      </c>
      <c r="AC1079">
        <v>0</v>
      </c>
      <c r="AD1079">
        <v>0</v>
      </c>
      <c r="AE1079">
        <v>4.3600000000000003</v>
      </c>
      <c r="AF1079">
        <v>0</v>
      </c>
      <c r="AG1079">
        <v>0</v>
      </c>
      <c r="AH1079">
        <v>0</v>
      </c>
      <c r="AI1079">
        <v>3.74</v>
      </c>
      <c r="AJ1079">
        <v>1</v>
      </c>
      <c r="AK1079">
        <v>1</v>
      </c>
      <c r="AL1079">
        <v>1</v>
      </c>
      <c r="AN1079">
        <v>0</v>
      </c>
      <c r="AO1079">
        <v>1</v>
      </c>
      <c r="AP1079">
        <v>0</v>
      </c>
      <c r="AQ1079">
        <v>0</v>
      </c>
      <c r="AR1079">
        <v>0</v>
      </c>
      <c r="AS1079" t="s">
        <v>3</v>
      </c>
      <c r="AT1079">
        <v>31</v>
      </c>
      <c r="AU1079" t="s">
        <v>3</v>
      </c>
      <c r="AV1079">
        <v>0</v>
      </c>
      <c r="AW1079">
        <v>2</v>
      </c>
      <c r="AX1079">
        <v>33621502</v>
      </c>
      <c r="AY1079">
        <v>1</v>
      </c>
      <c r="AZ1079">
        <v>0</v>
      </c>
      <c r="BA1079">
        <v>1059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Y1079*Source!I1286</f>
        <v>4.4081999999999999</v>
      </c>
      <c r="CY1079">
        <f t="shared" si="95"/>
        <v>16.309999999999999</v>
      </c>
      <c r="CZ1079">
        <f t="shared" si="96"/>
        <v>4.3600000000000003</v>
      </c>
      <c r="DA1079">
        <f t="shared" si="97"/>
        <v>3.74</v>
      </c>
      <c r="DB1079">
        <f t="shared" si="93"/>
        <v>135.16</v>
      </c>
      <c r="DC1079">
        <f t="shared" si="94"/>
        <v>0</v>
      </c>
    </row>
    <row r="1080" spans="1:107">
      <c r="A1080">
        <f>ROW(Source!A1286)</f>
        <v>1286</v>
      </c>
      <c r="B1080">
        <v>33525518</v>
      </c>
      <c r="C1080">
        <v>33621484</v>
      </c>
      <c r="D1080">
        <v>29111455</v>
      </c>
      <c r="E1080">
        <v>1</v>
      </c>
      <c r="F1080">
        <v>1</v>
      </c>
      <c r="G1080">
        <v>1</v>
      </c>
      <c r="H1080">
        <v>3</v>
      </c>
      <c r="I1080" t="s">
        <v>690</v>
      </c>
      <c r="J1080" t="s">
        <v>691</v>
      </c>
      <c r="K1080" t="s">
        <v>692</v>
      </c>
      <c r="L1080">
        <v>1327</v>
      </c>
      <c r="N1080">
        <v>1005</v>
      </c>
      <c r="O1080" t="s">
        <v>184</v>
      </c>
      <c r="P1080" t="s">
        <v>184</v>
      </c>
      <c r="Q1080">
        <v>1</v>
      </c>
      <c r="W1080">
        <v>0</v>
      </c>
      <c r="X1080">
        <v>-1126346608</v>
      </c>
      <c r="Y1080">
        <v>103</v>
      </c>
      <c r="AA1080">
        <v>78.010000000000005</v>
      </c>
      <c r="AB1080">
        <v>0</v>
      </c>
      <c r="AC1080">
        <v>0</v>
      </c>
      <c r="AD1080">
        <v>0</v>
      </c>
      <c r="AE1080">
        <v>15.06</v>
      </c>
      <c r="AF1080">
        <v>0</v>
      </c>
      <c r="AG1080">
        <v>0</v>
      </c>
      <c r="AH1080">
        <v>0</v>
      </c>
      <c r="AI1080">
        <v>5.18</v>
      </c>
      <c r="AJ1080">
        <v>1</v>
      </c>
      <c r="AK1080">
        <v>1</v>
      </c>
      <c r="AL1080">
        <v>1</v>
      </c>
      <c r="AN1080">
        <v>0</v>
      </c>
      <c r="AO1080">
        <v>1</v>
      </c>
      <c r="AP1080">
        <v>0</v>
      </c>
      <c r="AQ1080">
        <v>0</v>
      </c>
      <c r="AR1080">
        <v>0</v>
      </c>
      <c r="AS1080" t="s">
        <v>3</v>
      </c>
      <c r="AT1080">
        <v>103</v>
      </c>
      <c r="AU1080" t="s">
        <v>3</v>
      </c>
      <c r="AV1080">
        <v>0</v>
      </c>
      <c r="AW1080">
        <v>2</v>
      </c>
      <c r="AX1080">
        <v>33621503</v>
      </c>
      <c r="AY1080">
        <v>1</v>
      </c>
      <c r="AZ1080">
        <v>0</v>
      </c>
      <c r="BA1080">
        <v>1060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Y1080*Source!I1286</f>
        <v>14.646599999999999</v>
      </c>
      <c r="CY1080">
        <f t="shared" si="95"/>
        <v>78.010000000000005</v>
      </c>
      <c r="CZ1080">
        <f t="shared" si="96"/>
        <v>15.06</v>
      </c>
      <c r="DA1080">
        <f t="shared" si="97"/>
        <v>5.18</v>
      </c>
      <c r="DB1080">
        <f t="shared" si="93"/>
        <v>1551.18</v>
      </c>
      <c r="DC1080">
        <f t="shared" si="94"/>
        <v>0</v>
      </c>
    </row>
    <row r="1081" spans="1:107">
      <c r="A1081">
        <f>ROW(Source!A1286)</f>
        <v>1286</v>
      </c>
      <c r="B1081">
        <v>33525518</v>
      </c>
      <c r="C1081">
        <v>33621484</v>
      </c>
      <c r="D1081">
        <v>29110744</v>
      </c>
      <c r="E1081">
        <v>1</v>
      </c>
      <c r="F1081">
        <v>1</v>
      </c>
      <c r="G1081">
        <v>1</v>
      </c>
      <c r="H1081">
        <v>3</v>
      </c>
      <c r="I1081" t="s">
        <v>812</v>
      </c>
      <c r="J1081" t="s">
        <v>813</v>
      </c>
      <c r="K1081" t="s">
        <v>814</v>
      </c>
      <c r="L1081">
        <v>1308</v>
      </c>
      <c r="N1081">
        <v>1003</v>
      </c>
      <c r="O1081" t="s">
        <v>155</v>
      </c>
      <c r="P1081" t="s">
        <v>155</v>
      </c>
      <c r="Q1081">
        <v>100</v>
      </c>
      <c r="W1081">
        <v>0</v>
      </c>
      <c r="X1081">
        <v>1968334534</v>
      </c>
      <c r="Y1081">
        <v>0.76</v>
      </c>
      <c r="AA1081">
        <v>122.33</v>
      </c>
      <c r="AB1081">
        <v>0</v>
      </c>
      <c r="AC1081">
        <v>0</v>
      </c>
      <c r="AD1081">
        <v>0</v>
      </c>
      <c r="AE1081">
        <v>36.299999999999997</v>
      </c>
      <c r="AF1081">
        <v>0</v>
      </c>
      <c r="AG1081">
        <v>0</v>
      </c>
      <c r="AH1081">
        <v>0</v>
      </c>
      <c r="AI1081">
        <v>3.37</v>
      </c>
      <c r="AJ1081">
        <v>1</v>
      </c>
      <c r="AK1081">
        <v>1</v>
      </c>
      <c r="AL1081">
        <v>1</v>
      </c>
      <c r="AN1081">
        <v>0</v>
      </c>
      <c r="AO1081">
        <v>1</v>
      </c>
      <c r="AP1081">
        <v>0</v>
      </c>
      <c r="AQ1081">
        <v>0</v>
      </c>
      <c r="AR1081">
        <v>0</v>
      </c>
      <c r="AS1081" t="s">
        <v>3</v>
      </c>
      <c r="AT1081">
        <v>0.76</v>
      </c>
      <c r="AU1081" t="s">
        <v>3</v>
      </c>
      <c r="AV1081">
        <v>0</v>
      </c>
      <c r="AW1081">
        <v>2</v>
      </c>
      <c r="AX1081">
        <v>33621504</v>
      </c>
      <c r="AY1081">
        <v>1</v>
      </c>
      <c r="AZ1081">
        <v>0</v>
      </c>
      <c r="BA1081">
        <v>1061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Y1081*Source!I1286</f>
        <v>0.108072</v>
      </c>
      <c r="CY1081">
        <f t="shared" si="95"/>
        <v>122.33</v>
      </c>
      <c r="CZ1081">
        <f t="shared" si="96"/>
        <v>36.299999999999997</v>
      </c>
      <c r="DA1081">
        <f t="shared" si="97"/>
        <v>3.37</v>
      </c>
      <c r="DB1081">
        <f t="shared" si="93"/>
        <v>27.59</v>
      </c>
      <c r="DC1081">
        <f t="shared" si="94"/>
        <v>0</v>
      </c>
    </row>
    <row r="1082" spans="1:107">
      <c r="A1082">
        <f>ROW(Source!A1287)</f>
        <v>1287</v>
      </c>
      <c r="B1082">
        <v>33525518</v>
      </c>
      <c r="C1082">
        <v>33621505</v>
      </c>
      <c r="D1082">
        <v>18410572</v>
      </c>
      <c r="E1082">
        <v>1</v>
      </c>
      <c r="F1082">
        <v>1</v>
      </c>
      <c r="G1082">
        <v>1</v>
      </c>
      <c r="H1082">
        <v>1</v>
      </c>
      <c r="I1082" t="s">
        <v>793</v>
      </c>
      <c r="J1082" t="s">
        <v>3</v>
      </c>
      <c r="K1082" t="s">
        <v>794</v>
      </c>
      <c r="L1082">
        <v>1369</v>
      </c>
      <c r="N1082">
        <v>1013</v>
      </c>
      <c r="O1082" t="s">
        <v>579</v>
      </c>
      <c r="P1082" t="s">
        <v>579</v>
      </c>
      <c r="Q1082">
        <v>1</v>
      </c>
      <c r="W1082">
        <v>0</v>
      </c>
      <c r="X1082">
        <v>-546915240</v>
      </c>
      <c r="Y1082">
        <v>43.56</v>
      </c>
      <c r="AA1082">
        <v>0</v>
      </c>
      <c r="AB1082">
        <v>0</v>
      </c>
      <c r="AC1082">
        <v>0</v>
      </c>
      <c r="AD1082">
        <v>248.48</v>
      </c>
      <c r="AE1082">
        <v>0</v>
      </c>
      <c r="AF1082">
        <v>0</v>
      </c>
      <c r="AG1082">
        <v>0</v>
      </c>
      <c r="AH1082">
        <v>248.48</v>
      </c>
      <c r="AI1082">
        <v>1</v>
      </c>
      <c r="AJ1082">
        <v>1</v>
      </c>
      <c r="AK1082">
        <v>1</v>
      </c>
      <c r="AL1082">
        <v>1</v>
      </c>
      <c r="AN1082">
        <v>0</v>
      </c>
      <c r="AO1082">
        <v>1</v>
      </c>
      <c r="AP1082">
        <v>0</v>
      </c>
      <c r="AQ1082">
        <v>0</v>
      </c>
      <c r="AR1082">
        <v>0</v>
      </c>
      <c r="AS1082" t="s">
        <v>3</v>
      </c>
      <c r="AT1082">
        <v>43.56</v>
      </c>
      <c r="AU1082" t="s">
        <v>3</v>
      </c>
      <c r="AV1082">
        <v>1</v>
      </c>
      <c r="AW1082">
        <v>2</v>
      </c>
      <c r="AX1082">
        <v>33621515</v>
      </c>
      <c r="AY1082">
        <v>1</v>
      </c>
      <c r="AZ1082">
        <v>0</v>
      </c>
      <c r="BA1082">
        <v>1062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Y1082*Source!I1287</f>
        <v>6.1942320000000004</v>
      </c>
      <c r="CY1082">
        <f>AD1082</f>
        <v>248.48</v>
      </c>
      <c r="CZ1082">
        <f>AH1082</f>
        <v>248.48</v>
      </c>
      <c r="DA1082">
        <f>AL1082</f>
        <v>1</v>
      </c>
      <c r="DB1082">
        <f t="shared" si="93"/>
        <v>10823.79</v>
      </c>
      <c r="DC1082">
        <f t="shared" si="94"/>
        <v>0</v>
      </c>
    </row>
    <row r="1083" spans="1:107">
      <c r="A1083">
        <f>ROW(Source!A1287)</f>
        <v>1287</v>
      </c>
      <c r="B1083">
        <v>33525518</v>
      </c>
      <c r="C1083">
        <v>33621505</v>
      </c>
      <c r="D1083">
        <v>121548</v>
      </c>
      <c r="E1083">
        <v>1</v>
      </c>
      <c r="F1083">
        <v>1</v>
      </c>
      <c r="G1083">
        <v>1</v>
      </c>
      <c r="H1083">
        <v>1</v>
      </c>
      <c r="I1083" t="s">
        <v>30</v>
      </c>
      <c r="J1083" t="s">
        <v>3</v>
      </c>
      <c r="K1083" t="s">
        <v>580</v>
      </c>
      <c r="L1083">
        <v>608254</v>
      </c>
      <c r="N1083">
        <v>1013</v>
      </c>
      <c r="O1083" t="s">
        <v>581</v>
      </c>
      <c r="P1083" t="s">
        <v>581</v>
      </c>
      <c r="Q1083">
        <v>1</v>
      </c>
      <c r="W1083">
        <v>0</v>
      </c>
      <c r="X1083">
        <v>-185737400</v>
      </c>
      <c r="Y1083">
        <v>0.02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1</v>
      </c>
      <c r="AJ1083">
        <v>1</v>
      </c>
      <c r="AK1083">
        <v>1</v>
      </c>
      <c r="AL1083">
        <v>1</v>
      </c>
      <c r="AN1083">
        <v>0</v>
      </c>
      <c r="AO1083">
        <v>1</v>
      </c>
      <c r="AP1083">
        <v>0</v>
      </c>
      <c r="AQ1083">
        <v>0</v>
      </c>
      <c r="AR1083">
        <v>0</v>
      </c>
      <c r="AS1083" t="s">
        <v>3</v>
      </c>
      <c r="AT1083">
        <v>0.02</v>
      </c>
      <c r="AU1083" t="s">
        <v>3</v>
      </c>
      <c r="AV1083">
        <v>2</v>
      </c>
      <c r="AW1083">
        <v>2</v>
      </c>
      <c r="AX1083">
        <v>33621516</v>
      </c>
      <c r="AY1083">
        <v>1</v>
      </c>
      <c r="AZ1083">
        <v>0</v>
      </c>
      <c r="BA1083">
        <v>1063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Y1083*Source!I1287</f>
        <v>2.8439999999999997E-3</v>
      </c>
      <c r="CY1083">
        <f>AD1083</f>
        <v>0</v>
      </c>
      <c r="CZ1083">
        <f>AH1083</f>
        <v>0</v>
      </c>
      <c r="DA1083">
        <f>AL1083</f>
        <v>1</v>
      </c>
      <c r="DB1083">
        <f t="shared" si="93"/>
        <v>0</v>
      </c>
      <c r="DC1083">
        <f t="shared" si="94"/>
        <v>0</v>
      </c>
    </row>
    <row r="1084" spans="1:107">
      <c r="A1084">
        <f>ROW(Source!A1287)</f>
        <v>1287</v>
      </c>
      <c r="B1084">
        <v>33525518</v>
      </c>
      <c r="C1084">
        <v>33621505</v>
      </c>
      <c r="D1084">
        <v>29172554</v>
      </c>
      <c r="E1084">
        <v>1</v>
      </c>
      <c r="F1084">
        <v>1</v>
      </c>
      <c r="G1084">
        <v>1</v>
      </c>
      <c r="H1084">
        <v>2</v>
      </c>
      <c r="I1084" t="s">
        <v>752</v>
      </c>
      <c r="J1084" t="s">
        <v>798</v>
      </c>
      <c r="K1084" t="s">
        <v>754</v>
      </c>
      <c r="L1084">
        <v>1368</v>
      </c>
      <c r="N1084">
        <v>1011</v>
      </c>
      <c r="O1084" t="s">
        <v>585</v>
      </c>
      <c r="P1084" t="s">
        <v>585</v>
      </c>
      <c r="Q1084">
        <v>1</v>
      </c>
      <c r="W1084">
        <v>0</v>
      </c>
      <c r="X1084">
        <v>-227040401</v>
      </c>
      <c r="Y1084">
        <v>0.02</v>
      </c>
      <c r="AA1084">
        <v>0</v>
      </c>
      <c r="AB1084">
        <v>411.3</v>
      </c>
      <c r="AC1084">
        <v>367.72</v>
      </c>
      <c r="AD1084">
        <v>0</v>
      </c>
      <c r="AE1084">
        <v>0</v>
      </c>
      <c r="AF1084">
        <v>27.66</v>
      </c>
      <c r="AG1084">
        <v>11.6</v>
      </c>
      <c r="AH1084">
        <v>0</v>
      </c>
      <c r="AI1084">
        <v>1</v>
      </c>
      <c r="AJ1084">
        <v>14.87</v>
      </c>
      <c r="AK1084">
        <v>31.7</v>
      </c>
      <c r="AL1084">
        <v>1</v>
      </c>
      <c r="AN1084">
        <v>0</v>
      </c>
      <c r="AO1084">
        <v>1</v>
      </c>
      <c r="AP1084">
        <v>0</v>
      </c>
      <c r="AQ1084">
        <v>0</v>
      </c>
      <c r="AR1084">
        <v>0</v>
      </c>
      <c r="AS1084" t="s">
        <v>3</v>
      </c>
      <c r="AT1084">
        <v>0.02</v>
      </c>
      <c r="AU1084" t="s">
        <v>3</v>
      </c>
      <c r="AV1084">
        <v>0</v>
      </c>
      <c r="AW1084">
        <v>2</v>
      </c>
      <c r="AX1084">
        <v>33621517</v>
      </c>
      <c r="AY1084">
        <v>1</v>
      </c>
      <c r="AZ1084">
        <v>0</v>
      </c>
      <c r="BA1084">
        <v>1064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Y1084*Source!I1287</f>
        <v>2.8439999999999997E-3</v>
      </c>
      <c r="CY1084">
        <f>AB1084</f>
        <v>411.3</v>
      </c>
      <c r="CZ1084">
        <f>AF1084</f>
        <v>27.66</v>
      </c>
      <c r="DA1084">
        <f>AJ1084</f>
        <v>14.87</v>
      </c>
      <c r="DB1084">
        <f t="shared" si="93"/>
        <v>0.55000000000000004</v>
      </c>
      <c r="DC1084">
        <f t="shared" si="94"/>
        <v>0.23</v>
      </c>
    </row>
    <row r="1085" spans="1:107">
      <c r="A1085">
        <f>ROW(Source!A1287)</f>
        <v>1287</v>
      </c>
      <c r="B1085">
        <v>33525518</v>
      </c>
      <c r="C1085">
        <v>33621505</v>
      </c>
      <c r="D1085">
        <v>29174913</v>
      </c>
      <c r="E1085">
        <v>1</v>
      </c>
      <c r="F1085">
        <v>1</v>
      </c>
      <c r="G1085">
        <v>1</v>
      </c>
      <c r="H1085">
        <v>2</v>
      </c>
      <c r="I1085" t="s">
        <v>606</v>
      </c>
      <c r="J1085" t="s">
        <v>607</v>
      </c>
      <c r="K1085" t="s">
        <v>608</v>
      </c>
      <c r="L1085">
        <v>1368</v>
      </c>
      <c r="N1085">
        <v>1011</v>
      </c>
      <c r="O1085" t="s">
        <v>585</v>
      </c>
      <c r="P1085" t="s">
        <v>585</v>
      </c>
      <c r="Q1085">
        <v>1</v>
      </c>
      <c r="W1085">
        <v>0</v>
      </c>
      <c r="X1085">
        <v>458544584</v>
      </c>
      <c r="Y1085">
        <v>0.15</v>
      </c>
      <c r="AA1085">
        <v>0</v>
      </c>
      <c r="AB1085">
        <v>908.31</v>
      </c>
      <c r="AC1085">
        <v>367.72</v>
      </c>
      <c r="AD1085">
        <v>0</v>
      </c>
      <c r="AE1085">
        <v>0</v>
      </c>
      <c r="AF1085">
        <v>87.17</v>
      </c>
      <c r="AG1085">
        <v>11.6</v>
      </c>
      <c r="AH1085">
        <v>0</v>
      </c>
      <c r="AI1085">
        <v>1</v>
      </c>
      <c r="AJ1085">
        <v>10.42</v>
      </c>
      <c r="AK1085">
        <v>31.7</v>
      </c>
      <c r="AL1085">
        <v>1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 t="s">
        <v>3</v>
      </c>
      <c r="AT1085">
        <v>0.15</v>
      </c>
      <c r="AU1085" t="s">
        <v>3</v>
      </c>
      <c r="AV1085">
        <v>0</v>
      </c>
      <c r="AW1085">
        <v>2</v>
      </c>
      <c r="AX1085">
        <v>33621518</v>
      </c>
      <c r="AY1085">
        <v>1</v>
      </c>
      <c r="AZ1085">
        <v>0</v>
      </c>
      <c r="BA1085">
        <v>1065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Y1085*Source!I1287</f>
        <v>2.1329999999999998E-2</v>
      </c>
      <c r="CY1085">
        <f>AB1085</f>
        <v>908.31</v>
      </c>
      <c r="CZ1085">
        <f>AF1085</f>
        <v>87.17</v>
      </c>
      <c r="DA1085">
        <f>AJ1085</f>
        <v>10.42</v>
      </c>
      <c r="DB1085">
        <f t="shared" si="93"/>
        <v>13.08</v>
      </c>
      <c r="DC1085">
        <f t="shared" si="94"/>
        <v>1.74</v>
      </c>
    </row>
    <row r="1086" spans="1:107">
      <c r="A1086">
        <f>ROW(Source!A1287)</f>
        <v>1287</v>
      </c>
      <c r="B1086">
        <v>33525518</v>
      </c>
      <c r="C1086">
        <v>33621505</v>
      </c>
      <c r="D1086">
        <v>29107779</v>
      </c>
      <c r="E1086">
        <v>1</v>
      </c>
      <c r="F1086">
        <v>1</v>
      </c>
      <c r="G1086">
        <v>1</v>
      </c>
      <c r="H1086">
        <v>3</v>
      </c>
      <c r="I1086" t="s">
        <v>746</v>
      </c>
      <c r="J1086" t="s">
        <v>747</v>
      </c>
      <c r="K1086" t="s">
        <v>748</v>
      </c>
      <c r="L1086">
        <v>1327</v>
      </c>
      <c r="N1086">
        <v>1005</v>
      </c>
      <c r="O1086" t="s">
        <v>184</v>
      </c>
      <c r="P1086" t="s">
        <v>184</v>
      </c>
      <c r="Q1086">
        <v>1</v>
      </c>
      <c r="W1086">
        <v>0</v>
      </c>
      <c r="X1086">
        <v>2125256490</v>
      </c>
      <c r="Y1086">
        <v>0.84</v>
      </c>
      <c r="AA1086">
        <v>203.19</v>
      </c>
      <c r="AB1086">
        <v>0</v>
      </c>
      <c r="AC1086">
        <v>0</v>
      </c>
      <c r="AD1086">
        <v>0</v>
      </c>
      <c r="AE1086">
        <v>72.31</v>
      </c>
      <c r="AF1086">
        <v>0</v>
      </c>
      <c r="AG1086">
        <v>0</v>
      </c>
      <c r="AH1086">
        <v>0</v>
      </c>
      <c r="AI1086">
        <v>2.81</v>
      </c>
      <c r="AJ1086">
        <v>1</v>
      </c>
      <c r="AK1086">
        <v>1</v>
      </c>
      <c r="AL1086">
        <v>1</v>
      </c>
      <c r="AN1086">
        <v>0</v>
      </c>
      <c r="AO1086">
        <v>1</v>
      </c>
      <c r="AP1086">
        <v>0</v>
      </c>
      <c r="AQ1086">
        <v>0</v>
      </c>
      <c r="AR1086">
        <v>0</v>
      </c>
      <c r="AS1086" t="s">
        <v>3</v>
      </c>
      <c r="AT1086">
        <v>0.84</v>
      </c>
      <c r="AU1086" t="s">
        <v>3</v>
      </c>
      <c r="AV1086">
        <v>0</v>
      </c>
      <c r="AW1086">
        <v>2</v>
      </c>
      <c r="AX1086">
        <v>33621519</v>
      </c>
      <c r="AY1086">
        <v>1</v>
      </c>
      <c r="AZ1086">
        <v>0</v>
      </c>
      <c r="BA1086">
        <v>1066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Y1086*Source!I1287</f>
        <v>0.11944799999999998</v>
      </c>
      <c r="CY1086">
        <f>AA1086</f>
        <v>203.19</v>
      </c>
      <c r="CZ1086">
        <f>AE1086</f>
        <v>72.31</v>
      </c>
      <c r="DA1086">
        <f>AI1086</f>
        <v>2.81</v>
      </c>
      <c r="DB1086">
        <f t="shared" si="93"/>
        <v>60.74</v>
      </c>
      <c r="DC1086">
        <f t="shared" si="94"/>
        <v>0</v>
      </c>
    </row>
    <row r="1087" spans="1:107">
      <c r="A1087">
        <f>ROW(Source!A1287)</f>
        <v>1287</v>
      </c>
      <c r="B1087">
        <v>33525518</v>
      </c>
      <c r="C1087">
        <v>33621505</v>
      </c>
      <c r="D1087">
        <v>29107800</v>
      </c>
      <c r="E1087">
        <v>1</v>
      </c>
      <c r="F1087">
        <v>1</v>
      </c>
      <c r="G1087">
        <v>1</v>
      </c>
      <c r="H1087">
        <v>3</v>
      </c>
      <c r="I1087" t="s">
        <v>620</v>
      </c>
      <c r="J1087" t="s">
        <v>621</v>
      </c>
      <c r="K1087" t="s">
        <v>622</v>
      </c>
      <c r="L1087">
        <v>1346</v>
      </c>
      <c r="N1087">
        <v>1009</v>
      </c>
      <c r="O1087" t="s">
        <v>191</v>
      </c>
      <c r="P1087" t="s">
        <v>191</v>
      </c>
      <c r="Q1087">
        <v>1</v>
      </c>
      <c r="W1087">
        <v>0</v>
      </c>
      <c r="X1087">
        <v>-1570619850</v>
      </c>
      <c r="Y1087">
        <v>0.31</v>
      </c>
      <c r="AA1087">
        <v>46.61</v>
      </c>
      <c r="AB1087">
        <v>0</v>
      </c>
      <c r="AC1087">
        <v>0</v>
      </c>
      <c r="AD1087">
        <v>0</v>
      </c>
      <c r="AE1087">
        <v>1.81</v>
      </c>
      <c r="AF1087">
        <v>0</v>
      </c>
      <c r="AG1087">
        <v>0</v>
      </c>
      <c r="AH1087">
        <v>0</v>
      </c>
      <c r="AI1087">
        <v>25.75</v>
      </c>
      <c r="AJ1087">
        <v>1</v>
      </c>
      <c r="AK1087">
        <v>1</v>
      </c>
      <c r="AL1087">
        <v>1</v>
      </c>
      <c r="AN1087">
        <v>0</v>
      </c>
      <c r="AO1087">
        <v>1</v>
      </c>
      <c r="AP1087">
        <v>0</v>
      </c>
      <c r="AQ1087">
        <v>0</v>
      </c>
      <c r="AR1087">
        <v>0</v>
      </c>
      <c r="AS1087" t="s">
        <v>3</v>
      </c>
      <c r="AT1087">
        <v>0.31</v>
      </c>
      <c r="AU1087" t="s">
        <v>3</v>
      </c>
      <c r="AV1087">
        <v>0</v>
      </c>
      <c r="AW1087">
        <v>2</v>
      </c>
      <c r="AX1087">
        <v>33621520</v>
      </c>
      <c r="AY1087">
        <v>1</v>
      </c>
      <c r="AZ1087">
        <v>0</v>
      </c>
      <c r="BA1087">
        <v>1067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Y1087*Source!I1287</f>
        <v>4.4081999999999996E-2</v>
      </c>
      <c r="CY1087">
        <f>AA1087</f>
        <v>46.61</v>
      </c>
      <c r="CZ1087">
        <f>AE1087</f>
        <v>1.81</v>
      </c>
      <c r="DA1087">
        <f>AI1087</f>
        <v>25.75</v>
      </c>
      <c r="DB1087">
        <f t="shared" ref="DB1087:DB1150" si="98">ROUND(ROUND(AT1087*CZ1087,2),6)</f>
        <v>0.56000000000000005</v>
      </c>
      <c r="DC1087">
        <f t="shared" ref="DC1087:DC1150" si="99">ROUND(ROUND(AT1087*AG1087,2),6)</f>
        <v>0</v>
      </c>
    </row>
    <row r="1088" spans="1:107">
      <c r="A1088">
        <f>ROW(Source!A1287)</f>
        <v>1287</v>
      </c>
      <c r="B1088">
        <v>33525518</v>
      </c>
      <c r="C1088">
        <v>33621505</v>
      </c>
      <c r="D1088">
        <v>29110233</v>
      </c>
      <c r="E1088">
        <v>1</v>
      </c>
      <c r="F1088">
        <v>1</v>
      </c>
      <c r="G1088">
        <v>1</v>
      </c>
      <c r="H1088">
        <v>3</v>
      </c>
      <c r="I1088" t="s">
        <v>757</v>
      </c>
      <c r="J1088" t="s">
        <v>799</v>
      </c>
      <c r="K1088" t="s">
        <v>759</v>
      </c>
      <c r="L1088">
        <v>1348</v>
      </c>
      <c r="N1088">
        <v>1009</v>
      </c>
      <c r="O1088" t="s">
        <v>28</v>
      </c>
      <c r="P1088" t="s">
        <v>28</v>
      </c>
      <c r="Q1088">
        <v>1000</v>
      </c>
      <c r="W1088">
        <v>0</v>
      </c>
      <c r="X1088">
        <v>-1155891062</v>
      </c>
      <c r="Y1088">
        <v>0.03</v>
      </c>
      <c r="AA1088">
        <v>43897.59</v>
      </c>
      <c r="AB1088">
        <v>0</v>
      </c>
      <c r="AC1088">
        <v>0</v>
      </c>
      <c r="AD1088">
        <v>0</v>
      </c>
      <c r="AE1088">
        <v>4615.9399999999996</v>
      </c>
      <c r="AF1088">
        <v>0</v>
      </c>
      <c r="AG1088">
        <v>0</v>
      </c>
      <c r="AH1088">
        <v>0</v>
      </c>
      <c r="AI1088">
        <v>9.51</v>
      </c>
      <c r="AJ1088">
        <v>1</v>
      </c>
      <c r="AK1088">
        <v>1</v>
      </c>
      <c r="AL1088">
        <v>1</v>
      </c>
      <c r="AN1088">
        <v>0</v>
      </c>
      <c r="AO1088">
        <v>1</v>
      </c>
      <c r="AP1088">
        <v>0</v>
      </c>
      <c r="AQ1088">
        <v>0</v>
      </c>
      <c r="AR1088">
        <v>0</v>
      </c>
      <c r="AS1088" t="s">
        <v>3</v>
      </c>
      <c r="AT1088">
        <v>0.03</v>
      </c>
      <c r="AU1088" t="s">
        <v>3</v>
      </c>
      <c r="AV1088">
        <v>0</v>
      </c>
      <c r="AW1088">
        <v>2</v>
      </c>
      <c r="AX1088">
        <v>33621521</v>
      </c>
      <c r="AY1088">
        <v>1</v>
      </c>
      <c r="AZ1088">
        <v>0</v>
      </c>
      <c r="BA1088">
        <v>1068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Y1088*Source!I1287</f>
        <v>4.2659999999999998E-3</v>
      </c>
      <c r="CY1088">
        <f>AA1088</f>
        <v>43897.59</v>
      </c>
      <c r="CZ1088">
        <f>AE1088</f>
        <v>4615.9399999999996</v>
      </c>
      <c r="DA1088">
        <f>AI1088</f>
        <v>9.51</v>
      </c>
      <c r="DB1088">
        <f t="shared" si="98"/>
        <v>138.47999999999999</v>
      </c>
      <c r="DC1088">
        <f t="shared" si="99"/>
        <v>0</v>
      </c>
    </row>
    <row r="1089" spans="1:107">
      <c r="A1089">
        <f>ROW(Source!A1287)</f>
        <v>1287</v>
      </c>
      <c r="B1089">
        <v>33525518</v>
      </c>
      <c r="C1089">
        <v>33621505</v>
      </c>
      <c r="D1089">
        <v>29109784</v>
      </c>
      <c r="E1089">
        <v>1</v>
      </c>
      <c r="F1089">
        <v>1</v>
      </c>
      <c r="G1089">
        <v>1</v>
      </c>
      <c r="H1089">
        <v>3</v>
      </c>
      <c r="I1089" t="s">
        <v>760</v>
      </c>
      <c r="J1089" t="s">
        <v>800</v>
      </c>
      <c r="K1089" t="s">
        <v>762</v>
      </c>
      <c r="L1089">
        <v>1348</v>
      </c>
      <c r="N1089">
        <v>1009</v>
      </c>
      <c r="O1089" t="s">
        <v>28</v>
      </c>
      <c r="P1089" t="s">
        <v>28</v>
      </c>
      <c r="Q1089">
        <v>1000</v>
      </c>
      <c r="W1089">
        <v>0</v>
      </c>
      <c r="X1089">
        <v>-1841789987</v>
      </c>
      <c r="Y1089">
        <v>5.0999999999999997E-2</v>
      </c>
      <c r="AA1089">
        <v>47352.14</v>
      </c>
      <c r="AB1089">
        <v>0</v>
      </c>
      <c r="AC1089">
        <v>0</v>
      </c>
      <c r="AD1089">
        <v>0</v>
      </c>
      <c r="AE1089">
        <v>11927.49</v>
      </c>
      <c r="AF1089">
        <v>0</v>
      </c>
      <c r="AG1089">
        <v>0</v>
      </c>
      <c r="AH1089">
        <v>0</v>
      </c>
      <c r="AI1089">
        <v>3.97</v>
      </c>
      <c r="AJ1089">
        <v>1</v>
      </c>
      <c r="AK1089">
        <v>1</v>
      </c>
      <c r="AL1089">
        <v>1</v>
      </c>
      <c r="AN1089">
        <v>0</v>
      </c>
      <c r="AO1089">
        <v>1</v>
      </c>
      <c r="AP1089">
        <v>0</v>
      </c>
      <c r="AQ1089">
        <v>0</v>
      </c>
      <c r="AR1089">
        <v>0</v>
      </c>
      <c r="AS1089" t="s">
        <v>3</v>
      </c>
      <c r="AT1089">
        <v>5.0999999999999997E-2</v>
      </c>
      <c r="AU1089" t="s">
        <v>3</v>
      </c>
      <c r="AV1089">
        <v>0</v>
      </c>
      <c r="AW1089">
        <v>2</v>
      </c>
      <c r="AX1089">
        <v>33621522</v>
      </c>
      <c r="AY1089">
        <v>1</v>
      </c>
      <c r="AZ1089">
        <v>0</v>
      </c>
      <c r="BA1089">
        <v>1069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Y1089*Source!I1287</f>
        <v>7.2521999999999994E-3</v>
      </c>
      <c r="CY1089">
        <f>AA1089</f>
        <v>47352.14</v>
      </c>
      <c r="CZ1089">
        <f>AE1089</f>
        <v>11927.49</v>
      </c>
      <c r="DA1089">
        <f>AI1089</f>
        <v>3.97</v>
      </c>
      <c r="DB1089">
        <f t="shared" si="98"/>
        <v>608.29999999999995</v>
      </c>
      <c r="DC1089">
        <f t="shared" si="99"/>
        <v>0</v>
      </c>
    </row>
    <row r="1090" spans="1:107">
      <c r="A1090">
        <f>ROW(Source!A1287)</f>
        <v>1287</v>
      </c>
      <c r="B1090">
        <v>33525518</v>
      </c>
      <c r="C1090">
        <v>33621505</v>
      </c>
      <c r="D1090">
        <v>29109298</v>
      </c>
      <c r="E1090">
        <v>1</v>
      </c>
      <c r="F1090">
        <v>1</v>
      </c>
      <c r="G1090">
        <v>1</v>
      </c>
      <c r="H1090">
        <v>3</v>
      </c>
      <c r="I1090" t="s">
        <v>500</v>
      </c>
      <c r="J1090" t="s">
        <v>502</v>
      </c>
      <c r="K1090" t="s">
        <v>501</v>
      </c>
      <c r="L1090">
        <v>1346</v>
      </c>
      <c r="N1090">
        <v>1009</v>
      </c>
      <c r="O1090" t="s">
        <v>191</v>
      </c>
      <c r="P1090" t="s">
        <v>191</v>
      </c>
      <c r="Q1090">
        <v>1</v>
      </c>
      <c r="W1090">
        <v>0</v>
      </c>
      <c r="X1090">
        <v>228780730</v>
      </c>
      <c r="Y1090">
        <v>20</v>
      </c>
      <c r="AA1090">
        <v>104.23</v>
      </c>
      <c r="AB1090">
        <v>0</v>
      </c>
      <c r="AC1090">
        <v>0</v>
      </c>
      <c r="AD1090">
        <v>0</v>
      </c>
      <c r="AE1090">
        <v>15.26</v>
      </c>
      <c r="AF1090">
        <v>0</v>
      </c>
      <c r="AG1090">
        <v>0</v>
      </c>
      <c r="AH1090">
        <v>0</v>
      </c>
      <c r="AI1090">
        <v>6.83</v>
      </c>
      <c r="AJ1090">
        <v>1</v>
      </c>
      <c r="AK1090">
        <v>1</v>
      </c>
      <c r="AL1090">
        <v>1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 t="s">
        <v>3</v>
      </c>
      <c r="AT1090">
        <v>20</v>
      </c>
      <c r="AU1090" t="s">
        <v>3</v>
      </c>
      <c r="AV1090">
        <v>0</v>
      </c>
      <c r="AW1090">
        <v>2</v>
      </c>
      <c r="AX1090">
        <v>33621523</v>
      </c>
      <c r="AY1090">
        <v>1</v>
      </c>
      <c r="AZ1090">
        <v>0</v>
      </c>
      <c r="BA1090">
        <v>1070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Y1090*Source!I1287</f>
        <v>2.8439999999999999</v>
      </c>
      <c r="CY1090">
        <f>AA1090</f>
        <v>104.23</v>
      </c>
      <c r="CZ1090">
        <f>AE1090</f>
        <v>15.26</v>
      </c>
      <c r="DA1090">
        <f>AI1090</f>
        <v>6.83</v>
      </c>
      <c r="DB1090">
        <f t="shared" si="98"/>
        <v>305.2</v>
      </c>
      <c r="DC1090">
        <f t="shared" si="99"/>
        <v>0</v>
      </c>
    </row>
    <row r="1091" spans="1:107">
      <c r="A1091">
        <f>ROW(Source!A1288)</f>
        <v>1288</v>
      </c>
      <c r="B1091">
        <v>33525518</v>
      </c>
      <c r="C1091">
        <v>33639926</v>
      </c>
      <c r="D1091">
        <v>18407546</v>
      </c>
      <c r="E1091">
        <v>1</v>
      </c>
      <c r="F1091">
        <v>1</v>
      </c>
      <c r="G1091">
        <v>1</v>
      </c>
      <c r="H1091">
        <v>1</v>
      </c>
      <c r="I1091" t="s">
        <v>764</v>
      </c>
      <c r="J1091" t="s">
        <v>3</v>
      </c>
      <c r="K1091" t="s">
        <v>765</v>
      </c>
      <c r="L1091">
        <v>1369</v>
      </c>
      <c r="N1091">
        <v>1013</v>
      </c>
      <c r="O1091" t="s">
        <v>579</v>
      </c>
      <c r="P1091" t="s">
        <v>579</v>
      </c>
      <c r="Q1091">
        <v>1</v>
      </c>
      <c r="W1091">
        <v>0</v>
      </c>
      <c r="X1091">
        <v>1709986911</v>
      </c>
      <c r="Y1091">
        <v>102.46</v>
      </c>
      <c r="AA1091">
        <v>0</v>
      </c>
      <c r="AB1091">
        <v>0</v>
      </c>
      <c r="AC1091">
        <v>0</v>
      </c>
      <c r="AD1091">
        <v>267.25</v>
      </c>
      <c r="AE1091">
        <v>0</v>
      </c>
      <c r="AF1091">
        <v>0</v>
      </c>
      <c r="AG1091">
        <v>0</v>
      </c>
      <c r="AH1091">
        <v>267.25</v>
      </c>
      <c r="AI1091">
        <v>1</v>
      </c>
      <c r="AJ1091">
        <v>1</v>
      </c>
      <c r="AK1091">
        <v>1</v>
      </c>
      <c r="AL1091">
        <v>1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102.46</v>
      </c>
      <c r="AU1091" t="s">
        <v>3</v>
      </c>
      <c r="AV1091">
        <v>1</v>
      </c>
      <c r="AW1091">
        <v>2</v>
      </c>
      <c r="AX1091">
        <v>33639933</v>
      </c>
      <c r="AY1091">
        <v>1</v>
      </c>
      <c r="AZ1091">
        <v>0</v>
      </c>
      <c r="BA1091">
        <v>1071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Y1091*Source!I1288</f>
        <v>13.52472</v>
      </c>
      <c r="CY1091">
        <f>AD1091</f>
        <v>267.25</v>
      </c>
      <c r="CZ1091">
        <f>AH1091</f>
        <v>267.25</v>
      </c>
      <c r="DA1091">
        <f>AL1091</f>
        <v>1</v>
      </c>
      <c r="DB1091">
        <f t="shared" si="98"/>
        <v>27382.44</v>
      </c>
      <c r="DC1091">
        <f t="shared" si="99"/>
        <v>0</v>
      </c>
    </row>
    <row r="1092" spans="1:107">
      <c r="A1092">
        <f>ROW(Source!A1288)</f>
        <v>1288</v>
      </c>
      <c r="B1092">
        <v>33525518</v>
      </c>
      <c r="C1092">
        <v>33639926</v>
      </c>
      <c r="D1092">
        <v>121548</v>
      </c>
      <c r="E1092">
        <v>1</v>
      </c>
      <c r="F1092">
        <v>1</v>
      </c>
      <c r="G1092">
        <v>1</v>
      </c>
      <c r="H1092">
        <v>1</v>
      </c>
      <c r="I1092" t="s">
        <v>30</v>
      </c>
      <c r="J1092" t="s">
        <v>3</v>
      </c>
      <c r="K1092" t="s">
        <v>580</v>
      </c>
      <c r="L1092">
        <v>608254</v>
      </c>
      <c r="N1092">
        <v>1013</v>
      </c>
      <c r="O1092" t="s">
        <v>581</v>
      </c>
      <c r="P1092" t="s">
        <v>581</v>
      </c>
      <c r="Q1092">
        <v>1</v>
      </c>
      <c r="W1092">
        <v>0</v>
      </c>
      <c r="X1092">
        <v>-185737400</v>
      </c>
      <c r="Y1092">
        <v>0.76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1</v>
      </c>
      <c r="AJ1092">
        <v>1</v>
      </c>
      <c r="AK1092">
        <v>1</v>
      </c>
      <c r="AL1092">
        <v>1</v>
      </c>
      <c r="AN1092">
        <v>0</v>
      </c>
      <c r="AO1092">
        <v>1</v>
      </c>
      <c r="AP1092">
        <v>0</v>
      </c>
      <c r="AQ1092">
        <v>0</v>
      </c>
      <c r="AR1092">
        <v>0</v>
      </c>
      <c r="AS1092" t="s">
        <v>3</v>
      </c>
      <c r="AT1092">
        <v>0.76</v>
      </c>
      <c r="AU1092" t="s">
        <v>3</v>
      </c>
      <c r="AV1092">
        <v>2</v>
      </c>
      <c r="AW1092">
        <v>2</v>
      </c>
      <c r="AX1092">
        <v>33639934</v>
      </c>
      <c r="AY1092">
        <v>1</v>
      </c>
      <c r="AZ1092">
        <v>0</v>
      </c>
      <c r="BA1092">
        <v>1072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Y1092*Source!I1288</f>
        <v>0.10032000000000001</v>
      </c>
      <c r="CY1092">
        <f>AD1092</f>
        <v>0</v>
      </c>
      <c r="CZ1092">
        <f>AH1092</f>
        <v>0</v>
      </c>
      <c r="DA1092">
        <f>AL1092</f>
        <v>1</v>
      </c>
      <c r="DB1092">
        <f t="shared" si="98"/>
        <v>0</v>
      </c>
      <c r="DC1092">
        <f t="shared" si="99"/>
        <v>0</v>
      </c>
    </row>
    <row r="1093" spans="1:107">
      <c r="A1093">
        <f>ROW(Source!A1288)</f>
        <v>1288</v>
      </c>
      <c r="B1093">
        <v>33525518</v>
      </c>
      <c r="C1093">
        <v>33639926</v>
      </c>
      <c r="D1093">
        <v>29172556</v>
      </c>
      <c r="E1093">
        <v>1</v>
      </c>
      <c r="F1093">
        <v>1</v>
      </c>
      <c r="G1093">
        <v>1</v>
      </c>
      <c r="H1093">
        <v>2</v>
      </c>
      <c r="I1093" t="s">
        <v>582</v>
      </c>
      <c r="J1093" t="s">
        <v>583</v>
      </c>
      <c r="K1093" t="s">
        <v>584</v>
      </c>
      <c r="L1093">
        <v>1368</v>
      </c>
      <c r="N1093">
        <v>1011</v>
      </c>
      <c r="O1093" t="s">
        <v>585</v>
      </c>
      <c r="P1093" t="s">
        <v>585</v>
      </c>
      <c r="Q1093">
        <v>1</v>
      </c>
      <c r="W1093">
        <v>0</v>
      </c>
      <c r="X1093">
        <v>-1302720870</v>
      </c>
      <c r="Y1093">
        <v>0.76</v>
      </c>
      <c r="AA1093">
        <v>0</v>
      </c>
      <c r="AB1093">
        <v>445.46</v>
      </c>
      <c r="AC1093">
        <v>427.95</v>
      </c>
      <c r="AD1093">
        <v>0</v>
      </c>
      <c r="AE1093">
        <v>0</v>
      </c>
      <c r="AF1093">
        <v>31.26</v>
      </c>
      <c r="AG1093">
        <v>13.5</v>
      </c>
      <c r="AH1093">
        <v>0</v>
      </c>
      <c r="AI1093">
        <v>1</v>
      </c>
      <c r="AJ1093">
        <v>14.25</v>
      </c>
      <c r="AK1093">
        <v>31.7</v>
      </c>
      <c r="AL1093">
        <v>1</v>
      </c>
      <c r="AN1093">
        <v>0</v>
      </c>
      <c r="AO1093">
        <v>1</v>
      </c>
      <c r="AP1093">
        <v>0</v>
      </c>
      <c r="AQ1093">
        <v>0</v>
      </c>
      <c r="AR1093">
        <v>0</v>
      </c>
      <c r="AS1093" t="s">
        <v>3</v>
      </c>
      <c r="AT1093">
        <v>0.76</v>
      </c>
      <c r="AU1093" t="s">
        <v>3</v>
      </c>
      <c r="AV1093">
        <v>0</v>
      </c>
      <c r="AW1093">
        <v>2</v>
      </c>
      <c r="AX1093">
        <v>33639935</v>
      </c>
      <c r="AY1093">
        <v>1</v>
      </c>
      <c r="AZ1093">
        <v>0</v>
      </c>
      <c r="BA1093">
        <v>1073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Y1093*Source!I1288</f>
        <v>0.10032000000000001</v>
      </c>
      <c r="CY1093">
        <f>AB1093</f>
        <v>445.46</v>
      </c>
      <c r="CZ1093">
        <f>AF1093</f>
        <v>31.26</v>
      </c>
      <c r="DA1093">
        <f>AJ1093</f>
        <v>14.25</v>
      </c>
      <c r="DB1093">
        <f t="shared" si="98"/>
        <v>23.76</v>
      </c>
      <c r="DC1093">
        <f t="shared" si="99"/>
        <v>10.26</v>
      </c>
    </row>
    <row r="1094" spans="1:107">
      <c r="A1094">
        <f>ROW(Source!A1288)</f>
        <v>1288</v>
      </c>
      <c r="B1094">
        <v>33525518</v>
      </c>
      <c r="C1094">
        <v>33639926</v>
      </c>
      <c r="D1094">
        <v>29174500</v>
      </c>
      <c r="E1094">
        <v>1</v>
      </c>
      <c r="F1094">
        <v>1</v>
      </c>
      <c r="G1094">
        <v>1</v>
      </c>
      <c r="H1094">
        <v>2</v>
      </c>
      <c r="I1094" t="s">
        <v>766</v>
      </c>
      <c r="J1094" t="s">
        <v>767</v>
      </c>
      <c r="K1094" t="s">
        <v>768</v>
      </c>
      <c r="L1094">
        <v>1368</v>
      </c>
      <c r="N1094">
        <v>1011</v>
      </c>
      <c r="O1094" t="s">
        <v>585</v>
      </c>
      <c r="P1094" t="s">
        <v>585</v>
      </c>
      <c r="Q1094">
        <v>1</v>
      </c>
      <c r="W1094">
        <v>0</v>
      </c>
      <c r="X1094">
        <v>-239831557</v>
      </c>
      <c r="Y1094">
        <v>5.35</v>
      </c>
      <c r="AA1094">
        <v>0</v>
      </c>
      <c r="AB1094">
        <v>7.33</v>
      </c>
      <c r="AC1094">
        <v>0</v>
      </c>
      <c r="AD1094">
        <v>0</v>
      </c>
      <c r="AE1094">
        <v>0</v>
      </c>
      <c r="AF1094">
        <v>1.95</v>
      </c>
      <c r="AG1094">
        <v>0</v>
      </c>
      <c r="AH1094">
        <v>0</v>
      </c>
      <c r="AI1094">
        <v>1</v>
      </c>
      <c r="AJ1094">
        <v>3.76</v>
      </c>
      <c r="AK1094">
        <v>31.7</v>
      </c>
      <c r="AL1094">
        <v>1</v>
      </c>
      <c r="AN1094">
        <v>0</v>
      </c>
      <c r="AO1094">
        <v>1</v>
      </c>
      <c r="AP1094">
        <v>0</v>
      </c>
      <c r="AQ1094">
        <v>0</v>
      </c>
      <c r="AR1094">
        <v>0</v>
      </c>
      <c r="AS1094" t="s">
        <v>3</v>
      </c>
      <c r="AT1094">
        <v>5.35</v>
      </c>
      <c r="AU1094" t="s">
        <v>3</v>
      </c>
      <c r="AV1094">
        <v>0</v>
      </c>
      <c r="AW1094">
        <v>2</v>
      </c>
      <c r="AX1094">
        <v>33639936</v>
      </c>
      <c r="AY1094">
        <v>1</v>
      </c>
      <c r="AZ1094">
        <v>0</v>
      </c>
      <c r="BA1094">
        <v>1074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Y1094*Source!I1288</f>
        <v>0.70619999999999994</v>
      </c>
      <c r="CY1094">
        <f>AB1094</f>
        <v>7.33</v>
      </c>
      <c r="CZ1094">
        <f>AF1094</f>
        <v>1.95</v>
      </c>
      <c r="DA1094">
        <f>AJ1094</f>
        <v>3.76</v>
      </c>
      <c r="DB1094">
        <f t="shared" si="98"/>
        <v>10.43</v>
      </c>
      <c r="DC1094">
        <f t="shared" si="99"/>
        <v>0</v>
      </c>
    </row>
    <row r="1095" spans="1:107">
      <c r="A1095">
        <f>ROW(Source!A1288)</f>
        <v>1288</v>
      </c>
      <c r="B1095">
        <v>33525518</v>
      </c>
      <c r="C1095">
        <v>33639926</v>
      </c>
      <c r="D1095">
        <v>29174913</v>
      </c>
      <c r="E1095">
        <v>1</v>
      </c>
      <c r="F1095">
        <v>1</v>
      </c>
      <c r="G1095">
        <v>1</v>
      </c>
      <c r="H1095">
        <v>2</v>
      </c>
      <c r="I1095" t="s">
        <v>606</v>
      </c>
      <c r="J1095" t="s">
        <v>607</v>
      </c>
      <c r="K1095" t="s">
        <v>608</v>
      </c>
      <c r="L1095">
        <v>1368</v>
      </c>
      <c r="N1095">
        <v>1011</v>
      </c>
      <c r="O1095" t="s">
        <v>585</v>
      </c>
      <c r="P1095" t="s">
        <v>585</v>
      </c>
      <c r="Q1095">
        <v>1</v>
      </c>
      <c r="W1095">
        <v>0</v>
      </c>
      <c r="X1095">
        <v>458544584</v>
      </c>
      <c r="Y1095">
        <v>4.58</v>
      </c>
      <c r="AA1095">
        <v>0</v>
      </c>
      <c r="AB1095">
        <v>908.31</v>
      </c>
      <c r="AC1095">
        <v>367.72</v>
      </c>
      <c r="AD1095">
        <v>0</v>
      </c>
      <c r="AE1095">
        <v>0</v>
      </c>
      <c r="AF1095">
        <v>87.17</v>
      </c>
      <c r="AG1095">
        <v>11.6</v>
      </c>
      <c r="AH1095">
        <v>0</v>
      </c>
      <c r="AI1095">
        <v>1</v>
      </c>
      <c r="AJ1095">
        <v>10.42</v>
      </c>
      <c r="AK1095">
        <v>31.7</v>
      </c>
      <c r="AL1095">
        <v>1</v>
      </c>
      <c r="AN1095">
        <v>0</v>
      </c>
      <c r="AO1095">
        <v>1</v>
      </c>
      <c r="AP1095">
        <v>0</v>
      </c>
      <c r="AQ1095">
        <v>0</v>
      </c>
      <c r="AR1095">
        <v>0</v>
      </c>
      <c r="AS1095" t="s">
        <v>3</v>
      </c>
      <c r="AT1095">
        <v>4.58</v>
      </c>
      <c r="AU1095" t="s">
        <v>3</v>
      </c>
      <c r="AV1095">
        <v>0</v>
      </c>
      <c r="AW1095">
        <v>2</v>
      </c>
      <c r="AX1095">
        <v>33639937</v>
      </c>
      <c r="AY1095">
        <v>1</v>
      </c>
      <c r="AZ1095">
        <v>0</v>
      </c>
      <c r="BA1095">
        <v>1075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Y1095*Source!I1288</f>
        <v>0.60455999999999999</v>
      </c>
      <c r="CY1095">
        <f>AB1095</f>
        <v>908.31</v>
      </c>
      <c r="CZ1095">
        <f>AF1095</f>
        <v>87.17</v>
      </c>
      <c r="DA1095">
        <f>AJ1095</f>
        <v>10.42</v>
      </c>
      <c r="DB1095">
        <f t="shared" si="98"/>
        <v>399.24</v>
      </c>
      <c r="DC1095">
        <f t="shared" si="99"/>
        <v>53.13</v>
      </c>
    </row>
    <row r="1096" spans="1:107">
      <c r="A1096">
        <f>ROW(Source!A1288)</f>
        <v>1288</v>
      </c>
      <c r="B1096">
        <v>33525518</v>
      </c>
      <c r="C1096">
        <v>33639926</v>
      </c>
      <c r="D1096">
        <v>29109671</v>
      </c>
      <c r="E1096">
        <v>1</v>
      </c>
      <c r="F1096">
        <v>1</v>
      </c>
      <c r="G1096">
        <v>1</v>
      </c>
      <c r="H1096">
        <v>3</v>
      </c>
      <c r="I1096" t="s">
        <v>436</v>
      </c>
      <c r="J1096" t="s">
        <v>438</v>
      </c>
      <c r="K1096" t="s">
        <v>437</v>
      </c>
      <c r="L1096">
        <v>1327</v>
      </c>
      <c r="N1096">
        <v>1005</v>
      </c>
      <c r="O1096" t="s">
        <v>184</v>
      </c>
      <c r="P1096" t="s">
        <v>184</v>
      </c>
      <c r="Q1096">
        <v>1</v>
      </c>
      <c r="W1096">
        <v>0</v>
      </c>
      <c r="X1096">
        <v>1862876160</v>
      </c>
      <c r="Y1096">
        <v>103</v>
      </c>
      <c r="AA1096">
        <v>258.70999999999998</v>
      </c>
      <c r="AB1096">
        <v>0</v>
      </c>
      <c r="AC1096">
        <v>0</v>
      </c>
      <c r="AD1096">
        <v>0</v>
      </c>
      <c r="AE1096">
        <v>51.95</v>
      </c>
      <c r="AF1096">
        <v>0</v>
      </c>
      <c r="AG1096">
        <v>0</v>
      </c>
      <c r="AH1096">
        <v>0</v>
      </c>
      <c r="AI1096">
        <v>4.9800000000000004</v>
      </c>
      <c r="AJ1096">
        <v>1</v>
      </c>
      <c r="AK1096">
        <v>1</v>
      </c>
      <c r="AL1096">
        <v>1</v>
      </c>
      <c r="AN1096">
        <v>0</v>
      </c>
      <c r="AO1096">
        <v>1</v>
      </c>
      <c r="AP1096">
        <v>0</v>
      </c>
      <c r="AQ1096">
        <v>0</v>
      </c>
      <c r="AR1096">
        <v>0</v>
      </c>
      <c r="AS1096" t="s">
        <v>3</v>
      </c>
      <c r="AT1096">
        <v>103</v>
      </c>
      <c r="AU1096" t="s">
        <v>3</v>
      </c>
      <c r="AV1096">
        <v>0</v>
      </c>
      <c r="AW1096">
        <v>2</v>
      </c>
      <c r="AX1096">
        <v>33639938</v>
      </c>
      <c r="AY1096">
        <v>1</v>
      </c>
      <c r="AZ1096">
        <v>0</v>
      </c>
      <c r="BA1096">
        <v>1076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Y1096*Source!I1288</f>
        <v>13.596</v>
      </c>
      <c r="CY1096">
        <f>AA1096</f>
        <v>258.70999999999998</v>
      </c>
      <c r="CZ1096">
        <f>AE1096</f>
        <v>51.95</v>
      </c>
      <c r="DA1096">
        <f>AI1096</f>
        <v>4.9800000000000004</v>
      </c>
      <c r="DB1096">
        <f t="shared" si="98"/>
        <v>5350.85</v>
      </c>
      <c r="DC1096">
        <f t="shared" si="99"/>
        <v>0</v>
      </c>
    </row>
    <row r="1097" spans="1:107">
      <c r="A1097">
        <f>ROW(Source!A1324)</f>
        <v>1324</v>
      </c>
      <c r="B1097">
        <v>33525518</v>
      </c>
      <c r="C1097">
        <v>33622590</v>
      </c>
      <c r="D1097">
        <v>18407150</v>
      </c>
      <c r="E1097">
        <v>1</v>
      </c>
      <c r="F1097">
        <v>1</v>
      </c>
      <c r="G1097">
        <v>1</v>
      </c>
      <c r="H1097">
        <v>1</v>
      </c>
      <c r="I1097" t="s">
        <v>595</v>
      </c>
      <c r="J1097" t="s">
        <v>3</v>
      </c>
      <c r="K1097" t="s">
        <v>596</v>
      </c>
      <c r="L1097">
        <v>1369</v>
      </c>
      <c r="N1097">
        <v>1013</v>
      </c>
      <c r="O1097" t="s">
        <v>579</v>
      </c>
      <c r="P1097" t="s">
        <v>579</v>
      </c>
      <c r="Q1097">
        <v>1</v>
      </c>
      <c r="W1097">
        <v>0</v>
      </c>
      <c r="X1097">
        <v>-931037793</v>
      </c>
      <c r="Y1097">
        <v>37.67</v>
      </c>
      <c r="AA1097">
        <v>0</v>
      </c>
      <c r="AB1097">
        <v>0</v>
      </c>
      <c r="AC1097">
        <v>0</v>
      </c>
      <c r="AD1097">
        <v>242.51</v>
      </c>
      <c r="AE1097">
        <v>0</v>
      </c>
      <c r="AF1097">
        <v>0</v>
      </c>
      <c r="AG1097">
        <v>0</v>
      </c>
      <c r="AH1097">
        <v>242.51</v>
      </c>
      <c r="AI1097">
        <v>1</v>
      </c>
      <c r="AJ1097">
        <v>1</v>
      </c>
      <c r="AK1097">
        <v>1</v>
      </c>
      <c r="AL1097">
        <v>1</v>
      </c>
      <c r="AN1097">
        <v>0</v>
      </c>
      <c r="AO1097">
        <v>1</v>
      </c>
      <c r="AP1097">
        <v>0</v>
      </c>
      <c r="AQ1097">
        <v>0</v>
      </c>
      <c r="AR1097">
        <v>0</v>
      </c>
      <c r="AS1097" t="s">
        <v>3</v>
      </c>
      <c r="AT1097">
        <v>37.67</v>
      </c>
      <c r="AU1097" t="s">
        <v>3</v>
      </c>
      <c r="AV1097">
        <v>1</v>
      </c>
      <c r="AW1097">
        <v>2</v>
      </c>
      <c r="AX1097">
        <v>34979824</v>
      </c>
      <c r="AY1097">
        <v>1</v>
      </c>
      <c r="AZ1097">
        <v>0</v>
      </c>
      <c r="BA1097">
        <v>1077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Y1097*Source!I1324</f>
        <v>2.4862200000000003</v>
      </c>
      <c r="CY1097">
        <f>AD1097</f>
        <v>242.51</v>
      </c>
      <c r="CZ1097">
        <f>AH1097</f>
        <v>242.51</v>
      </c>
      <c r="DA1097">
        <f>AL1097</f>
        <v>1</v>
      </c>
      <c r="DB1097">
        <f t="shared" si="98"/>
        <v>9135.35</v>
      </c>
      <c r="DC1097">
        <f t="shared" si="99"/>
        <v>0</v>
      </c>
    </row>
    <row r="1098" spans="1:107">
      <c r="A1098">
        <f>ROW(Source!A1324)</f>
        <v>1324</v>
      </c>
      <c r="B1098">
        <v>33525518</v>
      </c>
      <c r="C1098">
        <v>33622590</v>
      </c>
      <c r="D1098">
        <v>121548</v>
      </c>
      <c r="E1098">
        <v>1</v>
      </c>
      <c r="F1098">
        <v>1</v>
      </c>
      <c r="G1098">
        <v>1</v>
      </c>
      <c r="H1098">
        <v>1</v>
      </c>
      <c r="I1098" t="s">
        <v>30</v>
      </c>
      <c r="J1098" t="s">
        <v>3</v>
      </c>
      <c r="K1098" t="s">
        <v>580</v>
      </c>
      <c r="L1098">
        <v>608254</v>
      </c>
      <c r="N1098">
        <v>1013</v>
      </c>
      <c r="O1098" t="s">
        <v>581</v>
      </c>
      <c r="P1098" t="s">
        <v>581</v>
      </c>
      <c r="Q1098">
        <v>1</v>
      </c>
      <c r="W1098">
        <v>0</v>
      </c>
      <c r="X1098">
        <v>-185737400</v>
      </c>
      <c r="Y1098">
        <v>0.13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1</v>
      </c>
      <c r="AJ1098">
        <v>1</v>
      </c>
      <c r="AK1098">
        <v>1</v>
      </c>
      <c r="AL1098">
        <v>1</v>
      </c>
      <c r="AN1098">
        <v>0</v>
      </c>
      <c r="AO1098">
        <v>1</v>
      </c>
      <c r="AP1098">
        <v>0</v>
      </c>
      <c r="AQ1098">
        <v>0</v>
      </c>
      <c r="AR1098">
        <v>0</v>
      </c>
      <c r="AS1098" t="s">
        <v>3</v>
      </c>
      <c r="AT1098">
        <v>0.13</v>
      </c>
      <c r="AU1098" t="s">
        <v>3</v>
      </c>
      <c r="AV1098">
        <v>2</v>
      </c>
      <c r="AW1098">
        <v>2</v>
      </c>
      <c r="AX1098">
        <v>34979825</v>
      </c>
      <c r="AY1098">
        <v>1</v>
      </c>
      <c r="AZ1098">
        <v>0</v>
      </c>
      <c r="BA1098">
        <v>1078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Y1098*Source!I1324</f>
        <v>8.5800000000000008E-3</v>
      </c>
      <c r="CY1098">
        <f>AD1098</f>
        <v>0</v>
      </c>
      <c r="CZ1098">
        <f>AH1098</f>
        <v>0</v>
      </c>
      <c r="DA1098">
        <f>AL1098</f>
        <v>1</v>
      </c>
      <c r="DB1098">
        <f t="shared" si="98"/>
        <v>0</v>
      </c>
      <c r="DC1098">
        <f t="shared" si="99"/>
        <v>0</v>
      </c>
    </row>
    <row r="1099" spans="1:107">
      <c r="A1099">
        <f>ROW(Source!A1324)</f>
        <v>1324</v>
      </c>
      <c r="B1099">
        <v>33525518</v>
      </c>
      <c r="C1099">
        <v>33622590</v>
      </c>
      <c r="D1099">
        <v>29172554</v>
      </c>
      <c r="E1099">
        <v>1</v>
      </c>
      <c r="F1099">
        <v>1</v>
      </c>
      <c r="G1099">
        <v>1</v>
      </c>
      <c r="H1099">
        <v>2</v>
      </c>
      <c r="I1099" t="s">
        <v>752</v>
      </c>
      <c r="J1099" t="s">
        <v>798</v>
      </c>
      <c r="K1099" t="s">
        <v>754</v>
      </c>
      <c r="L1099">
        <v>1368</v>
      </c>
      <c r="N1099">
        <v>1011</v>
      </c>
      <c r="O1099" t="s">
        <v>585</v>
      </c>
      <c r="P1099" t="s">
        <v>585</v>
      </c>
      <c r="Q1099">
        <v>1</v>
      </c>
      <c r="W1099">
        <v>0</v>
      </c>
      <c r="X1099">
        <v>-227040401</v>
      </c>
      <c r="Y1099">
        <v>0.13</v>
      </c>
      <c r="AA1099">
        <v>0</v>
      </c>
      <c r="AB1099">
        <v>411.3</v>
      </c>
      <c r="AC1099">
        <v>367.72</v>
      </c>
      <c r="AD1099">
        <v>0</v>
      </c>
      <c r="AE1099">
        <v>0</v>
      </c>
      <c r="AF1099">
        <v>27.66</v>
      </c>
      <c r="AG1099">
        <v>11.6</v>
      </c>
      <c r="AH1099">
        <v>0</v>
      </c>
      <c r="AI1099">
        <v>1</v>
      </c>
      <c r="AJ1099">
        <v>14.87</v>
      </c>
      <c r="AK1099">
        <v>31.7</v>
      </c>
      <c r="AL1099">
        <v>1</v>
      </c>
      <c r="AN1099">
        <v>0</v>
      </c>
      <c r="AO1099">
        <v>1</v>
      </c>
      <c r="AP1099">
        <v>0</v>
      </c>
      <c r="AQ1099">
        <v>0</v>
      </c>
      <c r="AR1099">
        <v>0</v>
      </c>
      <c r="AS1099" t="s">
        <v>3</v>
      </c>
      <c r="AT1099">
        <v>0.13</v>
      </c>
      <c r="AU1099" t="s">
        <v>3</v>
      </c>
      <c r="AV1099">
        <v>0</v>
      </c>
      <c r="AW1099">
        <v>2</v>
      </c>
      <c r="AX1099">
        <v>34979826</v>
      </c>
      <c r="AY1099">
        <v>1</v>
      </c>
      <c r="AZ1099">
        <v>0</v>
      </c>
      <c r="BA1099">
        <v>1079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Y1099*Source!I1324</f>
        <v>8.5800000000000008E-3</v>
      </c>
      <c r="CY1099">
        <f>AB1099</f>
        <v>411.3</v>
      </c>
      <c r="CZ1099">
        <f>AF1099</f>
        <v>27.66</v>
      </c>
      <c r="DA1099">
        <f>AJ1099</f>
        <v>14.87</v>
      </c>
      <c r="DB1099">
        <f t="shared" si="98"/>
        <v>3.6</v>
      </c>
      <c r="DC1099">
        <f t="shared" si="99"/>
        <v>1.51</v>
      </c>
    </row>
    <row r="1100" spans="1:107">
      <c r="A1100">
        <f>ROW(Source!A1324)</f>
        <v>1324</v>
      </c>
      <c r="B1100">
        <v>33525518</v>
      </c>
      <c r="C1100">
        <v>33622590</v>
      </c>
      <c r="D1100">
        <v>29174500</v>
      </c>
      <c r="E1100">
        <v>1</v>
      </c>
      <c r="F1100">
        <v>1</v>
      </c>
      <c r="G1100">
        <v>1</v>
      </c>
      <c r="H1100">
        <v>2</v>
      </c>
      <c r="I1100" t="s">
        <v>766</v>
      </c>
      <c r="J1100" t="s">
        <v>767</v>
      </c>
      <c r="K1100" t="s">
        <v>768</v>
      </c>
      <c r="L1100">
        <v>1368</v>
      </c>
      <c r="N1100">
        <v>1011</v>
      </c>
      <c r="O1100" t="s">
        <v>585</v>
      </c>
      <c r="P1100" t="s">
        <v>585</v>
      </c>
      <c r="Q1100">
        <v>1</v>
      </c>
      <c r="W1100">
        <v>0</v>
      </c>
      <c r="X1100">
        <v>-239831557</v>
      </c>
      <c r="Y1100">
        <v>3.13</v>
      </c>
      <c r="AA1100">
        <v>0</v>
      </c>
      <c r="AB1100">
        <v>7.33</v>
      </c>
      <c r="AC1100">
        <v>0</v>
      </c>
      <c r="AD1100">
        <v>0</v>
      </c>
      <c r="AE1100">
        <v>0</v>
      </c>
      <c r="AF1100">
        <v>1.95</v>
      </c>
      <c r="AG1100">
        <v>0</v>
      </c>
      <c r="AH1100">
        <v>0</v>
      </c>
      <c r="AI1100">
        <v>1</v>
      </c>
      <c r="AJ1100">
        <v>3.76</v>
      </c>
      <c r="AK1100">
        <v>31.7</v>
      </c>
      <c r="AL1100">
        <v>1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 t="s">
        <v>3</v>
      </c>
      <c r="AT1100">
        <v>3.13</v>
      </c>
      <c r="AU1100" t="s">
        <v>3</v>
      </c>
      <c r="AV1100">
        <v>0</v>
      </c>
      <c r="AW1100">
        <v>2</v>
      </c>
      <c r="AX1100">
        <v>34979827</v>
      </c>
      <c r="AY1100">
        <v>1</v>
      </c>
      <c r="AZ1100">
        <v>0</v>
      </c>
      <c r="BA1100">
        <v>1080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Y1100*Source!I1324</f>
        <v>0.20658000000000001</v>
      </c>
      <c r="CY1100">
        <f>AB1100</f>
        <v>7.33</v>
      </c>
      <c r="CZ1100">
        <f>AF1100</f>
        <v>1.95</v>
      </c>
      <c r="DA1100">
        <f>AJ1100</f>
        <v>3.76</v>
      </c>
      <c r="DB1100">
        <f t="shared" si="98"/>
        <v>6.1</v>
      </c>
      <c r="DC1100">
        <f t="shared" si="99"/>
        <v>0</v>
      </c>
    </row>
    <row r="1101" spans="1:107">
      <c r="A1101">
        <f>ROW(Source!A1324)</f>
        <v>1324</v>
      </c>
      <c r="B1101">
        <v>33525518</v>
      </c>
      <c r="C1101">
        <v>33622590</v>
      </c>
      <c r="D1101">
        <v>29174567</v>
      </c>
      <c r="E1101">
        <v>1</v>
      </c>
      <c r="F1101">
        <v>1</v>
      </c>
      <c r="G1101">
        <v>1</v>
      </c>
      <c r="H1101">
        <v>2</v>
      </c>
      <c r="I1101" t="s">
        <v>655</v>
      </c>
      <c r="J1101" t="s">
        <v>815</v>
      </c>
      <c r="K1101" t="s">
        <v>657</v>
      </c>
      <c r="L1101">
        <v>1368</v>
      </c>
      <c r="N1101">
        <v>1011</v>
      </c>
      <c r="O1101" t="s">
        <v>585</v>
      </c>
      <c r="P1101" t="s">
        <v>585</v>
      </c>
      <c r="Q1101">
        <v>1</v>
      </c>
      <c r="W1101">
        <v>0</v>
      </c>
      <c r="X1101">
        <v>-240953470</v>
      </c>
      <c r="Y1101">
        <v>2.8</v>
      </c>
      <c r="AA1101">
        <v>0</v>
      </c>
      <c r="AB1101">
        <v>21.3</v>
      </c>
      <c r="AC1101">
        <v>0</v>
      </c>
      <c r="AD1101">
        <v>0</v>
      </c>
      <c r="AE1101">
        <v>0</v>
      </c>
      <c r="AF1101">
        <v>2.7</v>
      </c>
      <c r="AG1101">
        <v>0</v>
      </c>
      <c r="AH1101">
        <v>0</v>
      </c>
      <c r="AI1101">
        <v>1</v>
      </c>
      <c r="AJ1101">
        <v>7.89</v>
      </c>
      <c r="AK1101">
        <v>31.7</v>
      </c>
      <c r="AL1101">
        <v>1</v>
      </c>
      <c r="AN1101">
        <v>0</v>
      </c>
      <c r="AO1101">
        <v>1</v>
      </c>
      <c r="AP1101">
        <v>0</v>
      </c>
      <c r="AQ1101">
        <v>0</v>
      </c>
      <c r="AR1101">
        <v>0</v>
      </c>
      <c r="AS1101" t="s">
        <v>3</v>
      </c>
      <c r="AT1101">
        <v>2.8</v>
      </c>
      <c r="AU1101" t="s">
        <v>3</v>
      </c>
      <c r="AV1101">
        <v>0</v>
      </c>
      <c r="AW1101">
        <v>2</v>
      </c>
      <c r="AX1101">
        <v>34979828</v>
      </c>
      <c r="AY1101">
        <v>1</v>
      </c>
      <c r="AZ1101">
        <v>0</v>
      </c>
      <c r="BA1101">
        <v>1081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Y1101*Source!I1324</f>
        <v>0.18479999999999999</v>
      </c>
      <c r="CY1101">
        <f>AB1101</f>
        <v>21.3</v>
      </c>
      <c r="CZ1101">
        <f>AF1101</f>
        <v>2.7</v>
      </c>
      <c r="DA1101">
        <f>AJ1101</f>
        <v>7.89</v>
      </c>
      <c r="DB1101">
        <f t="shared" si="98"/>
        <v>7.56</v>
      </c>
      <c r="DC1101">
        <f t="shared" si="99"/>
        <v>0</v>
      </c>
    </row>
    <row r="1102" spans="1:107">
      <c r="A1102">
        <f>ROW(Source!A1324)</f>
        <v>1324</v>
      </c>
      <c r="B1102">
        <v>33525518</v>
      </c>
      <c r="C1102">
        <v>33622590</v>
      </c>
      <c r="D1102">
        <v>29174913</v>
      </c>
      <c r="E1102">
        <v>1</v>
      </c>
      <c r="F1102">
        <v>1</v>
      </c>
      <c r="G1102">
        <v>1</v>
      </c>
      <c r="H1102">
        <v>2</v>
      </c>
      <c r="I1102" t="s">
        <v>606</v>
      </c>
      <c r="J1102" t="s">
        <v>607</v>
      </c>
      <c r="K1102" t="s">
        <v>608</v>
      </c>
      <c r="L1102">
        <v>1368</v>
      </c>
      <c r="N1102">
        <v>1011</v>
      </c>
      <c r="O1102" t="s">
        <v>585</v>
      </c>
      <c r="P1102" t="s">
        <v>585</v>
      </c>
      <c r="Q1102">
        <v>1</v>
      </c>
      <c r="W1102">
        <v>0</v>
      </c>
      <c r="X1102">
        <v>458544584</v>
      </c>
      <c r="Y1102">
        <v>0.04</v>
      </c>
      <c r="AA1102">
        <v>0</v>
      </c>
      <c r="AB1102">
        <v>908.31</v>
      </c>
      <c r="AC1102">
        <v>367.72</v>
      </c>
      <c r="AD1102">
        <v>0</v>
      </c>
      <c r="AE1102">
        <v>0</v>
      </c>
      <c r="AF1102">
        <v>87.17</v>
      </c>
      <c r="AG1102">
        <v>11.6</v>
      </c>
      <c r="AH1102">
        <v>0</v>
      </c>
      <c r="AI1102">
        <v>1</v>
      </c>
      <c r="AJ1102">
        <v>10.42</v>
      </c>
      <c r="AK1102">
        <v>31.7</v>
      </c>
      <c r="AL1102">
        <v>1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 t="s">
        <v>3</v>
      </c>
      <c r="AT1102">
        <v>0.04</v>
      </c>
      <c r="AU1102" t="s">
        <v>3</v>
      </c>
      <c r="AV1102">
        <v>0</v>
      </c>
      <c r="AW1102">
        <v>2</v>
      </c>
      <c r="AX1102">
        <v>34979829</v>
      </c>
      <c r="AY1102">
        <v>1</v>
      </c>
      <c r="AZ1102">
        <v>0</v>
      </c>
      <c r="BA1102">
        <v>1082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Y1102*Source!I1324</f>
        <v>2.64E-3</v>
      </c>
      <c r="CY1102">
        <f>AB1102</f>
        <v>908.31</v>
      </c>
      <c r="CZ1102">
        <f>AF1102</f>
        <v>87.17</v>
      </c>
      <c r="DA1102">
        <f>AJ1102</f>
        <v>10.42</v>
      </c>
      <c r="DB1102">
        <f t="shared" si="98"/>
        <v>3.49</v>
      </c>
      <c r="DC1102">
        <f t="shared" si="99"/>
        <v>0.46</v>
      </c>
    </row>
    <row r="1103" spans="1:107">
      <c r="A1103">
        <f>ROW(Source!A1324)</f>
        <v>1324</v>
      </c>
      <c r="B1103">
        <v>33525518</v>
      </c>
      <c r="C1103">
        <v>33622590</v>
      </c>
      <c r="D1103">
        <v>29109298</v>
      </c>
      <c r="E1103">
        <v>1</v>
      </c>
      <c r="F1103">
        <v>1</v>
      </c>
      <c r="G1103">
        <v>1</v>
      </c>
      <c r="H1103">
        <v>3</v>
      </c>
      <c r="I1103" t="s">
        <v>500</v>
      </c>
      <c r="J1103" t="s">
        <v>502</v>
      </c>
      <c r="K1103" t="s">
        <v>501</v>
      </c>
      <c r="L1103">
        <v>1346</v>
      </c>
      <c r="N1103">
        <v>1009</v>
      </c>
      <c r="O1103" t="s">
        <v>191</v>
      </c>
      <c r="P1103" t="s">
        <v>191</v>
      </c>
      <c r="Q1103">
        <v>1</v>
      </c>
      <c r="W1103">
        <v>0</v>
      </c>
      <c r="X1103">
        <v>228780730</v>
      </c>
      <c r="Y1103">
        <v>30</v>
      </c>
      <c r="AA1103">
        <v>104.23</v>
      </c>
      <c r="AB1103">
        <v>0</v>
      </c>
      <c r="AC1103">
        <v>0</v>
      </c>
      <c r="AD1103">
        <v>0</v>
      </c>
      <c r="AE1103">
        <v>15.26</v>
      </c>
      <c r="AF1103">
        <v>0</v>
      </c>
      <c r="AG1103">
        <v>0</v>
      </c>
      <c r="AH1103">
        <v>0</v>
      </c>
      <c r="AI1103">
        <v>6.83</v>
      </c>
      <c r="AJ1103">
        <v>1</v>
      </c>
      <c r="AK1103">
        <v>1</v>
      </c>
      <c r="AL1103">
        <v>1</v>
      </c>
      <c r="AN1103">
        <v>0</v>
      </c>
      <c r="AO1103">
        <v>1</v>
      </c>
      <c r="AP1103">
        <v>0</v>
      </c>
      <c r="AQ1103">
        <v>0</v>
      </c>
      <c r="AR1103">
        <v>0</v>
      </c>
      <c r="AS1103" t="s">
        <v>3</v>
      </c>
      <c r="AT1103">
        <v>30</v>
      </c>
      <c r="AU1103" t="s">
        <v>3</v>
      </c>
      <c r="AV1103">
        <v>0</v>
      </c>
      <c r="AW1103">
        <v>2</v>
      </c>
      <c r="AX1103">
        <v>34979830</v>
      </c>
      <c r="AY1103">
        <v>1</v>
      </c>
      <c r="AZ1103">
        <v>0</v>
      </c>
      <c r="BA1103">
        <v>1083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X1103">
        <f>Y1103*Source!I1324</f>
        <v>1.98</v>
      </c>
      <c r="CY1103">
        <f>AA1103</f>
        <v>104.23</v>
      </c>
      <c r="CZ1103">
        <f>AE1103</f>
        <v>15.26</v>
      </c>
      <c r="DA1103">
        <f>AI1103</f>
        <v>6.83</v>
      </c>
      <c r="DB1103">
        <f t="shared" si="98"/>
        <v>457.8</v>
      </c>
      <c r="DC1103">
        <f t="shared" si="99"/>
        <v>0</v>
      </c>
    </row>
    <row r="1104" spans="1:107">
      <c r="A1104">
        <f>ROW(Source!A1324)</f>
        <v>1324</v>
      </c>
      <c r="B1104">
        <v>33525518</v>
      </c>
      <c r="C1104">
        <v>33622590</v>
      </c>
      <c r="D1104">
        <v>29145316</v>
      </c>
      <c r="E1104">
        <v>1</v>
      </c>
      <c r="F1104">
        <v>1</v>
      </c>
      <c r="G1104">
        <v>1</v>
      </c>
      <c r="H1104">
        <v>3</v>
      </c>
      <c r="I1104" t="s">
        <v>387</v>
      </c>
      <c r="J1104" t="s">
        <v>389</v>
      </c>
      <c r="K1104" t="s">
        <v>388</v>
      </c>
      <c r="L1104">
        <v>1348</v>
      </c>
      <c r="N1104">
        <v>1009</v>
      </c>
      <c r="O1104" t="s">
        <v>28</v>
      </c>
      <c r="P1104" t="s">
        <v>28</v>
      </c>
      <c r="Q1104">
        <v>1000</v>
      </c>
      <c r="W1104">
        <v>1</v>
      </c>
      <c r="X1104">
        <v>-406617202</v>
      </c>
      <c r="Y1104">
        <v>-0.9</v>
      </c>
      <c r="AA1104">
        <v>21576.240000000002</v>
      </c>
      <c r="AB1104">
        <v>0</v>
      </c>
      <c r="AC1104">
        <v>0</v>
      </c>
      <c r="AD1104">
        <v>0</v>
      </c>
      <c r="AE1104">
        <v>11416</v>
      </c>
      <c r="AF1104">
        <v>0</v>
      </c>
      <c r="AG1104">
        <v>0</v>
      </c>
      <c r="AH1104">
        <v>0</v>
      </c>
      <c r="AI1104">
        <v>1.89</v>
      </c>
      <c r="AJ1104">
        <v>1</v>
      </c>
      <c r="AK1104">
        <v>1</v>
      </c>
      <c r="AL1104">
        <v>1</v>
      </c>
      <c r="AN1104">
        <v>0</v>
      </c>
      <c r="AO1104">
        <v>1</v>
      </c>
      <c r="AP1104">
        <v>0</v>
      </c>
      <c r="AQ1104">
        <v>0</v>
      </c>
      <c r="AR1104">
        <v>0</v>
      </c>
      <c r="AS1104" t="s">
        <v>3</v>
      </c>
      <c r="AT1104">
        <v>-0.9</v>
      </c>
      <c r="AU1104" t="s">
        <v>3</v>
      </c>
      <c r="AV1104">
        <v>0</v>
      </c>
      <c r="AW1104">
        <v>2</v>
      </c>
      <c r="AX1104">
        <v>34979831</v>
      </c>
      <c r="AY1104">
        <v>1</v>
      </c>
      <c r="AZ1104">
        <v>6144</v>
      </c>
      <c r="BA1104">
        <v>1084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X1104">
        <f>Y1104*Source!I1324</f>
        <v>-5.9400000000000001E-2</v>
      </c>
      <c r="CY1104">
        <f>AA1104</f>
        <v>21576.240000000002</v>
      </c>
      <c r="CZ1104">
        <f>AE1104</f>
        <v>11416</v>
      </c>
      <c r="DA1104">
        <f>AI1104</f>
        <v>1.89</v>
      </c>
      <c r="DB1104">
        <f t="shared" si="98"/>
        <v>-10274.4</v>
      </c>
      <c r="DC1104">
        <f t="shared" si="99"/>
        <v>0</v>
      </c>
    </row>
    <row r="1105" spans="1:107">
      <c r="A1105">
        <f>ROW(Source!A1324)</f>
        <v>1324</v>
      </c>
      <c r="B1105">
        <v>33525518</v>
      </c>
      <c r="C1105">
        <v>33622590</v>
      </c>
      <c r="D1105">
        <v>29150040</v>
      </c>
      <c r="E1105">
        <v>1</v>
      </c>
      <c r="F1105">
        <v>1</v>
      </c>
      <c r="G1105">
        <v>1</v>
      </c>
      <c r="H1105">
        <v>3</v>
      </c>
      <c r="I1105" t="s">
        <v>592</v>
      </c>
      <c r="J1105" t="s">
        <v>593</v>
      </c>
      <c r="K1105" t="s">
        <v>594</v>
      </c>
      <c r="L1105">
        <v>1339</v>
      </c>
      <c r="N1105">
        <v>1007</v>
      </c>
      <c r="O1105" t="s">
        <v>591</v>
      </c>
      <c r="P1105" t="s">
        <v>591</v>
      </c>
      <c r="Q1105">
        <v>1</v>
      </c>
      <c r="W1105">
        <v>0</v>
      </c>
      <c r="X1105">
        <v>693153122</v>
      </c>
      <c r="Y1105">
        <v>0.17399999999999999</v>
      </c>
      <c r="AA1105">
        <v>22.2</v>
      </c>
      <c r="AB1105">
        <v>0</v>
      </c>
      <c r="AC1105">
        <v>0</v>
      </c>
      <c r="AD1105">
        <v>0</v>
      </c>
      <c r="AE1105">
        <v>2.44</v>
      </c>
      <c r="AF1105">
        <v>0</v>
      </c>
      <c r="AG1105">
        <v>0</v>
      </c>
      <c r="AH1105">
        <v>0</v>
      </c>
      <c r="AI1105">
        <v>9.1</v>
      </c>
      <c r="AJ1105">
        <v>1</v>
      </c>
      <c r="AK1105">
        <v>1</v>
      </c>
      <c r="AL1105">
        <v>1</v>
      </c>
      <c r="AN1105">
        <v>0</v>
      </c>
      <c r="AO1105">
        <v>1</v>
      </c>
      <c r="AP1105">
        <v>0</v>
      </c>
      <c r="AQ1105">
        <v>0</v>
      </c>
      <c r="AR1105">
        <v>0</v>
      </c>
      <c r="AS1105" t="s">
        <v>3</v>
      </c>
      <c r="AT1105">
        <v>0.17399999999999999</v>
      </c>
      <c r="AU1105" t="s">
        <v>3</v>
      </c>
      <c r="AV1105">
        <v>0</v>
      </c>
      <c r="AW1105">
        <v>2</v>
      </c>
      <c r="AX1105">
        <v>34979832</v>
      </c>
      <c r="AY1105">
        <v>1</v>
      </c>
      <c r="AZ1105">
        <v>0</v>
      </c>
      <c r="BA1105">
        <v>1085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X1105">
        <f>Y1105*Source!I1324</f>
        <v>1.1483999999999999E-2</v>
      </c>
      <c r="CY1105">
        <f>AA1105</f>
        <v>22.2</v>
      </c>
      <c r="CZ1105">
        <f>AE1105</f>
        <v>2.44</v>
      </c>
      <c r="DA1105">
        <f>AI1105</f>
        <v>9.1</v>
      </c>
      <c r="DB1105">
        <f t="shared" si="98"/>
        <v>0.42</v>
      </c>
      <c r="DC1105">
        <f t="shared" si="99"/>
        <v>0</v>
      </c>
    </row>
    <row r="1106" spans="1:107">
      <c r="A1106">
        <f>ROW(Source!A1326)</f>
        <v>1326</v>
      </c>
      <c r="B1106">
        <v>33525518</v>
      </c>
      <c r="C1106">
        <v>33622609</v>
      </c>
      <c r="D1106">
        <v>18411117</v>
      </c>
      <c r="E1106">
        <v>1</v>
      </c>
      <c r="F1106">
        <v>1</v>
      </c>
      <c r="G1106">
        <v>1</v>
      </c>
      <c r="H1106">
        <v>1</v>
      </c>
      <c r="I1106" t="s">
        <v>806</v>
      </c>
      <c r="J1106" t="s">
        <v>3</v>
      </c>
      <c r="K1106" t="s">
        <v>807</v>
      </c>
      <c r="L1106">
        <v>1369</v>
      </c>
      <c r="N1106">
        <v>1013</v>
      </c>
      <c r="O1106" t="s">
        <v>579</v>
      </c>
      <c r="P1106" t="s">
        <v>579</v>
      </c>
      <c r="Q1106">
        <v>1</v>
      </c>
      <c r="W1106">
        <v>0</v>
      </c>
      <c r="X1106">
        <v>-1739886638</v>
      </c>
      <c r="Y1106">
        <v>79.81</v>
      </c>
      <c r="AA1106">
        <v>0</v>
      </c>
      <c r="AB1106">
        <v>0</v>
      </c>
      <c r="AC1106">
        <v>0</v>
      </c>
      <c r="AD1106">
        <v>273.5</v>
      </c>
      <c r="AE1106">
        <v>0</v>
      </c>
      <c r="AF1106">
        <v>0</v>
      </c>
      <c r="AG1106">
        <v>0</v>
      </c>
      <c r="AH1106">
        <v>273.5</v>
      </c>
      <c r="AI1106">
        <v>1</v>
      </c>
      <c r="AJ1106">
        <v>1</v>
      </c>
      <c r="AK1106">
        <v>1</v>
      </c>
      <c r="AL1106">
        <v>1</v>
      </c>
      <c r="AN1106">
        <v>0</v>
      </c>
      <c r="AO1106">
        <v>1</v>
      </c>
      <c r="AP1106">
        <v>0</v>
      </c>
      <c r="AQ1106">
        <v>0</v>
      </c>
      <c r="AR1106">
        <v>0</v>
      </c>
      <c r="AS1106" t="s">
        <v>3</v>
      </c>
      <c r="AT1106">
        <v>79.81</v>
      </c>
      <c r="AU1106" t="s">
        <v>3</v>
      </c>
      <c r="AV1106">
        <v>1</v>
      </c>
      <c r="AW1106">
        <v>2</v>
      </c>
      <c r="AX1106">
        <v>34979833</v>
      </c>
      <c r="AY1106">
        <v>1</v>
      </c>
      <c r="AZ1106">
        <v>0</v>
      </c>
      <c r="BA1106">
        <v>1086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X1106">
        <f>Y1106*Source!I1326</f>
        <v>5.2674600000000007</v>
      </c>
      <c r="CY1106">
        <f>AD1106</f>
        <v>273.5</v>
      </c>
      <c r="CZ1106">
        <f>AH1106</f>
        <v>273.5</v>
      </c>
      <c r="DA1106">
        <f>AL1106</f>
        <v>1</v>
      </c>
      <c r="DB1106">
        <f t="shared" si="98"/>
        <v>21828.04</v>
      </c>
      <c r="DC1106">
        <f t="shared" si="99"/>
        <v>0</v>
      </c>
    </row>
    <row r="1107" spans="1:107">
      <c r="A1107">
        <f>ROW(Source!A1326)</f>
        <v>1326</v>
      </c>
      <c r="B1107">
        <v>33525518</v>
      </c>
      <c r="C1107">
        <v>33622609</v>
      </c>
      <c r="D1107">
        <v>121548</v>
      </c>
      <c r="E1107">
        <v>1</v>
      </c>
      <c r="F1107">
        <v>1</v>
      </c>
      <c r="G1107">
        <v>1</v>
      </c>
      <c r="H1107">
        <v>1</v>
      </c>
      <c r="I1107" t="s">
        <v>30</v>
      </c>
      <c r="J1107" t="s">
        <v>3</v>
      </c>
      <c r="K1107" t="s">
        <v>580</v>
      </c>
      <c r="L1107">
        <v>608254</v>
      </c>
      <c r="N1107">
        <v>1013</v>
      </c>
      <c r="O1107" t="s">
        <v>581</v>
      </c>
      <c r="P1107" t="s">
        <v>581</v>
      </c>
      <c r="Q1107">
        <v>1</v>
      </c>
      <c r="W1107">
        <v>0</v>
      </c>
      <c r="X1107">
        <v>-185737400</v>
      </c>
      <c r="Y1107">
        <v>13.84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1</v>
      </c>
      <c r="AJ1107">
        <v>1</v>
      </c>
      <c r="AK1107">
        <v>1</v>
      </c>
      <c r="AL1107">
        <v>1</v>
      </c>
      <c r="AN1107">
        <v>0</v>
      </c>
      <c r="AO1107">
        <v>1</v>
      </c>
      <c r="AP1107">
        <v>0</v>
      </c>
      <c r="AQ1107">
        <v>0</v>
      </c>
      <c r="AR1107">
        <v>0</v>
      </c>
      <c r="AS1107" t="s">
        <v>3</v>
      </c>
      <c r="AT1107">
        <v>13.84</v>
      </c>
      <c r="AU1107" t="s">
        <v>3</v>
      </c>
      <c r="AV1107">
        <v>2</v>
      </c>
      <c r="AW1107">
        <v>2</v>
      </c>
      <c r="AX1107">
        <v>34979834</v>
      </c>
      <c r="AY1107">
        <v>1</v>
      </c>
      <c r="AZ1107">
        <v>0</v>
      </c>
      <c r="BA1107">
        <v>1087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X1107">
        <f>Y1107*Source!I1326</f>
        <v>0.91344000000000003</v>
      </c>
      <c r="CY1107">
        <f>AD1107</f>
        <v>0</v>
      </c>
      <c r="CZ1107">
        <f>AH1107</f>
        <v>0</v>
      </c>
      <c r="DA1107">
        <f>AL1107</f>
        <v>1</v>
      </c>
      <c r="DB1107">
        <f t="shared" si="98"/>
        <v>0</v>
      </c>
      <c r="DC1107">
        <f t="shared" si="99"/>
        <v>0</v>
      </c>
    </row>
    <row r="1108" spans="1:107">
      <c r="A1108">
        <f>ROW(Source!A1326)</f>
        <v>1326</v>
      </c>
      <c r="B1108">
        <v>33525518</v>
      </c>
      <c r="C1108">
        <v>33622609</v>
      </c>
      <c r="D1108">
        <v>29172556</v>
      </c>
      <c r="E1108">
        <v>1</v>
      </c>
      <c r="F1108">
        <v>1</v>
      </c>
      <c r="G1108">
        <v>1</v>
      </c>
      <c r="H1108">
        <v>2</v>
      </c>
      <c r="I1108" t="s">
        <v>582</v>
      </c>
      <c r="J1108" t="s">
        <v>583</v>
      </c>
      <c r="K1108" t="s">
        <v>584</v>
      </c>
      <c r="L1108">
        <v>1368</v>
      </c>
      <c r="N1108">
        <v>1011</v>
      </c>
      <c r="O1108" t="s">
        <v>585</v>
      </c>
      <c r="P1108" t="s">
        <v>585</v>
      </c>
      <c r="Q1108">
        <v>1</v>
      </c>
      <c r="W1108">
        <v>0</v>
      </c>
      <c r="X1108">
        <v>-1302720870</v>
      </c>
      <c r="Y1108">
        <v>0.92</v>
      </c>
      <c r="AA1108">
        <v>0</v>
      </c>
      <c r="AB1108">
        <v>445.46</v>
      </c>
      <c r="AC1108">
        <v>427.95</v>
      </c>
      <c r="AD1108">
        <v>0</v>
      </c>
      <c r="AE1108">
        <v>0</v>
      </c>
      <c r="AF1108">
        <v>31.26</v>
      </c>
      <c r="AG1108">
        <v>13.5</v>
      </c>
      <c r="AH1108">
        <v>0</v>
      </c>
      <c r="AI1108">
        <v>1</v>
      </c>
      <c r="AJ1108">
        <v>14.25</v>
      </c>
      <c r="AK1108">
        <v>31.7</v>
      </c>
      <c r="AL1108">
        <v>1</v>
      </c>
      <c r="AN1108">
        <v>0</v>
      </c>
      <c r="AO1108">
        <v>1</v>
      </c>
      <c r="AP1108">
        <v>0</v>
      </c>
      <c r="AQ1108">
        <v>0</v>
      </c>
      <c r="AR1108">
        <v>0</v>
      </c>
      <c r="AS1108" t="s">
        <v>3</v>
      </c>
      <c r="AT1108">
        <v>0.92</v>
      </c>
      <c r="AU1108" t="s">
        <v>3</v>
      </c>
      <c r="AV1108">
        <v>0</v>
      </c>
      <c r="AW1108">
        <v>2</v>
      </c>
      <c r="AX1108">
        <v>34979835</v>
      </c>
      <c r="AY1108">
        <v>1</v>
      </c>
      <c r="AZ1108">
        <v>0</v>
      </c>
      <c r="BA1108">
        <v>1088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X1108">
        <f>Y1108*Source!I1326</f>
        <v>6.0720000000000003E-2</v>
      </c>
      <c r="CY1108">
        <f>AB1108</f>
        <v>445.46</v>
      </c>
      <c r="CZ1108">
        <f>AF1108</f>
        <v>31.26</v>
      </c>
      <c r="DA1108">
        <f>AJ1108</f>
        <v>14.25</v>
      </c>
      <c r="DB1108">
        <f t="shared" si="98"/>
        <v>28.76</v>
      </c>
      <c r="DC1108">
        <f t="shared" si="99"/>
        <v>12.42</v>
      </c>
    </row>
    <row r="1109" spans="1:107">
      <c r="A1109">
        <f>ROW(Source!A1326)</f>
        <v>1326</v>
      </c>
      <c r="B1109">
        <v>33525518</v>
      </c>
      <c r="C1109">
        <v>33622609</v>
      </c>
      <c r="D1109">
        <v>29172710</v>
      </c>
      <c r="E1109">
        <v>1</v>
      </c>
      <c r="F1109">
        <v>1</v>
      </c>
      <c r="G1109">
        <v>1</v>
      </c>
      <c r="H1109">
        <v>2</v>
      </c>
      <c r="I1109" t="s">
        <v>600</v>
      </c>
      <c r="J1109" t="s">
        <v>601</v>
      </c>
      <c r="K1109" t="s">
        <v>602</v>
      </c>
      <c r="L1109">
        <v>1368</v>
      </c>
      <c r="N1109">
        <v>1011</v>
      </c>
      <c r="O1109" t="s">
        <v>585</v>
      </c>
      <c r="P1109" t="s">
        <v>585</v>
      </c>
      <c r="Q1109">
        <v>1</v>
      </c>
      <c r="W1109">
        <v>0</v>
      </c>
      <c r="X1109">
        <v>-1676841219</v>
      </c>
      <c r="Y1109">
        <v>9.93</v>
      </c>
      <c r="AA1109">
        <v>0</v>
      </c>
      <c r="AB1109">
        <v>522.87</v>
      </c>
      <c r="AC1109">
        <v>318.89999999999998</v>
      </c>
      <c r="AD1109">
        <v>0</v>
      </c>
      <c r="AE1109">
        <v>0</v>
      </c>
      <c r="AF1109">
        <v>46.56</v>
      </c>
      <c r="AG1109">
        <v>10.06</v>
      </c>
      <c r="AH1109">
        <v>0</v>
      </c>
      <c r="AI1109">
        <v>1</v>
      </c>
      <c r="AJ1109">
        <v>11.23</v>
      </c>
      <c r="AK1109">
        <v>31.7</v>
      </c>
      <c r="AL1109">
        <v>1</v>
      </c>
      <c r="AN1109">
        <v>0</v>
      </c>
      <c r="AO1109">
        <v>1</v>
      </c>
      <c r="AP1109">
        <v>0</v>
      </c>
      <c r="AQ1109">
        <v>0</v>
      </c>
      <c r="AR1109">
        <v>0</v>
      </c>
      <c r="AS1109" t="s">
        <v>3</v>
      </c>
      <c r="AT1109">
        <v>9.93</v>
      </c>
      <c r="AU1109" t="s">
        <v>3</v>
      </c>
      <c r="AV1109">
        <v>0</v>
      </c>
      <c r="AW1109">
        <v>2</v>
      </c>
      <c r="AX1109">
        <v>34979836</v>
      </c>
      <c r="AY1109">
        <v>1</v>
      </c>
      <c r="AZ1109">
        <v>0</v>
      </c>
      <c r="BA1109">
        <v>1089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X1109">
        <f>Y1109*Source!I1326</f>
        <v>0.65537999999999996</v>
      </c>
      <c r="CY1109">
        <f>AB1109</f>
        <v>522.87</v>
      </c>
      <c r="CZ1109">
        <f>AF1109</f>
        <v>46.56</v>
      </c>
      <c r="DA1109">
        <f>AJ1109</f>
        <v>11.23</v>
      </c>
      <c r="DB1109">
        <f t="shared" si="98"/>
        <v>462.34</v>
      </c>
      <c r="DC1109">
        <f t="shared" si="99"/>
        <v>99.9</v>
      </c>
    </row>
    <row r="1110" spans="1:107">
      <c r="A1110">
        <f>ROW(Source!A1326)</f>
        <v>1326</v>
      </c>
      <c r="B1110">
        <v>33525518</v>
      </c>
      <c r="C1110">
        <v>33622609</v>
      </c>
      <c r="D1110">
        <v>29173142</v>
      </c>
      <c r="E1110">
        <v>1</v>
      </c>
      <c r="F1110">
        <v>1</v>
      </c>
      <c r="G1110">
        <v>1</v>
      </c>
      <c r="H1110">
        <v>2</v>
      </c>
      <c r="I1110" t="s">
        <v>816</v>
      </c>
      <c r="J1110" t="s">
        <v>817</v>
      </c>
      <c r="K1110" t="s">
        <v>818</v>
      </c>
      <c r="L1110">
        <v>1368</v>
      </c>
      <c r="N1110">
        <v>1011</v>
      </c>
      <c r="O1110" t="s">
        <v>585</v>
      </c>
      <c r="P1110" t="s">
        <v>585</v>
      </c>
      <c r="Q1110">
        <v>1</v>
      </c>
      <c r="W1110">
        <v>0</v>
      </c>
      <c r="X1110">
        <v>1457722446</v>
      </c>
      <c r="Y1110">
        <v>2.99</v>
      </c>
      <c r="AA1110">
        <v>0</v>
      </c>
      <c r="AB1110">
        <v>382.72</v>
      </c>
      <c r="AC1110">
        <v>318.89999999999998</v>
      </c>
      <c r="AD1110">
        <v>0</v>
      </c>
      <c r="AE1110">
        <v>0</v>
      </c>
      <c r="AF1110">
        <v>16.3</v>
      </c>
      <c r="AG1110">
        <v>10.06</v>
      </c>
      <c r="AH1110">
        <v>0</v>
      </c>
      <c r="AI1110">
        <v>1</v>
      </c>
      <c r="AJ1110">
        <v>23.48</v>
      </c>
      <c r="AK1110">
        <v>31.7</v>
      </c>
      <c r="AL1110">
        <v>1</v>
      </c>
      <c r="AN1110">
        <v>0</v>
      </c>
      <c r="AO1110">
        <v>1</v>
      </c>
      <c r="AP1110">
        <v>0</v>
      </c>
      <c r="AQ1110">
        <v>0</v>
      </c>
      <c r="AR1110">
        <v>0</v>
      </c>
      <c r="AS1110" t="s">
        <v>3</v>
      </c>
      <c r="AT1110">
        <v>2.99</v>
      </c>
      <c r="AU1110" t="s">
        <v>3</v>
      </c>
      <c r="AV1110">
        <v>0</v>
      </c>
      <c r="AW1110">
        <v>2</v>
      </c>
      <c r="AX1110">
        <v>34979837</v>
      </c>
      <c r="AY1110">
        <v>1</v>
      </c>
      <c r="AZ1110">
        <v>0</v>
      </c>
      <c r="BA1110">
        <v>1090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X1110">
        <f>Y1110*Source!I1326</f>
        <v>0.19734000000000002</v>
      </c>
      <c r="CY1110">
        <f>AB1110</f>
        <v>382.72</v>
      </c>
      <c r="CZ1110">
        <f>AF1110</f>
        <v>16.3</v>
      </c>
      <c r="DA1110">
        <f>AJ1110</f>
        <v>23.48</v>
      </c>
      <c r="DB1110">
        <f t="shared" si="98"/>
        <v>48.74</v>
      </c>
      <c r="DC1110">
        <f t="shared" si="99"/>
        <v>30.08</v>
      </c>
    </row>
    <row r="1111" spans="1:107">
      <c r="A1111">
        <f>ROW(Source!A1326)</f>
        <v>1326</v>
      </c>
      <c r="B1111">
        <v>33525518</v>
      </c>
      <c r="C1111">
        <v>33622609</v>
      </c>
      <c r="D1111">
        <v>29174145</v>
      </c>
      <c r="E1111">
        <v>1</v>
      </c>
      <c r="F1111">
        <v>1</v>
      </c>
      <c r="G1111">
        <v>1</v>
      </c>
      <c r="H1111">
        <v>2</v>
      </c>
      <c r="I1111" t="s">
        <v>819</v>
      </c>
      <c r="J1111" t="s">
        <v>820</v>
      </c>
      <c r="K1111" t="s">
        <v>821</v>
      </c>
      <c r="L1111">
        <v>1368</v>
      </c>
      <c r="N1111">
        <v>1011</v>
      </c>
      <c r="O1111" t="s">
        <v>585</v>
      </c>
      <c r="P1111" t="s">
        <v>585</v>
      </c>
      <c r="Q1111">
        <v>1</v>
      </c>
      <c r="W1111">
        <v>0</v>
      </c>
      <c r="X1111">
        <v>524901310</v>
      </c>
      <c r="Y1111">
        <v>9.93</v>
      </c>
      <c r="AA1111">
        <v>0</v>
      </c>
      <c r="AB1111">
        <v>46.9</v>
      </c>
      <c r="AC1111">
        <v>0</v>
      </c>
      <c r="AD1111">
        <v>0</v>
      </c>
      <c r="AE1111">
        <v>0</v>
      </c>
      <c r="AF1111">
        <v>7.54</v>
      </c>
      <c r="AG1111">
        <v>0</v>
      </c>
      <c r="AH1111">
        <v>0</v>
      </c>
      <c r="AI1111">
        <v>1</v>
      </c>
      <c r="AJ1111">
        <v>6.22</v>
      </c>
      <c r="AK1111">
        <v>31.7</v>
      </c>
      <c r="AL1111">
        <v>1</v>
      </c>
      <c r="AN1111">
        <v>0</v>
      </c>
      <c r="AO1111">
        <v>1</v>
      </c>
      <c r="AP1111">
        <v>0</v>
      </c>
      <c r="AQ1111">
        <v>0</v>
      </c>
      <c r="AR1111">
        <v>0</v>
      </c>
      <c r="AS1111" t="s">
        <v>3</v>
      </c>
      <c r="AT1111">
        <v>9.93</v>
      </c>
      <c r="AU1111" t="s">
        <v>3</v>
      </c>
      <c r="AV1111">
        <v>0</v>
      </c>
      <c r="AW1111">
        <v>2</v>
      </c>
      <c r="AX1111">
        <v>34979838</v>
      </c>
      <c r="AY1111">
        <v>1</v>
      </c>
      <c r="AZ1111">
        <v>0</v>
      </c>
      <c r="BA1111">
        <v>1091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X1111">
        <f>Y1111*Source!I1326</f>
        <v>0.65537999999999996</v>
      </c>
      <c r="CY1111">
        <f>AB1111</f>
        <v>46.9</v>
      </c>
      <c r="CZ1111">
        <f>AF1111</f>
        <v>7.54</v>
      </c>
      <c r="DA1111">
        <f>AJ1111</f>
        <v>6.22</v>
      </c>
      <c r="DB1111">
        <f t="shared" si="98"/>
        <v>74.87</v>
      </c>
      <c r="DC1111">
        <f t="shared" si="99"/>
        <v>0</v>
      </c>
    </row>
    <row r="1112" spans="1:107">
      <c r="A1112">
        <f>ROW(Source!A1326)</f>
        <v>1326</v>
      </c>
      <c r="B1112">
        <v>33525518</v>
      </c>
      <c r="C1112">
        <v>33622609</v>
      </c>
      <c r="D1112">
        <v>29174913</v>
      </c>
      <c r="E1112">
        <v>1</v>
      </c>
      <c r="F1112">
        <v>1</v>
      </c>
      <c r="G1112">
        <v>1</v>
      </c>
      <c r="H1112">
        <v>2</v>
      </c>
      <c r="I1112" t="s">
        <v>606</v>
      </c>
      <c r="J1112" t="s">
        <v>607</v>
      </c>
      <c r="K1112" t="s">
        <v>608</v>
      </c>
      <c r="L1112">
        <v>1368</v>
      </c>
      <c r="N1112">
        <v>1011</v>
      </c>
      <c r="O1112" t="s">
        <v>585</v>
      </c>
      <c r="P1112" t="s">
        <v>585</v>
      </c>
      <c r="Q1112">
        <v>1</v>
      </c>
      <c r="W1112">
        <v>0</v>
      </c>
      <c r="X1112">
        <v>458544584</v>
      </c>
      <c r="Y1112">
        <v>2.65</v>
      </c>
      <c r="AA1112">
        <v>0</v>
      </c>
      <c r="AB1112">
        <v>908.31</v>
      </c>
      <c r="AC1112">
        <v>367.72</v>
      </c>
      <c r="AD1112">
        <v>0</v>
      </c>
      <c r="AE1112">
        <v>0</v>
      </c>
      <c r="AF1112">
        <v>87.17</v>
      </c>
      <c r="AG1112">
        <v>11.6</v>
      </c>
      <c r="AH1112">
        <v>0</v>
      </c>
      <c r="AI1112">
        <v>1</v>
      </c>
      <c r="AJ1112">
        <v>10.42</v>
      </c>
      <c r="AK1112">
        <v>31.7</v>
      </c>
      <c r="AL1112">
        <v>1</v>
      </c>
      <c r="AN1112">
        <v>0</v>
      </c>
      <c r="AO1112">
        <v>1</v>
      </c>
      <c r="AP1112">
        <v>0</v>
      </c>
      <c r="AQ1112">
        <v>0</v>
      </c>
      <c r="AR1112">
        <v>0</v>
      </c>
      <c r="AS1112" t="s">
        <v>3</v>
      </c>
      <c r="AT1112">
        <v>2.65</v>
      </c>
      <c r="AU1112" t="s">
        <v>3</v>
      </c>
      <c r="AV1112">
        <v>0</v>
      </c>
      <c r="AW1112">
        <v>2</v>
      </c>
      <c r="AX1112">
        <v>34979839</v>
      </c>
      <c r="AY1112">
        <v>1</v>
      </c>
      <c r="AZ1112">
        <v>0</v>
      </c>
      <c r="BA1112">
        <v>1092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X1112">
        <f>Y1112*Source!I1326</f>
        <v>0.1749</v>
      </c>
      <c r="CY1112">
        <f>AB1112</f>
        <v>908.31</v>
      </c>
      <c r="CZ1112">
        <f>AF1112</f>
        <v>87.17</v>
      </c>
      <c r="DA1112">
        <f>AJ1112</f>
        <v>10.42</v>
      </c>
      <c r="DB1112">
        <f t="shared" si="98"/>
        <v>231</v>
      </c>
      <c r="DC1112">
        <f t="shared" si="99"/>
        <v>30.74</v>
      </c>
    </row>
    <row r="1113" spans="1:107">
      <c r="A1113">
        <f>ROW(Source!A1326)</f>
        <v>1326</v>
      </c>
      <c r="B1113">
        <v>33525518</v>
      </c>
      <c r="C1113">
        <v>33622609</v>
      </c>
      <c r="D1113">
        <v>29108452</v>
      </c>
      <c r="E1113">
        <v>1</v>
      </c>
      <c r="F1113">
        <v>1</v>
      </c>
      <c r="G1113">
        <v>1</v>
      </c>
      <c r="H1113">
        <v>3</v>
      </c>
      <c r="I1113" t="s">
        <v>822</v>
      </c>
      <c r="J1113" t="s">
        <v>823</v>
      </c>
      <c r="K1113" t="s">
        <v>824</v>
      </c>
      <c r="L1113">
        <v>1348</v>
      </c>
      <c r="N1113">
        <v>1009</v>
      </c>
      <c r="O1113" t="s">
        <v>28</v>
      </c>
      <c r="P1113" t="s">
        <v>28</v>
      </c>
      <c r="Q1113">
        <v>1000</v>
      </c>
      <c r="W1113">
        <v>0</v>
      </c>
      <c r="X1113">
        <v>644401374</v>
      </c>
      <c r="Y1113">
        <v>0.1</v>
      </c>
      <c r="AA1113">
        <v>64927.15</v>
      </c>
      <c r="AB1113">
        <v>0</v>
      </c>
      <c r="AC1113">
        <v>0</v>
      </c>
      <c r="AD1113">
        <v>0</v>
      </c>
      <c r="AE1113">
        <v>12485.99</v>
      </c>
      <c r="AF1113">
        <v>0</v>
      </c>
      <c r="AG1113">
        <v>0</v>
      </c>
      <c r="AH1113">
        <v>0</v>
      </c>
      <c r="AI1113">
        <v>5.2</v>
      </c>
      <c r="AJ1113">
        <v>1</v>
      </c>
      <c r="AK1113">
        <v>1</v>
      </c>
      <c r="AL1113">
        <v>1</v>
      </c>
      <c r="AN1113">
        <v>0</v>
      </c>
      <c r="AO1113">
        <v>1</v>
      </c>
      <c r="AP1113">
        <v>0</v>
      </c>
      <c r="AQ1113">
        <v>0</v>
      </c>
      <c r="AR1113">
        <v>0</v>
      </c>
      <c r="AS1113" t="s">
        <v>3</v>
      </c>
      <c r="AT1113">
        <v>0.1</v>
      </c>
      <c r="AU1113" t="s">
        <v>3</v>
      </c>
      <c r="AV1113">
        <v>0</v>
      </c>
      <c r="AW1113">
        <v>2</v>
      </c>
      <c r="AX1113">
        <v>34979840</v>
      </c>
      <c r="AY1113">
        <v>1</v>
      </c>
      <c r="AZ1113">
        <v>0</v>
      </c>
      <c r="BA1113">
        <v>1093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X1113">
        <f>Y1113*Source!I1326</f>
        <v>6.6000000000000008E-3</v>
      </c>
      <c r="CY1113">
        <f>AA1113</f>
        <v>64927.15</v>
      </c>
      <c r="CZ1113">
        <f>AE1113</f>
        <v>12485.99</v>
      </c>
      <c r="DA1113">
        <f>AI1113</f>
        <v>5.2</v>
      </c>
      <c r="DB1113">
        <f t="shared" si="98"/>
        <v>1248.5999999999999</v>
      </c>
      <c r="DC1113">
        <f t="shared" si="99"/>
        <v>0</v>
      </c>
    </row>
    <row r="1114" spans="1:107">
      <c r="A1114">
        <f>ROW(Source!A1326)</f>
        <v>1326</v>
      </c>
      <c r="B1114">
        <v>33525518</v>
      </c>
      <c r="C1114">
        <v>33622609</v>
      </c>
      <c r="D1114">
        <v>29109244</v>
      </c>
      <c r="E1114">
        <v>1</v>
      </c>
      <c r="F1114">
        <v>1</v>
      </c>
      <c r="G1114">
        <v>1</v>
      </c>
      <c r="H1114">
        <v>3</v>
      </c>
      <c r="I1114" t="s">
        <v>390</v>
      </c>
      <c r="J1114" t="s">
        <v>392</v>
      </c>
      <c r="K1114" t="s">
        <v>391</v>
      </c>
      <c r="L1114">
        <v>1348</v>
      </c>
      <c r="N1114">
        <v>1009</v>
      </c>
      <c r="O1114" t="s">
        <v>28</v>
      </c>
      <c r="P1114" t="s">
        <v>28</v>
      </c>
      <c r="Q1114">
        <v>1000</v>
      </c>
      <c r="W1114">
        <v>1</v>
      </c>
      <c r="X1114">
        <v>-84705230</v>
      </c>
      <c r="Y1114">
        <v>-1.67</v>
      </c>
      <c r="AA1114">
        <v>10992</v>
      </c>
      <c r="AB1114">
        <v>0</v>
      </c>
      <c r="AC1114">
        <v>0</v>
      </c>
      <c r="AD1114">
        <v>0</v>
      </c>
      <c r="AE1114">
        <v>600</v>
      </c>
      <c r="AF1114">
        <v>0</v>
      </c>
      <c r="AG1114">
        <v>0</v>
      </c>
      <c r="AH1114">
        <v>0</v>
      </c>
      <c r="AI1114">
        <v>18.32</v>
      </c>
      <c r="AJ1114">
        <v>1</v>
      </c>
      <c r="AK1114">
        <v>1</v>
      </c>
      <c r="AL1114">
        <v>1</v>
      </c>
      <c r="AN1114">
        <v>0</v>
      </c>
      <c r="AO1114">
        <v>1</v>
      </c>
      <c r="AP1114">
        <v>0</v>
      </c>
      <c r="AQ1114">
        <v>0</v>
      </c>
      <c r="AR1114">
        <v>0</v>
      </c>
      <c r="AS1114" t="s">
        <v>3</v>
      </c>
      <c r="AT1114">
        <v>-1.67</v>
      </c>
      <c r="AU1114" t="s">
        <v>3</v>
      </c>
      <c r="AV1114">
        <v>0</v>
      </c>
      <c r="AW1114">
        <v>2</v>
      </c>
      <c r="AX1114">
        <v>34979841</v>
      </c>
      <c r="AY1114">
        <v>1</v>
      </c>
      <c r="AZ1114">
        <v>6144</v>
      </c>
      <c r="BA1114">
        <v>1094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X1114">
        <f>Y1114*Source!I1326</f>
        <v>-0.11022</v>
      </c>
      <c r="CY1114">
        <f>AA1114</f>
        <v>10992</v>
      </c>
      <c r="CZ1114">
        <f>AE1114</f>
        <v>600</v>
      </c>
      <c r="DA1114">
        <f>AI1114</f>
        <v>18.32</v>
      </c>
      <c r="DB1114">
        <f t="shared" si="98"/>
        <v>-1002</v>
      </c>
      <c r="DC1114">
        <f t="shared" si="99"/>
        <v>0</v>
      </c>
    </row>
    <row r="1115" spans="1:107">
      <c r="A1115">
        <f>ROW(Source!A1326)</f>
        <v>1326</v>
      </c>
      <c r="B1115">
        <v>33525518</v>
      </c>
      <c r="C1115">
        <v>33622609</v>
      </c>
      <c r="D1115">
        <v>29110564</v>
      </c>
      <c r="E1115">
        <v>1</v>
      </c>
      <c r="F1115">
        <v>1</v>
      </c>
      <c r="G1115">
        <v>1</v>
      </c>
      <c r="H1115">
        <v>3</v>
      </c>
      <c r="I1115" t="s">
        <v>393</v>
      </c>
      <c r="J1115" t="s">
        <v>395</v>
      </c>
      <c r="K1115" t="s">
        <v>394</v>
      </c>
      <c r="L1115">
        <v>1348</v>
      </c>
      <c r="N1115">
        <v>1009</v>
      </c>
      <c r="O1115" t="s">
        <v>28</v>
      </c>
      <c r="P1115" t="s">
        <v>28</v>
      </c>
      <c r="Q1115">
        <v>1000</v>
      </c>
      <c r="W1115">
        <v>1</v>
      </c>
      <c r="X1115">
        <v>2028656298</v>
      </c>
      <c r="Y1115">
        <v>-3.2000000000000001E-2</v>
      </c>
      <c r="AA1115">
        <v>81217.62</v>
      </c>
      <c r="AB1115">
        <v>0</v>
      </c>
      <c r="AC1115">
        <v>0</v>
      </c>
      <c r="AD1115">
        <v>0</v>
      </c>
      <c r="AE1115">
        <v>13673</v>
      </c>
      <c r="AF1115">
        <v>0</v>
      </c>
      <c r="AG1115">
        <v>0</v>
      </c>
      <c r="AH1115">
        <v>0</v>
      </c>
      <c r="AI1115">
        <v>5.94</v>
      </c>
      <c r="AJ1115">
        <v>1</v>
      </c>
      <c r="AK1115">
        <v>1</v>
      </c>
      <c r="AL1115">
        <v>1</v>
      </c>
      <c r="AN1115">
        <v>0</v>
      </c>
      <c r="AO1115">
        <v>1</v>
      </c>
      <c r="AP1115">
        <v>0</v>
      </c>
      <c r="AQ1115">
        <v>0</v>
      </c>
      <c r="AR1115">
        <v>0</v>
      </c>
      <c r="AS1115" t="s">
        <v>3</v>
      </c>
      <c r="AT1115">
        <v>-3.2000000000000001E-2</v>
      </c>
      <c r="AU1115" t="s">
        <v>3</v>
      </c>
      <c r="AV1115">
        <v>0</v>
      </c>
      <c r="AW1115">
        <v>2</v>
      </c>
      <c r="AX1115">
        <v>34979842</v>
      </c>
      <c r="AY1115">
        <v>1</v>
      </c>
      <c r="AZ1115">
        <v>6144</v>
      </c>
      <c r="BA1115">
        <v>1095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X1115">
        <f>Y1115*Source!I1326</f>
        <v>-2.1120000000000002E-3</v>
      </c>
      <c r="CY1115">
        <f>AA1115</f>
        <v>81217.62</v>
      </c>
      <c r="CZ1115">
        <f>AE1115</f>
        <v>13673</v>
      </c>
      <c r="DA1115">
        <f>AI1115</f>
        <v>5.94</v>
      </c>
      <c r="DB1115">
        <f t="shared" si="98"/>
        <v>-437.54</v>
      </c>
      <c r="DC1115">
        <f t="shared" si="99"/>
        <v>0</v>
      </c>
    </row>
    <row r="1116" spans="1:107">
      <c r="A1116">
        <f>ROW(Source!A1326)</f>
        <v>1326</v>
      </c>
      <c r="B1116">
        <v>33525518</v>
      </c>
      <c r="C1116">
        <v>33622609</v>
      </c>
      <c r="D1116">
        <v>29149608</v>
      </c>
      <c r="E1116">
        <v>1</v>
      </c>
      <c r="F1116">
        <v>1</v>
      </c>
      <c r="G1116">
        <v>1</v>
      </c>
      <c r="H1116">
        <v>3</v>
      </c>
      <c r="I1116" t="s">
        <v>825</v>
      </c>
      <c r="J1116" t="s">
        <v>826</v>
      </c>
      <c r="K1116" t="s">
        <v>827</v>
      </c>
      <c r="L1116">
        <v>1339</v>
      </c>
      <c r="N1116">
        <v>1007</v>
      </c>
      <c r="O1116" t="s">
        <v>591</v>
      </c>
      <c r="P1116" t="s">
        <v>591</v>
      </c>
      <c r="Q1116">
        <v>1</v>
      </c>
      <c r="W1116">
        <v>0</v>
      </c>
      <c r="X1116">
        <v>-1660702446</v>
      </c>
      <c r="Y1116">
        <v>2.3199999999999998</v>
      </c>
      <c r="AA1116">
        <v>556.47</v>
      </c>
      <c r="AB1116">
        <v>0</v>
      </c>
      <c r="AC1116">
        <v>0</v>
      </c>
      <c r="AD1116">
        <v>0</v>
      </c>
      <c r="AE1116">
        <v>55.26</v>
      </c>
      <c r="AF1116">
        <v>0</v>
      </c>
      <c r="AG1116">
        <v>0</v>
      </c>
      <c r="AH1116">
        <v>0</v>
      </c>
      <c r="AI1116">
        <v>10.07</v>
      </c>
      <c r="AJ1116">
        <v>1</v>
      </c>
      <c r="AK1116">
        <v>1</v>
      </c>
      <c r="AL1116">
        <v>1</v>
      </c>
      <c r="AN1116">
        <v>0</v>
      </c>
      <c r="AO1116">
        <v>1</v>
      </c>
      <c r="AP1116">
        <v>0</v>
      </c>
      <c r="AQ1116">
        <v>0</v>
      </c>
      <c r="AR1116">
        <v>0</v>
      </c>
      <c r="AS1116" t="s">
        <v>3</v>
      </c>
      <c r="AT1116">
        <v>2.3199999999999998</v>
      </c>
      <c r="AU1116" t="s">
        <v>3</v>
      </c>
      <c r="AV1116">
        <v>0</v>
      </c>
      <c r="AW1116">
        <v>2</v>
      </c>
      <c r="AX1116">
        <v>34979843</v>
      </c>
      <c r="AY1116">
        <v>1</v>
      </c>
      <c r="AZ1116">
        <v>0</v>
      </c>
      <c r="BA1116">
        <v>1096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X1116">
        <f>Y1116*Source!I1326</f>
        <v>0.15312000000000001</v>
      </c>
      <c r="CY1116">
        <f>AA1116</f>
        <v>556.47</v>
      </c>
      <c r="CZ1116">
        <f>AE1116</f>
        <v>55.26</v>
      </c>
      <c r="DA1116">
        <f>AI1116</f>
        <v>10.07</v>
      </c>
      <c r="DB1116">
        <f t="shared" si="98"/>
        <v>128.19999999999999</v>
      </c>
      <c r="DC1116">
        <f t="shared" si="99"/>
        <v>0</v>
      </c>
    </row>
    <row r="1117" spans="1:107">
      <c r="A1117">
        <f>ROW(Source!A1326)</f>
        <v>1326</v>
      </c>
      <c r="B1117">
        <v>33525518</v>
      </c>
      <c r="C1117">
        <v>33622609</v>
      </c>
      <c r="D1117">
        <v>29150040</v>
      </c>
      <c r="E1117">
        <v>1</v>
      </c>
      <c r="F1117">
        <v>1</v>
      </c>
      <c r="G1117">
        <v>1</v>
      </c>
      <c r="H1117">
        <v>3</v>
      </c>
      <c r="I1117" t="s">
        <v>592</v>
      </c>
      <c r="J1117" t="s">
        <v>593</v>
      </c>
      <c r="K1117" t="s">
        <v>594</v>
      </c>
      <c r="L1117">
        <v>1339</v>
      </c>
      <c r="N1117">
        <v>1007</v>
      </c>
      <c r="O1117" t="s">
        <v>591</v>
      </c>
      <c r="P1117" t="s">
        <v>591</v>
      </c>
      <c r="Q1117">
        <v>1</v>
      </c>
      <c r="W1117">
        <v>0</v>
      </c>
      <c r="X1117">
        <v>693153122</v>
      </c>
      <c r="Y1117">
        <v>0.73899999999999999</v>
      </c>
      <c r="AA1117">
        <v>22.2</v>
      </c>
      <c r="AB1117">
        <v>0</v>
      </c>
      <c r="AC1117">
        <v>0</v>
      </c>
      <c r="AD1117">
        <v>0</v>
      </c>
      <c r="AE1117">
        <v>2.44</v>
      </c>
      <c r="AF1117">
        <v>0</v>
      </c>
      <c r="AG1117">
        <v>0</v>
      </c>
      <c r="AH1117">
        <v>0</v>
      </c>
      <c r="AI1117">
        <v>9.1</v>
      </c>
      <c r="AJ1117">
        <v>1</v>
      </c>
      <c r="AK1117">
        <v>1</v>
      </c>
      <c r="AL1117">
        <v>1</v>
      </c>
      <c r="AN1117">
        <v>0</v>
      </c>
      <c r="AO1117">
        <v>1</v>
      </c>
      <c r="AP1117">
        <v>0</v>
      </c>
      <c r="AQ1117">
        <v>0</v>
      </c>
      <c r="AR1117">
        <v>0</v>
      </c>
      <c r="AS1117" t="s">
        <v>3</v>
      </c>
      <c r="AT1117">
        <v>0.73899999999999999</v>
      </c>
      <c r="AU1117" t="s">
        <v>3</v>
      </c>
      <c r="AV1117">
        <v>0</v>
      </c>
      <c r="AW1117">
        <v>2</v>
      </c>
      <c r="AX1117">
        <v>34979844</v>
      </c>
      <c r="AY1117">
        <v>1</v>
      </c>
      <c r="AZ1117">
        <v>0</v>
      </c>
      <c r="BA1117">
        <v>1097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X1117">
        <f>Y1117*Source!I1326</f>
        <v>4.8774000000000005E-2</v>
      </c>
      <c r="CY1117">
        <f>AA1117</f>
        <v>22.2</v>
      </c>
      <c r="CZ1117">
        <f>AE1117</f>
        <v>2.44</v>
      </c>
      <c r="DA1117">
        <f>AI1117</f>
        <v>9.1</v>
      </c>
      <c r="DB1117">
        <f t="shared" si="98"/>
        <v>1.8</v>
      </c>
      <c r="DC1117">
        <f t="shared" si="99"/>
        <v>0</v>
      </c>
    </row>
    <row r="1118" spans="1:107">
      <c r="A1118">
        <f>ROW(Source!A1329)</f>
        <v>1329</v>
      </c>
      <c r="B1118">
        <v>33525518</v>
      </c>
      <c r="C1118">
        <v>33622691</v>
      </c>
      <c r="D1118">
        <v>31427453</v>
      </c>
      <c r="E1118">
        <v>1</v>
      </c>
      <c r="F1118">
        <v>1</v>
      </c>
      <c r="G1118">
        <v>1</v>
      </c>
      <c r="H1118">
        <v>1</v>
      </c>
      <c r="I1118" t="s">
        <v>828</v>
      </c>
      <c r="J1118" t="s">
        <v>3</v>
      </c>
      <c r="K1118" t="s">
        <v>829</v>
      </c>
      <c r="L1118">
        <v>1369</v>
      </c>
      <c r="N1118">
        <v>1013</v>
      </c>
      <c r="O1118" t="s">
        <v>579</v>
      </c>
      <c r="P1118" t="s">
        <v>579</v>
      </c>
      <c r="Q1118">
        <v>1</v>
      </c>
      <c r="W1118">
        <v>0</v>
      </c>
      <c r="X1118">
        <v>1499813984</v>
      </c>
      <c r="Y1118">
        <v>76.63</v>
      </c>
      <c r="AA1118">
        <v>0</v>
      </c>
      <c r="AB1118">
        <v>0</v>
      </c>
      <c r="AC1118">
        <v>0</v>
      </c>
      <c r="AD1118">
        <v>248.48</v>
      </c>
      <c r="AE1118">
        <v>0</v>
      </c>
      <c r="AF1118">
        <v>0</v>
      </c>
      <c r="AG1118">
        <v>0</v>
      </c>
      <c r="AH1118">
        <v>248.48</v>
      </c>
      <c r="AI1118">
        <v>1</v>
      </c>
      <c r="AJ1118">
        <v>1</v>
      </c>
      <c r="AK1118">
        <v>1</v>
      </c>
      <c r="AL1118">
        <v>1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 t="s">
        <v>3</v>
      </c>
      <c r="AT1118">
        <v>76.63</v>
      </c>
      <c r="AU1118" t="s">
        <v>3</v>
      </c>
      <c r="AV1118">
        <v>1</v>
      </c>
      <c r="AW1118">
        <v>2</v>
      </c>
      <c r="AX1118">
        <v>34979845</v>
      </c>
      <c r="AY1118">
        <v>1</v>
      </c>
      <c r="AZ1118">
        <v>0</v>
      </c>
      <c r="BA1118">
        <v>1098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X1118">
        <f>Y1118*Source!I1329</f>
        <v>5.0575799999999997</v>
      </c>
      <c r="CY1118">
        <f>AD1118</f>
        <v>248.48</v>
      </c>
      <c r="CZ1118">
        <f>AH1118</f>
        <v>248.48</v>
      </c>
      <c r="DA1118">
        <f>AL1118</f>
        <v>1</v>
      </c>
      <c r="DB1118">
        <f t="shared" si="98"/>
        <v>19041.02</v>
      </c>
      <c r="DC1118">
        <f t="shared" si="99"/>
        <v>0</v>
      </c>
    </row>
    <row r="1119" spans="1:107">
      <c r="A1119">
        <f>ROW(Source!A1329)</f>
        <v>1329</v>
      </c>
      <c r="B1119">
        <v>33525518</v>
      </c>
      <c r="C1119">
        <v>33622691</v>
      </c>
      <c r="D1119">
        <v>121548</v>
      </c>
      <c r="E1119">
        <v>1</v>
      </c>
      <c r="F1119">
        <v>1</v>
      </c>
      <c r="G1119">
        <v>1</v>
      </c>
      <c r="H1119">
        <v>1</v>
      </c>
      <c r="I1119" t="s">
        <v>30</v>
      </c>
      <c r="J1119" t="s">
        <v>3</v>
      </c>
      <c r="K1119" t="s">
        <v>580</v>
      </c>
      <c r="L1119">
        <v>608254</v>
      </c>
      <c r="N1119">
        <v>1013</v>
      </c>
      <c r="O1119" t="s">
        <v>581</v>
      </c>
      <c r="P1119" t="s">
        <v>581</v>
      </c>
      <c r="Q1119">
        <v>1</v>
      </c>
      <c r="W1119">
        <v>0</v>
      </c>
      <c r="X1119">
        <v>-185737400</v>
      </c>
      <c r="Y1119">
        <v>4.22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1</v>
      </c>
      <c r="AJ1119">
        <v>1</v>
      </c>
      <c r="AK1119">
        <v>1</v>
      </c>
      <c r="AL1119">
        <v>1</v>
      </c>
      <c r="AN1119">
        <v>0</v>
      </c>
      <c r="AO1119">
        <v>1</v>
      </c>
      <c r="AP1119">
        <v>0</v>
      </c>
      <c r="AQ1119">
        <v>0</v>
      </c>
      <c r="AR1119">
        <v>0</v>
      </c>
      <c r="AS1119" t="s">
        <v>3</v>
      </c>
      <c r="AT1119">
        <v>4.22</v>
      </c>
      <c r="AU1119" t="s">
        <v>3</v>
      </c>
      <c r="AV1119">
        <v>2</v>
      </c>
      <c r="AW1119">
        <v>2</v>
      </c>
      <c r="AX1119">
        <v>34979846</v>
      </c>
      <c r="AY1119">
        <v>1</v>
      </c>
      <c r="AZ1119">
        <v>0</v>
      </c>
      <c r="BA1119">
        <v>1099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X1119">
        <f>Y1119*Source!I1329</f>
        <v>0.27851999999999999</v>
      </c>
      <c r="CY1119">
        <f>AD1119</f>
        <v>0</v>
      </c>
      <c r="CZ1119">
        <f>AH1119</f>
        <v>0</v>
      </c>
      <c r="DA1119">
        <f>AL1119</f>
        <v>1</v>
      </c>
      <c r="DB1119">
        <f t="shared" si="98"/>
        <v>0</v>
      </c>
      <c r="DC1119">
        <f t="shared" si="99"/>
        <v>0</v>
      </c>
    </row>
    <row r="1120" spans="1:107">
      <c r="A1120">
        <f>ROW(Source!A1329)</f>
        <v>1329</v>
      </c>
      <c r="B1120">
        <v>33525518</v>
      </c>
      <c r="C1120">
        <v>33622691</v>
      </c>
      <c r="D1120">
        <v>31425428</v>
      </c>
      <c r="E1120">
        <v>1</v>
      </c>
      <c r="F1120">
        <v>1</v>
      </c>
      <c r="G1120">
        <v>1</v>
      </c>
      <c r="H1120">
        <v>2</v>
      </c>
      <c r="I1120" t="s">
        <v>830</v>
      </c>
      <c r="J1120" t="s">
        <v>831</v>
      </c>
      <c r="K1120" t="s">
        <v>832</v>
      </c>
      <c r="L1120">
        <v>1368</v>
      </c>
      <c r="N1120">
        <v>1011</v>
      </c>
      <c r="O1120" t="s">
        <v>585</v>
      </c>
      <c r="P1120" t="s">
        <v>585</v>
      </c>
      <c r="Q1120">
        <v>1</v>
      </c>
      <c r="W1120">
        <v>0</v>
      </c>
      <c r="X1120">
        <v>-112483710</v>
      </c>
      <c r="Y1120">
        <v>0.36</v>
      </c>
      <c r="AA1120">
        <v>0</v>
      </c>
      <c r="AB1120">
        <v>869.04</v>
      </c>
      <c r="AC1120">
        <v>318.89999999999998</v>
      </c>
      <c r="AD1120">
        <v>0</v>
      </c>
      <c r="AE1120">
        <v>0</v>
      </c>
      <c r="AF1120">
        <v>99.89</v>
      </c>
      <c r="AG1120">
        <v>10.06</v>
      </c>
      <c r="AH1120">
        <v>0</v>
      </c>
      <c r="AI1120">
        <v>1</v>
      </c>
      <c r="AJ1120">
        <v>8.6999999999999993</v>
      </c>
      <c r="AK1120">
        <v>31.7</v>
      </c>
      <c r="AL1120">
        <v>1</v>
      </c>
      <c r="AN1120">
        <v>0</v>
      </c>
      <c r="AO1120">
        <v>1</v>
      </c>
      <c r="AP1120">
        <v>0</v>
      </c>
      <c r="AQ1120">
        <v>0</v>
      </c>
      <c r="AR1120">
        <v>0</v>
      </c>
      <c r="AS1120" t="s">
        <v>3</v>
      </c>
      <c r="AT1120">
        <v>0.36</v>
      </c>
      <c r="AU1120" t="s">
        <v>3</v>
      </c>
      <c r="AV1120">
        <v>0</v>
      </c>
      <c r="AW1120">
        <v>2</v>
      </c>
      <c r="AX1120">
        <v>34979847</v>
      </c>
      <c r="AY1120">
        <v>1</v>
      </c>
      <c r="AZ1120">
        <v>0</v>
      </c>
      <c r="BA1120">
        <v>1100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X1120">
        <f>Y1120*Source!I1329</f>
        <v>2.376E-2</v>
      </c>
      <c r="CY1120">
        <f>AB1120</f>
        <v>869.04</v>
      </c>
      <c r="CZ1120">
        <f>AF1120</f>
        <v>99.89</v>
      </c>
      <c r="DA1120">
        <f>AJ1120</f>
        <v>8.6999999999999993</v>
      </c>
      <c r="DB1120">
        <f t="shared" si="98"/>
        <v>35.96</v>
      </c>
      <c r="DC1120">
        <f t="shared" si="99"/>
        <v>3.62</v>
      </c>
    </row>
    <row r="1121" spans="1:107">
      <c r="A1121">
        <f>ROW(Source!A1329)</f>
        <v>1329</v>
      </c>
      <c r="B1121">
        <v>33525518</v>
      </c>
      <c r="C1121">
        <v>33622691</v>
      </c>
      <c r="D1121">
        <v>31425452</v>
      </c>
      <c r="E1121">
        <v>1</v>
      </c>
      <c r="F1121">
        <v>1</v>
      </c>
      <c r="G1121">
        <v>1</v>
      </c>
      <c r="H1121">
        <v>2</v>
      </c>
      <c r="I1121" t="s">
        <v>833</v>
      </c>
      <c r="J1121" t="s">
        <v>834</v>
      </c>
      <c r="K1121" t="s">
        <v>835</v>
      </c>
      <c r="L1121">
        <v>1368</v>
      </c>
      <c r="N1121">
        <v>1011</v>
      </c>
      <c r="O1121" t="s">
        <v>585</v>
      </c>
      <c r="P1121" t="s">
        <v>585</v>
      </c>
      <c r="Q1121">
        <v>1</v>
      </c>
      <c r="W1121">
        <v>0</v>
      </c>
      <c r="X1121">
        <v>207395749</v>
      </c>
      <c r="Y1121">
        <v>2.2999999999999998</v>
      </c>
      <c r="AA1121">
        <v>0</v>
      </c>
      <c r="AB1121">
        <v>417.74</v>
      </c>
      <c r="AC1121">
        <v>367.72</v>
      </c>
      <c r="AD1121">
        <v>0</v>
      </c>
      <c r="AE1121">
        <v>0</v>
      </c>
      <c r="AF1121">
        <v>29.46</v>
      </c>
      <c r="AG1121">
        <v>11.6</v>
      </c>
      <c r="AH1121">
        <v>0</v>
      </c>
      <c r="AI1121">
        <v>1</v>
      </c>
      <c r="AJ1121">
        <v>14.18</v>
      </c>
      <c r="AK1121">
        <v>31.7</v>
      </c>
      <c r="AL1121">
        <v>1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 t="s">
        <v>3</v>
      </c>
      <c r="AT1121">
        <v>2.2999999999999998</v>
      </c>
      <c r="AU1121" t="s">
        <v>3</v>
      </c>
      <c r="AV1121">
        <v>0</v>
      </c>
      <c r="AW1121">
        <v>2</v>
      </c>
      <c r="AX1121">
        <v>34979848</v>
      </c>
      <c r="AY1121">
        <v>1</v>
      </c>
      <c r="AZ1121">
        <v>0</v>
      </c>
      <c r="BA1121">
        <v>1101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X1121">
        <f>Y1121*Source!I1329</f>
        <v>0.15179999999999999</v>
      </c>
      <c r="CY1121">
        <f>AB1121</f>
        <v>417.74</v>
      </c>
      <c r="CZ1121">
        <f>AF1121</f>
        <v>29.46</v>
      </c>
      <c r="DA1121">
        <f>AJ1121</f>
        <v>14.18</v>
      </c>
      <c r="DB1121">
        <f t="shared" si="98"/>
        <v>67.760000000000005</v>
      </c>
      <c r="DC1121">
        <f t="shared" si="99"/>
        <v>26.68</v>
      </c>
    </row>
    <row r="1122" spans="1:107">
      <c r="A1122">
        <f>ROW(Source!A1329)</f>
        <v>1329</v>
      </c>
      <c r="B1122">
        <v>33525518</v>
      </c>
      <c r="C1122">
        <v>33622691</v>
      </c>
      <c r="D1122">
        <v>31425505</v>
      </c>
      <c r="E1122">
        <v>1</v>
      </c>
      <c r="F1122">
        <v>1</v>
      </c>
      <c r="G1122">
        <v>1</v>
      </c>
      <c r="H1122">
        <v>2</v>
      </c>
      <c r="I1122" t="s">
        <v>836</v>
      </c>
      <c r="J1122" t="s">
        <v>837</v>
      </c>
      <c r="K1122" t="s">
        <v>838</v>
      </c>
      <c r="L1122">
        <v>1368</v>
      </c>
      <c r="N1122">
        <v>1011</v>
      </c>
      <c r="O1122" t="s">
        <v>585</v>
      </c>
      <c r="P1122" t="s">
        <v>585</v>
      </c>
      <c r="Q1122">
        <v>1</v>
      </c>
      <c r="W1122">
        <v>0</v>
      </c>
      <c r="X1122">
        <v>-1636209361</v>
      </c>
      <c r="Y1122">
        <v>1.56</v>
      </c>
      <c r="AA1122">
        <v>0</v>
      </c>
      <c r="AB1122">
        <v>347.82</v>
      </c>
      <c r="AC1122">
        <v>318.89999999999998</v>
      </c>
      <c r="AD1122">
        <v>0</v>
      </c>
      <c r="AE1122">
        <v>0</v>
      </c>
      <c r="AF1122">
        <v>12.4</v>
      </c>
      <c r="AG1122">
        <v>10.06</v>
      </c>
      <c r="AH1122">
        <v>0</v>
      </c>
      <c r="AI1122">
        <v>1</v>
      </c>
      <c r="AJ1122">
        <v>28.05</v>
      </c>
      <c r="AK1122">
        <v>31.7</v>
      </c>
      <c r="AL1122">
        <v>1</v>
      </c>
      <c r="AN1122">
        <v>0</v>
      </c>
      <c r="AO1122">
        <v>1</v>
      </c>
      <c r="AP1122">
        <v>0</v>
      </c>
      <c r="AQ1122">
        <v>0</v>
      </c>
      <c r="AR1122">
        <v>0</v>
      </c>
      <c r="AS1122" t="s">
        <v>3</v>
      </c>
      <c r="AT1122">
        <v>1.56</v>
      </c>
      <c r="AU1122" t="s">
        <v>3</v>
      </c>
      <c r="AV1122">
        <v>0</v>
      </c>
      <c r="AW1122">
        <v>2</v>
      </c>
      <c r="AX1122">
        <v>34979849</v>
      </c>
      <c r="AY1122">
        <v>1</v>
      </c>
      <c r="AZ1122">
        <v>0</v>
      </c>
      <c r="BA1122">
        <v>1102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X1122">
        <f>Y1122*Source!I1329</f>
        <v>0.10296000000000001</v>
      </c>
      <c r="CY1122">
        <f>AB1122</f>
        <v>347.82</v>
      </c>
      <c r="CZ1122">
        <f>AF1122</f>
        <v>12.4</v>
      </c>
      <c r="DA1122">
        <f>AJ1122</f>
        <v>28.05</v>
      </c>
      <c r="DB1122">
        <f t="shared" si="98"/>
        <v>19.34</v>
      </c>
      <c r="DC1122">
        <f t="shared" si="99"/>
        <v>15.69</v>
      </c>
    </row>
    <row r="1123" spans="1:107">
      <c r="A1123">
        <f>ROW(Source!A1329)</f>
        <v>1329</v>
      </c>
      <c r="B1123">
        <v>33525518</v>
      </c>
      <c r="C1123">
        <v>33622691</v>
      </c>
      <c r="D1123">
        <v>31425668</v>
      </c>
      <c r="E1123">
        <v>1</v>
      </c>
      <c r="F1123">
        <v>1</v>
      </c>
      <c r="G1123">
        <v>1</v>
      </c>
      <c r="H1123">
        <v>2</v>
      </c>
      <c r="I1123" t="s">
        <v>839</v>
      </c>
      <c r="J1123" t="s">
        <v>840</v>
      </c>
      <c r="K1123" t="s">
        <v>841</v>
      </c>
      <c r="L1123">
        <v>1368</v>
      </c>
      <c r="N1123">
        <v>1011</v>
      </c>
      <c r="O1123" t="s">
        <v>585</v>
      </c>
      <c r="P1123" t="s">
        <v>585</v>
      </c>
      <c r="Q1123">
        <v>1</v>
      </c>
      <c r="W1123">
        <v>0</v>
      </c>
      <c r="X1123">
        <v>-1084037678</v>
      </c>
      <c r="Y1123">
        <v>0.05</v>
      </c>
      <c r="AA1123">
        <v>0</v>
      </c>
      <c r="AB1123">
        <v>17.45</v>
      </c>
      <c r="AC1123">
        <v>0</v>
      </c>
      <c r="AD1123">
        <v>0</v>
      </c>
      <c r="AE1123">
        <v>0</v>
      </c>
      <c r="AF1123">
        <v>9.9700000000000006</v>
      </c>
      <c r="AG1123">
        <v>0</v>
      </c>
      <c r="AH1123">
        <v>0</v>
      </c>
      <c r="AI1123">
        <v>1</v>
      </c>
      <c r="AJ1123">
        <v>1.75</v>
      </c>
      <c r="AK1123">
        <v>31.7</v>
      </c>
      <c r="AL1123">
        <v>1</v>
      </c>
      <c r="AN1123">
        <v>0</v>
      </c>
      <c r="AO1123">
        <v>1</v>
      </c>
      <c r="AP1123">
        <v>0</v>
      </c>
      <c r="AQ1123">
        <v>0</v>
      </c>
      <c r="AR1123">
        <v>0</v>
      </c>
      <c r="AS1123" t="s">
        <v>3</v>
      </c>
      <c r="AT1123">
        <v>0.05</v>
      </c>
      <c r="AU1123" t="s">
        <v>3</v>
      </c>
      <c r="AV1123">
        <v>0</v>
      </c>
      <c r="AW1123">
        <v>2</v>
      </c>
      <c r="AX1123">
        <v>34979850</v>
      </c>
      <c r="AY1123">
        <v>1</v>
      </c>
      <c r="AZ1123">
        <v>0</v>
      </c>
      <c r="BA1123">
        <v>1103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X1123">
        <f>Y1123*Source!I1329</f>
        <v>3.3000000000000004E-3</v>
      </c>
      <c r="CY1123">
        <f>AB1123</f>
        <v>17.45</v>
      </c>
      <c r="CZ1123">
        <f>AF1123</f>
        <v>9.9700000000000006</v>
      </c>
      <c r="DA1123">
        <f>AJ1123</f>
        <v>1.75</v>
      </c>
      <c r="DB1123">
        <f t="shared" si="98"/>
        <v>0.5</v>
      </c>
      <c r="DC1123">
        <f t="shared" si="99"/>
        <v>0</v>
      </c>
    </row>
    <row r="1124" spans="1:107">
      <c r="A1124">
        <f>ROW(Source!A1329)</f>
        <v>1329</v>
      </c>
      <c r="B1124">
        <v>33525518</v>
      </c>
      <c r="C1124">
        <v>33622691</v>
      </c>
      <c r="D1124">
        <v>31425703</v>
      </c>
      <c r="E1124">
        <v>1</v>
      </c>
      <c r="F1124">
        <v>1</v>
      </c>
      <c r="G1124">
        <v>1</v>
      </c>
      <c r="H1124">
        <v>2</v>
      </c>
      <c r="I1124" t="s">
        <v>606</v>
      </c>
      <c r="J1124" t="s">
        <v>842</v>
      </c>
      <c r="K1124" t="s">
        <v>608</v>
      </c>
      <c r="L1124">
        <v>1368</v>
      </c>
      <c r="N1124">
        <v>1011</v>
      </c>
      <c r="O1124" t="s">
        <v>585</v>
      </c>
      <c r="P1124" t="s">
        <v>585</v>
      </c>
      <c r="Q1124">
        <v>1</v>
      </c>
      <c r="W1124">
        <v>0</v>
      </c>
      <c r="X1124">
        <v>1062115854</v>
      </c>
      <c r="Y1124">
        <v>0.28000000000000003</v>
      </c>
      <c r="AA1124">
        <v>0</v>
      </c>
      <c r="AB1124">
        <v>908.31</v>
      </c>
      <c r="AC1124">
        <v>367.72</v>
      </c>
      <c r="AD1124">
        <v>0</v>
      </c>
      <c r="AE1124">
        <v>0</v>
      </c>
      <c r="AF1124">
        <v>87.17</v>
      </c>
      <c r="AG1124">
        <v>11.6</v>
      </c>
      <c r="AH1124">
        <v>0</v>
      </c>
      <c r="AI1124">
        <v>1</v>
      </c>
      <c r="AJ1124">
        <v>10.42</v>
      </c>
      <c r="AK1124">
        <v>31.7</v>
      </c>
      <c r="AL1124">
        <v>1</v>
      </c>
      <c r="AN1124">
        <v>0</v>
      </c>
      <c r="AO1124">
        <v>1</v>
      </c>
      <c r="AP1124">
        <v>0</v>
      </c>
      <c r="AQ1124">
        <v>0</v>
      </c>
      <c r="AR1124">
        <v>0</v>
      </c>
      <c r="AS1124" t="s">
        <v>3</v>
      </c>
      <c r="AT1124">
        <v>0.28000000000000003</v>
      </c>
      <c r="AU1124" t="s">
        <v>3</v>
      </c>
      <c r="AV1124">
        <v>0</v>
      </c>
      <c r="AW1124">
        <v>2</v>
      </c>
      <c r="AX1124">
        <v>34979851</v>
      </c>
      <c r="AY1124">
        <v>1</v>
      </c>
      <c r="AZ1124">
        <v>0</v>
      </c>
      <c r="BA1124">
        <v>1104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X1124">
        <f>Y1124*Source!I1329</f>
        <v>1.8480000000000003E-2</v>
      </c>
      <c r="CY1124">
        <f>AB1124</f>
        <v>908.31</v>
      </c>
      <c r="CZ1124">
        <f>AF1124</f>
        <v>87.17</v>
      </c>
      <c r="DA1124">
        <f>AJ1124</f>
        <v>10.42</v>
      </c>
      <c r="DB1124">
        <f t="shared" si="98"/>
        <v>24.41</v>
      </c>
      <c r="DC1124">
        <f t="shared" si="99"/>
        <v>3.25</v>
      </c>
    </row>
    <row r="1125" spans="1:107">
      <c r="A1125">
        <f>ROW(Source!A1329)</f>
        <v>1329</v>
      </c>
      <c r="B1125">
        <v>33525518</v>
      </c>
      <c r="C1125">
        <v>33622691</v>
      </c>
      <c r="D1125">
        <v>31423684</v>
      </c>
      <c r="E1125">
        <v>1</v>
      </c>
      <c r="F1125">
        <v>1</v>
      </c>
      <c r="G1125">
        <v>1</v>
      </c>
      <c r="H1125">
        <v>3</v>
      </c>
      <c r="I1125" t="s">
        <v>620</v>
      </c>
      <c r="J1125" t="s">
        <v>843</v>
      </c>
      <c r="K1125" t="s">
        <v>622</v>
      </c>
      <c r="L1125">
        <v>1346</v>
      </c>
      <c r="N1125">
        <v>1009</v>
      </c>
      <c r="O1125" t="s">
        <v>191</v>
      </c>
      <c r="P1125" t="s">
        <v>191</v>
      </c>
      <c r="Q1125">
        <v>1</v>
      </c>
      <c r="W1125">
        <v>0</v>
      </c>
      <c r="X1125">
        <v>4619106</v>
      </c>
      <c r="Y1125">
        <v>0.5</v>
      </c>
      <c r="AA1125">
        <v>46.61</v>
      </c>
      <c r="AB1125">
        <v>0</v>
      </c>
      <c r="AC1125">
        <v>0</v>
      </c>
      <c r="AD1125">
        <v>0</v>
      </c>
      <c r="AE1125">
        <v>1.81</v>
      </c>
      <c r="AF1125">
        <v>0</v>
      </c>
      <c r="AG1125">
        <v>0</v>
      </c>
      <c r="AH1125">
        <v>0</v>
      </c>
      <c r="AI1125">
        <v>25.75</v>
      </c>
      <c r="AJ1125">
        <v>1</v>
      </c>
      <c r="AK1125">
        <v>1</v>
      </c>
      <c r="AL1125">
        <v>1</v>
      </c>
      <c r="AN1125">
        <v>0</v>
      </c>
      <c r="AO1125">
        <v>1</v>
      </c>
      <c r="AP1125">
        <v>0</v>
      </c>
      <c r="AQ1125">
        <v>0</v>
      </c>
      <c r="AR1125">
        <v>0</v>
      </c>
      <c r="AS1125" t="s">
        <v>3</v>
      </c>
      <c r="AT1125">
        <v>0.5</v>
      </c>
      <c r="AU1125" t="s">
        <v>3</v>
      </c>
      <c r="AV1125">
        <v>0</v>
      </c>
      <c r="AW1125">
        <v>2</v>
      </c>
      <c r="AX1125">
        <v>34979852</v>
      </c>
      <c r="AY1125">
        <v>1</v>
      </c>
      <c r="AZ1125">
        <v>0</v>
      </c>
      <c r="BA1125">
        <v>1105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X1125">
        <f>Y1125*Source!I1329</f>
        <v>3.3000000000000002E-2</v>
      </c>
      <c r="CY1125">
        <f>AA1125</f>
        <v>46.61</v>
      </c>
      <c r="CZ1125">
        <f>AE1125</f>
        <v>1.81</v>
      </c>
      <c r="DA1125">
        <f>AI1125</f>
        <v>25.75</v>
      </c>
      <c r="DB1125">
        <f t="shared" si="98"/>
        <v>0.91</v>
      </c>
      <c r="DC1125">
        <f t="shared" si="99"/>
        <v>0</v>
      </c>
    </row>
    <row r="1126" spans="1:107">
      <c r="A1126">
        <f>ROW(Source!A1329)</f>
        <v>1329</v>
      </c>
      <c r="B1126">
        <v>33525518</v>
      </c>
      <c r="C1126">
        <v>33622691</v>
      </c>
      <c r="D1126">
        <v>31423686</v>
      </c>
      <c r="E1126">
        <v>1</v>
      </c>
      <c r="F1126">
        <v>1</v>
      </c>
      <c r="G1126">
        <v>1</v>
      </c>
      <c r="H1126">
        <v>3</v>
      </c>
      <c r="I1126" t="s">
        <v>396</v>
      </c>
      <c r="J1126" t="s">
        <v>398</v>
      </c>
      <c r="K1126" t="s">
        <v>397</v>
      </c>
      <c r="L1126">
        <v>1348</v>
      </c>
      <c r="N1126">
        <v>1009</v>
      </c>
      <c r="O1126" t="s">
        <v>28</v>
      </c>
      <c r="P1126" t="s">
        <v>28</v>
      </c>
      <c r="Q1126">
        <v>1000</v>
      </c>
      <c r="W1126">
        <v>1</v>
      </c>
      <c r="X1126">
        <v>1220443644</v>
      </c>
      <c r="Y1126">
        <v>-0.05</v>
      </c>
      <c r="AA1126">
        <v>38737.9</v>
      </c>
      <c r="AB1126">
        <v>0</v>
      </c>
      <c r="AC1126">
        <v>0</v>
      </c>
      <c r="AD1126">
        <v>0</v>
      </c>
      <c r="AE1126">
        <v>6532.53</v>
      </c>
      <c r="AF1126">
        <v>0</v>
      </c>
      <c r="AG1126">
        <v>0</v>
      </c>
      <c r="AH1126">
        <v>0</v>
      </c>
      <c r="AI1126">
        <v>5.93</v>
      </c>
      <c r="AJ1126">
        <v>1</v>
      </c>
      <c r="AK1126">
        <v>1</v>
      </c>
      <c r="AL1126">
        <v>1</v>
      </c>
      <c r="AN1126">
        <v>0</v>
      </c>
      <c r="AO1126">
        <v>1</v>
      </c>
      <c r="AP1126">
        <v>0</v>
      </c>
      <c r="AQ1126">
        <v>0</v>
      </c>
      <c r="AR1126">
        <v>0</v>
      </c>
      <c r="AS1126" t="s">
        <v>3</v>
      </c>
      <c r="AT1126">
        <v>-0.05</v>
      </c>
      <c r="AU1126" t="s">
        <v>3</v>
      </c>
      <c r="AV1126">
        <v>0</v>
      </c>
      <c r="AW1126">
        <v>2</v>
      </c>
      <c r="AX1126">
        <v>34979853</v>
      </c>
      <c r="AY1126">
        <v>1</v>
      </c>
      <c r="AZ1126">
        <v>6144</v>
      </c>
      <c r="BA1126">
        <v>1106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X1126">
        <f>Y1126*Source!I1329</f>
        <v>-3.3000000000000004E-3</v>
      </c>
      <c r="CY1126">
        <f>AA1126</f>
        <v>38737.9</v>
      </c>
      <c r="CZ1126">
        <f>AE1126</f>
        <v>6532.53</v>
      </c>
      <c r="DA1126">
        <f>AI1126</f>
        <v>5.93</v>
      </c>
      <c r="DB1126">
        <f t="shared" si="98"/>
        <v>-326.63</v>
      </c>
      <c r="DC1126">
        <f t="shared" si="99"/>
        <v>0</v>
      </c>
    </row>
    <row r="1127" spans="1:107">
      <c r="A1127">
        <f>ROW(Source!A1329)</f>
        <v>1329</v>
      </c>
      <c r="B1127">
        <v>33525518</v>
      </c>
      <c r="C1127">
        <v>33622691</v>
      </c>
      <c r="D1127">
        <v>31423740</v>
      </c>
      <c r="E1127">
        <v>1</v>
      </c>
      <c r="F1127">
        <v>1</v>
      </c>
      <c r="G1127">
        <v>1</v>
      </c>
      <c r="H1127">
        <v>3</v>
      </c>
      <c r="I1127" t="s">
        <v>400</v>
      </c>
      <c r="J1127" t="s">
        <v>402</v>
      </c>
      <c r="K1127" t="s">
        <v>401</v>
      </c>
      <c r="L1127">
        <v>1346</v>
      </c>
      <c r="N1127">
        <v>1009</v>
      </c>
      <c r="O1127" t="s">
        <v>191</v>
      </c>
      <c r="P1127" t="s">
        <v>191</v>
      </c>
      <c r="Q1127">
        <v>1</v>
      </c>
      <c r="W1127">
        <v>1</v>
      </c>
      <c r="X1127">
        <v>-2042073130</v>
      </c>
      <c r="Y1127">
        <v>-430</v>
      </c>
      <c r="AA1127">
        <v>14.82</v>
      </c>
      <c r="AB1127">
        <v>0</v>
      </c>
      <c r="AC1127">
        <v>0</v>
      </c>
      <c r="AD1127">
        <v>0</v>
      </c>
      <c r="AE1127">
        <v>3.86</v>
      </c>
      <c r="AF1127">
        <v>0</v>
      </c>
      <c r="AG1127">
        <v>0</v>
      </c>
      <c r="AH1127">
        <v>0</v>
      </c>
      <c r="AI1127">
        <v>3.84</v>
      </c>
      <c r="AJ1127">
        <v>1</v>
      </c>
      <c r="AK1127">
        <v>1</v>
      </c>
      <c r="AL1127">
        <v>1</v>
      </c>
      <c r="AN1127">
        <v>0</v>
      </c>
      <c r="AO1127">
        <v>1</v>
      </c>
      <c r="AP1127">
        <v>0</v>
      </c>
      <c r="AQ1127">
        <v>0</v>
      </c>
      <c r="AR1127">
        <v>0</v>
      </c>
      <c r="AS1127" t="s">
        <v>3</v>
      </c>
      <c r="AT1127">
        <v>-430</v>
      </c>
      <c r="AU1127" t="s">
        <v>3</v>
      </c>
      <c r="AV1127">
        <v>0</v>
      </c>
      <c r="AW1127">
        <v>2</v>
      </c>
      <c r="AX1127">
        <v>34979854</v>
      </c>
      <c r="AY1127">
        <v>1</v>
      </c>
      <c r="AZ1127">
        <v>6144</v>
      </c>
      <c r="BA1127">
        <v>1107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X1127">
        <f>Y1127*Source!I1329</f>
        <v>-28.380000000000003</v>
      </c>
      <c r="CY1127">
        <f>AA1127</f>
        <v>14.82</v>
      </c>
      <c r="CZ1127">
        <f>AE1127</f>
        <v>3.86</v>
      </c>
      <c r="DA1127">
        <f>AI1127</f>
        <v>3.84</v>
      </c>
      <c r="DB1127">
        <f t="shared" si="98"/>
        <v>-1659.8</v>
      </c>
      <c r="DC1127">
        <f t="shared" si="99"/>
        <v>0</v>
      </c>
    </row>
    <row r="1128" spans="1:107">
      <c r="A1128">
        <f>ROW(Source!A1329)</f>
        <v>1329</v>
      </c>
      <c r="B1128">
        <v>33525518</v>
      </c>
      <c r="C1128">
        <v>33622691</v>
      </c>
      <c r="D1128">
        <v>31423757</v>
      </c>
      <c r="E1128">
        <v>1</v>
      </c>
      <c r="F1128">
        <v>1</v>
      </c>
      <c r="G1128">
        <v>1</v>
      </c>
      <c r="H1128">
        <v>3</v>
      </c>
      <c r="I1128" t="s">
        <v>404</v>
      </c>
      <c r="J1128" t="s">
        <v>406</v>
      </c>
      <c r="K1128" t="s">
        <v>405</v>
      </c>
      <c r="L1128">
        <v>1327</v>
      </c>
      <c r="N1128">
        <v>1005</v>
      </c>
      <c r="O1128" t="s">
        <v>184</v>
      </c>
      <c r="P1128" t="s">
        <v>184</v>
      </c>
      <c r="Q1128">
        <v>1</v>
      </c>
      <c r="W1128">
        <v>1</v>
      </c>
      <c r="X1128">
        <v>-405607654</v>
      </c>
      <c r="Y1128">
        <v>-102</v>
      </c>
      <c r="AA1128">
        <v>321.83</v>
      </c>
      <c r="AB1128">
        <v>0</v>
      </c>
      <c r="AC1128">
        <v>0</v>
      </c>
      <c r="AD1128">
        <v>0</v>
      </c>
      <c r="AE1128">
        <v>69.209999999999994</v>
      </c>
      <c r="AF1128">
        <v>0</v>
      </c>
      <c r="AG1128">
        <v>0</v>
      </c>
      <c r="AH1128">
        <v>0</v>
      </c>
      <c r="AI1128">
        <v>4.6500000000000004</v>
      </c>
      <c r="AJ1128">
        <v>1</v>
      </c>
      <c r="AK1128">
        <v>1</v>
      </c>
      <c r="AL1128">
        <v>1</v>
      </c>
      <c r="AN1128">
        <v>0</v>
      </c>
      <c r="AO1128">
        <v>1</v>
      </c>
      <c r="AP1128">
        <v>0</v>
      </c>
      <c r="AQ1128">
        <v>0</v>
      </c>
      <c r="AR1128">
        <v>0</v>
      </c>
      <c r="AS1128" t="s">
        <v>3</v>
      </c>
      <c r="AT1128">
        <v>-102</v>
      </c>
      <c r="AU1128" t="s">
        <v>3</v>
      </c>
      <c r="AV1128">
        <v>0</v>
      </c>
      <c r="AW1128">
        <v>2</v>
      </c>
      <c r="AX1128">
        <v>34979855</v>
      </c>
      <c r="AY1128">
        <v>1</v>
      </c>
      <c r="AZ1128">
        <v>6144</v>
      </c>
      <c r="BA1128">
        <v>1108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X1128">
        <f>Y1128*Source!I1329</f>
        <v>-6.7320000000000002</v>
      </c>
      <c r="CY1128">
        <f>AA1128</f>
        <v>321.83</v>
      </c>
      <c r="CZ1128">
        <f>AE1128</f>
        <v>69.209999999999994</v>
      </c>
      <c r="DA1128">
        <f>AI1128</f>
        <v>4.6500000000000004</v>
      </c>
      <c r="DB1128">
        <f t="shared" si="98"/>
        <v>-7059.42</v>
      </c>
      <c r="DC1128">
        <f t="shared" si="99"/>
        <v>0</v>
      </c>
    </row>
    <row r="1129" spans="1:107">
      <c r="A1129">
        <f>ROW(Source!A1329)</f>
        <v>1329</v>
      </c>
      <c r="B1129">
        <v>33525518</v>
      </c>
      <c r="C1129">
        <v>33622691</v>
      </c>
      <c r="D1129">
        <v>31424695</v>
      </c>
      <c r="E1129">
        <v>1</v>
      </c>
      <c r="F1129">
        <v>1</v>
      </c>
      <c r="G1129">
        <v>1</v>
      </c>
      <c r="H1129">
        <v>3</v>
      </c>
      <c r="I1129" t="s">
        <v>592</v>
      </c>
      <c r="J1129" t="s">
        <v>844</v>
      </c>
      <c r="K1129" t="s">
        <v>594</v>
      </c>
      <c r="L1129">
        <v>1339</v>
      </c>
      <c r="N1129">
        <v>1007</v>
      </c>
      <c r="O1129" t="s">
        <v>591</v>
      </c>
      <c r="P1129" t="s">
        <v>591</v>
      </c>
      <c r="Q1129">
        <v>1</v>
      </c>
      <c r="W1129">
        <v>0</v>
      </c>
      <c r="X1129">
        <v>1536317706</v>
      </c>
      <c r="Y1129">
        <v>3.5</v>
      </c>
      <c r="AA1129">
        <v>22.2</v>
      </c>
      <c r="AB1129">
        <v>0</v>
      </c>
      <c r="AC1129">
        <v>0</v>
      </c>
      <c r="AD1129">
        <v>0</v>
      </c>
      <c r="AE1129">
        <v>2.44</v>
      </c>
      <c r="AF1129">
        <v>0</v>
      </c>
      <c r="AG1129">
        <v>0</v>
      </c>
      <c r="AH1129">
        <v>0</v>
      </c>
      <c r="AI1129">
        <v>9.1</v>
      </c>
      <c r="AJ1129">
        <v>1</v>
      </c>
      <c r="AK1129">
        <v>1</v>
      </c>
      <c r="AL1129">
        <v>1</v>
      </c>
      <c r="AN1129">
        <v>0</v>
      </c>
      <c r="AO1129">
        <v>1</v>
      </c>
      <c r="AP1129">
        <v>0</v>
      </c>
      <c r="AQ1129">
        <v>0</v>
      </c>
      <c r="AR1129">
        <v>0</v>
      </c>
      <c r="AS1129" t="s">
        <v>3</v>
      </c>
      <c r="AT1129">
        <v>3.5</v>
      </c>
      <c r="AU1129" t="s">
        <v>3</v>
      </c>
      <c r="AV1129">
        <v>0</v>
      </c>
      <c r="AW1129">
        <v>2</v>
      </c>
      <c r="AX1129">
        <v>34979856</v>
      </c>
      <c r="AY1129">
        <v>1</v>
      </c>
      <c r="AZ1129">
        <v>0</v>
      </c>
      <c r="BA1129">
        <v>1109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X1129">
        <f>Y1129*Source!I1329</f>
        <v>0.23100000000000001</v>
      </c>
      <c r="CY1129">
        <f>AA1129</f>
        <v>22.2</v>
      </c>
      <c r="CZ1129">
        <f>AE1129</f>
        <v>2.44</v>
      </c>
      <c r="DA1129">
        <f>AI1129</f>
        <v>9.1</v>
      </c>
      <c r="DB1129">
        <f t="shared" si="98"/>
        <v>8.5399999999999991</v>
      </c>
      <c r="DC1129">
        <f t="shared" si="99"/>
        <v>0</v>
      </c>
    </row>
    <row r="1130" spans="1:107">
      <c r="A1130">
        <f>ROW(Source!A1333)</f>
        <v>1333</v>
      </c>
      <c r="B1130">
        <v>33525518</v>
      </c>
      <c r="C1130">
        <v>34979738</v>
      </c>
      <c r="D1130">
        <v>18413230</v>
      </c>
      <c r="E1130">
        <v>1</v>
      </c>
      <c r="F1130">
        <v>1</v>
      </c>
      <c r="G1130">
        <v>1</v>
      </c>
      <c r="H1130">
        <v>1</v>
      </c>
      <c r="I1130" t="s">
        <v>615</v>
      </c>
      <c r="J1130" t="s">
        <v>3</v>
      </c>
      <c r="K1130" t="s">
        <v>616</v>
      </c>
      <c r="L1130">
        <v>1369</v>
      </c>
      <c r="N1130">
        <v>1013</v>
      </c>
      <c r="O1130" t="s">
        <v>579</v>
      </c>
      <c r="P1130" t="s">
        <v>579</v>
      </c>
      <c r="Q1130">
        <v>1</v>
      </c>
      <c r="W1130">
        <v>0</v>
      </c>
      <c r="X1130">
        <v>355262106</v>
      </c>
      <c r="Y1130">
        <v>51.89</v>
      </c>
      <c r="AA1130">
        <v>0</v>
      </c>
      <c r="AB1130">
        <v>0</v>
      </c>
      <c r="AC1130">
        <v>0</v>
      </c>
      <c r="AD1130">
        <v>260.99</v>
      </c>
      <c r="AE1130">
        <v>0</v>
      </c>
      <c r="AF1130">
        <v>0</v>
      </c>
      <c r="AG1130">
        <v>0</v>
      </c>
      <c r="AH1130">
        <v>260.99</v>
      </c>
      <c r="AI1130">
        <v>1</v>
      </c>
      <c r="AJ1130">
        <v>1</v>
      </c>
      <c r="AK1130">
        <v>1</v>
      </c>
      <c r="AL1130">
        <v>1</v>
      </c>
      <c r="AN1130">
        <v>0</v>
      </c>
      <c r="AO1130">
        <v>1</v>
      </c>
      <c r="AP1130">
        <v>0</v>
      </c>
      <c r="AQ1130">
        <v>0</v>
      </c>
      <c r="AR1130">
        <v>0</v>
      </c>
      <c r="AS1130" t="s">
        <v>3</v>
      </c>
      <c r="AT1130">
        <v>51.89</v>
      </c>
      <c r="AU1130" t="s">
        <v>3</v>
      </c>
      <c r="AV1130">
        <v>1</v>
      </c>
      <c r="AW1130">
        <v>2</v>
      </c>
      <c r="AX1130">
        <v>34979964</v>
      </c>
      <c r="AY1130">
        <v>1</v>
      </c>
      <c r="AZ1130">
        <v>0</v>
      </c>
      <c r="BA1130">
        <v>1110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X1130">
        <f>Y1130*Source!I1333</f>
        <v>14.726381999999999</v>
      </c>
      <c r="CY1130">
        <f>AD1130</f>
        <v>260.99</v>
      </c>
      <c r="CZ1130">
        <f>AH1130</f>
        <v>260.99</v>
      </c>
      <c r="DA1130">
        <f>AL1130</f>
        <v>1</v>
      </c>
      <c r="DB1130">
        <f t="shared" si="98"/>
        <v>13542.77</v>
      </c>
      <c r="DC1130">
        <f t="shared" si="99"/>
        <v>0</v>
      </c>
    </row>
    <row r="1131" spans="1:107">
      <c r="A1131">
        <f>ROW(Source!A1333)</f>
        <v>1333</v>
      </c>
      <c r="B1131">
        <v>33525518</v>
      </c>
      <c r="C1131">
        <v>34979738</v>
      </c>
      <c r="D1131">
        <v>121548</v>
      </c>
      <c r="E1131">
        <v>1</v>
      </c>
      <c r="F1131">
        <v>1</v>
      </c>
      <c r="G1131">
        <v>1</v>
      </c>
      <c r="H1131">
        <v>1</v>
      </c>
      <c r="I1131" t="s">
        <v>30</v>
      </c>
      <c r="J1131" t="s">
        <v>3</v>
      </c>
      <c r="K1131" t="s">
        <v>580</v>
      </c>
      <c r="L1131">
        <v>608254</v>
      </c>
      <c r="N1131">
        <v>1013</v>
      </c>
      <c r="O1131" t="s">
        <v>581</v>
      </c>
      <c r="P1131" t="s">
        <v>581</v>
      </c>
      <c r="Q1131">
        <v>1</v>
      </c>
      <c r="W1131">
        <v>0</v>
      </c>
      <c r="X1131">
        <v>-185737400</v>
      </c>
      <c r="Y1131">
        <v>1.87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1</v>
      </c>
      <c r="AJ1131">
        <v>1</v>
      </c>
      <c r="AK1131">
        <v>1</v>
      </c>
      <c r="AL1131">
        <v>1</v>
      </c>
      <c r="AN1131">
        <v>0</v>
      </c>
      <c r="AO1131">
        <v>1</v>
      </c>
      <c r="AP1131">
        <v>0</v>
      </c>
      <c r="AQ1131">
        <v>0</v>
      </c>
      <c r="AR1131">
        <v>0</v>
      </c>
      <c r="AS1131" t="s">
        <v>3</v>
      </c>
      <c r="AT1131">
        <v>1.87</v>
      </c>
      <c r="AU1131" t="s">
        <v>3</v>
      </c>
      <c r="AV1131">
        <v>2</v>
      </c>
      <c r="AW1131">
        <v>2</v>
      </c>
      <c r="AX1131">
        <v>34979965</v>
      </c>
      <c r="AY1131">
        <v>1</v>
      </c>
      <c r="AZ1131">
        <v>0</v>
      </c>
      <c r="BA1131">
        <v>1111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X1131">
        <f>Y1131*Source!I1333</f>
        <v>0.53070600000000001</v>
      </c>
      <c r="CY1131">
        <f>AD1131</f>
        <v>0</v>
      </c>
      <c r="CZ1131">
        <f>AH1131</f>
        <v>0</v>
      </c>
      <c r="DA1131">
        <f>AL1131</f>
        <v>1</v>
      </c>
      <c r="DB1131">
        <f t="shared" si="98"/>
        <v>0</v>
      </c>
      <c r="DC1131">
        <f t="shared" si="99"/>
        <v>0</v>
      </c>
    </row>
    <row r="1132" spans="1:107">
      <c r="A1132">
        <f>ROW(Source!A1333)</f>
        <v>1333</v>
      </c>
      <c r="B1132">
        <v>33525518</v>
      </c>
      <c r="C1132">
        <v>34979738</v>
      </c>
      <c r="D1132">
        <v>29172479</v>
      </c>
      <c r="E1132">
        <v>1</v>
      </c>
      <c r="F1132">
        <v>1</v>
      </c>
      <c r="G1132">
        <v>1</v>
      </c>
      <c r="H1132">
        <v>2</v>
      </c>
      <c r="I1132" t="s">
        <v>830</v>
      </c>
      <c r="J1132" t="s">
        <v>845</v>
      </c>
      <c r="K1132" t="s">
        <v>832</v>
      </c>
      <c r="L1132">
        <v>1368</v>
      </c>
      <c r="N1132">
        <v>1011</v>
      </c>
      <c r="O1132" t="s">
        <v>585</v>
      </c>
      <c r="P1132" t="s">
        <v>585</v>
      </c>
      <c r="Q1132">
        <v>1</v>
      </c>
      <c r="W1132">
        <v>0</v>
      </c>
      <c r="X1132">
        <v>-996378858</v>
      </c>
      <c r="Y1132">
        <v>0.04</v>
      </c>
      <c r="AA1132">
        <v>0</v>
      </c>
      <c r="AB1132">
        <v>869.04</v>
      </c>
      <c r="AC1132">
        <v>318.89999999999998</v>
      </c>
      <c r="AD1132">
        <v>0</v>
      </c>
      <c r="AE1132">
        <v>0</v>
      </c>
      <c r="AF1132">
        <v>99.89</v>
      </c>
      <c r="AG1132">
        <v>10.06</v>
      </c>
      <c r="AH1132">
        <v>0</v>
      </c>
      <c r="AI1132">
        <v>1</v>
      </c>
      <c r="AJ1132">
        <v>8.6999999999999993</v>
      </c>
      <c r="AK1132">
        <v>31.7</v>
      </c>
      <c r="AL1132">
        <v>1</v>
      </c>
      <c r="AN1132">
        <v>0</v>
      </c>
      <c r="AO1132">
        <v>1</v>
      </c>
      <c r="AP1132">
        <v>0</v>
      </c>
      <c r="AQ1132">
        <v>0</v>
      </c>
      <c r="AR1132">
        <v>0</v>
      </c>
      <c r="AS1132" t="s">
        <v>3</v>
      </c>
      <c r="AT1132">
        <v>0.04</v>
      </c>
      <c r="AU1132" t="s">
        <v>3</v>
      </c>
      <c r="AV1132">
        <v>0</v>
      </c>
      <c r="AW1132">
        <v>2</v>
      </c>
      <c r="AX1132">
        <v>34979966</v>
      </c>
      <c r="AY1132">
        <v>1</v>
      </c>
      <c r="AZ1132">
        <v>0</v>
      </c>
      <c r="BA1132">
        <v>1112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X1132">
        <f>Y1132*Source!I1333</f>
        <v>1.1351999999999999E-2</v>
      </c>
      <c r="CY1132">
        <f>AB1132</f>
        <v>869.04</v>
      </c>
      <c r="CZ1132">
        <f>AF1132</f>
        <v>99.89</v>
      </c>
      <c r="DA1132">
        <f>AJ1132</f>
        <v>8.6999999999999993</v>
      </c>
      <c r="DB1132">
        <f t="shared" si="98"/>
        <v>4</v>
      </c>
      <c r="DC1132">
        <f t="shared" si="99"/>
        <v>0.4</v>
      </c>
    </row>
    <row r="1133" spans="1:107">
      <c r="A1133">
        <f>ROW(Source!A1333)</f>
        <v>1333</v>
      </c>
      <c r="B1133">
        <v>33525518</v>
      </c>
      <c r="C1133">
        <v>34979738</v>
      </c>
      <c r="D1133">
        <v>29172556</v>
      </c>
      <c r="E1133">
        <v>1</v>
      </c>
      <c r="F1133">
        <v>1</v>
      </c>
      <c r="G1133">
        <v>1</v>
      </c>
      <c r="H1133">
        <v>2</v>
      </c>
      <c r="I1133" t="s">
        <v>582</v>
      </c>
      <c r="J1133" t="s">
        <v>583</v>
      </c>
      <c r="K1133" t="s">
        <v>584</v>
      </c>
      <c r="L1133">
        <v>1368</v>
      </c>
      <c r="N1133">
        <v>1011</v>
      </c>
      <c r="O1133" t="s">
        <v>585</v>
      </c>
      <c r="P1133" t="s">
        <v>585</v>
      </c>
      <c r="Q1133">
        <v>1</v>
      </c>
      <c r="W1133">
        <v>0</v>
      </c>
      <c r="X1133">
        <v>-1302720870</v>
      </c>
      <c r="Y1133">
        <v>0.16</v>
      </c>
      <c r="AA1133">
        <v>0</v>
      </c>
      <c r="AB1133">
        <v>445.46</v>
      </c>
      <c r="AC1133">
        <v>427.95</v>
      </c>
      <c r="AD1133">
        <v>0</v>
      </c>
      <c r="AE1133">
        <v>0</v>
      </c>
      <c r="AF1133">
        <v>31.26</v>
      </c>
      <c r="AG1133">
        <v>13.5</v>
      </c>
      <c r="AH1133">
        <v>0</v>
      </c>
      <c r="AI1133">
        <v>1</v>
      </c>
      <c r="AJ1133">
        <v>14.25</v>
      </c>
      <c r="AK1133">
        <v>31.7</v>
      </c>
      <c r="AL1133">
        <v>1</v>
      </c>
      <c r="AN1133">
        <v>0</v>
      </c>
      <c r="AO1133">
        <v>1</v>
      </c>
      <c r="AP1133">
        <v>0</v>
      </c>
      <c r="AQ1133">
        <v>0</v>
      </c>
      <c r="AR1133">
        <v>0</v>
      </c>
      <c r="AS1133" t="s">
        <v>3</v>
      </c>
      <c r="AT1133">
        <v>0.16</v>
      </c>
      <c r="AU1133" t="s">
        <v>3</v>
      </c>
      <c r="AV1133">
        <v>0</v>
      </c>
      <c r="AW1133">
        <v>2</v>
      </c>
      <c r="AX1133">
        <v>34979967</v>
      </c>
      <c r="AY1133">
        <v>1</v>
      </c>
      <c r="AZ1133">
        <v>0</v>
      </c>
      <c r="BA1133">
        <v>1113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X1133">
        <f>Y1133*Source!I1333</f>
        <v>4.5407999999999997E-2</v>
      </c>
      <c r="CY1133">
        <f>AB1133</f>
        <v>445.46</v>
      </c>
      <c r="CZ1133">
        <f>AF1133</f>
        <v>31.26</v>
      </c>
      <c r="DA1133">
        <f>AJ1133</f>
        <v>14.25</v>
      </c>
      <c r="DB1133">
        <f t="shared" si="98"/>
        <v>5</v>
      </c>
      <c r="DC1133">
        <f t="shared" si="99"/>
        <v>2.16</v>
      </c>
    </row>
    <row r="1134" spans="1:107">
      <c r="A1134">
        <f>ROW(Source!A1333)</f>
        <v>1333</v>
      </c>
      <c r="B1134">
        <v>33525518</v>
      </c>
      <c r="C1134">
        <v>34979738</v>
      </c>
      <c r="D1134">
        <v>29173141</v>
      </c>
      <c r="E1134">
        <v>1</v>
      </c>
      <c r="F1134">
        <v>1</v>
      </c>
      <c r="G1134">
        <v>1</v>
      </c>
      <c r="H1134">
        <v>2</v>
      </c>
      <c r="I1134" t="s">
        <v>836</v>
      </c>
      <c r="J1134" t="s">
        <v>846</v>
      </c>
      <c r="K1134" t="s">
        <v>838</v>
      </c>
      <c r="L1134">
        <v>1368</v>
      </c>
      <c r="N1134">
        <v>1011</v>
      </c>
      <c r="O1134" t="s">
        <v>585</v>
      </c>
      <c r="P1134" t="s">
        <v>585</v>
      </c>
      <c r="Q1134">
        <v>1</v>
      </c>
      <c r="W1134">
        <v>0</v>
      </c>
      <c r="X1134">
        <v>1314032473</v>
      </c>
      <c r="Y1134">
        <v>1.67</v>
      </c>
      <c r="AA1134">
        <v>0</v>
      </c>
      <c r="AB1134">
        <v>347.82</v>
      </c>
      <c r="AC1134">
        <v>318.89999999999998</v>
      </c>
      <c r="AD1134">
        <v>0</v>
      </c>
      <c r="AE1134">
        <v>0</v>
      </c>
      <c r="AF1134">
        <v>12.4</v>
      </c>
      <c r="AG1134">
        <v>10.06</v>
      </c>
      <c r="AH1134">
        <v>0</v>
      </c>
      <c r="AI1134">
        <v>1</v>
      </c>
      <c r="AJ1134">
        <v>28.05</v>
      </c>
      <c r="AK1134">
        <v>31.7</v>
      </c>
      <c r="AL1134">
        <v>1</v>
      </c>
      <c r="AN1134">
        <v>0</v>
      </c>
      <c r="AO1134">
        <v>1</v>
      </c>
      <c r="AP1134">
        <v>0</v>
      </c>
      <c r="AQ1134">
        <v>0</v>
      </c>
      <c r="AR1134">
        <v>0</v>
      </c>
      <c r="AS1134" t="s">
        <v>3</v>
      </c>
      <c r="AT1134">
        <v>1.67</v>
      </c>
      <c r="AU1134" t="s">
        <v>3</v>
      </c>
      <c r="AV1134">
        <v>0</v>
      </c>
      <c r="AW1134">
        <v>2</v>
      </c>
      <c r="AX1134">
        <v>34979968</v>
      </c>
      <c r="AY1134">
        <v>1</v>
      </c>
      <c r="AZ1134">
        <v>0</v>
      </c>
      <c r="BA1134">
        <v>1114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X1134">
        <f>Y1134*Source!I1333</f>
        <v>0.47394599999999998</v>
      </c>
      <c r="CY1134">
        <f>AB1134</f>
        <v>347.82</v>
      </c>
      <c r="CZ1134">
        <f>AF1134</f>
        <v>12.4</v>
      </c>
      <c r="DA1134">
        <f>AJ1134</f>
        <v>28.05</v>
      </c>
      <c r="DB1134">
        <f t="shared" si="98"/>
        <v>20.71</v>
      </c>
      <c r="DC1134">
        <f t="shared" si="99"/>
        <v>16.8</v>
      </c>
    </row>
    <row r="1135" spans="1:107">
      <c r="A1135">
        <f>ROW(Source!A1333)</f>
        <v>1333</v>
      </c>
      <c r="B1135">
        <v>33525518</v>
      </c>
      <c r="C1135">
        <v>34979738</v>
      </c>
      <c r="D1135">
        <v>29109265</v>
      </c>
      <c r="E1135">
        <v>1</v>
      </c>
      <c r="F1135">
        <v>1</v>
      </c>
      <c r="G1135">
        <v>1</v>
      </c>
      <c r="H1135">
        <v>3</v>
      </c>
      <c r="I1135" t="s">
        <v>369</v>
      </c>
      <c r="J1135" t="s">
        <v>371</v>
      </c>
      <c r="K1135" t="s">
        <v>370</v>
      </c>
      <c r="L1135">
        <v>1348</v>
      </c>
      <c r="N1135">
        <v>1009</v>
      </c>
      <c r="O1135" t="s">
        <v>28</v>
      </c>
      <c r="P1135" t="s">
        <v>28</v>
      </c>
      <c r="Q1135">
        <v>1000</v>
      </c>
      <c r="W1135">
        <v>0</v>
      </c>
      <c r="X1135">
        <v>-192135928</v>
      </c>
      <c r="Y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1</v>
      </c>
      <c r="AJ1135">
        <v>1</v>
      </c>
      <c r="AK1135">
        <v>1</v>
      </c>
      <c r="AL1135">
        <v>1</v>
      </c>
      <c r="AN1135">
        <v>1</v>
      </c>
      <c r="AO1135">
        <v>0</v>
      </c>
      <c r="AP1135">
        <v>0</v>
      </c>
      <c r="AQ1135">
        <v>0</v>
      </c>
      <c r="AR1135">
        <v>0</v>
      </c>
      <c r="AS1135" t="s">
        <v>3</v>
      </c>
      <c r="AT1135">
        <v>0</v>
      </c>
      <c r="AU1135" t="s">
        <v>3</v>
      </c>
      <c r="AV1135">
        <v>0</v>
      </c>
      <c r="AW1135">
        <v>2</v>
      </c>
      <c r="AX1135">
        <v>34979969</v>
      </c>
      <c r="AY1135">
        <v>1</v>
      </c>
      <c r="AZ1135">
        <v>0</v>
      </c>
      <c r="BA1135">
        <v>1115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X1135">
        <f>Y1135*Source!I1333</f>
        <v>0</v>
      </c>
      <c r="CY1135">
        <f>AA1135</f>
        <v>0</v>
      </c>
      <c r="CZ1135">
        <f>AE1135</f>
        <v>0</v>
      </c>
      <c r="DA1135">
        <f>AI1135</f>
        <v>1</v>
      </c>
      <c r="DB1135">
        <f t="shared" si="98"/>
        <v>0</v>
      </c>
      <c r="DC1135">
        <f t="shared" si="99"/>
        <v>0</v>
      </c>
    </row>
    <row r="1136" spans="1:107">
      <c r="A1136">
        <f>ROW(Source!A1333)</f>
        <v>1333</v>
      </c>
      <c r="B1136">
        <v>33525518</v>
      </c>
      <c r="C1136">
        <v>34979738</v>
      </c>
      <c r="D1136">
        <v>29145350</v>
      </c>
      <c r="E1136">
        <v>1</v>
      </c>
      <c r="F1136">
        <v>1</v>
      </c>
      <c r="G1136">
        <v>1</v>
      </c>
      <c r="H1136">
        <v>3</v>
      </c>
      <c r="I1136" t="s">
        <v>412</v>
      </c>
      <c r="J1136" t="s">
        <v>414</v>
      </c>
      <c r="K1136" t="s">
        <v>413</v>
      </c>
      <c r="L1136">
        <v>1348</v>
      </c>
      <c r="N1136">
        <v>1009</v>
      </c>
      <c r="O1136" t="s">
        <v>28</v>
      </c>
      <c r="P1136" t="s">
        <v>28</v>
      </c>
      <c r="Q1136">
        <v>1000</v>
      </c>
      <c r="W1136">
        <v>1</v>
      </c>
      <c r="X1136">
        <v>-463734101</v>
      </c>
      <c r="Y1136">
        <v>0.97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1</v>
      </c>
      <c r="AJ1136">
        <v>1</v>
      </c>
      <c r="AK1136">
        <v>1</v>
      </c>
      <c r="AL1136">
        <v>1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 t="s">
        <v>3</v>
      </c>
      <c r="AT1136">
        <v>0.97</v>
      </c>
      <c r="AU1136" t="s">
        <v>3</v>
      </c>
      <c r="AV1136">
        <v>0</v>
      </c>
      <c r="AW1136">
        <v>2</v>
      </c>
      <c r="AX1136">
        <v>34979970</v>
      </c>
      <c r="AY1136">
        <v>1</v>
      </c>
      <c r="AZ1136">
        <v>0</v>
      </c>
      <c r="BA1136">
        <v>1116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X1136">
        <f>Y1136*Source!I1333</f>
        <v>0.27528599999999998</v>
      </c>
      <c r="CY1136">
        <f>AA1136</f>
        <v>0</v>
      </c>
      <c r="CZ1136">
        <f>AE1136</f>
        <v>0</v>
      </c>
      <c r="DA1136">
        <f>AI1136</f>
        <v>1</v>
      </c>
      <c r="DB1136">
        <f t="shared" si="98"/>
        <v>0</v>
      </c>
      <c r="DC1136">
        <f t="shared" si="99"/>
        <v>0</v>
      </c>
    </row>
    <row r="1137" spans="1:107">
      <c r="A1137">
        <f>ROW(Source!A1333)</f>
        <v>1333</v>
      </c>
      <c r="B1137">
        <v>33525518</v>
      </c>
      <c r="C1137">
        <v>34979738</v>
      </c>
      <c r="D1137">
        <v>29150040</v>
      </c>
      <c r="E1137">
        <v>1</v>
      </c>
      <c r="F1137">
        <v>1</v>
      </c>
      <c r="G1137">
        <v>1</v>
      </c>
      <c r="H1137">
        <v>3</v>
      </c>
      <c r="I1137" t="s">
        <v>592</v>
      </c>
      <c r="J1137" t="s">
        <v>593</v>
      </c>
      <c r="K1137" t="s">
        <v>594</v>
      </c>
      <c r="L1137">
        <v>1339</v>
      </c>
      <c r="N1137">
        <v>1007</v>
      </c>
      <c r="O1137" t="s">
        <v>591</v>
      </c>
      <c r="P1137" t="s">
        <v>591</v>
      </c>
      <c r="Q1137">
        <v>1</v>
      </c>
      <c r="W1137">
        <v>0</v>
      </c>
      <c r="X1137">
        <v>693153122</v>
      </c>
      <c r="Y1137">
        <v>0.63</v>
      </c>
      <c r="AA1137">
        <v>22.2</v>
      </c>
      <c r="AB1137">
        <v>0</v>
      </c>
      <c r="AC1137">
        <v>0</v>
      </c>
      <c r="AD1137">
        <v>0</v>
      </c>
      <c r="AE1137">
        <v>2.44</v>
      </c>
      <c r="AF1137">
        <v>0</v>
      </c>
      <c r="AG1137">
        <v>0</v>
      </c>
      <c r="AH1137">
        <v>0</v>
      </c>
      <c r="AI1137">
        <v>9.1</v>
      </c>
      <c r="AJ1137">
        <v>1</v>
      </c>
      <c r="AK1137">
        <v>1</v>
      </c>
      <c r="AL1137">
        <v>1</v>
      </c>
      <c r="AN1137">
        <v>0</v>
      </c>
      <c r="AO1137">
        <v>1</v>
      </c>
      <c r="AP1137">
        <v>0</v>
      </c>
      <c r="AQ1137">
        <v>0</v>
      </c>
      <c r="AR1137">
        <v>0</v>
      </c>
      <c r="AS1137" t="s">
        <v>3</v>
      </c>
      <c r="AT1137">
        <v>0.63</v>
      </c>
      <c r="AU1137" t="s">
        <v>3</v>
      </c>
      <c r="AV1137">
        <v>0</v>
      </c>
      <c r="AW1137">
        <v>2</v>
      </c>
      <c r="AX1137">
        <v>34979971</v>
      </c>
      <c r="AY1137">
        <v>1</v>
      </c>
      <c r="AZ1137">
        <v>0</v>
      </c>
      <c r="BA1137">
        <v>1117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X1137">
        <f>Y1137*Source!I1333</f>
        <v>0.17879400000000001</v>
      </c>
      <c r="CY1137">
        <f>AA1137</f>
        <v>22.2</v>
      </c>
      <c r="CZ1137">
        <f>AE1137</f>
        <v>2.44</v>
      </c>
      <c r="DA1137">
        <f>AI1137</f>
        <v>9.1</v>
      </c>
      <c r="DB1137">
        <f t="shared" si="98"/>
        <v>1.54</v>
      </c>
      <c r="DC1137">
        <f t="shared" si="99"/>
        <v>0</v>
      </c>
    </row>
    <row r="1138" spans="1:107">
      <c r="A1138">
        <f>ROW(Source!A1336)</f>
        <v>1336</v>
      </c>
      <c r="B1138">
        <v>33525518</v>
      </c>
      <c r="C1138">
        <v>34979749</v>
      </c>
      <c r="D1138">
        <v>18413230</v>
      </c>
      <c r="E1138">
        <v>1</v>
      </c>
      <c r="F1138">
        <v>1</v>
      </c>
      <c r="G1138">
        <v>1</v>
      </c>
      <c r="H1138">
        <v>1</v>
      </c>
      <c r="I1138" t="s">
        <v>615</v>
      </c>
      <c r="J1138" t="s">
        <v>3</v>
      </c>
      <c r="K1138" t="s">
        <v>616</v>
      </c>
      <c r="L1138">
        <v>1369</v>
      </c>
      <c r="N1138">
        <v>1013</v>
      </c>
      <c r="O1138" t="s">
        <v>579</v>
      </c>
      <c r="P1138" t="s">
        <v>579</v>
      </c>
      <c r="Q1138">
        <v>1</v>
      </c>
      <c r="W1138">
        <v>0</v>
      </c>
      <c r="X1138">
        <v>355262106</v>
      </c>
      <c r="Y1138">
        <v>256.5</v>
      </c>
      <c r="AA1138">
        <v>0</v>
      </c>
      <c r="AB1138">
        <v>0</v>
      </c>
      <c r="AC1138">
        <v>0</v>
      </c>
      <c r="AD1138">
        <v>260.99</v>
      </c>
      <c r="AE1138">
        <v>0</v>
      </c>
      <c r="AF1138">
        <v>0</v>
      </c>
      <c r="AG1138">
        <v>0</v>
      </c>
      <c r="AH1138">
        <v>260.99</v>
      </c>
      <c r="AI1138">
        <v>1</v>
      </c>
      <c r="AJ1138">
        <v>1</v>
      </c>
      <c r="AK1138">
        <v>1</v>
      </c>
      <c r="AL1138">
        <v>1</v>
      </c>
      <c r="AN1138">
        <v>0</v>
      </c>
      <c r="AO1138">
        <v>1</v>
      </c>
      <c r="AP1138">
        <v>0</v>
      </c>
      <c r="AQ1138">
        <v>0</v>
      </c>
      <c r="AR1138">
        <v>0</v>
      </c>
      <c r="AS1138" t="s">
        <v>3</v>
      </c>
      <c r="AT1138">
        <v>256.5</v>
      </c>
      <c r="AU1138" t="s">
        <v>3</v>
      </c>
      <c r="AV1138">
        <v>1</v>
      </c>
      <c r="AW1138">
        <v>2</v>
      </c>
      <c r="AX1138">
        <v>34979857</v>
      </c>
      <c r="AY1138">
        <v>1</v>
      </c>
      <c r="AZ1138">
        <v>0</v>
      </c>
      <c r="BA1138">
        <v>1118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X1138">
        <f>Y1138*Source!I1336</f>
        <v>96.1875</v>
      </c>
      <c r="CY1138">
        <f>AD1138</f>
        <v>260.99</v>
      </c>
      <c r="CZ1138">
        <f>AH1138</f>
        <v>260.99</v>
      </c>
      <c r="DA1138">
        <f>AL1138</f>
        <v>1</v>
      </c>
      <c r="DB1138">
        <f t="shared" si="98"/>
        <v>66943.94</v>
      </c>
      <c r="DC1138">
        <f t="shared" si="99"/>
        <v>0</v>
      </c>
    </row>
    <row r="1139" spans="1:107">
      <c r="A1139">
        <f>ROW(Source!A1336)</f>
        <v>1336</v>
      </c>
      <c r="B1139">
        <v>33525518</v>
      </c>
      <c r="C1139">
        <v>34979749</v>
      </c>
      <c r="D1139">
        <v>121548</v>
      </c>
      <c r="E1139">
        <v>1</v>
      </c>
      <c r="F1139">
        <v>1</v>
      </c>
      <c r="G1139">
        <v>1</v>
      </c>
      <c r="H1139">
        <v>1</v>
      </c>
      <c r="I1139" t="s">
        <v>30</v>
      </c>
      <c r="J1139" t="s">
        <v>3</v>
      </c>
      <c r="K1139" t="s">
        <v>580</v>
      </c>
      <c r="L1139">
        <v>608254</v>
      </c>
      <c r="N1139">
        <v>1013</v>
      </c>
      <c r="O1139" t="s">
        <v>581</v>
      </c>
      <c r="P1139" t="s">
        <v>581</v>
      </c>
      <c r="Q1139">
        <v>1</v>
      </c>
      <c r="W1139">
        <v>0</v>
      </c>
      <c r="X1139">
        <v>-185737400</v>
      </c>
      <c r="Y1139">
        <v>0.86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1</v>
      </c>
      <c r="AJ1139">
        <v>1</v>
      </c>
      <c r="AK1139">
        <v>1</v>
      </c>
      <c r="AL1139">
        <v>1</v>
      </c>
      <c r="AN1139">
        <v>0</v>
      </c>
      <c r="AO1139">
        <v>1</v>
      </c>
      <c r="AP1139">
        <v>0</v>
      </c>
      <c r="AQ1139">
        <v>0</v>
      </c>
      <c r="AR1139">
        <v>0</v>
      </c>
      <c r="AS1139" t="s">
        <v>3</v>
      </c>
      <c r="AT1139">
        <v>0.86</v>
      </c>
      <c r="AU1139" t="s">
        <v>3</v>
      </c>
      <c r="AV1139">
        <v>2</v>
      </c>
      <c r="AW1139">
        <v>2</v>
      </c>
      <c r="AX1139">
        <v>34979858</v>
      </c>
      <c r="AY1139">
        <v>1</v>
      </c>
      <c r="AZ1139">
        <v>0</v>
      </c>
      <c r="BA1139">
        <v>1119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X1139">
        <f>Y1139*Source!I1336</f>
        <v>0.32250000000000001</v>
      </c>
      <c r="CY1139">
        <f>AD1139</f>
        <v>0</v>
      </c>
      <c r="CZ1139">
        <f>AH1139</f>
        <v>0</v>
      </c>
      <c r="DA1139">
        <f>AL1139</f>
        <v>1</v>
      </c>
      <c r="DB1139">
        <f t="shared" si="98"/>
        <v>0</v>
      </c>
      <c r="DC1139">
        <f t="shared" si="99"/>
        <v>0</v>
      </c>
    </row>
    <row r="1140" spans="1:107">
      <c r="A1140">
        <f>ROW(Source!A1336)</f>
        <v>1336</v>
      </c>
      <c r="B1140">
        <v>33525518</v>
      </c>
      <c r="C1140">
        <v>34979749</v>
      </c>
      <c r="D1140">
        <v>29172479</v>
      </c>
      <c r="E1140">
        <v>1</v>
      </c>
      <c r="F1140">
        <v>1</v>
      </c>
      <c r="G1140">
        <v>1</v>
      </c>
      <c r="H1140">
        <v>2</v>
      </c>
      <c r="I1140" t="s">
        <v>830</v>
      </c>
      <c r="J1140" t="s">
        <v>845</v>
      </c>
      <c r="K1140" t="s">
        <v>832</v>
      </c>
      <c r="L1140">
        <v>1368</v>
      </c>
      <c r="N1140">
        <v>1011</v>
      </c>
      <c r="O1140" t="s">
        <v>585</v>
      </c>
      <c r="P1140" t="s">
        <v>585</v>
      </c>
      <c r="Q1140">
        <v>1</v>
      </c>
      <c r="W1140">
        <v>0</v>
      </c>
      <c r="X1140">
        <v>-996378858</v>
      </c>
      <c r="Y1140">
        <v>0.05</v>
      </c>
      <c r="AA1140">
        <v>0</v>
      </c>
      <c r="AB1140">
        <v>869.04</v>
      </c>
      <c r="AC1140">
        <v>318.89999999999998</v>
      </c>
      <c r="AD1140">
        <v>0</v>
      </c>
      <c r="AE1140">
        <v>0</v>
      </c>
      <c r="AF1140">
        <v>99.89</v>
      </c>
      <c r="AG1140">
        <v>10.06</v>
      </c>
      <c r="AH1140">
        <v>0</v>
      </c>
      <c r="AI1140">
        <v>1</v>
      </c>
      <c r="AJ1140">
        <v>8.6999999999999993</v>
      </c>
      <c r="AK1140">
        <v>31.7</v>
      </c>
      <c r="AL1140">
        <v>1</v>
      </c>
      <c r="AN1140">
        <v>0</v>
      </c>
      <c r="AO1140">
        <v>1</v>
      </c>
      <c r="AP1140">
        <v>0</v>
      </c>
      <c r="AQ1140">
        <v>0</v>
      </c>
      <c r="AR1140">
        <v>0</v>
      </c>
      <c r="AS1140" t="s">
        <v>3</v>
      </c>
      <c r="AT1140">
        <v>0.05</v>
      </c>
      <c r="AU1140" t="s">
        <v>3</v>
      </c>
      <c r="AV1140">
        <v>0</v>
      </c>
      <c r="AW1140">
        <v>2</v>
      </c>
      <c r="AX1140">
        <v>34979859</v>
      </c>
      <c r="AY1140">
        <v>1</v>
      </c>
      <c r="AZ1140">
        <v>0</v>
      </c>
      <c r="BA1140">
        <v>1120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X1140">
        <f>Y1140*Source!I1336</f>
        <v>1.8750000000000003E-2</v>
      </c>
      <c r="CY1140">
        <f>AB1140</f>
        <v>869.04</v>
      </c>
      <c r="CZ1140">
        <f>AF1140</f>
        <v>99.89</v>
      </c>
      <c r="DA1140">
        <f>AJ1140</f>
        <v>8.6999999999999993</v>
      </c>
      <c r="DB1140">
        <f t="shared" si="98"/>
        <v>4.99</v>
      </c>
      <c r="DC1140">
        <f t="shared" si="99"/>
        <v>0.5</v>
      </c>
    </row>
    <row r="1141" spans="1:107">
      <c r="A1141">
        <f>ROW(Source!A1336)</f>
        <v>1336</v>
      </c>
      <c r="B1141">
        <v>33525518</v>
      </c>
      <c r="C1141">
        <v>34979749</v>
      </c>
      <c r="D1141">
        <v>29172556</v>
      </c>
      <c r="E1141">
        <v>1</v>
      </c>
      <c r="F1141">
        <v>1</v>
      </c>
      <c r="G1141">
        <v>1</v>
      </c>
      <c r="H1141">
        <v>2</v>
      </c>
      <c r="I1141" t="s">
        <v>582</v>
      </c>
      <c r="J1141" t="s">
        <v>583</v>
      </c>
      <c r="K1141" t="s">
        <v>584</v>
      </c>
      <c r="L1141">
        <v>1368</v>
      </c>
      <c r="N1141">
        <v>1011</v>
      </c>
      <c r="O1141" t="s">
        <v>585</v>
      </c>
      <c r="P1141" t="s">
        <v>585</v>
      </c>
      <c r="Q1141">
        <v>1</v>
      </c>
      <c r="W1141">
        <v>0</v>
      </c>
      <c r="X1141">
        <v>-1302720870</v>
      </c>
      <c r="Y1141">
        <v>0.81</v>
      </c>
      <c r="AA1141">
        <v>0</v>
      </c>
      <c r="AB1141">
        <v>445.46</v>
      </c>
      <c r="AC1141">
        <v>427.95</v>
      </c>
      <c r="AD1141">
        <v>0</v>
      </c>
      <c r="AE1141">
        <v>0</v>
      </c>
      <c r="AF1141">
        <v>31.26</v>
      </c>
      <c r="AG1141">
        <v>13.5</v>
      </c>
      <c r="AH1141">
        <v>0</v>
      </c>
      <c r="AI1141">
        <v>1</v>
      </c>
      <c r="AJ1141">
        <v>14.25</v>
      </c>
      <c r="AK1141">
        <v>31.7</v>
      </c>
      <c r="AL1141">
        <v>1</v>
      </c>
      <c r="AN1141">
        <v>0</v>
      </c>
      <c r="AO1141">
        <v>1</v>
      </c>
      <c r="AP1141">
        <v>0</v>
      </c>
      <c r="AQ1141">
        <v>0</v>
      </c>
      <c r="AR1141">
        <v>0</v>
      </c>
      <c r="AS1141" t="s">
        <v>3</v>
      </c>
      <c r="AT1141">
        <v>0.81</v>
      </c>
      <c r="AU1141" t="s">
        <v>3</v>
      </c>
      <c r="AV1141">
        <v>0</v>
      </c>
      <c r="AW1141">
        <v>2</v>
      </c>
      <c r="AX1141">
        <v>34979860</v>
      </c>
      <c r="AY1141">
        <v>1</v>
      </c>
      <c r="AZ1141">
        <v>0</v>
      </c>
      <c r="BA1141">
        <v>1121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X1141">
        <f>Y1141*Source!I1336</f>
        <v>0.30375000000000002</v>
      </c>
      <c r="CY1141">
        <f>AB1141</f>
        <v>445.46</v>
      </c>
      <c r="CZ1141">
        <f>AF1141</f>
        <v>31.26</v>
      </c>
      <c r="DA1141">
        <f>AJ1141</f>
        <v>14.25</v>
      </c>
      <c r="DB1141">
        <f t="shared" si="98"/>
        <v>25.32</v>
      </c>
      <c r="DC1141">
        <f t="shared" si="99"/>
        <v>10.94</v>
      </c>
    </row>
    <row r="1142" spans="1:107">
      <c r="A1142">
        <f>ROW(Source!A1336)</f>
        <v>1336</v>
      </c>
      <c r="B1142">
        <v>33525518</v>
      </c>
      <c r="C1142">
        <v>34979749</v>
      </c>
      <c r="D1142">
        <v>29109983</v>
      </c>
      <c r="E1142">
        <v>1</v>
      </c>
      <c r="F1142">
        <v>1</v>
      </c>
      <c r="G1142">
        <v>1</v>
      </c>
      <c r="H1142">
        <v>3</v>
      </c>
      <c r="I1142" t="s">
        <v>418</v>
      </c>
      <c r="J1142" t="s">
        <v>420</v>
      </c>
      <c r="K1142" t="s">
        <v>419</v>
      </c>
      <c r="L1142">
        <v>1327</v>
      </c>
      <c r="N1142">
        <v>1005</v>
      </c>
      <c r="O1142" t="s">
        <v>184</v>
      </c>
      <c r="P1142" t="s">
        <v>184</v>
      </c>
      <c r="Q1142">
        <v>1</v>
      </c>
      <c r="W1142">
        <v>1</v>
      </c>
      <c r="X1142">
        <v>-2017624534</v>
      </c>
      <c r="Y1142">
        <v>-91.5</v>
      </c>
      <c r="AA1142">
        <v>348.78</v>
      </c>
      <c r="AB1142">
        <v>0</v>
      </c>
      <c r="AC1142">
        <v>0</v>
      </c>
      <c r="AD1142">
        <v>0</v>
      </c>
      <c r="AE1142">
        <v>71.180000000000007</v>
      </c>
      <c r="AF1142">
        <v>0</v>
      </c>
      <c r="AG1142">
        <v>0</v>
      </c>
      <c r="AH1142">
        <v>0</v>
      </c>
      <c r="AI1142">
        <v>4.9000000000000004</v>
      </c>
      <c r="AJ1142">
        <v>1</v>
      </c>
      <c r="AK1142">
        <v>1</v>
      </c>
      <c r="AL1142">
        <v>1</v>
      </c>
      <c r="AN1142">
        <v>0</v>
      </c>
      <c r="AO1142">
        <v>1</v>
      </c>
      <c r="AP1142">
        <v>0</v>
      </c>
      <c r="AQ1142">
        <v>0</v>
      </c>
      <c r="AR1142">
        <v>0</v>
      </c>
      <c r="AS1142" t="s">
        <v>3</v>
      </c>
      <c r="AT1142">
        <v>-91.5</v>
      </c>
      <c r="AU1142" t="s">
        <v>3</v>
      </c>
      <c r="AV1142">
        <v>0</v>
      </c>
      <c r="AW1142">
        <v>2</v>
      </c>
      <c r="AX1142">
        <v>34979861</v>
      </c>
      <c r="AY1142">
        <v>1</v>
      </c>
      <c r="AZ1142">
        <v>6144</v>
      </c>
      <c r="BA1142">
        <v>1122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X1142">
        <f>Y1142*Source!I1336</f>
        <v>-34.3125</v>
      </c>
      <c r="CY1142">
        <f t="shared" ref="CY1142:CY1150" si="100">AA1142</f>
        <v>348.78</v>
      </c>
      <c r="CZ1142">
        <f t="shared" ref="CZ1142:CZ1150" si="101">AE1142</f>
        <v>71.180000000000007</v>
      </c>
      <c r="DA1142">
        <f t="shared" ref="DA1142:DA1150" si="102">AI1142</f>
        <v>4.9000000000000004</v>
      </c>
      <c r="DB1142">
        <f t="shared" si="98"/>
        <v>-6512.97</v>
      </c>
      <c r="DC1142">
        <f t="shared" si="99"/>
        <v>0</v>
      </c>
    </row>
    <row r="1143" spans="1:107">
      <c r="A1143">
        <f>ROW(Source!A1336)</f>
        <v>1336</v>
      </c>
      <c r="B1143">
        <v>33525518</v>
      </c>
      <c r="C1143">
        <v>34979749</v>
      </c>
      <c r="D1143">
        <v>29107962</v>
      </c>
      <c r="E1143">
        <v>1</v>
      </c>
      <c r="F1143">
        <v>1</v>
      </c>
      <c r="G1143">
        <v>1</v>
      </c>
      <c r="H1143">
        <v>3</v>
      </c>
      <c r="I1143" t="s">
        <v>847</v>
      </c>
      <c r="J1143" t="s">
        <v>848</v>
      </c>
      <c r="K1143" t="s">
        <v>849</v>
      </c>
      <c r="L1143">
        <v>1339</v>
      </c>
      <c r="N1143">
        <v>1007</v>
      </c>
      <c r="O1143" t="s">
        <v>591</v>
      </c>
      <c r="P1143" t="s">
        <v>591</v>
      </c>
      <c r="Q1143">
        <v>1</v>
      </c>
      <c r="W1143">
        <v>0</v>
      </c>
      <c r="X1143">
        <v>1717091516</v>
      </c>
      <c r="Y1143">
        <v>9.1999999999999998E-2</v>
      </c>
      <c r="AA1143">
        <v>420.09</v>
      </c>
      <c r="AB1143">
        <v>0</v>
      </c>
      <c r="AC1143">
        <v>0</v>
      </c>
      <c r="AD1143">
        <v>0</v>
      </c>
      <c r="AE1143">
        <v>34.92</v>
      </c>
      <c r="AF1143">
        <v>0</v>
      </c>
      <c r="AG1143">
        <v>0</v>
      </c>
      <c r="AH1143">
        <v>0</v>
      </c>
      <c r="AI1143">
        <v>12.03</v>
      </c>
      <c r="AJ1143">
        <v>1</v>
      </c>
      <c r="AK1143">
        <v>1</v>
      </c>
      <c r="AL1143">
        <v>1</v>
      </c>
      <c r="AN1143">
        <v>0</v>
      </c>
      <c r="AO1143">
        <v>1</v>
      </c>
      <c r="AP1143">
        <v>0</v>
      </c>
      <c r="AQ1143">
        <v>0</v>
      </c>
      <c r="AR1143">
        <v>0</v>
      </c>
      <c r="AS1143" t="s">
        <v>3</v>
      </c>
      <c r="AT1143">
        <v>9.1999999999999998E-2</v>
      </c>
      <c r="AU1143" t="s">
        <v>3</v>
      </c>
      <c r="AV1143">
        <v>0</v>
      </c>
      <c r="AW1143">
        <v>2</v>
      </c>
      <c r="AX1143">
        <v>34979862</v>
      </c>
      <c r="AY1143">
        <v>1</v>
      </c>
      <c r="AZ1143">
        <v>0</v>
      </c>
      <c r="BA1143">
        <v>1123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X1143">
        <f>Y1143*Source!I1336</f>
        <v>3.4500000000000003E-2</v>
      </c>
      <c r="CY1143">
        <f t="shared" si="100"/>
        <v>420.09</v>
      </c>
      <c r="CZ1143">
        <f t="shared" si="101"/>
        <v>34.92</v>
      </c>
      <c r="DA1143">
        <f t="shared" si="102"/>
        <v>12.03</v>
      </c>
      <c r="DB1143">
        <f t="shared" si="98"/>
        <v>3.21</v>
      </c>
      <c r="DC1143">
        <f t="shared" si="99"/>
        <v>0</v>
      </c>
    </row>
    <row r="1144" spans="1:107">
      <c r="A1144">
        <f>ROW(Source!A1336)</f>
        <v>1336</v>
      </c>
      <c r="B1144">
        <v>33525518</v>
      </c>
      <c r="C1144">
        <v>34979749</v>
      </c>
      <c r="D1144">
        <v>29109197</v>
      </c>
      <c r="E1144">
        <v>1</v>
      </c>
      <c r="F1144">
        <v>1</v>
      </c>
      <c r="G1144">
        <v>1</v>
      </c>
      <c r="H1144">
        <v>3</v>
      </c>
      <c r="I1144" t="s">
        <v>850</v>
      </c>
      <c r="J1144" t="s">
        <v>851</v>
      </c>
      <c r="K1144" t="s">
        <v>852</v>
      </c>
      <c r="L1144">
        <v>1348</v>
      </c>
      <c r="N1144">
        <v>1009</v>
      </c>
      <c r="O1144" t="s">
        <v>28</v>
      </c>
      <c r="P1144" t="s">
        <v>28</v>
      </c>
      <c r="Q1144">
        <v>1000</v>
      </c>
      <c r="W1144">
        <v>0</v>
      </c>
      <c r="X1144">
        <v>-725440123</v>
      </c>
      <c r="Y1144">
        <v>0.04</v>
      </c>
      <c r="AA1144">
        <v>3819.33</v>
      </c>
      <c r="AB1144">
        <v>0</v>
      </c>
      <c r="AC1144">
        <v>0</v>
      </c>
      <c r="AD1144">
        <v>0</v>
      </c>
      <c r="AE1144">
        <v>412.01</v>
      </c>
      <c r="AF1144">
        <v>0</v>
      </c>
      <c r="AG1144">
        <v>0</v>
      </c>
      <c r="AH1144">
        <v>0</v>
      </c>
      <c r="AI1144">
        <v>9.27</v>
      </c>
      <c r="AJ1144">
        <v>1</v>
      </c>
      <c r="AK1144">
        <v>1</v>
      </c>
      <c r="AL1144">
        <v>1</v>
      </c>
      <c r="AN1144">
        <v>0</v>
      </c>
      <c r="AO1144">
        <v>1</v>
      </c>
      <c r="AP1144">
        <v>0</v>
      </c>
      <c r="AQ1144">
        <v>0</v>
      </c>
      <c r="AR1144">
        <v>0</v>
      </c>
      <c r="AS1144" t="s">
        <v>3</v>
      </c>
      <c r="AT1144">
        <v>0.04</v>
      </c>
      <c r="AU1144" t="s">
        <v>3</v>
      </c>
      <c r="AV1144">
        <v>0</v>
      </c>
      <c r="AW1144">
        <v>2</v>
      </c>
      <c r="AX1144">
        <v>34979863</v>
      </c>
      <c r="AY1144">
        <v>1</v>
      </c>
      <c r="AZ1144">
        <v>0</v>
      </c>
      <c r="BA1144">
        <v>1124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X1144">
        <f>Y1144*Source!I1336</f>
        <v>1.4999999999999999E-2</v>
      </c>
      <c r="CY1144">
        <f t="shared" si="100"/>
        <v>3819.33</v>
      </c>
      <c r="CZ1144">
        <f t="shared" si="101"/>
        <v>412.01</v>
      </c>
      <c r="DA1144">
        <f t="shared" si="102"/>
        <v>9.27</v>
      </c>
      <c r="DB1144">
        <f t="shared" si="98"/>
        <v>16.48</v>
      </c>
      <c r="DC1144">
        <f t="shared" si="99"/>
        <v>0</v>
      </c>
    </row>
    <row r="1145" spans="1:107">
      <c r="A1145">
        <f>ROW(Source!A1336)</f>
        <v>1336</v>
      </c>
      <c r="B1145">
        <v>33525518</v>
      </c>
      <c r="C1145">
        <v>34979749</v>
      </c>
      <c r="D1145">
        <v>29109903</v>
      </c>
      <c r="E1145">
        <v>1</v>
      </c>
      <c r="F1145">
        <v>1</v>
      </c>
      <c r="G1145">
        <v>1</v>
      </c>
      <c r="H1145">
        <v>3</v>
      </c>
      <c r="I1145" t="s">
        <v>853</v>
      </c>
      <c r="J1145" t="s">
        <v>854</v>
      </c>
      <c r="K1145" t="s">
        <v>855</v>
      </c>
      <c r="L1145">
        <v>1301</v>
      </c>
      <c r="N1145">
        <v>1003</v>
      </c>
      <c r="O1145" t="s">
        <v>174</v>
      </c>
      <c r="P1145" t="s">
        <v>174</v>
      </c>
      <c r="Q1145">
        <v>1</v>
      </c>
      <c r="W1145">
        <v>0</v>
      </c>
      <c r="X1145">
        <v>150723624</v>
      </c>
      <c r="Y1145">
        <v>61</v>
      </c>
      <c r="AA1145">
        <v>42.85</v>
      </c>
      <c r="AB1145">
        <v>0</v>
      </c>
      <c r="AC1145">
        <v>0</v>
      </c>
      <c r="AD1145">
        <v>0</v>
      </c>
      <c r="AE1145">
        <v>16.87</v>
      </c>
      <c r="AF1145">
        <v>0</v>
      </c>
      <c r="AG1145">
        <v>0</v>
      </c>
      <c r="AH1145">
        <v>0</v>
      </c>
      <c r="AI1145">
        <v>2.54</v>
      </c>
      <c r="AJ1145">
        <v>1</v>
      </c>
      <c r="AK1145">
        <v>1</v>
      </c>
      <c r="AL1145">
        <v>1</v>
      </c>
      <c r="AN1145">
        <v>0</v>
      </c>
      <c r="AO1145">
        <v>1</v>
      </c>
      <c r="AP1145">
        <v>0</v>
      </c>
      <c r="AQ1145">
        <v>0</v>
      </c>
      <c r="AR1145">
        <v>0</v>
      </c>
      <c r="AS1145" t="s">
        <v>3</v>
      </c>
      <c r="AT1145">
        <v>61</v>
      </c>
      <c r="AU1145" t="s">
        <v>3</v>
      </c>
      <c r="AV1145">
        <v>0</v>
      </c>
      <c r="AW1145">
        <v>2</v>
      </c>
      <c r="AX1145">
        <v>34979864</v>
      </c>
      <c r="AY1145">
        <v>1</v>
      </c>
      <c r="AZ1145">
        <v>0</v>
      </c>
      <c r="BA1145">
        <v>1125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X1145">
        <f>Y1145*Source!I1336</f>
        <v>22.875</v>
      </c>
      <c r="CY1145">
        <f t="shared" si="100"/>
        <v>42.85</v>
      </c>
      <c r="CZ1145">
        <f t="shared" si="101"/>
        <v>16.87</v>
      </c>
      <c r="DA1145">
        <f t="shared" si="102"/>
        <v>2.54</v>
      </c>
      <c r="DB1145">
        <f t="shared" si="98"/>
        <v>1029.07</v>
      </c>
      <c r="DC1145">
        <f t="shared" si="99"/>
        <v>0</v>
      </c>
    </row>
    <row r="1146" spans="1:107">
      <c r="A1146">
        <f>ROW(Source!A1336)</f>
        <v>1336</v>
      </c>
      <c r="B1146">
        <v>33525518</v>
      </c>
      <c r="C1146">
        <v>34979749</v>
      </c>
      <c r="D1146">
        <v>29107800</v>
      </c>
      <c r="E1146">
        <v>1</v>
      </c>
      <c r="F1146">
        <v>1</v>
      </c>
      <c r="G1146">
        <v>1</v>
      </c>
      <c r="H1146">
        <v>3</v>
      </c>
      <c r="I1146" t="s">
        <v>620</v>
      </c>
      <c r="J1146" t="s">
        <v>621</v>
      </c>
      <c r="K1146" t="s">
        <v>622</v>
      </c>
      <c r="L1146">
        <v>1346</v>
      </c>
      <c r="N1146">
        <v>1009</v>
      </c>
      <c r="O1146" t="s">
        <v>191</v>
      </c>
      <c r="P1146" t="s">
        <v>191</v>
      </c>
      <c r="Q1146">
        <v>1</v>
      </c>
      <c r="W1146">
        <v>0</v>
      </c>
      <c r="X1146">
        <v>-1570619850</v>
      </c>
      <c r="Y1146">
        <v>0.5</v>
      </c>
      <c r="AA1146">
        <v>46.61</v>
      </c>
      <c r="AB1146">
        <v>0</v>
      </c>
      <c r="AC1146">
        <v>0</v>
      </c>
      <c r="AD1146">
        <v>0</v>
      </c>
      <c r="AE1146">
        <v>1.81</v>
      </c>
      <c r="AF1146">
        <v>0</v>
      </c>
      <c r="AG1146">
        <v>0</v>
      </c>
      <c r="AH1146">
        <v>0</v>
      </c>
      <c r="AI1146">
        <v>25.75</v>
      </c>
      <c r="AJ1146">
        <v>1</v>
      </c>
      <c r="AK1146">
        <v>1</v>
      </c>
      <c r="AL1146">
        <v>1</v>
      </c>
      <c r="AN1146">
        <v>0</v>
      </c>
      <c r="AO1146">
        <v>1</v>
      </c>
      <c r="AP1146">
        <v>0</v>
      </c>
      <c r="AQ1146">
        <v>0</v>
      </c>
      <c r="AR1146">
        <v>0</v>
      </c>
      <c r="AS1146" t="s">
        <v>3</v>
      </c>
      <c r="AT1146">
        <v>0.5</v>
      </c>
      <c r="AU1146" t="s">
        <v>3</v>
      </c>
      <c r="AV1146">
        <v>0</v>
      </c>
      <c r="AW1146">
        <v>2</v>
      </c>
      <c r="AX1146">
        <v>34979865</v>
      </c>
      <c r="AY1146">
        <v>1</v>
      </c>
      <c r="AZ1146">
        <v>0</v>
      </c>
      <c r="BA1146">
        <v>1126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X1146">
        <f>Y1146*Source!I1336</f>
        <v>0.1875</v>
      </c>
      <c r="CY1146">
        <f t="shared" si="100"/>
        <v>46.61</v>
      </c>
      <c r="CZ1146">
        <f t="shared" si="101"/>
        <v>1.81</v>
      </c>
      <c r="DA1146">
        <f t="shared" si="102"/>
        <v>25.75</v>
      </c>
      <c r="DB1146">
        <f t="shared" si="98"/>
        <v>0.91</v>
      </c>
      <c r="DC1146">
        <f t="shared" si="99"/>
        <v>0</v>
      </c>
    </row>
    <row r="1147" spans="1:107">
      <c r="A1147">
        <f>ROW(Source!A1336)</f>
        <v>1336</v>
      </c>
      <c r="B1147">
        <v>33525518</v>
      </c>
      <c r="C1147">
        <v>34979749</v>
      </c>
      <c r="D1147">
        <v>29109888</v>
      </c>
      <c r="E1147">
        <v>1</v>
      </c>
      <c r="F1147">
        <v>1</v>
      </c>
      <c r="G1147">
        <v>1</v>
      </c>
      <c r="H1147">
        <v>3</v>
      </c>
      <c r="I1147" t="s">
        <v>856</v>
      </c>
      <c r="J1147" t="s">
        <v>857</v>
      </c>
      <c r="K1147" t="s">
        <v>858</v>
      </c>
      <c r="L1147">
        <v>1301</v>
      </c>
      <c r="N1147">
        <v>1003</v>
      </c>
      <c r="O1147" t="s">
        <v>174</v>
      </c>
      <c r="P1147" t="s">
        <v>174</v>
      </c>
      <c r="Q1147">
        <v>1</v>
      </c>
      <c r="W1147">
        <v>0</v>
      </c>
      <c r="X1147">
        <v>1471077615</v>
      </c>
      <c r="Y1147">
        <v>56</v>
      </c>
      <c r="AA1147">
        <v>347.32</v>
      </c>
      <c r="AB1147">
        <v>0</v>
      </c>
      <c r="AC1147">
        <v>0</v>
      </c>
      <c r="AD1147">
        <v>0</v>
      </c>
      <c r="AE1147">
        <v>23.74</v>
      </c>
      <c r="AF1147">
        <v>0</v>
      </c>
      <c r="AG1147">
        <v>0</v>
      </c>
      <c r="AH1147">
        <v>0</v>
      </c>
      <c r="AI1147">
        <v>14.63</v>
      </c>
      <c r="AJ1147">
        <v>1</v>
      </c>
      <c r="AK1147">
        <v>1</v>
      </c>
      <c r="AL1147">
        <v>1</v>
      </c>
      <c r="AN1147">
        <v>0</v>
      </c>
      <c r="AO1147">
        <v>1</v>
      </c>
      <c r="AP1147">
        <v>0</v>
      </c>
      <c r="AQ1147">
        <v>0</v>
      </c>
      <c r="AR1147">
        <v>0</v>
      </c>
      <c r="AS1147" t="s">
        <v>3</v>
      </c>
      <c r="AT1147">
        <v>56</v>
      </c>
      <c r="AU1147" t="s">
        <v>3</v>
      </c>
      <c r="AV1147">
        <v>0</v>
      </c>
      <c r="AW1147">
        <v>2</v>
      </c>
      <c r="AX1147">
        <v>34979866</v>
      </c>
      <c r="AY1147">
        <v>1</v>
      </c>
      <c r="AZ1147">
        <v>0</v>
      </c>
      <c r="BA1147">
        <v>1127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X1147">
        <f>Y1147*Source!I1336</f>
        <v>21</v>
      </c>
      <c r="CY1147">
        <f t="shared" si="100"/>
        <v>347.32</v>
      </c>
      <c r="CZ1147">
        <f t="shared" si="101"/>
        <v>23.74</v>
      </c>
      <c r="DA1147">
        <f t="shared" si="102"/>
        <v>14.63</v>
      </c>
      <c r="DB1147">
        <f t="shared" si="98"/>
        <v>1329.44</v>
      </c>
      <c r="DC1147">
        <f t="shared" si="99"/>
        <v>0</v>
      </c>
    </row>
    <row r="1148" spans="1:107">
      <c r="A1148">
        <f>ROW(Source!A1336)</f>
        <v>1336</v>
      </c>
      <c r="B1148">
        <v>33525518</v>
      </c>
      <c r="C1148">
        <v>34979749</v>
      </c>
      <c r="D1148">
        <v>29109902</v>
      </c>
      <c r="E1148">
        <v>1</v>
      </c>
      <c r="F1148">
        <v>1</v>
      </c>
      <c r="G1148">
        <v>1</v>
      </c>
      <c r="H1148">
        <v>3</v>
      </c>
      <c r="I1148" t="s">
        <v>859</v>
      </c>
      <c r="J1148" t="s">
        <v>860</v>
      </c>
      <c r="K1148" t="s">
        <v>861</v>
      </c>
      <c r="L1148">
        <v>1301</v>
      </c>
      <c r="N1148">
        <v>1003</v>
      </c>
      <c r="O1148" t="s">
        <v>174</v>
      </c>
      <c r="P1148" t="s">
        <v>174</v>
      </c>
      <c r="Q1148">
        <v>1</v>
      </c>
      <c r="W1148">
        <v>0</v>
      </c>
      <c r="X1148">
        <v>-2000531620</v>
      </c>
      <c r="Y1148">
        <v>56</v>
      </c>
      <c r="AA1148">
        <v>64.12</v>
      </c>
      <c r="AB1148">
        <v>0</v>
      </c>
      <c r="AC1148">
        <v>0</v>
      </c>
      <c r="AD1148">
        <v>0</v>
      </c>
      <c r="AE1148">
        <v>19.850000000000001</v>
      </c>
      <c r="AF1148">
        <v>0</v>
      </c>
      <c r="AG1148">
        <v>0</v>
      </c>
      <c r="AH1148">
        <v>0</v>
      </c>
      <c r="AI1148">
        <v>3.23</v>
      </c>
      <c r="AJ1148">
        <v>1</v>
      </c>
      <c r="AK1148">
        <v>1</v>
      </c>
      <c r="AL1148">
        <v>1</v>
      </c>
      <c r="AN1148">
        <v>0</v>
      </c>
      <c r="AO1148">
        <v>1</v>
      </c>
      <c r="AP1148">
        <v>0</v>
      </c>
      <c r="AQ1148">
        <v>0</v>
      </c>
      <c r="AR1148">
        <v>0</v>
      </c>
      <c r="AS1148" t="s">
        <v>3</v>
      </c>
      <c r="AT1148">
        <v>56</v>
      </c>
      <c r="AU1148" t="s">
        <v>3</v>
      </c>
      <c r="AV1148">
        <v>0</v>
      </c>
      <c r="AW1148">
        <v>2</v>
      </c>
      <c r="AX1148">
        <v>34979867</v>
      </c>
      <c r="AY1148">
        <v>1</v>
      </c>
      <c r="AZ1148">
        <v>0</v>
      </c>
      <c r="BA1148">
        <v>1128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X1148">
        <f>Y1148*Source!I1336</f>
        <v>21</v>
      </c>
      <c r="CY1148">
        <f t="shared" si="100"/>
        <v>64.12</v>
      </c>
      <c r="CZ1148">
        <f t="shared" si="101"/>
        <v>19.850000000000001</v>
      </c>
      <c r="DA1148">
        <f t="shared" si="102"/>
        <v>3.23</v>
      </c>
      <c r="DB1148">
        <f t="shared" si="98"/>
        <v>1111.5999999999999</v>
      </c>
      <c r="DC1148">
        <f t="shared" si="99"/>
        <v>0</v>
      </c>
    </row>
    <row r="1149" spans="1:107">
      <c r="A1149">
        <f>ROW(Source!A1336)</f>
        <v>1336</v>
      </c>
      <c r="B1149">
        <v>33525518</v>
      </c>
      <c r="C1149">
        <v>34979749</v>
      </c>
      <c r="D1149">
        <v>29145208</v>
      </c>
      <c r="E1149">
        <v>1</v>
      </c>
      <c r="F1149">
        <v>1</v>
      </c>
      <c r="G1149">
        <v>1</v>
      </c>
      <c r="H1149">
        <v>3</v>
      </c>
      <c r="I1149" t="s">
        <v>862</v>
      </c>
      <c r="J1149" t="s">
        <v>863</v>
      </c>
      <c r="K1149" t="s">
        <v>864</v>
      </c>
      <c r="L1149">
        <v>1339</v>
      </c>
      <c r="N1149">
        <v>1007</v>
      </c>
      <c r="O1149" t="s">
        <v>591</v>
      </c>
      <c r="P1149" t="s">
        <v>591</v>
      </c>
      <c r="Q1149">
        <v>1</v>
      </c>
      <c r="W1149">
        <v>0</v>
      </c>
      <c r="X1149">
        <v>-95606286</v>
      </c>
      <c r="Y1149">
        <v>1.5</v>
      </c>
      <c r="AA1149">
        <v>3329.9</v>
      </c>
      <c r="AB1149">
        <v>0</v>
      </c>
      <c r="AC1149">
        <v>0</v>
      </c>
      <c r="AD1149">
        <v>0</v>
      </c>
      <c r="AE1149">
        <v>497</v>
      </c>
      <c r="AF1149">
        <v>0</v>
      </c>
      <c r="AG1149">
        <v>0</v>
      </c>
      <c r="AH1149">
        <v>0</v>
      </c>
      <c r="AI1149">
        <v>6.7</v>
      </c>
      <c r="AJ1149">
        <v>1</v>
      </c>
      <c r="AK1149">
        <v>1</v>
      </c>
      <c r="AL1149">
        <v>1</v>
      </c>
      <c r="AN1149">
        <v>0</v>
      </c>
      <c r="AO1149">
        <v>1</v>
      </c>
      <c r="AP1149">
        <v>0</v>
      </c>
      <c r="AQ1149">
        <v>0</v>
      </c>
      <c r="AR1149">
        <v>0</v>
      </c>
      <c r="AS1149" t="s">
        <v>3</v>
      </c>
      <c r="AT1149">
        <v>1.5</v>
      </c>
      <c r="AU1149" t="s">
        <v>3</v>
      </c>
      <c r="AV1149">
        <v>0</v>
      </c>
      <c r="AW1149">
        <v>2</v>
      </c>
      <c r="AX1149">
        <v>34979868</v>
      </c>
      <c r="AY1149">
        <v>1</v>
      </c>
      <c r="AZ1149">
        <v>0</v>
      </c>
      <c r="BA1149">
        <v>1129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X1149">
        <f>Y1149*Source!I1336</f>
        <v>0.5625</v>
      </c>
      <c r="CY1149">
        <f t="shared" si="100"/>
        <v>3329.9</v>
      </c>
      <c r="CZ1149">
        <f t="shared" si="101"/>
        <v>497</v>
      </c>
      <c r="DA1149">
        <f t="shared" si="102"/>
        <v>6.7</v>
      </c>
      <c r="DB1149">
        <f t="shared" si="98"/>
        <v>745.5</v>
      </c>
      <c r="DC1149">
        <f t="shared" si="99"/>
        <v>0</v>
      </c>
    </row>
    <row r="1150" spans="1:107">
      <c r="A1150">
        <f>ROW(Source!A1336)</f>
        <v>1336</v>
      </c>
      <c r="B1150">
        <v>33525518</v>
      </c>
      <c r="C1150">
        <v>34979749</v>
      </c>
      <c r="D1150">
        <v>29150040</v>
      </c>
      <c r="E1150">
        <v>1</v>
      </c>
      <c r="F1150">
        <v>1</v>
      </c>
      <c r="G1150">
        <v>1</v>
      </c>
      <c r="H1150">
        <v>3</v>
      </c>
      <c r="I1150" t="s">
        <v>592</v>
      </c>
      <c r="J1150" t="s">
        <v>593</v>
      </c>
      <c r="K1150" t="s">
        <v>594</v>
      </c>
      <c r="L1150">
        <v>1339</v>
      </c>
      <c r="N1150">
        <v>1007</v>
      </c>
      <c r="O1150" t="s">
        <v>591</v>
      </c>
      <c r="P1150" t="s">
        <v>591</v>
      </c>
      <c r="Q1150">
        <v>1</v>
      </c>
      <c r="W1150">
        <v>0</v>
      </c>
      <c r="X1150">
        <v>693153122</v>
      </c>
      <c r="Y1150">
        <v>0.82</v>
      </c>
      <c r="AA1150">
        <v>22.2</v>
      </c>
      <c r="AB1150">
        <v>0</v>
      </c>
      <c r="AC1150">
        <v>0</v>
      </c>
      <c r="AD1150">
        <v>0</v>
      </c>
      <c r="AE1150">
        <v>2.44</v>
      </c>
      <c r="AF1150">
        <v>0</v>
      </c>
      <c r="AG1150">
        <v>0</v>
      </c>
      <c r="AH1150">
        <v>0</v>
      </c>
      <c r="AI1150">
        <v>9.1</v>
      </c>
      <c r="AJ1150">
        <v>1</v>
      </c>
      <c r="AK1150">
        <v>1</v>
      </c>
      <c r="AL1150">
        <v>1</v>
      </c>
      <c r="AN1150">
        <v>0</v>
      </c>
      <c r="AO1150">
        <v>1</v>
      </c>
      <c r="AP1150">
        <v>0</v>
      </c>
      <c r="AQ1150">
        <v>0</v>
      </c>
      <c r="AR1150">
        <v>0</v>
      </c>
      <c r="AS1150" t="s">
        <v>3</v>
      </c>
      <c r="AT1150">
        <v>0.82</v>
      </c>
      <c r="AU1150" t="s">
        <v>3</v>
      </c>
      <c r="AV1150">
        <v>0</v>
      </c>
      <c r="AW1150">
        <v>2</v>
      </c>
      <c r="AX1150">
        <v>34979869</v>
      </c>
      <c r="AY1150">
        <v>1</v>
      </c>
      <c r="AZ1150">
        <v>0</v>
      </c>
      <c r="BA1150">
        <v>1130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X1150">
        <f>Y1150*Source!I1336</f>
        <v>0.3075</v>
      </c>
      <c r="CY1150">
        <f t="shared" si="100"/>
        <v>22.2</v>
      </c>
      <c r="CZ1150">
        <f t="shared" si="101"/>
        <v>2.44</v>
      </c>
      <c r="DA1150">
        <f t="shared" si="102"/>
        <v>9.1</v>
      </c>
      <c r="DB1150">
        <f t="shared" si="98"/>
        <v>2</v>
      </c>
      <c r="DC1150">
        <f t="shared" si="99"/>
        <v>0</v>
      </c>
    </row>
    <row r="1151" spans="1:107">
      <c r="A1151">
        <f>ROW(Source!A1338)</f>
        <v>1338</v>
      </c>
      <c r="B1151">
        <v>33525518</v>
      </c>
      <c r="C1151">
        <v>34972221</v>
      </c>
      <c r="D1151">
        <v>18410280</v>
      </c>
      <c r="E1151">
        <v>1</v>
      </c>
      <c r="F1151">
        <v>1</v>
      </c>
      <c r="G1151">
        <v>1</v>
      </c>
      <c r="H1151">
        <v>1</v>
      </c>
      <c r="I1151" t="s">
        <v>744</v>
      </c>
      <c r="J1151" t="s">
        <v>3</v>
      </c>
      <c r="K1151" t="s">
        <v>745</v>
      </c>
      <c r="L1151">
        <v>1369</v>
      </c>
      <c r="N1151">
        <v>1013</v>
      </c>
      <c r="O1151" t="s">
        <v>579</v>
      </c>
      <c r="P1151" t="s">
        <v>579</v>
      </c>
      <c r="Q1151">
        <v>1</v>
      </c>
      <c r="W1151">
        <v>0</v>
      </c>
      <c r="X1151">
        <v>-464685602</v>
      </c>
      <c r="Y1151">
        <v>24.64</v>
      </c>
      <c r="AA1151">
        <v>0</v>
      </c>
      <c r="AB1151">
        <v>0</v>
      </c>
      <c r="AC1151">
        <v>0</v>
      </c>
      <c r="AD1151">
        <v>270.37</v>
      </c>
      <c r="AE1151">
        <v>0</v>
      </c>
      <c r="AF1151">
        <v>0</v>
      </c>
      <c r="AG1151">
        <v>0</v>
      </c>
      <c r="AH1151">
        <v>270.37</v>
      </c>
      <c r="AI1151">
        <v>1</v>
      </c>
      <c r="AJ1151">
        <v>1</v>
      </c>
      <c r="AK1151">
        <v>1</v>
      </c>
      <c r="AL1151">
        <v>1</v>
      </c>
      <c r="AN1151">
        <v>0</v>
      </c>
      <c r="AO1151">
        <v>1</v>
      </c>
      <c r="AP1151">
        <v>0</v>
      </c>
      <c r="AQ1151">
        <v>0</v>
      </c>
      <c r="AR1151">
        <v>0</v>
      </c>
      <c r="AS1151" t="s">
        <v>3</v>
      </c>
      <c r="AT1151">
        <v>24.64</v>
      </c>
      <c r="AU1151" t="s">
        <v>3</v>
      </c>
      <c r="AV1151">
        <v>1</v>
      </c>
      <c r="AW1151">
        <v>2</v>
      </c>
      <c r="AX1151">
        <v>34979870</v>
      </c>
      <c r="AY1151">
        <v>1</v>
      </c>
      <c r="AZ1151">
        <v>0</v>
      </c>
      <c r="BA1151">
        <v>1131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X1151">
        <f>Y1151*Source!I1338</f>
        <v>2.4640000000000004</v>
      </c>
      <c r="CY1151">
        <f>AD1151</f>
        <v>270.37</v>
      </c>
      <c r="CZ1151">
        <f>AH1151</f>
        <v>270.37</v>
      </c>
      <c r="DA1151">
        <f>AL1151</f>
        <v>1</v>
      </c>
      <c r="DB1151">
        <f t="shared" ref="DB1151:DB1214" si="103">ROUND(ROUND(AT1151*CZ1151,2),6)</f>
        <v>6661.92</v>
      </c>
      <c r="DC1151">
        <f t="shared" ref="DC1151:DC1214" si="104">ROUND(ROUND(AT1151*AG1151,2),6)</f>
        <v>0</v>
      </c>
    </row>
    <row r="1152" spans="1:107">
      <c r="A1152">
        <f>ROW(Source!A1338)</f>
        <v>1338</v>
      </c>
      <c r="B1152">
        <v>33525518</v>
      </c>
      <c r="C1152">
        <v>34972221</v>
      </c>
      <c r="D1152">
        <v>121548</v>
      </c>
      <c r="E1152">
        <v>1</v>
      </c>
      <c r="F1152">
        <v>1</v>
      </c>
      <c r="G1152">
        <v>1</v>
      </c>
      <c r="H1152">
        <v>1</v>
      </c>
      <c r="I1152" t="s">
        <v>30</v>
      </c>
      <c r="J1152" t="s">
        <v>3</v>
      </c>
      <c r="K1152" t="s">
        <v>580</v>
      </c>
      <c r="L1152">
        <v>608254</v>
      </c>
      <c r="N1152">
        <v>1013</v>
      </c>
      <c r="O1152" t="s">
        <v>581</v>
      </c>
      <c r="P1152" t="s">
        <v>581</v>
      </c>
      <c r="Q1152">
        <v>1</v>
      </c>
      <c r="W1152">
        <v>0</v>
      </c>
      <c r="X1152">
        <v>-185737400</v>
      </c>
      <c r="Y1152">
        <v>0.32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1</v>
      </c>
      <c r="AJ1152">
        <v>1</v>
      </c>
      <c r="AK1152">
        <v>1</v>
      </c>
      <c r="AL1152">
        <v>1</v>
      </c>
      <c r="AN1152">
        <v>0</v>
      </c>
      <c r="AO1152">
        <v>1</v>
      </c>
      <c r="AP1152">
        <v>0</v>
      </c>
      <c r="AQ1152">
        <v>0</v>
      </c>
      <c r="AR1152">
        <v>0</v>
      </c>
      <c r="AS1152" t="s">
        <v>3</v>
      </c>
      <c r="AT1152">
        <v>0.32</v>
      </c>
      <c r="AU1152" t="s">
        <v>3</v>
      </c>
      <c r="AV1152">
        <v>2</v>
      </c>
      <c r="AW1152">
        <v>2</v>
      </c>
      <c r="AX1152">
        <v>34979871</v>
      </c>
      <c r="AY1152">
        <v>1</v>
      </c>
      <c r="AZ1152">
        <v>0</v>
      </c>
      <c r="BA1152">
        <v>1132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X1152">
        <f>Y1152*Source!I1338</f>
        <v>3.2000000000000001E-2</v>
      </c>
      <c r="CY1152">
        <f>AD1152</f>
        <v>0</v>
      </c>
      <c r="CZ1152">
        <f>AH1152</f>
        <v>0</v>
      </c>
      <c r="DA1152">
        <f>AL1152</f>
        <v>1</v>
      </c>
      <c r="DB1152">
        <f t="shared" si="103"/>
        <v>0</v>
      </c>
      <c r="DC1152">
        <f t="shared" si="104"/>
        <v>0</v>
      </c>
    </row>
    <row r="1153" spans="1:107">
      <c r="A1153">
        <f>ROW(Source!A1338)</f>
        <v>1338</v>
      </c>
      <c r="B1153">
        <v>33525518</v>
      </c>
      <c r="C1153">
        <v>34972221</v>
      </c>
      <c r="D1153">
        <v>29172556</v>
      </c>
      <c r="E1153">
        <v>1</v>
      </c>
      <c r="F1153">
        <v>1</v>
      </c>
      <c r="G1153">
        <v>1</v>
      </c>
      <c r="H1153">
        <v>2</v>
      </c>
      <c r="I1153" t="s">
        <v>582</v>
      </c>
      <c r="J1153" t="s">
        <v>583</v>
      </c>
      <c r="K1153" t="s">
        <v>584</v>
      </c>
      <c r="L1153">
        <v>1368</v>
      </c>
      <c r="N1153">
        <v>1011</v>
      </c>
      <c r="O1153" t="s">
        <v>585</v>
      </c>
      <c r="P1153" t="s">
        <v>585</v>
      </c>
      <c r="Q1153">
        <v>1</v>
      </c>
      <c r="W1153">
        <v>0</v>
      </c>
      <c r="X1153">
        <v>-1302720870</v>
      </c>
      <c r="Y1153">
        <v>0.32</v>
      </c>
      <c r="AA1153">
        <v>0</v>
      </c>
      <c r="AB1153">
        <v>445.46</v>
      </c>
      <c r="AC1153">
        <v>427.95</v>
      </c>
      <c r="AD1153">
        <v>0</v>
      </c>
      <c r="AE1153">
        <v>0</v>
      </c>
      <c r="AF1153">
        <v>31.26</v>
      </c>
      <c r="AG1153">
        <v>13.5</v>
      </c>
      <c r="AH1153">
        <v>0</v>
      </c>
      <c r="AI1153">
        <v>1</v>
      </c>
      <c r="AJ1153">
        <v>14.25</v>
      </c>
      <c r="AK1153">
        <v>31.7</v>
      </c>
      <c r="AL1153">
        <v>1</v>
      </c>
      <c r="AN1153">
        <v>0</v>
      </c>
      <c r="AO1153">
        <v>1</v>
      </c>
      <c r="AP1153">
        <v>0</v>
      </c>
      <c r="AQ1153">
        <v>0</v>
      </c>
      <c r="AR1153">
        <v>0</v>
      </c>
      <c r="AS1153" t="s">
        <v>3</v>
      </c>
      <c r="AT1153">
        <v>0.32</v>
      </c>
      <c r="AU1153" t="s">
        <v>3</v>
      </c>
      <c r="AV1153">
        <v>0</v>
      </c>
      <c r="AW1153">
        <v>2</v>
      </c>
      <c r="AX1153">
        <v>34979872</v>
      </c>
      <c r="AY1153">
        <v>1</v>
      </c>
      <c r="AZ1153">
        <v>0</v>
      </c>
      <c r="BA1153">
        <v>1133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X1153">
        <f>Y1153*Source!I1338</f>
        <v>3.2000000000000001E-2</v>
      </c>
      <c r="CY1153">
        <f>AB1153</f>
        <v>445.46</v>
      </c>
      <c r="CZ1153">
        <f>AF1153</f>
        <v>31.26</v>
      </c>
      <c r="DA1153">
        <f>AJ1153</f>
        <v>14.25</v>
      </c>
      <c r="DB1153">
        <f t="shared" si="103"/>
        <v>10</v>
      </c>
      <c r="DC1153">
        <f t="shared" si="104"/>
        <v>4.32</v>
      </c>
    </row>
    <row r="1154" spans="1:107">
      <c r="A1154">
        <f>ROW(Source!A1338)</f>
        <v>1338</v>
      </c>
      <c r="B1154">
        <v>33525518</v>
      </c>
      <c r="C1154">
        <v>34972221</v>
      </c>
      <c r="D1154">
        <v>29174500</v>
      </c>
      <c r="E1154">
        <v>1</v>
      </c>
      <c r="F1154">
        <v>1</v>
      </c>
      <c r="G1154">
        <v>1</v>
      </c>
      <c r="H1154">
        <v>2</v>
      </c>
      <c r="I1154" t="s">
        <v>766</v>
      </c>
      <c r="J1154" t="s">
        <v>767</v>
      </c>
      <c r="K1154" t="s">
        <v>768</v>
      </c>
      <c r="L1154">
        <v>1368</v>
      </c>
      <c r="N1154">
        <v>1011</v>
      </c>
      <c r="O1154" t="s">
        <v>585</v>
      </c>
      <c r="P1154" t="s">
        <v>585</v>
      </c>
      <c r="Q1154">
        <v>1</v>
      </c>
      <c r="W1154">
        <v>0</v>
      </c>
      <c r="X1154">
        <v>-239831557</v>
      </c>
      <c r="Y1154">
        <v>0.2</v>
      </c>
      <c r="AA1154">
        <v>0</v>
      </c>
      <c r="AB1154">
        <v>7.33</v>
      </c>
      <c r="AC1154">
        <v>0</v>
      </c>
      <c r="AD1154">
        <v>0</v>
      </c>
      <c r="AE1154">
        <v>0</v>
      </c>
      <c r="AF1154">
        <v>1.95</v>
      </c>
      <c r="AG1154">
        <v>0</v>
      </c>
      <c r="AH1154">
        <v>0</v>
      </c>
      <c r="AI1154">
        <v>1</v>
      </c>
      <c r="AJ1154">
        <v>3.76</v>
      </c>
      <c r="AK1154">
        <v>31.7</v>
      </c>
      <c r="AL1154">
        <v>1</v>
      </c>
      <c r="AN1154">
        <v>0</v>
      </c>
      <c r="AO1154">
        <v>1</v>
      </c>
      <c r="AP1154">
        <v>0</v>
      </c>
      <c r="AQ1154">
        <v>0</v>
      </c>
      <c r="AR1154">
        <v>0</v>
      </c>
      <c r="AS1154" t="s">
        <v>3</v>
      </c>
      <c r="AT1154">
        <v>0.2</v>
      </c>
      <c r="AU1154" t="s">
        <v>3</v>
      </c>
      <c r="AV1154">
        <v>0</v>
      </c>
      <c r="AW1154">
        <v>2</v>
      </c>
      <c r="AX1154">
        <v>34979873</v>
      </c>
      <c r="AY1154">
        <v>1</v>
      </c>
      <c r="AZ1154">
        <v>0</v>
      </c>
      <c r="BA1154">
        <v>1134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X1154">
        <f>Y1154*Source!I1338</f>
        <v>2.0000000000000004E-2</v>
      </c>
      <c r="CY1154">
        <f>AB1154</f>
        <v>7.33</v>
      </c>
      <c r="CZ1154">
        <f>AF1154</f>
        <v>1.95</v>
      </c>
      <c r="DA1154">
        <f>AJ1154</f>
        <v>3.76</v>
      </c>
      <c r="DB1154">
        <f t="shared" si="103"/>
        <v>0.39</v>
      </c>
      <c r="DC1154">
        <f t="shared" si="104"/>
        <v>0</v>
      </c>
    </row>
    <row r="1155" spans="1:107">
      <c r="A1155">
        <f>ROW(Source!A1338)</f>
        <v>1338</v>
      </c>
      <c r="B1155">
        <v>33525518</v>
      </c>
      <c r="C1155">
        <v>34972221</v>
      </c>
      <c r="D1155">
        <v>29174913</v>
      </c>
      <c r="E1155">
        <v>1</v>
      </c>
      <c r="F1155">
        <v>1</v>
      </c>
      <c r="G1155">
        <v>1</v>
      </c>
      <c r="H1155">
        <v>2</v>
      </c>
      <c r="I1155" t="s">
        <v>606</v>
      </c>
      <c r="J1155" t="s">
        <v>607</v>
      </c>
      <c r="K1155" t="s">
        <v>608</v>
      </c>
      <c r="L1155">
        <v>1368</v>
      </c>
      <c r="N1155">
        <v>1011</v>
      </c>
      <c r="O1155" t="s">
        <v>585</v>
      </c>
      <c r="P1155" t="s">
        <v>585</v>
      </c>
      <c r="Q1155">
        <v>1</v>
      </c>
      <c r="W1155">
        <v>0</v>
      </c>
      <c r="X1155">
        <v>458544584</v>
      </c>
      <c r="Y1155">
        <v>0.39</v>
      </c>
      <c r="AA1155">
        <v>0</v>
      </c>
      <c r="AB1155">
        <v>908.31</v>
      </c>
      <c r="AC1155">
        <v>367.72</v>
      </c>
      <c r="AD1155">
        <v>0</v>
      </c>
      <c r="AE1155">
        <v>0</v>
      </c>
      <c r="AF1155">
        <v>87.17</v>
      </c>
      <c r="AG1155">
        <v>11.6</v>
      </c>
      <c r="AH1155">
        <v>0</v>
      </c>
      <c r="AI1155">
        <v>1</v>
      </c>
      <c r="AJ1155">
        <v>10.42</v>
      </c>
      <c r="AK1155">
        <v>31.7</v>
      </c>
      <c r="AL1155">
        <v>1</v>
      </c>
      <c r="AN1155">
        <v>0</v>
      </c>
      <c r="AO1155">
        <v>1</v>
      </c>
      <c r="AP1155">
        <v>0</v>
      </c>
      <c r="AQ1155">
        <v>0</v>
      </c>
      <c r="AR1155">
        <v>0</v>
      </c>
      <c r="AS1155" t="s">
        <v>3</v>
      </c>
      <c r="AT1155">
        <v>0.39</v>
      </c>
      <c r="AU1155" t="s">
        <v>3</v>
      </c>
      <c r="AV1155">
        <v>0</v>
      </c>
      <c r="AW1155">
        <v>2</v>
      </c>
      <c r="AX1155">
        <v>34979874</v>
      </c>
      <c r="AY1155">
        <v>1</v>
      </c>
      <c r="AZ1155">
        <v>0</v>
      </c>
      <c r="BA1155">
        <v>1135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X1155">
        <f>Y1155*Source!I1338</f>
        <v>3.9000000000000007E-2</v>
      </c>
      <c r="CY1155">
        <f>AB1155</f>
        <v>908.31</v>
      </c>
      <c r="CZ1155">
        <f>AF1155</f>
        <v>87.17</v>
      </c>
      <c r="DA1155">
        <f>AJ1155</f>
        <v>10.42</v>
      </c>
      <c r="DB1155">
        <f t="shared" si="103"/>
        <v>34</v>
      </c>
      <c r="DC1155">
        <f t="shared" si="104"/>
        <v>4.5199999999999996</v>
      </c>
    </row>
    <row r="1156" spans="1:107">
      <c r="A1156">
        <f>ROW(Source!A1338)</f>
        <v>1338</v>
      </c>
      <c r="B1156">
        <v>33525518</v>
      </c>
      <c r="C1156">
        <v>34972221</v>
      </c>
      <c r="D1156">
        <v>29107886</v>
      </c>
      <c r="E1156">
        <v>1</v>
      </c>
      <c r="F1156">
        <v>1</v>
      </c>
      <c r="G1156">
        <v>1</v>
      </c>
      <c r="H1156">
        <v>3</v>
      </c>
      <c r="I1156" t="s">
        <v>865</v>
      </c>
      <c r="J1156" t="s">
        <v>866</v>
      </c>
      <c r="K1156" t="s">
        <v>867</v>
      </c>
      <c r="L1156">
        <v>1348</v>
      </c>
      <c r="N1156">
        <v>1009</v>
      </c>
      <c r="O1156" t="s">
        <v>28</v>
      </c>
      <c r="P1156" t="s">
        <v>28</v>
      </c>
      <c r="Q1156">
        <v>1000</v>
      </c>
      <c r="W1156">
        <v>0</v>
      </c>
      <c r="X1156">
        <v>-719107976</v>
      </c>
      <c r="Y1156">
        <v>1E-3</v>
      </c>
      <c r="AA1156">
        <v>139038.85</v>
      </c>
      <c r="AB1156">
        <v>0</v>
      </c>
      <c r="AC1156">
        <v>0</v>
      </c>
      <c r="AD1156">
        <v>0</v>
      </c>
      <c r="AE1156">
        <v>30029.99</v>
      </c>
      <c r="AF1156">
        <v>0</v>
      </c>
      <c r="AG1156">
        <v>0</v>
      </c>
      <c r="AH1156">
        <v>0</v>
      </c>
      <c r="AI1156">
        <v>4.63</v>
      </c>
      <c r="AJ1156">
        <v>1</v>
      </c>
      <c r="AK1156">
        <v>1</v>
      </c>
      <c r="AL1156">
        <v>1</v>
      </c>
      <c r="AN1156">
        <v>0</v>
      </c>
      <c r="AO1156">
        <v>1</v>
      </c>
      <c r="AP1156">
        <v>0</v>
      </c>
      <c r="AQ1156">
        <v>0</v>
      </c>
      <c r="AR1156">
        <v>0</v>
      </c>
      <c r="AS1156" t="s">
        <v>3</v>
      </c>
      <c r="AT1156">
        <v>1E-3</v>
      </c>
      <c r="AU1156" t="s">
        <v>3</v>
      </c>
      <c r="AV1156">
        <v>0</v>
      </c>
      <c r="AW1156">
        <v>2</v>
      </c>
      <c r="AX1156">
        <v>34979875</v>
      </c>
      <c r="AY1156">
        <v>1</v>
      </c>
      <c r="AZ1156">
        <v>0</v>
      </c>
      <c r="BA1156">
        <v>1136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X1156">
        <f>Y1156*Source!I1338</f>
        <v>1E-4</v>
      </c>
      <c r="CY1156">
        <f t="shared" ref="CY1156:CY1166" si="105">AA1156</f>
        <v>139038.85</v>
      </c>
      <c r="CZ1156">
        <f t="shared" ref="CZ1156:CZ1166" si="106">AE1156</f>
        <v>30029.99</v>
      </c>
      <c r="DA1156">
        <f t="shared" ref="DA1156:DA1166" si="107">AI1156</f>
        <v>4.63</v>
      </c>
      <c r="DB1156">
        <f t="shared" si="103"/>
        <v>30.03</v>
      </c>
      <c r="DC1156">
        <f t="shared" si="104"/>
        <v>0</v>
      </c>
    </row>
    <row r="1157" spans="1:107">
      <c r="A1157">
        <f>ROW(Source!A1338)</f>
        <v>1338</v>
      </c>
      <c r="B1157">
        <v>33525518</v>
      </c>
      <c r="C1157">
        <v>34972221</v>
      </c>
      <c r="D1157">
        <v>29110398</v>
      </c>
      <c r="E1157">
        <v>1</v>
      </c>
      <c r="F1157">
        <v>1</v>
      </c>
      <c r="G1157">
        <v>1</v>
      </c>
      <c r="H1157">
        <v>3</v>
      </c>
      <c r="I1157" t="s">
        <v>868</v>
      </c>
      <c r="J1157" t="s">
        <v>869</v>
      </c>
      <c r="K1157" t="s">
        <v>870</v>
      </c>
      <c r="L1157">
        <v>1348</v>
      </c>
      <c r="N1157">
        <v>1009</v>
      </c>
      <c r="O1157" t="s">
        <v>28</v>
      </c>
      <c r="P1157" t="s">
        <v>28</v>
      </c>
      <c r="Q1157">
        <v>1000</v>
      </c>
      <c r="W1157">
        <v>0</v>
      </c>
      <c r="X1157">
        <v>-1693990939</v>
      </c>
      <c r="Y1157">
        <v>4.0000000000000002E-4</v>
      </c>
      <c r="AA1157">
        <v>51858.14</v>
      </c>
      <c r="AB1157">
        <v>0</v>
      </c>
      <c r="AC1157">
        <v>0</v>
      </c>
      <c r="AD1157">
        <v>0</v>
      </c>
      <c r="AE1157">
        <v>15118.99</v>
      </c>
      <c r="AF1157">
        <v>0</v>
      </c>
      <c r="AG1157">
        <v>0</v>
      </c>
      <c r="AH1157">
        <v>0</v>
      </c>
      <c r="AI1157">
        <v>3.43</v>
      </c>
      <c r="AJ1157">
        <v>1</v>
      </c>
      <c r="AK1157">
        <v>1</v>
      </c>
      <c r="AL1157">
        <v>1</v>
      </c>
      <c r="AN1157">
        <v>0</v>
      </c>
      <c r="AO1157">
        <v>1</v>
      </c>
      <c r="AP1157">
        <v>0</v>
      </c>
      <c r="AQ1157">
        <v>0</v>
      </c>
      <c r="AR1157">
        <v>0</v>
      </c>
      <c r="AS1157" t="s">
        <v>3</v>
      </c>
      <c r="AT1157">
        <v>4.0000000000000002E-4</v>
      </c>
      <c r="AU1157" t="s">
        <v>3</v>
      </c>
      <c r="AV1157">
        <v>0</v>
      </c>
      <c r="AW1157">
        <v>2</v>
      </c>
      <c r="AX1157">
        <v>34979876</v>
      </c>
      <c r="AY1157">
        <v>1</v>
      </c>
      <c r="AZ1157">
        <v>0</v>
      </c>
      <c r="BA1157">
        <v>1137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X1157">
        <f>Y1157*Source!I1338</f>
        <v>4.0000000000000003E-5</v>
      </c>
      <c r="CY1157">
        <f t="shared" si="105"/>
        <v>51858.14</v>
      </c>
      <c r="CZ1157">
        <f t="shared" si="106"/>
        <v>15118.99</v>
      </c>
      <c r="DA1157">
        <f t="shared" si="107"/>
        <v>3.43</v>
      </c>
      <c r="DB1157">
        <f t="shared" si="103"/>
        <v>6.05</v>
      </c>
      <c r="DC1157">
        <f t="shared" si="104"/>
        <v>0</v>
      </c>
    </row>
    <row r="1158" spans="1:107">
      <c r="A1158">
        <f>ROW(Source!A1338)</f>
        <v>1338</v>
      </c>
      <c r="B1158">
        <v>33525518</v>
      </c>
      <c r="C1158">
        <v>34972221</v>
      </c>
      <c r="D1158">
        <v>29110573</v>
      </c>
      <c r="E1158">
        <v>1</v>
      </c>
      <c r="F1158">
        <v>1</v>
      </c>
      <c r="G1158">
        <v>1</v>
      </c>
      <c r="H1158">
        <v>3</v>
      </c>
      <c r="I1158" t="s">
        <v>871</v>
      </c>
      <c r="J1158" t="s">
        <v>872</v>
      </c>
      <c r="K1158" t="s">
        <v>873</v>
      </c>
      <c r="L1158">
        <v>1348</v>
      </c>
      <c r="N1158">
        <v>1009</v>
      </c>
      <c r="O1158" t="s">
        <v>28</v>
      </c>
      <c r="P1158" t="s">
        <v>28</v>
      </c>
      <c r="Q1158">
        <v>1000</v>
      </c>
      <c r="W1158">
        <v>0</v>
      </c>
      <c r="X1158">
        <v>-1393116995</v>
      </c>
      <c r="Y1158">
        <v>2.0000000000000001E-4</v>
      </c>
      <c r="AA1158">
        <v>66613.5</v>
      </c>
      <c r="AB1158">
        <v>0</v>
      </c>
      <c r="AC1158">
        <v>0</v>
      </c>
      <c r="AD1158">
        <v>0</v>
      </c>
      <c r="AE1158">
        <v>16950</v>
      </c>
      <c r="AF1158">
        <v>0</v>
      </c>
      <c r="AG1158">
        <v>0</v>
      </c>
      <c r="AH1158">
        <v>0</v>
      </c>
      <c r="AI1158">
        <v>3.93</v>
      </c>
      <c r="AJ1158">
        <v>1</v>
      </c>
      <c r="AK1158">
        <v>1</v>
      </c>
      <c r="AL1158">
        <v>1</v>
      </c>
      <c r="AN1158">
        <v>0</v>
      </c>
      <c r="AO1158">
        <v>1</v>
      </c>
      <c r="AP1158">
        <v>0</v>
      </c>
      <c r="AQ1158">
        <v>0</v>
      </c>
      <c r="AR1158">
        <v>0</v>
      </c>
      <c r="AS1158" t="s">
        <v>3</v>
      </c>
      <c r="AT1158">
        <v>2.0000000000000001E-4</v>
      </c>
      <c r="AU1158" t="s">
        <v>3</v>
      </c>
      <c r="AV1158">
        <v>0</v>
      </c>
      <c r="AW1158">
        <v>2</v>
      </c>
      <c r="AX1158">
        <v>34979877</v>
      </c>
      <c r="AY1158">
        <v>1</v>
      </c>
      <c r="AZ1158">
        <v>0</v>
      </c>
      <c r="BA1158">
        <v>1138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X1158">
        <f>Y1158*Source!I1338</f>
        <v>2.0000000000000002E-5</v>
      </c>
      <c r="CY1158">
        <f t="shared" si="105"/>
        <v>66613.5</v>
      </c>
      <c r="CZ1158">
        <f t="shared" si="106"/>
        <v>16950</v>
      </c>
      <c r="DA1158">
        <f t="shared" si="107"/>
        <v>3.93</v>
      </c>
      <c r="DB1158">
        <f t="shared" si="103"/>
        <v>3.39</v>
      </c>
      <c r="DC1158">
        <f t="shared" si="104"/>
        <v>0</v>
      </c>
    </row>
    <row r="1159" spans="1:107">
      <c r="A1159">
        <f>ROW(Source!A1338)</f>
        <v>1338</v>
      </c>
      <c r="B1159">
        <v>33525518</v>
      </c>
      <c r="C1159">
        <v>34972221</v>
      </c>
      <c r="D1159">
        <v>29110148</v>
      </c>
      <c r="E1159">
        <v>1</v>
      </c>
      <c r="F1159">
        <v>1</v>
      </c>
      <c r="G1159">
        <v>1</v>
      </c>
      <c r="H1159">
        <v>3</v>
      </c>
      <c r="I1159" t="s">
        <v>874</v>
      </c>
      <c r="J1159" t="s">
        <v>875</v>
      </c>
      <c r="K1159" t="s">
        <v>876</v>
      </c>
      <c r="L1159">
        <v>1346</v>
      </c>
      <c r="N1159">
        <v>1009</v>
      </c>
      <c r="O1159" t="s">
        <v>191</v>
      </c>
      <c r="P1159" t="s">
        <v>191</v>
      </c>
      <c r="Q1159">
        <v>1</v>
      </c>
      <c r="W1159">
        <v>0</v>
      </c>
      <c r="X1159">
        <v>-1358070757</v>
      </c>
      <c r="Y1159">
        <v>0.8</v>
      </c>
      <c r="AA1159">
        <v>75.47</v>
      </c>
      <c r="AB1159">
        <v>0</v>
      </c>
      <c r="AC1159">
        <v>0</v>
      </c>
      <c r="AD1159">
        <v>0</v>
      </c>
      <c r="AE1159">
        <v>13.55</v>
      </c>
      <c r="AF1159">
        <v>0</v>
      </c>
      <c r="AG1159">
        <v>0</v>
      </c>
      <c r="AH1159">
        <v>0</v>
      </c>
      <c r="AI1159">
        <v>5.57</v>
      </c>
      <c r="AJ1159">
        <v>1</v>
      </c>
      <c r="AK1159">
        <v>1</v>
      </c>
      <c r="AL1159">
        <v>1</v>
      </c>
      <c r="AN1159">
        <v>0</v>
      </c>
      <c r="AO1159">
        <v>1</v>
      </c>
      <c r="AP1159">
        <v>0</v>
      </c>
      <c r="AQ1159">
        <v>0</v>
      </c>
      <c r="AR1159">
        <v>0</v>
      </c>
      <c r="AS1159" t="s">
        <v>3</v>
      </c>
      <c r="AT1159">
        <v>0.8</v>
      </c>
      <c r="AU1159" t="s">
        <v>3</v>
      </c>
      <c r="AV1159">
        <v>0</v>
      </c>
      <c r="AW1159">
        <v>2</v>
      </c>
      <c r="AX1159">
        <v>34979878</v>
      </c>
      <c r="AY1159">
        <v>1</v>
      </c>
      <c r="AZ1159">
        <v>0</v>
      </c>
      <c r="BA1159">
        <v>1139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X1159">
        <f>Y1159*Source!I1338</f>
        <v>8.0000000000000016E-2</v>
      </c>
      <c r="CY1159">
        <f t="shared" si="105"/>
        <v>75.47</v>
      </c>
      <c r="CZ1159">
        <f t="shared" si="106"/>
        <v>13.55</v>
      </c>
      <c r="DA1159">
        <f t="shared" si="107"/>
        <v>5.57</v>
      </c>
      <c r="DB1159">
        <f t="shared" si="103"/>
        <v>10.84</v>
      </c>
      <c r="DC1159">
        <f t="shared" si="104"/>
        <v>0</v>
      </c>
    </row>
    <row r="1160" spans="1:107">
      <c r="A1160">
        <f>ROW(Source!A1338)</f>
        <v>1338</v>
      </c>
      <c r="B1160">
        <v>33525518</v>
      </c>
      <c r="C1160">
        <v>34972221</v>
      </c>
      <c r="D1160">
        <v>29107963</v>
      </c>
      <c r="E1160">
        <v>1</v>
      </c>
      <c r="F1160">
        <v>1</v>
      </c>
      <c r="G1160">
        <v>1</v>
      </c>
      <c r="H1160">
        <v>3</v>
      </c>
      <c r="I1160" t="s">
        <v>877</v>
      </c>
      <c r="J1160" t="s">
        <v>878</v>
      </c>
      <c r="K1160" t="s">
        <v>879</v>
      </c>
      <c r="L1160">
        <v>1346</v>
      </c>
      <c r="N1160">
        <v>1009</v>
      </c>
      <c r="O1160" t="s">
        <v>191</v>
      </c>
      <c r="P1160" t="s">
        <v>191</v>
      </c>
      <c r="Q1160">
        <v>1</v>
      </c>
      <c r="W1160">
        <v>0</v>
      </c>
      <c r="X1160">
        <v>-319904754</v>
      </c>
      <c r="Y1160">
        <v>0.04</v>
      </c>
      <c r="AA1160">
        <v>77.56</v>
      </c>
      <c r="AB1160">
        <v>0</v>
      </c>
      <c r="AC1160">
        <v>0</v>
      </c>
      <c r="AD1160">
        <v>0</v>
      </c>
      <c r="AE1160">
        <v>37.29</v>
      </c>
      <c r="AF1160">
        <v>0</v>
      </c>
      <c r="AG1160">
        <v>0</v>
      </c>
      <c r="AH1160">
        <v>0</v>
      </c>
      <c r="AI1160">
        <v>2.08</v>
      </c>
      <c r="AJ1160">
        <v>1</v>
      </c>
      <c r="AK1160">
        <v>1</v>
      </c>
      <c r="AL1160">
        <v>1</v>
      </c>
      <c r="AN1160">
        <v>0</v>
      </c>
      <c r="AO1160">
        <v>1</v>
      </c>
      <c r="AP1160">
        <v>0</v>
      </c>
      <c r="AQ1160">
        <v>0</v>
      </c>
      <c r="AR1160">
        <v>0</v>
      </c>
      <c r="AS1160" t="s">
        <v>3</v>
      </c>
      <c r="AT1160">
        <v>0.04</v>
      </c>
      <c r="AU1160" t="s">
        <v>3</v>
      </c>
      <c r="AV1160">
        <v>0</v>
      </c>
      <c r="AW1160">
        <v>2</v>
      </c>
      <c r="AX1160">
        <v>34979879</v>
      </c>
      <c r="AY1160">
        <v>1</v>
      </c>
      <c r="AZ1160">
        <v>0</v>
      </c>
      <c r="BA1160">
        <v>1140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X1160">
        <f>Y1160*Source!I1338</f>
        <v>4.0000000000000001E-3</v>
      </c>
      <c r="CY1160">
        <f t="shared" si="105"/>
        <v>77.56</v>
      </c>
      <c r="CZ1160">
        <f t="shared" si="106"/>
        <v>37.29</v>
      </c>
      <c r="DA1160">
        <f t="shared" si="107"/>
        <v>2.08</v>
      </c>
      <c r="DB1160">
        <f t="shared" si="103"/>
        <v>1.49</v>
      </c>
      <c r="DC1160">
        <f t="shared" si="104"/>
        <v>0</v>
      </c>
    </row>
    <row r="1161" spans="1:107">
      <c r="A1161">
        <f>ROW(Source!A1338)</f>
        <v>1338</v>
      </c>
      <c r="B1161">
        <v>33525518</v>
      </c>
      <c r="C1161">
        <v>34972221</v>
      </c>
      <c r="D1161">
        <v>29107847</v>
      </c>
      <c r="E1161">
        <v>1</v>
      </c>
      <c r="F1161">
        <v>1</v>
      </c>
      <c r="G1161">
        <v>1</v>
      </c>
      <c r="H1161">
        <v>3</v>
      </c>
      <c r="I1161" t="s">
        <v>880</v>
      </c>
      <c r="J1161" t="s">
        <v>881</v>
      </c>
      <c r="K1161" t="s">
        <v>882</v>
      </c>
      <c r="L1161">
        <v>1346</v>
      </c>
      <c r="N1161">
        <v>1009</v>
      </c>
      <c r="O1161" t="s">
        <v>191</v>
      </c>
      <c r="P1161" t="s">
        <v>191</v>
      </c>
      <c r="Q1161">
        <v>1</v>
      </c>
      <c r="W1161">
        <v>0</v>
      </c>
      <c r="X1161">
        <v>557101164</v>
      </c>
      <c r="Y1161">
        <v>4</v>
      </c>
      <c r="AA1161">
        <v>43.82</v>
      </c>
      <c r="AB1161">
        <v>0</v>
      </c>
      <c r="AC1161">
        <v>0</v>
      </c>
      <c r="AD1161">
        <v>0</v>
      </c>
      <c r="AE1161">
        <v>9.61</v>
      </c>
      <c r="AF1161">
        <v>0</v>
      </c>
      <c r="AG1161">
        <v>0</v>
      </c>
      <c r="AH1161">
        <v>0</v>
      </c>
      <c r="AI1161">
        <v>4.5599999999999996</v>
      </c>
      <c r="AJ1161">
        <v>1</v>
      </c>
      <c r="AK1161">
        <v>1</v>
      </c>
      <c r="AL1161">
        <v>1</v>
      </c>
      <c r="AN1161">
        <v>0</v>
      </c>
      <c r="AO1161">
        <v>1</v>
      </c>
      <c r="AP1161">
        <v>0</v>
      </c>
      <c r="AQ1161">
        <v>0</v>
      </c>
      <c r="AR1161">
        <v>0</v>
      </c>
      <c r="AS1161" t="s">
        <v>3</v>
      </c>
      <c r="AT1161">
        <v>4</v>
      </c>
      <c r="AU1161" t="s">
        <v>3</v>
      </c>
      <c r="AV1161">
        <v>0</v>
      </c>
      <c r="AW1161">
        <v>2</v>
      </c>
      <c r="AX1161">
        <v>34979880</v>
      </c>
      <c r="AY1161">
        <v>1</v>
      </c>
      <c r="AZ1161">
        <v>0</v>
      </c>
      <c r="BA1161">
        <v>1141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X1161">
        <f>Y1161*Source!I1338</f>
        <v>0.4</v>
      </c>
      <c r="CY1161">
        <f t="shared" si="105"/>
        <v>43.82</v>
      </c>
      <c r="CZ1161">
        <f t="shared" si="106"/>
        <v>9.61</v>
      </c>
      <c r="DA1161">
        <f t="shared" si="107"/>
        <v>4.5599999999999996</v>
      </c>
      <c r="DB1161">
        <f t="shared" si="103"/>
        <v>38.44</v>
      </c>
      <c r="DC1161">
        <f t="shared" si="104"/>
        <v>0</v>
      </c>
    </row>
    <row r="1162" spans="1:107">
      <c r="A1162">
        <f>ROW(Source!A1338)</f>
        <v>1338</v>
      </c>
      <c r="B1162">
        <v>33525518</v>
      </c>
      <c r="C1162">
        <v>34972221</v>
      </c>
      <c r="D1162">
        <v>29114694</v>
      </c>
      <c r="E1162">
        <v>1</v>
      </c>
      <c r="F1162">
        <v>1</v>
      </c>
      <c r="G1162">
        <v>1</v>
      </c>
      <c r="H1162">
        <v>3</v>
      </c>
      <c r="I1162" t="s">
        <v>883</v>
      </c>
      <c r="J1162" t="s">
        <v>884</v>
      </c>
      <c r="K1162" t="s">
        <v>885</v>
      </c>
      <c r="L1162">
        <v>1348</v>
      </c>
      <c r="N1162">
        <v>1009</v>
      </c>
      <c r="O1162" t="s">
        <v>28</v>
      </c>
      <c r="P1162" t="s">
        <v>28</v>
      </c>
      <c r="Q1162">
        <v>1000</v>
      </c>
      <c r="W1162">
        <v>0</v>
      </c>
      <c r="X1162">
        <v>-826559280</v>
      </c>
      <c r="Y1162">
        <v>5.0000000000000001E-4</v>
      </c>
      <c r="AA1162">
        <v>101304.42</v>
      </c>
      <c r="AB1162">
        <v>0</v>
      </c>
      <c r="AC1162">
        <v>0</v>
      </c>
      <c r="AD1162">
        <v>0</v>
      </c>
      <c r="AE1162">
        <v>12429.99</v>
      </c>
      <c r="AF1162">
        <v>0</v>
      </c>
      <c r="AG1162">
        <v>0</v>
      </c>
      <c r="AH1162">
        <v>0</v>
      </c>
      <c r="AI1162">
        <v>8.15</v>
      </c>
      <c r="AJ1162">
        <v>1</v>
      </c>
      <c r="AK1162">
        <v>1</v>
      </c>
      <c r="AL1162">
        <v>1</v>
      </c>
      <c r="AN1162">
        <v>0</v>
      </c>
      <c r="AO1162">
        <v>1</v>
      </c>
      <c r="AP1162">
        <v>0</v>
      </c>
      <c r="AQ1162">
        <v>0</v>
      </c>
      <c r="AR1162">
        <v>0</v>
      </c>
      <c r="AS1162" t="s">
        <v>3</v>
      </c>
      <c r="AT1162">
        <v>5.0000000000000001E-4</v>
      </c>
      <c r="AU1162" t="s">
        <v>3</v>
      </c>
      <c r="AV1162">
        <v>0</v>
      </c>
      <c r="AW1162">
        <v>2</v>
      </c>
      <c r="AX1162">
        <v>34979881</v>
      </c>
      <c r="AY1162">
        <v>1</v>
      </c>
      <c r="AZ1162">
        <v>0</v>
      </c>
      <c r="BA1162">
        <v>1142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X1162">
        <f>Y1162*Source!I1338</f>
        <v>5.0000000000000002E-5</v>
      </c>
      <c r="CY1162">
        <f t="shared" si="105"/>
        <v>101304.42</v>
      </c>
      <c r="CZ1162">
        <f t="shared" si="106"/>
        <v>12429.99</v>
      </c>
      <c r="DA1162">
        <f t="shared" si="107"/>
        <v>8.15</v>
      </c>
      <c r="DB1162">
        <f t="shared" si="103"/>
        <v>6.21</v>
      </c>
      <c r="DC1162">
        <f t="shared" si="104"/>
        <v>0</v>
      </c>
    </row>
    <row r="1163" spans="1:107">
      <c r="A1163">
        <f>ROW(Source!A1338)</f>
        <v>1338</v>
      </c>
      <c r="B1163">
        <v>33525518</v>
      </c>
      <c r="C1163">
        <v>34972221</v>
      </c>
      <c r="D1163">
        <v>29114473</v>
      </c>
      <c r="E1163">
        <v>1</v>
      </c>
      <c r="F1163">
        <v>1</v>
      </c>
      <c r="G1163">
        <v>1</v>
      </c>
      <c r="H1163">
        <v>3</v>
      </c>
      <c r="I1163" t="s">
        <v>886</v>
      </c>
      <c r="J1163" t="s">
        <v>887</v>
      </c>
      <c r="K1163" t="s">
        <v>888</v>
      </c>
      <c r="L1163">
        <v>1358</v>
      </c>
      <c r="N1163">
        <v>1010</v>
      </c>
      <c r="O1163" t="s">
        <v>889</v>
      </c>
      <c r="P1163" t="s">
        <v>889</v>
      </c>
      <c r="Q1163">
        <v>10</v>
      </c>
      <c r="W1163">
        <v>0</v>
      </c>
      <c r="X1163">
        <v>84558108</v>
      </c>
      <c r="Y1163">
        <v>4</v>
      </c>
      <c r="AA1163">
        <v>2.2400000000000002</v>
      </c>
      <c r="AB1163">
        <v>0</v>
      </c>
      <c r="AC1163">
        <v>0</v>
      </c>
      <c r="AD1163">
        <v>0</v>
      </c>
      <c r="AE1163">
        <v>1.79</v>
      </c>
      <c r="AF1163">
        <v>0</v>
      </c>
      <c r="AG1163">
        <v>0</v>
      </c>
      <c r="AH1163">
        <v>0</v>
      </c>
      <c r="AI1163">
        <v>1.25</v>
      </c>
      <c r="AJ1163">
        <v>1</v>
      </c>
      <c r="AK1163">
        <v>1</v>
      </c>
      <c r="AL1163">
        <v>1</v>
      </c>
      <c r="AN1163">
        <v>0</v>
      </c>
      <c r="AO1163">
        <v>1</v>
      </c>
      <c r="AP1163">
        <v>0</v>
      </c>
      <c r="AQ1163">
        <v>0</v>
      </c>
      <c r="AR1163">
        <v>0</v>
      </c>
      <c r="AS1163" t="s">
        <v>3</v>
      </c>
      <c r="AT1163">
        <v>4</v>
      </c>
      <c r="AU1163" t="s">
        <v>3</v>
      </c>
      <c r="AV1163">
        <v>0</v>
      </c>
      <c r="AW1163">
        <v>2</v>
      </c>
      <c r="AX1163">
        <v>34979882</v>
      </c>
      <c r="AY1163">
        <v>1</v>
      </c>
      <c r="AZ1163">
        <v>0</v>
      </c>
      <c r="BA1163">
        <v>1143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X1163">
        <f>Y1163*Source!I1338</f>
        <v>0.4</v>
      </c>
      <c r="CY1163">
        <f t="shared" si="105"/>
        <v>2.2400000000000002</v>
      </c>
      <c r="CZ1163">
        <f t="shared" si="106"/>
        <v>1.79</v>
      </c>
      <c r="DA1163">
        <f t="shared" si="107"/>
        <v>1.25</v>
      </c>
      <c r="DB1163">
        <f t="shared" si="103"/>
        <v>7.16</v>
      </c>
      <c r="DC1163">
        <f t="shared" si="104"/>
        <v>0</v>
      </c>
    </row>
    <row r="1164" spans="1:107">
      <c r="A1164">
        <f>ROW(Source!A1338)</f>
        <v>1338</v>
      </c>
      <c r="B1164">
        <v>33525518</v>
      </c>
      <c r="C1164">
        <v>34972221</v>
      </c>
      <c r="D1164">
        <v>29122326</v>
      </c>
      <c r="E1164">
        <v>1</v>
      </c>
      <c r="F1164">
        <v>1</v>
      </c>
      <c r="G1164">
        <v>1</v>
      </c>
      <c r="H1164">
        <v>3</v>
      </c>
      <c r="I1164" t="s">
        <v>890</v>
      </c>
      <c r="J1164" t="s">
        <v>891</v>
      </c>
      <c r="K1164" t="s">
        <v>892</v>
      </c>
      <c r="L1164">
        <v>1348</v>
      </c>
      <c r="N1164">
        <v>1009</v>
      </c>
      <c r="O1164" t="s">
        <v>28</v>
      </c>
      <c r="P1164" t="s">
        <v>28</v>
      </c>
      <c r="Q1164">
        <v>1000</v>
      </c>
      <c r="W1164">
        <v>0</v>
      </c>
      <c r="X1164">
        <v>-428454134</v>
      </c>
      <c r="Y1164">
        <v>8.0000000000000004E-4</v>
      </c>
      <c r="AA1164">
        <v>315030.99</v>
      </c>
      <c r="AB1164">
        <v>0</v>
      </c>
      <c r="AC1164">
        <v>0</v>
      </c>
      <c r="AD1164">
        <v>0</v>
      </c>
      <c r="AE1164">
        <v>12329.98</v>
      </c>
      <c r="AF1164">
        <v>0</v>
      </c>
      <c r="AG1164">
        <v>0</v>
      </c>
      <c r="AH1164">
        <v>0</v>
      </c>
      <c r="AI1164">
        <v>25.55</v>
      </c>
      <c r="AJ1164">
        <v>1</v>
      </c>
      <c r="AK1164">
        <v>1</v>
      </c>
      <c r="AL1164">
        <v>1</v>
      </c>
      <c r="AN1164">
        <v>0</v>
      </c>
      <c r="AO1164">
        <v>1</v>
      </c>
      <c r="AP1164">
        <v>0</v>
      </c>
      <c r="AQ1164">
        <v>0</v>
      </c>
      <c r="AR1164">
        <v>0</v>
      </c>
      <c r="AS1164" t="s">
        <v>3</v>
      </c>
      <c r="AT1164">
        <v>8.0000000000000004E-4</v>
      </c>
      <c r="AU1164" t="s">
        <v>3</v>
      </c>
      <c r="AV1164">
        <v>0</v>
      </c>
      <c r="AW1164">
        <v>2</v>
      </c>
      <c r="AX1164">
        <v>34979883</v>
      </c>
      <c r="AY1164">
        <v>1</v>
      </c>
      <c r="AZ1164">
        <v>0</v>
      </c>
      <c r="BA1164">
        <v>1144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X1164">
        <f>Y1164*Source!I1338</f>
        <v>8.0000000000000007E-5</v>
      </c>
      <c r="CY1164">
        <f t="shared" si="105"/>
        <v>315030.99</v>
      </c>
      <c r="CZ1164">
        <f t="shared" si="106"/>
        <v>12329.98</v>
      </c>
      <c r="DA1164">
        <f t="shared" si="107"/>
        <v>25.55</v>
      </c>
      <c r="DB1164">
        <f t="shared" si="103"/>
        <v>9.86</v>
      </c>
      <c r="DC1164">
        <f t="shared" si="104"/>
        <v>0</v>
      </c>
    </row>
    <row r="1165" spans="1:107">
      <c r="A1165">
        <f>ROW(Source!A1338)</f>
        <v>1338</v>
      </c>
      <c r="B1165">
        <v>33525518</v>
      </c>
      <c r="C1165">
        <v>34972221</v>
      </c>
      <c r="D1165">
        <v>29142044</v>
      </c>
      <c r="E1165">
        <v>1</v>
      </c>
      <c r="F1165">
        <v>1</v>
      </c>
      <c r="G1165">
        <v>1</v>
      </c>
      <c r="H1165">
        <v>3</v>
      </c>
      <c r="I1165" t="s">
        <v>427</v>
      </c>
      <c r="J1165" t="s">
        <v>429</v>
      </c>
      <c r="K1165" t="s">
        <v>428</v>
      </c>
      <c r="L1165">
        <v>1035</v>
      </c>
      <c r="N1165">
        <v>1013</v>
      </c>
      <c r="O1165" t="s">
        <v>257</v>
      </c>
      <c r="P1165" t="s">
        <v>257</v>
      </c>
      <c r="Q1165">
        <v>1</v>
      </c>
      <c r="W1165">
        <v>1</v>
      </c>
      <c r="X1165">
        <v>1628522888</v>
      </c>
      <c r="Y1165">
        <v>-10</v>
      </c>
      <c r="AA1165">
        <v>3377.16</v>
      </c>
      <c r="AB1165">
        <v>0</v>
      </c>
      <c r="AC1165">
        <v>0</v>
      </c>
      <c r="AD1165">
        <v>0</v>
      </c>
      <c r="AE1165">
        <v>318</v>
      </c>
      <c r="AF1165">
        <v>0</v>
      </c>
      <c r="AG1165">
        <v>0</v>
      </c>
      <c r="AH1165">
        <v>0</v>
      </c>
      <c r="AI1165">
        <v>10.62</v>
      </c>
      <c r="AJ1165">
        <v>1</v>
      </c>
      <c r="AK1165">
        <v>1</v>
      </c>
      <c r="AL1165">
        <v>1</v>
      </c>
      <c r="AN1165">
        <v>0</v>
      </c>
      <c r="AO1165">
        <v>1</v>
      </c>
      <c r="AP1165">
        <v>0</v>
      </c>
      <c r="AQ1165">
        <v>0</v>
      </c>
      <c r="AR1165">
        <v>0</v>
      </c>
      <c r="AS1165" t="s">
        <v>3</v>
      </c>
      <c r="AT1165">
        <v>-10</v>
      </c>
      <c r="AU1165" t="s">
        <v>3</v>
      </c>
      <c r="AV1165">
        <v>0</v>
      </c>
      <c r="AW1165">
        <v>2</v>
      </c>
      <c r="AX1165">
        <v>34979884</v>
      </c>
      <c r="AY1165">
        <v>1</v>
      </c>
      <c r="AZ1165">
        <v>6144</v>
      </c>
      <c r="BA1165">
        <v>1145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X1165">
        <f>Y1165*Source!I1338</f>
        <v>-1</v>
      </c>
      <c r="CY1165">
        <f t="shared" si="105"/>
        <v>3377.16</v>
      </c>
      <c r="CZ1165">
        <f t="shared" si="106"/>
        <v>318</v>
      </c>
      <c r="DA1165">
        <f t="shared" si="107"/>
        <v>10.62</v>
      </c>
      <c r="DB1165">
        <f t="shared" si="103"/>
        <v>-3180</v>
      </c>
      <c r="DC1165">
        <f t="shared" si="104"/>
        <v>0</v>
      </c>
    </row>
    <row r="1166" spans="1:107">
      <c r="A1166">
        <f>ROW(Source!A1338)</f>
        <v>1338</v>
      </c>
      <c r="B1166">
        <v>33525518</v>
      </c>
      <c r="C1166">
        <v>34972221</v>
      </c>
      <c r="D1166">
        <v>29166036</v>
      </c>
      <c r="E1166">
        <v>1</v>
      </c>
      <c r="F1166">
        <v>1</v>
      </c>
      <c r="G1166">
        <v>1</v>
      </c>
      <c r="H1166">
        <v>3</v>
      </c>
      <c r="I1166" t="s">
        <v>893</v>
      </c>
      <c r="J1166" t="s">
        <v>894</v>
      </c>
      <c r="K1166" t="s">
        <v>895</v>
      </c>
      <c r="L1166">
        <v>1346</v>
      </c>
      <c r="N1166">
        <v>1009</v>
      </c>
      <c r="O1166" t="s">
        <v>191</v>
      </c>
      <c r="P1166" t="s">
        <v>191</v>
      </c>
      <c r="Q1166">
        <v>1</v>
      </c>
      <c r="W1166">
        <v>0</v>
      </c>
      <c r="X1166">
        <v>1980390282</v>
      </c>
      <c r="Y1166">
        <v>20</v>
      </c>
      <c r="AA1166">
        <v>33.07</v>
      </c>
      <c r="AB1166">
        <v>0</v>
      </c>
      <c r="AC1166">
        <v>0</v>
      </c>
      <c r="AD1166">
        <v>0</v>
      </c>
      <c r="AE1166">
        <v>6.79</v>
      </c>
      <c r="AF1166">
        <v>0</v>
      </c>
      <c r="AG1166">
        <v>0</v>
      </c>
      <c r="AH1166">
        <v>0</v>
      </c>
      <c r="AI1166">
        <v>4.87</v>
      </c>
      <c r="AJ1166">
        <v>1</v>
      </c>
      <c r="AK1166">
        <v>1</v>
      </c>
      <c r="AL1166">
        <v>1</v>
      </c>
      <c r="AN1166">
        <v>0</v>
      </c>
      <c r="AO1166">
        <v>1</v>
      </c>
      <c r="AP1166">
        <v>0</v>
      </c>
      <c r="AQ1166">
        <v>0</v>
      </c>
      <c r="AR1166">
        <v>0</v>
      </c>
      <c r="AS1166" t="s">
        <v>3</v>
      </c>
      <c r="AT1166">
        <v>20</v>
      </c>
      <c r="AU1166" t="s">
        <v>3</v>
      </c>
      <c r="AV1166">
        <v>0</v>
      </c>
      <c r="AW1166">
        <v>2</v>
      </c>
      <c r="AX1166">
        <v>34979885</v>
      </c>
      <c r="AY1166">
        <v>1</v>
      </c>
      <c r="AZ1166">
        <v>0</v>
      </c>
      <c r="BA1166">
        <v>1146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X1166">
        <f>Y1166*Source!I1338</f>
        <v>2</v>
      </c>
      <c r="CY1166">
        <f t="shared" si="105"/>
        <v>33.07</v>
      </c>
      <c r="CZ1166">
        <f t="shared" si="106"/>
        <v>6.79</v>
      </c>
      <c r="DA1166">
        <f t="shared" si="107"/>
        <v>4.87</v>
      </c>
      <c r="DB1166">
        <f t="shared" si="103"/>
        <v>135.80000000000001</v>
      </c>
      <c r="DC1166">
        <f t="shared" si="104"/>
        <v>0</v>
      </c>
    </row>
    <row r="1167" spans="1:107">
      <c r="A1167">
        <f>ROW(Source!A1340)</f>
        <v>1340</v>
      </c>
      <c r="B1167">
        <v>33525518</v>
      </c>
      <c r="C1167">
        <v>34972271</v>
      </c>
      <c r="D1167">
        <v>18411117</v>
      </c>
      <c r="E1167">
        <v>1</v>
      </c>
      <c r="F1167">
        <v>1</v>
      </c>
      <c r="G1167">
        <v>1</v>
      </c>
      <c r="H1167">
        <v>1</v>
      </c>
      <c r="I1167" t="s">
        <v>806</v>
      </c>
      <c r="J1167" t="s">
        <v>3</v>
      </c>
      <c r="K1167" t="s">
        <v>807</v>
      </c>
      <c r="L1167">
        <v>1369</v>
      </c>
      <c r="N1167">
        <v>1013</v>
      </c>
      <c r="O1167" t="s">
        <v>579</v>
      </c>
      <c r="P1167" t="s">
        <v>579</v>
      </c>
      <c r="Q1167">
        <v>1</v>
      </c>
      <c r="W1167">
        <v>0</v>
      </c>
      <c r="X1167">
        <v>-1739886638</v>
      </c>
      <c r="Y1167">
        <v>8.99</v>
      </c>
      <c r="AA1167">
        <v>0</v>
      </c>
      <c r="AB1167">
        <v>0</v>
      </c>
      <c r="AC1167">
        <v>0</v>
      </c>
      <c r="AD1167">
        <v>273.5</v>
      </c>
      <c r="AE1167">
        <v>0</v>
      </c>
      <c r="AF1167">
        <v>0</v>
      </c>
      <c r="AG1167">
        <v>0</v>
      </c>
      <c r="AH1167">
        <v>273.5</v>
      </c>
      <c r="AI1167">
        <v>1</v>
      </c>
      <c r="AJ1167">
        <v>1</v>
      </c>
      <c r="AK1167">
        <v>1</v>
      </c>
      <c r="AL1167">
        <v>1</v>
      </c>
      <c r="AN1167">
        <v>0</v>
      </c>
      <c r="AO1167">
        <v>1</v>
      </c>
      <c r="AP1167">
        <v>0</v>
      </c>
      <c r="AQ1167">
        <v>0</v>
      </c>
      <c r="AR1167">
        <v>0</v>
      </c>
      <c r="AS1167" t="s">
        <v>3</v>
      </c>
      <c r="AT1167">
        <v>8.99</v>
      </c>
      <c r="AU1167" t="s">
        <v>3</v>
      </c>
      <c r="AV1167">
        <v>1</v>
      </c>
      <c r="AW1167">
        <v>2</v>
      </c>
      <c r="AX1167">
        <v>34979886</v>
      </c>
      <c r="AY1167">
        <v>1</v>
      </c>
      <c r="AZ1167">
        <v>0</v>
      </c>
      <c r="BA1167">
        <v>1147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X1167">
        <f>Y1167*Source!I1340</f>
        <v>0.89900000000000002</v>
      </c>
      <c r="CY1167">
        <f>AD1167</f>
        <v>273.5</v>
      </c>
      <c r="CZ1167">
        <f>AH1167</f>
        <v>273.5</v>
      </c>
      <c r="DA1167">
        <f>AL1167</f>
        <v>1</v>
      </c>
      <c r="DB1167">
        <f t="shared" si="103"/>
        <v>2458.77</v>
      </c>
      <c r="DC1167">
        <f t="shared" si="104"/>
        <v>0</v>
      </c>
    </row>
    <row r="1168" spans="1:107">
      <c r="A1168">
        <f>ROW(Source!A1340)</f>
        <v>1340</v>
      </c>
      <c r="B1168">
        <v>33525518</v>
      </c>
      <c r="C1168">
        <v>34972271</v>
      </c>
      <c r="D1168">
        <v>121548</v>
      </c>
      <c r="E1168">
        <v>1</v>
      </c>
      <c r="F1168">
        <v>1</v>
      </c>
      <c r="G1168">
        <v>1</v>
      </c>
      <c r="H1168">
        <v>1</v>
      </c>
      <c r="I1168" t="s">
        <v>30</v>
      </c>
      <c r="J1168" t="s">
        <v>3</v>
      </c>
      <c r="K1168" t="s">
        <v>580</v>
      </c>
      <c r="L1168">
        <v>608254</v>
      </c>
      <c r="N1168">
        <v>1013</v>
      </c>
      <c r="O1168" t="s">
        <v>581</v>
      </c>
      <c r="P1168" t="s">
        <v>581</v>
      </c>
      <c r="Q1168">
        <v>1</v>
      </c>
      <c r="W1168">
        <v>0</v>
      </c>
      <c r="X1168">
        <v>-185737400</v>
      </c>
      <c r="Y1168">
        <v>7.0000000000000007E-2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1</v>
      </c>
      <c r="AJ1168">
        <v>1</v>
      </c>
      <c r="AK1168">
        <v>1</v>
      </c>
      <c r="AL1168">
        <v>1</v>
      </c>
      <c r="AN1168">
        <v>0</v>
      </c>
      <c r="AO1168">
        <v>1</v>
      </c>
      <c r="AP1168">
        <v>0</v>
      </c>
      <c r="AQ1168">
        <v>0</v>
      </c>
      <c r="AR1168">
        <v>0</v>
      </c>
      <c r="AS1168" t="s">
        <v>3</v>
      </c>
      <c r="AT1168">
        <v>7.0000000000000007E-2</v>
      </c>
      <c r="AU1168" t="s">
        <v>3</v>
      </c>
      <c r="AV1168">
        <v>2</v>
      </c>
      <c r="AW1168">
        <v>2</v>
      </c>
      <c r="AX1168">
        <v>34979887</v>
      </c>
      <c r="AY1168">
        <v>1</v>
      </c>
      <c r="AZ1168">
        <v>0</v>
      </c>
      <c r="BA1168">
        <v>1148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X1168">
        <f>Y1168*Source!I1340</f>
        <v>7.000000000000001E-3</v>
      </c>
      <c r="CY1168">
        <f>AD1168</f>
        <v>0</v>
      </c>
      <c r="CZ1168">
        <f>AH1168</f>
        <v>0</v>
      </c>
      <c r="DA1168">
        <f>AL1168</f>
        <v>1</v>
      </c>
      <c r="DB1168">
        <f t="shared" si="103"/>
        <v>0</v>
      </c>
      <c r="DC1168">
        <f t="shared" si="104"/>
        <v>0</v>
      </c>
    </row>
    <row r="1169" spans="1:107">
      <c r="A1169">
        <f>ROW(Source!A1340)</f>
        <v>1340</v>
      </c>
      <c r="B1169">
        <v>33525518</v>
      </c>
      <c r="C1169">
        <v>34972271</v>
      </c>
      <c r="D1169">
        <v>29172556</v>
      </c>
      <c r="E1169">
        <v>1</v>
      </c>
      <c r="F1169">
        <v>1</v>
      </c>
      <c r="G1169">
        <v>1</v>
      </c>
      <c r="H1169">
        <v>2</v>
      </c>
      <c r="I1169" t="s">
        <v>582</v>
      </c>
      <c r="J1169" t="s">
        <v>583</v>
      </c>
      <c r="K1169" t="s">
        <v>584</v>
      </c>
      <c r="L1169">
        <v>1368</v>
      </c>
      <c r="N1169">
        <v>1011</v>
      </c>
      <c r="O1169" t="s">
        <v>585</v>
      </c>
      <c r="P1169" t="s">
        <v>585</v>
      </c>
      <c r="Q1169">
        <v>1</v>
      </c>
      <c r="W1169">
        <v>0</v>
      </c>
      <c r="X1169">
        <v>-1302720870</v>
      </c>
      <c r="Y1169">
        <v>7.0000000000000007E-2</v>
      </c>
      <c r="AA1169">
        <v>0</v>
      </c>
      <c r="AB1169">
        <v>445.46</v>
      </c>
      <c r="AC1169">
        <v>427.95</v>
      </c>
      <c r="AD1169">
        <v>0</v>
      </c>
      <c r="AE1169">
        <v>0</v>
      </c>
      <c r="AF1169">
        <v>31.26</v>
      </c>
      <c r="AG1169">
        <v>13.5</v>
      </c>
      <c r="AH1169">
        <v>0</v>
      </c>
      <c r="AI1169">
        <v>1</v>
      </c>
      <c r="AJ1169">
        <v>14.25</v>
      </c>
      <c r="AK1169">
        <v>31.7</v>
      </c>
      <c r="AL1169">
        <v>1</v>
      </c>
      <c r="AN1169">
        <v>0</v>
      </c>
      <c r="AO1169">
        <v>1</v>
      </c>
      <c r="AP1169">
        <v>0</v>
      </c>
      <c r="AQ1169">
        <v>0</v>
      </c>
      <c r="AR1169">
        <v>0</v>
      </c>
      <c r="AS1169" t="s">
        <v>3</v>
      </c>
      <c r="AT1169">
        <v>7.0000000000000007E-2</v>
      </c>
      <c r="AU1169" t="s">
        <v>3</v>
      </c>
      <c r="AV1169">
        <v>0</v>
      </c>
      <c r="AW1169">
        <v>2</v>
      </c>
      <c r="AX1169">
        <v>34979888</v>
      </c>
      <c r="AY1169">
        <v>1</v>
      </c>
      <c r="AZ1169">
        <v>0</v>
      </c>
      <c r="BA1169">
        <v>1149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X1169">
        <f>Y1169*Source!I1340</f>
        <v>7.000000000000001E-3</v>
      </c>
      <c r="CY1169">
        <f>AB1169</f>
        <v>445.46</v>
      </c>
      <c r="CZ1169">
        <f>AF1169</f>
        <v>31.26</v>
      </c>
      <c r="DA1169">
        <f>AJ1169</f>
        <v>14.25</v>
      </c>
      <c r="DB1169">
        <f t="shared" si="103"/>
        <v>2.19</v>
      </c>
      <c r="DC1169">
        <f t="shared" si="104"/>
        <v>0.95</v>
      </c>
    </row>
    <row r="1170" spans="1:107">
      <c r="A1170">
        <f>ROW(Source!A1340)</f>
        <v>1340</v>
      </c>
      <c r="B1170">
        <v>33525518</v>
      </c>
      <c r="C1170">
        <v>34972271</v>
      </c>
      <c r="D1170">
        <v>29174500</v>
      </c>
      <c r="E1170">
        <v>1</v>
      </c>
      <c r="F1170">
        <v>1</v>
      </c>
      <c r="G1170">
        <v>1</v>
      </c>
      <c r="H1170">
        <v>2</v>
      </c>
      <c r="I1170" t="s">
        <v>766</v>
      </c>
      <c r="J1170" t="s">
        <v>767</v>
      </c>
      <c r="K1170" t="s">
        <v>768</v>
      </c>
      <c r="L1170">
        <v>1368</v>
      </c>
      <c r="N1170">
        <v>1011</v>
      </c>
      <c r="O1170" t="s">
        <v>585</v>
      </c>
      <c r="P1170" t="s">
        <v>585</v>
      </c>
      <c r="Q1170">
        <v>1</v>
      </c>
      <c r="W1170">
        <v>0</v>
      </c>
      <c r="X1170">
        <v>-239831557</v>
      </c>
      <c r="Y1170">
        <v>0.2</v>
      </c>
      <c r="AA1170">
        <v>0</v>
      </c>
      <c r="AB1170">
        <v>7.33</v>
      </c>
      <c r="AC1170">
        <v>0</v>
      </c>
      <c r="AD1170">
        <v>0</v>
      </c>
      <c r="AE1170">
        <v>0</v>
      </c>
      <c r="AF1170">
        <v>1.95</v>
      </c>
      <c r="AG1170">
        <v>0</v>
      </c>
      <c r="AH1170">
        <v>0</v>
      </c>
      <c r="AI1170">
        <v>1</v>
      </c>
      <c r="AJ1170">
        <v>3.76</v>
      </c>
      <c r="AK1170">
        <v>31.7</v>
      </c>
      <c r="AL1170">
        <v>1</v>
      </c>
      <c r="AN1170">
        <v>0</v>
      </c>
      <c r="AO1170">
        <v>1</v>
      </c>
      <c r="AP1170">
        <v>0</v>
      </c>
      <c r="AQ1170">
        <v>0</v>
      </c>
      <c r="AR1170">
        <v>0</v>
      </c>
      <c r="AS1170" t="s">
        <v>3</v>
      </c>
      <c r="AT1170">
        <v>0.2</v>
      </c>
      <c r="AU1170" t="s">
        <v>3</v>
      </c>
      <c r="AV1170">
        <v>0</v>
      </c>
      <c r="AW1170">
        <v>2</v>
      </c>
      <c r="AX1170">
        <v>34979889</v>
      </c>
      <c r="AY1170">
        <v>1</v>
      </c>
      <c r="AZ1170">
        <v>0</v>
      </c>
      <c r="BA1170">
        <v>1150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X1170">
        <f>Y1170*Source!I1340</f>
        <v>2.0000000000000004E-2</v>
      </c>
      <c r="CY1170">
        <f>AB1170</f>
        <v>7.33</v>
      </c>
      <c r="CZ1170">
        <f>AF1170</f>
        <v>1.95</v>
      </c>
      <c r="DA1170">
        <f>AJ1170</f>
        <v>3.76</v>
      </c>
      <c r="DB1170">
        <f t="shared" si="103"/>
        <v>0.39</v>
      </c>
      <c r="DC1170">
        <f t="shared" si="104"/>
        <v>0</v>
      </c>
    </row>
    <row r="1171" spans="1:107">
      <c r="A1171">
        <f>ROW(Source!A1340)</f>
        <v>1340</v>
      </c>
      <c r="B1171">
        <v>33525518</v>
      </c>
      <c r="C1171">
        <v>34972271</v>
      </c>
      <c r="D1171">
        <v>29174913</v>
      </c>
      <c r="E1171">
        <v>1</v>
      </c>
      <c r="F1171">
        <v>1</v>
      </c>
      <c r="G1171">
        <v>1</v>
      </c>
      <c r="H1171">
        <v>2</v>
      </c>
      <c r="I1171" t="s">
        <v>606</v>
      </c>
      <c r="J1171" t="s">
        <v>607</v>
      </c>
      <c r="K1171" t="s">
        <v>608</v>
      </c>
      <c r="L1171">
        <v>1368</v>
      </c>
      <c r="N1171">
        <v>1011</v>
      </c>
      <c r="O1171" t="s">
        <v>585</v>
      </c>
      <c r="P1171" t="s">
        <v>585</v>
      </c>
      <c r="Q1171">
        <v>1</v>
      </c>
      <c r="W1171">
        <v>0</v>
      </c>
      <c r="X1171">
        <v>458544584</v>
      </c>
      <c r="Y1171">
        <v>0.14000000000000001</v>
      </c>
      <c r="AA1171">
        <v>0</v>
      </c>
      <c r="AB1171">
        <v>908.31</v>
      </c>
      <c r="AC1171">
        <v>367.72</v>
      </c>
      <c r="AD1171">
        <v>0</v>
      </c>
      <c r="AE1171">
        <v>0</v>
      </c>
      <c r="AF1171">
        <v>87.17</v>
      </c>
      <c r="AG1171">
        <v>11.6</v>
      </c>
      <c r="AH1171">
        <v>0</v>
      </c>
      <c r="AI1171">
        <v>1</v>
      </c>
      <c r="AJ1171">
        <v>10.42</v>
      </c>
      <c r="AK1171">
        <v>31.7</v>
      </c>
      <c r="AL1171">
        <v>1</v>
      </c>
      <c r="AN1171">
        <v>0</v>
      </c>
      <c r="AO1171">
        <v>1</v>
      </c>
      <c r="AP1171">
        <v>0</v>
      </c>
      <c r="AQ1171">
        <v>0</v>
      </c>
      <c r="AR1171">
        <v>0</v>
      </c>
      <c r="AS1171" t="s">
        <v>3</v>
      </c>
      <c r="AT1171">
        <v>0.14000000000000001</v>
      </c>
      <c r="AU1171" t="s">
        <v>3</v>
      </c>
      <c r="AV1171">
        <v>0</v>
      </c>
      <c r="AW1171">
        <v>2</v>
      </c>
      <c r="AX1171">
        <v>34979890</v>
      </c>
      <c r="AY1171">
        <v>1</v>
      </c>
      <c r="AZ1171">
        <v>0</v>
      </c>
      <c r="BA1171">
        <v>1151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X1171">
        <f>Y1171*Source!I1340</f>
        <v>1.4000000000000002E-2</v>
      </c>
      <c r="CY1171">
        <f>AB1171</f>
        <v>908.31</v>
      </c>
      <c r="CZ1171">
        <f>AF1171</f>
        <v>87.17</v>
      </c>
      <c r="DA1171">
        <f>AJ1171</f>
        <v>10.42</v>
      </c>
      <c r="DB1171">
        <f t="shared" si="103"/>
        <v>12.2</v>
      </c>
      <c r="DC1171">
        <f t="shared" si="104"/>
        <v>1.62</v>
      </c>
    </row>
    <row r="1172" spans="1:107">
      <c r="A1172">
        <f>ROW(Source!A1340)</f>
        <v>1340</v>
      </c>
      <c r="B1172">
        <v>33525518</v>
      </c>
      <c r="C1172">
        <v>34972271</v>
      </c>
      <c r="D1172">
        <v>29107886</v>
      </c>
      <c r="E1172">
        <v>1</v>
      </c>
      <c r="F1172">
        <v>1</v>
      </c>
      <c r="G1172">
        <v>1</v>
      </c>
      <c r="H1172">
        <v>3</v>
      </c>
      <c r="I1172" t="s">
        <v>865</v>
      </c>
      <c r="J1172" t="s">
        <v>866</v>
      </c>
      <c r="K1172" t="s">
        <v>867</v>
      </c>
      <c r="L1172">
        <v>1348</v>
      </c>
      <c r="N1172">
        <v>1009</v>
      </c>
      <c r="O1172" t="s">
        <v>28</v>
      </c>
      <c r="P1172" t="s">
        <v>28</v>
      </c>
      <c r="Q1172">
        <v>1000</v>
      </c>
      <c r="W1172">
        <v>0</v>
      </c>
      <c r="X1172">
        <v>-719107976</v>
      </c>
      <c r="Y1172">
        <v>1.4E-3</v>
      </c>
      <c r="AA1172">
        <v>139038.85</v>
      </c>
      <c r="AB1172">
        <v>0</v>
      </c>
      <c r="AC1172">
        <v>0</v>
      </c>
      <c r="AD1172">
        <v>0</v>
      </c>
      <c r="AE1172">
        <v>30029.99</v>
      </c>
      <c r="AF1172">
        <v>0</v>
      </c>
      <c r="AG1172">
        <v>0</v>
      </c>
      <c r="AH1172">
        <v>0</v>
      </c>
      <c r="AI1172">
        <v>4.63</v>
      </c>
      <c r="AJ1172">
        <v>1</v>
      </c>
      <c r="AK1172">
        <v>1</v>
      </c>
      <c r="AL1172">
        <v>1</v>
      </c>
      <c r="AN1172">
        <v>0</v>
      </c>
      <c r="AO1172">
        <v>1</v>
      </c>
      <c r="AP1172">
        <v>0</v>
      </c>
      <c r="AQ1172">
        <v>0</v>
      </c>
      <c r="AR1172">
        <v>0</v>
      </c>
      <c r="AS1172" t="s">
        <v>3</v>
      </c>
      <c r="AT1172">
        <v>1.4E-3</v>
      </c>
      <c r="AU1172" t="s">
        <v>3</v>
      </c>
      <c r="AV1172">
        <v>0</v>
      </c>
      <c r="AW1172">
        <v>2</v>
      </c>
      <c r="AX1172">
        <v>34979891</v>
      </c>
      <c r="AY1172">
        <v>1</v>
      </c>
      <c r="AZ1172">
        <v>0</v>
      </c>
      <c r="BA1172">
        <v>1152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X1172">
        <f>Y1172*Source!I1340</f>
        <v>1.4000000000000001E-4</v>
      </c>
      <c r="CY1172">
        <f t="shared" ref="CY1172:CY1180" si="108">AA1172</f>
        <v>139038.85</v>
      </c>
      <c r="CZ1172">
        <f t="shared" ref="CZ1172:CZ1180" si="109">AE1172</f>
        <v>30029.99</v>
      </c>
      <c r="DA1172">
        <f t="shared" ref="DA1172:DA1180" si="110">AI1172</f>
        <v>4.63</v>
      </c>
      <c r="DB1172">
        <f t="shared" si="103"/>
        <v>42.04</v>
      </c>
      <c r="DC1172">
        <f t="shared" si="104"/>
        <v>0</v>
      </c>
    </row>
    <row r="1173" spans="1:107">
      <c r="A1173">
        <f>ROW(Source!A1340)</f>
        <v>1340</v>
      </c>
      <c r="B1173">
        <v>33525518</v>
      </c>
      <c r="C1173">
        <v>34972271</v>
      </c>
      <c r="D1173">
        <v>29110398</v>
      </c>
      <c r="E1173">
        <v>1</v>
      </c>
      <c r="F1173">
        <v>1</v>
      </c>
      <c r="G1173">
        <v>1</v>
      </c>
      <c r="H1173">
        <v>3</v>
      </c>
      <c r="I1173" t="s">
        <v>868</v>
      </c>
      <c r="J1173" t="s">
        <v>869</v>
      </c>
      <c r="K1173" t="s">
        <v>870</v>
      </c>
      <c r="L1173">
        <v>1348</v>
      </c>
      <c r="N1173">
        <v>1009</v>
      </c>
      <c r="O1173" t="s">
        <v>28</v>
      </c>
      <c r="P1173" t="s">
        <v>28</v>
      </c>
      <c r="Q1173">
        <v>1000</v>
      </c>
      <c r="W1173">
        <v>0</v>
      </c>
      <c r="X1173">
        <v>-1693990939</v>
      </c>
      <c r="Y1173">
        <v>4.0000000000000002E-4</v>
      </c>
      <c r="AA1173">
        <v>51858.14</v>
      </c>
      <c r="AB1173">
        <v>0</v>
      </c>
      <c r="AC1173">
        <v>0</v>
      </c>
      <c r="AD1173">
        <v>0</v>
      </c>
      <c r="AE1173">
        <v>15118.99</v>
      </c>
      <c r="AF1173">
        <v>0</v>
      </c>
      <c r="AG1173">
        <v>0</v>
      </c>
      <c r="AH1173">
        <v>0</v>
      </c>
      <c r="AI1173">
        <v>3.43</v>
      </c>
      <c r="AJ1173">
        <v>1</v>
      </c>
      <c r="AK1173">
        <v>1</v>
      </c>
      <c r="AL1173">
        <v>1</v>
      </c>
      <c r="AN1173">
        <v>0</v>
      </c>
      <c r="AO1173">
        <v>1</v>
      </c>
      <c r="AP1173">
        <v>0</v>
      </c>
      <c r="AQ1173">
        <v>0</v>
      </c>
      <c r="AR1173">
        <v>0</v>
      </c>
      <c r="AS1173" t="s">
        <v>3</v>
      </c>
      <c r="AT1173">
        <v>4.0000000000000002E-4</v>
      </c>
      <c r="AU1173" t="s">
        <v>3</v>
      </c>
      <c r="AV1173">
        <v>0</v>
      </c>
      <c r="AW1173">
        <v>2</v>
      </c>
      <c r="AX1173">
        <v>34979892</v>
      </c>
      <c r="AY1173">
        <v>1</v>
      </c>
      <c r="AZ1173">
        <v>0</v>
      </c>
      <c r="BA1173">
        <v>1153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X1173">
        <f>Y1173*Source!I1340</f>
        <v>4.0000000000000003E-5</v>
      </c>
      <c r="CY1173">
        <f t="shared" si="108"/>
        <v>51858.14</v>
      </c>
      <c r="CZ1173">
        <f t="shared" si="109"/>
        <v>15118.99</v>
      </c>
      <c r="DA1173">
        <f t="shared" si="110"/>
        <v>3.43</v>
      </c>
      <c r="DB1173">
        <f t="shared" si="103"/>
        <v>6.05</v>
      </c>
      <c r="DC1173">
        <f t="shared" si="104"/>
        <v>0</v>
      </c>
    </row>
    <row r="1174" spans="1:107">
      <c r="A1174">
        <f>ROW(Source!A1340)</f>
        <v>1340</v>
      </c>
      <c r="B1174">
        <v>33525518</v>
      </c>
      <c r="C1174">
        <v>34972271</v>
      </c>
      <c r="D1174">
        <v>29110573</v>
      </c>
      <c r="E1174">
        <v>1</v>
      </c>
      <c r="F1174">
        <v>1</v>
      </c>
      <c r="G1174">
        <v>1</v>
      </c>
      <c r="H1174">
        <v>3</v>
      </c>
      <c r="I1174" t="s">
        <v>871</v>
      </c>
      <c r="J1174" t="s">
        <v>872</v>
      </c>
      <c r="K1174" t="s">
        <v>873</v>
      </c>
      <c r="L1174">
        <v>1348</v>
      </c>
      <c r="N1174">
        <v>1009</v>
      </c>
      <c r="O1174" t="s">
        <v>28</v>
      </c>
      <c r="P1174" t="s">
        <v>28</v>
      </c>
      <c r="Q1174">
        <v>1000</v>
      </c>
      <c r="W1174">
        <v>0</v>
      </c>
      <c r="X1174">
        <v>-1393116995</v>
      </c>
      <c r="Y1174">
        <v>2.0000000000000001E-4</v>
      </c>
      <c r="AA1174">
        <v>66613.5</v>
      </c>
      <c r="AB1174">
        <v>0</v>
      </c>
      <c r="AC1174">
        <v>0</v>
      </c>
      <c r="AD1174">
        <v>0</v>
      </c>
      <c r="AE1174">
        <v>16950</v>
      </c>
      <c r="AF1174">
        <v>0</v>
      </c>
      <c r="AG1174">
        <v>0</v>
      </c>
      <c r="AH1174">
        <v>0</v>
      </c>
      <c r="AI1174">
        <v>3.93</v>
      </c>
      <c r="AJ1174">
        <v>1</v>
      </c>
      <c r="AK1174">
        <v>1</v>
      </c>
      <c r="AL1174">
        <v>1</v>
      </c>
      <c r="AN1174">
        <v>0</v>
      </c>
      <c r="AO1174">
        <v>1</v>
      </c>
      <c r="AP1174">
        <v>0</v>
      </c>
      <c r="AQ1174">
        <v>0</v>
      </c>
      <c r="AR1174">
        <v>0</v>
      </c>
      <c r="AS1174" t="s">
        <v>3</v>
      </c>
      <c r="AT1174">
        <v>2.0000000000000001E-4</v>
      </c>
      <c r="AU1174" t="s">
        <v>3</v>
      </c>
      <c r="AV1174">
        <v>0</v>
      </c>
      <c r="AW1174">
        <v>2</v>
      </c>
      <c r="AX1174">
        <v>34979893</v>
      </c>
      <c r="AY1174">
        <v>1</v>
      </c>
      <c r="AZ1174">
        <v>0</v>
      </c>
      <c r="BA1174">
        <v>1154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X1174">
        <f>Y1174*Source!I1340</f>
        <v>2.0000000000000002E-5</v>
      </c>
      <c r="CY1174">
        <f t="shared" si="108"/>
        <v>66613.5</v>
      </c>
      <c r="CZ1174">
        <f t="shared" si="109"/>
        <v>16950</v>
      </c>
      <c r="DA1174">
        <f t="shared" si="110"/>
        <v>3.93</v>
      </c>
      <c r="DB1174">
        <f t="shared" si="103"/>
        <v>3.39</v>
      </c>
      <c r="DC1174">
        <f t="shared" si="104"/>
        <v>0</v>
      </c>
    </row>
    <row r="1175" spans="1:107">
      <c r="A1175">
        <f>ROW(Source!A1340)</f>
        <v>1340</v>
      </c>
      <c r="B1175">
        <v>33525518</v>
      </c>
      <c r="C1175">
        <v>34972271</v>
      </c>
      <c r="D1175">
        <v>29109252</v>
      </c>
      <c r="E1175">
        <v>1</v>
      </c>
      <c r="F1175">
        <v>1</v>
      </c>
      <c r="G1175">
        <v>1</v>
      </c>
      <c r="H1175">
        <v>3</v>
      </c>
      <c r="I1175" t="s">
        <v>896</v>
      </c>
      <c r="J1175" t="s">
        <v>897</v>
      </c>
      <c r="K1175" t="s">
        <v>898</v>
      </c>
      <c r="L1175">
        <v>1348</v>
      </c>
      <c r="N1175">
        <v>1009</v>
      </c>
      <c r="O1175" t="s">
        <v>28</v>
      </c>
      <c r="P1175" t="s">
        <v>28</v>
      </c>
      <c r="Q1175">
        <v>1000</v>
      </c>
      <c r="W1175">
        <v>0</v>
      </c>
      <c r="X1175">
        <v>-1059240030</v>
      </c>
      <c r="Y1175">
        <v>2E-3</v>
      </c>
      <c r="AA1175">
        <v>26089.56</v>
      </c>
      <c r="AB1175">
        <v>0</v>
      </c>
      <c r="AC1175">
        <v>0</v>
      </c>
      <c r="AD1175">
        <v>0</v>
      </c>
      <c r="AE1175">
        <v>1836</v>
      </c>
      <c r="AF1175">
        <v>0</v>
      </c>
      <c r="AG1175">
        <v>0</v>
      </c>
      <c r="AH1175">
        <v>0</v>
      </c>
      <c r="AI1175">
        <v>14.21</v>
      </c>
      <c r="AJ1175">
        <v>1</v>
      </c>
      <c r="AK1175">
        <v>1</v>
      </c>
      <c r="AL1175">
        <v>1</v>
      </c>
      <c r="AN1175">
        <v>0</v>
      </c>
      <c r="AO1175">
        <v>1</v>
      </c>
      <c r="AP1175">
        <v>0</v>
      </c>
      <c r="AQ1175">
        <v>0</v>
      </c>
      <c r="AR1175">
        <v>0</v>
      </c>
      <c r="AS1175" t="s">
        <v>3</v>
      </c>
      <c r="AT1175">
        <v>2E-3</v>
      </c>
      <c r="AU1175" t="s">
        <v>3</v>
      </c>
      <c r="AV1175">
        <v>0</v>
      </c>
      <c r="AW1175">
        <v>2</v>
      </c>
      <c r="AX1175">
        <v>34979894</v>
      </c>
      <c r="AY1175">
        <v>1</v>
      </c>
      <c r="AZ1175">
        <v>0</v>
      </c>
      <c r="BA1175">
        <v>1155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X1175">
        <f>Y1175*Source!I1340</f>
        <v>2.0000000000000001E-4</v>
      </c>
      <c r="CY1175">
        <f t="shared" si="108"/>
        <v>26089.56</v>
      </c>
      <c r="CZ1175">
        <f t="shared" si="109"/>
        <v>1836</v>
      </c>
      <c r="DA1175">
        <f t="shared" si="110"/>
        <v>14.21</v>
      </c>
      <c r="DB1175">
        <f t="shared" si="103"/>
        <v>3.67</v>
      </c>
      <c r="DC1175">
        <f t="shared" si="104"/>
        <v>0</v>
      </c>
    </row>
    <row r="1176" spans="1:107">
      <c r="A1176">
        <f>ROW(Source!A1340)</f>
        <v>1340</v>
      </c>
      <c r="B1176">
        <v>33525518</v>
      </c>
      <c r="C1176">
        <v>34972271</v>
      </c>
      <c r="D1176">
        <v>29107963</v>
      </c>
      <c r="E1176">
        <v>1</v>
      </c>
      <c r="F1176">
        <v>1</v>
      </c>
      <c r="G1176">
        <v>1</v>
      </c>
      <c r="H1176">
        <v>3</v>
      </c>
      <c r="I1176" t="s">
        <v>877</v>
      </c>
      <c r="J1176" t="s">
        <v>878</v>
      </c>
      <c r="K1176" t="s">
        <v>879</v>
      </c>
      <c r="L1176">
        <v>1346</v>
      </c>
      <c r="N1176">
        <v>1009</v>
      </c>
      <c r="O1176" t="s">
        <v>191</v>
      </c>
      <c r="P1176" t="s">
        <v>191</v>
      </c>
      <c r="Q1176">
        <v>1</v>
      </c>
      <c r="W1176">
        <v>0</v>
      </c>
      <c r="X1176">
        <v>-319904754</v>
      </c>
      <c r="Y1176">
        <v>0.02</v>
      </c>
      <c r="AA1176">
        <v>77.56</v>
      </c>
      <c r="AB1176">
        <v>0</v>
      </c>
      <c r="AC1176">
        <v>0</v>
      </c>
      <c r="AD1176">
        <v>0</v>
      </c>
      <c r="AE1176">
        <v>37.29</v>
      </c>
      <c r="AF1176">
        <v>0</v>
      </c>
      <c r="AG1176">
        <v>0</v>
      </c>
      <c r="AH1176">
        <v>0</v>
      </c>
      <c r="AI1176">
        <v>2.08</v>
      </c>
      <c r="AJ1176">
        <v>1</v>
      </c>
      <c r="AK1176">
        <v>1</v>
      </c>
      <c r="AL1176">
        <v>1</v>
      </c>
      <c r="AN1176">
        <v>0</v>
      </c>
      <c r="AO1176">
        <v>1</v>
      </c>
      <c r="AP1176">
        <v>0</v>
      </c>
      <c r="AQ1176">
        <v>0</v>
      </c>
      <c r="AR1176">
        <v>0</v>
      </c>
      <c r="AS1176" t="s">
        <v>3</v>
      </c>
      <c r="AT1176">
        <v>0.02</v>
      </c>
      <c r="AU1176" t="s">
        <v>3</v>
      </c>
      <c r="AV1176">
        <v>0</v>
      </c>
      <c r="AW1176">
        <v>2</v>
      </c>
      <c r="AX1176">
        <v>34979895</v>
      </c>
      <c r="AY1176">
        <v>1</v>
      </c>
      <c r="AZ1176">
        <v>0</v>
      </c>
      <c r="BA1176">
        <v>1156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X1176">
        <f>Y1176*Source!I1340</f>
        <v>2E-3</v>
      </c>
      <c r="CY1176">
        <f t="shared" si="108"/>
        <v>77.56</v>
      </c>
      <c r="CZ1176">
        <f t="shared" si="109"/>
        <v>37.29</v>
      </c>
      <c r="DA1176">
        <f t="shared" si="110"/>
        <v>2.08</v>
      </c>
      <c r="DB1176">
        <f t="shared" si="103"/>
        <v>0.75</v>
      </c>
      <c r="DC1176">
        <f t="shared" si="104"/>
        <v>0</v>
      </c>
    </row>
    <row r="1177" spans="1:107">
      <c r="A1177">
        <f>ROW(Source!A1340)</f>
        <v>1340</v>
      </c>
      <c r="B1177">
        <v>33525518</v>
      </c>
      <c r="C1177">
        <v>34972271</v>
      </c>
      <c r="D1177">
        <v>29107847</v>
      </c>
      <c r="E1177">
        <v>1</v>
      </c>
      <c r="F1177">
        <v>1</v>
      </c>
      <c r="G1177">
        <v>1</v>
      </c>
      <c r="H1177">
        <v>3</v>
      </c>
      <c r="I1177" t="s">
        <v>880</v>
      </c>
      <c r="J1177" t="s">
        <v>881</v>
      </c>
      <c r="K1177" t="s">
        <v>882</v>
      </c>
      <c r="L1177">
        <v>1346</v>
      </c>
      <c r="N1177">
        <v>1009</v>
      </c>
      <c r="O1177" t="s">
        <v>191</v>
      </c>
      <c r="P1177" t="s">
        <v>191</v>
      </c>
      <c r="Q1177">
        <v>1</v>
      </c>
      <c r="W1177">
        <v>0</v>
      </c>
      <c r="X1177">
        <v>557101164</v>
      </c>
      <c r="Y1177">
        <v>2</v>
      </c>
      <c r="AA1177">
        <v>43.82</v>
      </c>
      <c r="AB1177">
        <v>0</v>
      </c>
      <c r="AC1177">
        <v>0</v>
      </c>
      <c r="AD1177">
        <v>0</v>
      </c>
      <c r="AE1177">
        <v>9.61</v>
      </c>
      <c r="AF1177">
        <v>0</v>
      </c>
      <c r="AG1177">
        <v>0</v>
      </c>
      <c r="AH1177">
        <v>0</v>
      </c>
      <c r="AI1177">
        <v>4.5599999999999996</v>
      </c>
      <c r="AJ1177">
        <v>1</v>
      </c>
      <c r="AK1177">
        <v>1</v>
      </c>
      <c r="AL1177">
        <v>1</v>
      </c>
      <c r="AN1177">
        <v>0</v>
      </c>
      <c r="AO1177">
        <v>1</v>
      </c>
      <c r="AP1177">
        <v>0</v>
      </c>
      <c r="AQ1177">
        <v>0</v>
      </c>
      <c r="AR1177">
        <v>0</v>
      </c>
      <c r="AS1177" t="s">
        <v>3</v>
      </c>
      <c r="AT1177">
        <v>2</v>
      </c>
      <c r="AU1177" t="s">
        <v>3</v>
      </c>
      <c r="AV1177">
        <v>0</v>
      </c>
      <c r="AW1177">
        <v>2</v>
      </c>
      <c r="AX1177">
        <v>34979896</v>
      </c>
      <c r="AY1177">
        <v>1</v>
      </c>
      <c r="AZ1177">
        <v>0</v>
      </c>
      <c r="BA1177">
        <v>1157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X1177">
        <f>Y1177*Source!I1340</f>
        <v>0.2</v>
      </c>
      <c r="CY1177">
        <f t="shared" si="108"/>
        <v>43.82</v>
      </c>
      <c r="CZ1177">
        <f t="shared" si="109"/>
        <v>9.61</v>
      </c>
      <c r="DA1177">
        <f t="shared" si="110"/>
        <v>4.5599999999999996</v>
      </c>
      <c r="DB1177">
        <f t="shared" si="103"/>
        <v>19.22</v>
      </c>
      <c r="DC1177">
        <f t="shared" si="104"/>
        <v>0</v>
      </c>
    </row>
    <row r="1178" spans="1:107">
      <c r="A1178">
        <f>ROW(Source!A1340)</f>
        <v>1340</v>
      </c>
      <c r="B1178">
        <v>33525518</v>
      </c>
      <c r="C1178">
        <v>34972271</v>
      </c>
      <c r="D1178">
        <v>29114696</v>
      </c>
      <c r="E1178">
        <v>1</v>
      </c>
      <c r="F1178">
        <v>1</v>
      </c>
      <c r="G1178">
        <v>1</v>
      </c>
      <c r="H1178">
        <v>3</v>
      </c>
      <c r="I1178" t="s">
        <v>899</v>
      </c>
      <c r="J1178" t="s">
        <v>900</v>
      </c>
      <c r="K1178" t="s">
        <v>901</v>
      </c>
      <c r="L1178">
        <v>1348</v>
      </c>
      <c r="N1178">
        <v>1009</v>
      </c>
      <c r="O1178" t="s">
        <v>28</v>
      </c>
      <c r="P1178" t="s">
        <v>28</v>
      </c>
      <c r="Q1178">
        <v>1000</v>
      </c>
      <c r="W1178">
        <v>0</v>
      </c>
      <c r="X1178">
        <v>780798500</v>
      </c>
      <c r="Y1178">
        <v>6.9999999999999999E-4</v>
      </c>
      <c r="AA1178">
        <v>101242</v>
      </c>
      <c r="AB1178">
        <v>0</v>
      </c>
      <c r="AC1178">
        <v>0</v>
      </c>
      <c r="AD1178">
        <v>0</v>
      </c>
      <c r="AE1178">
        <v>11350</v>
      </c>
      <c r="AF1178">
        <v>0</v>
      </c>
      <c r="AG1178">
        <v>0</v>
      </c>
      <c r="AH1178">
        <v>0</v>
      </c>
      <c r="AI1178">
        <v>8.92</v>
      </c>
      <c r="AJ1178">
        <v>1</v>
      </c>
      <c r="AK1178">
        <v>1</v>
      </c>
      <c r="AL1178">
        <v>1</v>
      </c>
      <c r="AN1178">
        <v>0</v>
      </c>
      <c r="AO1178">
        <v>1</v>
      </c>
      <c r="AP1178">
        <v>0</v>
      </c>
      <c r="AQ1178">
        <v>0</v>
      </c>
      <c r="AR1178">
        <v>0</v>
      </c>
      <c r="AS1178" t="s">
        <v>3</v>
      </c>
      <c r="AT1178">
        <v>6.9999999999999999E-4</v>
      </c>
      <c r="AU1178" t="s">
        <v>3</v>
      </c>
      <c r="AV1178">
        <v>0</v>
      </c>
      <c r="AW1178">
        <v>2</v>
      </c>
      <c r="AX1178">
        <v>34979897</v>
      </c>
      <c r="AY1178">
        <v>1</v>
      </c>
      <c r="AZ1178">
        <v>0</v>
      </c>
      <c r="BA1178">
        <v>1158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X1178">
        <f>Y1178*Source!I1340</f>
        <v>7.0000000000000007E-5</v>
      </c>
      <c r="CY1178">
        <f t="shared" si="108"/>
        <v>101242</v>
      </c>
      <c r="CZ1178">
        <f t="shared" si="109"/>
        <v>11350</v>
      </c>
      <c r="DA1178">
        <f t="shared" si="110"/>
        <v>8.92</v>
      </c>
      <c r="DB1178">
        <f t="shared" si="103"/>
        <v>7.95</v>
      </c>
      <c r="DC1178">
        <f t="shared" si="104"/>
        <v>0</v>
      </c>
    </row>
    <row r="1179" spans="1:107">
      <c r="A1179">
        <f>ROW(Source!A1340)</f>
        <v>1340</v>
      </c>
      <c r="B1179">
        <v>33525518</v>
      </c>
      <c r="C1179">
        <v>34972271</v>
      </c>
      <c r="D1179">
        <v>29114474</v>
      </c>
      <c r="E1179">
        <v>1</v>
      </c>
      <c r="F1179">
        <v>1</v>
      </c>
      <c r="G1179">
        <v>1</v>
      </c>
      <c r="H1179">
        <v>3</v>
      </c>
      <c r="I1179" t="s">
        <v>902</v>
      </c>
      <c r="J1179" t="s">
        <v>903</v>
      </c>
      <c r="K1179" t="s">
        <v>904</v>
      </c>
      <c r="L1179">
        <v>1358</v>
      </c>
      <c r="N1179">
        <v>1010</v>
      </c>
      <c r="O1179" t="s">
        <v>889</v>
      </c>
      <c r="P1179" t="s">
        <v>889</v>
      </c>
      <c r="Q1179">
        <v>10</v>
      </c>
      <c r="W1179">
        <v>0</v>
      </c>
      <c r="X1179">
        <v>-937517064</v>
      </c>
      <c r="Y1179">
        <v>4</v>
      </c>
      <c r="AA1179">
        <v>2.44</v>
      </c>
      <c r="AB1179">
        <v>0</v>
      </c>
      <c r="AC1179">
        <v>0</v>
      </c>
      <c r="AD1179">
        <v>0</v>
      </c>
      <c r="AE1179">
        <v>2</v>
      </c>
      <c r="AF1179">
        <v>0</v>
      </c>
      <c r="AG1179">
        <v>0</v>
      </c>
      <c r="AH1179">
        <v>0</v>
      </c>
      <c r="AI1179">
        <v>1.22</v>
      </c>
      <c r="AJ1179">
        <v>1</v>
      </c>
      <c r="AK1179">
        <v>1</v>
      </c>
      <c r="AL1179">
        <v>1</v>
      </c>
      <c r="AN1179">
        <v>0</v>
      </c>
      <c r="AO1179">
        <v>1</v>
      </c>
      <c r="AP1179">
        <v>0</v>
      </c>
      <c r="AQ1179">
        <v>0</v>
      </c>
      <c r="AR1179">
        <v>0</v>
      </c>
      <c r="AS1179" t="s">
        <v>3</v>
      </c>
      <c r="AT1179">
        <v>4</v>
      </c>
      <c r="AU1179" t="s">
        <v>3</v>
      </c>
      <c r="AV1179">
        <v>0</v>
      </c>
      <c r="AW1179">
        <v>2</v>
      </c>
      <c r="AX1179">
        <v>34979898</v>
      </c>
      <c r="AY1179">
        <v>1</v>
      </c>
      <c r="AZ1179">
        <v>0</v>
      </c>
      <c r="BA1179">
        <v>1159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X1179">
        <f>Y1179*Source!I1340</f>
        <v>0.4</v>
      </c>
      <c r="CY1179">
        <f t="shared" si="108"/>
        <v>2.44</v>
      </c>
      <c r="CZ1179">
        <f t="shared" si="109"/>
        <v>2</v>
      </c>
      <c r="DA1179">
        <f t="shared" si="110"/>
        <v>1.22</v>
      </c>
      <c r="DB1179">
        <f t="shared" si="103"/>
        <v>8</v>
      </c>
      <c r="DC1179">
        <f t="shared" si="104"/>
        <v>0</v>
      </c>
    </row>
    <row r="1180" spans="1:107">
      <c r="A1180">
        <f>ROW(Source!A1340)</f>
        <v>1340</v>
      </c>
      <c r="B1180">
        <v>33525518</v>
      </c>
      <c r="C1180">
        <v>34972271</v>
      </c>
      <c r="D1180">
        <v>29142382</v>
      </c>
      <c r="E1180">
        <v>1</v>
      </c>
      <c r="F1180">
        <v>1</v>
      </c>
      <c r="G1180">
        <v>1</v>
      </c>
      <c r="H1180">
        <v>3</v>
      </c>
      <c r="I1180" t="s">
        <v>433</v>
      </c>
      <c r="J1180" t="s">
        <v>435</v>
      </c>
      <c r="K1180" t="s">
        <v>434</v>
      </c>
      <c r="L1180">
        <v>1035</v>
      </c>
      <c r="N1180">
        <v>1013</v>
      </c>
      <c r="O1180" t="s">
        <v>257</v>
      </c>
      <c r="P1180" t="s">
        <v>257</v>
      </c>
      <c r="Q1180">
        <v>1</v>
      </c>
      <c r="W1180">
        <v>1</v>
      </c>
      <c r="X1180">
        <v>-1250524407</v>
      </c>
      <c r="Y1180">
        <v>-10</v>
      </c>
      <c r="AA1180">
        <v>585.79</v>
      </c>
      <c r="AB1180">
        <v>0</v>
      </c>
      <c r="AC1180">
        <v>0</v>
      </c>
      <c r="AD1180">
        <v>0</v>
      </c>
      <c r="AE1180">
        <v>101.7</v>
      </c>
      <c r="AF1180">
        <v>0</v>
      </c>
      <c r="AG1180">
        <v>0</v>
      </c>
      <c r="AH1180">
        <v>0</v>
      </c>
      <c r="AI1180">
        <v>5.76</v>
      </c>
      <c r="AJ1180">
        <v>1</v>
      </c>
      <c r="AK1180">
        <v>1</v>
      </c>
      <c r="AL1180">
        <v>1</v>
      </c>
      <c r="AN1180">
        <v>0</v>
      </c>
      <c r="AO1180">
        <v>1</v>
      </c>
      <c r="AP1180">
        <v>0</v>
      </c>
      <c r="AQ1180">
        <v>0</v>
      </c>
      <c r="AR1180">
        <v>0</v>
      </c>
      <c r="AS1180" t="s">
        <v>3</v>
      </c>
      <c r="AT1180">
        <v>-10</v>
      </c>
      <c r="AU1180" t="s">
        <v>3</v>
      </c>
      <c r="AV1180">
        <v>0</v>
      </c>
      <c r="AW1180">
        <v>2</v>
      </c>
      <c r="AX1180">
        <v>34979899</v>
      </c>
      <c r="AY1180">
        <v>1</v>
      </c>
      <c r="AZ1180">
        <v>6144</v>
      </c>
      <c r="BA1180">
        <v>1160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X1180">
        <f>Y1180*Source!I1340</f>
        <v>-1</v>
      </c>
      <c r="CY1180">
        <f t="shared" si="108"/>
        <v>585.79</v>
      </c>
      <c r="CZ1180">
        <f t="shared" si="109"/>
        <v>101.7</v>
      </c>
      <c r="DA1180">
        <f t="shared" si="110"/>
        <v>5.76</v>
      </c>
      <c r="DB1180">
        <f t="shared" si="103"/>
        <v>-1017</v>
      </c>
      <c r="DC1180">
        <f t="shared" si="104"/>
        <v>0</v>
      </c>
    </row>
    <row r="1181" spans="1:107">
      <c r="A1181">
        <f>ROW(Source!A1342)</f>
        <v>1342</v>
      </c>
      <c r="B1181">
        <v>33525518</v>
      </c>
      <c r="C1181">
        <v>33639939</v>
      </c>
      <c r="D1181">
        <v>18407546</v>
      </c>
      <c r="E1181">
        <v>1</v>
      </c>
      <c r="F1181">
        <v>1</v>
      </c>
      <c r="G1181">
        <v>1</v>
      </c>
      <c r="H1181">
        <v>1</v>
      </c>
      <c r="I1181" t="s">
        <v>764</v>
      </c>
      <c r="J1181" t="s">
        <v>3</v>
      </c>
      <c r="K1181" t="s">
        <v>765</v>
      </c>
      <c r="L1181">
        <v>1369</v>
      </c>
      <c r="N1181">
        <v>1013</v>
      </c>
      <c r="O1181" t="s">
        <v>579</v>
      </c>
      <c r="P1181" t="s">
        <v>579</v>
      </c>
      <c r="Q1181">
        <v>1</v>
      </c>
      <c r="W1181">
        <v>0</v>
      </c>
      <c r="X1181">
        <v>1709986911</v>
      </c>
      <c r="Y1181">
        <v>102.46</v>
      </c>
      <c r="AA1181">
        <v>0</v>
      </c>
      <c r="AB1181">
        <v>0</v>
      </c>
      <c r="AC1181">
        <v>0</v>
      </c>
      <c r="AD1181">
        <v>267.25</v>
      </c>
      <c r="AE1181">
        <v>0</v>
      </c>
      <c r="AF1181">
        <v>0</v>
      </c>
      <c r="AG1181">
        <v>0</v>
      </c>
      <c r="AH1181">
        <v>267.25</v>
      </c>
      <c r="AI1181">
        <v>1</v>
      </c>
      <c r="AJ1181">
        <v>1</v>
      </c>
      <c r="AK1181">
        <v>1</v>
      </c>
      <c r="AL1181">
        <v>1</v>
      </c>
      <c r="AN1181">
        <v>0</v>
      </c>
      <c r="AO1181">
        <v>1</v>
      </c>
      <c r="AP1181">
        <v>0</v>
      </c>
      <c r="AQ1181">
        <v>0</v>
      </c>
      <c r="AR1181">
        <v>0</v>
      </c>
      <c r="AS1181" t="s">
        <v>3</v>
      </c>
      <c r="AT1181">
        <v>102.46</v>
      </c>
      <c r="AU1181" t="s">
        <v>3</v>
      </c>
      <c r="AV1181">
        <v>1</v>
      </c>
      <c r="AW1181">
        <v>2</v>
      </c>
      <c r="AX1181">
        <v>34979900</v>
      </c>
      <c r="AY1181">
        <v>1</v>
      </c>
      <c r="AZ1181">
        <v>0</v>
      </c>
      <c r="BA1181">
        <v>1161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X1181">
        <f>Y1181*Source!I1342</f>
        <v>6.7623600000000001</v>
      </c>
      <c r="CY1181">
        <f>AD1181</f>
        <v>267.25</v>
      </c>
      <c r="CZ1181">
        <f>AH1181</f>
        <v>267.25</v>
      </c>
      <c r="DA1181">
        <f>AL1181</f>
        <v>1</v>
      </c>
      <c r="DB1181">
        <f t="shared" si="103"/>
        <v>27382.44</v>
      </c>
      <c r="DC1181">
        <f t="shared" si="104"/>
        <v>0</v>
      </c>
    </row>
    <row r="1182" spans="1:107">
      <c r="A1182">
        <f>ROW(Source!A1342)</f>
        <v>1342</v>
      </c>
      <c r="B1182">
        <v>33525518</v>
      </c>
      <c r="C1182">
        <v>33639939</v>
      </c>
      <c r="D1182">
        <v>121548</v>
      </c>
      <c r="E1182">
        <v>1</v>
      </c>
      <c r="F1182">
        <v>1</v>
      </c>
      <c r="G1182">
        <v>1</v>
      </c>
      <c r="H1182">
        <v>1</v>
      </c>
      <c r="I1182" t="s">
        <v>30</v>
      </c>
      <c r="J1182" t="s">
        <v>3</v>
      </c>
      <c r="K1182" t="s">
        <v>580</v>
      </c>
      <c r="L1182">
        <v>608254</v>
      </c>
      <c r="N1182">
        <v>1013</v>
      </c>
      <c r="O1182" t="s">
        <v>581</v>
      </c>
      <c r="P1182" t="s">
        <v>581</v>
      </c>
      <c r="Q1182">
        <v>1</v>
      </c>
      <c r="W1182">
        <v>0</v>
      </c>
      <c r="X1182">
        <v>-185737400</v>
      </c>
      <c r="Y1182">
        <v>0.76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1</v>
      </c>
      <c r="AJ1182">
        <v>1</v>
      </c>
      <c r="AK1182">
        <v>1</v>
      </c>
      <c r="AL1182">
        <v>1</v>
      </c>
      <c r="AN1182">
        <v>0</v>
      </c>
      <c r="AO1182">
        <v>1</v>
      </c>
      <c r="AP1182">
        <v>0</v>
      </c>
      <c r="AQ1182">
        <v>0</v>
      </c>
      <c r="AR1182">
        <v>0</v>
      </c>
      <c r="AS1182" t="s">
        <v>3</v>
      </c>
      <c r="AT1182">
        <v>0.76</v>
      </c>
      <c r="AU1182" t="s">
        <v>3</v>
      </c>
      <c r="AV1182">
        <v>2</v>
      </c>
      <c r="AW1182">
        <v>2</v>
      </c>
      <c r="AX1182">
        <v>34979901</v>
      </c>
      <c r="AY1182">
        <v>1</v>
      </c>
      <c r="AZ1182">
        <v>0</v>
      </c>
      <c r="BA1182">
        <v>1162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X1182">
        <f>Y1182*Source!I1342</f>
        <v>5.0160000000000003E-2</v>
      </c>
      <c r="CY1182">
        <f>AD1182</f>
        <v>0</v>
      </c>
      <c r="CZ1182">
        <f>AH1182</f>
        <v>0</v>
      </c>
      <c r="DA1182">
        <f>AL1182</f>
        <v>1</v>
      </c>
      <c r="DB1182">
        <f t="shared" si="103"/>
        <v>0</v>
      </c>
      <c r="DC1182">
        <f t="shared" si="104"/>
        <v>0</v>
      </c>
    </row>
    <row r="1183" spans="1:107">
      <c r="A1183">
        <f>ROW(Source!A1342)</f>
        <v>1342</v>
      </c>
      <c r="B1183">
        <v>33525518</v>
      </c>
      <c r="C1183">
        <v>33639939</v>
      </c>
      <c r="D1183">
        <v>29172556</v>
      </c>
      <c r="E1183">
        <v>1</v>
      </c>
      <c r="F1183">
        <v>1</v>
      </c>
      <c r="G1183">
        <v>1</v>
      </c>
      <c r="H1183">
        <v>2</v>
      </c>
      <c r="I1183" t="s">
        <v>582</v>
      </c>
      <c r="J1183" t="s">
        <v>583</v>
      </c>
      <c r="K1183" t="s">
        <v>584</v>
      </c>
      <c r="L1183">
        <v>1368</v>
      </c>
      <c r="N1183">
        <v>1011</v>
      </c>
      <c r="O1183" t="s">
        <v>585</v>
      </c>
      <c r="P1183" t="s">
        <v>585</v>
      </c>
      <c r="Q1183">
        <v>1</v>
      </c>
      <c r="W1183">
        <v>0</v>
      </c>
      <c r="X1183">
        <v>-1302720870</v>
      </c>
      <c r="Y1183">
        <v>0.76</v>
      </c>
      <c r="AA1183">
        <v>0</v>
      </c>
      <c r="AB1183">
        <v>445.46</v>
      </c>
      <c r="AC1183">
        <v>427.95</v>
      </c>
      <c r="AD1183">
        <v>0</v>
      </c>
      <c r="AE1183">
        <v>0</v>
      </c>
      <c r="AF1183">
        <v>31.26</v>
      </c>
      <c r="AG1183">
        <v>13.5</v>
      </c>
      <c r="AH1183">
        <v>0</v>
      </c>
      <c r="AI1183">
        <v>1</v>
      </c>
      <c r="AJ1183">
        <v>14.25</v>
      </c>
      <c r="AK1183">
        <v>31.7</v>
      </c>
      <c r="AL1183">
        <v>1</v>
      </c>
      <c r="AN1183">
        <v>0</v>
      </c>
      <c r="AO1183">
        <v>1</v>
      </c>
      <c r="AP1183">
        <v>0</v>
      </c>
      <c r="AQ1183">
        <v>0</v>
      </c>
      <c r="AR1183">
        <v>0</v>
      </c>
      <c r="AS1183" t="s">
        <v>3</v>
      </c>
      <c r="AT1183">
        <v>0.76</v>
      </c>
      <c r="AU1183" t="s">
        <v>3</v>
      </c>
      <c r="AV1183">
        <v>0</v>
      </c>
      <c r="AW1183">
        <v>2</v>
      </c>
      <c r="AX1183">
        <v>34979902</v>
      </c>
      <c r="AY1183">
        <v>1</v>
      </c>
      <c r="AZ1183">
        <v>0</v>
      </c>
      <c r="BA1183">
        <v>1163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X1183">
        <f>Y1183*Source!I1342</f>
        <v>5.0160000000000003E-2</v>
      </c>
      <c r="CY1183">
        <f>AB1183</f>
        <v>445.46</v>
      </c>
      <c r="CZ1183">
        <f>AF1183</f>
        <v>31.26</v>
      </c>
      <c r="DA1183">
        <f>AJ1183</f>
        <v>14.25</v>
      </c>
      <c r="DB1183">
        <f t="shared" si="103"/>
        <v>23.76</v>
      </c>
      <c r="DC1183">
        <f t="shared" si="104"/>
        <v>10.26</v>
      </c>
    </row>
    <row r="1184" spans="1:107">
      <c r="A1184">
        <f>ROW(Source!A1342)</f>
        <v>1342</v>
      </c>
      <c r="B1184">
        <v>33525518</v>
      </c>
      <c r="C1184">
        <v>33639939</v>
      </c>
      <c r="D1184">
        <v>29174500</v>
      </c>
      <c r="E1184">
        <v>1</v>
      </c>
      <c r="F1184">
        <v>1</v>
      </c>
      <c r="G1184">
        <v>1</v>
      </c>
      <c r="H1184">
        <v>2</v>
      </c>
      <c r="I1184" t="s">
        <v>766</v>
      </c>
      <c r="J1184" t="s">
        <v>767</v>
      </c>
      <c r="K1184" t="s">
        <v>768</v>
      </c>
      <c r="L1184">
        <v>1368</v>
      </c>
      <c r="N1184">
        <v>1011</v>
      </c>
      <c r="O1184" t="s">
        <v>585</v>
      </c>
      <c r="P1184" t="s">
        <v>585</v>
      </c>
      <c r="Q1184">
        <v>1</v>
      </c>
      <c r="W1184">
        <v>0</v>
      </c>
      <c r="X1184">
        <v>-239831557</v>
      </c>
      <c r="Y1184">
        <v>5.35</v>
      </c>
      <c r="AA1184">
        <v>0</v>
      </c>
      <c r="AB1184">
        <v>7.33</v>
      </c>
      <c r="AC1184">
        <v>0</v>
      </c>
      <c r="AD1184">
        <v>0</v>
      </c>
      <c r="AE1184">
        <v>0</v>
      </c>
      <c r="AF1184">
        <v>1.95</v>
      </c>
      <c r="AG1184">
        <v>0</v>
      </c>
      <c r="AH1184">
        <v>0</v>
      </c>
      <c r="AI1184">
        <v>1</v>
      </c>
      <c r="AJ1184">
        <v>3.76</v>
      </c>
      <c r="AK1184">
        <v>31.7</v>
      </c>
      <c r="AL1184">
        <v>1</v>
      </c>
      <c r="AN1184">
        <v>0</v>
      </c>
      <c r="AO1184">
        <v>1</v>
      </c>
      <c r="AP1184">
        <v>0</v>
      </c>
      <c r="AQ1184">
        <v>0</v>
      </c>
      <c r="AR1184">
        <v>0</v>
      </c>
      <c r="AS1184" t="s">
        <v>3</v>
      </c>
      <c r="AT1184">
        <v>5.35</v>
      </c>
      <c r="AU1184" t="s">
        <v>3</v>
      </c>
      <c r="AV1184">
        <v>0</v>
      </c>
      <c r="AW1184">
        <v>2</v>
      </c>
      <c r="AX1184">
        <v>34979903</v>
      </c>
      <c r="AY1184">
        <v>1</v>
      </c>
      <c r="AZ1184">
        <v>0</v>
      </c>
      <c r="BA1184">
        <v>1164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X1184">
        <f>Y1184*Source!I1342</f>
        <v>0.35309999999999997</v>
      </c>
      <c r="CY1184">
        <f>AB1184</f>
        <v>7.33</v>
      </c>
      <c r="CZ1184">
        <f>AF1184</f>
        <v>1.95</v>
      </c>
      <c r="DA1184">
        <f>AJ1184</f>
        <v>3.76</v>
      </c>
      <c r="DB1184">
        <f t="shared" si="103"/>
        <v>10.43</v>
      </c>
      <c r="DC1184">
        <f t="shared" si="104"/>
        <v>0</v>
      </c>
    </row>
    <row r="1185" spans="1:107">
      <c r="A1185">
        <f>ROW(Source!A1342)</f>
        <v>1342</v>
      </c>
      <c r="B1185">
        <v>33525518</v>
      </c>
      <c r="C1185">
        <v>33639939</v>
      </c>
      <c r="D1185">
        <v>29174913</v>
      </c>
      <c r="E1185">
        <v>1</v>
      </c>
      <c r="F1185">
        <v>1</v>
      </c>
      <c r="G1185">
        <v>1</v>
      </c>
      <c r="H1185">
        <v>2</v>
      </c>
      <c r="I1185" t="s">
        <v>606</v>
      </c>
      <c r="J1185" t="s">
        <v>607</v>
      </c>
      <c r="K1185" t="s">
        <v>608</v>
      </c>
      <c r="L1185">
        <v>1368</v>
      </c>
      <c r="N1185">
        <v>1011</v>
      </c>
      <c r="O1185" t="s">
        <v>585</v>
      </c>
      <c r="P1185" t="s">
        <v>585</v>
      </c>
      <c r="Q1185">
        <v>1</v>
      </c>
      <c r="W1185">
        <v>0</v>
      </c>
      <c r="X1185">
        <v>458544584</v>
      </c>
      <c r="Y1185">
        <v>4.58</v>
      </c>
      <c r="AA1185">
        <v>0</v>
      </c>
      <c r="AB1185">
        <v>908.31</v>
      </c>
      <c r="AC1185">
        <v>367.72</v>
      </c>
      <c r="AD1185">
        <v>0</v>
      </c>
      <c r="AE1185">
        <v>0</v>
      </c>
      <c r="AF1185">
        <v>87.17</v>
      </c>
      <c r="AG1185">
        <v>11.6</v>
      </c>
      <c r="AH1185">
        <v>0</v>
      </c>
      <c r="AI1185">
        <v>1</v>
      </c>
      <c r="AJ1185">
        <v>10.42</v>
      </c>
      <c r="AK1185">
        <v>31.7</v>
      </c>
      <c r="AL1185">
        <v>1</v>
      </c>
      <c r="AN1185">
        <v>0</v>
      </c>
      <c r="AO1185">
        <v>1</v>
      </c>
      <c r="AP1185">
        <v>0</v>
      </c>
      <c r="AQ1185">
        <v>0</v>
      </c>
      <c r="AR1185">
        <v>0</v>
      </c>
      <c r="AS1185" t="s">
        <v>3</v>
      </c>
      <c r="AT1185">
        <v>4.58</v>
      </c>
      <c r="AU1185" t="s">
        <v>3</v>
      </c>
      <c r="AV1185">
        <v>0</v>
      </c>
      <c r="AW1185">
        <v>2</v>
      </c>
      <c r="AX1185">
        <v>34979904</v>
      </c>
      <c r="AY1185">
        <v>1</v>
      </c>
      <c r="AZ1185">
        <v>0</v>
      </c>
      <c r="BA1185">
        <v>1165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X1185">
        <f>Y1185*Source!I1342</f>
        <v>0.30227999999999999</v>
      </c>
      <c r="CY1185">
        <f>AB1185</f>
        <v>908.31</v>
      </c>
      <c r="CZ1185">
        <f>AF1185</f>
        <v>87.17</v>
      </c>
      <c r="DA1185">
        <f>AJ1185</f>
        <v>10.42</v>
      </c>
      <c r="DB1185">
        <f t="shared" si="103"/>
        <v>399.24</v>
      </c>
      <c r="DC1185">
        <f t="shared" si="104"/>
        <v>53.13</v>
      </c>
    </row>
    <row r="1186" spans="1:107">
      <c r="A1186">
        <f>ROW(Source!A1342)</f>
        <v>1342</v>
      </c>
      <c r="B1186">
        <v>33525518</v>
      </c>
      <c r="C1186">
        <v>33639939</v>
      </c>
      <c r="D1186">
        <v>29109671</v>
      </c>
      <c r="E1186">
        <v>1</v>
      </c>
      <c r="F1186">
        <v>1</v>
      </c>
      <c r="G1186">
        <v>1</v>
      </c>
      <c r="H1186">
        <v>3</v>
      </c>
      <c r="I1186" t="s">
        <v>436</v>
      </c>
      <c r="J1186" t="s">
        <v>438</v>
      </c>
      <c r="K1186" t="s">
        <v>437</v>
      </c>
      <c r="L1186">
        <v>1327</v>
      </c>
      <c r="N1186">
        <v>1005</v>
      </c>
      <c r="O1186" t="s">
        <v>184</v>
      </c>
      <c r="P1186" t="s">
        <v>184</v>
      </c>
      <c r="Q1186">
        <v>1</v>
      </c>
      <c r="W1186">
        <v>1</v>
      </c>
      <c r="X1186">
        <v>1862876160</v>
      </c>
      <c r="Y1186">
        <v>-103</v>
      </c>
      <c r="AA1186">
        <v>258.70999999999998</v>
      </c>
      <c r="AB1186">
        <v>0</v>
      </c>
      <c r="AC1186">
        <v>0</v>
      </c>
      <c r="AD1186">
        <v>0</v>
      </c>
      <c r="AE1186">
        <v>51.95</v>
      </c>
      <c r="AF1186">
        <v>0</v>
      </c>
      <c r="AG1186">
        <v>0</v>
      </c>
      <c r="AH1186">
        <v>0</v>
      </c>
      <c r="AI1186">
        <v>4.9800000000000004</v>
      </c>
      <c r="AJ1186">
        <v>1</v>
      </c>
      <c r="AK1186">
        <v>1</v>
      </c>
      <c r="AL1186">
        <v>1</v>
      </c>
      <c r="AN1186">
        <v>0</v>
      </c>
      <c r="AO1186">
        <v>1</v>
      </c>
      <c r="AP1186">
        <v>0</v>
      </c>
      <c r="AQ1186">
        <v>0</v>
      </c>
      <c r="AR1186">
        <v>0</v>
      </c>
      <c r="AS1186" t="s">
        <v>3</v>
      </c>
      <c r="AT1186">
        <v>-103</v>
      </c>
      <c r="AU1186" t="s">
        <v>3</v>
      </c>
      <c r="AV1186">
        <v>0</v>
      </c>
      <c r="AW1186">
        <v>2</v>
      </c>
      <c r="AX1186">
        <v>34979905</v>
      </c>
      <c r="AY1186">
        <v>1</v>
      </c>
      <c r="AZ1186">
        <v>6144</v>
      </c>
      <c r="BA1186">
        <v>1166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X1186">
        <f>Y1186*Source!I1342</f>
        <v>-6.798</v>
      </c>
      <c r="CY1186">
        <f>AA1186</f>
        <v>258.70999999999998</v>
      </c>
      <c r="CZ1186">
        <f>AE1186</f>
        <v>51.95</v>
      </c>
      <c r="DA1186">
        <f>AI1186</f>
        <v>4.9800000000000004</v>
      </c>
      <c r="DB1186">
        <f t="shared" si="103"/>
        <v>-5350.85</v>
      </c>
      <c r="DC1186">
        <f t="shared" si="104"/>
        <v>0</v>
      </c>
    </row>
    <row r="1187" spans="1:107">
      <c r="A1187">
        <f>ROW(Source!A1379)</f>
        <v>1379</v>
      </c>
      <c r="B1187">
        <v>33525518</v>
      </c>
      <c r="C1187">
        <v>33622659</v>
      </c>
      <c r="D1187">
        <v>18407150</v>
      </c>
      <c r="E1187">
        <v>1</v>
      </c>
      <c r="F1187">
        <v>1</v>
      </c>
      <c r="G1187">
        <v>1</v>
      </c>
      <c r="H1187">
        <v>1</v>
      </c>
      <c r="I1187" t="s">
        <v>595</v>
      </c>
      <c r="J1187" t="s">
        <v>3</v>
      </c>
      <c r="K1187" t="s">
        <v>596</v>
      </c>
      <c r="L1187">
        <v>1369</v>
      </c>
      <c r="N1187">
        <v>1013</v>
      </c>
      <c r="O1187" t="s">
        <v>579</v>
      </c>
      <c r="P1187" t="s">
        <v>579</v>
      </c>
      <c r="Q1187">
        <v>1</v>
      </c>
      <c r="W1187">
        <v>0</v>
      </c>
      <c r="X1187">
        <v>-931037793</v>
      </c>
      <c r="Y1187">
        <v>37.67</v>
      </c>
      <c r="AA1187">
        <v>0</v>
      </c>
      <c r="AB1187">
        <v>0</v>
      </c>
      <c r="AC1187">
        <v>0</v>
      </c>
      <c r="AD1187">
        <v>242.51</v>
      </c>
      <c r="AE1187">
        <v>0</v>
      </c>
      <c r="AF1187">
        <v>0</v>
      </c>
      <c r="AG1187">
        <v>0</v>
      </c>
      <c r="AH1187">
        <v>242.51</v>
      </c>
      <c r="AI1187">
        <v>1</v>
      </c>
      <c r="AJ1187">
        <v>1</v>
      </c>
      <c r="AK1187">
        <v>1</v>
      </c>
      <c r="AL1187">
        <v>1</v>
      </c>
      <c r="AN1187">
        <v>0</v>
      </c>
      <c r="AO1187">
        <v>1</v>
      </c>
      <c r="AP1187">
        <v>0</v>
      </c>
      <c r="AQ1187">
        <v>0</v>
      </c>
      <c r="AR1187">
        <v>0</v>
      </c>
      <c r="AS1187" t="s">
        <v>3</v>
      </c>
      <c r="AT1187">
        <v>37.67</v>
      </c>
      <c r="AU1187" t="s">
        <v>3</v>
      </c>
      <c r="AV1187">
        <v>1</v>
      </c>
      <c r="AW1187">
        <v>2</v>
      </c>
      <c r="AX1187">
        <v>34979906</v>
      </c>
      <c r="AY1187">
        <v>1</v>
      </c>
      <c r="AZ1187">
        <v>0</v>
      </c>
      <c r="BA1187">
        <v>1167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X1187">
        <f>Y1187*Source!I1379</f>
        <v>3.1642800000000002</v>
      </c>
      <c r="CY1187">
        <f>AD1187</f>
        <v>242.51</v>
      </c>
      <c r="CZ1187">
        <f>AH1187</f>
        <v>242.51</v>
      </c>
      <c r="DA1187">
        <f>AL1187</f>
        <v>1</v>
      </c>
      <c r="DB1187">
        <f t="shared" si="103"/>
        <v>9135.35</v>
      </c>
      <c r="DC1187">
        <f t="shared" si="104"/>
        <v>0</v>
      </c>
    </row>
    <row r="1188" spans="1:107">
      <c r="A1188">
        <f>ROW(Source!A1379)</f>
        <v>1379</v>
      </c>
      <c r="B1188">
        <v>33525518</v>
      </c>
      <c r="C1188">
        <v>33622659</v>
      </c>
      <c r="D1188">
        <v>121548</v>
      </c>
      <c r="E1188">
        <v>1</v>
      </c>
      <c r="F1188">
        <v>1</v>
      </c>
      <c r="G1188">
        <v>1</v>
      </c>
      <c r="H1188">
        <v>1</v>
      </c>
      <c r="I1188" t="s">
        <v>30</v>
      </c>
      <c r="J1188" t="s">
        <v>3</v>
      </c>
      <c r="K1188" t="s">
        <v>580</v>
      </c>
      <c r="L1188">
        <v>608254</v>
      </c>
      <c r="N1188">
        <v>1013</v>
      </c>
      <c r="O1188" t="s">
        <v>581</v>
      </c>
      <c r="P1188" t="s">
        <v>581</v>
      </c>
      <c r="Q1188">
        <v>1</v>
      </c>
      <c r="W1188">
        <v>0</v>
      </c>
      <c r="X1188">
        <v>-185737400</v>
      </c>
      <c r="Y1188">
        <v>0.13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1</v>
      </c>
      <c r="AJ1188">
        <v>1</v>
      </c>
      <c r="AK1188">
        <v>1</v>
      </c>
      <c r="AL1188">
        <v>1</v>
      </c>
      <c r="AN1188">
        <v>0</v>
      </c>
      <c r="AO1188">
        <v>1</v>
      </c>
      <c r="AP1188">
        <v>0</v>
      </c>
      <c r="AQ1188">
        <v>0</v>
      </c>
      <c r="AR1188">
        <v>0</v>
      </c>
      <c r="AS1188" t="s">
        <v>3</v>
      </c>
      <c r="AT1188">
        <v>0.13</v>
      </c>
      <c r="AU1188" t="s">
        <v>3</v>
      </c>
      <c r="AV1188">
        <v>2</v>
      </c>
      <c r="AW1188">
        <v>2</v>
      </c>
      <c r="AX1188">
        <v>34979907</v>
      </c>
      <c r="AY1188">
        <v>1</v>
      </c>
      <c r="AZ1188">
        <v>0</v>
      </c>
      <c r="BA1188">
        <v>1168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X1188">
        <f>Y1188*Source!I1379</f>
        <v>1.0920000000000001E-2</v>
      </c>
      <c r="CY1188">
        <f>AD1188</f>
        <v>0</v>
      </c>
      <c r="CZ1188">
        <f>AH1188</f>
        <v>0</v>
      </c>
      <c r="DA1188">
        <f>AL1188</f>
        <v>1</v>
      </c>
      <c r="DB1188">
        <f t="shared" si="103"/>
        <v>0</v>
      </c>
      <c r="DC1188">
        <f t="shared" si="104"/>
        <v>0</v>
      </c>
    </row>
    <row r="1189" spans="1:107">
      <c r="A1189">
        <f>ROW(Source!A1379)</f>
        <v>1379</v>
      </c>
      <c r="B1189">
        <v>33525518</v>
      </c>
      <c r="C1189">
        <v>33622659</v>
      </c>
      <c r="D1189">
        <v>29172554</v>
      </c>
      <c r="E1189">
        <v>1</v>
      </c>
      <c r="F1189">
        <v>1</v>
      </c>
      <c r="G1189">
        <v>1</v>
      </c>
      <c r="H1189">
        <v>2</v>
      </c>
      <c r="I1189" t="s">
        <v>752</v>
      </c>
      <c r="J1189" t="s">
        <v>798</v>
      </c>
      <c r="K1189" t="s">
        <v>754</v>
      </c>
      <c r="L1189">
        <v>1368</v>
      </c>
      <c r="N1189">
        <v>1011</v>
      </c>
      <c r="O1189" t="s">
        <v>585</v>
      </c>
      <c r="P1189" t="s">
        <v>585</v>
      </c>
      <c r="Q1189">
        <v>1</v>
      </c>
      <c r="W1189">
        <v>0</v>
      </c>
      <c r="X1189">
        <v>-227040401</v>
      </c>
      <c r="Y1189">
        <v>0.13</v>
      </c>
      <c r="AA1189">
        <v>0</v>
      </c>
      <c r="AB1189">
        <v>411.3</v>
      </c>
      <c r="AC1189">
        <v>367.72</v>
      </c>
      <c r="AD1189">
        <v>0</v>
      </c>
      <c r="AE1189">
        <v>0</v>
      </c>
      <c r="AF1189">
        <v>27.66</v>
      </c>
      <c r="AG1189">
        <v>11.6</v>
      </c>
      <c r="AH1189">
        <v>0</v>
      </c>
      <c r="AI1189">
        <v>1</v>
      </c>
      <c r="AJ1189">
        <v>14.87</v>
      </c>
      <c r="AK1189">
        <v>31.7</v>
      </c>
      <c r="AL1189">
        <v>1</v>
      </c>
      <c r="AN1189">
        <v>0</v>
      </c>
      <c r="AO1189">
        <v>1</v>
      </c>
      <c r="AP1189">
        <v>0</v>
      </c>
      <c r="AQ1189">
        <v>0</v>
      </c>
      <c r="AR1189">
        <v>0</v>
      </c>
      <c r="AS1189" t="s">
        <v>3</v>
      </c>
      <c r="AT1189">
        <v>0.13</v>
      </c>
      <c r="AU1189" t="s">
        <v>3</v>
      </c>
      <c r="AV1189">
        <v>0</v>
      </c>
      <c r="AW1189">
        <v>2</v>
      </c>
      <c r="AX1189">
        <v>34979908</v>
      </c>
      <c r="AY1189">
        <v>1</v>
      </c>
      <c r="AZ1189">
        <v>0</v>
      </c>
      <c r="BA1189">
        <v>1169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X1189">
        <f>Y1189*Source!I1379</f>
        <v>1.0920000000000001E-2</v>
      </c>
      <c r="CY1189">
        <f>AB1189</f>
        <v>411.3</v>
      </c>
      <c r="CZ1189">
        <f>AF1189</f>
        <v>27.66</v>
      </c>
      <c r="DA1189">
        <f>AJ1189</f>
        <v>14.87</v>
      </c>
      <c r="DB1189">
        <f t="shared" si="103"/>
        <v>3.6</v>
      </c>
      <c r="DC1189">
        <f t="shared" si="104"/>
        <v>1.51</v>
      </c>
    </row>
    <row r="1190" spans="1:107">
      <c r="A1190">
        <f>ROW(Source!A1379)</f>
        <v>1379</v>
      </c>
      <c r="B1190">
        <v>33525518</v>
      </c>
      <c r="C1190">
        <v>33622659</v>
      </c>
      <c r="D1190">
        <v>29174500</v>
      </c>
      <c r="E1190">
        <v>1</v>
      </c>
      <c r="F1190">
        <v>1</v>
      </c>
      <c r="G1190">
        <v>1</v>
      </c>
      <c r="H1190">
        <v>2</v>
      </c>
      <c r="I1190" t="s">
        <v>766</v>
      </c>
      <c r="J1190" t="s">
        <v>767</v>
      </c>
      <c r="K1190" t="s">
        <v>768</v>
      </c>
      <c r="L1190">
        <v>1368</v>
      </c>
      <c r="N1190">
        <v>1011</v>
      </c>
      <c r="O1190" t="s">
        <v>585</v>
      </c>
      <c r="P1190" t="s">
        <v>585</v>
      </c>
      <c r="Q1190">
        <v>1</v>
      </c>
      <c r="W1190">
        <v>0</v>
      </c>
      <c r="X1190">
        <v>-239831557</v>
      </c>
      <c r="Y1190">
        <v>3.13</v>
      </c>
      <c r="AA1190">
        <v>0</v>
      </c>
      <c r="AB1190">
        <v>7.33</v>
      </c>
      <c r="AC1190">
        <v>0</v>
      </c>
      <c r="AD1190">
        <v>0</v>
      </c>
      <c r="AE1190">
        <v>0</v>
      </c>
      <c r="AF1190">
        <v>1.95</v>
      </c>
      <c r="AG1190">
        <v>0</v>
      </c>
      <c r="AH1190">
        <v>0</v>
      </c>
      <c r="AI1190">
        <v>1</v>
      </c>
      <c r="AJ1190">
        <v>3.76</v>
      </c>
      <c r="AK1190">
        <v>31.7</v>
      </c>
      <c r="AL1190">
        <v>1</v>
      </c>
      <c r="AN1190">
        <v>0</v>
      </c>
      <c r="AO1190">
        <v>1</v>
      </c>
      <c r="AP1190">
        <v>0</v>
      </c>
      <c r="AQ1190">
        <v>0</v>
      </c>
      <c r="AR1190">
        <v>0</v>
      </c>
      <c r="AS1190" t="s">
        <v>3</v>
      </c>
      <c r="AT1190">
        <v>3.13</v>
      </c>
      <c r="AU1190" t="s">
        <v>3</v>
      </c>
      <c r="AV1190">
        <v>0</v>
      </c>
      <c r="AW1190">
        <v>2</v>
      </c>
      <c r="AX1190">
        <v>34979909</v>
      </c>
      <c r="AY1190">
        <v>1</v>
      </c>
      <c r="AZ1190">
        <v>0</v>
      </c>
      <c r="BA1190">
        <v>1170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X1190">
        <f>Y1190*Source!I1379</f>
        <v>0.26291999999999999</v>
      </c>
      <c r="CY1190">
        <f>AB1190</f>
        <v>7.33</v>
      </c>
      <c r="CZ1190">
        <f>AF1190</f>
        <v>1.95</v>
      </c>
      <c r="DA1190">
        <f>AJ1190</f>
        <v>3.76</v>
      </c>
      <c r="DB1190">
        <f t="shared" si="103"/>
        <v>6.1</v>
      </c>
      <c r="DC1190">
        <f t="shared" si="104"/>
        <v>0</v>
      </c>
    </row>
    <row r="1191" spans="1:107">
      <c r="A1191">
        <f>ROW(Source!A1379)</f>
        <v>1379</v>
      </c>
      <c r="B1191">
        <v>33525518</v>
      </c>
      <c r="C1191">
        <v>33622659</v>
      </c>
      <c r="D1191">
        <v>29174567</v>
      </c>
      <c r="E1191">
        <v>1</v>
      </c>
      <c r="F1191">
        <v>1</v>
      </c>
      <c r="G1191">
        <v>1</v>
      </c>
      <c r="H1191">
        <v>2</v>
      </c>
      <c r="I1191" t="s">
        <v>655</v>
      </c>
      <c r="J1191" t="s">
        <v>815</v>
      </c>
      <c r="K1191" t="s">
        <v>657</v>
      </c>
      <c r="L1191">
        <v>1368</v>
      </c>
      <c r="N1191">
        <v>1011</v>
      </c>
      <c r="O1191" t="s">
        <v>585</v>
      </c>
      <c r="P1191" t="s">
        <v>585</v>
      </c>
      <c r="Q1191">
        <v>1</v>
      </c>
      <c r="W1191">
        <v>0</v>
      </c>
      <c r="X1191">
        <v>-240953470</v>
      </c>
      <c r="Y1191">
        <v>2.8</v>
      </c>
      <c r="AA1191">
        <v>0</v>
      </c>
      <c r="AB1191">
        <v>21.3</v>
      </c>
      <c r="AC1191">
        <v>0</v>
      </c>
      <c r="AD1191">
        <v>0</v>
      </c>
      <c r="AE1191">
        <v>0</v>
      </c>
      <c r="AF1191">
        <v>2.7</v>
      </c>
      <c r="AG1191">
        <v>0</v>
      </c>
      <c r="AH1191">
        <v>0</v>
      </c>
      <c r="AI1191">
        <v>1</v>
      </c>
      <c r="AJ1191">
        <v>7.89</v>
      </c>
      <c r="AK1191">
        <v>31.7</v>
      </c>
      <c r="AL1191">
        <v>1</v>
      </c>
      <c r="AN1191">
        <v>0</v>
      </c>
      <c r="AO1191">
        <v>1</v>
      </c>
      <c r="AP1191">
        <v>0</v>
      </c>
      <c r="AQ1191">
        <v>0</v>
      </c>
      <c r="AR1191">
        <v>0</v>
      </c>
      <c r="AS1191" t="s">
        <v>3</v>
      </c>
      <c r="AT1191">
        <v>2.8</v>
      </c>
      <c r="AU1191" t="s">
        <v>3</v>
      </c>
      <c r="AV1191">
        <v>0</v>
      </c>
      <c r="AW1191">
        <v>2</v>
      </c>
      <c r="AX1191">
        <v>34979910</v>
      </c>
      <c r="AY1191">
        <v>1</v>
      </c>
      <c r="AZ1191">
        <v>0</v>
      </c>
      <c r="BA1191">
        <v>1171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X1191">
        <f>Y1191*Source!I1379</f>
        <v>0.23519999999999999</v>
      </c>
      <c r="CY1191">
        <f>AB1191</f>
        <v>21.3</v>
      </c>
      <c r="CZ1191">
        <f>AF1191</f>
        <v>2.7</v>
      </c>
      <c r="DA1191">
        <f>AJ1191</f>
        <v>7.89</v>
      </c>
      <c r="DB1191">
        <f t="shared" si="103"/>
        <v>7.56</v>
      </c>
      <c r="DC1191">
        <f t="shared" si="104"/>
        <v>0</v>
      </c>
    </row>
    <row r="1192" spans="1:107">
      <c r="A1192">
        <f>ROW(Source!A1379)</f>
        <v>1379</v>
      </c>
      <c r="B1192">
        <v>33525518</v>
      </c>
      <c r="C1192">
        <v>33622659</v>
      </c>
      <c r="D1192">
        <v>29174913</v>
      </c>
      <c r="E1192">
        <v>1</v>
      </c>
      <c r="F1192">
        <v>1</v>
      </c>
      <c r="G1192">
        <v>1</v>
      </c>
      <c r="H1192">
        <v>2</v>
      </c>
      <c r="I1192" t="s">
        <v>606</v>
      </c>
      <c r="J1192" t="s">
        <v>607</v>
      </c>
      <c r="K1192" t="s">
        <v>608</v>
      </c>
      <c r="L1192">
        <v>1368</v>
      </c>
      <c r="N1192">
        <v>1011</v>
      </c>
      <c r="O1192" t="s">
        <v>585</v>
      </c>
      <c r="P1192" t="s">
        <v>585</v>
      </c>
      <c r="Q1192">
        <v>1</v>
      </c>
      <c r="W1192">
        <v>0</v>
      </c>
      <c r="X1192">
        <v>458544584</v>
      </c>
      <c r="Y1192">
        <v>0.04</v>
      </c>
      <c r="AA1192">
        <v>0</v>
      </c>
      <c r="AB1192">
        <v>908.31</v>
      </c>
      <c r="AC1192">
        <v>367.72</v>
      </c>
      <c r="AD1192">
        <v>0</v>
      </c>
      <c r="AE1192">
        <v>0</v>
      </c>
      <c r="AF1192">
        <v>87.17</v>
      </c>
      <c r="AG1192">
        <v>11.6</v>
      </c>
      <c r="AH1192">
        <v>0</v>
      </c>
      <c r="AI1192">
        <v>1</v>
      </c>
      <c r="AJ1192">
        <v>10.42</v>
      </c>
      <c r="AK1192">
        <v>31.7</v>
      </c>
      <c r="AL1192">
        <v>1</v>
      </c>
      <c r="AN1192">
        <v>0</v>
      </c>
      <c r="AO1192">
        <v>1</v>
      </c>
      <c r="AP1192">
        <v>0</v>
      </c>
      <c r="AQ1192">
        <v>0</v>
      </c>
      <c r="AR1192">
        <v>0</v>
      </c>
      <c r="AS1192" t="s">
        <v>3</v>
      </c>
      <c r="AT1192">
        <v>0.04</v>
      </c>
      <c r="AU1192" t="s">
        <v>3</v>
      </c>
      <c r="AV1192">
        <v>0</v>
      </c>
      <c r="AW1192">
        <v>2</v>
      </c>
      <c r="AX1192">
        <v>34979911</v>
      </c>
      <c r="AY1192">
        <v>1</v>
      </c>
      <c r="AZ1192">
        <v>0</v>
      </c>
      <c r="BA1192">
        <v>1172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X1192">
        <f>Y1192*Source!I1379</f>
        <v>3.3600000000000001E-3</v>
      </c>
      <c r="CY1192">
        <f>AB1192</f>
        <v>908.31</v>
      </c>
      <c r="CZ1192">
        <f>AF1192</f>
        <v>87.17</v>
      </c>
      <c r="DA1192">
        <f>AJ1192</f>
        <v>10.42</v>
      </c>
      <c r="DB1192">
        <f t="shared" si="103"/>
        <v>3.49</v>
      </c>
      <c r="DC1192">
        <f t="shared" si="104"/>
        <v>0.46</v>
      </c>
    </row>
    <row r="1193" spans="1:107">
      <c r="A1193">
        <f>ROW(Source!A1379)</f>
        <v>1379</v>
      </c>
      <c r="B1193">
        <v>33525518</v>
      </c>
      <c r="C1193">
        <v>33622659</v>
      </c>
      <c r="D1193">
        <v>29109298</v>
      </c>
      <c r="E1193">
        <v>1</v>
      </c>
      <c r="F1193">
        <v>1</v>
      </c>
      <c r="G1193">
        <v>1</v>
      </c>
      <c r="H1193">
        <v>3</v>
      </c>
      <c r="I1193" t="s">
        <v>500</v>
      </c>
      <c r="J1193" t="s">
        <v>502</v>
      </c>
      <c r="K1193" t="s">
        <v>501</v>
      </c>
      <c r="L1193">
        <v>1346</v>
      </c>
      <c r="N1193">
        <v>1009</v>
      </c>
      <c r="O1193" t="s">
        <v>191</v>
      </c>
      <c r="P1193" t="s">
        <v>191</v>
      </c>
      <c r="Q1193">
        <v>1</v>
      </c>
      <c r="W1193">
        <v>0</v>
      </c>
      <c r="X1193">
        <v>228780730</v>
      </c>
      <c r="Y1193">
        <v>30</v>
      </c>
      <c r="AA1193">
        <v>104.23</v>
      </c>
      <c r="AB1193">
        <v>0</v>
      </c>
      <c r="AC1193">
        <v>0</v>
      </c>
      <c r="AD1193">
        <v>0</v>
      </c>
      <c r="AE1193">
        <v>15.26</v>
      </c>
      <c r="AF1193">
        <v>0</v>
      </c>
      <c r="AG1193">
        <v>0</v>
      </c>
      <c r="AH1193">
        <v>0</v>
      </c>
      <c r="AI1193">
        <v>6.83</v>
      </c>
      <c r="AJ1193">
        <v>1</v>
      </c>
      <c r="AK1193">
        <v>1</v>
      </c>
      <c r="AL1193">
        <v>1</v>
      </c>
      <c r="AN1193">
        <v>0</v>
      </c>
      <c r="AO1193">
        <v>1</v>
      </c>
      <c r="AP1193">
        <v>0</v>
      </c>
      <c r="AQ1193">
        <v>0</v>
      </c>
      <c r="AR1193">
        <v>0</v>
      </c>
      <c r="AS1193" t="s">
        <v>3</v>
      </c>
      <c r="AT1193">
        <v>30</v>
      </c>
      <c r="AU1193" t="s">
        <v>3</v>
      </c>
      <c r="AV1193">
        <v>0</v>
      </c>
      <c r="AW1193">
        <v>2</v>
      </c>
      <c r="AX1193">
        <v>34979912</v>
      </c>
      <c r="AY1193">
        <v>1</v>
      </c>
      <c r="AZ1193">
        <v>0</v>
      </c>
      <c r="BA1193">
        <v>1173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X1193">
        <f>Y1193*Source!I1379</f>
        <v>2.52</v>
      </c>
      <c r="CY1193">
        <f>AA1193</f>
        <v>104.23</v>
      </c>
      <c r="CZ1193">
        <f>AE1193</f>
        <v>15.26</v>
      </c>
      <c r="DA1193">
        <f>AI1193</f>
        <v>6.83</v>
      </c>
      <c r="DB1193">
        <f t="shared" si="103"/>
        <v>457.8</v>
      </c>
      <c r="DC1193">
        <f t="shared" si="104"/>
        <v>0</v>
      </c>
    </row>
    <row r="1194" spans="1:107">
      <c r="A1194">
        <f>ROW(Source!A1379)</f>
        <v>1379</v>
      </c>
      <c r="B1194">
        <v>33525518</v>
      </c>
      <c r="C1194">
        <v>33622659</v>
      </c>
      <c r="D1194">
        <v>29145316</v>
      </c>
      <c r="E1194">
        <v>1</v>
      </c>
      <c r="F1194">
        <v>1</v>
      </c>
      <c r="G1194">
        <v>1</v>
      </c>
      <c r="H1194">
        <v>3</v>
      </c>
      <c r="I1194" t="s">
        <v>387</v>
      </c>
      <c r="J1194" t="s">
        <v>389</v>
      </c>
      <c r="K1194" t="s">
        <v>388</v>
      </c>
      <c r="L1194">
        <v>1348</v>
      </c>
      <c r="N1194">
        <v>1009</v>
      </c>
      <c r="O1194" t="s">
        <v>28</v>
      </c>
      <c r="P1194" t="s">
        <v>28</v>
      </c>
      <c r="Q1194">
        <v>1000</v>
      </c>
      <c r="W1194">
        <v>1</v>
      </c>
      <c r="X1194">
        <v>-406617202</v>
      </c>
      <c r="Y1194">
        <v>-0.9</v>
      </c>
      <c r="AA1194">
        <v>21576.240000000002</v>
      </c>
      <c r="AB1194">
        <v>0</v>
      </c>
      <c r="AC1194">
        <v>0</v>
      </c>
      <c r="AD1194">
        <v>0</v>
      </c>
      <c r="AE1194">
        <v>11416</v>
      </c>
      <c r="AF1194">
        <v>0</v>
      </c>
      <c r="AG1194">
        <v>0</v>
      </c>
      <c r="AH1194">
        <v>0</v>
      </c>
      <c r="AI1194">
        <v>1.89</v>
      </c>
      <c r="AJ1194">
        <v>1</v>
      </c>
      <c r="AK1194">
        <v>1</v>
      </c>
      <c r="AL1194">
        <v>1</v>
      </c>
      <c r="AN1194">
        <v>0</v>
      </c>
      <c r="AO1194">
        <v>1</v>
      </c>
      <c r="AP1194">
        <v>0</v>
      </c>
      <c r="AQ1194">
        <v>0</v>
      </c>
      <c r="AR1194">
        <v>0</v>
      </c>
      <c r="AS1194" t="s">
        <v>3</v>
      </c>
      <c r="AT1194">
        <v>-0.9</v>
      </c>
      <c r="AU1194" t="s">
        <v>3</v>
      </c>
      <c r="AV1194">
        <v>0</v>
      </c>
      <c r="AW1194">
        <v>2</v>
      </c>
      <c r="AX1194">
        <v>34979913</v>
      </c>
      <c r="AY1194">
        <v>1</v>
      </c>
      <c r="AZ1194">
        <v>6144</v>
      </c>
      <c r="BA1194">
        <v>1174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X1194">
        <f>Y1194*Source!I1379</f>
        <v>-7.5600000000000001E-2</v>
      </c>
      <c r="CY1194">
        <f>AA1194</f>
        <v>21576.240000000002</v>
      </c>
      <c r="CZ1194">
        <f>AE1194</f>
        <v>11416</v>
      </c>
      <c r="DA1194">
        <f>AI1194</f>
        <v>1.89</v>
      </c>
      <c r="DB1194">
        <f t="shared" si="103"/>
        <v>-10274.4</v>
      </c>
      <c r="DC1194">
        <f t="shared" si="104"/>
        <v>0</v>
      </c>
    </row>
    <row r="1195" spans="1:107">
      <c r="A1195">
        <f>ROW(Source!A1379)</f>
        <v>1379</v>
      </c>
      <c r="B1195">
        <v>33525518</v>
      </c>
      <c r="C1195">
        <v>33622659</v>
      </c>
      <c r="D1195">
        <v>29150040</v>
      </c>
      <c r="E1195">
        <v>1</v>
      </c>
      <c r="F1195">
        <v>1</v>
      </c>
      <c r="G1195">
        <v>1</v>
      </c>
      <c r="H1195">
        <v>3</v>
      </c>
      <c r="I1195" t="s">
        <v>592</v>
      </c>
      <c r="J1195" t="s">
        <v>593</v>
      </c>
      <c r="K1195" t="s">
        <v>594</v>
      </c>
      <c r="L1195">
        <v>1339</v>
      </c>
      <c r="N1195">
        <v>1007</v>
      </c>
      <c r="O1195" t="s">
        <v>591</v>
      </c>
      <c r="P1195" t="s">
        <v>591</v>
      </c>
      <c r="Q1195">
        <v>1</v>
      </c>
      <c r="W1195">
        <v>0</v>
      </c>
      <c r="X1195">
        <v>693153122</v>
      </c>
      <c r="Y1195">
        <v>0.17399999999999999</v>
      </c>
      <c r="AA1195">
        <v>22.2</v>
      </c>
      <c r="AB1195">
        <v>0</v>
      </c>
      <c r="AC1195">
        <v>0</v>
      </c>
      <c r="AD1195">
        <v>0</v>
      </c>
      <c r="AE1195">
        <v>2.44</v>
      </c>
      <c r="AF1195">
        <v>0</v>
      </c>
      <c r="AG1195">
        <v>0</v>
      </c>
      <c r="AH1195">
        <v>0</v>
      </c>
      <c r="AI1195">
        <v>9.1</v>
      </c>
      <c r="AJ1195">
        <v>1</v>
      </c>
      <c r="AK1195">
        <v>1</v>
      </c>
      <c r="AL1195">
        <v>1</v>
      </c>
      <c r="AN1195">
        <v>0</v>
      </c>
      <c r="AO1195">
        <v>1</v>
      </c>
      <c r="AP1195">
        <v>0</v>
      </c>
      <c r="AQ1195">
        <v>0</v>
      </c>
      <c r="AR1195">
        <v>0</v>
      </c>
      <c r="AS1195" t="s">
        <v>3</v>
      </c>
      <c r="AT1195">
        <v>0.17399999999999999</v>
      </c>
      <c r="AU1195" t="s">
        <v>3</v>
      </c>
      <c r="AV1195">
        <v>0</v>
      </c>
      <c r="AW1195">
        <v>2</v>
      </c>
      <c r="AX1195">
        <v>34979914</v>
      </c>
      <c r="AY1195">
        <v>1</v>
      </c>
      <c r="AZ1195">
        <v>0</v>
      </c>
      <c r="BA1195">
        <v>1175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X1195">
        <f>Y1195*Source!I1379</f>
        <v>1.4616000000000001E-2</v>
      </c>
      <c r="CY1195">
        <f>AA1195</f>
        <v>22.2</v>
      </c>
      <c r="CZ1195">
        <f>AE1195</f>
        <v>2.44</v>
      </c>
      <c r="DA1195">
        <f>AI1195</f>
        <v>9.1</v>
      </c>
      <c r="DB1195">
        <f t="shared" si="103"/>
        <v>0.42</v>
      </c>
      <c r="DC1195">
        <f t="shared" si="104"/>
        <v>0</v>
      </c>
    </row>
    <row r="1196" spans="1:107">
      <c r="A1196">
        <f>ROW(Source!A1381)</f>
        <v>1381</v>
      </c>
      <c r="B1196">
        <v>33525518</v>
      </c>
      <c r="C1196">
        <v>33622634</v>
      </c>
      <c r="D1196">
        <v>18411117</v>
      </c>
      <c r="E1196">
        <v>1</v>
      </c>
      <c r="F1196">
        <v>1</v>
      </c>
      <c r="G1196">
        <v>1</v>
      </c>
      <c r="H1196">
        <v>1</v>
      </c>
      <c r="I1196" t="s">
        <v>806</v>
      </c>
      <c r="J1196" t="s">
        <v>3</v>
      </c>
      <c r="K1196" t="s">
        <v>807</v>
      </c>
      <c r="L1196">
        <v>1369</v>
      </c>
      <c r="N1196">
        <v>1013</v>
      </c>
      <c r="O1196" t="s">
        <v>579</v>
      </c>
      <c r="P1196" t="s">
        <v>579</v>
      </c>
      <c r="Q1196">
        <v>1</v>
      </c>
      <c r="W1196">
        <v>0</v>
      </c>
      <c r="X1196">
        <v>-1739886638</v>
      </c>
      <c r="Y1196">
        <v>79.81</v>
      </c>
      <c r="AA1196">
        <v>0</v>
      </c>
      <c r="AB1196">
        <v>0</v>
      </c>
      <c r="AC1196">
        <v>0</v>
      </c>
      <c r="AD1196">
        <v>273.5</v>
      </c>
      <c r="AE1196">
        <v>0</v>
      </c>
      <c r="AF1196">
        <v>0</v>
      </c>
      <c r="AG1196">
        <v>0</v>
      </c>
      <c r="AH1196">
        <v>273.5</v>
      </c>
      <c r="AI1196">
        <v>1</v>
      </c>
      <c r="AJ1196">
        <v>1</v>
      </c>
      <c r="AK1196">
        <v>1</v>
      </c>
      <c r="AL1196">
        <v>1</v>
      </c>
      <c r="AN1196">
        <v>0</v>
      </c>
      <c r="AO1196">
        <v>1</v>
      </c>
      <c r="AP1196">
        <v>0</v>
      </c>
      <c r="AQ1196">
        <v>0</v>
      </c>
      <c r="AR1196">
        <v>0</v>
      </c>
      <c r="AS1196" t="s">
        <v>3</v>
      </c>
      <c r="AT1196">
        <v>79.81</v>
      </c>
      <c r="AU1196" t="s">
        <v>3</v>
      </c>
      <c r="AV1196">
        <v>1</v>
      </c>
      <c r="AW1196">
        <v>2</v>
      </c>
      <c r="AX1196">
        <v>34979915</v>
      </c>
      <c r="AY1196">
        <v>1</v>
      </c>
      <c r="AZ1196">
        <v>0</v>
      </c>
      <c r="BA1196">
        <v>1176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X1196">
        <f>Y1196*Source!I1381</f>
        <v>6.7040400000000009</v>
      </c>
      <c r="CY1196">
        <f>AD1196</f>
        <v>273.5</v>
      </c>
      <c r="CZ1196">
        <f>AH1196</f>
        <v>273.5</v>
      </c>
      <c r="DA1196">
        <f>AL1196</f>
        <v>1</v>
      </c>
      <c r="DB1196">
        <f t="shared" si="103"/>
        <v>21828.04</v>
      </c>
      <c r="DC1196">
        <f t="shared" si="104"/>
        <v>0</v>
      </c>
    </row>
    <row r="1197" spans="1:107">
      <c r="A1197">
        <f>ROW(Source!A1381)</f>
        <v>1381</v>
      </c>
      <c r="B1197">
        <v>33525518</v>
      </c>
      <c r="C1197">
        <v>33622634</v>
      </c>
      <c r="D1197">
        <v>121548</v>
      </c>
      <c r="E1197">
        <v>1</v>
      </c>
      <c r="F1197">
        <v>1</v>
      </c>
      <c r="G1197">
        <v>1</v>
      </c>
      <c r="H1197">
        <v>1</v>
      </c>
      <c r="I1197" t="s">
        <v>30</v>
      </c>
      <c r="J1197" t="s">
        <v>3</v>
      </c>
      <c r="K1197" t="s">
        <v>580</v>
      </c>
      <c r="L1197">
        <v>608254</v>
      </c>
      <c r="N1197">
        <v>1013</v>
      </c>
      <c r="O1197" t="s">
        <v>581</v>
      </c>
      <c r="P1197" t="s">
        <v>581</v>
      </c>
      <c r="Q1197">
        <v>1</v>
      </c>
      <c r="W1197">
        <v>0</v>
      </c>
      <c r="X1197">
        <v>-185737400</v>
      </c>
      <c r="Y1197">
        <v>13.84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1</v>
      </c>
      <c r="AJ1197">
        <v>1</v>
      </c>
      <c r="AK1197">
        <v>1</v>
      </c>
      <c r="AL1197">
        <v>1</v>
      </c>
      <c r="AN1197">
        <v>0</v>
      </c>
      <c r="AO1197">
        <v>1</v>
      </c>
      <c r="AP1197">
        <v>0</v>
      </c>
      <c r="AQ1197">
        <v>0</v>
      </c>
      <c r="AR1197">
        <v>0</v>
      </c>
      <c r="AS1197" t="s">
        <v>3</v>
      </c>
      <c r="AT1197">
        <v>13.84</v>
      </c>
      <c r="AU1197" t="s">
        <v>3</v>
      </c>
      <c r="AV1197">
        <v>2</v>
      </c>
      <c r="AW1197">
        <v>2</v>
      </c>
      <c r="AX1197">
        <v>34979916</v>
      </c>
      <c r="AY1197">
        <v>1</v>
      </c>
      <c r="AZ1197">
        <v>0</v>
      </c>
      <c r="BA1197">
        <v>1177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X1197">
        <f>Y1197*Source!I1381</f>
        <v>1.16256</v>
      </c>
      <c r="CY1197">
        <f>AD1197</f>
        <v>0</v>
      </c>
      <c r="CZ1197">
        <f>AH1197</f>
        <v>0</v>
      </c>
      <c r="DA1197">
        <f>AL1197</f>
        <v>1</v>
      </c>
      <c r="DB1197">
        <f t="shared" si="103"/>
        <v>0</v>
      </c>
      <c r="DC1197">
        <f t="shared" si="104"/>
        <v>0</v>
      </c>
    </row>
    <row r="1198" spans="1:107">
      <c r="A1198">
        <f>ROW(Source!A1381)</f>
        <v>1381</v>
      </c>
      <c r="B1198">
        <v>33525518</v>
      </c>
      <c r="C1198">
        <v>33622634</v>
      </c>
      <c r="D1198">
        <v>29172556</v>
      </c>
      <c r="E1198">
        <v>1</v>
      </c>
      <c r="F1198">
        <v>1</v>
      </c>
      <c r="G1198">
        <v>1</v>
      </c>
      <c r="H1198">
        <v>2</v>
      </c>
      <c r="I1198" t="s">
        <v>582</v>
      </c>
      <c r="J1198" t="s">
        <v>583</v>
      </c>
      <c r="K1198" t="s">
        <v>584</v>
      </c>
      <c r="L1198">
        <v>1368</v>
      </c>
      <c r="N1198">
        <v>1011</v>
      </c>
      <c r="O1198" t="s">
        <v>585</v>
      </c>
      <c r="P1198" t="s">
        <v>585</v>
      </c>
      <c r="Q1198">
        <v>1</v>
      </c>
      <c r="W1198">
        <v>0</v>
      </c>
      <c r="X1198">
        <v>-1302720870</v>
      </c>
      <c r="Y1198">
        <v>0.92</v>
      </c>
      <c r="AA1198">
        <v>0</v>
      </c>
      <c r="AB1198">
        <v>445.46</v>
      </c>
      <c r="AC1198">
        <v>427.95</v>
      </c>
      <c r="AD1198">
        <v>0</v>
      </c>
      <c r="AE1198">
        <v>0</v>
      </c>
      <c r="AF1198">
        <v>31.26</v>
      </c>
      <c r="AG1198">
        <v>13.5</v>
      </c>
      <c r="AH1198">
        <v>0</v>
      </c>
      <c r="AI1198">
        <v>1</v>
      </c>
      <c r="AJ1198">
        <v>14.25</v>
      </c>
      <c r="AK1198">
        <v>31.7</v>
      </c>
      <c r="AL1198">
        <v>1</v>
      </c>
      <c r="AN1198">
        <v>0</v>
      </c>
      <c r="AO1198">
        <v>1</v>
      </c>
      <c r="AP1198">
        <v>0</v>
      </c>
      <c r="AQ1198">
        <v>0</v>
      </c>
      <c r="AR1198">
        <v>0</v>
      </c>
      <c r="AS1198" t="s">
        <v>3</v>
      </c>
      <c r="AT1198">
        <v>0.92</v>
      </c>
      <c r="AU1198" t="s">
        <v>3</v>
      </c>
      <c r="AV1198">
        <v>0</v>
      </c>
      <c r="AW1198">
        <v>2</v>
      </c>
      <c r="AX1198">
        <v>34979917</v>
      </c>
      <c r="AY1198">
        <v>1</v>
      </c>
      <c r="AZ1198">
        <v>0</v>
      </c>
      <c r="BA1198">
        <v>1178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X1198">
        <f>Y1198*Source!I1381</f>
        <v>7.7280000000000001E-2</v>
      </c>
      <c r="CY1198">
        <f>AB1198</f>
        <v>445.46</v>
      </c>
      <c r="CZ1198">
        <f>AF1198</f>
        <v>31.26</v>
      </c>
      <c r="DA1198">
        <f>AJ1198</f>
        <v>14.25</v>
      </c>
      <c r="DB1198">
        <f t="shared" si="103"/>
        <v>28.76</v>
      </c>
      <c r="DC1198">
        <f t="shared" si="104"/>
        <v>12.42</v>
      </c>
    </row>
    <row r="1199" spans="1:107">
      <c r="A1199">
        <f>ROW(Source!A1381)</f>
        <v>1381</v>
      </c>
      <c r="B1199">
        <v>33525518</v>
      </c>
      <c r="C1199">
        <v>33622634</v>
      </c>
      <c r="D1199">
        <v>29172710</v>
      </c>
      <c r="E1199">
        <v>1</v>
      </c>
      <c r="F1199">
        <v>1</v>
      </c>
      <c r="G1199">
        <v>1</v>
      </c>
      <c r="H1199">
        <v>2</v>
      </c>
      <c r="I1199" t="s">
        <v>600</v>
      </c>
      <c r="J1199" t="s">
        <v>601</v>
      </c>
      <c r="K1199" t="s">
        <v>602</v>
      </c>
      <c r="L1199">
        <v>1368</v>
      </c>
      <c r="N1199">
        <v>1011</v>
      </c>
      <c r="O1199" t="s">
        <v>585</v>
      </c>
      <c r="P1199" t="s">
        <v>585</v>
      </c>
      <c r="Q1199">
        <v>1</v>
      </c>
      <c r="W1199">
        <v>0</v>
      </c>
      <c r="X1199">
        <v>-1676841219</v>
      </c>
      <c r="Y1199">
        <v>9.93</v>
      </c>
      <c r="AA1199">
        <v>0</v>
      </c>
      <c r="AB1199">
        <v>522.87</v>
      </c>
      <c r="AC1199">
        <v>318.89999999999998</v>
      </c>
      <c r="AD1199">
        <v>0</v>
      </c>
      <c r="AE1199">
        <v>0</v>
      </c>
      <c r="AF1199">
        <v>46.56</v>
      </c>
      <c r="AG1199">
        <v>10.06</v>
      </c>
      <c r="AH1199">
        <v>0</v>
      </c>
      <c r="AI1199">
        <v>1</v>
      </c>
      <c r="AJ1199">
        <v>11.23</v>
      </c>
      <c r="AK1199">
        <v>31.7</v>
      </c>
      <c r="AL1199">
        <v>1</v>
      </c>
      <c r="AN1199">
        <v>0</v>
      </c>
      <c r="AO1199">
        <v>1</v>
      </c>
      <c r="AP1199">
        <v>0</v>
      </c>
      <c r="AQ1199">
        <v>0</v>
      </c>
      <c r="AR1199">
        <v>0</v>
      </c>
      <c r="AS1199" t="s">
        <v>3</v>
      </c>
      <c r="AT1199">
        <v>9.93</v>
      </c>
      <c r="AU1199" t="s">
        <v>3</v>
      </c>
      <c r="AV1199">
        <v>0</v>
      </c>
      <c r="AW1199">
        <v>2</v>
      </c>
      <c r="AX1199">
        <v>34979918</v>
      </c>
      <c r="AY1199">
        <v>1</v>
      </c>
      <c r="AZ1199">
        <v>0</v>
      </c>
      <c r="BA1199">
        <v>1179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X1199">
        <f>Y1199*Source!I1381</f>
        <v>0.83411999999999997</v>
      </c>
      <c r="CY1199">
        <f>AB1199</f>
        <v>522.87</v>
      </c>
      <c r="CZ1199">
        <f>AF1199</f>
        <v>46.56</v>
      </c>
      <c r="DA1199">
        <f>AJ1199</f>
        <v>11.23</v>
      </c>
      <c r="DB1199">
        <f t="shared" si="103"/>
        <v>462.34</v>
      </c>
      <c r="DC1199">
        <f t="shared" si="104"/>
        <v>99.9</v>
      </c>
    </row>
    <row r="1200" spans="1:107">
      <c r="A1200">
        <f>ROW(Source!A1381)</f>
        <v>1381</v>
      </c>
      <c r="B1200">
        <v>33525518</v>
      </c>
      <c r="C1200">
        <v>33622634</v>
      </c>
      <c r="D1200">
        <v>29173142</v>
      </c>
      <c r="E1200">
        <v>1</v>
      </c>
      <c r="F1200">
        <v>1</v>
      </c>
      <c r="G1200">
        <v>1</v>
      </c>
      <c r="H1200">
        <v>2</v>
      </c>
      <c r="I1200" t="s">
        <v>816</v>
      </c>
      <c r="J1200" t="s">
        <v>817</v>
      </c>
      <c r="K1200" t="s">
        <v>818</v>
      </c>
      <c r="L1200">
        <v>1368</v>
      </c>
      <c r="N1200">
        <v>1011</v>
      </c>
      <c r="O1200" t="s">
        <v>585</v>
      </c>
      <c r="P1200" t="s">
        <v>585</v>
      </c>
      <c r="Q1200">
        <v>1</v>
      </c>
      <c r="W1200">
        <v>0</v>
      </c>
      <c r="X1200">
        <v>1457722446</v>
      </c>
      <c r="Y1200">
        <v>2.99</v>
      </c>
      <c r="AA1200">
        <v>0</v>
      </c>
      <c r="AB1200">
        <v>382.72</v>
      </c>
      <c r="AC1200">
        <v>318.89999999999998</v>
      </c>
      <c r="AD1200">
        <v>0</v>
      </c>
      <c r="AE1200">
        <v>0</v>
      </c>
      <c r="AF1200">
        <v>16.3</v>
      </c>
      <c r="AG1200">
        <v>10.06</v>
      </c>
      <c r="AH1200">
        <v>0</v>
      </c>
      <c r="AI1200">
        <v>1</v>
      </c>
      <c r="AJ1200">
        <v>23.48</v>
      </c>
      <c r="AK1200">
        <v>31.7</v>
      </c>
      <c r="AL1200">
        <v>1</v>
      </c>
      <c r="AN1200">
        <v>0</v>
      </c>
      <c r="AO1200">
        <v>1</v>
      </c>
      <c r="AP1200">
        <v>0</v>
      </c>
      <c r="AQ1200">
        <v>0</v>
      </c>
      <c r="AR1200">
        <v>0</v>
      </c>
      <c r="AS1200" t="s">
        <v>3</v>
      </c>
      <c r="AT1200">
        <v>2.99</v>
      </c>
      <c r="AU1200" t="s">
        <v>3</v>
      </c>
      <c r="AV1200">
        <v>0</v>
      </c>
      <c r="AW1200">
        <v>2</v>
      </c>
      <c r="AX1200">
        <v>34979919</v>
      </c>
      <c r="AY1200">
        <v>1</v>
      </c>
      <c r="AZ1200">
        <v>0</v>
      </c>
      <c r="BA1200">
        <v>1180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X1200">
        <f>Y1200*Source!I1381</f>
        <v>0.25116000000000005</v>
      </c>
      <c r="CY1200">
        <f>AB1200</f>
        <v>382.72</v>
      </c>
      <c r="CZ1200">
        <f>AF1200</f>
        <v>16.3</v>
      </c>
      <c r="DA1200">
        <f>AJ1200</f>
        <v>23.48</v>
      </c>
      <c r="DB1200">
        <f t="shared" si="103"/>
        <v>48.74</v>
      </c>
      <c r="DC1200">
        <f t="shared" si="104"/>
        <v>30.08</v>
      </c>
    </row>
    <row r="1201" spans="1:107">
      <c r="A1201">
        <f>ROW(Source!A1381)</f>
        <v>1381</v>
      </c>
      <c r="B1201">
        <v>33525518</v>
      </c>
      <c r="C1201">
        <v>33622634</v>
      </c>
      <c r="D1201">
        <v>29174145</v>
      </c>
      <c r="E1201">
        <v>1</v>
      </c>
      <c r="F1201">
        <v>1</v>
      </c>
      <c r="G1201">
        <v>1</v>
      </c>
      <c r="H1201">
        <v>2</v>
      </c>
      <c r="I1201" t="s">
        <v>819</v>
      </c>
      <c r="J1201" t="s">
        <v>820</v>
      </c>
      <c r="K1201" t="s">
        <v>821</v>
      </c>
      <c r="L1201">
        <v>1368</v>
      </c>
      <c r="N1201">
        <v>1011</v>
      </c>
      <c r="O1201" t="s">
        <v>585</v>
      </c>
      <c r="P1201" t="s">
        <v>585</v>
      </c>
      <c r="Q1201">
        <v>1</v>
      </c>
      <c r="W1201">
        <v>0</v>
      </c>
      <c r="X1201">
        <v>524901310</v>
      </c>
      <c r="Y1201">
        <v>9.93</v>
      </c>
      <c r="AA1201">
        <v>0</v>
      </c>
      <c r="AB1201">
        <v>46.9</v>
      </c>
      <c r="AC1201">
        <v>0</v>
      </c>
      <c r="AD1201">
        <v>0</v>
      </c>
      <c r="AE1201">
        <v>0</v>
      </c>
      <c r="AF1201">
        <v>7.54</v>
      </c>
      <c r="AG1201">
        <v>0</v>
      </c>
      <c r="AH1201">
        <v>0</v>
      </c>
      <c r="AI1201">
        <v>1</v>
      </c>
      <c r="AJ1201">
        <v>6.22</v>
      </c>
      <c r="AK1201">
        <v>31.7</v>
      </c>
      <c r="AL1201">
        <v>1</v>
      </c>
      <c r="AN1201">
        <v>0</v>
      </c>
      <c r="AO1201">
        <v>1</v>
      </c>
      <c r="AP1201">
        <v>0</v>
      </c>
      <c r="AQ1201">
        <v>0</v>
      </c>
      <c r="AR1201">
        <v>0</v>
      </c>
      <c r="AS1201" t="s">
        <v>3</v>
      </c>
      <c r="AT1201">
        <v>9.93</v>
      </c>
      <c r="AU1201" t="s">
        <v>3</v>
      </c>
      <c r="AV1201">
        <v>0</v>
      </c>
      <c r="AW1201">
        <v>2</v>
      </c>
      <c r="AX1201">
        <v>34979920</v>
      </c>
      <c r="AY1201">
        <v>1</v>
      </c>
      <c r="AZ1201">
        <v>0</v>
      </c>
      <c r="BA1201">
        <v>1181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X1201">
        <f>Y1201*Source!I1381</f>
        <v>0.83411999999999997</v>
      </c>
      <c r="CY1201">
        <f>AB1201</f>
        <v>46.9</v>
      </c>
      <c r="CZ1201">
        <f>AF1201</f>
        <v>7.54</v>
      </c>
      <c r="DA1201">
        <f>AJ1201</f>
        <v>6.22</v>
      </c>
      <c r="DB1201">
        <f t="shared" si="103"/>
        <v>74.87</v>
      </c>
      <c r="DC1201">
        <f t="shared" si="104"/>
        <v>0</v>
      </c>
    </row>
    <row r="1202" spans="1:107">
      <c r="A1202">
        <f>ROW(Source!A1381)</f>
        <v>1381</v>
      </c>
      <c r="B1202">
        <v>33525518</v>
      </c>
      <c r="C1202">
        <v>33622634</v>
      </c>
      <c r="D1202">
        <v>29174913</v>
      </c>
      <c r="E1202">
        <v>1</v>
      </c>
      <c r="F1202">
        <v>1</v>
      </c>
      <c r="G1202">
        <v>1</v>
      </c>
      <c r="H1202">
        <v>2</v>
      </c>
      <c r="I1202" t="s">
        <v>606</v>
      </c>
      <c r="J1202" t="s">
        <v>607</v>
      </c>
      <c r="K1202" t="s">
        <v>608</v>
      </c>
      <c r="L1202">
        <v>1368</v>
      </c>
      <c r="N1202">
        <v>1011</v>
      </c>
      <c r="O1202" t="s">
        <v>585</v>
      </c>
      <c r="P1202" t="s">
        <v>585</v>
      </c>
      <c r="Q1202">
        <v>1</v>
      </c>
      <c r="W1202">
        <v>0</v>
      </c>
      <c r="X1202">
        <v>458544584</v>
      </c>
      <c r="Y1202">
        <v>2.65</v>
      </c>
      <c r="AA1202">
        <v>0</v>
      </c>
      <c r="AB1202">
        <v>908.31</v>
      </c>
      <c r="AC1202">
        <v>367.72</v>
      </c>
      <c r="AD1202">
        <v>0</v>
      </c>
      <c r="AE1202">
        <v>0</v>
      </c>
      <c r="AF1202">
        <v>87.17</v>
      </c>
      <c r="AG1202">
        <v>11.6</v>
      </c>
      <c r="AH1202">
        <v>0</v>
      </c>
      <c r="AI1202">
        <v>1</v>
      </c>
      <c r="AJ1202">
        <v>10.42</v>
      </c>
      <c r="AK1202">
        <v>31.7</v>
      </c>
      <c r="AL1202">
        <v>1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 t="s">
        <v>3</v>
      </c>
      <c r="AT1202">
        <v>2.65</v>
      </c>
      <c r="AU1202" t="s">
        <v>3</v>
      </c>
      <c r="AV1202">
        <v>0</v>
      </c>
      <c r="AW1202">
        <v>2</v>
      </c>
      <c r="AX1202">
        <v>34979921</v>
      </c>
      <c r="AY1202">
        <v>1</v>
      </c>
      <c r="AZ1202">
        <v>0</v>
      </c>
      <c r="BA1202">
        <v>1182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X1202">
        <f>Y1202*Source!I1381</f>
        <v>0.22260000000000002</v>
      </c>
      <c r="CY1202">
        <f>AB1202</f>
        <v>908.31</v>
      </c>
      <c r="CZ1202">
        <f>AF1202</f>
        <v>87.17</v>
      </c>
      <c r="DA1202">
        <f>AJ1202</f>
        <v>10.42</v>
      </c>
      <c r="DB1202">
        <f t="shared" si="103"/>
        <v>231</v>
      </c>
      <c r="DC1202">
        <f t="shared" si="104"/>
        <v>30.74</v>
      </c>
    </row>
    <row r="1203" spans="1:107">
      <c r="A1203">
        <f>ROW(Source!A1381)</f>
        <v>1381</v>
      </c>
      <c r="B1203">
        <v>33525518</v>
      </c>
      <c r="C1203">
        <v>33622634</v>
      </c>
      <c r="D1203">
        <v>29108452</v>
      </c>
      <c r="E1203">
        <v>1</v>
      </c>
      <c r="F1203">
        <v>1</v>
      </c>
      <c r="G1203">
        <v>1</v>
      </c>
      <c r="H1203">
        <v>3</v>
      </c>
      <c r="I1203" t="s">
        <v>822</v>
      </c>
      <c r="J1203" t="s">
        <v>823</v>
      </c>
      <c r="K1203" t="s">
        <v>824</v>
      </c>
      <c r="L1203">
        <v>1348</v>
      </c>
      <c r="N1203">
        <v>1009</v>
      </c>
      <c r="O1203" t="s">
        <v>28</v>
      </c>
      <c r="P1203" t="s">
        <v>28</v>
      </c>
      <c r="Q1203">
        <v>1000</v>
      </c>
      <c r="W1203">
        <v>0</v>
      </c>
      <c r="X1203">
        <v>644401374</v>
      </c>
      <c r="Y1203">
        <v>0.1</v>
      </c>
      <c r="AA1203">
        <v>64927.15</v>
      </c>
      <c r="AB1203">
        <v>0</v>
      </c>
      <c r="AC1203">
        <v>0</v>
      </c>
      <c r="AD1203">
        <v>0</v>
      </c>
      <c r="AE1203">
        <v>12485.99</v>
      </c>
      <c r="AF1203">
        <v>0</v>
      </c>
      <c r="AG1203">
        <v>0</v>
      </c>
      <c r="AH1203">
        <v>0</v>
      </c>
      <c r="AI1203">
        <v>5.2</v>
      </c>
      <c r="AJ1203">
        <v>1</v>
      </c>
      <c r="AK1203">
        <v>1</v>
      </c>
      <c r="AL1203">
        <v>1</v>
      </c>
      <c r="AN1203">
        <v>0</v>
      </c>
      <c r="AO1203">
        <v>1</v>
      </c>
      <c r="AP1203">
        <v>0</v>
      </c>
      <c r="AQ1203">
        <v>0</v>
      </c>
      <c r="AR1203">
        <v>0</v>
      </c>
      <c r="AS1203" t="s">
        <v>3</v>
      </c>
      <c r="AT1203">
        <v>0.1</v>
      </c>
      <c r="AU1203" t="s">
        <v>3</v>
      </c>
      <c r="AV1203">
        <v>0</v>
      </c>
      <c r="AW1203">
        <v>2</v>
      </c>
      <c r="AX1203">
        <v>34979922</v>
      </c>
      <c r="AY1203">
        <v>1</v>
      </c>
      <c r="AZ1203">
        <v>0</v>
      </c>
      <c r="BA1203">
        <v>1183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X1203">
        <f>Y1203*Source!I1381</f>
        <v>8.4000000000000012E-3</v>
      </c>
      <c r="CY1203">
        <f>AA1203</f>
        <v>64927.15</v>
      </c>
      <c r="CZ1203">
        <f>AE1203</f>
        <v>12485.99</v>
      </c>
      <c r="DA1203">
        <f>AI1203</f>
        <v>5.2</v>
      </c>
      <c r="DB1203">
        <f t="shared" si="103"/>
        <v>1248.5999999999999</v>
      </c>
      <c r="DC1203">
        <f t="shared" si="104"/>
        <v>0</v>
      </c>
    </row>
    <row r="1204" spans="1:107">
      <c r="A1204">
        <f>ROW(Source!A1381)</f>
        <v>1381</v>
      </c>
      <c r="B1204">
        <v>33525518</v>
      </c>
      <c r="C1204">
        <v>33622634</v>
      </c>
      <c r="D1204">
        <v>29109244</v>
      </c>
      <c r="E1204">
        <v>1</v>
      </c>
      <c r="F1204">
        <v>1</v>
      </c>
      <c r="G1204">
        <v>1</v>
      </c>
      <c r="H1204">
        <v>3</v>
      </c>
      <c r="I1204" t="s">
        <v>390</v>
      </c>
      <c r="J1204" t="s">
        <v>392</v>
      </c>
      <c r="K1204" t="s">
        <v>391</v>
      </c>
      <c r="L1204">
        <v>1348</v>
      </c>
      <c r="N1204">
        <v>1009</v>
      </c>
      <c r="O1204" t="s">
        <v>28</v>
      </c>
      <c r="P1204" t="s">
        <v>28</v>
      </c>
      <c r="Q1204">
        <v>1000</v>
      </c>
      <c r="W1204">
        <v>1</v>
      </c>
      <c r="X1204">
        <v>-84705230</v>
      </c>
      <c r="Y1204">
        <v>-1.67</v>
      </c>
      <c r="AA1204">
        <v>10992</v>
      </c>
      <c r="AB1204">
        <v>0</v>
      </c>
      <c r="AC1204">
        <v>0</v>
      </c>
      <c r="AD1204">
        <v>0</v>
      </c>
      <c r="AE1204">
        <v>600</v>
      </c>
      <c r="AF1204">
        <v>0</v>
      </c>
      <c r="AG1204">
        <v>0</v>
      </c>
      <c r="AH1204">
        <v>0</v>
      </c>
      <c r="AI1204">
        <v>18.32</v>
      </c>
      <c r="AJ1204">
        <v>1</v>
      </c>
      <c r="AK1204">
        <v>1</v>
      </c>
      <c r="AL1204">
        <v>1</v>
      </c>
      <c r="AN1204">
        <v>0</v>
      </c>
      <c r="AO1204">
        <v>1</v>
      </c>
      <c r="AP1204">
        <v>0</v>
      </c>
      <c r="AQ1204">
        <v>0</v>
      </c>
      <c r="AR1204">
        <v>0</v>
      </c>
      <c r="AS1204" t="s">
        <v>3</v>
      </c>
      <c r="AT1204">
        <v>-1.67</v>
      </c>
      <c r="AU1204" t="s">
        <v>3</v>
      </c>
      <c r="AV1204">
        <v>0</v>
      </c>
      <c r="AW1204">
        <v>2</v>
      </c>
      <c r="AX1204">
        <v>34979923</v>
      </c>
      <c r="AY1204">
        <v>1</v>
      </c>
      <c r="AZ1204">
        <v>6144</v>
      </c>
      <c r="BA1204">
        <v>1184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X1204">
        <f>Y1204*Source!I1381</f>
        <v>-0.14028000000000002</v>
      </c>
      <c r="CY1204">
        <f>AA1204</f>
        <v>10992</v>
      </c>
      <c r="CZ1204">
        <f>AE1204</f>
        <v>600</v>
      </c>
      <c r="DA1204">
        <f>AI1204</f>
        <v>18.32</v>
      </c>
      <c r="DB1204">
        <f t="shared" si="103"/>
        <v>-1002</v>
      </c>
      <c r="DC1204">
        <f t="shared" si="104"/>
        <v>0</v>
      </c>
    </row>
    <row r="1205" spans="1:107">
      <c r="A1205">
        <f>ROW(Source!A1381)</f>
        <v>1381</v>
      </c>
      <c r="B1205">
        <v>33525518</v>
      </c>
      <c r="C1205">
        <v>33622634</v>
      </c>
      <c r="D1205">
        <v>29110564</v>
      </c>
      <c r="E1205">
        <v>1</v>
      </c>
      <c r="F1205">
        <v>1</v>
      </c>
      <c r="G1205">
        <v>1</v>
      </c>
      <c r="H1205">
        <v>3</v>
      </c>
      <c r="I1205" t="s">
        <v>393</v>
      </c>
      <c r="J1205" t="s">
        <v>395</v>
      </c>
      <c r="K1205" t="s">
        <v>394</v>
      </c>
      <c r="L1205">
        <v>1348</v>
      </c>
      <c r="N1205">
        <v>1009</v>
      </c>
      <c r="O1205" t="s">
        <v>28</v>
      </c>
      <c r="P1205" t="s">
        <v>28</v>
      </c>
      <c r="Q1205">
        <v>1000</v>
      </c>
      <c r="W1205">
        <v>1</v>
      </c>
      <c r="X1205">
        <v>2028656298</v>
      </c>
      <c r="Y1205">
        <v>-3.2000000000000001E-2</v>
      </c>
      <c r="AA1205">
        <v>81217.62</v>
      </c>
      <c r="AB1205">
        <v>0</v>
      </c>
      <c r="AC1205">
        <v>0</v>
      </c>
      <c r="AD1205">
        <v>0</v>
      </c>
      <c r="AE1205">
        <v>13673</v>
      </c>
      <c r="AF1205">
        <v>0</v>
      </c>
      <c r="AG1205">
        <v>0</v>
      </c>
      <c r="AH1205">
        <v>0</v>
      </c>
      <c r="AI1205">
        <v>5.94</v>
      </c>
      <c r="AJ1205">
        <v>1</v>
      </c>
      <c r="AK1205">
        <v>1</v>
      </c>
      <c r="AL1205">
        <v>1</v>
      </c>
      <c r="AN1205">
        <v>0</v>
      </c>
      <c r="AO1205">
        <v>1</v>
      </c>
      <c r="AP1205">
        <v>0</v>
      </c>
      <c r="AQ1205">
        <v>0</v>
      </c>
      <c r="AR1205">
        <v>0</v>
      </c>
      <c r="AS1205" t="s">
        <v>3</v>
      </c>
      <c r="AT1205">
        <v>-3.2000000000000001E-2</v>
      </c>
      <c r="AU1205" t="s">
        <v>3</v>
      </c>
      <c r="AV1205">
        <v>0</v>
      </c>
      <c r="AW1205">
        <v>2</v>
      </c>
      <c r="AX1205">
        <v>34979924</v>
      </c>
      <c r="AY1205">
        <v>1</v>
      </c>
      <c r="AZ1205">
        <v>6144</v>
      </c>
      <c r="BA1205">
        <v>1185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X1205">
        <f>Y1205*Source!I1381</f>
        <v>-2.6880000000000003E-3</v>
      </c>
      <c r="CY1205">
        <f>AA1205</f>
        <v>81217.62</v>
      </c>
      <c r="CZ1205">
        <f>AE1205</f>
        <v>13673</v>
      </c>
      <c r="DA1205">
        <f>AI1205</f>
        <v>5.94</v>
      </c>
      <c r="DB1205">
        <f t="shared" si="103"/>
        <v>-437.54</v>
      </c>
      <c r="DC1205">
        <f t="shared" si="104"/>
        <v>0</v>
      </c>
    </row>
    <row r="1206" spans="1:107">
      <c r="A1206">
        <f>ROW(Source!A1381)</f>
        <v>1381</v>
      </c>
      <c r="B1206">
        <v>33525518</v>
      </c>
      <c r="C1206">
        <v>33622634</v>
      </c>
      <c r="D1206">
        <v>29149608</v>
      </c>
      <c r="E1206">
        <v>1</v>
      </c>
      <c r="F1206">
        <v>1</v>
      </c>
      <c r="G1206">
        <v>1</v>
      </c>
      <c r="H1206">
        <v>3</v>
      </c>
      <c r="I1206" t="s">
        <v>825</v>
      </c>
      <c r="J1206" t="s">
        <v>826</v>
      </c>
      <c r="K1206" t="s">
        <v>827</v>
      </c>
      <c r="L1206">
        <v>1339</v>
      </c>
      <c r="N1206">
        <v>1007</v>
      </c>
      <c r="O1206" t="s">
        <v>591</v>
      </c>
      <c r="P1206" t="s">
        <v>591</v>
      </c>
      <c r="Q1206">
        <v>1</v>
      </c>
      <c r="W1206">
        <v>0</v>
      </c>
      <c r="X1206">
        <v>-1660702446</v>
      </c>
      <c r="Y1206">
        <v>2.3199999999999998</v>
      </c>
      <c r="AA1206">
        <v>556.47</v>
      </c>
      <c r="AB1206">
        <v>0</v>
      </c>
      <c r="AC1206">
        <v>0</v>
      </c>
      <c r="AD1206">
        <v>0</v>
      </c>
      <c r="AE1206">
        <v>55.26</v>
      </c>
      <c r="AF1206">
        <v>0</v>
      </c>
      <c r="AG1206">
        <v>0</v>
      </c>
      <c r="AH1206">
        <v>0</v>
      </c>
      <c r="AI1206">
        <v>10.07</v>
      </c>
      <c r="AJ1206">
        <v>1</v>
      </c>
      <c r="AK1206">
        <v>1</v>
      </c>
      <c r="AL1206">
        <v>1</v>
      </c>
      <c r="AN1206">
        <v>0</v>
      </c>
      <c r="AO1206">
        <v>1</v>
      </c>
      <c r="AP1206">
        <v>0</v>
      </c>
      <c r="AQ1206">
        <v>0</v>
      </c>
      <c r="AR1206">
        <v>0</v>
      </c>
      <c r="AS1206" t="s">
        <v>3</v>
      </c>
      <c r="AT1206">
        <v>2.3199999999999998</v>
      </c>
      <c r="AU1206" t="s">
        <v>3</v>
      </c>
      <c r="AV1206">
        <v>0</v>
      </c>
      <c r="AW1206">
        <v>2</v>
      </c>
      <c r="AX1206">
        <v>34979925</v>
      </c>
      <c r="AY1206">
        <v>1</v>
      </c>
      <c r="AZ1206">
        <v>0</v>
      </c>
      <c r="BA1206">
        <v>1186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X1206">
        <f>Y1206*Source!I1381</f>
        <v>0.19488</v>
      </c>
      <c r="CY1206">
        <f>AA1206</f>
        <v>556.47</v>
      </c>
      <c r="CZ1206">
        <f>AE1206</f>
        <v>55.26</v>
      </c>
      <c r="DA1206">
        <f>AI1206</f>
        <v>10.07</v>
      </c>
      <c r="DB1206">
        <f t="shared" si="103"/>
        <v>128.19999999999999</v>
      </c>
      <c r="DC1206">
        <f t="shared" si="104"/>
        <v>0</v>
      </c>
    </row>
    <row r="1207" spans="1:107">
      <c r="A1207">
        <f>ROW(Source!A1381)</f>
        <v>1381</v>
      </c>
      <c r="B1207">
        <v>33525518</v>
      </c>
      <c r="C1207">
        <v>33622634</v>
      </c>
      <c r="D1207">
        <v>29150040</v>
      </c>
      <c r="E1207">
        <v>1</v>
      </c>
      <c r="F1207">
        <v>1</v>
      </c>
      <c r="G1207">
        <v>1</v>
      </c>
      <c r="H1207">
        <v>3</v>
      </c>
      <c r="I1207" t="s">
        <v>592</v>
      </c>
      <c r="J1207" t="s">
        <v>593</v>
      </c>
      <c r="K1207" t="s">
        <v>594</v>
      </c>
      <c r="L1207">
        <v>1339</v>
      </c>
      <c r="N1207">
        <v>1007</v>
      </c>
      <c r="O1207" t="s">
        <v>591</v>
      </c>
      <c r="P1207" t="s">
        <v>591</v>
      </c>
      <c r="Q1207">
        <v>1</v>
      </c>
      <c r="W1207">
        <v>0</v>
      </c>
      <c r="X1207">
        <v>693153122</v>
      </c>
      <c r="Y1207">
        <v>0.73899999999999999</v>
      </c>
      <c r="AA1207">
        <v>22.2</v>
      </c>
      <c r="AB1207">
        <v>0</v>
      </c>
      <c r="AC1207">
        <v>0</v>
      </c>
      <c r="AD1207">
        <v>0</v>
      </c>
      <c r="AE1207">
        <v>2.44</v>
      </c>
      <c r="AF1207">
        <v>0</v>
      </c>
      <c r="AG1207">
        <v>0</v>
      </c>
      <c r="AH1207">
        <v>0</v>
      </c>
      <c r="AI1207">
        <v>9.1</v>
      </c>
      <c r="AJ1207">
        <v>1</v>
      </c>
      <c r="AK1207">
        <v>1</v>
      </c>
      <c r="AL1207">
        <v>1</v>
      </c>
      <c r="AN1207">
        <v>0</v>
      </c>
      <c r="AO1207">
        <v>1</v>
      </c>
      <c r="AP1207">
        <v>0</v>
      </c>
      <c r="AQ1207">
        <v>0</v>
      </c>
      <c r="AR1207">
        <v>0</v>
      </c>
      <c r="AS1207" t="s">
        <v>3</v>
      </c>
      <c r="AT1207">
        <v>0.73899999999999999</v>
      </c>
      <c r="AU1207" t="s">
        <v>3</v>
      </c>
      <c r="AV1207">
        <v>0</v>
      </c>
      <c r="AW1207">
        <v>2</v>
      </c>
      <c r="AX1207">
        <v>34979926</v>
      </c>
      <c r="AY1207">
        <v>1</v>
      </c>
      <c r="AZ1207">
        <v>0</v>
      </c>
      <c r="BA1207">
        <v>1187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X1207">
        <f>Y1207*Source!I1381</f>
        <v>6.2076000000000006E-2</v>
      </c>
      <c r="CY1207">
        <f>AA1207</f>
        <v>22.2</v>
      </c>
      <c r="CZ1207">
        <f>AE1207</f>
        <v>2.44</v>
      </c>
      <c r="DA1207">
        <f>AI1207</f>
        <v>9.1</v>
      </c>
      <c r="DB1207">
        <f t="shared" si="103"/>
        <v>1.8</v>
      </c>
      <c r="DC1207">
        <f t="shared" si="104"/>
        <v>0</v>
      </c>
    </row>
    <row r="1208" spans="1:107">
      <c r="A1208">
        <f>ROW(Source!A1384)</f>
        <v>1384</v>
      </c>
      <c r="B1208">
        <v>33525518</v>
      </c>
      <c r="C1208">
        <v>33622704</v>
      </c>
      <c r="D1208">
        <v>31427453</v>
      </c>
      <c r="E1208">
        <v>1</v>
      </c>
      <c r="F1208">
        <v>1</v>
      </c>
      <c r="G1208">
        <v>1</v>
      </c>
      <c r="H1208">
        <v>1</v>
      </c>
      <c r="I1208" t="s">
        <v>828</v>
      </c>
      <c r="J1208" t="s">
        <v>3</v>
      </c>
      <c r="K1208" t="s">
        <v>829</v>
      </c>
      <c r="L1208">
        <v>1369</v>
      </c>
      <c r="N1208">
        <v>1013</v>
      </c>
      <c r="O1208" t="s">
        <v>579</v>
      </c>
      <c r="P1208" t="s">
        <v>579</v>
      </c>
      <c r="Q1208">
        <v>1</v>
      </c>
      <c r="W1208">
        <v>0</v>
      </c>
      <c r="X1208">
        <v>1499813984</v>
      </c>
      <c r="Y1208">
        <v>76.63</v>
      </c>
      <c r="AA1208">
        <v>0</v>
      </c>
      <c r="AB1208">
        <v>0</v>
      </c>
      <c r="AC1208">
        <v>0</v>
      </c>
      <c r="AD1208">
        <v>248.48</v>
      </c>
      <c r="AE1208">
        <v>0</v>
      </c>
      <c r="AF1208">
        <v>0</v>
      </c>
      <c r="AG1208">
        <v>0</v>
      </c>
      <c r="AH1208">
        <v>248.48</v>
      </c>
      <c r="AI1208">
        <v>1</v>
      </c>
      <c r="AJ1208">
        <v>1</v>
      </c>
      <c r="AK1208">
        <v>1</v>
      </c>
      <c r="AL1208">
        <v>1</v>
      </c>
      <c r="AN1208">
        <v>0</v>
      </c>
      <c r="AO1208">
        <v>1</v>
      </c>
      <c r="AP1208">
        <v>0</v>
      </c>
      <c r="AQ1208">
        <v>0</v>
      </c>
      <c r="AR1208">
        <v>0</v>
      </c>
      <c r="AS1208" t="s">
        <v>3</v>
      </c>
      <c r="AT1208">
        <v>76.63</v>
      </c>
      <c r="AU1208" t="s">
        <v>3</v>
      </c>
      <c r="AV1208">
        <v>1</v>
      </c>
      <c r="AW1208">
        <v>2</v>
      </c>
      <c r="AX1208">
        <v>34979927</v>
      </c>
      <c r="AY1208">
        <v>1</v>
      </c>
      <c r="AZ1208">
        <v>0</v>
      </c>
      <c r="BA1208">
        <v>1188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X1208">
        <f>Y1208*Source!I1384</f>
        <v>6.4369199999999998</v>
      </c>
      <c r="CY1208">
        <f>AD1208</f>
        <v>248.48</v>
      </c>
      <c r="CZ1208">
        <f>AH1208</f>
        <v>248.48</v>
      </c>
      <c r="DA1208">
        <f>AL1208</f>
        <v>1</v>
      </c>
      <c r="DB1208">
        <f t="shared" si="103"/>
        <v>19041.02</v>
      </c>
      <c r="DC1208">
        <f t="shared" si="104"/>
        <v>0</v>
      </c>
    </row>
    <row r="1209" spans="1:107">
      <c r="A1209">
        <f>ROW(Source!A1384)</f>
        <v>1384</v>
      </c>
      <c r="B1209">
        <v>33525518</v>
      </c>
      <c r="C1209">
        <v>33622704</v>
      </c>
      <c r="D1209">
        <v>121548</v>
      </c>
      <c r="E1209">
        <v>1</v>
      </c>
      <c r="F1209">
        <v>1</v>
      </c>
      <c r="G1209">
        <v>1</v>
      </c>
      <c r="H1209">
        <v>1</v>
      </c>
      <c r="I1209" t="s">
        <v>30</v>
      </c>
      <c r="J1209" t="s">
        <v>3</v>
      </c>
      <c r="K1209" t="s">
        <v>580</v>
      </c>
      <c r="L1209">
        <v>608254</v>
      </c>
      <c r="N1209">
        <v>1013</v>
      </c>
      <c r="O1209" t="s">
        <v>581</v>
      </c>
      <c r="P1209" t="s">
        <v>581</v>
      </c>
      <c r="Q1209">
        <v>1</v>
      </c>
      <c r="W1209">
        <v>0</v>
      </c>
      <c r="X1209">
        <v>-185737400</v>
      </c>
      <c r="Y1209">
        <v>4.22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1</v>
      </c>
      <c r="AJ1209">
        <v>1</v>
      </c>
      <c r="AK1209">
        <v>1</v>
      </c>
      <c r="AL1209">
        <v>1</v>
      </c>
      <c r="AN1209">
        <v>0</v>
      </c>
      <c r="AO1209">
        <v>1</v>
      </c>
      <c r="AP1209">
        <v>0</v>
      </c>
      <c r="AQ1209">
        <v>0</v>
      </c>
      <c r="AR1209">
        <v>0</v>
      </c>
      <c r="AS1209" t="s">
        <v>3</v>
      </c>
      <c r="AT1209">
        <v>4.22</v>
      </c>
      <c r="AU1209" t="s">
        <v>3</v>
      </c>
      <c r="AV1209">
        <v>2</v>
      </c>
      <c r="AW1209">
        <v>2</v>
      </c>
      <c r="AX1209">
        <v>34979928</v>
      </c>
      <c r="AY1209">
        <v>1</v>
      </c>
      <c r="AZ1209">
        <v>0</v>
      </c>
      <c r="BA1209">
        <v>1189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X1209">
        <f>Y1209*Source!I1384</f>
        <v>0.35448000000000002</v>
      </c>
      <c r="CY1209">
        <f>AD1209</f>
        <v>0</v>
      </c>
      <c r="CZ1209">
        <f>AH1209</f>
        <v>0</v>
      </c>
      <c r="DA1209">
        <f>AL1209</f>
        <v>1</v>
      </c>
      <c r="DB1209">
        <f t="shared" si="103"/>
        <v>0</v>
      </c>
      <c r="DC1209">
        <f t="shared" si="104"/>
        <v>0</v>
      </c>
    </row>
    <row r="1210" spans="1:107">
      <c r="A1210">
        <f>ROW(Source!A1384)</f>
        <v>1384</v>
      </c>
      <c r="B1210">
        <v>33525518</v>
      </c>
      <c r="C1210">
        <v>33622704</v>
      </c>
      <c r="D1210">
        <v>31425428</v>
      </c>
      <c r="E1210">
        <v>1</v>
      </c>
      <c r="F1210">
        <v>1</v>
      </c>
      <c r="G1210">
        <v>1</v>
      </c>
      <c r="H1210">
        <v>2</v>
      </c>
      <c r="I1210" t="s">
        <v>830</v>
      </c>
      <c r="J1210" t="s">
        <v>831</v>
      </c>
      <c r="K1210" t="s">
        <v>832</v>
      </c>
      <c r="L1210">
        <v>1368</v>
      </c>
      <c r="N1210">
        <v>1011</v>
      </c>
      <c r="O1210" t="s">
        <v>585</v>
      </c>
      <c r="P1210" t="s">
        <v>585</v>
      </c>
      <c r="Q1210">
        <v>1</v>
      </c>
      <c r="W1210">
        <v>0</v>
      </c>
      <c r="X1210">
        <v>-112483710</v>
      </c>
      <c r="Y1210">
        <v>0.36</v>
      </c>
      <c r="AA1210">
        <v>0</v>
      </c>
      <c r="AB1210">
        <v>869.04</v>
      </c>
      <c r="AC1210">
        <v>318.89999999999998</v>
      </c>
      <c r="AD1210">
        <v>0</v>
      </c>
      <c r="AE1210">
        <v>0</v>
      </c>
      <c r="AF1210">
        <v>99.89</v>
      </c>
      <c r="AG1210">
        <v>10.06</v>
      </c>
      <c r="AH1210">
        <v>0</v>
      </c>
      <c r="AI1210">
        <v>1</v>
      </c>
      <c r="AJ1210">
        <v>8.6999999999999993</v>
      </c>
      <c r="AK1210">
        <v>31.7</v>
      </c>
      <c r="AL1210">
        <v>1</v>
      </c>
      <c r="AN1210">
        <v>0</v>
      </c>
      <c r="AO1210">
        <v>1</v>
      </c>
      <c r="AP1210">
        <v>0</v>
      </c>
      <c r="AQ1210">
        <v>0</v>
      </c>
      <c r="AR1210">
        <v>0</v>
      </c>
      <c r="AS1210" t="s">
        <v>3</v>
      </c>
      <c r="AT1210">
        <v>0.36</v>
      </c>
      <c r="AU1210" t="s">
        <v>3</v>
      </c>
      <c r="AV1210">
        <v>0</v>
      </c>
      <c r="AW1210">
        <v>2</v>
      </c>
      <c r="AX1210">
        <v>34979929</v>
      </c>
      <c r="AY1210">
        <v>1</v>
      </c>
      <c r="AZ1210">
        <v>0</v>
      </c>
      <c r="BA1210">
        <v>1190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X1210">
        <f>Y1210*Source!I1384</f>
        <v>3.024E-2</v>
      </c>
      <c r="CY1210">
        <f>AB1210</f>
        <v>869.04</v>
      </c>
      <c r="CZ1210">
        <f>AF1210</f>
        <v>99.89</v>
      </c>
      <c r="DA1210">
        <f>AJ1210</f>
        <v>8.6999999999999993</v>
      </c>
      <c r="DB1210">
        <f t="shared" si="103"/>
        <v>35.96</v>
      </c>
      <c r="DC1210">
        <f t="shared" si="104"/>
        <v>3.62</v>
      </c>
    </row>
    <row r="1211" spans="1:107">
      <c r="A1211">
        <f>ROW(Source!A1384)</f>
        <v>1384</v>
      </c>
      <c r="B1211">
        <v>33525518</v>
      </c>
      <c r="C1211">
        <v>33622704</v>
      </c>
      <c r="D1211">
        <v>31425452</v>
      </c>
      <c r="E1211">
        <v>1</v>
      </c>
      <c r="F1211">
        <v>1</v>
      </c>
      <c r="G1211">
        <v>1</v>
      </c>
      <c r="H1211">
        <v>2</v>
      </c>
      <c r="I1211" t="s">
        <v>833</v>
      </c>
      <c r="J1211" t="s">
        <v>834</v>
      </c>
      <c r="K1211" t="s">
        <v>835</v>
      </c>
      <c r="L1211">
        <v>1368</v>
      </c>
      <c r="N1211">
        <v>1011</v>
      </c>
      <c r="O1211" t="s">
        <v>585</v>
      </c>
      <c r="P1211" t="s">
        <v>585</v>
      </c>
      <c r="Q1211">
        <v>1</v>
      </c>
      <c r="W1211">
        <v>0</v>
      </c>
      <c r="X1211">
        <v>207395749</v>
      </c>
      <c r="Y1211">
        <v>2.2999999999999998</v>
      </c>
      <c r="AA1211">
        <v>0</v>
      </c>
      <c r="AB1211">
        <v>417.74</v>
      </c>
      <c r="AC1211">
        <v>367.72</v>
      </c>
      <c r="AD1211">
        <v>0</v>
      </c>
      <c r="AE1211">
        <v>0</v>
      </c>
      <c r="AF1211">
        <v>29.46</v>
      </c>
      <c r="AG1211">
        <v>11.6</v>
      </c>
      <c r="AH1211">
        <v>0</v>
      </c>
      <c r="AI1211">
        <v>1</v>
      </c>
      <c r="AJ1211">
        <v>14.18</v>
      </c>
      <c r="AK1211">
        <v>31.7</v>
      </c>
      <c r="AL1211">
        <v>1</v>
      </c>
      <c r="AN1211">
        <v>0</v>
      </c>
      <c r="AO1211">
        <v>1</v>
      </c>
      <c r="AP1211">
        <v>0</v>
      </c>
      <c r="AQ1211">
        <v>0</v>
      </c>
      <c r="AR1211">
        <v>0</v>
      </c>
      <c r="AS1211" t="s">
        <v>3</v>
      </c>
      <c r="AT1211">
        <v>2.2999999999999998</v>
      </c>
      <c r="AU1211" t="s">
        <v>3</v>
      </c>
      <c r="AV1211">
        <v>0</v>
      </c>
      <c r="AW1211">
        <v>2</v>
      </c>
      <c r="AX1211">
        <v>34979930</v>
      </c>
      <c r="AY1211">
        <v>1</v>
      </c>
      <c r="AZ1211">
        <v>0</v>
      </c>
      <c r="BA1211">
        <v>1191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X1211">
        <f>Y1211*Source!I1384</f>
        <v>0.19320000000000001</v>
      </c>
      <c r="CY1211">
        <f>AB1211</f>
        <v>417.74</v>
      </c>
      <c r="CZ1211">
        <f>AF1211</f>
        <v>29.46</v>
      </c>
      <c r="DA1211">
        <f>AJ1211</f>
        <v>14.18</v>
      </c>
      <c r="DB1211">
        <f t="shared" si="103"/>
        <v>67.760000000000005</v>
      </c>
      <c r="DC1211">
        <f t="shared" si="104"/>
        <v>26.68</v>
      </c>
    </row>
    <row r="1212" spans="1:107">
      <c r="A1212">
        <f>ROW(Source!A1384)</f>
        <v>1384</v>
      </c>
      <c r="B1212">
        <v>33525518</v>
      </c>
      <c r="C1212">
        <v>33622704</v>
      </c>
      <c r="D1212">
        <v>31425505</v>
      </c>
      <c r="E1212">
        <v>1</v>
      </c>
      <c r="F1212">
        <v>1</v>
      </c>
      <c r="G1212">
        <v>1</v>
      </c>
      <c r="H1212">
        <v>2</v>
      </c>
      <c r="I1212" t="s">
        <v>836</v>
      </c>
      <c r="J1212" t="s">
        <v>837</v>
      </c>
      <c r="K1212" t="s">
        <v>838</v>
      </c>
      <c r="L1212">
        <v>1368</v>
      </c>
      <c r="N1212">
        <v>1011</v>
      </c>
      <c r="O1212" t="s">
        <v>585</v>
      </c>
      <c r="P1212" t="s">
        <v>585</v>
      </c>
      <c r="Q1212">
        <v>1</v>
      </c>
      <c r="W1212">
        <v>0</v>
      </c>
      <c r="X1212">
        <v>-1636209361</v>
      </c>
      <c r="Y1212">
        <v>1.56</v>
      </c>
      <c r="AA1212">
        <v>0</v>
      </c>
      <c r="AB1212">
        <v>347.82</v>
      </c>
      <c r="AC1212">
        <v>318.89999999999998</v>
      </c>
      <c r="AD1212">
        <v>0</v>
      </c>
      <c r="AE1212">
        <v>0</v>
      </c>
      <c r="AF1212">
        <v>12.4</v>
      </c>
      <c r="AG1212">
        <v>10.06</v>
      </c>
      <c r="AH1212">
        <v>0</v>
      </c>
      <c r="AI1212">
        <v>1</v>
      </c>
      <c r="AJ1212">
        <v>28.05</v>
      </c>
      <c r="AK1212">
        <v>31.7</v>
      </c>
      <c r="AL1212">
        <v>1</v>
      </c>
      <c r="AN1212">
        <v>0</v>
      </c>
      <c r="AO1212">
        <v>1</v>
      </c>
      <c r="AP1212">
        <v>0</v>
      </c>
      <c r="AQ1212">
        <v>0</v>
      </c>
      <c r="AR1212">
        <v>0</v>
      </c>
      <c r="AS1212" t="s">
        <v>3</v>
      </c>
      <c r="AT1212">
        <v>1.56</v>
      </c>
      <c r="AU1212" t="s">
        <v>3</v>
      </c>
      <c r="AV1212">
        <v>0</v>
      </c>
      <c r="AW1212">
        <v>2</v>
      </c>
      <c r="AX1212">
        <v>34979931</v>
      </c>
      <c r="AY1212">
        <v>1</v>
      </c>
      <c r="AZ1212">
        <v>0</v>
      </c>
      <c r="BA1212">
        <v>1192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X1212">
        <f>Y1212*Source!I1384</f>
        <v>0.13104000000000002</v>
      </c>
      <c r="CY1212">
        <f>AB1212</f>
        <v>347.82</v>
      </c>
      <c r="CZ1212">
        <f>AF1212</f>
        <v>12.4</v>
      </c>
      <c r="DA1212">
        <f>AJ1212</f>
        <v>28.05</v>
      </c>
      <c r="DB1212">
        <f t="shared" si="103"/>
        <v>19.34</v>
      </c>
      <c r="DC1212">
        <f t="shared" si="104"/>
        <v>15.69</v>
      </c>
    </row>
    <row r="1213" spans="1:107">
      <c r="A1213">
        <f>ROW(Source!A1384)</f>
        <v>1384</v>
      </c>
      <c r="B1213">
        <v>33525518</v>
      </c>
      <c r="C1213">
        <v>33622704</v>
      </c>
      <c r="D1213">
        <v>31425668</v>
      </c>
      <c r="E1213">
        <v>1</v>
      </c>
      <c r="F1213">
        <v>1</v>
      </c>
      <c r="G1213">
        <v>1</v>
      </c>
      <c r="H1213">
        <v>2</v>
      </c>
      <c r="I1213" t="s">
        <v>839</v>
      </c>
      <c r="J1213" t="s">
        <v>840</v>
      </c>
      <c r="K1213" t="s">
        <v>841</v>
      </c>
      <c r="L1213">
        <v>1368</v>
      </c>
      <c r="N1213">
        <v>1011</v>
      </c>
      <c r="O1213" t="s">
        <v>585</v>
      </c>
      <c r="P1213" t="s">
        <v>585</v>
      </c>
      <c r="Q1213">
        <v>1</v>
      </c>
      <c r="W1213">
        <v>0</v>
      </c>
      <c r="X1213">
        <v>-1084037678</v>
      </c>
      <c r="Y1213">
        <v>0.05</v>
      </c>
      <c r="AA1213">
        <v>0</v>
      </c>
      <c r="AB1213">
        <v>17.45</v>
      </c>
      <c r="AC1213">
        <v>0</v>
      </c>
      <c r="AD1213">
        <v>0</v>
      </c>
      <c r="AE1213">
        <v>0</v>
      </c>
      <c r="AF1213">
        <v>9.9700000000000006</v>
      </c>
      <c r="AG1213">
        <v>0</v>
      </c>
      <c r="AH1213">
        <v>0</v>
      </c>
      <c r="AI1213">
        <v>1</v>
      </c>
      <c r="AJ1213">
        <v>1.75</v>
      </c>
      <c r="AK1213">
        <v>31.7</v>
      </c>
      <c r="AL1213">
        <v>1</v>
      </c>
      <c r="AN1213">
        <v>0</v>
      </c>
      <c r="AO1213">
        <v>1</v>
      </c>
      <c r="AP1213">
        <v>0</v>
      </c>
      <c r="AQ1213">
        <v>0</v>
      </c>
      <c r="AR1213">
        <v>0</v>
      </c>
      <c r="AS1213" t="s">
        <v>3</v>
      </c>
      <c r="AT1213">
        <v>0.05</v>
      </c>
      <c r="AU1213" t="s">
        <v>3</v>
      </c>
      <c r="AV1213">
        <v>0</v>
      </c>
      <c r="AW1213">
        <v>2</v>
      </c>
      <c r="AX1213">
        <v>34979932</v>
      </c>
      <c r="AY1213">
        <v>1</v>
      </c>
      <c r="AZ1213">
        <v>0</v>
      </c>
      <c r="BA1213">
        <v>1193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X1213">
        <f>Y1213*Source!I1384</f>
        <v>4.2000000000000006E-3</v>
      </c>
      <c r="CY1213">
        <f>AB1213</f>
        <v>17.45</v>
      </c>
      <c r="CZ1213">
        <f>AF1213</f>
        <v>9.9700000000000006</v>
      </c>
      <c r="DA1213">
        <f>AJ1213</f>
        <v>1.75</v>
      </c>
      <c r="DB1213">
        <f t="shared" si="103"/>
        <v>0.5</v>
      </c>
      <c r="DC1213">
        <f t="shared" si="104"/>
        <v>0</v>
      </c>
    </row>
    <row r="1214" spans="1:107">
      <c r="A1214">
        <f>ROW(Source!A1384)</f>
        <v>1384</v>
      </c>
      <c r="B1214">
        <v>33525518</v>
      </c>
      <c r="C1214">
        <v>33622704</v>
      </c>
      <c r="D1214">
        <v>31425703</v>
      </c>
      <c r="E1214">
        <v>1</v>
      </c>
      <c r="F1214">
        <v>1</v>
      </c>
      <c r="G1214">
        <v>1</v>
      </c>
      <c r="H1214">
        <v>2</v>
      </c>
      <c r="I1214" t="s">
        <v>606</v>
      </c>
      <c r="J1214" t="s">
        <v>842</v>
      </c>
      <c r="K1214" t="s">
        <v>608</v>
      </c>
      <c r="L1214">
        <v>1368</v>
      </c>
      <c r="N1214">
        <v>1011</v>
      </c>
      <c r="O1214" t="s">
        <v>585</v>
      </c>
      <c r="P1214" t="s">
        <v>585</v>
      </c>
      <c r="Q1214">
        <v>1</v>
      </c>
      <c r="W1214">
        <v>0</v>
      </c>
      <c r="X1214">
        <v>1062115854</v>
      </c>
      <c r="Y1214">
        <v>0.28000000000000003</v>
      </c>
      <c r="AA1214">
        <v>0</v>
      </c>
      <c r="AB1214">
        <v>908.31</v>
      </c>
      <c r="AC1214">
        <v>367.72</v>
      </c>
      <c r="AD1214">
        <v>0</v>
      </c>
      <c r="AE1214">
        <v>0</v>
      </c>
      <c r="AF1214">
        <v>87.17</v>
      </c>
      <c r="AG1214">
        <v>11.6</v>
      </c>
      <c r="AH1214">
        <v>0</v>
      </c>
      <c r="AI1214">
        <v>1</v>
      </c>
      <c r="AJ1214">
        <v>10.42</v>
      </c>
      <c r="AK1214">
        <v>31.7</v>
      </c>
      <c r="AL1214">
        <v>1</v>
      </c>
      <c r="AN1214">
        <v>0</v>
      </c>
      <c r="AO1214">
        <v>1</v>
      </c>
      <c r="AP1214">
        <v>0</v>
      </c>
      <c r="AQ1214">
        <v>0</v>
      </c>
      <c r="AR1214">
        <v>0</v>
      </c>
      <c r="AS1214" t="s">
        <v>3</v>
      </c>
      <c r="AT1214">
        <v>0.28000000000000003</v>
      </c>
      <c r="AU1214" t="s">
        <v>3</v>
      </c>
      <c r="AV1214">
        <v>0</v>
      </c>
      <c r="AW1214">
        <v>2</v>
      </c>
      <c r="AX1214">
        <v>34979933</v>
      </c>
      <c r="AY1214">
        <v>1</v>
      </c>
      <c r="AZ1214">
        <v>0</v>
      </c>
      <c r="BA1214">
        <v>1194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X1214">
        <f>Y1214*Source!I1384</f>
        <v>2.3520000000000003E-2</v>
      </c>
      <c r="CY1214">
        <f>AB1214</f>
        <v>908.31</v>
      </c>
      <c r="CZ1214">
        <f>AF1214</f>
        <v>87.17</v>
      </c>
      <c r="DA1214">
        <f>AJ1214</f>
        <v>10.42</v>
      </c>
      <c r="DB1214">
        <f t="shared" si="103"/>
        <v>24.41</v>
      </c>
      <c r="DC1214">
        <f t="shared" si="104"/>
        <v>3.25</v>
      </c>
    </row>
    <row r="1215" spans="1:107">
      <c r="A1215">
        <f>ROW(Source!A1384)</f>
        <v>1384</v>
      </c>
      <c r="B1215">
        <v>33525518</v>
      </c>
      <c r="C1215">
        <v>33622704</v>
      </c>
      <c r="D1215">
        <v>31423684</v>
      </c>
      <c r="E1215">
        <v>1</v>
      </c>
      <c r="F1215">
        <v>1</v>
      </c>
      <c r="G1215">
        <v>1</v>
      </c>
      <c r="H1215">
        <v>3</v>
      </c>
      <c r="I1215" t="s">
        <v>620</v>
      </c>
      <c r="J1215" t="s">
        <v>843</v>
      </c>
      <c r="K1215" t="s">
        <v>622</v>
      </c>
      <c r="L1215">
        <v>1346</v>
      </c>
      <c r="N1215">
        <v>1009</v>
      </c>
      <c r="O1215" t="s">
        <v>191</v>
      </c>
      <c r="P1215" t="s">
        <v>191</v>
      </c>
      <c r="Q1215">
        <v>1</v>
      </c>
      <c r="W1215">
        <v>0</v>
      </c>
      <c r="X1215">
        <v>4619106</v>
      </c>
      <c r="Y1215">
        <v>0.5</v>
      </c>
      <c r="AA1215">
        <v>46.61</v>
      </c>
      <c r="AB1215">
        <v>0</v>
      </c>
      <c r="AC1215">
        <v>0</v>
      </c>
      <c r="AD1215">
        <v>0</v>
      </c>
      <c r="AE1215">
        <v>1.81</v>
      </c>
      <c r="AF1215">
        <v>0</v>
      </c>
      <c r="AG1215">
        <v>0</v>
      </c>
      <c r="AH1215">
        <v>0</v>
      </c>
      <c r="AI1215">
        <v>25.75</v>
      </c>
      <c r="AJ1215">
        <v>1</v>
      </c>
      <c r="AK1215">
        <v>1</v>
      </c>
      <c r="AL1215">
        <v>1</v>
      </c>
      <c r="AN1215">
        <v>0</v>
      </c>
      <c r="AO1215">
        <v>1</v>
      </c>
      <c r="AP1215">
        <v>0</v>
      </c>
      <c r="AQ1215">
        <v>0</v>
      </c>
      <c r="AR1215">
        <v>0</v>
      </c>
      <c r="AS1215" t="s">
        <v>3</v>
      </c>
      <c r="AT1215">
        <v>0.5</v>
      </c>
      <c r="AU1215" t="s">
        <v>3</v>
      </c>
      <c r="AV1215">
        <v>0</v>
      </c>
      <c r="AW1215">
        <v>2</v>
      </c>
      <c r="AX1215">
        <v>34979934</v>
      </c>
      <c r="AY1215">
        <v>1</v>
      </c>
      <c r="AZ1215">
        <v>0</v>
      </c>
      <c r="BA1215">
        <v>1195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X1215">
        <f>Y1215*Source!I1384</f>
        <v>4.2000000000000003E-2</v>
      </c>
      <c r="CY1215">
        <f>AA1215</f>
        <v>46.61</v>
      </c>
      <c r="CZ1215">
        <f>AE1215</f>
        <v>1.81</v>
      </c>
      <c r="DA1215">
        <f>AI1215</f>
        <v>25.75</v>
      </c>
      <c r="DB1215">
        <f t="shared" ref="DB1215:DB1278" si="111">ROUND(ROUND(AT1215*CZ1215,2),6)</f>
        <v>0.91</v>
      </c>
      <c r="DC1215">
        <f t="shared" ref="DC1215:DC1278" si="112">ROUND(ROUND(AT1215*AG1215,2),6)</f>
        <v>0</v>
      </c>
    </row>
    <row r="1216" spans="1:107">
      <c r="A1216">
        <f>ROW(Source!A1384)</f>
        <v>1384</v>
      </c>
      <c r="B1216">
        <v>33525518</v>
      </c>
      <c r="C1216">
        <v>33622704</v>
      </c>
      <c r="D1216">
        <v>31423686</v>
      </c>
      <c r="E1216">
        <v>1</v>
      </c>
      <c r="F1216">
        <v>1</v>
      </c>
      <c r="G1216">
        <v>1</v>
      </c>
      <c r="H1216">
        <v>3</v>
      </c>
      <c r="I1216" t="s">
        <v>396</v>
      </c>
      <c r="J1216" t="s">
        <v>398</v>
      </c>
      <c r="K1216" t="s">
        <v>397</v>
      </c>
      <c r="L1216">
        <v>1348</v>
      </c>
      <c r="N1216">
        <v>1009</v>
      </c>
      <c r="O1216" t="s">
        <v>28</v>
      </c>
      <c r="P1216" t="s">
        <v>28</v>
      </c>
      <c r="Q1216">
        <v>1000</v>
      </c>
      <c r="W1216">
        <v>1</v>
      </c>
      <c r="X1216">
        <v>1220443644</v>
      </c>
      <c r="Y1216">
        <v>-0.05</v>
      </c>
      <c r="AA1216">
        <v>38737.9</v>
      </c>
      <c r="AB1216">
        <v>0</v>
      </c>
      <c r="AC1216">
        <v>0</v>
      </c>
      <c r="AD1216">
        <v>0</v>
      </c>
      <c r="AE1216">
        <v>6532.53</v>
      </c>
      <c r="AF1216">
        <v>0</v>
      </c>
      <c r="AG1216">
        <v>0</v>
      </c>
      <c r="AH1216">
        <v>0</v>
      </c>
      <c r="AI1216">
        <v>5.93</v>
      </c>
      <c r="AJ1216">
        <v>1</v>
      </c>
      <c r="AK1216">
        <v>1</v>
      </c>
      <c r="AL1216">
        <v>1</v>
      </c>
      <c r="AN1216">
        <v>0</v>
      </c>
      <c r="AO1216">
        <v>1</v>
      </c>
      <c r="AP1216">
        <v>0</v>
      </c>
      <c r="AQ1216">
        <v>0</v>
      </c>
      <c r="AR1216">
        <v>0</v>
      </c>
      <c r="AS1216" t="s">
        <v>3</v>
      </c>
      <c r="AT1216">
        <v>-0.05</v>
      </c>
      <c r="AU1216" t="s">
        <v>3</v>
      </c>
      <c r="AV1216">
        <v>0</v>
      </c>
      <c r="AW1216">
        <v>2</v>
      </c>
      <c r="AX1216">
        <v>34979935</v>
      </c>
      <c r="AY1216">
        <v>1</v>
      </c>
      <c r="AZ1216">
        <v>6144</v>
      </c>
      <c r="BA1216">
        <v>1196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X1216">
        <f>Y1216*Source!I1384</f>
        <v>-4.2000000000000006E-3</v>
      </c>
      <c r="CY1216">
        <f>AA1216</f>
        <v>38737.9</v>
      </c>
      <c r="CZ1216">
        <f>AE1216</f>
        <v>6532.53</v>
      </c>
      <c r="DA1216">
        <f>AI1216</f>
        <v>5.93</v>
      </c>
      <c r="DB1216">
        <f t="shared" si="111"/>
        <v>-326.63</v>
      </c>
      <c r="DC1216">
        <f t="shared" si="112"/>
        <v>0</v>
      </c>
    </row>
    <row r="1217" spans="1:107">
      <c r="A1217">
        <f>ROW(Source!A1384)</f>
        <v>1384</v>
      </c>
      <c r="B1217">
        <v>33525518</v>
      </c>
      <c r="C1217">
        <v>33622704</v>
      </c>
      <c r="D1217">
        <v>31423740</v>
      </c>
      <c r="E1217">
        <v>1</v>
      </c>
      <c r="F1217">
        <v>1</v>
      </c>
      <c r="G1217">
        <v>1</v>
      </c>
      <c r="H1217">
        <v>3</v>
      </c>
      <c r="I1217" t="s">
        <v>400</v>
      </c>
      <c r="J1217" t="s">
        <v>402</v>
      </c>
      <c r="K1217" t="s">
        <v>401</v>
      </c>
      <c r="L1217">
        <v>1346</v>
      </c>
      <c r="N1217">
        <v>1009</v>
      </c>
      <c r="O1217" t="s">
        <v>191</v>
      </c>
      <c r="P1217" t="s">
        <v>191</v>
      </c>
      <c r="Q1217">
        <v>1</v>
      </c>
      <c r="W1217">
        <v>1</v>
      </c>
      <c r="X1217">
        <v>-2042073130</v>
      </c>
      <c r="Y1217">
        <v>-430</v>
      </c>
      <c r="AA1217">
        <v>14.82</v>
      </c>
      <c r="AB1217">
        <v>0</v>
      </c>
      <c r="AC1217">
        <v>0</v>
      </c>
      <c r="AD1217">
        <v>0</v>
      </c>
      <c r="AE1217">
        <v>3.86</v>
      </c>
      <c r="AF1217">
        <v>0</v>
      </c>
      <c r="AG1217">
        <v>0</v>
      </c>
      <c r="AH1217">
        <v>0</v>
      </c>
      <c r="AI1217">
        <v>3.84</v>
      </c>
      <c r="AJ1217">
        <v>1</v>
      </c>
      <c r="AK1217">
        <v>1</v>
      </c>
      <c r="AL1217">
        <v>1</v>
      </c>
      <c r="AN1217">
        <v>0</v>
      </c>
      <c r="AO1217">
        <v>1</v>
      </c>
      <c r="AP1217">
        <v>0</v>
      </c>
      <c r="AQ1217">
        <v>0</v>
      </c>
      <c r="AR1217">
        <v>0</v>
      </c>
      <c r="AS1217" t="s">
        <v>3</v>
      </c>
      <c r="AT1217">
        <v>-430</v>
      </c>
      <c r="AU1217" t="s">
        <v>3</v>
      </c>
      <c r="AV1217">
        <v>0</v>
      </c>
      <c r="AW1217">
        <v>2</v>
      </c>
      <c r="AX1217">
        <v>34979936</v>
      </c>
      <c r="AY1217">
        <v>1</v>
      </c>
      <c r="AZ1217">
        <v>6144</v>
      </c>
      <c r="BA1217">
        <v>1197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X1217">
        <f>Y1217*Source!I1384</f>
        <v>-36.120000000000005</v>
      </c>
      <c r="CY1217">
        <f>AA1217</f>
        <v>14.82</v>
      </c>
      <c r="CZ1217">
        <f>AE1217</f>
        <v>3.86</v>
      </c>
      <c r="DA1217">
        <f>AI1217</f>
        <v>3.84</v>
      </c>
      <c r="DB1217">
        <f t="shared" si="111"/>
        <v>-1659.8</v>
      </c>
      <c r="DC1217">
        <f t="shared" si="112"/>
        <v>0</v>
      </c>
    </row>
    <row r="1218" spans="1:107">
      <c r="A1218">
        <f>ROW(Source!A1384)</f>
        <v>1384</v>
      </c>
      <c r="B1218">
        <v>33525518</v>
      </c>
      <c r="C1218">
        <v>33622704</v>
      </c>
      <c r="D1218">
        <v>31423757</v>
      </c>
      <c r="E1218">
        <v>1</v>
      </c>
      <c r="F1218">
        <v>1</v>
      </c>
      <c r="G1218">
        <v>1</v>
      </c>
      <c r="H1218">
        <v>3</v>
      </c>
      <c r="I1218" t="s">
        <v>404</v>
      </c>
      <c r="J1218" t="s">
        <v>406</v>
      </c>
      <c r="K1218" t="s">
        <v>405</v>
      </c>
      <c r="L1218">
        <v>1327</v>
      </c>
      <c r="N1218">
        <v>1005</v>
      </c>
      <c r="O1218" t="s">
        <v>184</v>
      </c>
      <c r="P1218" t="s">
        <v>184</v>
      </c>
      <c r="Q1218">
        <v>1</v>
      </c>
      <c r="W1218">
        <v>1</v>
      </c>
      <c r="X1218">
        <v>-405607654</v>
      </c>
      <c r="Y1218">
        <v>-102</v>
      </c>
      <c r="AA1218">
        <v>321.83</v>
      </c>
      <c r="AB1218">
        <v>0</v>
      </c>
      <c r="AC1218">
        <v>0</v>
      </c>
      <c r="AD1218">
        <v>0</v>
      </c>
      <c r="AE1218">
        <v>69.209999999999994</v>
      </c>
      <c r="AF1218">
        <v>0</v>
      </c>
      <c r="AG1218">
        <v>0</v>
      </c>
      <c r="AH1218">
        <v>0</v>
      </c>
      <c r="AI1218">
        <v>4.6500000000000004</v>
      </c>
      <c r="AJ1218">
        <v>1</v>
      </c>
      <c r="AK1218">
        <v>1</v>
      </c>
      <c r="AL1218">
        <v>1</v>
      </c>
      <c r="AN1218">
        <v>0</v>
      </c>
      <c r="AO1218">
        <v>1</v>
      </c>
      <c r="AP1218">
        <v>0</v>
      </c>
      <c r="AQ1218">
        <v>0</v>
      </c>
      <c r="AR1218">
        <v>0</v>
      </c>
      <c r="AS1218" t="s">
        <v>3</v>
      </c>
      <c r="AT1218">
        <v>-102</v>
      </c>
      <c r="AU1218" t="s">
        <v>3</v>
      </c>
      <c r="AV1218">
        <v>0</v>
      </c>
      <c r="AW1218">
        <v>2</v>
      </c>
      <c r="AX1218">
        <v>34979937</v>
      </c>
      <c r="AY1218">
        <v>1</v>
      </c>
      <c r="AZ1218">
        <v>6144</v>
      </c>
      <c r="BA1218">
        <v>1198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X1218">
        <f>Y1218*Source!I1384</f>
        <v>-8.5680000000000014</v>
      </c>
      <c r="CY1218">
        <f>AA1218</f>
        <v>321.83</v>
      </c>
      <c r="CZ1218">
        <f>AE1218</f>
        <v>69.209999999999994</v>
      </c>
      <c r="DA1218">
        <f>AI1218</f>
        <v>4.6500000000000004</v>
      </c>
      <c r="DB1218">
        <f t="shared" si="111"/>
        <v>-7059.42</v>
      </c>
      <c r="DC1218">
        <f t="shared" si="112"/>
        <v>0</v>
      </c>
    </row>
    <row r="1219" spans="1:107">
      <c r="A1219">
        <f>ROW(Source!A1384)</f>
        <v>1384</v>
      </c>
      <c r="B1219">
        <v>33525518</v>
      </c>
      <c r="C1219">
        <v>33622704</v>
      </c>
      <c r="D1219">
        <v>31424695</v>
      </c>
      <c r="E1219">
        <v>1</v>
      </c>
      <c r="F1219">
        <v>1</v>
      </c>
      <c r="G1219">
        <v>1</v>
      </c>
      <c r="H1219">
        <v>3</v>
      </c>
      <c r="I1219" t="s">
        <v>592</v>
      </c>
      <c r="J1219" t="s">
        <v>844</v>
      </c>
      <c r="K1219" t="s">
        <v>594</v>
      </c>
      <c r="L1219">
        <v>1339</v>
      </c>
      <c r="N1219">
        <v>1007</v>
      </c>
      <c r="O1219" t="s">
        <v>591</v>
      </c>
      <c r="P1219" t="s">
        <v>591</v>
      </c>
      <c r="Q1219">
        <v>1</v>
      </c>
      <c r="W1219">
        <v>0</v>
      </c>
      <c r="X1219">
        <v>1536317706</v>
      </c>
      <c r="Y1219">
        <v>3.5</v>
      </c>
      <c r="AA1219">
        <v>22.2</v>
      </c>
      <c r="AB1219">
        <v>0</v>
      </c>
      <c r="AC1219">
        <v>0</v>
      </c>
      <c r="AD1219">
        <v>0</v>
      </c>
      <c r="AE1219">
        <v>2.44</v>
      </c>
      <c r="AF1219">
        <v>0</v>
      </c>
      <c r="AG1219">
        <v>0</v>
      </c>
      <c r="AH1219">
        <v>0</v>
      </c>
      <c r="AI1219">
        <v>9.1</v>
      </c>
      <c r="AJ1219">
        <v>1</v>
      </c>
      <c r="AK1219">
        <v>1</v>
      </c>
      <c r="AL1219">
        <v>1</v>
      </c>
      <c r="AN1219">
        <v>0</v>
      </c>
      <c r="AO1219">
        <v>1</v>
      </c>
      <c r="AP1219">
        <v>0</v>
      </c>
      <c r="AQ1219">
        <v>0</v>
      </c>
      <c r="AR1219">
        <v>0</v>
      </c>
      <c r="AS1219" t="s">
        <v>3</v>
      </c>
      <c r="AT1219">
        <v>3.5</v>
      </c>
      <c r="AU1219" t="s">
        <v>3</v>
      </c>
      <c r="AV1219">
        <v>0</v>
      </c>
      <c r="AW1219">
        <v>2</v>
      </c>
      <c r="AX1219">
        <v>34979938</v>
      </c>
      <c r="AY1219">
        <v>1</v>
      </c>
      <c r="AZ1219">
        <v>0</v>
      </c>
      <c r="BA1219">
        <v>1199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X1219">
        <f>Y1219*Source!I1384</f>
        <v>0.29400000000000004</v>
      </c>
      <c r="CY1219">
        <f>AA1219</f>
        <v>22.2</v>
      </c>
      <c r="CZ1219">
        <f>AE1219</f>
        <v>2.44</v>
      </c>
      <c r="DA1219">
        <f>AI1219</f>
        <v>9.1</v>
      </c>
      <c r="DB1219">
        <f t="shared" si="111"/>
        <v>8.5399999999999991</v>
      </c>
      <c r="DC1219">
        <f t="shared" si="112"/>
        <v>0</v>
      </c>
    </row>
    <row r="1220" spans="1:107">
      <c r="A1220">
        <f>ROW(Source!A1388)</f>
        <v>1388</v>
      </c>
      <c r="B1220">
        <v>33525518</v>
      </c>
      <c r="C1220">
        <v>35147298</v>
      </c>
      <c r="D1220">
        <v>18409850</v>
      </c>
      <c r="E1220">
        <v>1</v>
      </c>
      <c r="F1220">
        <v>1</v>
      </c>
      <c r="G1220">
        <v>1</v>
      </c>
      <c r="H1220">
        <v>1</v>
      </c>
      <c r="I1220" t="s">
        <v>673</v>
      </c>
      <c r="J1220" t="s">
        <v>3</v>
      </c>
      <c r="K1220" t="s">
        <v>674</v>
      </c>
      <c r="L1220">
        <v>1369</v>
      </c>
      <c r="N1220">
        <v>1013</v>
      </c>
      <c r="O1220" t="s">
        <v>579</v>
      </c>
      <c r="P1220" t="s">
        <v>579</v>
      </c>
      <c r="Q1220">
        <v>1</v>
      </c>
      <c r="W1220">
        <v>0</v>
      </c>
      <c r="X1220">
        <v>855544366</v>
      </c>
      <c r="Y1220">
        <v>120</v>
      </c>
      <c r="AA1220">
        <v>0</v>
      </c>
      <c r="AB1220">
        <v>0</v>
      </c>
      <c r="AC1220">
        <v>0</v>
      </c>
      <c r="AD1220">
        <v>257.86</v>
      </c>
      <c r="AE1220">
        <v>0</v>
      </c>
      <c r="AF1220">
        <v>0</v>
      </c>
      <c r="AG1220">
        <v>0</v>
      </c>
      <c r="AH1220">
        <v>257.86</v>
      </c>
      <c r="AI1220">
        <v>1</v>
      </c>
      <c r="AJ1220">
        <v>1</v>
      </c>
      <c r="AK1220">
        <v>1</v>
      </c>
      <c r="AL1220">
        <v>1</v>
      </c>
      <c r="AN1220">
        <v>0</v>
      </c>
      <c r="AO1220">
        <v>1</v>
      </c>
      <c r="AP1220">
        <v>0</v>
      </c>
      <c r="AQ1220">
        <v>0</v>
      </c>
      <c r="AR1220">
        <v>0</v>
      </c>
      <c r="AS1220" t="s">
        <v>3</v>
      </c>
      <c r="AT1220">
        <v>120</v>
      </c>
      <c r="AU1220" t="s">
        <v>3</v>
      </c>
      <c r="AV1220">
        <v>1</v>
      </c>
      <c r="AW1220">
        <v>2</v>
      </c>
      <c r="AX1220">
        <v>35147299</v>
      </c>
      <c r="AY1220">
        <v>1</v>
      </c>
      <c r="AZ1220">
        <v>0</v>
      </c>
      <c r="BA1220">
        <v>1200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X1220">
        <f>Y1220*Source!I1388</f>
        <v>38.591999999999999</v>
      </c>
      <c r="CY1220">
        <f>AD1220</f>
        <v>257.86</v>
      </c>
      <c r="CZ1220">
        <f>AH1220</f>
        <v>257.86</v>
      </c>
      <c r="DA1220">
        <f>AL1220</f>
        <v>1</v>
      </c>
      <c r="DB1220">
        <f t="shared" si="111"/>
        <v>30943.200000000001</v>
      </c>
      <c r="DC1220">
        <f t="shared" si="112"/>
        <v>0</v>
      </c>
    </row>
    <row r="1221" spans="1:107">
      <c r="A1221">
        <f>ROW(Source!A1388)</f>
        <v>1388</v>
      </c>
      <c r="B1221">
        <v>33525518</v>
      </c>
      <c r="C1221">
        <v>35147298</v>
      </c>
      <c r="D1221">
        <v>29173472</v>
      </c>
      <c r="E1221">
        <v>1</v>
      </c>
      <c r="F1221">
        <v>1</v>
      </c>
      <c r="G1221">
        <v>1</v>
      </c>
      <c r="H1221">
        <v>2</v>
      </c>
      <c r="I1221" t="s">
        <v>643</v>
      </c>
      <c r="J1221" t="s">
        <v>644</v>
      </c>
      <c r="K1221" t="s">
        <v>645</v>
      </c>
      <c r="L1221">
        <v>1368</v>
      </c>
      <c r="N1221">
        <v>1011</v>
      </c>
      <c r="O1221" t="s">
        <v>585</v>
      </c>
      <c r="P1221" t="s">
        <v>585</v>
      </c>
      <c r="Q1221">
        <v>1</v>
      </c>
      <c r="W1221">
        <v>0</v>
      </c>
      <c r="X1221">
        <v>275932499</v>
      </c>
      <c r="Y1221">
        <v>2.5499999999999998</v>
      </c>
      <c r="AA1221">
        <v>0</v>
      </c>
      <c r="AB1221">
        <v>12.75</v>
      </c>
      <c r="AC1221">
        <v>0</v>
      </c>
      <c r="AD1221">
        <v>0</v>
      </c>
      <c r="AE1221">
        <v>0</v>
      </c>
      <c r="AF1221">
        <v>3</v>
      </c>
      <c r="AG1221">
        <v>0</v>
      </c>
      <c r="AH1221">
        <v>0</v>
      </c>
      <c r="AI1221">
        <v>1</v>
      </c>
      <c r="AJ1221">
        <v>4.25</v>
      </c>
      <c r="AK1221">
        <v>31.7</v>
      </c>
      <c r="AL1221">
        <v>1</v>
      </c>
      <c r="AN1221">
        <v>0</v>
      </c>
      <c r="AO1221">
        <v>1</v>
      </c>
      <c r="AP1221">
        <v>0</v>
      </c>
      <c r="AQ1221">
        <v>0</v>
      </c>
      <c r="AR1221">
        <v>0</v>
      </c>
      <c r="AS1221" t="s">
        <v>3</v>
      </c>
      <c r="AT1221">
        <v>2.5499999999999998</v>
      </c>
      <c r="AU1221" t="s">
        <v>3</v>
      </c>
      <c r="AV1221">
        <v>0</v>
      </c>
      <c r="AW1221">
        <v>2</v>
      </c>
      <c r="AX1221">
        <v>35147300</v>
      </c>
      <c r="AY1221">
        <v>1</v>
      </c>
      <c r="AZ1221">
        <v>0</v>
      </c>
      <c r="BA1221">
        <v>1201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X1221">
        <f>Y1221*Source!I1388</f>
        <v>0.82007999999999992</v>
      </c>
      <c r="CY1221">
        <f>AB1221</f>
        <v>12.75</v>
      </c>
      <c r="CZ1221">
        <f>AF1221</f>
        <v>3</v>
      </c>
      <c r="DA1221">
        <f>AJ1221</f>
        <v>4.25</v>
      </c>
      <c r="DB1221">
        <f t="shared" si="111"/>
        <v>7.65</v>
      </c>
      <c r="DC1221">
        <f t="shared" si="112"/>
        <v>0</v>
      </c>
    </row>
    <row r="1222" spans="1:107">
      <c r="A1222">
        <f>ROW(Source!A1388)</f>
        <v>1388</v>
      </c>
      <c r="B1222">
        <v>33525518</v>
      </c>
      <c r="C1222">
        <v>35147298</v>
      </c>
      <c r="D1222">
        <v>29174538</v>
      </c>
      <c r="E1222">
        <v>1</v>
      </c>
      <c r="F1222">
        <v>1</v>
      </c>
      <c r="G1222">
        <v>1</v>
      </c>
      <c r="H1222">
        <v>2</v>
      </c>
      <c r="I1222" t="s">
        <v>675</v>
      </c>
      <c r="J1222" t="s">
        <v>676</v>
      </c>
      <c r="K1222" t="s">
        <v>677</v>
      </c>
      <c r="L1222">
        <v>1368</v>
      </c>
      <c r="N1222">
        <v>1011</v>
      </c>
      <c r="O1222" t="s">
        <v>585</v>
      </c>
      <c r="P1222" t="s">
        <v>585</v>
      </c>
      <c r="Q1222">
        <v>1</v>
      </c>
      <c r="W1222">
        <v>0</v>
      </c>
      <c r="X1222">
        <v>1107538725</v>
      </c>
      <c r="Y1222">
        <v>0.18</v>
      </c>
      <c r="AA1222">
        <v>0</v>
      </c>
      <c r="AB1222">
        <v>187.1</v>
      </c>
      <c r="AC1222">
        <v>0</v>
      </c>
      <c r="AD1222">
        <v>0</v>
      </c>
      <c r="AE1222">
        <v>0</v>
      </c>
      <c r="AF1222">
        <v>33.590000000000003</v>
      </c>
      <c r="AG1222">
        <v>0</v>
      </c>
      <c r="AH1222">
        <v>0</v>
      </c>
      <c r="AI1222">
        <v>1</v>
      </c>
      <c r="AJ1222">
        <v>5.57</v>
      </c>
      <c r="AK1222">
        <v>31.7</v>
      </c>
      <c r="AL1222">
        <v>1</v>
      </c>
      <c r="AN1222">
        <v>0</v>
      </c>
      <c r="AO1222">
        <v>1</v>
      </c>
      <c r="AP1222">
        <v>0</v>
      </c>
      <c r="AQ1222">
        <v>0</v>
      </c>
      <c r="AR1222">
        <v>0</v>
      </c>
      <c r="AS1222" t="s">
        <v>3</v>
      </c>
      <c r="AT1222">
        <v>0.18</v>
      </c>
      <c r="AU1222" t="s">
        <v>3</v>
      </c>
      <c r="AV1222">
        <v>0</v>
      </c>
      <c r="AW1222">
        <v>2</v>
      </c>
      <c r="AX1222">
        <v>35147301</v>
      </c>
      <c r="AY1222">
        <v>1</v>
      </c>
      <c r="AZ1222">
        <v>0</v>
      </c>
      <c r="BA1222">
        <v>1202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X1222">
        <f>Y1222*Source!I1388</f>
        <v>5.7887999999999995E-2</v>
      </c>
      <c r="CY1222">
        <f>AB1222</f>
        <v>187.1</v>
      </c>
      <c r="CZ1222">
        <f>AF1222</f>
        <v>33.590000000000003</v>
      </c>
      <c r="DA1222">
        <f>AJ1222</f>
        <v>5.57</v>
      </c>
      <c r="DB1222">
        <f t="shared" si="111"/>
        <v>6.05</v>
      </c>
      <c r="DC1222">
        <f t="shared" si="112"/>
        <v>0</v>
      </c>
    </row>
    <row r="1223" spans="1:107">
      <c r="A1223">
        <f>ROW(Source!A1388)</f>
        <v>1388</v>
      </c>
      <c r="B1223">
        <v>33525518</v>
      </c>
      <c r="C1223">
        <v>35147298</v>
      </c>
      <c r="D1223">
        <v>29174580</v>
      </c>
      <c r="E1223">
        <v>1</v>
      </c>
      <c r="F1223">
        <v>1</v>
      </c>
      <c r="G1223">
        <v>1</v>
      </c>
      <c r="H1223">
        <v>2</v>
      </c>
      <c r="I1223" t="s">
        <v>678</v>
      </c>
      <c r="J1223" t="s">
        <v>679</v>
      </c>
      <c r="K1223" t="s">
        <v>680</v>
      </c>
      <c r="L1223">
        <v>1368</v>
      </c>
      <c r="N1223">
        <v>1011</v>
      </c>
      <c r="O1223" t="s">
        <v>585</v>
      </c>
      <c r="P1223" t="s">
        <v>585</v>
      </c>
      <c r="Q1223">
        <v>1</v>
      </c>
      <c r="W1223">
        <v>0</v>
      </c>
      <c r="X1223">
        <v>-169468834</v>
      </c>
      <c r="Y1223">
        <v>1.1000000000000001</v>
      </c>
      <c r="AA1223">
        <v>0</v>
      </c>
      <c r="AB1223">
        <v>31.87</v>
      </c>
      <c r="AC1223">
        <v>0</v>
      </c>
      <c r="AD1223">
        <v>0</v>
      </c>
      <c r="AE1223">
        <v>0</v>
      </c>
      <c r="AF1223">
        <v>2.08</v>
      </c>
      <c r="AG1223">
        <v>0</v>
      </c>
      <c r="AH1223">
        <v>0</v>
      </c>
      <c r="AI1223">
        <v>1</v>
      </c>
      <c r="AJ1223">
        <v>15.32</v>
      </c>
      <c r="AK1223">
        <v>31.7</v>
      </c>
      <c r="AL1223">
        <v>1</v>
      </c>
      <c r="AN1223">
        <v>0</v>
      </c>
      <c r="AO1223">
        <v>1</v>
      </c>
      <c r="AP1223">
        <v>0</v>
      </c>
      <c r="AQ1223">
        <v>0</v>
      </c>
      <c r="AR1223">
        <v>0</v>
      </c>
      <c r="AS1223" t="s">
        <v>3</v>
      </c>
      <c r="AT1223">
        <v>1.1000000000000001</v>
      </c>
      <c r="AU1223" t="s">
        <v>3</v>
      </c>
      <c r="AV1223">
        <v>0</v>
      </c>
      <c r="AW1223">
        <v>2</v>
      </c>
      <c r="AX1223">
        <v>35147302</v>
      </c>
      <c r="AY1223">
        <v>1</v>
      </c>
      <c r="AZ1223">
        <v>0</v>
      </c>
      <c r="BA1223">
        <v>1203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X1223">
        <f>Y1223*Source!I1388</f>
        <v>0.35376000000000002</v>
      </c>
      <c r="CY1223">
        <f>AB1223</f>
        <v>31.87</v>
      </c>
      <c r="CZ1223">
        <f>AF1223</f>
        <v>2.08</v>
      </c>
      <c r="DA1223">
        <f>AJ1223</f>
        <v>15.32</v>
      </c>
      <c r="DB1223">
        <f t="shared" si="111"/>
        <v>2.29</v>
      </c>
      <c r="DC1223">
        <f t="shared" si="112"/>
        <v>0</v>
      </c>
    </row>
    <row r="1224" spans="1:107">
      <c r="A1224">
        <f>ROW(Source!A1388)</f>
        <v>1388</v>
      </c>
      <c r="B1224">
        <v>33525518</v>
      </c>
      <c r="C1224">
        <v>35147298</v>
      </c>
      <c r="D1224">
        <v>29108656</v>
      </c>
      <c r="E1224">
        <v>1</v>
      </c>
      <c r="F1224">
        <v>1</v>
      </c>
      <c r="G1224">
        <v>1</v>
      </c>
      <c r="H1224">
        <v>3</v>
      </c>
      <c r="I1224" t="s">
        <v>497</v>
      </c>
      <c r="J1224" t="s">
        <v>499</v>
      </c>
      <c r="K1224" t="s">
        <v>498</v>
      </c>
      <c r="L1224">
        <v>1354</v>
      </c>
      <c r="N1224">
        <v>1010</v>
      </c>
      <c r="O1224" t="s">
        <v>238</v>
      </c>
      <c r="P1224" t="s">
        <v>238</v>
      </c>
      <c r="Q1224">
        <v>1</v>
      </c>
      <c r="W1224">
        <v>1</v>
      </c>
      <c r="X1224">
        <v>1057373551</v>
      </c>
      <c r="Y1224">
        <v>-7</v>
      </c>
      <c r="AA1224">
        <v>103.61</v>
      </c>
      <c r="AB1224">
        <v>0</v>
      </c>
      <c r="AC1224">
        <v>0</v>
      </c>
      <c r="AD1224">
        <v>0</v>
      </c>
      <c r="AE1224">
        <v>13.87</v>
      </c>
      <c r="AF1224">
        <v>0</v>
      </c>
      <c r="AG1224">
        <v>0</v>
      </c>
      <c r="AH1224">
        <v>0</v>
      </c>
      <c r="AI1224">
        <v>7.47</v>
      </c>
      <c r="AJ1224">
        <v>1</v>
      </c>
      <c r="AK1224">
        <v>1</v>
      </c>
      <c r="AL1224">
        <v>1</v>
      </c>
      <c r="AN1224">
        <v>0</v>
      </c>
      <c r="AO1224">
        <v>1</v>
      </c>
      <c r="AP1224">
        <v>0</v>
      </c>
      <c r="AQ1224">
        <v>0</v>
      </c>
      <c r="AR1224">
        <v>0</v>
      </c>
      <c r="AS1224" t="s">
        <v>3</v>
      </c>
      <c r="AT1224">
        <v>-7</v>
      </c>
      <c r="AU1224" t="s">
        <v>3</v>
      </c>
      <c r="AV1224">
        <v>0</v>
      </c>
      <c r="AW1224">
        <v>2</v>
      </c>
      <c r="AX1224">
        <v>35147303</v>
      </c>
      <c r="AY1224">
        <v>1</v>
      </c>
      <c r="AZ1224">
        <v>6144</v>
      </c>
      <c r="BA1224">
        <v>1204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X1224">
        <f>Y1224*Source!I1388</f>
        <v>-2.2511999999999999</v>
      </c>
      <c r="CY1224">
        <f t="shared" ref="CY1224:CY1239" si="113">AA1224</f>
        <v>103.61</v>
      </c>
      <c r="CZ1224">
        <f t="shared" ref="CZ1224:CZ1239" si="114">AE1224</f>
        <v>13.87</v>
      </c>
      <c r="DA1224">
        <f t="shared" ref="DA1224:DA1239" si="115">AI1224</f>
        <v>7.47</v>
      </c>
      <c r="DB1224">
        <f t="shared" si="111"/>
        <v>-97.09</v>
      </c>
      <c r="DC1224">
        <f t="shared" si="112"/>
        <v>0</v>
      </c>
    </row>
    <row r="1225" spans="1:107">
      <c r="A1225">
        <f>ROW(Source!A1388)</f>
        <v>1388</v>
      </c>
      <c r="B1225">
        <v>33525518</v>
      </c>
      <c r="C1225">
        <v>35147298</v>
      </c>
      <c r="D1225">
        <v>29109354</v>
      </c>
      <c r="E1225">
        <v>1</v>
      </c>
      <c r="F1225">
        <v>1</v>
      </c>
      <c r="G1225">
        <v>1</v>
      </c>
      <c r="H1225">
        <v>3</v>
      </c>
      <c r="I1225" t="s">
        <v>493</v>
      </c>
      <c r="J1225" t="s">
        <v>495</v>
      </c>
      <c r="K1225" t="s">
        <v>494</v>
      </c>
      <c r="L1225">
        <v>1346</v>
      </c>
      <c r="N1225">
        <v>1009</v>
      </c>
      <c r="O1225" t="s">
        <v>191</v>
      </c>
      <c r="P1225" t="s">
        <v>191</v>
      </c>
      <c r="Q1225">
        <v>1</v>
      </c>
      <c r="W1225">
        <v>1</v>
      </c>
      <c r="X1225">
        <v>-882693383</v>
      </c>
      <c r="Y1225">
        <v>-12</v>
      </c>
      <c r="AA1225">
        <v>60.74</v>
      </c>
      <c r="AB1225">
        <v>0</v>
      </c>
      <c r="AC1225">
        <v>0</v>
      </c>
      <c r="AD1225">
        <v>0</v>
      </c>
      <c r="AE1225">
        <v>46.72</v>
      </c>
      <c r="AF1225">
        <v>0</v>
      </c>
      <c r="AG1225">
        <v>0</v>
      </c>
      <c r="AH1225">
        <v>0</v>
      </c>
      <c r="AI1225">
        <v>1.3</v>
      </c>
      <c r="AJ1225">
        <v>1</v>
      </c>
      <c r="AK1225">
        <v>1</v>
      </c>
      <c r="AL1225">
        <v>1</v>
      </c>
      <c r="AN1225">
        <v>0</v>
      </c>
      <c r="AO1225">
        <v>1</v>
      </c>
      <c r="AP1225">
        <v>0</v>
      </c>
      <c r="AQ1225">
        <v>0</v>
      </c>
      <c r="AR1225">
        <v>0</v>
      </c>
      <c r="AS1225" t="s">
        <v>3</v>
      </c>
      <c r="AT1225">
        <v>-12</v>
      </c>
      <c r="AU1225" t="s">
        <v>3</v>
      </c>
      <c r="AV1225">
        <v>0</v>
      </c>
      <c r="AW1225">
        <v>2</v>
      </c>
      <c r="AX1225">
        <v>35147304</v>
      </c>
      <c r="AY1225">
        <v>1</v>
      </c>
      <c r="AZ1225">
        <v>6144</v>
      </c>
      <c r="BA1225">
        <v>1205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X1225">
        <f>Y1225*Source!I1388</f>
        <v>-3.8592</v>
      </c>
      <c r="CY1225">
        <f t="shared" si="113"/>
        <v>60.74</v>
      </c>
      <c r="CZ1225">
        <f t="shared" si="114"/>
        <v>46.72</v>
      </c>
      <c r="DA1225">
        <f t="shared" si="115"/>
        <v>1.3</v>
      </c>
      <c r="DB1225">
        <f t="shared" si="111"/>
        <v>-560.64</v>
      </c>
      <c r="DC1225">
        <f t="shared" si="112"/>
        <v>0</v>
      </c>
    </row>
    <row r="1226" spans="1:107">
      <c r="A1226">
        <f>ROW(Source!A1388)</f>
        <v>1388</v>
      </c>
      <c r="B1226">
        <v>33525518</v>
      </c>
      <c r="C1226">
        <v>35147298</v>
      </c>
      <c r="D1226">
        <v>29109414</v>
      </c>
      <c r="E1226">
        <v>1</v>
      </c>
      <c r="F1226">
        <v>1</v>
      </c>
      <c r="G1226">
        <v>1</v>
      </c>
      <c r="H1226">
        <v>3</v>
      </c>
      <c r="I1226" t="s">
        <v>489</v>
      </c>
      <c r="J1226" t="s">
        <v>491</v>
      </c>
      <c r="K1226" t="s">
        <v>490</v>
      </c>
      <c r="L1226">
        <v>1346</v>
      </c>
      <c r="N1226">
        <v>1009</v>
      </c>
      <c r="O1226" t="s">
        <v>191</v>
      </c>
      <c r="P1226" t="s">
        <v>191</v>
      </c>
      <c r="Q1226">
        <v>1</v>
      </c>
      <c r="W1226">
        <v>1</v>
      </c>
      <c r="X1226">
        <v>1092262719</v>
      </c>
      <c r="Y1226">
        <v>-119</v>
      </c>
      <c r="AA1226">
        <v>9.8800000000000008</v>
      </c>
      <c r="AB1226">
        <v>0</v>
      </c>
      <c r="AC1226">
        <v>0</v>
      </c>
      <c r="AD1226">
        <v>0</v>
      </c>
      <c r="AE1226">
        <v>1.58</v>
      </c>
      <c r="AF1226">
        <v>0</v>
      </c>
      <c r="AG1226">
        <v>0</v>
      </c>
      <c r="AH1226">
        <v>0</v>
      </c>
      <c r="AI1226">
        <v>6.25</v>
      </c>
      <c r="AJ1226">
        <v>1</v>
      </c>
      <c r="AK1226">
        <v>1</v>
      </c>
      <c r="AL1226">
        <v>1</v>
      </c>
      <c r="AN1226">
        <v>0</v>
      </c>
      <c r="AO1226">
        <v>1</v>
      </c>
      <c r="AP1226">
        <v>0</v>
      </c>
      <c r="AQ1226">
        <v>0</v>
      </c>
      <c r="AR1226">
        <v>0</v>
      </c>
      <c r="AS1226" t="s">
        <v>3</v>
      </c>
      <c r="AT1226">
        <v>-119</v>
      </c>
      <c r="AU1226" t="s">
        <v>3</v>
      </c>
      <c r="AV1226">
        <v>0</v>
      </c>
      <c r="AW1226">
        <v>2</v>
      </c>
      <c r="AX1226">
        <v>35147305</v>
      </c>
      <c r="AY1226">
        <v>1</v>
      </c>
      <c r="AZ1226">
        <v>6144</v>
      </c>
      <c r="BA1226">
        <v>1206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X1226">
        <f>Y1226*Source!I1388</f>
        <v>-38.270400000000002</v>
      </c>
      <c r="CY1226">
        <f t="shared" si="113"/>
        <v>9.8800000000000008</v>
      </c>
      <c r="CZ1226">
        <f t="shared" si="114"/>
        <v>1.58</v>
      </c>
      <c r="DA1226">
        <f t="shared" si="115"/>
        <v>6.25</v>
      </c>
      <c r="DB1226">
        <f t="shared" si="111"/>
        <v>-188.02</v>
      </c>
      <c r="DC1226">
        <f t="shared" si="112"/>
        <v>0</v>
      </c>
    </row>
    <row r="1227" spans="1:107">
      <c r="A1227">
        <f>ROW(Source!A1388)</f>
        <v>1388</v>
      </c>
      <c r="B1227">
        <v>33525518</v>
      </c>
      <c r="C1227">
        <v>35147298</v>
      </c>
      <c r="D1227">
        <v>29109783</v>
      </c>
      <c r="E1227">
        <v>1</v>
      </c>
      <c r="F1227">
        <v>1</v>
      </c>
      <c r="G1227">
        <v>1</v>
      </c>
      <c r="H1227">
        <v>3</v>
      </c>
      <c r="I1227" t="s">
        <v>485</v>
      </c>
      <c r="J1227" t="s">
        <v>487</v>
      </c>
      <c r="K1227" t="s">
        <v>486</v>
      </c>
      <c r="L1227">
        <v>1346</v>
      </c>
      <c r="N1227">
        <v>1009</v>
      </c>
      <c r="O1227" t="s">
        <v>191</v>
      </c>
      <c r="P1227" t="s">
        <v>191</v>
      </c>
      <c r="Q1227">
        <v>1</v>
      </c>
      <c r="W1227">
        <v>1</v>
      </c>
      <c r="X1227">
        <v>-1593666717</v>
      </c>
      <c r="Y1227">
        <v>-96</v>
      </c>
      <c r="AA1227">
        <v>16.190000000000001</v>
      </c>
      <c r="AB1227">
        <v>0</v>
      </c>
      <c r="AC1227">
        <v>0</v>
      </c>
      <c r="AD1227">
        <v>0</v>
      </c>
      <c r="AE1227">
        <v>3.18</v>
      </c>
      <c r="AF1227">
        <v>0</v>
      </c>
      <c r="AG1227">
        <v>0</v>
      </c>
      <c r="AH1227">
        <v>0</v>
      </c>
      <c r="AI1227">
        <v>5.09</v>
      </c>
      <c r="AJ1227">
        <v>1</v>
      </c>
      <c r="AK1227">
        <v>1</v>
      </c>
      <c r="AL1227">
        <v>1</v>
      </c>
      <c r="AN1227">
        <v>0</v>
      </c>
      <c r="AO1227">
        <v>1</v>
      </c>
      <c r="AP1227">
        <v>0</v>
      </c>
      <c r="AQ1227">
        <v>0</v>
      </c>
      <c r="AR1227">
        <v>0</v>
      </c>
      <c r="AS1227" t="s">
        <v>3</v>
      </c>
      <c r="AT1227">
        <v>-96</v>
      </c>
      <c r="AU1227" t="s">
        <v>3</v>
      </c>
      <c r="AV1227">
        <v>0</v>
      </c>
      <c r="AW1227">
        <v>2</v>
      </c>
      <c r="AX1227">
        <v>35147306</v>
      </c>
      <c r="AY1227">
        <v>1</v>
      </c>
      <c r="AZ1227">
        <v>6144</v>
      </c>
      <c r="BA1227">
        <v>1207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X1227">
        <f>Y1227*Source!I1388</f>
        <v>-30.8736</v>
      </c>
      <c r="CY1227">
        <f t="shared" si="113"/>
        <v>16.190000000000001</v>
      </c>
      <c r="CZ1227">
        <f t="shared" si="114"/>
        <v>3.18</v>
      </c>
      <c r="DA1227">
        <f t="shared" si="115"/>
        <v>5.09</v>
      </c>
      <c r="DB1227">
        <f t="shared" si="111"/>
        <v>-305.27999999999997</v>
      </c>
      <c r="DC1227">
        <f t="shared" si="112"/>
        <v>0</v>
      </c>
    </row>
    <row r="1228" spans="1:107">
      <c r="A1228">
        <f>ROW(Source!A1388)</f>
        <v>1388</v>
      </c>
      <c r="B1228">
        <v>33525518</v>
      </c>
      <c r="C1228">
        <v>35147298</v>
      </c>
      <c r="D1228">
        <v>29110699</v>
      </c>
      <c r="E1228">
        <v>1</v>
      </c>
      <c r="F1228">
        <v>1</v>
      </c>
      <c r="G1228">
        <v>1</v>
      </c>
      <c r="H1228">
        <v>3</v>
      </c>
      <c r="I1228" t="s">
        <v>481</v>
      </c>
      <c r="J1228" t="s">
        <v>483</v>
      </c>
      <c r="K1228" t="s">
        <v>482</v>
      </c>
      <c r="L1228">
        <v>1301</v>
      </c>
      <c r="N1228">
        <v>1003</v>
      </c>
      <c r="O1228" t="s">
        <v>174</v>
      </c>
      <c r="P1228" t="s">
        <v>174</v>
      </c>
      <c r="Q1228">
        <v>1</v>
      </c>
      <c r="W1228">
        <v>1</v>
      </c>
      <c r="X1228">
        <v>1063889258</v>
      </c>
      <c r="Y1228">
        <v>-153</v>
      </c>
      <c r="AA1228">
        <v>1.23</v>
      </c>
      <c r="AB1228">
        <v>0</v>
      </c>
      <c r="AC1228">
        <v>0</v>
      </c>
      <c r="AD1228">
        <v>0</v>
      </c>
      <c r="AE1228">
        <v>0.17</v>
      </c>
      <c r="AF1228">
        <v>0</v>
      </c>
      <c r="AG1228">
        <v>0</v>
      </c>
      <c r="AH1228">
        <v>0</v>
      </c>
      <c r="AI1228">
        <v>7.24</v>
      </c>
      <c r="AJ1228">
        <v>1</v>
      </c>
      <c r="AK1228">
        <v>1</v>
      </c>
      <c r="AL1228">
        <v>1</v>
      </c>
      <c r="AN1228">
        <v>0</v>
      </c>
      <c r="AO1228">
        <v>1</v>
      </c>
      <c r="AP1228">
        <v>0</v>
      </c>
      <c r="AQ1228">
        <v>0</v>
      </c>
      <c r="AR1228">
        <v>0</v>
      </c>
      <c r="AS1228" t="s">
        <v>3</v>
      </c>
      <c r="AT1228">
        <v>-153</v>
      </c>
      <c r="AU1228" t="s">
        <v>3</v>
      </c>
      <c r="AV1228">
        <v>0</v>
      </c>
      <c r="AW1228">
        <v>2</v>
      </c>
      <c r="AX1228">
        <v>35147307</v>
      </c>
      <c r="AY1228">
        <v>1</v>
      </c>
      <c r="AZ1228">
        <v>6144</v>
      </c>
      <c r="BA1228">
        <v>1208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X1228">
        <f>Y1228*Source!I1388</f>
        <v>-49.204799999999999</v>
      </c>
      <c r="CY1228">
        <f t="shared" si="113"/>
        <v>1.23</v>
      </c>
      <c r="CZ1228">
        <f t="shared" si="114"/>
        <v>0.17</v>
      </c>
      <c r="DA1228">
        <f t="shared" si="115"/>
        <v>7.24</v>
      </c>
      <c r="DB1228">
        <f t="shared" si="111"/>
        <v>-26.01</v>
      </c>
      <c r="DC1228">
        <f t="shared" si="112"/>
        <v>0</v>
      </c>
    </row>
    <row r="1229" spans="1:107">
      <c r="A1229">
        <f>ROW(Source!A1388)</f>
        <v>1388</v>
      </c>
      <c r="B1229">
        <v>33525518</v>
      </c>
      <c r="C1229">
        <v>35147298</v>
      </c>
      <c r="D1229">
        <v>29110797</v>
      </c>
      <c r="E1229">
        <v>1</v>
      </c>
      <c r="F1229">
        <v>1</v>
      </c>
      <c r="G1229">
        <v>1</v>
      </c>
      <c r="H1229">
        <v>3</v>
      </c>
      <c r="I1229" t="s">
        <v>477</v>
      </c>
      <c r="J1229" t="s">
        <v>479</v>
      </c>
      <c r="K1229" t="s">
        <v>478</v>
      </c>
      <c r="L1229">
        <v>1301</v>
      </c>
      <c r="N1229">
        <v>1003</v>
      </c>
      <c r="O1229" t="s">
        <v>174</v>
      </c>
      <c r="P1229" t="s">
        <v>174</v>
      </c>
      <c r="Q1229">
        <v>1</v>
      </c>
      <c r="W1229">
        <v>1</v>
      </c>
      <c r="X1229">
        <v>1919953005</v>
      </c>
      <c r="Y1229">
        <v>-44</v>
      </c>
      <c r="AA1229">
        <v>15.5</v>
      </c>
      <c r="AB1229">
        <v>0</v>
      </c>
      <c r="AC1229">
        <v>0</v>
      </c>
      <c r="AD1229">
        <v>0</v>
      </c>
      <c r="AE1229">
        <v>1.74</v>
      </c>
      <c r="AF1229">
        <v>0</v>
      </c>
      <c r="AG1229">
        <v>0</v>
      </c>
      <c r="AH1229">
        <v>0</v>
      </c>
      <c r="AI1229">
        <v>8.91</v>
      </c>
      <c r="AJ1229">
        <v>1</v>
      </c>
      <c r="AK1229">
        <v>1</v>
      </c>
      <c r="AL1229">
        <v>1</v>
      </c>
      <c r="AN1229">
        <v>0</v>
      </c>
      <c r="AO1229">
        <v>1</v>
      </c>
      <c r="AP1229">
        <v>0</v>
      </c>
      <c r="AQ1229">
        <v>0</v>
      </c>
      <c r="AR1229">
        <v>0</v>
      </c>
      <c r="AS1229" t="s">
        <v>3</v>
      </c>
      <c r="AT1229">
        <v>-44</v>
      </c>
      <c r="AU1229" t="s">
        <v>3</v>
      </c>
      <c r="AV1229">
        <v>0</v>
      </c>
      <c r="AW1229">
        <v>2</v>
      </c>
      <c r="AX1229">
        <v>35147308</v>
      </c>
      <c r="AY1229">
        <v>1</v>
      </c>
      <c r="AZ1229">
        <v>6144</v>
      </c>
      <c r="BA1229">
        <v>1209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X1229">
        <f>Y1229*Source!I1388</f>
        <v>-14.150399999999999</v>
      </c>
      <c r="CY1229">
        <f t="shared" si="113"/>
        <v>15.5</v>
      </c>
      <c r="CZ1229">
        <f t="shared" si="114"/>
        <v>1.74</v>
      </c>
      <c r="DA1229">
        <f t="shared" si="115"/>
        <v>8.91</v>
      </c>
      <c r="DB1229">
        <f t="shared" si="111"/>
        <v>-76.56</v>
      </c>
      <c r="DC1229">
        <f t="shared" si="112"/>
        <v>0</v>
      </c>
    </row>
    <row r="1230" spans="1:107">
      <c r="A1230">
        <f>ROW(Source!A1388)</f>
        <v>1388</v>
      </c>
      <c r="B1230">
        <v>33525518</v>
      </c>
      <c r="C1230">
        <v>35147298</v>
      </c>
      <c r="D1230">
        <v>29110813</v>
      </c>
      <c r="E1230">
        <v>1</v>
      </c>
      <c r="F1230">
        <v>1</v>
      </c>
      <c r="G1230">
        <v>1</v>
      </c>
      <c r="H1230">
        <v>3</v>
      </c>
      <c r="I1230" t="s">
        <v>473</v>
      </c>
      <c r="J1230" t="s">
        <v>475</v>
      </c>
      <c r="K1230" t="s">
        <v>474</v>
      </c>
      <c r="L1230">
        <v>1301</v>
      </c>
      <c r="N1230">
        <v>1003</v>
      </c>
      <c r="O1230" t="s">
        <v>174</v>
      </c>
      <c r="P1230" t="s">
        <v>174</v>
      </c>
      <c r="Q1230">
        <v>1</v>
      </c>
      <c r="W1230">
        <v>1</v>
      </c>
      <c r="X1230">
        <v>-32754974</v>
      </c>
      <c r="Y1230">
        <v>-93</v>
      </c>
      <c r="AA1230">
        <v>2.99</v>
      </c>
      <c r="AB1230">
        <v>0</v>
      </c>
      <c r="AC1230">
        <v>0</v>
      </c>
      <c r="AD1230">
        <v>0</v>
      </c>
      <c r="AE1230">
        <v>0.39</v>
      </c>
      <c r="AF1230">
        <v>0</v>
      </c>
      <c r="AG1230">
        <v>0</v>
      </c>
      <c r="AH1230">
        <v>0</v>
      </c>
      <c r="AI1230">
        <v>7.67</v>
      </c>
      <c r="AJ1230">
        <v>1</v>
      </c>
      <c r="AK1230">
        <v>1</v>
      </c>
      <c r="AL1230">
        <v>1</v>
      </c>
      <c r="AN1230">
        <v>0</v>
      </c>
      <c r="AO1230">
        <v>1</v>
      </c>
      <c r="AP1230">
        <v>0</v>
      </c>
      <c r="AQ1230">
        <v>0</v>
      </c>
      <c r="AR1230">
        <v>0</v>
      </c>
      <c r="AS1230" t="s">
        <v>3</v>
      </c>
      <c r="AT1230">
        <v>-93</v>
      </c>
      <c r="AU1230" t="s">
        <v>3</v>
      </c>
      <c r="AV1230">
        <v>0</v>
      </c>
      <c r="AW1230">
        <v>2</v>
      </c>
      <c r="AX1230">
        <v>35147309</v>
      </c>
      <c r="AY1230">
        <v>1</v>
      </c>
      <c r="AZ1230">
        <v>6144</v>
      </c>
      <c r="BA1230">
        <v>1210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X1230">
        <f>Y1230*Source!I1388</f>
        <v>-29.908799999999999</v>
      </c>
      <c r="CY1230">
        <f t="shared" si="113"/>
        <v>2.99</v>
      </c>
      <c r="CZ1230">
        <f t="shared" si="114"/>
        <v>0.39</v>
      </c>
      <c r="DA1230">
        <f t="shared" si="115"/>
        <v>7.67</v>
      </c>
      <c r="DB1230">
        <f t="shared" si="111"/>
        <v>-36.270000000000003</v>
      </c>
      <c r="DC1230">
        <f t="shared" si="112"/>
        <v>0</v>
      </c>
    </row>
    <row r="1231" spans="1:107">
      <c r="A1231">
        <f>ROW(Source!A1388)</f>
        <v>1388</v>
      </c>
      <c r="B1231">
        <v>33525518</v>
      </c>
      <c r="C1231">
        <v>35147298</v>
      </c>
      <c r="D1231">
        <v>29111476</v>
      </c>
      <c r="E1231">
        <v>1</v>
      </c>
      <c r="F1231">
        <v>1</v>
      </c>
      <c r="G1231">
        <v>1</v>
      </c>
      <c r="H1231">
        <v>3</v>
      </c>
      <c r="I1231" t="s">
        <v>469</v>
      </c>
      <c r="J1231" t="s">
        <v>471</v>
      </c>
      <c r="K1231" t="s">
        <v>470</v>
      </c>
      <c r="L1231">
        <v>1327</v>
      </c>
      <c r="N1231">
        <v>1005</v>
      </c>
      <c r="O1231" t="s">
        <v>184</v>
      </c>
      <c r="P1231" t="s">
        <v>184</v>
      </c>
      <c r="Q1231">
        <v>1</v>
      </c>
      <c r="W1231">
        <v>1</v>
      </c>
      <c r="X1231">
        <v>2108940755</v>
      </c>
      <c r="Y1231">
        <v>-212</v>
      </c>
      <c r="AA1231">
        <v>152.86000000000001</v>
      </c>
      <c r="AB1231">
        <v>0</v>
      </c>
      <c r="AC1231">
        <v>0</v>
      </c>
      <c r="AD1231">
        <v>0</v>
      </c>
      <c r="AE1231">
        <v>23.59</v>
      </c>
      <c r="AF1231">
        <v>0</v>
      </c>
      <c r="AG1231">
        <v>0</v>
      </c>
      <c r="AH1231">
        <v>0</v>
      </c>
      <c r="AI1231">
        <v>6.48</v>
      </c>
      <c r="AJ1231">
        <v>1</v>
      </c>
      <c r="AK1231">
        <v>1</v>
      </c>
      <c r="AL1231">
        <v>1</v>
      </c>
      <c r="AN1231">
        <v>0</v>
      </c>
      <c r="AO1231">
        <v>1</v>
      </c>
      <c r="AP1231">
        <v>0</v>
      </c>
      <c r="AQ1231">
        <v>0</v>
      </c>
      <c r="AR1231">
        <v>0</v>
      </c>
      <c r="AS1231" t="s">
        <v>3</v>
      </c>
      <c r="AT1231">
        <v>-212</v>
      </c>
      <c r="AU1231" t="s">
        <v>3</v>
      </c>
      <c r="AV1231">
        <v>0</v>
      </c>
      <c r="AW1231">
        <v>2</v>
      </c>
      <c r="AX1231">
        <v>35147310</v>
      </c>
      <c r="AY1231">
        <v>1</v>
      </c>
      <c r="AZ1231">
        <v>6144</v>
      </c>
      <c r="BA1231">
        <v>1211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X1231">
        <f>Y1231*Source!I1388</f>
        <v>-68.179199999999994</v>
      </c>
      <c r="CY1231">
        <f t="shared" si="113"/>
        <v>152.86000000000001</v>
      </c>
      <c r="CZ1231">
        <f t="shared" si="114"/>
        <v>23.59</v>
      </c>
      <c r="DA1231">
        <f t="shared" si="115"/>
        <v>6.48</v>
      </c>
      <c r="DB1231">
        <f t="shared" si="111"/>
        <v>-5001.08</v>
      </c>
      <c r="DC1231">
        <f t="shared" si="112"/>
        <v>0</v>
      </c>
    </row>
    <row r="1232" spans="1:107">
      <c r="A1232">
        <f>ROW(Source!A1388)</f>
        <v>1388</v>
      </c>
      <c r="B1232">
        <v>33525518</v>
      </c>
      <c r="C1232">
        <v>35147298</v>
      </c>
      <c r="D1232">
        <v>29114731</v>
      </c>
      <c r="E1232">
        <v>1</v>
      </c>
      <c r="F1232">
        <v>1</v>
      </c>
      <c r="G1232">
        <v>1</v>
      </c>
      <c r="H1232">
        <v>3</v>
      </c>
      <c r="I1232" t="s">
        <v>465</v>
      </c>
      <c r="J1232" t="s">
        <v>467</v>
      </c>
      <c r="K1232" t="s">
        <v>466</v>
      </c>
      <c r="L1232">
        <v>1354</v>
      </c>
      <c r="N1232">
        <v>1010</v>
      </c>
      <c r="O1232" t="s">
        <v>238</v>
      </c>
      <c r="P1232" t="s">
        <v>238</v>
      </c>
      <c r="Q1232">
        <v>1</v>
      </c>
      <c r="W1232">
        <v>1</v>
      </c>
      <c r="X1232">
        <v>-1463139681</v>
      </c>
      <c r="Y1232">
        <v>-480</v>
      </c>
      <c r="AA1232">
        <v>0.21</v>
      </c>
      <c r="AB1232">
        <v>0</v>
      </c>
      <c r="AC1232">
        <v>0</v>
      </c>
      <c r="AD1232">
        <v>0</v>
      </c>
      <c r="AE1232">
        <v>0.02</v>
      </c>
      <c r="AF1232">
        <v>0</v>
      </c>
      <c r="AG1232">
        <v>0</v>
      </c>
      <c r="AH1232">
        <v>0</v>
      </c>
      <c r="AI1232">
        <v>10.7</v>
      </c>
      <c r="AJ1232">
        <v>1</v>
      </c>
      <c r="AK1232">
        <v>1</v>
      </c>
      <c r="AL1232">
        <v>1</v>
      </c>
      <c r="AN1232">
        <v>0</v>
      </c>
      <c r="AO1232">
        <v>1</v>
      </c>
      <c r="AP1232">
        <v>0</v>
      </c>
      <c r="AQ1232">
        <v>0</v>
      </c>
      <c r="AR1232">
        <v>0</v>
      </c>
      <c r="AS1232" t="s">
        <v>3</v>
      </c>
      <c r="AT1232">
        <v>-480</v>
      </c>
      <c r="AU1232" t="s">
        <v>3</v>
      </c>
      <c r="AV1232">
        <v>0</v>
      </c>
      <c r="AW1232">
        <v>2</v>
      </c>
      <c r="AX1232">
        <v>35147311</v>
      </c>
      <c r="AY1232">
        <v>1</v>
      </c>
      <c r="AZ1232">
        <v>6144</v>
      </c>
      <c r="BA1232">
        <v>1212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X1232">
        <f>Y1232*Source!I1388</f>
        <v>-154.36799999999999</v>
      </c>
      <c r="CY1232">
        <f t="shared" si="113"/>
        <v>0.21</v>
      </c>
      <c r="CZ1232">
        <f t="shared" si="114"/>
        <v>0.02</v>
      </c>
      <c r="DA1232">
        <f t="shared" si="115"/>
        <v>10.7</v>
      </c>
      <c r="DB1232">
        <f t="shared" si="111"/>
        <v>-9.6</v>
      </c>
      <c r="DC1232">
        <f t="shared" si="112"/>
        <v>0</v>
      </c>
    </row>
    <row r="1233" spans="1:107">
      <c r="A1233">
        <f>ROW(Source!A1388)</f>
        <v>1388</v>
      </c>
      <c r="B1233">
        <v>33525518</v>
      </c>
      <c r="C1233">
        <v>35147298</v>
      </c>
      <c r="D1233">
        <v>29114741</v>
      </c>
      <c r="E1233">
        <v>1</v>
      </c>
      <c r="F1233">
        <v>1</v>
      </c>
      <c r="G1233">
        <v>1</v>
      </c>
      <c r="H1233">
        <v>3</v>
      </c>
      <c r="I1233" t="s">
        <v>461</v>
      </c>
      <c r="J1233" t="s">
        <v>463</v>
      </c>
      <c r="K1233" t="s">
        <v>462</v>
      </c>
      <c r="L1233">
        <v>1354</v>
      </c>
      <c r="N1233">
        <v>1010</v>
      </c>
      <c r="O1233" t="s">
        <v>238</v>
      </c>
      <c r="P1233" t="s">
        <v>238</v>
      </c>
      <c r="Q1233">
        <v>1</v>
      </c>
      <c r="W1233">
        <v>1</v>
      </c>
      <c r="X1233">
        <v>1899026822</v>
      </c>
      <c r="Y1233">
        <v>-735</v>
      </c>
      <c r="AA1233">
        <v>0.34</v>
      </c>
      <c r="AB1233">
        <v>0</v>
      </c>
      <c r="AC1233">
        <v>0</v>
      </c>
      <c r="AD1233">
        <v>0</v>
      </c>
      <c r="AE1233">
        <v>0.04</v>
      </c>
      <c r="AF1233">
        <v>0</v>
      </c>
      <c r="AG1233">
        <v>0</v>
      </c>
      <c r="AH1233">
        <v>0</v>
      </c>
      <c r="AI1233">
        <v>8.52</v>
      </c>
      <c r="AJ1233">
        <v>1</v>
      </c>
      <c r="AK1233">
        <v>1</v>
      </c>
      <c r="AL1233">
        <v>1</v>
      </c>
      <c r="AN1233">
        <v>0</v>
      </c>
      <c r="AO1233">
        <v>1</v>
      </c>
      <c r="AP1233">
        <v>0</v>
      </c>
      <c r="AQ1233">
        <v>0</v>
      </c>
      <c r="AR1233">
        <v>0</v>
      </c>
      <c r="AS1233" t="s">
        <v>3</v>
      </c>
      <c r="AT1233">
        <v>-735</v>
      </c>
      <c r="AU1233" t="s">
        <v>3</v>
      </c>
      <c r="AV1233">
        <v>0</v>
      </c>
      <c r="AW1233">
        <v>2</v>
      </c>
      <c r="AX1233">
        <v>35147312</v>
      </c>
      <c r="AY1233">
        <v>1</v>
      </c>
      <c r="AZ1233">
        <v>6144</v>
      </c>
      <c r="BA1233">
        <v>1213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X1233">
        <f>Y1233*Source!I1388</f>
        <v>-236.376</v>
      </c>
      <c r="CY1233">
        <f t="shared" si="113"/>
        <v>0.34</v>
      </c>
      <c r="CZ1233">
        <f t="shared" si="114"/>
        <v>0.04</v>
      </c>
      <c r="DA1233">
        <f t="shared" si="115"/>
        <v>8.52</v>
      </c>
      <c r="DB1233">
        <f t="shared" si="111"/>
        <v>-29.4</v>
      </c>
      <c r="DC1233">
        <f t="shared" si="112"/>
        <v>0</v>
      </c>
    </row>
    <row r="1234" spans="1:107">
      <c r="A1234">
        <f>ROW(Source!A1388)</f>
        <v>1388</v>
      </c>
      <c r="B1234">
        <v>33525518</v>
      </c>
      <c r="C1234">
        <v>35147298</v>
      </c>
      <c r="D1234">
        <v>29114742</v>
      </c>
      <c r="E1234">
        <v>1</v>
      </c>
      <c r="F1234">
        <v>1</v>
      </c>
      <c r="G1234">
        <v>1</v>
      </c>
      <c r="H1234">
        <v>3</v>
      </c>
      <c r="I1234" t="s">
        <v>457</v>
      </c>
      <c r="J1234" t="s">
        <v>459</v>
      </c>
      <c r="K1234" t="s">
        <v>458</v>
      </c>
      <c r="L1234">
        <v>1354</v>
      </c>
      <c r="N1234">
        <v>1010</v>
      </c>
      <c r="O1234" t="s">
        <v>238</v>
      </c>
      <c r="P1234" t="s">
        <v>238</v>
      </c>
      <c r="Q1234">
        <v>1</v>
      </c>
      <c r="W1234">
        <v>1</v>
      </c>
      <c r="X1234">
        <v>-1563417887</v>
      </c>
      <c r="Y1234">
        <v>-1855</v>
      </c>
      <c r="AA1234">
        <v>0.46</v>
      </c>
      <c r="AB1234">
        <v>0</v>
      </c>
      <c r="AC1234">
        <v>0</v>
      </c>
      <c r="AD1234">
        <v>0</v>
      </c>
      <c r="AE1234">
        <v>0.05</v>
      </c>
      <c r="AF1234">
        <v>0</v>
      </c>
      <c r="AG1234">
        <v>0</v>
      </c>
      <c r="AH1234">
        <v>0</v>
      </c>
      <c r="AI1234">
        <v>9.1199999999999992</v>
      </c>
      <c r="AJ1234">
        <v>1</v>
      </c>
      <c r="AK1234">
        <v>1</v>
      </c>
      <c r="AL1234">
        <v>1</v>
      </c>
      <c r="AN1234">
        <v>0</v>
      </c>
      <c r="AO1234">
        <v>1</v>
      </c>
      <c r="AP1234">
        <v>0</v>
      </c>
      <c r="AQ1234">
        <v>0</v>
      </c>
      <c r="AR1234">
        <v>0</v>
      </c>
      <c r="AS1234" t="s">
        <v>3</v>
      </c>
      <c r="AT1234">
        <v>-1855</v>
      </c>
      <c r="AU1234" t="s">
        <v>3</v>
      </c>
      <c r="AV1234">
        <v>0</v>
      </c>
      <c r="AW1234">
        <v>2</v>
      </c>
      <c r="AX1234">
        <v>35147313</v>
      </c>
      <c r="AY1234">
        <v>1</v>
      </c>
      <c r="AZ1234">
        <v>6144</v>
      </c>
      <c r="BA1234">
        <v>1214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X1234">
        <f>Y1234*Source!I1388</f>
        <v>-596.56799999999998</v>
      </c>
      <c r="CY1234">
        <f t="shared" si="113"/>
        <v>0.46</v>
      </c>
      <c r="CZ1234">
        <f t="shared" si="114"/>
        <v>0.05</v>
      </c>
      <c r="DA1234">
        <f t="shared" si="115"/>
        <v>9.1199999999999992</v>
      </c>
      <c r="DB1234">
        <f t="shared" si="111"/>
        <v>-92.75</v>
      </c>
      <c r="DC1234">
        <f t="shared" si="112"/>
        <v>0</v>
      </c>
    </row>
    <row r="1235" spans="1:107">
      <c r="A1235">
        <f>ROW(Source!A1388)</f>
        <v>1388</v>
      </c>
      <c r="B1235">
        <v>33525518</v>
      </c>
      <c r="C1235">
        <v>35147298</v>
      </c>
      <c r="D1235">
        <v>29114482</v>
      </c>
      <c r="E1235">
        <v>1</v>
      </c>
      <c r="F1235">
        <v>1</v>
      </c>
      <c r="G1235">
        <v>1</v>
      </c>
      <c r="H1235">
        <v>3</v>
      </c>
      <c r="I1235" t="s">
        <v>453</v>
      </c>
      <c r="J1235" t="s">
        <v>455</v>
      </c>
      <c r="K1235" t="s">
        <v>454</v>
      </c>
      <c r="L1235">
        <v>1354</v>
      </c>
      <c r="N1235">
        <v>1010</v>
      </c>
      <c r="O1235" t="s">
        <v>238</v>
      </c>
      <c r="P1235" t="s">
        <v>238</v>
      </c>
      <c r="Q1235">
        <v>1</v>
      </c>
      <c r="W1235">
        <v>1</v>
      </c>
      <c r="X1235">
        <v>-520920930</v>
      </c>
      <c r="Y1235">
        <v>-335</v>
      </c>
      <c r="AA1235">
        <v>0.32</v>
      </c>
      <c r="AB1235">
        <v>0</v>
      </c>
      <c r="AC1235">
        <v>0</v>
      </c>
      <c r="AD1235">
        <v>0</v>
      </c>
      <c r="AE1235">
        <v>7.0000000000000007E-2</v>
      </c>
      <c r="AF1235">
        <v>0</v>
      </c>
      <c r="AG1235">
        <v>0</v>
      </c>
      <c r="AH1235">
        <v>0</v>
      </c>
      <c r="AI1235">
        <v>4.59</v>
      </c>
      <c r="AJ1235">
        <v>1</v>
      </c>
      <c r="AK1235">
        <v>1</v>
      </c>
      <c r="AL1235">
        <v>1</v>
      </c>
      <c r="AN1235">
        <v>0</v>
      </c>
      <c r="AO1235">
        <v>1</v>
      </c>
      <c r="AP1235">
        <v>0</v>
      </c>
      <c r="AQ1235">
        <v>0</v>
      </c>
      <c r="AR1235">
        <v>0</v>
      </c>
      <c r="AS1235" t="s">
        <v>3</v>
      </c>
      <c r="AT1235">
        <v>-335</v>
      </c>
      <c r="AU1235" t="s">
        <v>3</v>
      </c>
      <c r="AV1235">
        <v>0</v>
      </c>
      <c r="AW1235">
        <v>2</v>
      </c>
      <c r="AX1235">
        <v>35147314</v>
      </c>
      <c r="AY1235">
        <v>1</v>
      </c>
      <c r="AZ1235">
        <v>6144</v>
      </c>
      <c r="BA1235">
        <v>1215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X1235">
        <f>Y1235*Source!I1388</f>
        <v>-107.736</v>
      </c>
      <c r="CY1235">
        <f t="shared" si="113"/>
        <v>0.32</v>
      </c>
      <c r="CZ1235">
        <f t="shared" si="114"/>
        <v>7.0000000000000007E-2</v>
      </c>
      <c r="DA1235">
        <f t="shared" si="115"/>
        <v>4.59</v>
      </c>
      <c r="DB1235">
        <f t="shared" si="111"/>
        <v>-23.45</v>
      </c>
      <c r="DC1235">
        <f t="shared" si="112"/>
        <v>0</v>
      </c>
    </row>
    <row r="1236" spans="1:107">
      <c r="A1236">
        <f>ROW(Source!A1388)</f>
        <v>1388</v>
      </c>
      <c r="B1236">
        <v>33525518</v>
      </c>
      <c r="C1236">
        <v>35147298</v>
      </c>
      <c r="D1236">
        <v>29129587</v>
      </c>
      <c r="E1236">
        <v>1</v>
      </c>
      <c r="F1236">
        <v>1</v>
      </c>
      <c r="G1236">
        <v>1</v>
      </c>
      <c r="H1236">
        <v>3</v>
      </c>
      <c r="I1236" t="s">
        <v>449</v>
      </c>
      <c r="J1236" t="s">
        <v>451</v>
      </c>
      <c r="K1236" t="s">
        <v>450</v>
      </c>
      <c r="L1236">
        <v>1301</v>
      </c>
      <c r="N1236">
        <v>1003</v>
      </c>
      <c r="O1236" t="s">
        <v>174</v>
      </c>
      <c r="P1236" t="s">
        <v>174</v>
      </c>
      <c r="Q1236">
        <v>1</v>
      </c>
      <c r="W1236">
        <v>1</v>
      </c>
      <c r="X1236">
        <v>-1491213163</v>
      </c>
      <c r="Y1236">
        <v>-77</v>
      </c>
      <c r="AA1236">
        <v>36.950000000000003</v>
      </c>
      <c r="AB1236">
        <v>0</v>
      </c>
      <c r="AC1236">
        <v>0</v>
      </c>
      <c r="AD1236">
        <v>0</v>
      </c>
      <c r="AE1236">
        <v>4.18</v>
      </c>
      <c r="AF1236">
        <v>0</v>
      </c>
      <c r="AG1236">
        <v>0</v>
      </c>
      <c r="AH1236">
        <v>0</v>
      </c>
      <c r="AI1236">
        <v>8.84</v>
      </c>
      <c r="AJ1236">
        <v>1</v>
      </c>
      <c r="AK1236">
        <v>1</v>
      </c>
      <c r="AL1236">
        <v>1</v>
      </c>
      <c r="AN1236">
        <v>0</v>
      </c>
      <c r="AO1236">
        <v>1</v>
      </c>
      <c r="AP1236">
        <v>0</v>
      </c>
      <c r="AQ1236">
        <v>0</v>
      </c>
      <c r="AR1236">
        <v>0</v>
      </c>
      <c r="AS1236" t="s">
        <v>3</v>
      </c>
      <c r="AT1236">
        <v>-77</v>
      </c>
      <c r="AU1236" t="s">
        <v>3</v>
      </c>
      <c r="AV1236">
        <v>0</v>
      </c>
      <c r="AW1236">
        <v>2</v>
      </c>
      <c r="AX1236">
        <v>35147315</v>
      </c>
      <c r="AY1236">
        <v>1</v>
      </c>
      <c r="AZ1236">
        <v>6144</v>
      </c>
      <c r="BA1236">
        <v>1216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X1236">
        <f>Y1236*Source!I1388</f>
        <v>-24.763200000000001</v>
      </c>
      <c r="CY1236">
        <f t="shared" si="113"/>
        <v>36.950000000000003</v>
      </c>
      <c r="CZ1236">
        <f t="shared" si="114"/>
        <v>4.18</v>
      </c>
      <c r="DA1236">
        <f t="shared" si="115"/>
        <v>8.84</v>
      </c>
      <c r="DB1236">
        <f t="shared" si="111"/>
        <v>-321.86</v>
      </c>
      <c r="DC1236">
        <f t="shared" si="112"/>
        <v>0</v>
      </c>
    </row>
    <row r="1237" spans="1:107">
      <c r="A1237">
        <f>ROW(Source!A1388)</f>
        <v>1388</v>
      </c>
      <c r="B1237">
        <v>33525518</v>
      </c>
      <c r="C1237">
        <v>35147298</v>
      </c>
      <c r="D1237">
        <v>29129600</v>
      </c>
      <c r="E1237">
        <v>1</v>
      </c>
      <c r="F1237">
        <v>1</v>
      </c>
      <c r="G1237">
        <v>1</v>
      </c>
      <c r="H1237">
        <v>3</v>
      </c>
      <c r="I1237" t="s">
        <v>905</v>
      </c>
      <c r="J1237" t="s">
        <v>906</v>
      </c>
      <c r="K1237" t="s">
        <v>907</v>
      </c>
      <c r="L1237">
        <v>1301</v>
      </c>
      <c r="N1237">
        <v>1003</v>
      </c>
      <c r="O1237" t="s">
        <v>174</v>
      </c>
      <c r="P1237" t="s">
        <v>174</v>
      </c>
      <c r="Q1237">
        <v>1</v>
      </c>
      <c r="W1237">
        <v>1</v>
      </c>
      <c r="X1237">
        <v>-382412684</v>
      </c>
      <c r="Y1237">
        <v>236</v>
      </c>
      <c r="AA1237">
        <v>41.73</v>
      </c>
      <c r="AB1237">
        <v>0</v>
      </c>
      <c r="AC1237">
        <v>0</v>
      </c>
      <c r="AD1237">
        <v>0</v>
      </c>
      <c r="AE1237">
        <v>5.74</v>
      </c>
      <c r="AF1237">
        <v>0</v>
      </c>
      <c r="AG1237">
        <v>0</v>
      </c>
      <c r="AH1237">
        <v>0</v>
      </c>
      <c r="AI1237">
        <v>7.27</v>
      </c>
      <c r="AJ1237">
        <v>1</v>
      </c>
      <c r="AK1237">
        <v>1</v>
      </c>
      <c r="AL1237">
        <v>1</v>
      </c>
      <c r="AN1237">
        <v>0</v>
      </c>
      <c r="AO1237">
        <v>1</v>
      </c>
      <c r="AP1237">
        <v>0</v>
      </c>
      <c r="AQ1237">
        <v>0</v>
      </c>
      <c r="AR1237">
        <v>0</v>
      </c>
      <c r="AS1237" t="s">
        <v>3</v>
      </c>
      <c r="AT1237">
        <v>236</v>
      </c>
      <c r="AU1237" t="s">
        <v>3</v>
      </c>
      <c r="AV1237">
        <v>0</v>
      </c>
      <c r="AW1237">
        <v>2</v>
      </c>
      <c r="AX1237">
        <v>35147316</v>
      </c>
      <c r="AY1237">
        <v>1</v>
      </c>
      <c r="AZ1237">
        <v>0</v>
      </c>
      <c r="BA1237">
        <v>1217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X1237">
        <f>Y1237*Source!I1388</f>
        <v>75.897599999999997</v>
      </c>
      <c r="CY1237">
        <f t="shared" si="113"/>
        <v>41.73</v>
      </c>
      <c r="CZ1237">
        <f t="shared" si="114"/>
        <v>5.74</v>
      </c>
      <c r="DA1237">
        <f t="shared" si="115"/>
        <v>7.27</v>
      </c>
      <c r="DB1237">
        <f t="shared" si="111"/>
        <v>1354.64</v>
      </c>
      <c r="DC1237">
        <f t="shared" si="112"/>
        <v>0</v>
      </c>
    </row>
    <row r="1238" spans="1:107">
      <c r="A1238">
        <f>ROW(Source!A1388)</f>
        <v>1388</v>
      </c>
      <c r="B1238">
        <v>33525518</v>
      </c>
      <c r="C1238">
        <v>35147298</v>
      </c>
      <c r="D1238">
        <v>29129634</v>
      </c>
      <c r="E1238">
        <v>1</v>
      </c>
      <c r="F1238">
        <v>1</v>
      </c>
      <c r="G1238">
        <v>1</v>
      </c>
      <c r="H1238">
        <v>3</v>
      </c>
      <c r="I1238" t="s">
        <v>445</v>
      </c>
      <c r="J1238" t="s">
        <v>447</v>
      </c>
      <c r="K1238" t="s">
        <v>446</v>
      </c>
      <c r="L1238">
        <v>1301</v>
      </c>
      <c r="N1238">
        <v>1003</v>
      </c>
      <c r="O1238" t="s">
        <v>174</v>
      </c>
      <c r="P1238" t="s">
        <v>174</v>
      </c>
      <c r="Q1238">
        <v>1</v>
      </c>
      <c r="W1238">
        <v>1</v>
      </c>
      <c r="X1238">
        <v>-234707112</v>
      </c>
      <c r="Y1238">
        <v>-46</v>
      </c>
      <c r="AA1238">
        <v>37.020000000000003</v>
      </c>
      <c r="AB1238">
        <v>0</v>
      </c>
      <c r="AC1238">
        <v>0</v>
      </c>
      <c r="AD1238">
        <v>0</v>
      </c>
      <c r="AE1238">
        <v>3.32</v>
      </c>
      <c r="AF1238">
        <v>0</v>
      </c>
      <c r="AG1238">
        <v>0</v>
      </c>
      <c r="AH1238">
        <v>0</v>
      </c>
      <c r="AI1238">
        <v>11.15</v>
      </c>
      <c r="AJ1238">
        <v>1</v>
      </c>
      <c r="AK1238">
        <v>1</v>
      </c>
      <c r="AL1238">
        <v>1</v>
      </c>
      <c r="AN1238">
        <v>0</v>
      </c>
      <c r="AO1238">
        <v>1</v>
      </c>
      <c r="AP1238">
        <v>0</v>
      </c>
      <c r="AQ1238">
        <v>0</v>
      </c>
      <c r="AR1238">
        <v>0</v>
      </c>
      <c r="AS1238" t="s">
        <v>3</v>
      </c>
      <c r="AT1238">
        <v>-46</v>
      </c>
      <c r="AU1238" t="s">
        <v>3</v>
      </c>
      <c r="AV1238">
        <v>0</v>
      </c>
      <c r="AW1238">
        <v>2</v>
      </c>
      <c r="AX1238">
        <v>35147317</v>
      </c>
      <c r="AY1238">
        <v>1</v>
      </c>
      <c r="AZ1238">
        <v>6144</v>
      </c>
      <c r="BA1238">
        <v>1218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X1238">
        <f>Y1238*Source!I1388</f>
        <v>-14.7936</v>
      </c>
      <c r="CY1238">
        <f t="shared" si="113"/>
        <v>37.020000000000003</v>
      </c>
      <c r="CZ1238">
        <f t="shared" si="114"/>
        <v>3.32</v>
      </c>
      <c r="DA1238">
        <f t="shared" si="115"/>
        <v>11.15</v>
      </c>
      <c r="DB1238">
        <f t="shared" si="111"/>
        <v>-152.72</v>
      </c>
      <c r="DC1238">
        <f t="shared" si="112"/>
        <v>0</v>
      </c>
    </row>
    <row r="1239" spans="1:107">
      <c r="A1239">
        <f>ROW(Source!A1388)</f>
        <v>1388</v>
      </c>
      <c r="B1239">
        <v>33525518</v>
      </c>
      <c r="C1239">
        <v>35147298</v>
      </c>
      <c r="D1239">
        <v>29129683</v>
      </c>
      <c r="E1239">
        <v>1</v>
      </c>
      <c r="F1239">
        <v>1</v>
      </c>
      <c r="G1239">
        <v>1</v>
      </c>
      <c r="H1239">
        <v>3</v>
      </c>
      <c r="I1239" t="s">
        <v>442</v>
      </c>
      <c r="J1239" t="s">
        <v>444</v>
      </c>
      <c r="K1239" t="s">
        <v>443</v>
      </c>
      <c r="L1239">
        <v>1354</v>
      </c>
      <c r="N1239">
        <v>1010</v>
      </c>
      <c r="O1239" t="s">
        <v>238</v>
      </c>
      <c r="P1239" t="s">
        <v>238</v>
      </c>
      <c r="Q1239">
        <v>1</v>
      </c>
      <c r="W1239">
        <v>1</v>
      </c>
      <c r="X1239">
        <v>1800452198</v>
      </c>
      <c r="Y1239">
        <v>-240</v>
      </c>
      <c r="AA1239">
        <v>5.89</v>
      </c>
      <c r="AB1239">
        <v>0</v>
      </c>
      <c r="AC1239">
        <v>0</v>
      </c>
      <c r="AD1239">
        <v>0</v>
      </c>
      <c r="AE1239">
        <v>0.71</v>
      </c>
      <c r="AF1239">
        <v>0</v>
      </c>
      <c r="AG1239">
        <v>0</v>
      </c>
      <c r="AH1239">
        <v>0</v>
      </c>
      <c r="AI1239">
        <v>8.2899999999999991</v>
      </c>
      <c r="AJ1239">
        <v>1</v>
      </c>
      <c r="AK1239">
        <v>1</v>
      </c>
      <c r="AL1239">
        <v>1</v>
      </c>
      <c r="AN1239">
        <v>0</v>
      </c>
      <c r="AO1239">
        <v>1</v>
      </c>
      <c r="AP1239">
        <v>0</v>
      </c>
      <c r="AQ1239">
        <v>0</v>
      </c>
      <c r="AR1239">
        <v>0</v>
      </c>
      <c r="AS1239" t="s">
        <v>3</v>
      </c>
      <c r="AT1239">
        <v>-240</v>
      </c>
      <c r="AU1239" t="s">
        <v>3</v>
      </c>
      <c r="AV1239">
        <v>0</v>
      </c>
      <c r="AW1239">
        <v>2</v>
      </c>
      <c r="AX1239">
        <v>35147318</v>
      </c>
      <c r="AY1239">
        <v>1</v>
      </c>
      <c r="AZ1239">
        <v>6144</v>
      </c>
      <c r="BA1239">
        <v>1219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X1239">
        <f>Y1239*Source!I1388</f>
        <v>-77.183999999999997</v>
      </c>
      <c r="CY1239">
        <f t="shared" si="113"/>
        <v>5.89</v>
      </c>
      <c r="CZ1239">
        <f t="shared" si="114"/>
        <v>0.71</v>
      </c>
      <c r="DA1239">
        <f t="shared" si="115"/>
        <v>8.2899999999999991</v>
      </c>
      <c r="DB1239">
        <f t="shared" si="111"/>
        <v>-170.4</v>
      </c>
      <c r="DC1239">
        <f t="shared" si="112"/>
        <v>0</v>
      </c>
    </row>
    <row r="1240" spans="1:107">
      <c r="A1240">
        <f>ROW(Source!A1404)</f>
        <v>1404</v>
      </c>
      <c r="B1240">
        <v>33525518</v>
      </c>
      <c r="C1240">
        <v>34979768</v>
      </c>
      <c r="D1240">
        <v>18410572</v>
      </c>
      <c r="E1240">
        <v>1</v>
      </c>
      <c r="F1240">
        <v>1</v>
      </c>
      <c r="G1240">
        <v>1</v>
      </c>
      <c r="H1240">
        <v>1</v>
      </c>
      <c r="I1240" t="s">
        <v>793</v>
      </c>
      <c r="J1240" t="s">
        <v>3</v>
      </c>
      <c r="K1240" t="s">
        <v>794</v>
      </c>
      <c r="L1240">
        <v>1369</v>
      </c>
      <c r="N1240">
        <v>1013</v>
      </c>
      <c r="O1240" t="s">
        <v>579</v>
      </c>
      <c r="P1240" t="s">
        <v>579</v>
      </c>
      <c r="Q1240">
        <v>1</v>
      </c>
      <c r="W1240">
        <v>0</v>
      </c>
      <c r="X1240">
        <v>-546915240</v>
      </c>
      <c r="Y1240">
        <v>43.56</v>
      </c>
      <c r="AA1240">
        <v>0</v>
      </c>
      <c r="AB1240">
        <v>0</v>
      </c>
      <c r="AC1240">
        <v>0</v>
      </c>
      <c r="AD1240">
        <v>248.48</v>
      </c>
      <c r="AE1240">
        <v>0</v>
      </c>
      <c r="AF1240">
        <v>0</v>
      </c>
      <c r="AG1240">
        <v>0</v>
      </c>
      <c r="AH1240">
        <v>248.48</v>
      </c>
      <c r="AI1240">
        <v>1</v>
      </c>
      <c r="AJ1240">
        <v>1</v>
      </c>
      <c r="AK1240">
        <v>1</v>
      </c>
      <c r="AL1240">
        <v>1</v>
      </c>
      <c r="AN1240">
        <v>0</v>
      </c>
      <c r="AO1240">
        <v>1</v>
      </c>
      <c r="AP1240">
        <v>0</v>
      </c>
      <c r="AQ1240">
        <v>0</v>
      </c>
      <c r="AR1240">
        <v>0</v>
      </c>
      <c r="AS1240" t="s">
        <v>3</v>
      </c>
      <c r="AT1240">
        <v>43.56</v>
      </c>
      <c r="AU1240" t="s">
        <v>3</v>
      </c>
      <c r="AV1240">
        <v>1</v>
      </c>
      <c r="AW1240">
        <v>2</v>
      </c>
      <c r="AX1240">
        <v>34979949</v>
      </c>
      <c r="AY1240">
        <v>1</v>
      </c>
      <c r="AZ1240">
        <v>0</v>
      </c>
      <c r="BA1240">
        <v>1220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X1240">
        <f>Y1240*Source!I1404</f>
        <v>14.008896</v>
      </c>
      <c r="CY1240">
        <f>AD1240</f>
        <v>248.48</v>
      </c>
      <c r="CZ1240">
        <f>AH1240</f>
        <v>248.48</v>
      </c>
      <c r="DA1240">
        <f>AL1240</f>
        <v>1</v>
      </c>
      <c r="DB1240">
        <f t="shared" si="111"/>
        <v>10823.79</v>
      </c>
      <c r="DC1240">
        <f t="shared" si="112"/>
        <v>0</v>
      </c>
    </row>
    <row r="1241" spans="1:107">
      <c r="A1241">
        <f>ROW(Source!A1404)</f>
        <v>1404</v>
      </c>
      <c r="B1241">
        <v>33525518</v>
      </c>
      <c r="C1241">
        <v>34979768</v>
      </c>
      <c r="D1241">
        <v>121548</v>
      </c>
      <c r="E1241">
        <v>1</v>
      </c>
      <c r="F1241">
        <v>1</v>
      </c>
      <c r="G1241">
        <v>1</v>
      </c>
      <c r="H1241">
        <v>1</v>
      </c>
      <c r="I1241" t="s">
        <v>30</v>
      </c>
      <c r="J1241" t="s">
        <v>3</v>
      </c>
      <c r="K1241" t="s">
        <v>580</v>
      </c>
      <c r="L1241">
        <v>608254</v>
      </c>
      <c r="N1241">
        <v>1013</v>
      </c>
      <c r="O1241" t="s">
        <v>581</v>
      </c>
      <c r="P1241" t="s">
        <v>581</v>
      </c>
      <c r="Q1241">
        <v>1</v>
      </c>
      <c r="W1241">
        <v>0</v>
      </c>
      <c r="X1241">
        <v>-185737400</v>
      </c>
      <c r="Y1241">
        <v>0.02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1</v>
      </c>
      <c r="AJ1241">
        <v>1</v>
      </c>
      <c r="AK1241">
        <v>1</v>
      </c>
      <c r="AL1241">
        <v>1</v>
      </c>
      <c r="AN1241">
        <v>0</v>
      </c>
      <c r="AO1241">
        <v>1</v>
      </c>
      <c r="AP1241">
        <v>0</v>
      </c>
      <c r="AQ1241">
        <v>0</v>
      </c>
      <c r="AR1241">
        <v>0</v>
      </c>
      <c r="AS1241" t="s">
        <v>3</v>
      </c>
      <c r="AT1241">
        <v>0.02</v>
      </c>
      <c r="AU1241" t="s">
        <v>3</v>
      </c>
      <c r="AV1241">
        <v>2</v>
      </c>
      <c r="AW1241">
        <v>2</v>
      </c>
      <c r="AX1241">
        <v>34979950</v>
      </c>
      <c r="AY1241">
        <v>1</v>
      </c>
      <c r="AZ1241">
        <v>0</v>
      </c>
      <c r="BA1241">
        <v>1221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X1241">
        <f>Y1241*Source!I1404</f>
        <v>6.4320000000000002E-3</v>
      </c>
      <c r="CY1241">
        <f>AD1241</f>
        <v>0</v>
      </c>
      <c r="CZ1241">
        <f>AH1241</f>
        <v>0</v>
      </c>
      <c r="DA1241">
        <f>AL1241</f>
        <v>1</v>
      </c>
      <c r="DB1241">
        <f t="shared" si="111"/>
        <v>0</v>
      </c>
      <c r="DC1241">
        <f t="shared" si="112"/>
        <v>0</v>
      </c>
    </row>
    <row r="1242" spans="1:107">
      <c r="A1242">
        <f>ROW(Source!A1404)</f>
        <v>1404</v>
      </c>
      <c r="B1242">
        <v>33525518</v>
      </c>
      <c r="C1242">
        <v>34979768</v>
      </c>
      <c r="D1242">
        <v>29172554</v>
      </c>
      <c r="E1242">
        <v>1</v>
      </c>
      <c r="F1242">
        <v>1</v>
      </c>
      <c r="G1242">
        <v>1</v>
      </c>
      <c r="H1242">
        <v>2</v>
      </c>
      <c r="I1242" t="s">
        <v>752</v>
      </c>
      <c r="J1242" t="s">
        <v>798</v>
      </c>
      <c r="K1242" t="s">
        <v>754</v>
      </c>
      <c r="L1242">
        <v>1368</v>
      </c>
      <c r="N1242">
        <v>1011</v>
      </c>
      <c r="O1242" t="s">
        <v>585</v>
      </c>
      <c r="P1242" t="s">
        <v>585</v>
      </c>
      <c r="Q1242">
        <v>1</v>
      </c>
      <c r="W1242">
        <v>0</v>
      </c>
      <c r="X1242">
        <v>-227040401</v>
      </c>
      <c r="Y1242">
        <v>0.02</v>
      </c>
      <c r="AA1242">
        <v>0</v>
      </c>
      <c r="AB1242">
        <v>411.3</v>
      </c>
      <c r="AC1242">
        <v>367.72</v>
      </c>
      <c r="AD1242">
        <v>0</v>
      </c>
      <c r="AE1242">
        <v>0</v>
      </c>
      <c r="AF1242">
        <v>27.66</v>
      </c>
      <c r="AG1242">
        <v>11.6</v>
      </c>
      <c r="AH1242">
        <v>0</v>
      </c>
      <c r="AI1242">
        <v>1</v>
      </c>
      <c r="AJ1242">
        <v>14.87</v>
      </c>
      <c r="AK1242">
        <v>31.7</v>
      </c>
      <c r="AL1242">
        <v>1</v>
      </c>
      <c r="AN1242">
        <v>0</v>
      </c>
      <c r="AO1242">
        <v>1</v>
      </c>
      <c r="AP1242">
        <v>0</v>
      </c>
      <c r="AQ1242">
        <v>0</v>
      </c>
      <c r="AR1242">
        <v>0</v>
      </c>
      <c r="AS1242" t="s">
        <v>3</v>
      </c>
      <c r="AT1242">
        <v>0.02</v>
      </c>
      <c r="AU1242" t="s">
        <v>3</v>
      </c>
      <c r="AV1242">
        <v>0</v>
      </c>
      <c r="AW1242">
        <v>2</v>
      </c>
      <c r="AX1242">
        <v>34979951</v>
      </c>
      <c r="AY1242">
        <v>1</v>
      </c>
      <c r="AZ1242">
        <v>0</v>
      </c>
      <c r="BA1242">
        <v>1222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X1242">
        <f>Y1242*Source!I1404</f>
        <v>6.4320000000000002E-3</v>
      </c>
      <c r="CY1242">
        <f>AB1242</f>
        <v>411.3</v>
      </c>
      <c r="CZ1242">
        <f>AF1242</f>
        <v>27.66</v>
      </c>
      <c r="DA1242">
        <f>AJ1242</f>
        <v>14.87</v>
      </c>
      <c r="DB1242">
        <f t="shared" si="111"/>
        <v>0.55000000000000004</v>
      </c>
      <c r="DC1242">
        <f t="shared" si="112"/>
        <v>0.23</v>
      </c>
    </row>
    <row r="1243" spans="1:107">
      <c r="A1243">
        <f>ROW(Source!A1404)</f>
        <v>1404</v>
      </c>
      <c r="B1243">
        <v>33525518</v>
      </c>
      <c r="C1243">
        <v>34979768</v>
      </c>
      <c r="D1243">
        <v>29174913</v>
      </c>
      <c r="E1243">
        <v>1</v>
      </c>
      <c r="F1243">
        <v>1</v>
      </c>
      <c r="G1243">
        <v>1</v>
      </c>
      <c r="H1243">
        <v>2</v>
      </c>
      <c r="I1243" t="s">
        <v>606</v>
      </c>
      <c r="J1243" t="s">
        <v>607</v>
      </c>
      <c r="K1243" t="s">
        <v>608</v>
      </c>
      <c r="L1243">
        <v>1368</v>
      </c>
      <c r="N1243">
        <v>1011</v>
      </c>
      <c r="O1243" t="s">
        <v>585</v>
      </c>
      <c r="P1243" t="s">
        <v>585</v>
      </c>
      <c r="Q1243">
        <v>1</v>
      </c>
      <c r="W1243">
        <v>0</v>
      </c>
      <c r="X1243">
        <v>458544584</v>
      </c>
      <c r="Y1243">
        <v>0.15</v>
      </c>
      <c r="AA1243">
        <v>0</v>
      </c>
      <c r="AB1243">
        <v>908.31</v>
      </c>
      <c r="AC1243">
        <v>367.72</v>
      </c>
      <c r="AD1243">
        <v>0</v>
      </c>
      <c r="AE1243">
        <v>0</v>
      </c>
      <c r="AF1243">
        <v>87.17</v>
      </c>
      <c r="AG1243">
        <v>11.6</v>
      </c>
      <c r="AH1243">
        <v>0</v>
      </c>
      <c r="AI1243">
        <v>1</v>
      </c>
      <c r="AJ1243">
        <v>10.42</v>
      </c>
      <c r="AK1243">
        <v>31.7</v>
      </c>
      <c r="AL1243">
        <v>1</v>
      </c>
      <c r="AN1243">
        <v>0</v>
      </c>
      <c r="AO1243">
        <v>1</v>
      </c>
      <c r="AP1243">
        <v>0</v>
      </c>
      <c r="AQ1243">
        <v>0</v>
      </c>
      <c r="AR1243">
        <v>0</v>
      </c>
      <c r="AS1243" t="s">
        <v>3</v>
      </c>
      <c r="AT1243">
        <v>0.15</v>
      </c>
      <c r="AU1243" t="s">
        <v>3</v>
      </c>
      <c r="AV1243">
        <v>0</v>
      </c>
      <c r="AW1243">
        <v>2</v>
      </c>
      <c r="AX1243">
        <v>34979952</v>
      </c>
      <c r="AY1243">
        <v>1</v>
      </c>
      <c r="AZ1243">
        <v>0</v>
      </c>
      <c r="BA1243">
        <v>1223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X1243">
        <f>Y1243*Source!I1404</f>
        <v>4.8239999999999998E-2</v>
      </c>
      <c r="CY1243">
        <f>AB1243</f>
        <v>908.31</v>
      </c>
      <c r="CZ1243">
        <f>AF1243</f>
        <v>87.17</v>
      </c>
      <c r="DA1243">
        <f>AJ1243</f>
        <v>10.42</v>
      </c>
      <c r="DB1243">
        <f t="shared" si="111"/>
        <v>13.08</v>
      </c>
      <c r="DC1243">
        <f t="shared" si="112"/>
        <v>1.74</v>
      </c>
    </row>
    <row r="1244" spans="1:107">
      <c r="A1244">
        <f>ROW(Source!A1404)</f>
        <v>1404</v>
      </c>
      <c r="B1244">
        <v>33525518</v>
      </c>
      <c r="C1244">
        <v>34979768</v>
      </c>
      <c r="D1244">
        <v>29107779</v>
      </c>
      <c r="E1244">
        <v>1</v>
      </c>
      <c r="F1244">
        <v>1</v>
      </c>
      <c r="G1244">
        <v>1</v>
      </c>
      <c r="H1244">
        <v>3</v>
      </c>
      <c r="I1244" t="s">
        <v>746</v>
      </c>
      <c r="J1244" t="s">
        <v>747</v>
      </c>
      <c r="K1244" t="s">
        <v>748</v>
      </c>
      <c r="L1244">
        <v>1327</v>
      </c>
      <c r="N1244">
        <v>1005</v>
      </c>
      <c r="O1244" t="s">
        <v>184</v>
      </c>
      <c r="P1244" t="s">
        <v>184</v>
      </c>
      <c r="Q1244">
        <v>1</v>
      </c>
      <c r="W1244">
        <v>0</v>
      </c>
      <c r="X1244">
        <v>2125256490</v>
      </c>
      <c r="Y1244">
        <v>0.84</v>
      </c>
      <c r="AA1244">
        <v>203.19</v>
      </c>
      <c r="AB1244">
        <v>0</v>
      </c>
      <c r="AC1244">
        <v>0</v>
      </c>
      <c r="AD1244">
        <v>0</v>
      </c>
      <c r="AE1244">
        <v>72.31</v>
      </c>
      <c r="AF1244">
        <v>0</v>
      </c>
      <c r="AG1244">
        <v>0</v>
      </c>
      <c r="AH1244">
        <v>0</v>
      </c>
      <c r="AI1244">
        <v>2.81</v>
      </c>
      <c r="AJ1244">
        <v>1</v>
      </c>
      <c r="AK1244">
        <v>1</v>
      </c>
      <c r="AL1244">
        <v>1</v>
      </c>
      <c r="AN1244">
        <v>0</v>
      </c>
      <c r="AO1244">
        <v>1</v>
      </c>
      <c r="AP1244">
        <v>0</v>
      </c>
      <c r="AQ1244">
        <v>0</v>
      </c>
      <c r="AR1244">
        <v>0</v>
      </c>
      <c r="AS1244" t="s">
        <v>3</v>
      </c>
      <c r="AT1244">
        <v>0.84</v>
      </c>
      <c r="AU1244" t="s">
        <v>3</v>
      </c>
      <c r="AV1244">
        <v>0</v>
      </c>
      <c r="AW1244">
        <v>2</v>
      </c>
      <c r="AX1244">
        <v>34979953</v>
      </c>
      <c r="AY1244">
        <v>1</v>
      </c>
      <c r="AZ1244">
        <v>0</v>
      </c>
      <c r="BA1244">
        <v>1224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X1244">
        <f>Y1244*Source!I1404</f>
        <v>0.270144</v>
      </c>
      <c r="CY1244">
        <f>AA1244</f>
        <v>203.19</v>
      </c>
      <c r="CZ1244">
        <f>AE1244</f>
        <v>72.31</v>
      </c>
      <c r="DA1244">
        <f>AI1244</f>
        <v>2.81</v>
      </c>
      <c r="DB1244">
        <f t="shared" si="111"/>
        <v>60.74</v>
      </c>
      <c r="DC1244">
        <f t="shared" si="112"/>
        <v>0</v>
      </c>
    </row>
    <row r="1245" spans="1:107">
      <c r="A1245">
        <f>ROW(Source!A1404)</f>
        <v>1404</v>
      </c>
      <c r="B1245">
        <v>33525518</v>
      </c>
      <c r="C1245">
        <v>34979768</v>
      </c>
      <c r="D1245">
        <v>29107800</v>
      </c>
      <c r="E1245">
        <v>1</v>
      </c>
      <c r="F1245">
        <v>1</v>
      </c>
      <c r="G1245">
        <v>1</v>
      </c>
      <c r="H1245">
        <v>3</v>
      </c>
      <c r="I1245" t="s">
        <v>620</v>
      </c>
      <c r="J1245" t="s">
        <v>621</v>
      </c>
      <c r="K1245" t="s">
        <v>622</v>
      </c>
      <c r="L1245">
        <v>1346</v>
      </c>
      <c r="N1245">
        <v>1009</v>
      </c>
      <c r="O1245" t="s">
        <v>191</v>
      </c>
      <c r="P1245" t="s">
        <v>191</v>
      </c>
      <c r="Q1245">
        <v>1</v>
      </c>
      <c r="W1245">
        <v>0</v>
      </c>
      <c r="X1245">
        <v>-1570619850</v>
      </c>
      <c r="Y1245">
        <v>0.31</v>
      </c>
      <c r="AA1245">
        <v>46.61</v>
      </c>
      <c r="AB1245">
        <v>0</v>
      </c>
      <c r="AC1245">
        <v>0</v>
      </c>
      <c r="AD1245">
        <v>0</v>
      </c>
      <c r="AE1245">
        <v>1.81</v>
      </c>
      <c r="AF1245">
        <v>0</v>
      </c>
      <c r="AG1245">
        <v>0</v>
      </c>
      <c r="AH1245">
        <v>0</v>
      </c>
      <c r="AI1245">
        <v>25.75</v>
      </c>
      <c r="AJ1245">
        <v>1</v>
      </c>
      <c r="AK1245">
        <v>1</v>
      </c>
      <c r="AL1245">
        <v>1</v>
      </c>
      <c r="AN1245">
        <v>0</v>
      </c>
      <c r="AO1245">
        <v>1</v>
      </c>
      <c r="AP1245">
        <v>0</v>
      </c>
      <c r="AQ1245">
        <v>0</v>
      </c>
      <c r="AR1245">
        <v>0</v>
      </c>
      <c r="AS1245" t="s">
        <v>3</v>
      </c>
      <c r="AT1245">
        <v>0.31</v>
      </c>
      <c r="AU1245" t="s">
        <v>3</v>
      </c>
      <c r="AV1245">
        <v>0</v>
      </c>
      <c r="AW1245">
        <v>2</v>
      </c>
      <c r="AX1245">
        <v>34979954</v>
      </c>
      <c r="AY1245">
        <v>1</v>
      </c>
      <c r="AZ1245">
        <v>0</v>
      </c>
      <c r="BA1245">
        <v>1225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X1245">
        <f>Y1245*Source!I1404</f>
        <v>9.9695999999999993E-2</v>
      </c>
      <c r="CY1245">
        <f>AA1245</f>
        <v>46.61</v>
      </c>
      <c r="CZ1245">
        <f>AE1245</f>
        <v>1.81</v>
      </c>
      <c r="DA1245">
        <f>AI1245</f>
        <v>25.75</v>
      </c>
      <c r="DB1245">
        <f t="shared" si="111"/>
        <v>0.56000000000000005</v>
      </c>
      <c r="DC1245">
        <f t="shared" si="112"/>
        <v>0</v>
      </c>
    </row>
    <row r="1246" spans="1:107">
      <c r="A1246">
        <f>ROW(Source!A1404)</f>
        <v>1404</v>
      </c>
      <c r="B1246">
        <v>33525518</v>
      </c>
      <c r="C1246">
        <v>34979768</v>
      </c>
      <c r="D1246">
        <v>29110233</v>
      </c>
      <c r="E1246">
        <v>1</v>
      </c>
      <c r="F1246">
        <v>1</v>
      </c>
      <c r="G1246">
        <v>1</v>
      </c>
      <c r="H1246">
        <v>3</v>
      </c>
      <c r="I1246" t="s">
        <v>757</v>
      </c>
      <c r="J1246" t="s">
        <v>799</v>
      </c>
      <c r="K1246" t="s">
        <v>759</v>
      </c>
      <c r="L1246">
        <v>1348</v>
      </c>
      <c r="N1246">
        <v>1009</v>
      </c>
      <c r="O1246" t="s">
        <v>28</v>
      </c>
      <c r="P1246" t="s">
        <v>28</v>
      </c>
      <c r="Q1246">
        <v>1000</v>
      </c>
      <c r="W1246">
        <v>0</v>
      </c>
      <c r="X1246">
        <v>-1155891062</v>
      </c>
      <c r="Y1246">
        <v>0.03</v>
      </c>
      <c r="AA1246">
        <v>43897.59</v>
      </c>
      <c r="AB1246">
        <v>0</v>
      </c>
      <c r="AC1246">
        <v>0</v>
      </c>
      <c r="AD1246">
        <v>0</v>
      </c>
      <c r="AE1246">
        <v>4615.9399999999996</v>
      </c>
      <c r="AF1246">
        <v>0</v>
      </c>
      <c r="AG1246">
        <v>0</v>
      </c>
      <c r="AH1246">
        <v>0</v>
      </c>
      <c r="AI1246">
        <v>9.51</v>
      </c>
      <c r="AJ1246">
        <v>1</v>
      </c>
      <c r="AK1246">
        <v>1</v>
      </c>
      <c r="AL1246">
        <v>1</v>
      </c>
      <c r="AN1246">
        <v>0</v>
      </c>
      <c r="AO1246">
        <v>1</v>
      </c>
      <c r="AP1246">
        <v>0</v>
      </c>
      <c r="AQ1246">
        <v>0</v>
      </c>
      <c r="AR1246">
        <v>0</v>
      </c>
      <c r="AS1246" t="s">
        <v>3</v>
      </c>
      <c r="AT1246">
        <v>0.03</v>
      </c>
      <c r="AU1246" t="s">
        <v>3</v>
      </c>
      <c r="AV1246">
        <v>0</v>
      </c>
      <c r="AW1246">
        <v>2</v>
      </c>
      <c r="AX1246">
        <v>34979955</v>
      </c>
      <c r="AY1246">
        <v>1</v>
      </c>
      <c r="AZ1246">
        <v>0</v>
      </c>
      <c r="BA1246">
        <v>1226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X1246">
        <f>Y1246*Source!I1404</f>
        <v>9.6480000000000003E-3</v>
      </c>
      <c r="CY1246">
        <f>AA1246</f>
        <v>43897.59</v>
      </c>
      <c r="CZ1246">
        <f>AE1246</f>
        <v>4615.9399999999996</v>
      </c>
      <c r="DA1246">
        <f>AI1246</f>
        <v>9.51</v>
      </c>
      <c r="DB1246">
        <f t="shared" si="111"/>
        <v>138.47999999999999</v>
      </c>
      <c r="DC1246">
        <f t="shared" si="112"/>
        <v>0</v>
      </c>
    </row>
    <row r="1247" spans="1:107">
      <c r="A1247">
        <f>ROW(Source!A1404)</f>
        <v>1404</v>
      </c>
      <c r="B1247">
        <v>33525518</v>
      </c>
      <c r="C1247">
        <v>34979768</v>
      </c>
      <c r="D1247">
        <v>29109784</v>
      </c>
      <c r="E1247">
        <v>1</v>
      </c>
      <c r="F1247">
        <v>1</v>
      </c>
      <c r="G1247">
        <v>1</v>
      </c>
      <c r="H1247">
        <v>3</v>
      </c>
      <c r="I1247" t="s">
        <v>760</v>
      </c>
      <c r="J1247" t="s">
        <v>800</v>
      </c>
      <c r="K1247" t="s">
        <v>762</v>
      </c>
      <c r="L1247">
        <v>1348</v>
      </c>
      <c r="N1247">
        <v>1009</v>
      </c>
      <c r="O1247" t="s">
        <v>28</v>
      </c>
      <c r="P1247" t="s">
        <v>28</v>
      </c>
      <c r="Q1247">
        <v>1000</v>
      </c>
      <c r="W1247">
        <v>0</v>
      </c>
      <c r="X1247">
        <v>-1841789987</v>
      </c>
      <c r="Y1247">
        <v>5.0999999999999997E-2</v>
      </c>
      <c r="AA1247">
        <v>47352.14</v>
      </c>
      <c r="AB1247">
        <v>0</v>
      </c>
      <c r="AC1247">
        <v>0</v>
      </c>
      <c r="AD1247">
        <v>0</v>
      </c>
      <c r="AE1247">
        <v>11927.49</v>
      </c>
      <c r="AF1247">
        <v>0</v>
      </c>
      <c r="AG1247">
        <v>0</v>
      </c>
      <c r="AH1247">
        <v>0</v>
      </c>
      <c r="AI1247">
        <v>3.97</v>
      </c>
      <c r="AJ1247">
        <v>1</v>
      </c>
      <c r="AK1247">
        <v>1</v>
      </c>
      <c r="AL1247">
        <v>1</v>
      </c>
      <c r="AN1247">
        <v>0</v>
      </c>
      <c r="AO1247">
        <v>1</v>
      </c>
      <c r="AP1247">
        <v>0</v>
      </c>
      <c r="AQ1247">
        <v>0</v>
      </c>
      <c r="AR1247">
        <v>0</v>
      </c>
      <c r="AS1247" t="s">
        <v>3</v>
      </c>
      <c r="AT1247">
        <v>5.0999999999999997E-2</v>
      </c>
      <c r="AU1247" t="s">
        <v>3</v>
      </c>
      <c r="AV1247">
        <v>0</v>
      </c>
      <c r="AW1247">
        <v>2</v>
      </c>
      <c r="AX1247">
        <v>34979956</v>
      </c>
      <c r="AY1247">
        <v>1</v>
      </c>
      <c r="AZ1247">
        <v>0</v>
      </c>
      <c r="BA1247">
        <v>1227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X1247">
        <f>Y1247*Source!I1404</f>
        <v>1.6401599999999999E-2</v>
      </c>
      <c r="CY1247">
        <f>AA1247</f>
        <v>47352.14</v>
      </c>
      <c r="CZ1247">
        <f>AE1247</f>
        <v>11927.49</v>
      </c>
      <c r="DA1247">
        <f>AI1247</f>
        <v>3.97</v>
      </c>
      <c r="DB1247">
        <f t="shared" si="111"/>
        <v>608.29999999999995</v>
      </c>
      <c r="DC1247">
        <f t="shared" si="112"/>
        <v>0</v>
      </c>
    </row>
    <row r="1248" spans="1:107">
      <c r="A1248">
        <f>ROW(Source!A1404)</f>
        <v>1404</v>
      </c>
      <c r="B1248">
        <v>33525518</v>
      </c>
      <c r="C1248">
        <v>34979768</v>
      </c>
      <c r="D1248">
        <v>29109298</v>
      </c>
      <c r="E1248">
        <v>1</v>
      </c>
      <c r="F1248">
        <v>1</v>
      </c>
      <c r="G1248">
        <v>1</v>
      </c>
      <c r="H1248">
        <v>3</v>
      </c>
      <c r="I1248" t="s">
        <v>500</v>
      </c>
      <c r="J1248" t="s">
        <v>502</v>
      </c>
      <c r="K1248" t="s">
        <v>501</v>
      </c>
      <c r="L1248">
        <v>1346</v>
      </c>
      <c r="N1248">
        <v>1009</v>
      </c>
      <c r="O1248" t="s">
        <v>191</v>
      </c>
      <c r="P1248" t="s">
        <v>191</v>
      </c>
      <c r="Q1248">
        <v>1</v>
      </c>
      <c r="W1248">
        <v>1</v>
      </c>
      <c r="X1248">
        <v>228780730</v>
      </c>
      <c r="Y1248">
        <v>-20</v>
      </c>
      <c r="AA1248">
        <v>104.23</v>
      </c>
      <c r="AB1248">
        <v>0</v>
      </c>
      <c r="AC1248">
        <v>0</v>
      </c>
      <c r="AD1248">
        <v>0</v>
      </c>
      <c r="AE1248">
        <v>15.26</v>
      </c>
      <c r="AF1248">
        <v>0</v>
      </c>
      <c r="AG1248">
        <v>0</v>
      </c>
      <c r="AH1248">
        <v>0</v>
      </c>
      <c r="AI1248">
        <v>6.83</v>
      </c>
      <c r="AJ1248">
        <v>1</v>
      </c>
      <c r="AK1248">
        <v>1</v>
      </c>
      <c r="AL1248">
        <v>1</v>
      </c>
      <c r="AN1248">
        <v>0</v>
      </c>
      <c r="AO1248">
        <v>1</v>
      </c>
      <c r="AP1248">
        <v>0</v>
      </c>
      <c r="AQ1248">
        <v>0</v>
      </c>
      <c r="AR1248">
        <v>0</v>
      </c>
      <c r="AS1248" t="s">
        <v>3</v>
      </c>
      <c r="AT1248">
        <v>-20</v>
      </c>
      <c r="AU1248" t="s">
        <v>3</v>
      </c>
      <c r="AV1248">
        <v>0</v>
      </c>
      <c r="AW1248">
        <v>2</v>
      </c>
      <c r="AX1248">
        <v>34979957</v>
      </c>
      <c r="AY1248">
        <v>1</v>
      </c>
      <c r="AZ1248">
        <v>6144</v>
      </c>
      <c r="BA1248">
        <v>1228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X1248">
        <f>Y1248*Source!I1404</f>
        <v>-6.4320000000000004</v>
      </c>
      <c r="CY1248">
        <f>AA1248</f>
        <v>104.23</v>
      </c>
      <c r="CZ1248">
        <f>AE1248</f>
        <v>15.26</v>
      </c>
      <c r="DA1248">
        <f>AI1248</f>
        <v>6.83</v>
      </c>
      <c r="DB1248">
        <f t="shared" si="111"/>
        <v>-305.2</v>
      </c>
      <c r="DC1248">
        <f t="shared" si="112"/>
        <v>0</v>
      </c>
    </row>
    <row r="1249" spans="1:107">
      <c r="A1249">
        <f>ROW(Source!A1406)</f>
        <v>1406</v>
      </c>
      <c r="B1249">
        <v>33525518</v>
      </c>
      <c r="C1249">
        <v>33639952</v>
      </c>
      <c r="D1249">
        <v>18407546</v>
      </c>
      <c r="E1249">
        <v>1</v>
      </c>
      <c r="F1249">
        <v>1</v>
      </c>
      <c r="G1249">
        <v>1</v>
      </c>
      <c r="H1249">
        <v>1</v>
      </c>
      <c r="I1249" t="s">
        <v>764</v>
      </c>
      <c r="J1249" t="s">
        <v>3</v>
      </c>
      <c r="K1249" t="s">
        <v>765</v>
      </c>
      <c r="L1249">
        <v>1369</v>
      </c>
      <c r="N1249">
        <v>1013</v>
      </c>
      <c r="O1249" t="s">
        <v>579</v>
      </c>
      <c r="P1249" t="s">
        <v>579</v>
      </c>
      <c r="Q1249">
        <v>1</v>
      </c>
      <c r="W1249">
        <v>0</v>
      </c>
      <c r="X1249">
        <v>1709986911</v>
      </c>
      <c r="Y1249">
        <v>102.46</v>
      </c>
      <c r="AA1249">
        <v>0</v>
      </c>
      <c r="AB1249">
        <v>0</v>
      </c>
      <c r="AC1249">
        <v>0</v>
      </c>
      <c r="AD1249">
        <v>267.25</v>
      </c>
      <c r="AE1249">
        <v>0</v>
      </c>
      <c r="AF1249">
        <v>0</v>
      </c>
      <c r="AG1249">
        <v>0</v>
      </c>
      <c r="AH1249">
        <v>267.25</v>
      </c>
      <c r="AI1249">
        <v>1</v>
      </c>
      <c r="AJ1249">
        <v>1</v>
      </c>
      <c r="AK1249">
        <v>1</v>
      </c>
      <c r="AL1249">
        <v>1</v>
      </c>
      <c r="AN1249">
        <v>0</v>
      </c>
      <c r="AO1249">
        <v>1</v>
      </c>
      <c r="AP1249">
        <v>0</v>
      </c>
      <c r="AQ1249">
        <v>0</v>
      </c>
      <c r="AR1249">
        <v>0</v>
      </c>
      <c r="AS1249" t="s">
        <v>3</v>
      </c>
      <c r="AT1249">
        <v>102.46</v>
      </c>
      <c r="AU1249" t="s">
        <v>3</v>
      </c>
      <c r="AV1249">
        <v>1</v>
      </c>
      <c r="AW1249">
        <v>2</v>
      </c>
      <c r="AX1249">
        <v>34979958</v>
      </c>
      <c r="AY1249">
        <v>1</v>
      </c>
      <c r="AZ1249">
        <v>0</v>
      </c>
      <c r="BA1249">
        <v>1229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X1249">
        <f>Y1249*Source!I1406</f>
        <v>8.6066400000000005</v>
      </c>
      <c r="CY1249">
        <f>AD1249</f>
        <v>267.25</v>
      </c>
      <c r="CZ1249">
        <f>AH1249</f>
        <v>267.25</v>
      </c>
      <c r="DA1249">
        <f>AL1249</f>
        <v>1</v>
      </c>
      <c r="DB1249">
        <f t="shared" si="111"/>
        <v>27382.44</v>
      </c>
      <c r="DC1249">
        <f t="shared" si="112"/>
        <v>0</v>
      </c>
    </row>
    <row r="1250" spans="1:107">
      <c r="A1250">
        <f>ROW(Source!A1406)</f>
        <v>1406</v>
      </c>
      <c r="B1250">
        <v>33525518</v>
      </c>
      <c r="C1250">
        <v>33639952</v>
      </c>
      <c r="D1250">
        <v>121548</v>
      </c>
      <c r="E1250">
        <v>1</v>
      </c>
      <c r="F1250">
        <v>1</v>
      </c>
      <c r="G1250">
        <v>1</v>
      </c>
      <c r="H1250">
        <v>1</v>
      </c>
      <c r="I1250" t="s">
        <v>30</v>
      </c>
      <c r="J1250" t="s">
        <v>3</v>
      </c>
      <c r="K1250" t="s">
        <v>580</v>
      </c>
      <c r="L1250">
        <v>608254</v>
      </c>
      <c r="N1250">
        <v>1013</v>
      </c>
      <c r="O1250" t="s">
        <v>581</v>
      </c>
      <c r="P1250" t="s">
        <v>581</v>
      </c>
      <c r="Q1250">
        <v>1</v>
      </c>
      <c r="W1250">
        <v>0</v>
      </c>
      <c r="X1250">
        <v>-185737400</v>
      </c>
      <c r="Y1250">
        <v>0.76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1</v>
      </c>
      <c r="AJ1250">
        <v>1</v>
      </c>
      <c r="AK1250">
        <v>1</v>
      </c>
      <c r="AL1250">
        <v>1</v>
      </c>
      <c r="AN1250">
        <v>0</v>
      </c>
      <c r="AO1250">
        <v>1</v>
      </c>
      <c r="AP1250">
        <v>0</v>
      </c>
      <c r="AQ1250">
        <v>0</v>
      </c>
      <c r="AR1250">
        <v>0</v>
      </c>
      <c r="AS1250" t="s">
        <v>3</v>
      </c>
      <c r="AT1250">
        <v>0.76</v>
      </c>
      <c r="AU1250" t="s">
        <v>3</v>
      </c>
      <c r="AV1250">
        <v>2</v>
      </c>
      <c r="AW1250">
        <v>2</v>
      </c>
      <c r="AX1250">
        <v>34979959</v>
      </c>
      <c r="AY1250">
        <v>1</v>
      </c>
      <c r="AZ1250">
        <v>0</v>
      </c>
      <c r="BA1250">
        <v>1230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X1250">
        <f>Y1250*Source!I1406</f>
        <v>6.3840000000000008E-2</v>
      </c>
      <c r="CY1250">
        <f>AD1250</f>
        <v>0</v>
      </c>
      <c r="CZ1250">
        <f>AH1250</f>
        <v>0</v>
      </c>
      <c r="DA1250">
        <f>AL1250</f>
        <v>1</v>
      </c>
      <c r="DB1250">
        <f t="shared" si="111"/>
        <v>0</v>
      </c>
      <c r="DC1250">
        <f t="shared" si="112"/>
        <v>0</v>
      </c>
    </row>
    <row r="1251" spans="1:107">
      <c r="A1251">
        <f>ROW(Source!A1406)</f>
        <v>1406</v>
      </c>
      <c r="B1251">
        <v>33525518</v>
      </c>
      <c r="C1251">
        <v>33639952</v>
      </c>
      <c r="D1251">
        <v>29172556</v>
      </c>
      <c r="E1251">
        <v>1</v>
      </c>
      <c r="F1251">
        <v>1</v>
      </c>
      <c r="G1251">
        <v>1</v>
      </c>
      <c r="H1251">
        <v>2</v>
      </c>
      <c r="I1251" t="s">
        <v>582</v>
      </c>
      <c r="J1251" t="s">
        <v>583</v>
      </c>
      <c r="K1251" t="s">
        <v>584</v>
      </c>
      <c r="L1251">
        <v>1368</v>
      </c>
      <c r="N1251">
        <v>1011</v>
      </c>
      <c r="O1251" t="s">
        <v>585</v>
      </c>
      <c r="P1251" t="s">
        <v>585</v>
      </c>
      <c r="Q1251">
        <v>1</v>
      </c>
      <c r="W1251">
        <v>0</v>
      </c>
      <c r="X1251">
        <v>-1302720870</v>
      </c>
      <c r="Y1251">
        <v>0.76</v>
      </c>
      <c r="AA1251">
        <v>0</v>
      </c>
      <c r="AB1251">
        <v>445.46</v>
      </c>
      <c r="AC1251">
        <v>427.95</v>
      </c>
      <c r="AD1251">
        <v>0</v>
      </c>
      <c r="AE1251">
        <v>0</v>
      </c>
      <c r="AF1251">
        <v>31.26</v>
      </c>
      <c r="AG1251">
        <v>13.5</v>
      </c>
      <c r="AH1251">
        <v>0</v>
      </c>
      <c r="AI1251">
        <v>1</v>
      </c>
      <c r="AJ1251">
        <v>14.25</v>
      </c>
      <c r="AK1251">
        <v>31.7</v>
      </c>
      <c r="AL1251">
        <v>1</v>
      </c>
      <c r="AN1251">
        <v>0</v>
      </c>
      <c r="AO1251">
        <v>1</v>
      </c>
      <c r="AP1251">
        <v>0</v>
      </c>
      <c r="AQ1251">
        <v>0</v>
      </c>
      <c r="AR1251">
        <v>0</v>
      </c>
      <c r="AS1251" t="s">
        <v>3</v>
      </c>
      <c r="AT1251">
        <v>0.76</v>
      </c>
      <c r="AU1251" t="s">
        <v>3</v>
      </c>
      <c r="AV1251">
        <v>0</v>
      </c>
      <c r="AW1251">
        <v>2</v>
      </c>
      <c r="AX1251">
        <v>34979960</v>
      </c>
      <c r="AY1251">
        <v>1</v>
      </c>
      <c r="AZ1251">
        <v>0</v>
      </c>
      <c r="BA1251">
        <v>1231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X1251">
        <f>Y1251*Source!I1406</f>
        <v>6.3840000000000008E-2</v>
      </c>
      <c r="CY1251">
        <f>AB1251</f>
        <v>445.46</v>
      </c>
      <c r="CZ1251">
        <f>AF1251</f>
        <v>31.26</v>
      </c>
      <c r="DA1251">
        <f>AJ1251</f>
        <v>14.25</v>
      </c>
      <c r="DB1251">
        <f t="shared" si="111"/>
        <v>23.76</v>
      </c>
      <c r="DC1251">
        <f t="shared" si="112"/>
        <v>10.26</v>
      </c>
    </row>
    <row r="1252" spans="1:107">
      <c r="A1252">
        <f>ROW(Source!A1406)</f>
        <v>1406</v>
      </c>
      <c r="B1252">
        <v>33525518</v>
      </c>
      <c r="C1252">
        <v>33639952</v>
      </c>
      <c r="D1252">
        <v>29174500</v>
      </c>
      <c r="E1252">
        <v>1</v>
      </c>
      <c r="F1252">
        <v>1</v>
      </c>
      <c r="G1252">
        <v>1</v>
      </c>
      <c r="H1252">
        <v>2</v>
      </c>
      <c r="I1252" t="s">
        <v>766</v>
      </c>
      <c r="J1252" t="s">
        <v>767</v>
      </c>
      <c r="K1252" t="s">
        <v>768</v>
      </c>
      <c r="L1252">
        <v>1368</v>
      </c>
      <c r="N1252">
        <v>1011</v>
      </c>
      <c r="O1252" t="s">
        <v>585</v>
      </c>
      <c r="P1252" t="s">
        <v>585</v>
      </c>
      <c r="Q1252">
        <v>1</v>
      </c>
      <c r="W1252">
        <v>0</v>
      </c>
      <c r="X1252">
        <v>-239831557</v>
      </c>
      <c r="Y1252">
        <v>5.35</v>
      </c>
      <c r="AA1252">
        <v>0</v>
      </c>
      <c r="AB1252">
        <v>7.33</v>
      </c>
      <c r="AC1252">
        <v>0</v>
      </c>
      <c r="AD1252">
        <v>0</v>
      </c>
      <c r="AE1252">
        <v>0</v>
      </c>
      <c r="AF1252">
        <v>1.95</v>
      </c>
      <c r="AG1252">
        <v>0</v>
      </c>
      <c r="AH1252">
        <v>0</v>
      </c>
      <c r="AI1252">
        <v>1</v>
      </c>
      <c r="AJ1252">
        <v>3.76</v>
      </c>
      <c r="AK1252">
        <v>31.7</v>
      </c>
      <c r="AL1252">
        <v>1</v>
      </c>
      <c r="AN1252">
        <v>0</v>
      </c>
      <c r="AO1252">
        <v>1</v>
      </c>
      <c r="AP1252">
        <v>0</v>
      </c>
      <c r="AQ1252">
        <v>0</v>
      </c>
      <c r="AR1252">
        <v>0</v>
      </c>
      <c r="AS1252" t="s">
        <v>3</v>
      </c>
      <c r="AT1252">
        <v>5.35</v>
      </c>
      <c r="AU1252" t="s">
        <v>3</v>
      </c>
      <c r="AV1252">
        <v>0</v>
      </c>
      <c r="AW1252">
        <v>2</v>
      </c>
      <c r="AX1252">
        <v>34979961</v>
      </c>
      <c r="AY1252">
        <v>1</v>
      </c>
      <c r="AZ1252">
        <v>0</v>
      </c>
      <c r="BA1252">
        <v>1232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X1252">
        <f>Y1252*Source!I1406</f>
        <v>0.44940000000000002</v>
      </c>
      <c r="CY1252">
        <f>AB1252</f>
        <v>7.33</v>
      </c>
      <c r="CZ1252">
        <f>AF1252</f>
        <v>1.95</v>
      </c>
      <c r="DA1252">
        <f>AJ1252</f>
        <v>3.76</v>
      </c>
      <c r="DB1252">
        <f t="shared" si="111"/>
        <v>10.43</v>
      </c>
      <c r="DC1252">
        <f t="shared" si="112"/>
        <v>0</v>
      </c>
    </row>
    <row r="1253" spans="1:107">
      <c r="A1253">
        <f>ROW(Source!A1406)</f>
        <v>1406</v>
      </c>
      <c r="B1253">
        <v>33525518</v>
      </c>
      <c r="C1253">
        <v>33639952</v>
      </c>
      <c r="D1253">
        <v>29174913</v>
      </c>
      <c r="E1253">
        <v>1</v>
      </c>
      <c r="F1253">
        <v>1</v>
      </c>
      <c r="G1253">
        <v>1</v>
      </c>
      <c r="H1253">
        <v>2</v>
      </c>
      <c r="I1253" t="s">
        <v>606</v>
      </c>
      <c r="J1253" t="s">
        <v>607</v>
      </c>
      <c r="K1253" t="s">
        <v>608</v>
      </c>
      <c r="L1253">
        <v>1368</v>
      </c>
      <c r="N1253">
        <v>1011</v>
      </c>
      <c r="O1253" t="s">
        <v>585</v>
      </c>
      <c r="P1253" t="s">
        <v>585</v>
      </c>
      <c r="Q1253">
        <v>1</v>
      </c>
      <c r="W1253">
        <v>0</v>
      </c>
      <c r="X1253">
        <v>458544584</v>
      </c>
      <c r="Y1253">
        <v>4.58</v>
      </c>
      <c r="AA1253">
        <v>0</v>
      </c>
      <c r="AB1253">
        <v>908.31</v>
      </c>
      <c r="AC1253">
        <v>367.72</v>
      </c>
      <c r="AD1253">
        <v>0</v>
      </c>
      <c r="AE1253">
        <v>0</v>
      </c>
      <c r="AF1253">
        <v>87.17</v>
      </c>
      <c r="AG1253">
        <v>11.6</v>
      </c>
      <c r="AH1253">
        <v>0</v>
      </c>
      <c r="AI1253">
        <v>1</v>
      </c>
      <c r="AJ1253">
        <v>10.42</v>
      </c>
      <c r="AK1253">
        <v>31.7</v>
      </c>
      <c r="AL1253">
        <v>1</v>
      </c>
      <c r="AN1253">
        <v>0</v>
      </c>
      <c r="AO1253">
        <v>1</v>
      </c>
      <c r="AP1253">
        <v>0</v>
      </c>
      <c r="AQ1253">
        <v>0</v>
      </c>
      <c r="AR1253">
        <v>0</v>
      </c>
      <c r="AS1253" t="s">
        <v>3</v>
      </c>
      <c r="AT1253">
        <v>4.58</v>
      </c>
      <c r="AU1253" t="s">
        <v>3</v>
      </c>
      <c r="AV1253">
        <v>0</v>
      </c>
      <c r="AW1253">
        <v>2</v>
      </c>
      <c r="AX1253">
        <v>34979962</v>
      </c>
      <c r="AY1253">
        <v>1</v>
      </c>
      <c r="AZ1253">
        <v>0</v>
      </c>
      <c r="BA1253">
        <v>1233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X1253">
        <f>Y1253*Source!I1406</f>
        <v>0.38472000000000001</v>
      </c>
      <c r="CY1253">
        <f>AB1253</f>
        <v>908.31</v>
      </c>
      <c r="CZ1253">
        <f>AF1253</f>
        <v>87.17</v>
      </c>
      <c r="DA1253">
        <f>AJ1253</f>
        <v>10.42</v>
      </c>
      <c r="DB1253">
        <f t="shared" si="111"/>
        <v>399.24</v>
      </c>
      <c r="DC1253">
        <f t="shared" si="112"/>
        <v>53.13</v>
      </c>
    </row>
    <row r="1254" spans="1:107">
      <c r="A1254">
        <f>ROW(Source!A1406)</f>
        <v>1406</v>
      </c>
      <c r="B1254">
        <v>33525518</v>
      </c>
      <c r="C1254">
        <v>33639952</v>
      </c>
      <c r="D1254">
        <v>29109671</v>
      </c>
      <c r="E1254">
        <v>1</v>
      </c>
      <c r="F1254">
        <v>1</v>
      </c>
      <c r="G1254">
        <v>1</v>
      </c>
      <c r="H1254">
        <v>3</v>
      </c>
      <c r="I1254" t="s">
        <v>436</v>
      </c>
      <c r="J1254" t="s">
        <v>438</v>
      </c>
      <c r="K1254" t="s">
        <v>437</v>
      </c>
      <c r="L1254">
        <v>1327</v>
      </c>
      <c r="N1254">
        <v>1005</v>
      </c>
      <c r="O1254" t="s">
        <v>184</v>
      </c>
      <c r="P1254" t="s">
        <v>184</v>
      </c>
      <c r="Q1254">
        <v>1</v>
      </c>
      <c r="W1254">
        <v>1</v>
      </c>
      <c r="X1254">
        <v>1862876160</v>
      </c>
      <c r="Y1254">
        <v>-103</v>
      </c>
      <c r="AA1254">
        <v>258.70999999999998</v>
      </c>
      <c r="AB1254">
        <v>0</v>
      </c>
      <c r="AC1254">
        <v>0</v>
      </c>
      <c r="AD1254">
        <v>0</v>
      </c>
      <c r="AE1254">
        <v>51.95</v>
      </c>
      <c r="AF1254">
        <v>0</v>
      </c>
      <c r="AG1254">
        <v>0</v>
      </c>
      <c r="AH1254">
        <v>0</v>
      </c>
      <c r="AI1254">
        <v>4.9800000000000004</v>
      </c>
      <c r="AJ1254">
        <v>1</v>
      </c>
      <c r="AK1254">
        <v>1</v>
      </c>
      <c r="AL1254">
        <v>1</v>
      </c>
      <c r="AN1254">
        <v>0</v>
      </c>
      <c r="AO1254">
        <v>1</v>
      </c>
      <c r="AP1254">
        <v>0</v>
      </c>
      <c r="AQ1254">
        <v>0</v>
      </c>
      <c r="AR1254">
        <v>0</v>
      </c>
      <c r="AS1254" t="s">
        <v>3</v>
      </c>
      <c r="AT1254">
        <v>-103</v>
      </c>
      <c r="AU1254" t="s">
        <v>3</v>
      </c>
      <c r="AV1254">
        <v>0</v>
      </c>
      <c r="AW1254">
        <v>2</v>
      </c>
      <c r="AX1254">
        <v>34979963</v>
      </c>
      <c r="AY1254">
        <v>1</v>
      </c>
      <c r="AZ1254">
        <v>6144</v>
      </c>
      <c r="BA1254">
        <v>1234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X1254">
        <f>Y1254*Source!I1406</f>
        <v>-8.652000000000001</v>
      </c>
      <c r="CY1254">
        <f>AA1254</f>
        <v>258.70999999999998</v>
      </c>
      <c r="CZ1254">
        <f>AE1254</f>
        <v>51.95</v>
      </c>
      <c r="DA1254">
        <f>AI1254</f>
        <v>4.9800000000000004</v>
      </c>
      <c r="DB1254">
        <f t="shared" si="111"/>
        <v>-5350.85</v>
      </c>
      <c r="DC1254">
        <f t="shared" si="112"/>
        <v>0</v>
      </c>
    </row>
    <row r="1255" spans="1:107">
      <c r="A1255">
        <f>ROW(Source!A1443)</f>
        <v>1443</v>
      </c>
      <c r="B1255">
        <v>33525518</v>
      </c>
      <c r="C1255">
        <v>33621179</v>
      </c>
      <c r="D1255">
        <v>18408291</v>
      </c>
      <c r="E1255">
        <v>1</v>
      </c>
      <c r="F1255">
        <v>1</v>
      </c>
      <c r="G1255">
        <v>1</v>
      </c>
      <c r="H1255">
        <v>1</v>
      </c>
      <c r="I1255" t="s">
        <v>641</v>
      </c>
      <c r="J1255" t="s">
        <v>3</v>
      </c>
      <c r="K1255" t="s">
        <v>642</v>
      </c>
      <c r="L1255">
        <v>1369</v>
      </c>
      <c r="N1255">
        <v>1013</v>
      </c>
      <c r="O1255" t="s">
        <v>579</v>
      </c>
      <c r="P1255" t="s">
        <v>579</v>
      </c>
      <c r="Q1255">
        <v>1</v>
      </c>
      <c r="W1255">
        <v>0</v>
      </c>
      <c r="X1255">
        <v>1933892413</v>
      </c>
      <c r="Y1255">
        <v>37.44</v>
      </c>
      <c r="AA1255">
        <v>0</v>
      </c>
      <c r="AB1255">
        <v>0</v>
      </c>
      <c r="AC1255">
        <v>0</v>
      </c>
      <c r="AD1255">
        <v>232.28</v>
      </c>
      <c r="AE1255">
        <v>0</v>
      </c>
      <c r="AF1255">
        <v>0</v>
      </c>
      <c r="AG1255">
        <v>0</v>
      </c>
      <c r="AH1255">
        <v>232.28</v>
      </c>
      <c r="AI1255">
        <v>1</v>
      </c>
      <c r="AJ1255">
        <v>1</v>
      </c>
      <c r="AK1255">
        <v>1</v>
      </c>
      <c r="AL1255">
        <v>1</v>
      </c>
      <c r="AN1255">
        <v>0</v>
      </c>
      <c r="AO1255">
        <v>1</v>
      </c>
      <c r="AP1255">
        <v>0</v>
      </c>
      <c r="AQ1255">
        <v>0</v>
      </c>
      <c r="AR1255">
        <v>0</v>
      </c>
      <c r="AS1255" t="s">
        <v>3</v>
      </c>
      <c r="AT1255">
        <v>37.44</v>
      </c>
      <c r="AU1255" t="s">
        <v>3</v>
      </c>
      <c r="AV1255">
        <v>1</v>
      </c>
      <c r="AW1255">
        <v>2</v>
      </c>
      <c r="AX1255">
        <v>33621187</v>
      </c>
      <c r="AY1255">
        <v>1</v>
      </c>
      <c r="AZ1255">
        <v>0</v>
      </c>
      <c r="BA1255">
        <v>1235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X1255">
        <f>Y1255*Source!I1443</f>
        <v>2.9203199999999998</v>
      </c>
      <c r="CY1255">
        <f>AD1255</f>
        <v>232.28</v>
      </c>
      <c r="CZ1255">
        <f>AH1255</f>
        <v>232.28</v>
      </c>
      <c r="DA1255">
        <f>AL1255</f>
        <v>1</v>
      </c>
      <c r="DB1255">
        <f t="shared" si="111"/>
        <v>8696.56</v>
      </c>
      <c r="DC1255">
        <f t="shared" si="112"/>
        <v>0</v>
      </c>
    </row>
    <row r="1256" spans="1:107">
      <c r="A1256">
        <f>ROW(Source!A1443)</f>
        <v>1443</v>
      </c>
      <c r="B1256">
        <v>33525518</v>
      </c>
      <c r="C1256">
        <v>33621179</v>
      </c>
      <c r="D1256">
        <v>121548</v>
      </c>
      <c r="E1256">
        <v>1</v>
      </c>
      <c r="F1256">
        <v>1</v>
      </c>
      <c r="G1256">
        <v>1</v>
      </c>
      <c r="H1256">
        <v>1</v>
      </c>
      <c r="I1256" t="s">
        <v>30</v>
      </c>
      <c r="J1256" t="s">
        <v>3</v>
      </c>
      <c r="K1256" t="s">
        <v>580</v>
      </c>
      <c r="L1256">
        <v>608254</v>
      </c>
      <c r="N1256">
        <v>1013</v>
      </c>
      <c r="O1256" t="s">
        <v>581</v>
      </c>
      <c r="P1256" t="s">
        <v>581</v>
      </c>
      <c r="Q1256">
        <v>1</v>
      </c>
      <c r="W1256">
        <v>0</v>
      </c>
      <c r="X1256">
        <v>-185737400</v>
      </c>
      <c r="Y1256">
        <v>6.7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1</v>
      </c>
      <c r="AJ1256">
        <v>1</v>
      </c>
      <c r="AK1256">
        <v>1</v>
      </c>
      <c r="AL1256">
        <v>1</v>
      </c>
      <c r="AN1256">
        <v>0</v>
      </c>
      <c r="AO1256">
        <v>1</v>
      </c>
      <c r="AP1256">
        <v>0</v>
      </c>
      <c r="AQ1256">
        <v>0</v>
      </c>
      <c r="AR1256">
        <v>0</v>
      </c>
      <c r="AS1256" t="s">
        <v>3</v>
      </c>
      <c r="AT1256">
        <v>6.7</v>
      </c>
      <c r="AU1256" t="s">
        <v>3</v>
      </c>
      <c r="AV1256">
        <v>2</v>
      </c>
      <c r="AW1256">
        <v>2</v>
      </c>
      <c r="AX1256">
        <v>33621188</v>
      </c>
      <c r="AY1256">
        <v>1</v>
      </c>
      <c r="AZ1256">
        <v>0</v>
      </c>
      <c r="BA1256">
        <v>1236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X1256">
        <f>Y1256*Source!I1443</f>
        <v>0.52260000000000006</v>
      </c>
      <c r="CY1256">
        <f>AD1256</f>
        <v>0</v>
      </c>
      <c r="CZ1256">
        <f>AH1256</f>
        <v>0</v>
      </c>
      <c r="DA1256">
        <f>AL1256</f>
        <v>1</v>
      </c>
      <c r="DB1256">
        <f t="shared" si="111"/>
        <v>0</v>
      </c>
      <c r="DC1256">
        <f t="shared" si="112"/>
        <v>0</v>
      </c>
    </row>
    <row r="1257" spans="1:107">
      <c r="A1257">
        <f>ROW(Source!A1443)</f>
        <v>1443</v>
      </c>
      <c r="B1257">
        <v>33525518</v>
      </c>
      <c r="C1257">
        <v>33621179</v>
      </c>
      <c r="D1257">
        <v>29172710</v>
      </c>
      <c r="E1257">
        <v>1</v>
      </c>
      <c r="F1257">
        <v>1</v>
      </c>
      <c r="G1257">
        <v>1</v>
      </c>
      <c r="H1257">
        <v>2</v>
      </c>
      <c r="I1257" t="s">
        <v>600</v>
      </c>
      <c r="J1257" t="s">
        <v>601</v>
      </c>
      <c r="K1257" t="s">
        <v>602</v>
      </c>
      <c r="L1257">
        <v>1368</v>
      </c>
      <c r="N1257">
        <v>1011</v>
      </c>
      <c r="O1257" t="s">
        <v>585</v>
      </c>
      <c r="P1257" t="s">
        <v>585</v>
      </c>
      <c r="Q1257">
        <v>1</v>
      </c>
      <c r="W1257">
        <v>0</v>
      </c>
      <c r="X1257">
        <v>-1676841219</v>
      </c>
      <c r="Y1257">
        <v>6.7</v>
      </c>
      <c r="AA1257">
        <v>0</v>
      </c>
      <c r="AB1257">
        <v>522.87</v>
      </c>
      <c r="AC1257">
        <v>318.89999999999998</v>
      </c>
      <c r="AD1257">
        <v>0</v>
      </c>
      <c r="AE1257">
        <v>0</v>
      </c>
      <c r="AF1257">
        <v>46.56</v>
      </c>
      <c r="AG1257">
        <v>10.06</v>
      </c>
      <c r="AH1257">
        <v>0</v>
      </c>
      <c r="AI1257">
        <v>1</v>
      </c>
      <c r="AJ1257">
        <v>11.23</v>
      </c>
      <c r="AK1257">
        <v>31.7</v>
      </c>
      <c r="AL1257">
        <v>1</v>
      </c>
      <c r="AN1257">
        <v>0</v>
      </c>
      <c r="AO1257">
        <v>1</v>
      </c>
      <c r="AP1257">
        <v>0</v>
      </c>
      <c r="AQ1257">
        <v>0</v>
      </c>
      <c r="AR1257">
        <v>0</v>
      </c>
      <c r="AS1257" t="s">
        <v>3</v>
      </c>
      <c r="AT1257">
        <v>6.7</v>
      </c>
      <c r="AU1257" t="s">
        <v>3</v>
      </c>
      <c r="AV1257">
        <v>0</v>
      </c>
      <c r="AW1257">
        <v>2</v>
      </c>
      <c r="AX1257">
        <v>33621189</v>
      </c>
      <c r="AY1257">
        <v>1</v>
      </c>
      <c r="AZ1257">
        <v>0</v>
      </c>
      <c r="BA1257">
        <v>1237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X1257">
        <f>Y1257*Source!I1443</f>
        <v>0.52260000000000006</v>
      </c>
      <c r="CY1257">
        <f>AB1257</f>
        <v>522.87</v>
      </c>
      <c r="CZ1257">
        <f>AF1257</f>
        <v>46.56</v>
      </c>
      <c r="DA1257">
        <f>AJ1257</f>
        <v>11.23</v>
      </c>
      <c r="DB1257">
        <f t="shared" si="111"/>
        <v>311.95</v>
      </c>
      <c r="DC1257">
        <f t="shared" si="112"/>
        <v>67.400000000000006</v>
      </c>
    </row>
    <row r="1258" spans="1:107">
      <c r="A1258">
        <f>ROW(Source!A1443)</f>
        <v>1443</v>
      </c>
      <c r="B1258">
        <v>33525518</v>
      </c>
      <c r="C1258">
        <v>33621179</v>
      </c>
      <c r="D1258">
        <v>29173472</v>
      </c>
      <c r="E1258">
        <v>1</v>
      </c>
      <c r="F1258">
        <v>1</v>
      </c>
      <c r="G1258">
        <v>1</v>
      </c>
      <c r="H1258">
        <v>2</v>
      </c>
      <c r="I1258" t="s">
        <v>643</v>
      </c>
      <c r="J1258" t="s">
        <v>644</v>
      </c>
      <c r="K1258" t="s">
        <v>645</v>
      </c>
      <c r="L1258">
        <v>1368</v>
      </c>
      <c r="N1258">
        <v>1011</v>
      </c>
      <c r="O1258" t="s">
        <v>585</v>
      </c>
      <c r="P1258" t="s">
        <v>585</v>
      </c>
      <c r="Q1258">
        <v>1</v>
      </c>
      <c r="W1258">
        <v>0</v>
      </c>
      <c r="X1258">
        <v>275932499</v>
      </c>
      <c r="Y1258">
        <v>13</v>
      </c>
      <c r="AA1258">
        <v>0</v>
      </c>
      <c r="AB1258">
        <v>12.75</v>
      </c>
      <c r="AC1258">
        <v>0</v>
      </c>
      <c r="AD1258">
        <v>0</v>
      </c>
      <c r="AE1258">
        <v>0</v>
      </c>
      <c r="AF1258">
        <v>3</v>
      </c>
      <c r="AG1258">
        <v>0</v>
      </c>
      <c r="AH1258">
        <v>0</v>
      </c>
      <c r="AI1258">
        <v>1</v>
      </c>
      <c r="AJ1258">
        <v>4.25</v>
      </c>
      <c r="AK1258">
        <v>31.7</v>
      </c>
      <c r="AL1258">
        <v>1</v>
      </c>
      <c r="AN1258">
        <v>0</v>
      </c>
      <c r="AO1258">
        <v>1</v>
      </c>
      <c r="AP1258">
        <v>0</v>
      </c>
      <c r="AQ1258">
        <v>0</v>
      </c>
      <c r="AR1258">
        <v>0</v>
      </c>
      <c r="AS1258" t="s">
        <v>3</v>
      </c>
      <c r="AT1258">
        <v>13</v>
      </c>
      <c r="AU1258" t="s">
        <v>3</v>
      </c>
      <c r="AV1258">
        <v>0</v>
      </c>
      <c r="AW1258">
        <v>2</v>
      </c>
      <c r="AX1258">
        <v>33621190</v>
      </c>
      <c r="AY1258">
        <v>1</v>
      </c>
      <c r="AZ1258">
        <v>0</v>
      </c>
      <c r="BA1258">
        <v>1238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X1258">
        <f>Y1258*Source!I1443</f>
        <v>1.014</v>
      </c>
      <c r="CY1258">
        <f>AB1258</f>
        <v>12.75</v>
      </c>
      <c r="CZ1258">
        <f>AF1258</f>
        <v>3</v>
      </c>
      <c r="DA1258">
        <f>AJ1258</f>
        <v>4.25</v>
      </c>
      <c r="DB1258">
        <f t="shared" si="111"/>
        <v>39</v>
      </c>
      <c r="DC1258">
        <f t="shared" si="112"/>
        <v>0</v>
      </c>
    </row>
    <row r="1259" spans="1:107">
      <c r="A1259">
        <f>ROW(Source!A1443)</f>
        <v>1443</v>
      </c>
      <c r="B1259">
        <v>33525518</v>
      </c>
      <c r="C1259">
        <v>33621179</v>
      </c>
      <c r="D1259">
        <v>29174913</v>
      </c>
      <c r="E1259">
        <v>1</v>
      </c>
      <c r="F1259">
        <v>1</v>
      </c>
      <c r="G1259">
        <v>1</v>
      </c>
      <c r="H1259">
        <v>2</v>
      </c>
      <c r="I1259" t="s">
        <v>606</v>
      </c>
      <c r="J1259" t="s">
        <v>607</v>
      </c>
      <c r="K1259" t="s">
        <v>608</v>
      </c>
      <c r="L1259">
        <v>1368</v>
      </c>
      <c r="N1259">
        <v>1011</v>
      </c>
      <c r="O1259" t="s">
        <v>585</v>
      </c>
      <c r="P1259" t="s">
        <v>585</v>
      </c>
      <c r="Q1259">
        <v>1</v>
      </c>
      <c r="W1259">
        <v>0</v>
      </c>
      <c r="X1259">
        <v>458544584</v>
      </c>
      <c r="Y1259">
        <v>0.35</v>
      </c>
      <c r="AA1259">
        <v>0</v>
      </c>
      <c r="AB1259">
        <v>908.31</v>
      </c>
      <c r="AC1259">
        <v>367.72</v>
      </c>
      <c r="AD1259">
        <v>0</v>
      </c>
      <c r="AE1259">
        <v>0</v>
      </c>
      <c r="AF1259">
        <v>87.17</v>
      </c>
      <c r="AG1259">
        <v>11.6</v>
      </c>
      <c r="AH1259">
        <v>0</v>
      </c>
      <c r="AI1259">
        <v>1</v>
      </c>
      <c r="AJ1259">
        <v>10.42</v>
      </c>
      <c r="AK1259">
        <v>31.7</v>
      </c>
      <c r="AL1259">
        <v>1</v>
      </c>
      <c r="AN1259">
        <v>0</v>
      </c>
      <c r="AO1259">
        <v>1</v>
      </c>
      <c r="AP1259">
        <v>0</v>
      </c>
      <c r="AQ1259">
        <v>0</v>
      </c>
      <c r="AR1259">
        <v>0</v>
      </c>
      <c r="AS1259" t="s">
        <v>3</v>
      </c>
      <c r="AT1259">
        <v>0.35</v>
      </c>
      <c r="AU1259" t="s">
        <v>3</v>
      </c>
      <c r="AV1259">
        <v>0</v>
      </c>
      <c r="AW1259">
        <v>2</v>
      </c>
      <c r="AX1259">
        <v>33621191</v>
      </c>
      <c r="AY1259">
        <v>1</v>
      </c>
      <c r="AZ1259">
        <v>0</v>
      </c>
      <c r="BA1259">
        <v>1239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X1259">
        <f>Y1259*Source!I1443</f>
        <v>2.7299999999999998E-2</v>
      </c>
      <c r="CY1259">
        <f>AB1259</f>
        <v>908.31</v>
      </c>
      <c r="CZ1259">
        <f>AF1259</f>
        <v>87.17</v>
      </c>
      <c r="DA1259">
        <f>AJ1259</f>
        <v>10.42</v>
      </c>
      <c r="DB1259">
        <f t="shared" si="111"/>
        <v>30.51</v>
      </c>
      <c r="DC1259">
        <f t="shared" si="112"/>
        <v>4.0599999999999996</v>
      </c>
    </row>
    <row r="1260" spans="1:107">
      <c r="A1260">
        <f>ROW(Source!A1443)</f>
        <v>1443</v>
      </c>
      <c r="B1260">
        <v>33525518</v>
      </c>
      <c r="C1260">
        <v>33621179</v>
      </c>
      <c r="D1260">
        <v>29114687</v>
      </c>
      <c r="E1260">
        <v>1</v>
      </c>
      <c r="F1260">
        <v>1</v>
      </c>
      <c r="G1260">
        <v>1</v>
      </c>
      <c r="H1260">
        <v>3</v>
      </c>
      <c r="I1260" t="s">
        <v>646</v>
      </c>
      <c r="J1260" t="s">
        <v>647</v>
      </c>
      <c r="K1260" t="s">
        <v>648</v>
      </c>
      <c r="L1260">
        <v>1348</v>
      </c>
      <c r="N1260">
        <v>1009</v>
      </c>
      <c r="O1260" t="s">
        <v>28</v>
      </c>
      <c r="P1260" t="s">
        <v>28</v>
      </c>
      <c r="Q1260">
        <v>1000</v>
      </c>
      <c r="W1260">
        <v>0</v>
      </c>
      <c r="X1260">
        <v>157955001</v>
      </c>
      <c r="Y1260">
        <v>1.8E-3</v>
      </c>
      <c r="AA1260">
        <v>103711.14</v>
      </c>
      <c r="AB1260">
        <v>0</v>
      </c>
      <c r="AC1260">
        <v>0</v>
      </c>
      <c r="AD1260">
        <v>0</v>
      </c>
      <c r="AE1260">
        <v>16974</v>
      </c>
      <c r="AF1260">
        <v>0</v>
      </c>
      <c r="AG1260">
        <v>0</v>
      </c>
      <c r="AH1260">
        <v>0</v>
      </c>
      <c r="AI1260">
        <v>6.11</v>
      </c>
      <c r="AJ1260">
        <v>1</v>
      </c>
      <c r="AK1260">
        <v>1</v>
      </c>
      <c r="AL1260">
        <v>1</v>
      </c>
      <c r="AN1260">
        <v>0</v>
      </c>
      <c r="AO1260">
        <v>1</v>
      </c>
      <c r="AP1260">
        <v>0</v>
      </c>
      <c r="AQ1260">
        <v>0</v>
      </c>
      <c r="AR1260">
        <v>0</v>
      </c>
      <c r="AS1260" t="s">
        <v>3</v>
      </c>
      <c r="AT1260">
        <v>1.8E-3</v>
      </c>
      <c r="AU1260" t="s">
        <v>3</v>
      </c>
      <c r="AV1260">
        <v>0</v>
      </c>
      <c r="AW1260">
        <v>2</v>
      </c>
      <c r="AX1260">
        <v>33621192</v>
      </c>
      <c r="AY1260">
        <v>1</v>
      </c>
      <c r="AZ1260">
        <v>0</v>
      </c>
      <c r="BA1260">
        <v>1240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X1260">
        <f>Y1260*Source!I1443</f>
        <v>1.404E-4</v>
      </c>
      <c r="CY1260">
        <f>AA1260</f>
        <v>103711.14</v>
      </c>
      <c r="CZ1260">
        <f>AE1260</f>
        <v>16974</v>
      </c>
      <c r="DA1260">
        <f>AI1260</f>
        <v>6.11</v>
      </c>
      <c r="DB1260">
        <f t="shared" si="111"/>
        <v>30.55</v>
      </c>
      <c r="DC1260">
        <f t="shared" si="112"/>
        <v>0</v>
      </c>
    </row>
    <row r="1261" spans="1:107">
      <c r="A1261">
        <f>ROW(Source!A1443)</f>
        <v>1443</v>
      </c>
      <c r="B1261">
        <v>33525518</v>
      </c>
      <c r="C1261">
        <v>33621179</v>
      </c>
      <c r="D1261">
        <v>29115292</v>
      </c>
      <c r="E1261">
        <v>1</v>
      </c>
      <c r="F1261">
        <v>1</v>
      </c>
      <c r="G1261">
        <v>1</v>
      </c>
      <c r="H1261">
        <v>3</v>
      </c>
      <c r="I1261" t="s">
        <v>649</v>
      </c>
      <c r="J1261" t="s">
        <v>650</v>
      </c>
      <c r="K1261" t="s">
        <v>651</v>
      </c>
      <c r="L1261">
        <v>1339</v>
      </c>
      <c r="N1261">
        <v>1007</v>
      </c>
      <c r="O1261" t="s">
        <v>591</v>
      </c>
      <c r="P1261" t="s">
        <v>591</v>
      </c>
      <c r="Q1261">
        <v>1</v>
      </c>
      <c r="W1261">
        <v>0</v>
      </c>
      <c r="X1261">
        <v>582810497</v>
      </c>
      <c r="Y1261">
        <v>1.24</v>
      </c>
      <c r="AA1261">
        <v>26287.8</v>
      </c>
      <c r="AB1261">
        <v>0</v>
      </c>
      <c r="AC1261">
        <v>0</v>
      </c>
      <c r="AD1261">
        <v>0</v>
      </c>
      <c r="AE1261">
        <v>4478.33</v>
      </c>
      <c r="AF1261">
        <v>0</v>
      </c>
      <c r="AG1261">
        <v>0</v>
      </c>
      <c r="AH1261">
        <v>0</v>
      </c>
      <c r="AI1261">
        <v>5.87</v>
      </c>
      <c r="AJ1261">
        <v>1</v>
      </c>
      <c r="AK1261">
        <v>1</v>
      </c>
      <c r="AL1261">
        <v>1</v>
      </c>
      <c r="AN1261">
        <v>0</v>
      </c>
      <c r="AO1261">
        <v>1</v>
      </c>
      <c r="AP1261">
        <v>0</v>
      </c>
      <c r="AQ1261">
        <v>0</v>
      </c>
      <c r="AR1261">
        <v>0</v>
      </c>
      <c r="AS1261" t="s">
        <v>3</v>
      </c>
      <c r="AT1261">
        <v>1.24</v>
      </c>
      <c r="AU1261" t="s">
        <v>3</v>
      </c>
      <c r="AV1261">
        <v>0</v>
      </c>
      <c r="AW1261">
        <v>2</v>
      </c>
      <c r="AX1261">
        <v>33621193</v>
      </c>
      <c r="AY1261">
        <v>1</v>
      </c>
      <c r="AZ1261">
        <v>0</v>
      </c>
      <c r="BA1261">
        <v>1241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X1261">
        <f>Y1261*Source!I1443</f>
        <v>9.672E-2</v>
      </c>
      <c r="CY1261">
        <f>AA1261</f>
        <v>26287.8</v>
      </c>
      <c r="CZ1261">
        <f>AE1261</f>
        <v>4478.33</v>
      </c>
      <c r="DA1261">
        <f>AI1261</f>
        <v>5.87</v>
      </c>
      <c r="DB1261">
        <f t="shared" si="111"/>
        <v>5553.13</v>
      </c>
      <c r="DC1261">
        <f t="shared" si="112"/>
        <v>0</v>
      </c>
    </row>
    <row r="1262" spans="1:107">
      <c r="A1262">
        <f>ROW(Source!A1444)</f>
        <v>1444</v>
      </c>
      <c r="B1262">
        <v>33525518</v>
      </c>
      <c r="C1262">
        <v>33621194</v>
      </c>
      <c r="D1262">
        <v>18410542</v>
      </c>
      <c r="E1262">
        <v>1</v>
      </c>
      <c r="F1262">
        <v>1</v>
      </c>
      <c r="G1262">
        <v>1</v>
      </c>
      <c r="H1262">
        <v>1</v>
      </c>
      <c r="I1262" t="s">
        <v>801</v>
      </c>
      <c r="J1262" t="s">
        <v>3</v>
      </c>
      <c r="K1262" t="s">
        <v>802</v>
      </c>
      <c r="L1262">
        <v>1369</v>
      </c>
      <c r="N1262">
        <v>1013</v>
      </c>
      <c r="O1262" t="s">
        <v>579</v>
      </c>
      <c r="P1262" t="s">
        <v>579</v>
      </c>
      <c r="Q1262">
        <v>1</v>
      </c>
      <c r="W1262">
        <v>0</v>
      </c>
      <c r="X1262">
        <v>1415306217</v>
      </c>
      <c r="Y1262">
        <v>42.4</v>
      </c>
      <c r="AA1262">
        <v>0</v>
      </c>
      <c r="AB1262">
        <v>0</v>
      </c>
      <c r="AC1262">
        <v>0</v>
      </c>
      <c r="AD1262">
        <v>236.26</v>
      </c>
      <c r="AE1262">
        <v>0</v>
      </c>
      <c r="AF1262">
        <v>0</v>
      </c>
      <c r="AG1262">
        <v>0</v>
      </c>
      <c r="AH1262">
        <v>236.26</v>
      </c>
      <c r="AI1262">
        <v>1</v>
      </c>
      <c r="AJ1262">
        <v>1</v>
      </c>
      <c r="AK1262">
        <v>1</v>
      </c>
      <c r="AL1262">
        <v>1</v>
      </c>
      <c r="AN1262">
        <v>0</v>
      </c>
      <c r="AO1262">
        <v>1</v>
      </c>
      <c r="AP1262">
        <v>0</v>
      </c>
      <c r="AQ1262">
        <v>0</v>
      </c>
      <c r="AR1262">
        <v>0</v>
      </c>
      <c r="AS1262" t="s">
        <v>3</v>
      </c>
      <c r="AT1262">
        <v>42.4</v>
      </c>
      <c r="AU1262" t="s">
        <v>3</v>
      </c>
      <c r="AV1262">
        <v>1</v>
      </c>
      <c r="AW1262">
        <v>2</v>
      </c>
      <c r="AX1262">
        <v>33621200</v>
      </c>
      <c r="AY1262">
        <v>1</v>
      </c>
      <c r="AZ1262">
        <v>0</v>
      </c>
      <c r="BA1262">
        <v>1242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X1262">
        <f>Y1262*Source!I1444</f>
        <v>3.3071999999999999</v>
      </c>
      <c r="CY1262">
        <f>AD1262</f>
        <v>236.26</v>
      </c>
      <c r="CZ1262">
        <f>AH1262</f>
        <v>236.26</v>
      </c>
      <c r="DA1262">
        <f>AL1262</f>
        <v>1</v>
      </c>
      <c r="DB1262">
        <f t="shared" si="111"/>
        <v>10017.42</v>
      </c>
      <c r="DC1262">
        <f t="shared" si="112"/>
        <v>0</v>
      </c>
    </row>
    <row r="1263" spans="1:107">
      <c r="A1263">
        <f>ROW(Source!A1444)</f>
        <v>1444</v>
      </c>
      <c r="B1263">
        <v>33525518</v>
      </c>
      <c r="C1263">
        <v>33621194</v>
      </c>
      <c r="D1263">
        <v>121548</v>
      </c>
      <c r="E1263">
        <v>1</v>
      </c>
      <c r="F1263">
        <v>1</v>
      </c>
      <c r="G1263">
        <v>1</v>
      </c>
      <c r="H1263">
        <v>1</v>
      </c>
      <c r="I1263" t="s">
        <v>30</v>
      </c>
      <c r="J1263" t="s">
        <v>3</v>
      </c>
      <c r="K1263" t="s">
        <v>580</v>
      </c>
      <c r="L1263">
        <v>608254</v>
      </c>
      <c r="N1263">
        <v>1013</v>
      </c>
      <c r="O1263" t="s">
        <v>581</v>
      </c>
      <c r="P1263" t="s">
        <v>581</v>
      </c>
      <c r="Q1263">
        <v>1</v>
      </c>
      <c r="W1263">
        <v>0</v>
      </c>
      <c r="X1263">
        <v>-185737400</v>
      </c>
      <c r="Y1263">
        <v>0.35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1</v>
      </c>
      <c r="AJ1263">
        <v>1</v>
      </c>
      <c r="AK1263">
        <v>1</v>
      </c>
      <c r="AL1263">
        <v>1</v>
      </c>
      <c r="AN1263">
        <v>0</v>
      </c>
      <c r="AO1263">
        <v>1</v>
      </c>
      <c r="AP1263">
        <v>0</v>
      </c>
      <c r="AQ1263">
        <v>0</v>
      </c>
      <c r="AR1263">
        <v>0</v>
      </c>
      <c r="AS1263" t="s">
        <v>3</v>
      </c>
      <c r="AT1263">
        <v>0.35</v>
      </c>
      <c r="AU1263" t="s">
        <v>3</v>
      </c>
      <c r="AV1263">
        <v>2</v>
      </c>
      <c r="AW1263">
        <v>2</v>
      </c>
      <c r="AX1263">
        <v>33621201</v>
      </c>
      <c r="AY1263">
        <v>1</v>
      </c>
      <c r="AZ1263">
        <v>0</v>
      </c>
      <c r="BA1263">
        <v>1243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X1263">
        <f>Y1263*Source!I1444</f>
        <v>2.7299999999999998E-2</v>
      </c>
      <c r="CY1263">
        <f>AD1263</f>
        <v>0</v>
      </c>
      <c r="CZ1263">
        <f>AH1263</f>
        <v>0</v>
      </c>
      <c r="DA1263">
        <f>AL1263</f>
        <v>1</v>
      </c>
      <c r="DB1263">
        <f t="shared" si="111"/>
        <v>0</v>
      </c>
      <c r="DC1263">
        <f t="shared" si="112"/>
        <v>0</v>
      </c>
    </row>
    <row r="1264" spans="1:107">
      <c r="A1264">
        <f>ROW(Source!A1444)</f>
        <v>1444</v>
      </c>
      <c r="B1264">
        <v>33525518</v>
      </c>
      <c r="C1264">
        <v>33621194</v>
      </c>
      <c r="D1264">
        <v>29110859</v>
      </c>
      <c r="E1264">
        <v>1</v>
      </c>
      <c r="F1264">
        <v>1</v>
      </c>
      <c r="G1264">
        <v>1</v>
      </c>
      <c r="H1264">
        <v>3</v>
      </c>
      <c r="I1264" t="s">
        <v>803</v>
      </c>
      <c r="J1264" t="s">
        <v>804</v>
      </c>
      <c r="K1264" t="s">
        <v>805</v>
      </c>
      <c r="L1264">
        <v>1327</v>
      </c>
      <c r="N1264">
        <v>1005</v>
      </c>
      <c r="O1264" t="s">
        <v>184</v>
      </c>
      <c r="P1264" t="s">
        <v>184</v>
      </c>
      <c r="Q1264">
        <v>1</v>
      </c>
      <c r="W1264">
        <v>0</v>
      </c>
      <c r="X1264">
        <v>-455008899</v>
      </c>
      <c r="Y1264">
        <v>102</v>
      </c>
      <c r="AA1264">
        <v>384.41</v>
      </c>
      <c r="AB1264">
        <v>0</v>
      </c>
      <c r="AC1264">
        <v>0</v>
      </c>
      <c r="AD1264">
        <v>0</v>
      </c>
      <c r="AE1264">
        <v>59.97</v>
      </c>
      <c r="AF1264">
        <v>0</v>
      </c>
      <c r="AG1264">
        <v>0</v>
      </c>
      <c r="AH1264">
        <v>0</v>
      </c>
      <c r="AI1264">
        <v>6.41</v>
      </c>
      <c r="AJ1264">
        <v>1</v>
      </c>
      <c r="AK1264">
        <v>1</v>
      </c>
      <c r="AL1264">
        <v>1</v>
      </c>
      <c r="AN1264">
        <v>0</v>
      </c>
      <c r="AO1264">
        <v>1</v>
      </c>
      <c r="AP1264">
        <v>0</v>
      </c>
      <c r="AQ1264">
        <v>0</v>
      </c>
      <c r="AR1264">
        <v>0</v>
      </c>
      <c r="AS1264" t="s">
        <v>3</v>
      </c>
      <c r="AT1264">
        <v>102</v>
      </c>
      <c r="AU1264" t="s">
        <v>3</v>
      </c>
      <c r="AV1264">
        <v>0</v>
      </c>
      <c r="AW1264">
        <v>2</v>
      </c>
      <c r="AX1264">
        <v>33621204</v>
      </c>
      <c r="AY1264">
        <v>1</v>
      </c>
      <c r="AZ1264">
        <v>0</v>
      </c>
      <c r="BA1264">
        <v>1246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X1264">
        <f>Y1264*Source!I1444</f>
        <v>7.9560000000000004</v>
      </c>
      <c r="CY1264">
        <f>AA1264</f>
        <v>384.41</v>
      </c>
      <c r="CZ1264">
        <f>AE1264</f>
        <v>59.97</v>
      </c>
      <c r="DA1264">
        <f>AI1264</f>
        <v>6.41</v>
      </c>
      <c r="DB1264">
        <f t="shared" si="111"/>
        <v>6116.94</v>
      </c>
      <c r="DC1264">
        <f t="shared" si="112"/>
        <v>0</v>
      </c>
    </row>
    <row r="1265" spans="1:107">
      <c r="A1265">
        <f>ROW(Source!A1444)</f>
        <v>1444</v>
      </c>
      <c r="B1265">
        <v>33525518</v>
      </c>
      <c r="C1265">
        <v>33621194</v>
      </c>
      <c r="D1265">
        <v>29111241</v>
      </c>
      <c r="E1265">
        <v>1</v>
      </c>
      <c r="F1265">
        <v>1</v>
      </c>
      <c r="G1265">
        <v>1</v>
      </c>
      <c r="H1265">
        <v>3</v>
      </c>
      <c r="I1265" t="s">
        <v>667</v>
      </c>
      <c r="J1265" t="s">
        <v>668</v>
      </c>
      <c r="K1265" t="s">
        <v>669</v>
      </c>
      <c r="L1265">
        <v>1346</v>
      </c>
      <c r="N1265">
        <v>1009</v>
      </c>
      <c r="O1265" t="s">
        <v>191</v>
      </c>
      <c r="P1265" t="s">
        <v>191</v>
      </c>
      <c r="Q1265">
        <v>1</v>
      </c>
      <c r="W1265">
        <v>0</v>
      </c>
      <c r="X1265">
        <v>1781035667</v>
      </c>
      <c r="Y1265">
        <v>50</v>
      </c>
      <c r="AA1265">
        <v>167.08</v>
      </c>
      <c r="AB1265">
        <v>0</v>
      </c>
      <c r="AC1265">
        <v>0</v>
      </c>
      <c r="AD1265">
        <v>0</v>
      </c>
      <c r="AE1265">
        <v>8.35</v>
      </c>
      <c r="AF1265">
        <v>0</v>
      </c>
      <c r="AG1265">
        <v>0</v>
      </c>
      <c r="AH1265">
        <v>0</v>
      </c>
      <c r="AI1265">
        <v>20.010000000000002</v>
      </c>
      <c r="AJ1265">
        <v>1</v>
      </c>
      <c r="AK1265">
        <v>1</v>
      </c>
      <c r="AL1265">
        <v>1</v>
      </c>
      <c r="AN1265">
        <v>0</v>
      </c>
      <c r="AO1265">
        <v>1</v>
      </c>
      <c r="AP1265">
        <v>0</v>
      </c>
      <c r="AQ1265">
        <v>0</v>
      </c>
      <c r="AR1265">
        <v>0</v>
      </c>
      <c r="AS1265" t="s">
        <v>3</v>
      </c>
      <c r="AT1265">
        <v>50</v>
      </c>
      <c r="AU1265" t="s">
        <v>3</v>
      </c>
      <c r="AV1265">
        <v>0</v>
      </c>
      <c r="AW1265">
        <v>2</v>
      </c>
      <c r="AX1265">
        <v>33621205</v>
      </c>
      <c r="AY1265">
        <v>1</v>
      </c>
      <c r="AZ1265">
        <v>0</v>
      </c>
      <c r="BA1265">
        <v>1247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X1265">
        <f>Y1265*Source!I1444</f>
        <v>3.9</v>
      </c>
      <c r="CY1265">
        <f>AA1265</f>
        <v>167.08</v>
      </c>
      <c r="CZ1265">
        <f>AE1265</f>
        <v>8.35</v>
      </c>
      <c r="DA1265">
        <f>AI1265</f>
        <v>20.010000000000002</v>
      </c>
      <c r="DB1265">
        <f t="shared" si="111"/>
        <v>417.5</v>
      </c>
      <c r="DC1265">
        <f t="shared" si="112"/>
        <v>0</v>
      </c>
    </row>
    <row r="1266" spans="1:107">
      <c r="A1266">
        <f>ROW(Source!A1444)</f>
        <v>1444</v>
      </c>
      <c r="B1266">
        <v>33525518</v>
      </c>
      <c r="C1266">
        <v>33621194</v>
      </c>
      <c r="D1266">
        <v>29107800</v>
      </c>
      <c r="E1266">
        <v>1</v>
      </c>
      <c r="F1266">
        <v>1</v>
      </c>
      <c r="G1266">
        <v>1</v>
      </c>
      <c r="H1266">
        <v>3</v>
      </c>
      <c r="I1266" t="s">
        <v>620</v>
      </c>
      <c r="J1266" t="s">
        <v>621</v>
      </c>
      <c r="K1266" t="s">
        <v>622</v>
      </c>
      <c r="L1266">
        <v>1346</v>
      </c>
      <c r="N1266">
        <v>1009</v>
      </c>
      <c r="O1266" t="s">
        <v>191</v>
      </c>
      <c r="P1266" t="s">
        <v>191</v>
      </c>
      <c r="Q1266">
        <v>1</v>
      </c>
      <c r="W1266">
        <v>0</v>
      </c>
      <c r="X1266">
        <v>-1570619850</v>
      </c>
      <c r="Y1266">
        <v>0.5</v>
      </c>
      <c r="AA1266">
        <v>46.61</v>
      </c>
      <c r="AB1266">
        <v>0</v>
      </c>
      <c r="AC1266">
        <v>0</v>
      </c>
      <c r="AD1266">
        <v>0</v>
      </c>
      <c r="AE1266">
        <v>1.81</v>
      </c>
      <c r="AF1266">
        <v>0</v>
      </c>
      <c r="AG1266">
        <v>0</v>
      </c>
      <c r="AH1266">
        <v>0</v>
      </c>
      <c r="AI1266">
        <v>25.75</v>
      </c>
      <c r="AJ1266">
        <v>1</v>
      </c>
      <c r="AK1266">
        <v>1</v>
      </c>
      <c r="AL1266">
        <v>1</v>
      </c>
      <c r="AN1266">
        <v>0</v>
      </c>
      <c r="AO1266">
        <v>1</v>
      </c>
      <c r="AP1266">
        <v>0</v>
      </c>
      <c r="AQ1266">
        <v>0</v>
      </c>
      <c r="AR1266">
        <v>0</v>
      </c>
      <c r="AS1266" t="s">
        <v>3</v>
      </c>
      <c r="AT1266">
        <v>0.5</v>
      </c>
      <c r="AU1266" t="s">
        <v>3</v>
      </c>
      <c r="AV1266">
        <v>0</v>
      </c>
      <c r="AW1266">
        <v>2</v>
      </c>
      <c r="AX1266">
        <v>33621206</v>
      </c>
      <c r="AY1266">
        <v>1</v>
      </c>
      <c r="AZ1266">
        <v>0</v>
      </c>
      <c r="BA1266">
        <v>1248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X1266">
        <f>Y1266*Source!I1444</f>
        <v>3.9E-2</v>
      </c>
      <c r="CY1266">
        <f>AA1266</f>
        <v>46.61</v>
      </c>
      <c r="CZ1266">
        <f>AE1266</f>
        <v>1.81</v>
      </c>
      <c r="DA1266">
        <f>AI1266</f>
        <v>25.75</v>
      </c>
      <c r="DB1266">
        <f t="shared" si="111"/>
        <v>0.91</v>
      </c>
      <c r="DC1266">
        <f t="shared" si="112"/>
        <v>0</v>
      </c>
    </row>
    <row r="1267" spans="1:107">
      <c r="A1267">
        <f>ROW(Source!A1445)</f>
        <v>1445</v>
      </c>
      <c r="B1267">
        <v>33525518</v>
      </c>
      <c r="C1267">
        <v>33621207</v>
      </c>
      <c r="D1267">
        <v>18416200</v>
      </c>
      <c r="E1267">
        <v>1</v>
      </c>
      <c r="F1267">
        <v>1</v>
      </c>
      <c r="G1267">
        <v>1</v>
      </c>
      <c r="H1267">
        <v>1</v>
      </c>
      <c r="I1267" t="s">
        <v>665</v>
      </c>
      <c r="J1267" t="s">
        <v>3</v>
      </c>
      <c r="K1267" t="s">
        <v>666</v>
      </c>
      <c r="L1267">
        <v>1369</v>
      </c>
      <c r="N1267">
        <v>1013</v>
      </c>
      <c r="O1267" t="s">
        <v>579</v>
      </c>
      <c r="P1267" t="s">
        <v>579</v>
      </c>
      <c r="Q1267">
        <v>1</v>
      </c>
      <c r="W1267">
        <v>0</v>
      </c>
      <c r="X1267">
        <v>-1663475933</v>
      </c>
      <c r="Y1267">
        <v>8.99</v>
      </c>
      <c r="AA1267">
        <v>0</v>
      </c>
      <c r="AB1267">
        <v>0</v>
      </c>
      <c r="AC1267">
        <v>0</v>
      </c>
      <c r="AD1267">
        <v>277.48</v>
      </c>
      <c r="AE1267">
        <v>0</v>
      </c>
      <c r="AF1267">
        <v>0</v>
      </c>
      <c r="AG1267">
        <v>0</v>
      </c>
      <c r="AH1267">
        <v>277.48</v>
      </c>
      <c r="AI1267">
        <v>1</v>
      </c>
      <c r="AJ1267">
        <v>1</v>
      </c>
      <c r="AK1267">
        <v>1</v>
      </c>
      <c r="AL1267">
        <v>1</v>
      </c>
      <c r="AN1267">
        <v>0</v>
      </c>
      <c r="AO1267">
        <v>1</v>
      </c>
      <c r="AP1267">
        <v>0</v>
      </c>
      <c r="AQ1267">
        <v>0</v>
      </c>
      <c r="AR1267">
        <v>0</v>
      </c>
      <c r="AS1267" t="s">
        <v>3</v>
      </c>
      <c r="AT1267">
        <v>8.99</v>
      </c>
      <c r="AU1267" t="s">
        <v>3</v>
      </c>
      <c r="AV1267">
        <v>1</v>
      </c>
      <c r="AW1267">
        <v>2</v>
      </c>
      <c r="AX1267">
        <v>33621211</v>
      </c>
      <c r="AY1267">
        <v>1</v>
      </c>
      <c r="AZ1267">
        <v>0</v>
      </c>
      <c r="BA1267">
        <v>1249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X1267">
        <f>Y1267*Source!I1445</f>
        <v>1.1183559999999999</v>
      </c>
      <c r="CY1267">
        <f>AD1267</f>
        <v>277.48</v>
      </c>
      <c r="CZ1267">
        <f>AH1267</f>
        <v>277.48</v>
      </c>
      <c r="DA1267">
        <f>AL1267</f>
        <v>1</v>
      </c>
      <c r="DB1267">
        <f t="shared" si="111"/>
        <v>2494.5500000000002</v>
      </c>
      <c r="DC1267">
        <f t="shared" si="112"/>
        <v>0</v>
      </c>
    </row>
    <row r="1268" spans="1:107">
      <c r="A1268">
        <f>ROW(Source!A1445)</f>
        <v>1445</v>
      </c>
      <c r="B1268">
        <v>33525518</v>
      </c>
      <c r="C1268">
        <v>33621207</v>
      </c>
      <c r="D1268">
        <v>29111241</v>
      </c>
      <c r="E1268">
        <v>1</v>
      </c>
      <c r="F1268">
        <v>1</v>
      </c>
      <c r="G1268">
        <v>1</v>
      </c>
      <c r="H1268">
        <v>3</v>
      </c>
      <c r="I1268" t="s">
        <v>667</v>
      </c>
      <c r="J1268" t="s">
        <v>668</v>
      </c>
      <c r="K1268" t="s">
        <v>669</v>
      </c>
      <c r="L1268">
        <v>1346</v>
      </c>
      <c r="N1268">
        <v>1009</v>
      </c>
      <c r="O1268" t="s">
        <v>191</v>
      </c>
      <c r="P1268" t="s">
        <v>191</v>
      </c>
      <c r="Q1268">
        <v>1</v>
      </c>
      <c r="W1268">
        <v>0</v>
      </c>
      <c r="X1268">
        <v>1781035667</v>
      </c>
      <c r="Y1268">
        <v>5.15</v>
      </c>
      <c r="AA1268">
        <v>167.08</v>
      </c>
      <c r="AB1268">
        <v>0</v>
      </c>
      <c r="AC1268">
        <v>0</v>
      </c>
      <c r="AD1268">
        <v>0</v>
      </c>
      <c r="AE1268">
        <v>8.35</v>
      </c>
      <c r="AF1268">
        <v>0</v>
      </c>
      <c r="AG1268">
        <v>0</v>
      </c>
      <c r="AH1268">
        <v>0</v>
      </c>
      <c r="AI1268">
        <v>20.010000000000002</v>
      </c>
      <c r="AJ1268">
        <v>1</v>
      </c>
      <c r="AK1268">
        <v>1</v>
      </c>
      <c r="AL1268">
        <v>1</v>
      </c>
      <c r="AN1268">
        <v>0</v>
      </c>
      <c r="AO1268">
        <v>1</v>
      </c>
      <c r="AP1268">
        <v>0</v>
      </c>
      <c r="AQ1268">
        <v>0</v>
      </c>
      <c r="AR1268">
        <v>0</v>
      </c>
      <c r="AS1268" t="s">
        <v>3</v>
      </c>
      <c r="AT1268">
        <v>5.15</v>
      </c>
      <c r="AU1268" t="s">
        <v>3</v>
      </c>
      <c r="AV1268">
        <v>0</v>
      </c>
      <c r="AW1268">
        <v>2</v>
      </c>
      <c r="AX1268">
        <v>33621213</v>
      </c>
      <c r="AY1268">
        <v>1</v>
      </c>
      <c r="AZ1268">
        <v>0</v>
      </c>
      <c r="BA1268">
        <v>1251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X1268">
        <f>Y1268*Source!I1445</f>
        <v>0.64066000000000001</v>
      </c>
      <c r="CY1268">
        <f>AA1268</f>
        <v>167.08</v>
      </c>
      <c r="CZ1268">
        <f>AE1268</f>
        <v>8.35</v>
      </c>
      <c r="DA1268">
        <f>AI1268</f>
        <v>20.010000000000002</v>
      </c>
      <c r="DB1268">
        <f t="shared" si="111"/>
        <v>43</v>
      </c>
      <c r="DC1268">
        <f t="shared" si="112"/>
        <v>0</v>
      </c>
    </row>
    <row r="1269" spans="1:107">
      <c r="A1269">
        <f>ROW(Source!A1445)</f>
        <v>1445</v>
      </c>
      <c r="B1269">
        <v>33525518</v>
      </c>
      <c r="C1269">
        <v>33621207</v>
      </c>
      <c r="D1269">
        <v>29110997</v>
      </c>
      <c r="E1269">
        <v>1</v>
      </c>
      <c r="F1269">
        <v>1</v>
      </c>
      <c r="G1269">
        <v>1</v>
      </c>
      <c r="H1269">
        <v>3</v>
      </c>
      <c r="I1269" t="s">
        <v>670</v>
      </c>
      <c r="J1269" t="s">
        <v>671</v>
      </c>
      <c r="K1269" t="s">
        <v>672</v>
      </c>
      <c r="L1269">
        <v>1301</v>
      </c>
      <c r="N1269">
        <v>1003</v>
      </c>
      <c r="O1269" t="s">
        <v>174</v>
      </c>
      <c r="P1269" t="s">
        <v>174</v>
      </c>
      <c r="Q1269">
        <v>1</v>
      </c>
      <c r="W1269">
        <v>0</v>
      </c>
      <c r="X1269">
        <v>1996222970</v>
      </c>
      <c r="Y1269">
        <v>101</v>
      </c>
      <c r="AA1269">
        <v>27.92</v>
      </c>
      <c r="AB1269">
        <v>0</v>
      </c>
      <c r="AC1269">
        <v>0</v>
      </c>
      <c r="AD1269">
        <v>0</v>
      </c>
      <c r="AE1269">
        <v>12.3</v>
      </c>
      <c r="AF1269">
        <v>0</v>
      </c>
      <c r="AG1269">
        <v>0</v>
      </c>
      <c r="AH1269">
        <v>0</v>
      </c>
      <c r="AI1269">
        <v>2.27</v>
      </c>
      <c r="AJ1269">
        <v>1</v>
      </c>
      <c r="AK1269">
        <v>1</v>
      </c>
      <c r="AL1269">
        <v>1</v>
      </c>
      <c r="AN1269">
        <v>0</v>
      </c>
      <c r="AO1269">
        <v>1</v>
      </c>
      <c r="AP1269">
        <v>0</v>
      </c>
      <c r="AQ1269">
        <v>0</v>
      </c>
      <c r="AR1269">
        <v>0</v>
      </c>
      <c r="AS1269" t="s">
        <v>3</v>
      </c>
      <c r="AT1269">
        <v>101</v>
      </c>
      <c r="AU1269" t="s">
        <v>3</v>
      </c>
      <c r="AV1269">
        <v>0</v>
      </c>
      <c r="AW1269">
        <v>2</v>
      </c>
      <c r="AX1269">
        <v>33621214</v>
      </c>
      <c r="AY1269">
        <v>1</v>
      </c>
      <c r="AZ1269">
        <v>0</v>
      </c>
      <c r="BA1269">
        <v>1252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X1269">
        <f>Y1269*Source!I1445</f>
        <v>12.564399999999999</v>
      </c>
      <c r="CY1269">
        <f>AA1269</f>
        <v>27.92</v>
      </c>
      <c r="CZ1269">
        <f>AE1269</f>
        <v>12.3</v>
      </c>
      <c r="DA1269">
        <f>AI1269</f>
        <v>2.27</v>
      </c>
      <c r="DB1269">
        <f t="shared" si="111"/>
        <v>1242.3</v>
      </c>
      <c r="DC1269">
        <f t="shared" si="112"/>
        <v>0</v>
      </c>
    </row>
    <row r="1270" spans="1:107">
      <c r="A1270">
        <f>ROW(Source!A1446)</f>
        <v>1446</v>
      </c>
      <c r="B1270">
        <v>33525518</v>
      </c>
      <c r="C1270">
        <v>33621215</v>
      </c>
      <c r="D1270">
        <v>18411117</v>
      </c>
      <c r="E1270">
        <v>1</v>
      </c>
      <c r="F1270">
        <v>1</v>
      </c>
      <c r="G1270">
        <v>1</v>
      </c>
      <c r="H1270">
        <v>1</v>
      </c>
      <c r="I1270" t="s">
        <v>806</v>
      </c>
      <c r="J1270" t="s">
        <v>3</v>
      </c>
      <c r="K1270" t="s">
        <v>807</v>
      </c>
      <c r="L1270">
        <v>1369</v>
      </c>
      <c r="N1270">
        <v>1013</v>
      </c>
      <c r="O1270" t="s">
        <v>579</v>
      </c>
      <c r="P1270" t="s">
        <v>579</v>
      </c>
      <c r="Q1270">
        <v>1</v>
      </c>
      <c r="W1270">
        <v>0</v>
      </c>
      <c r="X1270">
        <v>-1739886638</v>
      </c>
      <c r="Y1270">
        <v>16.32</v>
      </c>
      <c r="AA1270">
        <v>0</v>
      </c>
      <c r="AB1270">
        <v>0</v>
      </c>
      <c r="AC1270">
        <v>0</v>
      </c>
      <c r="AD1270">
        <v>273.5</v>
      </c>
      <c r="AE1270">
        <v>0</v>
      </c>
      <c r="AF1270">
        <v>0</v>
      </c>
      <c r="AG1270">
        <v>0</v>
      </c>
      <c r="AH1270">
        <v>273.5</v>
      </c>
      <c r="AI1270">
        <v>1</v>
      </c>
      <c r="AJ1270">
        <v>1</v>
      </c>
      <c r="AK1270">
        <v>1</v>
      </c>
      <c r="AL1270">
        <v>1</v>
      </c>
      <c r="AN1270">
        <v>0</v>
      </c>
      <c r="AO1270">
        <v>1</v>
      </c>
      <c r="AP1270">
        <v>0</v>
      </c>
      <c r="AQ1270">
        <v>0</v>
      </c>
      <c r="AR1270">
        <v>0</v>
      </c>
      <c r="AS1270" t="s">
        <v>3</v>
      </c>
      <c r="AT1270">
        <v>16.32</v>
      </c>
      <c r="AU1270" t="s">
        <v>3</v>
      </c>
      <c r="AV1270">
        <v>1</v>
      </c>
      <c r="AW1270">
        <v>2</v>
      </c>
      <c r="AX1270">
        <v>33621222</v>
      </c>
      <c r="AY1270">
        <v>1</v>
      </c>
      <c r="AZ1270">
        <v>0</v>
      </c>
      <c r="BA1270">
        <v>1253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X1270">
        <f>Y1270*Source!I1446</f>
        <v>4.442304</v>
      </c>
      <c r="CY1270">
        <f>AD1270</f>
        <v>273.5</v>
      </c>
      <c r="CZ1270">
        <f>AH1270</f>
        <v>273.5</v>
      </c>
      <c r="DA1270">
        <f>AL1270</f>
        <v>1</v>
      </c>
      <c r="DB1270">
        <f t="shared" si="111"/>
        <v>4463.5200000000004</v>
      </c>
      <c r="DC1270">
        <f t="shared" si="112"/>
        <v>0</v>
      </c>
    </row>
    <row r="1271" spans="1:107">
      <c r="A1271">
        <f>ROW(Source!A1446)</f>
        <v>1446</v>
      </c>
      <c r="B1271">
        <v>33525518</v>
      </c>
      <c r="C1271">
        <v>33621215</v>
      </c>
      <c r="D1271">
        <v>121548</v>
      </c>
      <c r="E1271">
        <v>1</v>
      </c>
      <c r="F1271">
        <v>1</v>
      </c>
      <c r="G1271">
        <v>1</v>
      </c>
      <c r="H1271">
        <v>1</v>
      </c>
      <c r="I1271" t="s">
        <v>30</v>
      </c>
      <c r="J1271" t="s">
        <v>3</v>
      </c>
      <c r="K1271" t="s">
        <v>580</v>
      </c>
      <c r="L1271">
        <v>608254</v>
      </c>
      <c r="N1271">
        <v>1013</v>
      </c>
      <c r="O1271" t="s">
        <v>581</v>
      </c>
      <c r="P1271" t="s">
        <v>581</v>
      </c>
      <c r="Q1271">
        <v>1</v>
      </c>
      <c r="W1271">
        <v>0</v>
      </c>
      <c r="X1271">
        <v>-185737400</v>
      </c>
      <c r="Y1271">
        <v>0.01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1</v>
      </c>
      <c r="AJ1271">
        <v>1</v>
      </c>
      <c r="AK1271">
        <v>1</v>
      </c>
      <c r="AL1271">
        <v>1</v>
      </c>
      <c r="AN1271">
        <v>0</v>
      </c>
      <c r="AO1271">
        <v>1</v>
      </c>
      <c r="AP1271">
        <v>0</v>
      </c>
      <c r="AQ1271">
        <v>0</v>
      </c>
      <c r="AR1271">
        <v>0</v>
      </c>
      <c r="AS1271" t="s">
        <v>3</v>
      </c>
      <c r="AT1271">
        <v>0.01</v>
      </c>
      <c r="AU1271" t="s">
        <v>3</v>
      </c>
      <c r="AV1271">
        <v>2</v>
      </c>
      <c r="AW1271">
        <v>2</v>
      </c>
      <c r="AX1271">
        <v>33621223</v>
      </c>
      <c r="AY1271">
        <v>1</v>
      </c>
      <c r="AZ1271">
        <v>0</v>
      </c>
      <c r="BA1271">
        <v>1254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X1271">
        <f>Y1271*Source!I1446</f>
        <v>2.722E-3</v>
      </c>
      <c r="CY1271">
        <f>AD1271</f>
        <v>0</v>
      </c>
      <c r="CZ1271">
        <f>AH1271</f>
        <v>0</v>
      </c>
      <c r="DA1271">
        <f>AL1271</f>
        <v>1</v>
      </c>
      <c r="DB1271">
        <f t="shared" si="111"/>
        <v>0</v>
      </c>
      <c r="DC1271">
        <f t="shared" si="112"/>
        <v>0</v>
      </c>
    </row>
    <row r="1272" spans="1:107">
      <c r="A1272">
        <f>ROW(Source!A1446)</f>
        <v>1446</v>
      </c>
      <c r="B1272">
        <v>33525518</v>
      </c>
      <c r="C1272">
        <v>33621215</v>
      </c>
      <c r="D1272">
        <v>29172556</v>
      </c>
      <c r="E1272">
        <v>1</v>
      </c>
      <c r="F1272">
        <v>1</v>
      </c>
      <c r="G1272">
        <v>1</v>
      </c>
      <c r="H1272">
        <v>2</v>
      </c>
      <c r="I1272" t="s">
        <v>582</v>
      </c>
      <c r="J1272" t="s">
        <v>583</v>
      </c>
      <c r="K1272" t="s">
        <v>584</v>
      </c>
      <c r="L1272">
        <v>1368</v>
      </c>
      <c r="N1272">
        <v>1011</v>
      </c>
      <c r="O1272" t="s">
        <v>585</v>
      </c>
      <c r="P1272" t="s">
        <v>585</v>
      </c>
      <c r="Q1272">
        <v>1</v>
      </c>
      <c r="W1272">
        <v>0</v>
      </c>
      <c r="X1272">
        <v>-1302720870</v>
      </c>
      <c r="Y1272">
        <v>0.01</v>
      </c>
      <c r="AA1272">
        <v>0</v>
      </c>
      <c r="AB1272">
        <v>445.46</v>
      </c>
      <c r="AC1272">
        <v>427.95</v>
      </c>
      <c r="AD1272">
        <v>0</v>
      </c>
      <c r="AE1272">
        <v>0</v>
      </c>
      <c r="AF1272">
        <v>31.26</v>
      </c>
      <c r="AG1272">
        <v>13.5</v>
      </c>
      <c r="AH1272">
        <v>0</v>
      </c>
      <c r="AI1272">
        <v>1</v>
      </c>
      <c r="AJ1272">
        <v>14.25</v>
      </c>
      <c r="AK1272">
        <v>31.7</v>
      </c>
      <c r="AL1272">
        <v>1</v>
      </c>
      <c r="AN1272">
        <v>0</v>
      </c>
      <c r="AO1272">
        <v>1</v>
      </c>
      <c r="AP1272">
        <v>0</v>
      </c>
      <c r="AQ1272">
        <v>0</v>
      </c>
      <c r="AR1272">
        <v>0</v>
      </c>
      <c r="AS1272" t="s">
        <v>3</v>
      </c>
      <c r="AT1272">
        <v>0.01</v>
      </c>
      <c r="AU1272" t="s">
        <v>3</v>
      </c>
      <c r="AV1272">
        <v>0</v>
      </c>
      <c r="AW1272">
        <v>2</v>
      </c>
      <c r="AX1272">
        <v>33621224</v>
      </c>
      <c r="AY1272">
        <v>1</v>
      </c>
      <c r="AZ1272">
        <v>0</v>
      </c>
      <c r="BA1272">
        <v>1255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X1272">
        <f>Y1272*Source!I1446</f>
        <v>2.722E-3</v>
      </c>
      <c r="CY1272">
        <f>AB1272</f>
        <v>445.46</v>
      </c>
      <c r="CZ1272">
        <f>AF1272</f>
        <v>31.26</v>
      </c>
      <c r="DA1272">
        <f>AJ1272</f>
        <v>14.25</v>
      </c>
      <c r="DB1272">
        <f t="shared" si="111"/>
        <v>0.31</v>
      </c>
      <c r="DC1272">
        <f t="shared" si="112"/>
        <v>0.14000000000000001</v>
      </c>
    </row>
    <row r="1273" spans="1:107">
      <c r="A1273">
        <f>ROW(Source!A1446)</f>
        <v>1446</v>
      </c>
      <c r="B1273">
        <v>33525518</v>
      </c>
      <c r="C1273">
        <v>33621215</v>
      </c>
      <c r="D1273">
        <v>29174913</v>
      </c>
      <c r="E1273">
        <v>1</v>
      </c>
      <c r="F1273">
        <v>1</v>
      </c>
      <c r="G1273">
        <v>1</v>
      </c>
      <c r="H1273">
        <v>2</v>
      </c>
      <c r="I1273" t="s">
        <v>606</v>
      </c>
      <c r="J1273" t="s">
        <v>607</v>
      </c>
      <c r="K1273" t="s">
        <v>608</v>
      </c>
      <c r="L1273">
        <v>1368</v>
      </c>
      <c r="N1273">
        <v>1011</v>
      </c>
      <c r="O1273" t="s">
        <v>585</v>
      </c>
      <c r="P1273" t="s">
        <v>585</v>
      </c>
      <c r="Q1273">
        <v>1</v>
      </c>
      <c r="W1273">
        <v>0</v>
      </c>
      <c r="X1273">
        <v>458544584</v>
      </c>
      <c r="Y1273">
        <v>0.02</v>
      </c>
      <c r="AA1273">
        <v>0</v>
      </c>
      <c r="AB1273">
        <v>908.31</v>
      </c>
      <c r="AC1273">
        <v>367.72</v>
      </c>
      <c r="AD1273">
        <v>0</v>
      </c>
      <c r="AE1273">
        <v>0</v>
      </c>
      <c r="AF1273">
        <v>87.17</v>
      </c>
      <c r="AG1273">
        <v>11.6</v>
      </c>
      <c r="AH1273">
        <v>0</v>
      </c>
      <c r="AI1273">
        <v>1</v>
      </c>
      <c r="AJ1273">
        <v>10.42</v>
      </c>
      <c r="AK1273">
        <v>31.7</v>
      </c>
      <c r="AL1273">
        <v>1</v>
      </c>
      <c r="AN1273">
        <v>0</v>
      </c>
      <c r="AO1273">
        <v>1</v>
      </c>
      <c r="AP1273">
        <v>0</v>
      </c>
      <c r="AQ1273">
        <v>0</v>
      </c>
      <c r="AR1273">
        <v>0</v>
      </c>
      <c r="AS1273" t="s">
        <v>3</v>
      </c>
      <c r="AT1273">
        <v>0.02</v>
      </c>
      <c r="AU1273" t="s">
        <v>3</v>
      </c>
      <c r="AV1273">
        <v>0</v>
      </c>
      <c r="AW1273">
        <v>2</v>
      </c>
      <c r="AX1273">
        <v>33621225</v>
      </c>
      <c r="AY1273">
        <v>1</v>
      </c>
      <c r="AZ1273">
        <v>0</v>
      </c>
      <c r="BA1273">
        <v>1256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X1273">
        <f>Y1273*Source!I1446</f>
        <v>5.4440000000000001E-3</v>
      </c>
      <c r="CY1273">
        <f>AB1273</f>
        <v>908.31</v>
      </c>
      <c r="CZ1273">
        <f>AF1273</f>
        <v>87.17</v>
      </c>
      <c r="DA1273">
        <f>AJ1273</f>
        <v>10.42</v>
      </c>
      <c r="DB1273">
        <f t="shared" si="111"/>
        <v>1.74</v>
      </c>
      <c r="DC1273">
        <f t="shared" si="112"/>
        <v>0.23</v>
      </c>
    </row>
    <row r="1274" spans="1:107">
      <c r="A1274">
        <f>ROW(Source!A1446)</f>
        <v>1446</v>
      </c>
      <c r="B1274">
        <v>33525518</v>
      </c>
      <c r="C1274">
        <v>33621215</v>
      </c>
      <c r="D1274">
        <v>29107800</v>
      </c>
      <c r="E1274">
        <v>1</v>
      </c>
      <c r="F1274">
        <v>1</v>
      </c>
      <c r="G1274">
        <v>1</v>
      </c>
      <c r="H1274">
        <v>3</v>
      </c>
      <c r="I1274" t="s">
        <v>620</v>
      </c>
      <c r="J1274" t="s">
        <v>621</v>
      </c>
      <c r="K1274" t="s">
        <v>622</v>
      </c>
      <c r="L1274">
        <v>1346</v>
      </c>
      <c r="N1274">
        <v>1009</v>
      </c>
      <c r="O1274" t="s">
        <v>191</v>
      </c>
      <c r="P1274" t="s">
        <v>191</v>
      </c>
      <c r="Q1274">
        <v>1</v>
      </c>
      <c r="W1274">
        <v>0</v>
      </c>
      <c r="X1274">
        <v>-1570619850</v>
      </c>
      <c r="Y1274">
        <v>0.2</v>
      </c>
      <c r="AA1274">
        <v>46.61</v>
      </c>
      <c r="AB1274">
        <v>0</v>
      </c>
      <c r="AC1274">
        <v>0</v>
      </c>
      <c r="AD1274">
        <v>0</v>
      </c>
      <c r="AE1274">
        <v>1.81</v>
      </c>
      <c r="AF1274">
        <v>0</v>
      </c>
      <c r="AG1274">
        <v>0</v>
      </c>
      <c r="AH1274">
        <v>0</v>
      </c>
      <c r="AI1274">
        <v>25.75</v>
      </c>
      <c r="AJ1274">
        <v>1</v>
      </c>
      <c r="AK1274">
        <v>1</v>
      </c>
      <c r="AL1274">
        <v>1</v>
      </c>
      <c r="AN1274">
        <v>0</v>
      </c>
      <c r="AO1274">
        <v>1</v>
      </c>
      <c r="AP1274">
        <v>0</v>
      </c>
      <c r="AQ1274">
        <v>0</v>
      </c>
      <c r="AR1274">
        <v>0</v>
      </c>
      <c r="AS1274" t="s">
        <v>3</v>
      </c>
      <c r="AT1274">
        <v>0.2</v>
      </c>
      <c r="AU1274" t="s">
        <v>3</v>
      </c>
      <c r="AV1274">
        <v>0</v>
      </c>
      <c r="AW1274">
        <v>2</v>
      </c>
      <c r="AX1274">
        <v>33621226</v>
      </c>
      <c r="AY1274">
        <v>1</v>
      </c>
      <c r="AZ1274">
        <v>0</v>
      </c>
      <c r="BA1274">
        <v>1257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X1274">
        <f>Y1274*Source!I1446</f>
        <v>5.4440000000000002E-2</v>
      </c>
      <c r="CY1274">
        <f>AA1274</f>
        <v>46.61</v>
      </c>
      <c r="CZ1274">
        <f>AE1274</f>
        <v>1.81</v>
      </c>
      <c r="DA1274">
        <f>AI1274</f>
        <v>25.75</v>
      </c>
      <c r="DB1274">
        <f t="shared" si="111"/>
        <v>0.36</v>
      </c>
      <c r="DC1274">
        <f t="shared" si="112"/>
        <v>0</v>
      </c>
    </row>
    <row r="1275" spans="1:107">
      <c r="A1275">
        <f>ROW(Source!A1446)</f>
        <v>1446</v>
      </c>
      <c r="B1275">
        <v>33525518</v>
      </c>
      <c r="C1275">
        <v>33621215</v>
      </c>
      <c r="D1275">
        <v>29109265</v>
      </c>
      <c r="E1275">
        <v>1</v>
      </c>
      <c r="F1275">
        <v>1</v>
      </c>
      <c r="G1275">
        <v>1</v>
      </c>
      <c r="H1275">
        <v>3</v>
      </c>
      <c r="I1275" t="s">
        <v>369</v>
      </c>
      <c r="J1275" t="s">
        <v>371</v>
      </c>
      <c r="K1275" t="s">
        <v>370</v>
      </c>
      <c r="L1275">
        <v>1348</v>
      </c>
      <c r="N1275">
        <v>1009</v>
      </c>
      <c r="O1275" t="s">
        <v>28</v>
      </c>
      <c r="P1275" t="s">
        <v>28</v>
      </c>
      <c r="Q1275">
        <v>1000</v>
      </c>
      <c r="W1275">
        <v>0</v>
      </c>
      <c r="X1275">
        <v>-192135928</v>
      </c>
      <c r="Y1275">
        <v>0.02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1</v>
      </c>
      <c r="AJ1275">
        <v>1</v>
      </c>
      <c r="AK1275">
        <v>1</v>
      </c>
      <c r="AL1275">
        <v>1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 t="s">
        <v>3</v>
      </c>
      <c r="AT1275">
        <v>0.02</v>
      </c>
      <c r="AU1275" t="s">
        <v>3</v>
      </c>
      <c r="AV1275">
        <v>0</v>
      </c>
      <c r="AW1275">
        <v>2</v>
      </c>
      <c r="AX1275">
        <v>33621227</v>
      </c>
      <c r="AY1275">
        <v>1</v>
      </c>
      <c r="AZ1275">
        <v>0</v>
      </c>
      <c r="BA1275">
        <v>1258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X1275">
        <f>Y1275*Source!I1446</f>
        <v>5.4440000000000001E-3</v>
      </c>
      <c r="CY1275">
        <f>AA1275</f>
        <v>0</v>
      </c>
      <c r="CZ1275">
        <f>AE1275</f>
        <v>0</v>
      </c>
      <c r="DA1275">
        <f>AI1275</f>
        <v>1</v>
      </c>
      <c r="DB1275">
        <f t="shared" si="111"/>
        <v>0</v>
      </c>
      <c r="DC1275">
        <f t="shared" si="112"/>
        <v>0</v>
      </c>
    </row>
    <row r="1276" spans="1:107">
      <c r="A1276">
        <f>ROW(Source!A1448)</f>
        <v>1448</v>
      </c>
      <c r="B1276">
        <v>33525518</v>
      </c>
      <c r="C1276">
        <v>33621229</v>
      </c>
      <c r="D1276">
        <v>18409850</v>
      </c>
      <c r="E1276">
        <v>1</v>
      </c>
      <c r="F1276">
        <v>1</v>
      </c>
      <c r="G1276">
        <v>1</v>
      </c>
      <c r="H1276">
        <v>1</v>
      </c>
      <c r="I1276" t="s">
        <v>673</v>
      </c>
      <c r="J1276" t="s">
        <v>3</v>
      </c>
      <c r="K1276" t="s">
        <v>674</v>
      </c>
      <c r="L1276">
        <v>1369</v>
      </c>
      <c r="N1276">
        <v>1013</v>
      </c>
      <c r="O1276" t="s">
        <v>579</v>
      </c>
      <c r="P1276" t="s">
        <v>579</v>
      </c>
      <c r="Q1276">
        <v>1</v>
      </c>
      <c r="W1276">
        <v>0</v>
      </c>
      <c r="X1276">
        <v>855544366</v>
      </c>
      <c r="Y1276">
        <v>49.36</v>
      </c>
      <c r="AA1276">
        <v>0</v>
      </c>
      <c r="AB1276">
        <v>0</v>
      </c>
      <c r="AC1276">
        <v>0</v>
      </c>
      <c r="AD1276">
        <v>257.86</v>
      </c>
      <c r="AE1276">
        <v>0</v>
      </c>
      <c r="AF1276">
        <v>0</v>
      </c>
      <c r="AG1276">
        <v>0</v>
      </c>
      <c r="AH1276">
        <v>257.86</v>
      </c>
      <c r="AI1276">
        <v>1</v>
      </c>
      <c r="AJ1276">
        <v>1</v>
      </c>
      <c r="AK1276">
        <v>1</v>
      </c>
      <c r="AL1276">
        <v>1</v>
      </c>
      <c r="AN1276">
        <v>0</v>
      </c>
      <c r="AO1276">
        <v>1</v>
      </c>
      <c r="AP1276">
        <v>0</v>
      </c>
      <c r="AQ1276">
        <v>0</v>
      </c>
      <c r="AR1276">
        <v>0</v>
      </c>
      <c r="AS1276" t="s">
        <v>3</v>
      </c>
      <c r="AT1276">
        <v>49.36</v>
      </c>
      <c r="AU1276" t="s">
        <v>3</v>
      </c>
      <c r="AV1276">
        <v>1</v>
      </c>
      <c r="AW1276">
        <v>2</v>
      </c>
      <c r="AX1276">
        <v>33621240</v>
      </c>
      <c r="AY1276">
        <v>1</v>
      </c>
      <c r="AZ1276">
        <v>0</v>
      </c>
      <c r="BA1276">
        <v>1259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X1276">
        <f>Y1276*Source!I1448</f>
        <v>13.435791999999999</v>
      </c>
      <c r="CY1276">
        <f>AD1276</f>
        <v>257.86</v>
      </c>
      <c r="CZ1276">
        <f>AH1276</f>
        <v>257.86</v>
      </c>
      <c r="DA1276">
        <f>AL1276</f>
        <v>1</v>
      </c>
      <c r="DB1276">
        <f t="shared" si="111"/>
        <v>12727.97</v>
      </c>
      <c r="DC1276">
        <f t="shared" si="112"/>
        <v>0</v>
      </c>
    </row>
    <row r="1277" spans="1:107">
      <c r="A1277">
        <f>ROW(Source!A1448)</f>
        <v>1448</v>
      </c>
      <c r="B1277">
        <v>33525518</v>
      </c>
      <c r="C1277">
        <v>33621229</v>
      </c>
      <c r="D1277">
        <v>121548</v>
      </c>
      <c r="E1277">
        <v>1</v>
      </c>
      <c r="F1277">
        <v>1</v>
      </c>
      <c r="G1277">
        <v>1</v>
      </c>
      <c r="H1277">
        <v>1</v>
      </c>
      <c r="I1277" t="s">
        <v>30</v>
      </c>
      <c r="J1277" t="s">
        <v>3</v>
      </c>
      <c r="K1277" t="s">
        <v>580</v>
      </c>
      <c r="L1277">
        <v>608254</v>
      </c>
      <c r="N1277">
        <v>1013</v>
      </c>
      <c r="O1277" t="s">
        <v>581</v>
      </c>
      <c r="P1277" t="s">
        <v>581</v>
      </c>
      <c r="Q1277">
        <v>1</v>
      </c>
      <c r="W1277">
        <v>0</v>
      </c>
      <c r="X1277">
        <v>-185737400</v>
      </c>
      <c r="Y1277">
        <v>0.14000000000000001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1</v>
      </c>
      <c r="AJ1277">
        <v>1</v>
      </c>
      <c r="AK1277">
        <v>1</v>
      </c>
      <c r="AL1277">
        <v>1</v>
      </c>
      <c r="AN1277">
        <v>0</v>
      </c>
      <c r="AO1277">
        <v>1</v>
      </c>
      <c r="AP1277">
        <v>0</v>
      </c>
      <c r="AQ1277">
        <v>0</v>
      </c>
      <c r="AR1277">
        <v>0</v>
      </c>
      <c r="AS1277" t="s">
        <v>3</v>
      </c>
      <c r="AT1277">
        <v>0.14000000000000001</v>
      </c>
      <c r="AU1277" t="s">
        <v>3</v>
      </c>
      <c r="AV1277">
        <v>2</v>
      </c>
      <c r="AW1277">
        <v>2</v>
      </c>
      <c r="AX1277">
        <v>33621241</v>
      </c>
      <c r="AY1277">
        <v>1</v>
      </c>
      <c r="AZ1277">
        <v>0</v>
      </c>
      <c r="BA1277">
        <v>1260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X1277">
        <f>Y1277*Source!I1448</f>
        <v>3.8108000000000003E-2</v>
      </c>
      <c r="CY1277">
        <f>AD1277</f>
        <v>0</v>
      </c>
      <c r="CZ1277">
        <f>AH1277</f>
        <v>0</v>
      </c>
      <c r="DA1277">
        <f>AL1277</f>
        <v>1</v>
      </c>
      <c r="DB1277">
        <f t="shared" si="111"/>
        <v>0</v>
      </c>
      <c r="DC1277">
        <f t="shared" si="112"/>
        <v>0</v>
      </c>
    </row>
    <row r="1278" spans="1:107">
      <c r="A1278">
        <f>ROW(Source!A1448)</f>
        <v>1448</v>
      </c>
      <c r="B1278">
        <v>33525518</v>
      </c>
      <c r="C1278">
        <v>33621229</v>
      </c>
      <c r="D1278">
        <v>29172556</v>
      </c>
      <c r="E1278">
        <v>1</v>
      </c>
      <c r="F1278">
        <v>1</v>
      </c>
      <c r="G1278">
        <v>1</v>
      </c>
      <c r="H1278">
        <v>2</v>
      </c>
      <c r="I1278" t="s">
        <v>582</v>
      </c>
      <c r="J1278" t="s">
        <v>583</v>
      </c>
      <c r="K1278" t="s">
        <v>584</v>
      </c>
      <c r="L1278">
        <v>1368</v>
      </c>
      <c r="N1278">
        <v>1011</v>
      </c>
      <c r="O1278" t="s">
        <v>585</v>
      </c>
      <c r="P1278" t="s">
        <v>585</v>
      </c>
      <c r="Q1278">
        <v>1</v>
      </c>
      <c r="W1278">
        <v>0</v>
      </c>
      <c r="X1278">
        <v>-1302720870</v>
      </c>
      <c r="Y1278">
        <v>0.14000000000000001</v>
      </c>
      <c r="AA1278">
        <v>0</v>
      </c>
      <c r="AB1278">
        <v>445.46</v>
      </c>
      <c r="AC1278">
        <v>427.95</v>
      </c>
      <c r="AD1278">
        <v>0</v>
      </c>
      <c r="AE1278">
        <v>0</v>
      </c>
      <c r="AF1278">
        <v>31.26</v>
      </c>
      <c r="AG1278">
        <v>13.5</v>
      </c>
      <c r="AH1278">
        <v>0</v>
      </c>
      <c r="AI1278">
        <v>1</v>
      </c>
      <c r="AJ1278">
        <v>14.25</v>
      </c>
      <c r="AK1278">
        <v>31.7</v>
      </c>
      <c r="AL1278">
        <v>1</v>
      </c>
      <c r="AN1278">
        <v>0</v>
      </c>
      <c r="AO1278">
        <v>1</v>
      </c>
      <c r="AP1278">
        <v>0</v>
      </c>
      <c r="AQ1278">
        <v>0</v>
      </c>
      <c r="AR1278">
        <v>0</v>
      </c>
      <c r="AS1278" t="s">
        <v>3</v>
      </c>
      <c r="AT1278">
        <v>0.14000000000000001</v>
      </c>
      <c r="AU1278" t="s">
        <v>3</v>
      </c>
      <c r="AV1278">
        <v>0</v>
      </c>
      <c r="AW1278">
        <v>2</v>
      </c>
      <c r="AX1278">
        <v>33621242</v>
      </c>
      <c r="AY1278">
        <v>1</v>
      </c>
      <c r="AZ1278">
        <v>0</v>
      </c>
      <c r="BA1278">
        <v>1261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X1278">
        <f>Y1278*Source!I1448</f>
        <v>3.8108000000000003E-2</v>
      </c>
      <c r="CY1278">
        <f>AB1278</f>
        <v>445.46</v>
      </c>
      <c r="CZ1278">
        <f>AF1278</f>
        <v>31.26</v>
      </c>
      <c r="DA1278">
        <f>AJ1278</f>
        <v>14.25</v>
      </c>
      <c r="DB1278">
        <f t="shared" si="111"/>
        <v>4.38</v>
      </c>
      <c r="DC1278">
        <f t="shared" si="112"/>
        <v>1.89</v>
      </c>
    </row>
    <row r="1279" spans="1:107">
      <c r="A1279">
        <f>ROW(Source!A1448)</f>
        <v>1448</v>
      </c>
      <c r="B1279">
        <v>33525518</v>
      </c>
      <c r="C1279">
        <v>33621229</v>
      </c>
      <c r="D1279">
        <v>29107800</v>
      </c>
      <c r="E1279">
        <v>1</v>
      </c>
      <c r="F1279">
        <v>1</v>
      </c>
      <c r="G1279">
        <v>1</v>
      </c>
      <c r="H1279">
        <v>3</v>
      </c>
      <c r="I1279" t="s">
        <v>620</v>
      </c>
      <c r="J1279" t="s">
        <v>621</v>
      </c>
      <c r="K1279" t="s">
        <v>622</v>
      </c>
      <c r="L1279">
        <v>1346</v>
      </c>
      <c r="N1279">
        <v>1009</v>
      </c>
      <c r="O1279" t="s">
        <v>191</v>
      </c>
      <c r="P1279" t="s">
        <v>191</v>
      </c>
      <c r="Q1279">
        <v>1</v>
      </c>
      <c r="W1279">
        <v>0</v>
      </c>
      <c r="X1279">
        <v>-1570619850</v>
      </c>
      <c r="Y1279">
        <v>0.1</v>
      </c>
      <c r="AA1279">
        <v>46.61</v>
      </c>
      <c r="AB1279">
        <v>0</v>
      </c>
      <c r="AC1279">
        <v>0</v>
      </c>
      <c r="AD1279">
        <v>0</v>
      </c>
      <c r="AE1279">
        <v>1.81</v>
      </c>
      <c r="AF1279">
        <v>0</v>
      </c>
      <c r="AG1279">
        <v>0</v>
      </c>
      <c r="AH1279">
        <v>0</v>
      </c>
      <c r="AI1279">
        <v>25.75</v>
      </c>
      <c r="AJ1279">
        <v>1</v>
      </c>
      <c r="AK1279">
        <v>1</v>
      </c>
      <c r="AL1279">
        <v>1</v>
      </c>
      <c r="AN1279">
        <v>0</v>
      </c>
      <c r="AO1279">
        <v>1</v>
      </c>
      <c r="AP1279">
        <v>0</v>
      </c>
      <c r="AQ1279">
        <v>0</v>
      </c>
      <c r="AR1279">
        <v>0</v>
      </c>
      <c r="AS1279" t="s">
        <v>3</v>
      </c>
      <c r="AT1279">
        <v>0.1</v>
      </c>
      <c r="AU1279" t="s">
        <v>3</v>
      </c>
      <c r="AV1279">
        <v>0</v>
      </c>
      <c r="AW1279">
        <v>2</v>
      </c>
      <c r="AX1279">
        <v>33621243</v>
      </c>
      <c r="AY1279">
        <v>1</v>
      </c>
      <c r="AZ1279">
        <v>0</v>
      </c>
      <c r="BA1279">
        <v>1262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X1279">
        <f>Y1279*Source!I1448</f>
        <v>2.7220000000000001E-2</v>
      </c>
      <c r="CY1279">
        <f t="shared" ref="CY1279:CY1285" si="116">AA1279</f>
        <v>46.61</v>
      </c>
      <c r="CZ1279">
        <f t="shared" ref="CZ1279:CZ1285" si="117">AE1279</f>
        <v>1.81</v>
      </c>
      <c r="DA1279">
        <f t="shared" ref="DA1279:DA1285" si="118">AI1279</f>
        <v>25.75</v>
      </c>
      <c r="DB1279">
        <f t="shared" ref="DB1279:DB1342" si="119">ROUND(ROUND(AT1279*CZ1279,2),6)</f>
        <v>0.18</v>
      </c>
      <c r="DC1279">
        <f t="shared" ref="DC1279:DC1342" si="120">ROUND(ROUND(AT1279*AG1279,2),6)</f>
        <v>0</v>
      </c>
    </row>
    <row r="1280" spans="1:107">
      <c r="A1280">
        <f>ROW(Source!A1448)</f>
        <v>1448</v>
      </c>
      <c r="B1280">
        <v>33525518</v>
      </c>
      <c r="C1280">
        <v>33621229</v>
      </c>
      <c r="D1280">
        <v>29107777</v>
      </c>
      <c r="E1280">
        <v>1</v>
      </c>
      <c r="F1280">
        <v>1</v>
      </c>
      <c r="G1280">
        <v>1</v>
      </c>
      <c r="H1280">
        <v>3</v>
      </c>
      <c r="I1280" t="s">
        <v>808</v>
      </c>
      <c r="J1280" t="s">
        <v>809</v>
      </c>
      <c r="K1280" t="s">
        <v>810</v>
      </c>
      <c r="L1280">
        <v>1329</v>
      </c>
      <c r="N1280">
        <v>1005</v>
      </c>
      <c r="O1280" t="s">
        <v>811</v>
      </c>
      <c r="P1280" t="s">
        <v>811</v>
      </c>
      <c r="Q1280">
        <v>1000</v>
      </c>
      <c r="W1280">
        <v>0</v>
      </c>
      <c r="X1280">
        <v>555983849</v>
      </c>
      <c r="Y1280">
        <v>1.5E-3</v>
      </c>
      <c r="AA1280">
        <v>106970.12</v>
      </c>
      <c r="AB1280">
        <v>0</v>
      </c>
      <c r="AC1280">
        <v>0</v>
      </c>
      <c r="AD1280">
        <v>0</v>
      </c>
      <c r="AE1280">
        <v>32123.16</v>
      </c>
      <c r="AF1280">
        <v>0</v>
      </c>
      <c r="AG1280">
        <v>0</v>
      </c>
      <c r="AH1280">
        <v>0</v>
      </c>
      <c r="AI1280">
        <v>3.33</v>
      </c>
      <c r="AJ1280">
        <v>1</v>
      </c>
      <c r="AK1280">
        <v>1</v>
      </c>
      <c r="AL1280">
        <v>1</v>
      </c>
      <c r="AN1280">
        <v>0</v>
      </c>
      <c r="AO1280">
        <v>1</v>
      </c>
      <c r="AP1280">
        <v>0</v>
      </c>
      <c r="AQ1280">
        <v>0</v>
      </c>
      <c r="AR1280">
        <v>0</v>
      </c>
      <c r="AS1280" t="s">
        <v>3</v>
      </c>
      <c r="AT1280">
        <v>1.5E-3</v>
      </c>
      <c r="AU1280" t="s">
        <v>3</v>
      </c>
      <c r="AV1280">
        <v>0</v>
      </c>
      <c r="AW1280">
        <v>2</v>
      </c>
      <c r="AX1280">
        <v>33621244</v>
      </c>
      <c r="AY1280">
        <v>1</v>
      </c>
      <c r="AZ1280">
        <v>0</v>
      </c>
      <c r="BA1280">
        <v>1263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X1280">
        <f>Y1280*Source!I1448</f>
        <v>4.083E-4</v>
      </c>
      <c r="CY1280">
        <f t="shared" si="116"/>
        <v>106970.12</v>
      </c>
      <c r="CZ1280">
        <f t="shared" si="117"/>
        <v>32123.16</v>
      </c>
      <c r="DA1280">
        <f t="shared" si="118"/>
        <v>3.33</v>
      </c>
      <c r="DB1280">
        <f t="shared" si="119"/>
        <v>48.18</v>
      </c>
      <c r="DC1280">
        <f t="shared" si="120"/>
        <v>0</v>
      </c>
    </row>
    <row r="1281" spans="1:107">
      <c r="A1281">
        <f>ROW(Source!A1448)</f>
        <v>1448</v>
      </c>
      <c r="B1281">
        <v>33525518</v>
      </c>
      <c r="C1281">
        <v>33621229</v>
      </c>
      <c r="D1281">
        <v>29109354</v>
      </c>
      <c r="E1281">
        <v>1</v>
      </c>
      <c r="F1281">
        <v>1</v>
      </c>
      <c r="G1281">
        <v>1</v>
      </c>
      <c r="H1281">
        <v>3</v>
      </c>
      <c r="I1281" t="s">
        <v>493</v>
      </c>
      <c r="J1281" t="s">
        <v>495</v>
      </c>
      <c r="K1281" t="s">
        <v>494</v>
      </c>
      <c r="L1281">
        <v>1346</v>
      </c>
      <c r="N1281">
        <v>1009</v>
      </c>
      <c r="O1281" t="s">
        <v>191</v>
      </c>
      <c r="P1281" t="s">
        <v>191</v>
      </c>
      <c r="Q1281">
        <v>1</v>
      </c>
      <c r="W1281">
        <v>0</v>
      </c>
      <c r="X1281">
        <v>-882693383</v>
      </c>
      <c r="Y1281">
        <v>10.3</v>
      </c>
      <c r="AA1281">
        <v>60.74</v>
      </c>
      <c r="AB1281">
        <v>0</v>
      </c>
      <c r="AC1281">
        <v>0</v>
      </c>
      <c r="AD1281">
        <v>0</v>
      </c>
      <c r="AE1281">
        <v>46.72</v>
      </c>
      <c r="AF1281">
        <v>0</v>
      </c>
      <c r="AG1281">
        <v>0</v>
      </c>
      <c r="AH1281">
        <v>0</v>
      </c>
      <c r="AI1281">
        <v>1.3</v>
      </c>
      <c r="AJ1281">
        <v>1</v>
      </c>
      <c r="AK1281">
        <v>1</v>
      </c>
      <c r="AL1281">
        <v>1</v>
      </c>
      <c r="AN1281">
        <v>0</v>
      </c>
      <c r="AO1281">
        <v>1</v>
      </c>
      <c r="AP1281">
        <v>0</v>
      </c>
      <c r="AQ1281">
        <v>0</v>
      </c>
      <c r="AR1281">
        <v>0</v>
      </c>
      <c r="AS1281" t="s">
        <v>3</v>
      </c>
      <c r="AT1281">
        <v>10.3</v>
      </c>
      <c r="AU1281" t="s">
        <v>3</v>
      </c>
      <c r="AV1281">
        <v>0</v>
      </c>
      <c r="AW1281">
        <v>2</v>
      </c>
      <c r="AX1281">
        <v>33621245</v>
      </c>
      <c r="AY1281">
        <v>1</v>
      </c>
      <c r="AZ1281">
        <v>0</v>
      </c>
      <c r="BA1281">
        <v>1264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X1281">
        <f>Y1281*Source!I1448</f>
        <v>2.8036600000000003</v>
      </c>
      <c r="CY1281">
        <f t="shared" si="116"/>
        <v>60.74</v>
      </c>
      <c r="CZ1281">
        <f t="shared" si="117"/>
        <v>46.72</v>
      </c>
      <c r="DA1281">
        <f t="shared" si="118"/>
        <v>1.3</v>
      </c>
      <c r="DB1281">
        <f t="shared" si="119"/>
        <v>481.22</v>
      </c>
      <c r="DC1281">
        <f t="shared" si="120"/>
        <v>0</v>
      </c>
    </row>
    <row r="1282" spans="1:107">
      <c r="A1282">
        <f>ROW(Source!A1448)</f>
        <v>1448</v>
      </c>
      <c r="B1282">
        <v>33525518</v>
      </c>
      <c r="C1282">
        <v>33621229</v>
      </c>
      <c r="D1282">
        <v>29109414</v>
      </c>
      <c r="E1282">
        <v>1</v>
      </c>
      <c r="F1282">
        <v>1</v>
      </c>
      <c r="G1282">
        <v>1</v>
      </c>
      <c r="H1282">
        <v>3</v>
      </c>
      <c r="I1282" t="s">
        <v>489</v>
      </c>
      <c r="J1282" t="s">
        <v>491</v>
      </c>
      <c r="K1282" t="s">
        <v>490</v>
      </c>
      <c r="L1282">
        <v>1346</v>
      </c>
      <c r="N1282">
        <v>1009</v>
      </c>
      <c r="O1282" t="s">
        <v>191</v>
      </c>
      <c r="P1282" t="s">
        <v>191</v>
      </c>
      <c r="Q1282">
        <v>1</v>
      </c>
      <c r="W1282">
        <v>0</v>
      </c>
      <c r="X1282">
        <v>1092262719</v>
      </c>
      <c r="Y1282">
        <v>360.5</v>
      </c>
      <c r="AA1282">
        <v>9.8800000000000008</v>
      </c>
      <c r="AB1282">
        <v>0</v>
      </c>
      <c r="AC1282">
        <v>0</v>
      </c>
      <c r="AD1282">
        <v>0</v>
      </c>
      <c r="AE1282">
        <v>1.58</v>
      </c>
      <c r="AF1282">
        <v>0</v>
      </c>
      <c r="AG1282">
        <v>0</v>
      </c>
      <c r="AH1282">
        <v>0</v>
      </c>
      <c r="AI1282">
        <v>6.25</v>
      </c>
      <c r="AJ1282">
        <v>1</v>
      </c>
      <c r="AK1282">
        <v>1</v>
      </c>
      <c r="AL1282">
        <v>1</v>
      </c>
      <c r="AN1282">
        <v>0</v>
      </c>
      <c r="AO1282">
        <v>1</v>
      </c>
      <c r="AP1282">
        <v>0</v>
      </c>
      <c r="AQ1282">
        <v>0</v>
      </c>
      <c r="AR1282">
        <v>0</v>
      </c>
      <c r="AS1282" t="s">
        <v>3</v>
      </c>
      <c r="AT1282">
        <v>360.5</v>
      </c>
      <c r="AU1282" t="s">
        <v>3</v>
      </c>
      <c r="AV1282">
        <v>0</v>
      </c>
      <c r="AW1282">
        <v>2</v>
      </c>
      <c r="AX1282">
        <v>33621246</v>
      </c>
      <c r="AY1282">
        <v>1</v>
      </c>
      <c r="AZ1282">
        <v>0</v>
      </c>
      <c r="BA1282">
        <v>1265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X1282">
        <f>Y1282*Source!I1448</f>
        <v>98.128100000000003</v>
      </c>
      <c r="CY1282">
        <f t="shared" si="116"/>
        <v>9.8800000000000008</v>
      </c>
      <c r="CZ1282">
        <f t="shared" si="117"/>
        <v>1.58</v>
      </c>
      <c r="DA1282">
        <f t="shared" si="118"/>
        <v>6.25</v>
      </c>
      <c r="DB1282">
        <f t="shared" si="119"/>
        <v>569.59</v>
      </c>
      <c r="DC1282">
        <f t="shared" si="120"/>
        <v>0</v>
      </c>
    </row>
    <row r="1283" spans="1:107">
      <c r="A1283">
        <f>ROW(Source!A1448)</f>
        <v>1448</v>
      </c>
      <c r="B1283">
        <v>33525518</v>
      </c>
      <c r="C1283">
        <v>33621229</v>
      </c>
      <c r="D1283">
        <v>29109782</v>
      </c>
      <c r="E1283">
        <v>1</v>
      </c>
      <c r="F1283">
        <v>1</v>
      </c>
      <c r="G1283">
        <v>1</v>
      </c>
      <c r="H1283">
        <v>3</v>
      </c>
      <c r="I1283" t="s">
        <v>684</v>
      </c>
      <c r="J1283" t="s">
        <v>685</v>
      </c>
      <c r="K1283" t="s">
        <v>686</v>
      </c>
      <c r="L1283">
        <v>1346</v>
      </c>
      <c r="N1283">
        <v>1009</v>
      </c>
      <c r="O1283" t="s">
        <v>191</v>
      </c>
      <c r="P1283" t="s">
        <v>191</v>
      </c>
      <c r="Q1283">
        <v>1</v>
      </c>
      <c r="W1283">
        <v>0</v>
      </c>
      <c r="X1283">
        <v>-71279152</v>
      </c>
      <c r="Y1283">
        <v>31</v>
      </c>
      <c r="AA1283">
        <v>16.309999999999999</v>
      </c>
      <c r="AB1283">
        <v>0</v>
      </c>
      <c r="AC1283">
        <v>0</v>
      </c>
      <c r="AD1283">
        <v>0</v>
      </c>
      <c r="AE1283">
        <v>4.3600000000000003</v>
      </c>
      <c r="AF1283">
        <v>0</v>
      </c>
      <c r="AG1283">
        <v>0</v>
      </c>
      <c r="AH1283">
        <v>0</v>
      </c>
      <c r="AI1283">
        <v>3.74</v>
      </c>
      <c r="AJ1283">
        <v>1</v>
      </c>
      <c r="AK1283">
        <v>1</v>
      </c>
      <c r="AL1283">
        <v>1</v>
      </c>
      <c r="AN1283">
        <v>0</v>
      </c>
      <c r="AO1283">
        <v>1</v>
      </c>
      <c r="AP1283">
        <v>0</v>
      </c>
      <c r="AQ1283">
        <v>0</v>
      </c>
      <c r="AR1283">
        <v>0</v>
      </c>
      <c r="AS1283" t="s">
        <v>3</v>
      </c>
      <c r="AT1283">
        <v>31</v>
      </c>
      <c r="AU1283" t="s">
        <v>3</v>
      </c>
      <c r="AV1283">
        <v>0</v>
      </c>
      <c r="AW1283">
        <v>2</v>
      </c>
      <c r="AX1283">
        <v>33621247</v>
      </c>
      <c r="AY1283">
        <v>1</v>
      </c>
      <c r="AZ1283">
        <v>0</v>
      </c>
      <c r="BA1283">
        <v>1266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X1283">
        <f>Y1283*Source!I1448</f>
        <v>8.4382000000000001</v>
      </c>
      <c r="CY1283">
        <f t="shared" si="116"/>
        <v>16.309999999999999</v>
      </c>
      <c r="CZ1283">
        <f t="shared" si="117"/>
        <v>4.3600000000000003</v>
      </c>
      <c r="DA1283">
        <f t="shared" si="118"/>
        <v>3.74</v>
      </c>
      <c r="DB1283">
        <f t="shared" si="119"/>
        <v>135.16</v>
      </c>
      <c r="DC1283">
        <f t="shared" si="120"/>
        <v>0</v>
      </c>
    </row>
    <row r="1284" spans="1:107">
      <c r="A1284">
        <f>ROW(Source!A1448)</f>
        <v>1448</v>
      </c>
      <c r="B1284">
        <v>33525518</v>
      </c>
      <c r="C1284">
        <v>33621229</v>
      </c>
      <c r="D1284">
        <v>29111455</v>
      </c>
      <c r="E1284">
        <v>1</v>
      </c>
      <c r="F1284">
        <v>1</v>
      </c>
      <c r="G1284">
        <v>1</v>
      </c>
      <c r="H1284">
        <v>3</v>
      </c>
      <c r="I1284" t="s">
        <v>690</v>
      </c>
      <c r="J1284" t="s">
        <v>691</v>
      </c>
      <c r="K1284" t="s">
        <v>692</v>
      </c>
      <c r="L1284">
        <v>1327</v>
      </c>
      <c r="N1284">
        <v>1005</v>
      </c>
      <c r="O1284" t="s">
        <v>184</v>
      </c>
      <c r="P1284" t="s">
        <v>184</v>
      </c>
      <c r="Q1284">
        <v>1</v>
      </c>
      <c r="W1284">
        <v>0</v>
      </c>
      <c r="X1284">
        <v>-1126346608</v>
      </c>
      <c r="Y1284">
        <v>103</v>
      </c>
      <c r="AA1284">
        <v>78.010000000000005</v>
      </c>
      <c r="AB1284">
        <v>0</v>
      </c>
      <c r="AC1284">
        <v>0</v>
      </c>
      <c r="AD1284">
        <v>0</v>
      </c>
      <c r="AE1284">
        <v>15.06</v>
      </c>
      <c r="AF1284">
        <v>0</v>
      </c>
      <c r="AG1284">
        <v>0</v>
      </c>
      <c r="AH1284">
        <v>0</v>
      </c>
      <c r="AI1284">
        <v>5.18</v>
      </c>
      <c r="AJ1284">
        <v>1</v>
      </c>
      <c r="AK1284">
        <v>1</v>
      </c>
      <c r="AL1284">
        <v>1</v>
      </c>
      <c r="AN1284">
        <v>0</v>
      </c>
      <c r="AO1284">
        <v>1</v>
      </c>
      <c r="AP1284">
        <v>0</v>
      </c>
      <c r="AQ1284">
        <v>0</v>
      </c>
      <c r="AR1284">
        <v>0</v>
      </c>
      <c r="AS1284" t="s">
        <v>3</v>
      </c>
      <c r="AT1284">
        <v>103</v>
      </c>
      <c r="AU1284" t="s">
        <v>3</v>
      </c>
      <c r="AV1284">
        <v>0</v>
      </c>
      <c r="AW1284">
        <v>2</v>
      </c>
      <c r="AX1284">
        <v>33621248</v>
      </c>
      <c r="AY1284">
        <v>1</v>
      </c>
      <c r="AZ1284">
        <v>0</v>
      </c>
      <c r="BA1284">
        <v>1267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X1284">
        <f>Y1284*Source!I1448</f>
        <v>28.0366</v>
      </c>
      <c r="CY1284">
        <f t="shared" si="116"/>
        <v>78.010000000000005</v>
      </c>
      <c r="CZ1284">
        <f t="shared" si="117"/>
        <v>15.06</v>
      </c>
      <c r="DA1284">
        <f t="shared" si="118"/>
        <v>5.18</v>
      </c>
      <c r="DB1284">
        <f t="shared" si="119"/>
        <v>1551.18</v>
      </c>
      <c r="DC1284">
        <f t="shared" si="120"/>
        <v>0</v>
      </c>
    </row>
    <row r="1285" spans="1:107">
      <c r="A1285">
        <f>ROW(Source!A1448)</f>
        <v>1448</v>
      </c>
      <c r="B1285">
        <v>33525518</v>
      </c>
      <c r="C1285">
        <v>33621229</v>
      </c>
      <c r="D1285">
        <v>29110744</v>
      </c>
      <c r="E1285">
        <v>1</v>
      </c>
      <c r="F1285">
        <v>1</v>
      </c>
      <c r="G1285">
        <v>1</v>
      </c>
      <c r="H1285">
        <v>3</v>
      </c>
      <c r="I1285" t="s">
        <v>812</v>
      </c>
      <c r="J1285" t="s">
        <v>813</v>
      </c>
      <c r="K1285" t="s">
        <v>814</v>
      </c>
      <c r="L1285">
        <v>1308</v>
      </c>
      <c r="N1285">
        <v>1003</v>
      </c>
      <c r="O1285" t="s">
        <v>155</v>
      </c>
      <c r="P1285" t="s">
        <v>155</v>
      </c>
      <c r="Q1285">
        <v>100</v>
      </c>
      <c r="W1285">
        <v>0</v>
      </c>
      <c r="X1285">
        <v>1968334534</v>
      </c>
      <c r="Y1285">
        <v>0.76</v>
      </c>
      <c r="AA1285">
        <v>122.33</v>
      </c>
      <c r="AB1285">
        <v>0</v>
      </c>
      <c r="AC1285">
        <v>0</v>
      </c>
      <c r="AD1285">
        <v>0</v>
      </c>
      <c r="AE1285">
        <v>36.299999999999997</v>
      </c>
      <c r="AF1285">
        <v>0</v>
      </c>
      <c r="AG1285">
        <v>0</v>
      </c>
      <c r="AH1285">
        <v>0</v>
      </c>
      <c r="AI1285">
        <v>3.37</v>
      </c>
      <c r="AJ1285">
        <v>1</v>
      </c>
      <c r="AK1285">
        <v>1</v>
      </c>
      <c r="AL1285">
        <v>1</v>
      </c>
      <c r="AN1285">
        <v>0</v>
      </c>
      <c r="AO1285">
        <v>1</v>
      </c>
      <c r="AP1285">
        <v>0</v>
      </c>
      <c r="AQ1285">
        <v>0</v>
      </c>
      <c r="AR1285">
        <v>0</v>
      </c>
      <c r="AS1285" t="s">
        <v>3</v>
      </c>
      <c r="AT1285">
        <v>0.76</v>
      </c>
      <c r="AU1285" t="s">
        <v>3</v>
      </c>
      <c r="AV1285">
        <v>0</v>
      </c>
      <c r="AW1285">
        <v>2</v>
      </c>
      <c r="AX1285">
        <v>33621249</v>
      </c>
      <c r="AY1285">
        <v>1</v>
      </c>
      <c r="AZ1285">
        <v>0</v>
      </c>
      <c r="BA1285">
        <v>1268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X1285">
        <f>Y1285*Source!I1448</f>
        <v>0.206872</v>
      </c>
      <c r="CY1285">
        <f t="shared" si="116"/>
        <v>122.33</v>
      </c>
      <c r="CZ1285">
        <f t="shared" si="117"/>
        <v>36.299999999999997</v>
      </c>
      <c r="DA1285">
        <f t="shared" si="118"/>
        <v>3.37</v>
      </c>
      <c r="DB1285">
        <f t="shared" si="119"/>
        <v>27.59</v>
      </c>
      <c r="DC1285">
        <f t="shared" si="120"/>
        <v>0</v>
      </c>
    </row>
    <row r="1286" spans="1:107">
      <c r="A1286">
        <f>ROW(Source!A1449)</f>
        <v>1449</v>
      </c>
      <c r="B1286">
        <v>33525518</v>
      </c>
      <c r="C1286">
        <v>33621250</v>
      </c>
      <c r="D1286">
        <v>18410572</v>
      </c>
      <c r="E1286">
        <v>1</v>
      </c>
      <c r="F1286">
        <v>1</v>
      </c>
      <c r="G1286">
        <v>1</v>
      </c>
      <c r="H1286">
        <v>1</v>
      </c>
      <c r="I1286" t="s">
        <v>793</v>
      </c>
      <c r="J1286" t="s">
        <v>3</v>
      </c>
      <c r="K1286" t="s">
        <v>794</v>
      </c>
      <c r="L1286">
        <v>1369</v>
      </c>
      <c r="N1286">
        <v>1013</v>
      </c>
      <c r="O1286" t="s">
        <v>579</v>
      </c>
      <c r="P1286" t="s">
        <v>579</v>
      </c>
      <c r="Q1286">
        <v>1</v>
      </c>
      <c r="W1286">
        <v>0</v>
      </c>
      <c r="X1286">
        <v>-546915240</v>
      </c>
      <c r="Y1286">
        <v>43.56</v>
      </c>
      <c r="AA1286">
        <v>0</v>
      </c>
      <c r="AB1286">
        <v>0</v>
      </c>
      <c r="AC1286">
        <v>0</v>
      </c>
      <c r="AD1286">
        <v>248.48</v>
      </c>
      <c r="AE1286">
        <v>0</v>
      </c>
      <c r="AF1286">
        <v>0</v>
      </c>
      <c r="AG1286">
        <v>0</v>
      </c>
      <c r="AH1286">
        <v>248.48</v>
      </c>
      <c r="AI1286">
        <v>1</v>
      </c>
      <c r="AJ1286">
        <v>1</v>
      </c>
      <c r="AK1286">
        <v>1</v>
      </c>
      <c r="AL1286">
        <v>1</v>
      </c>
      <c r="AN1286">
        <v>0</v>
      </c>
      <c r="AO1286">
        <v>1</v>
      </c>
      <c r="AP1286">
        <v>0</v>
      </c>
      <c r="AQ1286">
        <v>0</v>
      </c>
      <c r="AR1286">
        <v>0</v>
      </c>
      <c r="AS1286" t="s">
        <v>3</v>
      </c>
      <c r="AT1286">
        <v>43.56</v>
      </c>
      <c r="AU1286" t="s">
        <v>3</v>
      </c>
      <c r="AV1286">
        <v>1</v>
      </c>
      <c r="AW1286">
        <v>2</v>
      </c>
      <c r="AX1286">
        <v>33621260</v>
      </c>
      <c r="AY1286">
        <v>1</v>
      </c>
      <c r="AZ1286">
        <v>0</v>
      </c>
      <c r="BA1286">
        <v>1269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X1286">
        <f>Y1286*Source!I1449</f>
        <v>11.857032</v>
      </c>
      <c r="CY1286">
        <f>AD1286</f>
        <v>248.48</v>
      </c>
      <c r="CZ1286">
        <f>AH1286</f>
        <v>248.48</v>
      </c>
      <c r="DA1286">
        <f>AL1286</f>
        <v>1</v>
      </c>
      <c r="DB1286">
        <f t="shared" si="119"/>
        <v>10823.79</v>
      </c>
      <c r="DC1286">
        <f t="shared" si="120"/>
        <v>0</v>
      </c>
    </row>
    <row r="1287" spans="1:107">
      <c r="A1287">
        <f>ROW(Source!A1449)</f>
        <v>1449</v>
      </c>
      <c r="B1287">
        <v>33525518</v>
      </c>
      <c r="C1287">
        <v>33621250</v>
      </c>
      <c r="D1287">
        <v>121548</v>
      </c>
      <c r="E1287">
        <v>1</v>
      </c>
      <c r="F1287">
        <v>1</v>
      </c>
      <c r="G1287">
        <v>1</v>
      </c>
      <c r="H1287">
        <v>1</v>
      </c>
      <c r="I1287" t="s">
        <v>30</v>
      </c>
      <c r="J1287" t="s">
        <v>3</v>
      </c>
      <c r="K1287" t="s">
        <v>580</v>
      </c>
      <c r="L1287">
        <v>608254</v>
      </c>
      <c r="N1287">
        <v>1013</v>
      </c>
      <c r="O1287" t="s">
        <v>581</v>
      </c>
      <c r="P1287" t="s">
        <v>581</v>
      </c>
      <c r="Q1287">
        <v>1</v>
      </c>
      <c r="W1287">
        <v>0</v>
      </c>
      <c r="X1287">
        <v>-185737400</v>
      </c>
      <c r="Y1287">
        <v>0.02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1</v>
      </c>
      <c r="AJ1287">
        <v>1</v>
      </c>
      <c r="AK1287">
        <v>1</v>
      </c>
      <c r="AL1287">
        <v>1</v>
      </c>
      <c r="AN1287">
        <v>0</v>
      </c>
      <c r="AO1287">
        <v>1</v>
      </c>
      <c r="AP1287">
        <v>0</v>
      </c>
      <c r="AQ1287">
        <v>0</v>
      </c>
      <c r="AR1287">
        <v>0</v>
      </c>
      <c r="AS1287" t="s">
        <v>3</v>
      </c>
      <c r="AT1287">
        <v>0.02</v>
      </c>
      <c r="AU1287" t="s">
        <v>3</v>
      </c>
      <c r="AV1287">
        <v>2</v>
      </c>
      <c r="AW1287">
        <v>2</v>
      </c>
      <c r="AX1287">
        <v>33621261</v>
      </c>
      <c r="AY1287">
        <v>1</v>
      </c>
      <c r="AZ1287">
        <v>0</v>
      </c>
      <c r="BA1287">
        <v>1270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X1287">
        <f>Y1287*Source!I1449</f>
        <v>5.4440000000000001E-3</v>
      </c>
      <c r="CY1287">
        <f>AD1287</f>
        <v>0</v>
      </c>
      <c r="CZ1287">
        <f>AH1287</f>
        <v>0</v>
      </c>
      <c r="DA1287">
        <f>AL1287</f>
        <v>1</v>
      </c>
      <c r="DB1287">
        <f t="shared" si="119"/>
        <v>0</v>
      </c>
      <c r="DC1287">
        <f t="shared" si="120"/>
        <v>0</v>
      </c>
    </row>
    <row r="1288" spans="1:107">
      <c r="A1288">
        <f>ROW(Source!A1449)</f>
        <v>1449</v>
      </c>
      <c r="B1288">
        <v>33525518</v>
      </c>
      <c r="C1288">
        <v>33621250</v>
      </c>
      <c r="D1288">
        <v>29172554</v>
      </c>
      <c r="E1288">
        <v>1</v>
      </c>
      <c r="F1288">
        <v>1</v>
      </c>
      <c r="G1288">
        <v>1</v>
      </c>
      <c r="H1288">
        <v>2</v>
      </c>
      <c r="I1288" t="s">
        <v>752</v>
      </c>
      <c r="J1288" t="s">
        <v>798</v>
      </c>
      <c r="K1288" t="s">
        <v>754</v>
      </c>
      <c r="L1288">
        <v>1368</v>
      </c>
      <c r="N1288">
        <v>1011</v>
      </c>
      <c r="O1288" t="s">
        <v>585</v>
      </c>
      <c r="P1288" t="s">
        <v>585</v>
      </c>
      <c r="Q1288">
        <v>1</v>
      </c>
      <c r="W1288">
        <v>0</v>
      </c>
      <c r="X1288">
        <v>-227040401</v>
      </c>
      <c r="Y1288">
        <v>0.02</v>
      </c>
      <c r="AA1288">
        <v>0</v>
      </c>
      <c r="AB1288">
        <v>411.3</v>
      </c>
      <c r="AC1288">
        <v>367.72</v>
      </c>
      <c r="AD1288">
        <v>0</v>
      </c>
      <c r="AE1288">
        <v>0</v>
      </c>
      <c r="AF1288">
        <v>27.66</v>
      </c>
      <c r="AG1288">
        <v>11.6</v>
      </c>
      <c r="AH1288">
        <v>0</v>
      </c>
      <c r="AI1288">
        <v>1</v>
      </c>
      <c r="AJ1288">
        <v>14.87</v>
      </c>
      <c r="AK1288">
        <v>31.7</v>
      </c>
      <c r="AL1288">
        <v>1</v>
      </c>
      <c r="AN1288">
        <v>0</v>
      </c>
      <c r="AO1288">
        <v>1</v>
      </c>
      <c r="AP1288">
        <v>0</v>
      </c>
      <c r="AQ1288">
        <v>0</v>
      </c>
      <c r="AR1288">
        <v>0</v>
      </c>
      <c r="AS1288" t="s">
        <v>3</v>
      </c>
      <c r="AT1288">
        <v>0.02</v>
      </c>
      <c r="AU1288" t="s">
        <v>3</v>
      </c>
      <c r="AV1288">
        <v>0</v>
      </c>
      <c r="AW1288">
        <v>2</v>
      </c>
      <c r="AX1288">
        <v>33621262</v>
      </c>
      <c r="AY1288">
        <v>1</v>
      </c>
      <c r="AZ1288">
        <v>0</v>
      </c>
      <c r="BA1288">
        <v>1271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X1288">
        <f>Y1288*Source!I1449</f>
        <v>5.4440000000000001E-3</v>
      </c>
      <c r="CY1288">
        <f>AB1288</f>
        <v>411.3</v>
      </c>
      <c r="CZ1288">
        <f>AF1288</f>
        <v>27.66</v>
      </c>
      <c r="DA1288">
        <f>AJ1288</f>
        <v>14.87</v>
      </c>
      <c r="DB1288">
        <f t="shared" si="119"/>
        <v>0.55000000000000004</v>
      </c>
      <c r="DC1288">
        <f t="shared" si="120"/>
        <v>0.23</v>
      </c>
    </row>
    <row r="1289" spans="1:107">
      <c r="A1289">
        <f>ROW(Source!A1449)</f>
        <v>1449</v>
      </c>
      <c r="B1289">
        <v>33525518</v>
      </c>
      <c r="C1289">
        <v>33621250</v>
      </c>
      <c r="D1289">
        <v>29174913</v>
      </c>
      <c r="E1289">
        <v>1</v>
      </c>
      <c r="F1289">
        <v>1</v>
      </c>
      <c r="G1289">
        <v>1</v>
      </c>
      <c r="H1289">
        <v>2</v>
      </c>
      <c r="I1289" t="s">
        <v>606</v>
      </c>
      <c r="J1289" t="s">
        <v>607</v>
      </c>
      <c r="K1289" t="s">
        <v>608</v>
      </c>
      <c r="L1289">
        <v>1368</v>
      </c>
      <c r="N1289">
        <v>1011</v>
      </c>
      <c r="O1289" t="s">
        <v>585</v>
      </c>
      <c r="P1289" t="s">
        <v>585</v>
      </c>
      <c r="Q1289">
        <v>1</v>
      </c>
      <c r="W1289">
        <v>0</v>
      </c>
      <c r="X1289">
        <v>458544584</v>
      </c>
      <c r="Y1289">
        <v>0.15</v>
      </c>
      <c r="AA1289">
        <v>0</v>
      </c>
      <c r="AB1289">
        <v>908.31</v>
      </c>
      <c r="AC1289">
        <v>367.72</v>
      </c>
      <c r="AD1289">
        <v>0</v>
      </c>
      <c r="AE1289">
        <v>0</v>
      </c>
      <c r="AF1289">
        <v>87.17</v>
      </c>
      <c r="AG1289">
        <v>11.6</v>
      </c>
      <c r="AH1289">
        <v>0</v>
      </c>
      <c r="AI1289">
        <v>1</v>
      </c>
      <c r="AJ1289">
        <v>10.42</v>
      </c>
      <c r="AK1289">
        <v>31.7</v>
      </c>
      <c r="AL1289">
        <v>1</v>
      </c>
      <c r="AN1289">
        <v>0</v>
      </c>
      <c r="AO1289">
        <v>1</v>
      </c>
      <c r="AP1289">
        <v>0</v>
      </c>
      <c r="AQ1289">
        <v>0</v>
      </c>
      <c r="AR1289">
        <v>0</v>
      </c>
      <c r="AS1289" t="s">
        <v>3</v>
      </c>
      <c r="AT1289">
        <v>0.15</v>
      </c>
      <c r="AU1289" t="s">
        <v>3</v>
      </c>
      <c r="AV1289">
        <v>0</v>
      </c>
      <c r="AW1289">
        <v>2</v>
      </c>
      <c r="AX1289">
        <v>33621263</v>
      </c>
      <c r="AY1289">
        <v>1</v>
      </c>
      <c r="AZ1289">
        <v>0</v>
      </c>
      <c r="BA1289">
        <v>1272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X1289">
        <f>Y1289*Source!I1449</f>
        <v>4.0829999999999998E-2</v>
      </c>
      <c r="CY1289">
        <f>AB1289</f>
        <v>908.31</v>
      </c>
      <c r="CZ1289">
        <f>AF1289</f>
        <v>87.17</v>
      </c>
      <c r="DA1289">
        <f>AJ1289</f>
        <v>10.42</v>
      </c>
      <c r="DB1289">
        <f t="shared" si="119"/>
        <v>13.08</v>
      </c>
      <c r="DC1289">
        <f t="shared" si="120"/>
        <v>1.74</v>
      </c>
    </row>
    <row r="1290" spans="1:107">
      <c r="A1290">
        <f>ROW(Source!A1449)</f>
        <v>1449</v>
      </c>
      <c r="B1290">
        <v>33525518</v>
      </c>
      <c r="C1290">
        <v>33621250</v>
      </c>
      <c r="D1290">
        <v>29107779</v>
      </c>
      <c r="E1290">
        <v>1</v>
      </c>
      <c r="F1290">
        <v>1</v>
      </c>
      <c r="G1290">
        <v>1</v>
      </c>
      <c r="H1290">
        <v>3</v>
      </c>
      <c r="I1290" t="s">
        <v>746</v>
      </c>
      <c r="J1290" t="s">
        <v>747</v>
      </c>
      <c r="K1290" t="s">
        <v>748</v>
      </c>
      <c r="L1290">
        <v>1327</v>
      </c>
      <c r="N1290">
        <v>1005</v>
      </c>
      <c r="O1290" t="s">
        <v>184</v>
      </c>
      <c r="P1290" t="s">
        <v>184</v>
      </c>
      <c r="Q1290">
        <v>1</v>
      </c>
      <c r="W1290">
        <v>0</v>
      </c>
      <c r="X1290">
        <v>2125256490</v>
      </c>
      <c r="Y1290">
        <v>0.84</v>
      </c>
      <c r="AA1290">
        <v>203.19</v>
      </c>
      <c r="AB1290">
        <v>0</v>
      </c>
      <c r="AC1290">
        <v>0</v>
      </c>
      <c r="AD1290">
        <v>0</v>
      </c>
      <c r="AE1290">
        <v>72.31</v>
      </c>
      <c r="AF1290">
        <v>0</v>
      </c>
      <c r="AG1290">
        <v>0</v>
      </c>
      <c r="AH1290">
        <v>0</v>
      </c>
      <c r="AI1290">
        <v>2.81</v>
      </c>
      <c r="AJ1290">
        <v>1</v>
      </c>
      <c r="AK1290">
        <v>1</v>
      </c>
      <c r="AL1290">
        <v>1</v>
      </c>
      <c r="AN1290">
        <v>0</v>
      </c>
      <c r="AO1290">
        <v>1</v>
      </c>
      <c r="AP1290">
        <v>0</v>
      </c>
      <c r="AQ1290">
        <v>0</v>
      </c>
      <c r="AR1290">
        <v>0</v>
      </c>
      <c r="AS1290" t="s">
        <v>3</v>
      </c>
      <c r="AT1290">
        <v>0.84</v>
      </c>
      <c r="AU1290" t="s">
        <v>3</v>
      </c>
      <c r="AV1290">
        <v>0</v>
      </c>
      <c r="AW1290">
        <v>2</v>
      </c>
      <c r="AX1290">
        <v>33621264</v>
      </c>
      <c r="AY1290">
        <v>1</v>
      </c>
      <c r="AZ1290">
        <v>0</v>
      </c>
      <c r="BA1290">
        <v>1273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X1290">
        <f>Y1290*Source!I1449</f>
        <v>0.22864799999999999</v>
      </c>
      <c r="CY1290">
        <f>AA1290</f>
        <v>203.19</v>
      </c>
      <c r="CZ1290">
        <f>AE1290</f>
        <v>72.31</v>
      </c>
      <c r="DA1290">
        <f>AI1290</f>
        <v>2.81</v>
      </c>
      <c r="DB1290">
        <f t="shared" si="119"/>
        <v>60.74</v>
      </c>
      <c r="DC1290">
        <f t="shared" si="120"/>
        <v>0</v>
      </c>
    </row>
    <row r="1291" spans="1:107">
      <c r="A1291">
        <f>ROW(Source!A1449)</f>
        <v>1449</v>
      </c>
      <c r="B1291">
        <v>33525518</v>
      </c>
      <c r="C1291">
        <v>33621250</v>
      </c>
      <c r="D1291">
        <v>29107800</v>
      </c>
      <c r="E1291">
        <v>1</v>
      </c>
      <c r="F1291">
        <v>1</v>
      </c>
      <c r="G1291">
        <v>1</v>
      </c>
      <c r="H1291">
        <v>3</v>
      </c>
      <c r="I1291" t="s">
        <v>620</v>
      </c>
      <c r="J1291" t="s">
        <v>621</v>
      </c>
      <c r="K1291" t="s">
        <v>622</v>
      </c>
      <c r="L1291">
        <v>1346</v>
      </c>
      <c r="N1291">
        <v>1009</v>
      </c>
      <c r="O1291" t="s">
        <v>191</v>
      </c>
      <c r="P1291" t="s">
        <v>191</v>
      </c>
      <c r="Q1291">
        <v>1</v>
      </c>
      <c r="W1291">
        <v>0</v>
      </c>
      <c r="X1291">
        <v>-1570619850</v>
      </c>
      <c r="Y1291">
        <v>0.31</v>
      </c>
      <c r="AA1291">
        <v>46.61</v>
      </c>
      <c r="AB1291">
        <v>0</v>
      </c>
      <c r="AC1291">
        <v>0</v>
      </c>
      <c r="AD1291">
        <v>0</v>
      </c>
      <c r="AE1291">
        <v>1.81</v>
      </c>
      <c r="AF1291">
        <v>0</v>
      </c>
      <c r="AG1291">
        <v>0</v>
      </c>
      <c r="AH1291">
        <v>0</v>
      </c>
      <c r="AI1291">
        <v>25.75</v>
      </c>
      <c r="AJ1291">
        <v>1</v>
      </c>
      <c r="AK1291">
        <v>1</v>
      </c>
      <c r="AL1291">
        <v>1</v>
      </c>
      <c r="AN1291">
        <v>0</v>
      </c>
      <c r="AO1291">
        <v>1</v>
      </c>
      <c r="AP1291">
        <v>0</v>
      </c>
      <c r="AQ1291">
        <v>0</v>
      </c>
      <c r="AR1291">
        <v>0</v>
      </c>
      <c r="AS1291" t="s">
        <v>3</v>
      </c>
      <c r="AT1291">
        <v>0.31</v>
      </c>
      <c r="AU1291" t="s">
        <v>3</v>
      </c>
      <c r="AV1291">
        <v>0</v>
      </c>
      <c r="AW1291">
        <v>2</v>
      </c>
      <c r="AX1291">
        <v>33621265</v>
      </c>
      <c r="AY1291">
        <v>1</v>
      </c>
      <c r="AZ1291">
        <v>0</v>
      </c>
      <c r="BA1291">
        <v>1274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X1291">
        <f>Y1291*Source!I1449</f>
        <v>8.4381999999999999E-2</v>
      </c>
      <c r="CY1291">
        <f>AA1291</f>
        <v>46.61</v>
      </c>
      <c r="CZ1291">
        <f>AE1291</f>
        <v>1.81</v>
      </c>
      <c r="DA1291">
        <f>AI1291</f>
        <v>25.75</v>
      </c>
      <c r="DB1291">
        <f t="shared" si="119"/>
        <v>0.56000000000000005</v>
      </c>
      <c r="DC1291">
        <f t="shared" si="120"/>
        <v>0</v>
      </c>
    </row>
    <row r="1292" spans="1:107">
      <c r="A1292">
        <f>ROW(Source!A1449)</f>
        <v>1449</v>
      </c>
      <c r="B1292">
        <v>33525518</v>
      </c>
      <c r="C1292">
        <v>33621250</v>
      </c>
      <c r="D1292">
        <v>29110233</v>
      </c>
      <c r="E1292">
        <v>1</v>
      </c>
      <c r="F1292">
        <v>1</v>
      </c>
      <c r="G1292">
        <v>1</v>
      </c>
      <c r="H1292">
        <v>3</v>
      </c>
      <c r="I1292" t="s">
        <v>757</v>
      </c>
      <c r="J1292" t="s">
        <v>799</v>
      </c>
      <c r="K1292" t="s">
        <v>759</v>
      </c>
      <c r="L1292">
        <v>1348</v>
      </c>
      <c r="N1292">
        <v>1009</v>
      </c>
      <c r="O1292" t="s">
        <v>28</v>
      </c>
      <c r="P1292" t="s">
        <v>28</v>
      </c>
      <c r="Q1292">
        <v>1000</v>
      </c>
      <c r="W1292">
        <v>0</v>
      </c>
      <c r="X1292">
        <v>-1155891062</v>
      </c>
      <c r="Y1292">
        <v>0.03</v>
      </c>
      <c r="AA1292">
        <v>43897.59</v>
      </c>
      <c r="AB1292">
        <v>0</v>
      </c>
      <c r="AC1292">
        <v>0</v>
      </c>
      <c r="AD1292">
        <v>0</v>
      </c>
      <c r="AE1292">
        <v>4615.9399999999996</v>
      </c>
      <c r="AF1292">
        <v>0</v>
      </c>
      <c r="AG1292">
        <v>0</v>
      </c>
      <c r="AH1292">
        <v>0</v>
      </c>
      <c r="AI1292">
        <v>9.51</v>
      </c>
      <c r="AJ1292">
        <v>1</v>
      </c>
      <c r="AK1292">
        <v>1</v>
      </c>
      <c r="AL1292">
        <v>1</v>
      </c>
      <c r="AN1292">
        <v>0</v>
      </c>
      <c r="AO1292">
        <v>1</v>
      </c>
      <c r="AP1292">
        <v>0</v>
      </c>
      <c r="AQ1292">
        <v>0</v>
      </c>
      <c r="AR1292">
        <v>0</v>
      </c>
      <c r="AS1292" t="s">
        <v>3</v>
      </c>
      <c r="AT1292">
        <v>0.03</v>
      </c>
      <c r="AU1292" t="s">
        <v>3</v>
      </c>
      <c r="AV1292">
        <v>0</v>
      </c>
      <c r="AW1292">
        <v>2</v>
      </c>
      <c r="AX1292">
        <v>33621266</v>
      </c>
      <c r="AY1292">
        <v>1</v>
      </c>
      <c r="AZ1292">
        <v>0</v>
      </c>
      <c r="BA1292">
        <v>1275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X1292">
        <f>Y1292*Source!I1449</f>
        <v>8.1659999999999996E-3</v>
      </c>
      <c r="CY1292">
        <f>AA1292</f>
        <v>43897.59</v>
      </c>
      <c r="CZ1292">
        <f>AE1292</f>
        <v>4615.9399999999996</v>
      </c>
      <c r="DA1292">
        <f>AI1292</f>
        <v>9.51</v>
      </c>
      <c r="DB1292">
        <f t="shared" si="119"/>
        <v>138.47999999999999</v>
      </c>
      <c r="DC1292">
        <f t="shared" si="120"/>
        <v>0</v>
      </c>
    </row>
    <row r="1293" spans="1:107">
      <c r="A1293">
        <f>ROW(Source!A1449)</f>
        <v>1449</v>
      </c>
      <c r="B1293">
        <v>33525518</v>
      </c>
      <c r="C1293">
        <v>33621250</v>
      </c>
      <c r="D1293">
        <v>29109784</v>
      </c>
      <c r="E1293">
        <v>1</v>
      </c>
      <c r="F1293">
        <v>1</v>
      </c>
      <c r="G1293">
        <v>1</v>
      </c>
      <c r="H1293">
        <v>3</v>
      </c>
      <c r="I1293" t="s">
        <v>760</v>
      </c>
      <c r="J1293" t="s">
        <v>800</v>
      </c>
      <c r="K1293" t="s">
        <v>762</v>
      </c>
      <c r="L1293">
        <v>1348</v>
      </c>
      <c r="N1293">
        <v>1009</v>
      </c>
      <c r="O1293" t="s">
        <v>28</v>
      </c>
      <c r="P1293" t="s">
        <v>28</v>
      </c>
      <c r="Q1293">
        <v>1000</v>
      </c>
      <c r="W1293">
        <v>0</v>
      </c>
      <c r="X1293">
        <v>-1841789987</v>
      </c>
      <c r="Y1293">
        <v>5.0999999999999997E-2</v>
      </c>
      <c r="AA1293">
        <v>47352.14</v>
      </c>
      <c r="AB1293">
        <v>0</v>
      </c>
      <c r="AC1293">
        <v>0</v>
      </c>
      <c r="AD1293">
        <v>0</v>
      </c>
      <c r="AE1293">
        <v>11927.49</v>
      </c>
      <c r="AF1293">
        <v>0</v>
      </c>
      <c r="AG1293">
        <v>0</v>
      </c>
      <c r="AH1293">
        <v>0</v>
      </c>
      <c r="AI1293">
        <v>3.97</v>
      </c>
      <c r="AJ1293">
        <v>1</v>
      </c>
      <c r="AK1293">
        <v>1</v>
      </c>
      <c r="AL1293">
        <v>1</v>
      </c>
      <c r="AN1293">
        <v>0</v>
      </c>
      <c r="AO1293">
        <v>1</v>
      </c>
      <c r="AP1293">
        <v>0</v>
      </c>
      <c r="AQ1293">
        <v>0</v>
      </c>
      <c r="AR1293">
        <v>0</v>
      </c>
      <c r="AS1293" t="s">
        <v>3</v>
      </c>
      <c r="AT1293">
        <v>5.0999999999999997E-2</v>
      </c>
      <c r="AU1293" t="s">
        <v>3</v>
      </c>
      <c r="AV1293">
        <v>0</v>
      </c>
      <c r="AW1293">
        <v>2</v>
      </c>
      <c r="AX1293">
        <v>33621267</v>
      </c>
      <c r="AY1293">
        <v>1</v>
      </c>
      <c r="AZ1293">
        <v>0</v>
      </c>
      <c r="BA1293">
        <v>1276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X1293">
        <f>Y1293*Source!I1449</f>
        <v>1.3882199999999999E-2</v>
      </c>
      <c r="CY1293">
        <f>AA1293</f>
        <v>47352.14</v>
      </c>
      <c r="CZ1293">
        <f>AE1293</f>
        <v>11927.49</v>
      </c>
      <c r="DA1293">
        <f>AI1293</f>
        <v>3.97</v>
      </c>
      <c r="DB1293">
        <f t="shared" si="119"/>
        <v>608.29999999999995</v>
      </c>
      <c r="DC1293">
        <f t="shared" si="120"/>
        <v>0</v>
      </c>
    </row>
    <row r="1294" spans="1:107">
      <c r="A1294">
        <f>ROW(Source!A1449)</f>
        <v>1449</v>
      </c>
      <c r="B1294">
        <v>33525518</v>
      </c>
      <c r="C1294">
        <v>33621250</v>
      </c>
      <c r="D1294">
        <v>29109298</v>
      </c>
      <c r="E1294">
        <v>1</v>
      </c>
      <c r="F1294">
        <v>1</v>
      </c>
      <c r="G1294">
        <v>1</v>
      </c>
      <c r="H1294">
        <v>3</v>
      </c>
      <c r="I1294" t="s">
        <v>500</v>
      </c>
      <c r="J1294" t="s">
        <v>502</v>
      </c>
      <c r="K1294" t="s">
        <v>501</v>
      </c>
      <c r="L1294">
        <v>1346</v>
      </c>
      <c r="N1294">
        <v>1009</v>
      </c>
      <c r="O1294" t="s">
        <v>191</v>
      </c>
      <c r="P1294" t="s">
        <v>191</v>
      </c>
      <c r="Q1294">
        <v>1</v>
      </c>
      <c r="W1294">
        <v>0</v>
      </c>
      <c r="X1294">
        <v>228780730</v>
      </c>
      <c r="Y1294">
        <v>20</v>
      </c>
      <c r="AA1294">
        <v>104.23</v>
      </c>
      <c r="AB1294">
        <v>0</v>
      </c>
      <c r="AC1294">
        <v>0</v>
      </c>
      <c r="AD1294">
        <v>0</v>
      </c>
      <c r="AE1294">
        <v>15.26</v>
      </c>
      <c r="AF1294">
        <v>0</v>
      </c>
      <c r="AG1294">
        <v>0</v>
      </c>
      <c r="AH1294">
        <v>0</v>
      </c>
      <c r="AI1294">
        <v>6.83</v>
      </c>
      <c r="AJ1294">
        <v>1</v>
      </c>
      <c r="AK1294">
        <v>1</v>
      </c>
      <c r="AL1294">
        <v>1</v>
      </c>
      <c r="AN1294">
        <v>0</v>
      </c>
      <c r="AO1294">
        <v>1</v>
      </c>
      <c r="AP1294">
        <v>0</v>
      </c>
      <c r="AQ1294">
        <v>0</v>
      </c>
      <c r="AR1294">
        <v>0</v>
      </c>
      <c r="AS1294" t="s">
        <v>3</v>
      </c>
      <c r="AT1294">
        <v>20</v>
      </c>
      <c r="AU1294" t="s">
        <v>3</v>
      </c>
      <c r="AV1294">
        <v>0</v>
      </c>
      <c r="AW1294">
        <v>2</v>
      </c>
      <c r="AX1294">
        <v>33621268</v>
      </c>
      <c r="AY1294">
        <v>1</v>
      </c>
      <c r="AZ1294">
        <v>0</v>
      </c>
      <c r="BA1294">
        <v>1277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X1294">
        <f>Y1294*Source!I1449</f>
        <v>5.444</v>
      </c>
      <c r="CY1294">
        <f>AA1294</f>
        <v>104.23</v>
      </c>
      <c r="CZ1294">
        <f>AE1294</f>
        <v>15.26</v>
      </c>
      <c r="DA1294">
        <f>AI1294</f>
        <v>6.83</v>
      </c>
      <c r="DB1294">
        <f t="shared" si="119"/>
        <v>305.2</v>
      </c>
      <c r="DC1294">
        <f t="shared" si="120"/>
        <v>0</v>
      </c>
    </row>
    <row r="1295" spans="1:107">
      <c r="A1295">
        <f>ROW(Source!A1450)</f>
        <v>1450</v>
      </c>
      <c r="B1295">
        <v>33525518</v>
      </c>
      <c r="C1295">
        <v>33639965</v>
      </c>
      <c r="D1295">
        <v>18407546</v>
      </c>
      <c r="E1295">
        <v>1</v>
      </c>
      <c r="F1295">
        <v>1</v>
      </c>
      <c r="G1295">
        <v>1</v>
      </c>
      <c r="H1295">
        <v>1</v>
      </c>
      <c r="I1295" t="s">
        <v>764</v>
      </c>
      <c r="J1295" t="s">
        <v>3</v>
      </c>
      <c r="K1295" t="s">
        <v>765</v>
      </c>
      <c r="L1295">
        <v>1369</v>
      </c>
      <c r="N1295">
        <v>1013</v>
      </c>
      <c r="O1295" t="s">
        <v>579</v>
      </c>
      <c r="P1295" t="s">
        <v>579</v>
      </c>
      <c r="Q1295">
        <v>1</v>
      </c>
      <c r="W1295">
        <v>0</v>
      </c>
      <c r="X1295">
        <v>1709986911</v>
      </c>
      <c r="Y1295">
        <v>102.46</v>
      </c>
      <c r="AA1295">
        <v>0</v>
      </c>
      <c r="AB1295">
        <v>0</v>
      </c>
      <c r="AC1295">
        <v>0</v>
      </c>
      <c r="AD1295">
        <v>267.25</v>
      </c>
      <c r="AE1295">
        <v>0</v>
      </c>
      <c r="AF1295">
        <v>0</v>
      </c>
      <c r="AG1295">
        <v>0</v>
      </c>
      <c r="AH1295">
        <v>267.25</v>
      </c>
      <c r="AI1295">
        <v>1</v>
      </c>
      <c r="AJ1295">
        <v>1</v>
      </c>
      <c r="AK1295">
        <v>1</v>
      </c>
      <c r="AL1295">
        <v>1</v>
      </c>
      <c r="AN1295">
        <v>0</v>
      </c>
      <c r="AO1295">
        <v>1</v>
      </c>
      <c r="AP1295">
        <v>0</v>
      </c>
      <c r="AQ1295">
        <v>0</v>
      </c>
      <c r="AR1295">
        <v>0</v>
      </c>
      <c r="AS1295" t="s">
        <v>3</v>
      </c>
      <c r="AT1295">
        <v>102.46</v>
      </c>
      <c r="AU1295" t="s">
        <v>3</v>
      </c>
      <c r="AV1295">
        <v>1</v>
      </c>
      <c r="AW1295">
        <v>2</v>
      </c>
      <c r="AX1295">
        <v>33639972</v>
      </c>
      <c r="AY1295">
        <v>1</v>
      </c>
      <c r="AZ1295">
        <v>0</v>
      </c>
      <c r="BA1295">
        <v>1278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X1295">
        <f>Y1295*Source!I1450</f>
        <v>7.9918799999999992</v>
      </c>
      <c r="CY1295">
        <f>AD1295</f>
        <v>267.25</v>
      </c>
      <c r="CZ1295">
        <f>AH1295</f>
        <v>267.25</v>
      </c>
      <c r="DA1295">
        <f>AL1295</f>
        <v>1</v>
      </c>
      <c r="DB1295">
        <f t="shared" si="119"/>
        <v>27382.44</v>
      </c>
      <c r="DC1295">
        <f t="shared" si="120"/>
        <v>0</v>
      </c>
    </row>
    <row r="1296" spans="1:107">
      <c r="A1296">
        <f>ROW(Source!A1450)</f>
        <v>1450</v>
      </c>
      <c r="B1296">
        <v>33525518</v>
      </c>
      <c r="C1296">
        <v>33639965</v>
      </c>
      <c r="D1296">
        <v>121548</v>
      </c>
      <c r="E1296">
        <v>1</v>
      </c>
      <c r="F1296">
        <v>1</v>
      </c>
      <c r="G1296">
        <v>1</v>
      </c>
      <c r="H1296">
        <v>1</v>
      </c>
      <c r="I1296" t="s">
        <v>30</v>
      </c>
      <c r="J1296" t="s">
        <v>3</v>
      </c>
      <c r="K1296" t="s">
        <v>580</v>
      </c>
      <c r="L1296">
        <v>608254</v>
      </c>
      <c r="N1296">
        <v>1013</v>
      </c>
      <c r="O1296" t="s">
        <v>581</v>
      </c>
      <c r="P1296" t="s">
        <v>581</v>
      </c>
      <c r="Q1296">
        <v>1</v>
      </c>
      <c r="W1296">
        <v>0</v>
      </c>
      <c r="X1296">
        <v>-185737400</v>
      </c>
      <c r="Y1296">
        <v>0.76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1</v>
      </c>
      <c r="AJ1296">
        <v>1</v>
      </c>
      <c r="AK1296">
        <v>1</v>
      </c>
      <c r="AL1296">
        <v>1</v>
      </c>
      <c r="AN1296">
        <v>0</v>
      </c>
      <c r="AO1296">
        <v>1</v>
      </c>
      <c r="AP1296">
        <v>0</v>
      </c>
      <c r="AQ1296">
        <v>0</v>
      </c>
      <c r="AR1296">
        <v>0</v>
      </c>
      <c r="AS1296" t="s">
        <v>3</v>
      </c>
      <c r="AT1296">
        <v>0.76</v>
      </c>
      <c r="AU1296" t="s">
        <v>3</v>
      </c>
      <c r="AV1296">
        <v>2</v>
      </c>
      <c r="AW1296">
        <v>2</v>
      </c>
      <c r="AX1296">
        <v>33639973</v>
      </c>
      <c r="AY1296">
        <v>1</v>
      </c>
      <c r="AZ1296">
        <v>0</v>
      </c>
      <c r="BA1296">
        <v>1279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X1296">
        <f>Y1296*Source!I1450</f>
        <v>5.9279999999999999E-2</v>
      </c>
      <c r="CY1296">
        <f>AD1296</f>
        <v>0</v>
      </c>
      <c r="CZ1296">
        <f>AH1296</f>
        <v>0</v>
      </c>
      <c r="DA1296">
        <f>AL1296</f>
        <v>1</v>
      </c>
      <c r="DB1296">
        <f t="shared" si="119"/>
        <v>0</v>
      </c>
      <c r="DC1296">
        <f t="shared" si="120"/>
        <v>0</v>
      </c>
    </row>
    <row r="1297" spans="1:107">
      <c r="A1297">
        <f>ROW(Source!A1450)</f>
        <v>1450</v>
      </c>
      <c r="B1297">
        <v>33525518</v>
      </c>
      <c r="C1297">
        <v>33639965</v>
      </c>
      <c r="D1297">
        <v>29172556</v>
      </c>
      <c r="E1297">
        <v>1</v>
      </c>
      <c r="F1297">
        <v>1</v>
      </c>
      <c r="G1297">
        <v>1</v>
      </c>
      <c r="H1297">
        <v>2</v>
      </c>
      <c r="I1297" t="s">
        <v>582</v>
      </c>
      <c r="J1297" t="s">
        <v>583</v>
      </c>
      <c r="K1297" t="s">
        <v>584</v>
      </c>
      <c r="L1297">
        <v>1368</v>
      </c>
      <c r="N1297">
        <v>1011</v>
      </c>
      <c r="O1297" t="s">
        <v>585</v>
      </c>
      <c r="P1297" t="s">
        <v>585</v>
      </c>
      <c r="Q1297">
        <v>1</v>
      </c>
      <c r="W1297">
        <v>0</v>
      </c>
      <c r="X1297">
        <v>-1302720870</v>
      </c>
      <c r="Y1297">
        <v>0.76</v>
      </c>
      <c r="AA1297">
        <v>0</v>
      </c>
      <c r="AB1297">
        <v>445.46</v>
      </c>
      <c r="AC1297">
        <v>427.95</v>
      </c>
      <c r="AD1297">
        <v>0</v>
      </c>
      <c r="AE1297">
        <v>0</v>
      </c>
      <c r="AF1297">
        <v>31.26</v>
      </c>
      <c r="AG1297">
        <v>13.5</v>
      </c>
      <c r="AH1297">
        <v>0</v>
      </c>
      <c r="AI1297">
        <v>1</v>
      </c>
      <c r="AJ1297">
        <v>14.25</v>
      </c>
      <c r="AK1297">
        <v>31.7</v>
      </c>
      <c r="AL1297">
        <v>1</v>
      </c>
      <c r="AN1297">
        <v>0</v>
      </c>
      <c r="AO1297">
        <v>1</v>
      </c>
      <c r="AP1297">
        <v>0</v>
      </c>
      <c r="AQ1297">
        <v>0</v>
      </c>
      <c r="AR1297">
        <v>0</v>
      </c>
      <c r="AS1297" t="s">
        <v>3</v>
      </c>
      <c r="AT1297">
        <v>0.76</v>
      </c>
      <c r="AU1297" t="s">
        <v>3</v>
      </c>
      <c r="AV1297">
        <v>0</v>
      </c>
      <c r="AW1297">
        <v>2</v>
      </c>
      <c r="AX1297">
        <v>33639974</v>
      </c>
      <c r="AY1297">
        <v>1</v>
      </c>
      <c r="AZ1297">
        <v>0</v>
      </c>
      <c r="BA1297">
        <v>1280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X1297">
        <f>Y1297*Source!I1450</f>
        <v>5.9279999999999999E-2</v>
      </c>
      <c r="CY1297">
        <f>AB1297</f>
        <v>445.46</v>
      </c>
      <c r="CZ1297">
        <f>AF1297</f>
        <v>31.26</v>
      </c>
      <c r="DA1297">
        <f>AJ1297</f>
        <v>14.25</v>
      </c>
      <c r="DB1297">
        <f t="shared" si="119"/>
        <v>23.76</v>
      </c>
      <c r="DC1297">
        <f t="shared" si="120"/>
        <v>10.26</v>
      </c>
    </row>
    <row r="1298" spans="1:107">
      <c r="A1298">
        <f>ROW(Source!A1450)</f>
        <v>1450</v>
      </c>
      <c r="B1298">
        <v>33525518</v>
      </c>
      <c r="C1298">
        <v>33639965</v>
      </c>
      <c r="D1298">
        <v>29174500</v>
      </c>
      <c r="E1298">
        <v>1</v>
      </c>
      <c r="F1298">
        <v>1</v>
      </c>
      <c r="G1298">
        <v>1</v>
      </c>
      <c r="H1298">
        <v>2</v>
      </c>
      <c r="I1298" t="s">
        <v>766</v>
      </c>
      <c r="J1298" t="s">
        <v>767</v>
      </c>
      <c r="K1298" t="s">
        <v>768</v>
      </c>
      <c r="L1298">
        <v>1368</v>
      </c>
      <c r="N1298">
        <v>1011</v>
      </c>
      <c r="O1298" t="s">
        <v>585</v>
      </c>
      <c r="P1298" t="s">
        <v>585</v>
      </c>
      <c r="Q1298">
        <v>1</v>
      </c>
      <c r="W1298">
        <v>0</v>
      </c>
      <c r="X1298">
        <v>-239831557</v>
      </c>
      <c r="Y1298">
        <v>5.35</v>
      </c>
      <c r="AA1298">
        <v>0</v>
      </c>
      <c r="AB1298">
        <v>7.33</v>
      </c>
      <c r="AC1298">
        <v>0</v>
      </c>
      <c r="AD1298">
        <v>0</v>
      </c>
      <c r="AE1298">
        <v>0</v>
      </c>
      <c r="AF1298">
        <v>1.95</v>
      </c>
      <c r="AG1298">
        <v>0</v>
      </c>
      <c r="AH1298">
        <v>0</v>
      </c>
      <c r="AI1298">
        <v>1</v>
      </c>
      <c r="AJ1298">
        <v>3.76</v>
      </c>
      <c r="AK1298">
        <v>31.7</v>
      </c>
      <c r="AL1298">
        <v>1</v>
      </c>
      <c r="AN1298">
        <v>0</v>
      </c>
      <c r="AO1298">
        <v>1</v>
      </c>
      <c r="AP1298">
        <v>0</v>
      </c>
      <c r="AQ1298">
        <v>0</v>
      </c>
      <c r="AR1298">
        <v>0</v>
      </c>
      <c r="AS1298" t="s">
        <v>3</v>
      </c>
      <c r="AT1298">
        <v>5.35</v>
      </c>
      <c r="AU1298" t="s">
        <v>3</v>
      </c>
      <c r="AV1298">
        <v>0</v>
      </c>
      <c r="AW1298">
        <v>2</v>
      </c>
      <c r="AX1298">
        <v>33639975</v>
      </c>
      <c r="AY1298">
        <v>1</v>
      </c>
      <c r="AZ1298">
        <v>0</v>
      </c>
      <c r="BA1298">
        <v>1281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X1298">
        <f>Y1298*Source!I1450</f>
        <v>0.41729999999999995</v>
      </c>
      <c r="CY1298">
        <f>AB1298</f>
        <v>7.33</v>
      </c>
      <c r="CZ1298">
        <f>AF1298</f>
        <v>1.95</v>
      </c>
      <c r="DA1298">
        <f>AJ1298</f>
        <v>3.76</v>
      </c>
      <c r="DB1298">
        <f t="shared" si="119"/>
        <v>10.43</v>
      </c>
      <c r="DC1298">
        <f t="shared" si="120"/>
        <v>0</v>
      </c>
    </row>
    <row r="1299" spans="1:107">
      <c r="A1299">
        <f>ROW(Source!A1450)</f>
        <v>1450</v>
      </c>
      <c r="B1299">
        <v>33525518</v>
      </c>
      <c r="C1299">
        <v>33639965</v>
      </c>
      <c r="D1299">
        <v>29174913</v>
      </c>
      <c r="E1299">
        <v>1</v>
      </c>
      <c r="F1299">
        <v>1</v>
      </c>
      <c r="G1299">
        <v>1</v>
      </c>
      <c r="H1299">
        <v>2</v>
      </c>
      <c r="I1299" t="s">
        <v>606</v>
      </c>
      <c r="J1299" t="s">
        <v>607</v>
      </c>
      <c r="K1299" t="s">
        <v>608</v>
      </c>
      <c r="L1299">
        <v>1368</v>
      </c>
      <c r="N1299">
        <v>1011</v>
      </c>
      <c r="O1299" t="s">
        <v>585</v>
      </c>
      <c r="P1299" t="s">
        <v>585</v>
      </c>
      <c r="Q1299">
        <v>1</v>
      </c>
      <c r="W1299">
        <v>0</v>
      </c>
      <c r="X1299">
        <v>458544584</v>
      </c>
      <c r="Y1299">
        <v>4.58</v>
      </c>
      <c r="AA1299">
        <v>0</v>
      </c>
      <c r="AB1299">
        <v>908.31</v>
      </c>
      <c r="AC1299">
        <v>367.72</v>
      </c>
      <c r="AD1299">
        <v>0</v>
      </c>
      <c r="AE1299">
        <v>0</v>
      </c>
      <c r="AF1299">
        <v>87.17</v>
      </c>
      <c r="AG1299">
        <v>11.6</v>
      </c>
      <c r="AH1299">
        <v>0</v>
      </c>
      <c r="AI1299">
        <v>1</v>
      </c>
      <c r="AJ1299">
        <v>10.42</v>
      </c>
      <c r="AK1299">
        <v>31.7</v>
      </c>
      <c r="AL1299">
        <v>1</v>
      </c>
      <c r="AN1299">
        <v>0</v>
      </c>
      <c r="AO1299">
        <v>1</v>
      </c>
      <c r="AP1299">
        <v>0</v>
      </c>
      <c r="AQ1299">
        <v>0</v>
      </c>
      <c r="AR1299">
        <v>0</v>
      </c>
      <c r="AS1299" t="s">
        <v>3</v>
      </c>
      <c r="AT1299">
        <v>4.58</v>
      </c>
      <c r="AU1299" t="s">
        <v>3</v>
      </c>
      <c r="AV1299">
        <v>0</v>
      </c>
      <c r="AW1299">
        <v>2</v>
      </c>
      <c r="AX1299">
        <v>33639976</v>
      </c>
      <c r="AY1299">
        <v>1</v>
      </c>
      <c r="AZ1299">
        <v>0</v>
      </c>
      <c r="BA1299">
        <v>1282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X1299">
        <f>Y1299*Source!I1450</f>
        <v>0.35724</v>
      </c>
      <c r="CY1299">
        <f>AB1299</f>
        <v>908.31</v>
      </c>
      <c r="CZ1299">
        <f>AF1299</f>
        <v>87.17</v>
      </c>
      <c r="DA1299">
        <f>AJ1299</f>
        <v>10.42</v>
      </c>
      <c r="DB1299">
        <f t="shared" si="119"/>
        <v>399.24</v>
      </c>
      <c r="DC1299">
        <f t="shared" si="120"/>
        <v>53.13</v>
      </c>
    </row>
    <row r="1300" spans="1:107">
      <c r="A1300">
        <f>ROW(Source!A1450)</f>
        <v>1450</v>
      </c>
      <c r="B1300">
        <v>33525518</v>
      </c>
      <c r="C1300">
        <v>33639965</v>
      </c>
      <c r="D1300">
        <v>29109671</v>
      </c>
      <c r="E1300">
        <v>1</v>
      </c>
      <c r="F1300">
        <v>1</v>
      </c>
      <c r="G1300">
        <v>1</v>
      </c>
      <c r="H1300">
        <v>3</v>
      </c>
      <c r="I1300" t="s">
        <v>436</v>
      </c>
      <c r="J1300" t="s">
        <v>438</v>
      </c>
      <c r="K1300" t="s">
        <v>437</v>
      </c>
      <c r="L1300">
        <v>1327</v>
      </c>
      <c r="N1300">
        <v>1005</v>
      </c>
      <c r="O1300" t="s">
        <v>184</v>
      </c>
      <c r="P1300" t="s">
        <v>184</v>
      </c>
      <c r="Q1300">
        <v>1</v>
      </c>
      <c r="W1300">
        <v>0</v>
      </c>
      <c r="X1300">
        <v>1862876160</v>
      </c>
      <c r="Y1300">
        <v>103</v>
      </c>
      <c r="AA1300">
        <v>258.70999999999998</v>
      </c>
      <c r="AB1300">
        <v>0</v>
      </c>
      <c r="AC1300">
        <v>0</v>
      </c>
      <c r="AD1300">
        <v>0</v>
      </c>
      <c r="AE1300">
        <v>51.95</v>
      </c>
      <c r="AF1300">
        <v>0</v>
      </c>
      <c r="AG1300">
        <v>0</v>
      </c>
      <c r="AH1300">
        <v>0</v>
      </c>
      <c r="AI1300">
        <v>4.9800000000000004</v>
      </c>
      <c r="AJ1300">
        <v>1</v>
      </c>
      <c r="AK1300">
        <v>1</v>
      </c>
      <c r="AL1300">
        <v>1</v>
      </c>
      <c r="AN1300">
        <v>0</v>
      </c>
      <c r="AO1300">
        <v>1</v>
      </c>
      <c r="AP1300">
        <v>0</v>
      </c>
      <c r="AQ1300">
        <v>0</v>
      </c>
      <c r="AR1300">
        <v>0</v>
      </c>
      <c r="AS1300" t="s">
        <v>3</v>
      </c>
      <c r="AT1300">
        <v>103</v>
      </c>
      <c r="AU1300" t="s">
        <v>3</v>
      </c>
      <c r="AV1300">
        <v>0</v>
      </c>
      <c r="AW1300">
        <v>2</v>
      </c>
      <c r="AX1300">
        <v>33639977</v>
      </c>
      <c r="AY1300">
        <v>1</v>
      </c>
      <c r="AZ1300">
        <v>0</v>
      </c>
      <c r="BA1300">
        <v>1283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X1300">
        <f>Y1300*Source!I1450</f>
        <v>8.0340000000000007</v>
      </c>
      <c r="CY1300">
        <f>AA1300</f>
        <v>258.70999999999998</v>
      </c>
      <c r="CZ1300">
        <f>AE1300</f>
        <v>51.95</v>
      </c>
      <c r="DA1300">
        <f>AI1300</f>
        <v>4.9800000000000004</v>
      </c>
      <c r="DB1300">
        <f t="shared" si="119"/>
        <v>5350.85</v>
      </c>
      <c r="DC1300">
        <f t="shared" si="120"/>
        <v>0</v>
      </c>
    </row>
    <row r="1301" spans="1:107">
      <c r="A1301">
        <f>ROW(Source!A1486)</f>
        <v>1486</v>
      </c>
      <c r="B1301">
        <v>33525518</v>
      </c>
      <c r="C1301">
        <v>33620510</v>
      </c>
      <c r="D1301">
        <v>18408291</v>
      </c>
      <c r="E1301">
        <v>1</v>
      </c>
      <c r="F1301">
        <v>1</v>
      </c>
      <c r="G1301">
        <v>1</v>
      </c>
      <c r="H1301">
        <v>1</v>
      </c>
      <c r="I1301" t="s">
        <v>641</v>
      </c>
      <c r="J1301" t="s">
        <v>3</v>
      </c>
      <c r="K1301" t="s">
        <v>642</v>
      </c>
      <c r="L1301">
        <v>1369</v>
      </c>
      <c r="N1301">
        <v>1013</v>
      </c>
      <c r="O1301" t="s">
        <v>579</v>
      </c>
      <c r="P1301" t="s">
        <v>579</v>
      </c>
      <c r="Q1301">
        <v>1</v>
      </c>
      <c r="W1301">
        <v>0</v>
      </c>
      <c r="X1301">
        <v>1933892413</v>
      </c>
      <c r="Y1301">
        <v>37.44</v>
      </c>
      <c r="AA1301">
        <v>0</v>
      </c>
      <c r="AB1301">
        <v>0</v>
      </c>
      <c r="AC1301">
        <v>0</v>
      </c>
      <c r="AD1301">
        <v>232.28</v>
      </c>
      <c r="AE1301">
        <v>0</v>
      </c>
      <c r="AF1301">
        <v>0</v>
      </c>
      <c r="AG1301">
        <v>0</v>
      </c>
      <c r="AH1301">
        <v>232.28</v>
      </c>
      <c r="AI1301">
        <v>1</v>
      </c>
      <c r="AJ1301">
        <v>1</v>
      </c>
      <c r="AK1301">
        <v>1</v>
      </c>
      <c r="AL1301">
        <v>1</v>
      </c>
      <c r="AN1301">
        <v>0</v>
      </c>
      <c r="AO1301">
        <v>1</v>
      </c>
      <c r="AP1301">
        <v>0</v>
      </c>
      <c r="AQ1301">
        <v>0</v>
      </c>
      <c r="AR1301">
        <v>0</v>
      </c>
      <c r="AS1301" t="s">
        <v>3</v>
      </c>
      <c r="AT1301">
        <v>37.44</v>
      </c>
      <c r="AU1301" t="s">
        <v>3</v>
      </c>
      <c r="AV1301">
        <v>1</v>
      </c>
      <c r="AW1301">
        <v>2</v>
      </c>
      <c r="AX1301">
        <v>33620518</v>
      </c>
      <c r="AY1301">
        <v>1</v>
      </c>
      <c r="AZ1301">
        <v>0</v>
      </c>
      <c r="BA1301">
        <v>1284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X1301">
        <f>Y1301*Source!I1486</f>
        <v>4.912128</v>
      </c>
      <c r="CY1301">
        <f>AD1301</f>
        <v>232.28</v>
      </c>
      <c r="CZ1301">
        <f>AH1301</f>
        <v>232.28</v>
      </c>
      <c r="DA1301">
        <f>AL1301</f>
        <v>1</v>
      </c>
      <c r="DB1301">
        <f t="shared" si="119"/>
        <v>8696.56</v>
      </c>
      <c r="DC1301">
        <f t="shared" si="120"/>
        <v>0</v>
      </c>
    </row>
    <row r="1302" spans="1:107">
      <c r="A1302">
        <f>ROW(Source!A1486)</f>
        <v>1486</v>
      </c>
      <c r="B1302">
        <v>33525518</v>
      </c>
      <c r="C1302">
        <v>33620510</v>
      </c>
      <c r="D1302">
        <v>121548</v>
      </c>
      <c r="E1302">
        <v>1</v>
      </c>
      <c r="F1302">
        <v>1</v>
      </c>
      <c r="G1302">
        <v>1</v>
      </c>
      <c r="H1302">
        <v>1</v>
      </c>
      <c r="I1302" t="s">
        <v>30</v>
      </c>
      <c r="J1302" t="s">
        <v>3</v>
      </c>
      <c r="K1302" t="s">
        <v>580</v>
      </c>
      <c r="L1302">
        <v>608254</v>
      </c>
      <c r="N1302">
        <v>1013</v>
      </c>
      <c r="O1302" t="s">
        <v>581</v>
      </c>
      <c r="P1302" t="s">
        <v>581</v>
      </c>
      <c r="Q1302">
        <v>1</v>
      </c>
      <c r="W1302">
        <v>0</v>
      </c>
      <c r="X1302">
        <v>-185737400</v>
      </c>
      <c r="Y1302">
        <v>6.7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1</v>
      </c>
      <c r="AJ1302">
        <v>1</v>
      </c>
      <c r="AK1302">
        <v>1</v>
      </c>
      <c r="AL1302">
        <v>1</v>
      </c>
      <c r="AN1302">
        <v>0</v>
      </c>
      <c r="AO1302">
        <v>1</v>
      </c>
      <c r="AP1302">
        <v>0</v>
      </c>
      <c r="AQ1302">
        <v>0</v>
      </c>
      <c r="AR1302">
        <v>0</v>
      </c>
      <c r="AS1302" t="s">
        <v>3</v>
      </c>
      <c r="AT1302">
        <v>6.7</v>
      </c>
      <c r="AU1302" t="s">
        <v>3</v>
      </c>
      <c r="AV1302">
        <v>2</v>
      </c>
      <c r="AW1302">
        <v>2</v>
      </c>
      <c r="AX1302">
        <v>33620519</v>
      </c>
      <c r="AY1302">
        <v>1</v>
      </c>
      <c r="AZ1302">
        <v>0</v>
      </c>
      <c r="BA1302">
        <v>1285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X1302">
        <f>Y1302*Source!I1486</f>
        <v>0.87904000000000004</v>
      </c>
      <c r="CY1302">
        <f>AD1302</f>
        <v>0</v>
      </c>
      <c r="CZ1302">
        <f>AH1302</f>
        <v>0</v>
      </c>
      <c r="DA1302">
        <f>AL1302</f>
        <v>1</v>
      </c>
      <c r="DB1302">
        <f t="shared" si="119"/>
        <v>0</v>
      </c>
      <c r="DC1302">
        <f t="shared" si="120"/>
        <v>0</v>
      </c>
    </row>
    <row r="1303" spans="1:107">
      <c r="A1303">
        <f>ROW(Source!A1486)</f>
        <v>1486</v>
      </c>
      <c r="B1303">
        <v>33525518</v>
      </c>
      <c r="C1303">
        <v>33620510</v>
      </c>
      <c r="D1303">
        <v>29172710</v>
      </c>
      <c r="E1303">
        <v>1</v>
      </c>
      <c r="F1303">
        <v>1</v>
      </c>
      <c r="G1303">
        <v>1</v>
      </c>
      <c r="H1303">
        <v>2</v>
      </c>
      <c r="I1303" t="s">
        <v>600</v>
      </c>
      <c r="J1303" t="s">
        <v>601</v>
      </c>
      <c r="K1303" t="s">
        <v>602</v>
      </c>
      <c r="L1303">
        <v>1368</v>
      </c>
      <c r="N1303">
        <v>1011</v>
      </c>
      <c r="O1303" t="s">
        <v>585</v>
      </c>
      <c r="P1303" t="s">
        <v>585</v>
      </c>
      <c r="Q1303">
        <v>1</v>
      </c>
      <c r="W1303">
        <v>0</v>
      </c>
      <c r="X1303">
        <v>-1676841219</v>
      </c>
      <c r="Y1303">
        <v>6.7</v>
      </c>
      <c r="AA1303">
        <v>0</v>
      </c>
      <c r="AB1303">
        <v>522.87</v>
      </c>
      <c r="AC1303">
        <v>318.89999999999998</v>
      </c>
      <c r="AD1303">
        <v>0</v>
      </c>
      <c r="AE1303">
        <v>0</v>
      </c>
      <c r="AF1303">
        <v>46.56</v>
      </c>
      <c r="AG1303">
        <v>10.06</v>
      </c>
      <c r="AH1303">
        <v>0</v>
      </c>
      <c r="AI1303">
        <v>1</v>
      </c>
      <c r="AJ1303">
        <v>11.23</v>
      </c>
      <c r="AK1303">
        <v>31.7</v>
      </c>
      <c r="AL1303">
        <v>1</v>
      </c>
      <c r="AN1303">
        <v>0</v>
      </c>
      <c r="AO1303">
        <v>1</v>
      </c>
      <c r="AP1303">
        <v>0</v>
      </c>
      <c r="AQ1303">
        <v>0</v>
      </c>
      <c r="AR1303">
        <v>0</v>
      </c>
      <c r="AS1303" t="s">
        <v>3</v>
      </c>
      <c r="AT1303">
        <v>6.7</v>
      </c>
      <c r="AU1303" t="s">
        <v>3</v>
      </c>
      <c r="AV1303">
        <v>0</v>
      </c>
      <c r="AW1303">
        <v>2</v>
      </c>
      <c r="AX1303">
        <v>33620520</v>
      </c>
      <c r="AY1303">
        <v>1</v>
      </c>
      <c r="AZ1303">
        <v>0</v>
      </c>
      <c r="BA1303">
        <v>1286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X1303">
        <f>Y1303*Source!I1486</f>
        <v>0.87904000000000004</v>
      </c>
      <c r="CY1303">
        <f>AB1303</f>
        <v>522.87</v>
      </c>
      <c r="CZ1303">
        <f>AF1303</f>
        <v>46.56</v>
      </c>
      <c r="DA1303">
        <f>AJ1303</f>
        <v>11.23</v>
      </c>
      <c r="DB1303">
        <f t="shared" si="119"/>
        <v>311.95</v>
      </c>
      <c r="DC1303">
        <f t="shared" si="120"/>
        <v>67.400000000000006</v>
      </c>
    </row>
    <row r="1304" spans="1:107">
      <c r="A1304">
        <f>ROW(Source!A1486)</f>
        <v>1486</v>
      </c>
      <c r="B1304">
        <v>33525518</v>
      </c>
      <c r="C1304">
        <v>33620510</v>
      </c>
      <c r="D1304">
        <v>29173472</v>
      </c>
      <c r="E1304">
        <v>1</v>
      </c>
      <c r="F1304">
        <v>1</v>
      </c>
      <c r="G1304">
        <v>1</v>
      </c>
      <c r="H1304">
        <v>2</v>
      </c>
      <c r="I1304" t="s">
        <v>643</v>
      </c>
      <c r="J1304" t="s">
        <v>644</v>
      </c>
      <c r="K1304" t="s">
        <v>645</v>
      </c>
      <c r="L1304">
        <v>1368</v>
      </c>
      <c r="N1304">
        <v>1011</v>
      </c>
      <c r="O1304" t="s">
        <v>585</v>
      </c>
      <c r="P1304" t="s">
        <v>585</v>
      </c>
      <c r="Q1304">
        <v>1</v>
      </c>
      <c r="W1304">
        <v>0</v>
      </c>
      <c r="X1304">
        <v>275932499</v>
      </c>
      <c r="Y1304">
        <v>13</v>
      </c>
      <c r="AA1304">
        <v>0</v>
      </c>
      <c r="AB1304">
        <v>12.75</v>
      </c>
      <c r="AC1304">
        <v>0</v>
      </c>
      <c r="AD1304">
        <v>0</v>
      </c>
      <c r="AE1304">
        <v>0</v>
      </c>
      <c r="AF1304">
        <v>3</v>
      </c>
      <c r="AG1304">
        <v>0</v>
      </c>
      <c r="AH1304">
        <v>0</v>
      </c>
      <c r="AI1304">
        <v>1</v>
      </c>
      <c r="AJ1304">
        <v>4.25</v>
      </c>
      <c r="AK1304">
        <v>31.7</v>
      </c>
      <c r="AL1304">
        <v>1</v>
      </c>
      <c r="AN1304">
        <v>0</v>
      </c>
      <c r="AO1304">
        <v>1</v>
      </c>
      <c r="AP1304">
        <v>0</v>
      </c>
      <c r="AQ1304">
        <v>0</v>
      </c>
      <c r="AR1304">
        <v>0</v>
      </c>
      <c r="AS1304" t="s">
        <v>3</v>
      </c>
      <c r="AT1304">
        <v>13</v>
      </c>
      <c r="AU1304" t="s">
        <v>3</v>
      </c>
      <c r="AV1304">
        <v>0</v>
      </c>
      <c r="AW1304">
        <v>2</v>
      </c>
      <c r="AX1304">
        <v>33620521</v>
      </c>
      <c r="AY1304">
        <v>1</v>
      </c>
      <c r="AZ1304">
        <v>0</v>
      </c>
      <c r="BA1304">
        <v>1287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X1304">
        <f>Y1304*Source!I1486</f>
        <v>1.7056000000000002</v>
      </c>
      <c r="CY1304">
        <f>AB1304</f>
        <v>12.75</v>
      </c>
      <c r="CZ1304">
        <f>AF1304</f>
        <v>3</v>
      </c>
      <c r="DA1304">
        <f>AJ1304</f>
        <v>4.25</v>
      </c>
      <c r="DB1304">
        <f t="shared" si="119"/>
        <v>39</v>
      </c>
      <c r="DC1304">
        <f t="shared" si="120"/>
        <v>0</v>
      </c>
    </row>
    <row r="1305" spans="1:107">
      <c r="A1305">
        <f>ROW(Source!A1486)</f>
        <v>1486</v>
      </c>
      <c r="B1305">
        <v>33525518</v>
      </c>
      <c r="C1305">
        <v>33620510</v>
      </c>
      <c r="D1305">
        <v>29174913</v>
      </c>
      <c r="E1305">
        <v>1</v>
      </c>
      <c r="F1305">
        <v>1</v>
      </c>
      <c r="G1305">
        <v>1</v>
      </c>
      <c r="H1305">
        <v>2</v>
      </c>
      <c r="I1305" t="s">
        <v>606</v>
      </c>
      <c r="J1305" t="s">
        <v>607</v>
      </c>
      <c r="K1305" t="s">
        <v>608</v>
      </c>
      <c r="L1305">
        <v>1368</v>
      </c>
      <c r="N1305">
        <v>1011</v>
      </c>
      <c r="O1305" t="s">
        <v>585</v>
      </c>
      <c r="P1305" t="s">
        <v>585</v>
      </c>
      <c r="Q1305">
        <v>1</v>
      </c>
      <c r="W1305">
        <v>0</v>
      </c>
      <c r="X1305">
        <v>458544584</v>
      </c>
      <c r="Y1305">
        <v>0.35</v>
      </c>
      <c r="AA1305">
        <v>0</v>
      </c>
      <c r="AB1305">
        <v>908.31</v>
      </c>
      <c r="AC1305">
        <v>367.72</v>
      </c>
      <c r="AD1305">
        <v>0</v>
      </c>
      <c r="AE1305">
        <v>0</v>
      </c>
      <c r="AF1305">
        <v>87.17</v>
      </c>
      <c r="AG1305">
        <v>11.6</v>
      </c>
      <c r="AH1305">
        <v>0</v>
      </c>
      <c r="AI1305">
        <v>1</v>
      </c>
      <c r="AJ1305">
        <v>10.42</v>
      </c>
      <c r="AK1305">
        <v>31.7</v>
      </c>
      <c r="AL1305">
        <v>1</v>
      </c>
      <c r="AN1305">
        <v>0</v>
      </c>
      <c r="AO1305">
        <v>1</v>
      </c>
      <c r="AP1305">
        <v>0</v>
      </c>
      <c r="AQ1305">
        <v>0</v>
      </c>
      <c r="AR1305">
        <v>0</v>
      </c>
      <c r="AS1305" t="s">
        <v>3</v>
      </c>
      <c r="AT1305">
        <v>0.35</v>
      </c>
      <c r="AU1305" t="s">
        <v>3</v>
      </c>
      <c r="AV1305">
        <v>0</v>
      </c>
      <c r="AW1305">
        <v>2</v>
      </c>
      <c r="AX1305">
        <v>33620522</v>
      </c>
      <c r="AY1305">
        <v>1</v>
      </c>
      <c r="AZ1305">
        <v>0</v>
      </c>
      <c r="BA1305">
        <v>1288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X1305">
        <f>Y1305*Source!I1486</f>
        <v>4.5920000000000002E-2</v>
      </c>
      <c r="CY1305">
        <f>AB1305</f>
        <v>908.31</v>
      </c>
      <c r="CZ1305">
        <f>AF1305</f>
        <v>87.17</v>
      </c>
      <c r="DA1305">
        <f>AJ1305</f>
        <v>10.42</v>
      </c>
      <c r="DB1305">
        <f t="shared" si="119"/>
        <v>30.51</v>
      </c>
      <c r="DC1305">
        <f t="shared" si="120"/>
        <v>4.0599999999999996</v>
      </c>
    </row>
    <row r="1306" spans="1:107">
      <c r="A1306">
        <f>ROW(Source!A1486)</f>
        <v>1486</v>
      </c>
      <c r="B1306">
        <v>33525518</v>
      </c>
      <c r="C1306">
        <v>33620510</v>
      </c>
      <c r="D1306">
        <v>29114687</v>
      </c>
      <c r="E1306">
        <v>1</v>
      </c>
      <c r="F1306">
        <v>1</v>
      </c>
      <c r="G1306">
        <v>1</v>
      </c>
      <c r="H1306">
        <v>3</v>
      </c>
      <c r="I1306" t="s">
        <v>646</v>
      </c>
      <c r="J1306" t="s">
        <v>647</v>
      </c>
      <c r="K1306" t="s">
        <v>648</v>
      </c>
      <c r="L1306">
        <v>1348</v>
      </c>
      <c r="N1306">
        <v>1009</v>
      </c>
      <c r="O1306" t="s">
        <v>28</v>
      </c>
      <c r="P1306" t="s">
        <v>28</v>
      </c>
      <c r="Q1306">
        <v>1000</v>
      </c>
      <c r="W1306">
        <v>0</v>
      </c>
      <c r="X1306">
        <v>157955001</v>
      </c>
      <c r="Y1306">
        <v>1.8E-3</v>
      </c>
      <c r="AA1306">
        <v>103711.14</v>
      </c>
      <c r="AB1306">
        <v>0</v>
      </c>
      <c r="AC1306">
        <v>0</v>
      </c>
      <c r="AD1306">
        <v>0</v>
      </c>
      <c r="AE1306">
        <v>16974</v>
      </c>
      <c r="AF1306">
        <v>0</v>
      </c>
      <c r="AG1306">
        <v>0</v>
      </c>
      <c r="AH1306">
        <v>0</v>
      </c>
      <c r="AI1306">
        <v>6.11</v>
      </c>
      <c r="AJ1306">
        <v>1</v>
      </c>
      <c r="AK1306">
        <v>1</v>
      </c>
      <c r="AL1306">
        <v>1</v>
      </c>
      <c r="AN1306">
        <v>0</v>
      </c>
      <c r="AO1306">
        <v>1</v>
      </c>
      <c r="AP1306">
        <v>0</v>
      </c>
      <c r="AQ1306">
        <v>0</v>
      </c>
      <c r="AR1306">
        <v>0</v>
      </c>
      <c r="AS1306" t="s">
        <v>3</v>
      </c>
      <c r="AT1306">
        <v>1.8E-3</v>
      </c>
      <c r="AU1306" t="s">
        <v>3</v>
      </c>
      <c r="AV1306">
        <v>0</v>
      </c>
      <c r="AW1306">
        <v>2</v>
      </c>
      <c r="AX1306">
        <v>33620523</v>
      </c>
      <c r="AY1306">
        <v>1</v>
      </c>
      <c r="AZ1306">
        <v>0</v>
      </c>
      <c r="BA1306">
        <v>1289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X1306">
        <f>Y1306*Source!I1486</f>
        <v>2.3616000000000002E-4</v>
      </c>
      <c r="CY1306">
        <f>AA1306</f>
        <v>103711.14</v>
      </c>
      <c r="CZ1306">
        <f>AE1306</f>
        <v>16974</v>
      </c>
      <c r="DA1306">
        <f>AI1306</f>
        <v>6.11</v>
      </c>
      <c r="DB1306">
        <f t="shared" si="119"/>
        <v>30.55</v>
      </c>
      <c r="DC1306">
        <f t="shared" si="120"/>
        <v>0</v>
      </c>
    </row>
    <row r="1307" spans="1:107">
      <c r="A1307">
        <f>ROW(Source!A1486)</f>
        <v>1486</v>
      </c>
      <c r="B1307">
        <v>33525518</v>
      </c>
      <c r="C1307">
        <v>33620510</v>
      </c>
      <c r="D1307">
        <v>29115292</v>
      </c>
      <c r="E1307">
        <v>1</v>
      </c>
      <c r="F1307">
        <v>1</v>
      </c>
      <c r="G1307">
        <v>1</v>
      </c>
      <c r="H1307">
        <v>3</v>
      </c>
      <c r="I1307" t="s">
        <v>649</v>
      </c>
      <c r="J1307" t="s">
        <v>650</v>
      </c>
      <c r="K1307" t="s">
        <v>651</v>
      </c>
      <c r="L1307">
        <v>1339</v>
      </c>
      <c r="N1307">
        <v>1007</v>
      </c>
      <c r="O1307" t="s">
        <v>591</v>
      </c>
      <c r="P1307" t="s">
        <v>591</v>
      </c>
      <c r="Q1307">
        <v>1</v>
      </c>
      <c r="W1307">
        <v>0</v>
      </c>
      <c r="X1307">
        <v>582810497</v>
      </c>
      <c r="Y1307">
        <v>1.24</v>
      </c>
      <c r="AA1307">
        <v>26287.8</v>
      </c>
      <c r="AB1307">
        <v>0</v>
      </c>
      <c r="AC1307">
        <v>0</v>
      </c>
      <c r="AD1307">
        <v>0</v>
      </c>
      <c r="AE1307">
        <v>4478.33</v>
      </c>
      <c r="AF1307">
        <v>0</v>
      </c>
      <c r="AG1307">
        <v>0</v>
      </c>
      <c r="AH1307">
        <v>0</v>
      </c>
      <c r="AI1307">
        <v>5.87</v>
      </c>
      <c r="AJ1307">
        <v>1</v>
      </c>
      <c r="AK1307">
        <v>1</v>
      </c>
      <c r="AL1307">
        <v>1</v>
      </c>
      <c r="AN1307">
        <v>0</v>
      </c>
      <c r="AO1307">
        <v>1</v>
      </c>
      <c r="AP1307">
        <v>0</v>
      </c>
      <c r="AQ1307">
        <v>0</v>
      </c>
      <c r="AR1307">
        <v>0</v>
      </c>
      <c r="AS1307" t="s">
        <v>3</v>
      </c>
      <c r="AT1307">
        <v>1.24</v>
      </c>
      <c r="AU1307" t="s">
        <v>3</v>
      </c>
      <c r="AV1307">
        <v>0</v>
      </c>
      <c r="AW1307">
        <v>2</v>
      </c>
      <c r="AX1307">
        <v>33620524</v>
      </c>
      <c r="AY1307">
        <v>1</v>
      </c>
      <c r="AZ1307">
        <v>0</v>
      </c>
      <c r="BA1307">
        <v>1290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X1307">
        <f>Y1307*Source!I1486</f>
        <v>0.162688</v>
      </c>
      <c r="CY1307">
        <f>AA1307</f>
        <v>26287.8</v>
      </c>
      <c r="CZ1307">
        <f>AE1307</f>
        <v>4478.33</v>
      </c>
      <c r="DA1307">
        <f>AI1307</f>
        <v>5.87</v>
      </c>
      <c r="DB1307">
        <f t="shared" si="119"/>
        <v>5553.13</v>
      </c>
      <c r="DC1307">
        <f t="shared" si="120"/>
        <v>0</v>
      </c>
    </row>
    <row r="1308" spans="1:107">
      <c r="A1308">
        <f>ROW(Source!A1487)</f>
        <v>1487</v>
      </c>
      <c r="B1308">
        <v>33525518</v>
      </c>
      <c r="C1308">
        <v>33620525</v>
      </c>
      <c r="D1308">
        <v>18410542</v>
      </c>
      <c r="E1308">
        <v>1</v>
      </c>
      <c r="F1308">
        <v>1</v>
      </c>
      <c r="G1308">
        <v>1</v>
      </c>
      <c r="H1308">
        <v>1</v>
      </c>
      <c r="I1308" t="s">
        <v>801</v>
      </c>
      <c r="J1308" t="s">
        <v>3</v>
      </c>
      <c r="K1308" t="s">
        <v>802</v>
      </c>
      <c r="L1308">
        <v>1369</v>
      </c>
      <c r="N1308">
        <v>1013</v>
      </c>
      <c r="O1308" t="s">
        <v>579</v>
      </c>
      <c r="P1308" t="s">
        <v>579</v>
      </c>
      <c r="Q1308">
        <v>1</v>
      </c>
      <c r="W1308">
        <v>0</v>
      </c>
      <c r="X1308">
        <v>1415306217</v>
      </c>
      <c r="Y1308">
        <v>42.4</v>
      </c>
      <c r="AA1308">
        <v>0</v>
      </c>
      <c r="AB1308">
        <v>0</v>
      </c>
      <c r="AC1308">
        <v>0</v>
      </c>
      <c r="AD1308">
        <v>236.26</v>
      </c>
      <c r="AE1308">
        <v>0</v>
      </c>
      <c r="AF1308">
        <v>0</v>
      </c>
      <c r="AG1308">
        <v>0</v>
      </c>
      <c r="AH1308">
        <v>236.26</v>
      </c>
      <c r="AI1308">
        <v>1</v>
      </c>
      <c r="AJ1308">
        <v>1</v>
      </c>
      <c r="AK1308">
        <v>1</v>
      </c>
      <c r="AL1308">
        <v>1</v>
      </c>
      <c r="AN1308">
        <v>0</v>
      </c>
      <c r="AO1308">
        <v>1</v>
      </c>
      <c r="AP1308">
        <v>0</v>
      </c>
      <c r="AQ1308">
        <v>0</v>
      </c>
      <c r="AR1308">
        <v>0</v>
      </c>
      <c r="AS1308" t="s">
        <v>3</v>
      </c>
      <c r="AT1308">
        <v>42.4</v>
      </c>
      <c r="AU1308" t="s">
        <v>3</v>
      </c>
      <c r="AV1308">
        <v>1</v>
      </c>
      <c r="AW1308">
        <v>2</v>
      </c>
      <c r="AX1308">
        <v>33620532</v>
      </c>
      <c r="AY1308">
        <v>1</v>
      </c>
      <c r="AZ1308">
        <v>0</v>
      </c>
      <c r="BA1308">
        <v>1291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X1308">
        <f>Y1308*Source!I1487</f>
        <v>5.5628800000000007</v>
      </c>
      <c r="CY1308">
        <f>AD1308</f>
        <v>236.26</v>
      </c>
      <c r="CZ1308">
        <f>AH1308</f>
        <v>236.26</v>
      </c>
      <c r="DA1308">
        <f>AL1308</f>
        <v>1</v>
      </c>
      <c r="DB1308">
        <f t="shared" si="119"/>
        <v>10017.42</v>
      </c>
      <c r="DC1308">
        <f t="shared" si="120"/>
        <v>0</v>
      </c>
    </row>
    <row r="1309" spans="1:107">
      <c r="A1309">
        <f>ROW(Source!A1487)</f>
        <v>1487</v>
      </c>
      <c r="B1309">
        <v>33525518</v>
      </c>
      <c r="C1309">
        <v>33620525</v>
      </c>
      <c r="D1309">
        <v>121548</v>
      </c>
      <c r="E1309">
        <v>1</v>
      </c>
      <c r="F1309">
        <v>1</v>
      </c>
      <c r="G1309">
        <v>1</v>
      </c>
      <c r="H1309">
        <v>1</v>
      </c>
      <c r="I1309" t="s">
        <v>30</v>
      </c>
      <c r="J1309" t="s">
        <v>3</v>
      </c>
      <c r="K1309" t="s">
        <v>580</v>
      </c>
      <c r="L1309">
        <v>608254</v>
      </c>
      <c r="N1309">
        <v>1013</v>
      </c>
      <c r="O1309" t="s">
        <v>581</v>
      </c>
      <c r="P1309" t="s">
        <v>581</v>
      </c>
      <c r="Q1309">
        <v>1</v>
      </c>
      <c r="W1309">
        <v>0</v>
      </c>
      <c r="X1309">
        <v>-185737400</v>
      </c>
      <c r="Y1309">
        <v>0.35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1</v>
      </c>
      <c r="AJ1309">
        <v>1</v>
      </c>
      <c r="AK1309">
        <v>1</v>
      </c>
      <c r="AL1309">
        <v>1</v>
      </c>
      <c r="AN1309">
        <v>0</v>
      </c>
      <c r="AO1309">
        <v>1</v>
      </c>
      <c r="AP1309">
        <v>0</v>
      </c>
      <c r="AQ1309">
        <v>0</v>
      </c>
      <c r="AR1309">
        <v>0</v>
      </c>
      <c r="AS1309" t="s">
        <v>3</v>
      </c>
      <c r="AT1309">
        <v>0.35</v>
      </c>
      <c r="AU1309" t="s">
        <v>3</v>
      </c>
      <c r="AV1309">
        <v>2</v>
      </c>
      <c r="AW1309">
        <v>2</v>
      </c>
      <c r="AX1309">
        <v>33620533</v>
      </c>
      <c r="AY1309">
        <v>1</v>
      </c>
      <c r="AZ1309">
        <v>0</v>
      </c>
      <c r="BA1309">
        <v>1292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X1309">
        <f>Y1309*Source!I1487</f>
        <v>4.5920000000000002E-2</v>
      </c>
      <c r="CY1309">
        <f>AD1309</f>
        <v>0</v>
      </c>
      <c r="CZ1309">
        <f>AH1309</f>
        <v>0</v>
      </c>
      <c r="DA1309">
        <f>AL1309</f>
        <v>1</v>
      </c>
      <c r="DB1309">
        <f t="shared" si="119"/>
        <v>0</v>
      </c>
      <c r="DC1309">
        <f t="shared" si="120"/>
        <v>0</v>
      </c>
    </row>
    <row r="1310" spans="1:107">
      <c r="A1310">
        <f>ROW(Source!A1487)</f>
        <v>1487</v>
      </c>
      <c r="B1310">
        <v>33525518</v>
      </c>
      <c r="C1310">
        <v>33620525</v>
      </c>
      <c r="D1310">
        <v>29110859</v>
      </c>
      <c r="E1310">
        <v>1</v>
      </c>
      <c r="F1310">
        <v>1</v>
      </c>
      <c r="G1310">
        <v>1</v>
      </c>
      <c r="H1310">
        <v>3</v>
      </c>
      <c r="I1310" t="s">
        <v>803</v>
      </c>
      <c r="J1310" t="s">
        <v>804</v>
      </c>
      <c r="K1310" t="s">
        <v>805</v>
      </c>
      <c r="L1310">
        <v>1327</v>
      </c>
      <c r="N1310">
        <v>1005</v>
      </c>
      <c r="O1310" t="s">
        <v>184</v>
      </c>
      <c r="P1310" t="s">
        <v>184</v>
      </c>
      <c r="Q1310">
        <v>1</v>
      </c>
      <c r="W1310">
        <v>0</v>
      </c>
      <c r="X1310">
        <v>-455008899</v>
      </c>
      <c r="Y1310">
        <v>102</v>
      </c>
      <c r="AA1310">
        <v>384.41</v>
      </c>
      <c r="AB1310">
        <v>0</v>
      </c>
      <c r="AC1310">
        <v>0</v>
      </c>
      <c r="AD1310">
        <v>0</v>
      </c>
      <c r="AE1310">
        <v>59.97</v>
      </c>
      <c r="AF1310">
        <v>0</v>
      </c>
      <c r="AG1310">
        <v>0</v>
      </c>
      <c r="AH1310">
        <v>0</v>
      </c>
      <c r="AI1310">
        <v>6.41</v>
      </c>
      <c r="AJ1310">
        <v>1</v>
      </c>
      <c r="AK1310">
        <v>1</v>
      </c>
      <c r="AL1310">
        <v>1</v>
      </c>
      <c r="AN1310">
        <v>0</v>
      </c>
      <c r="AO1310">
        <v>1</v>
      </c>
      <c r="AP1310">
        <v>0</v>
      </c>
      <c r="AQ1310">
        <v>0</v>
      </c>
      <c r="AR1310">
        <v>0</v>
      </c>
      <c r="AS1310" t="s">
        <v>3</v>
      </c>
      <c r="AT1310">
        <v>102</v>
      </c>
      <c r="AU1310" t="s">
        <v>3</v>
      </c>
      <c r="AV1310">
        <v>0</v>
      </c>
      <c r="AW1310">
        <v>2</v>
      </c>
      <c r="AX1310">
        <v>33620536</v>
      </c>
      <c r="AY1310">
        <v>1</v>
      </c>
      <c r="AZ1310">
        <v>0</v>
      </c>
      <c r="BA1310">
        <v>1295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X1310">
        <f>Y1310*Source!I1487</f>
        <v>13.382400000000001</v>
      </c>
      <c r="CY1310">
        <f>AA1310</f>
        <v>384.41</v>
      </c>
      <c r="CZ1310">
        <f>AE1310</f>
        <v>59.97</v>
      </c>
      <c r="DA1310">
        <f>AI1310</f>
        <v>6.41</v>
      </c>
      <c r="DB1310">
        <f t="shared" si="119"/>
        <v>6116.94</v>
      </c>
      <c r="DC1310">
        <f t="shared" si="120"/>
        <v>0</v>
      </c>
    </row>
    <row r="1311" spans="1:107">
      <c r="A1311">
        <f>ROW(Source!A1487)</f>
        <v>1487</v>
      </c>
      <c r="B1311">
        <v>33525518</v>
      </c>
      <c r="C1311">
        <v>33620525</v>
      </c>
      <c r="D1311">
        <v>29111241</v>
      </c>
      <c r="E1311">
        <v>1</v>
      </c>
      <c r="F1311">
        <v>1</v>
      </c>
      <c r="G1311">
        <v>1</v>
      </c>
      <c r="H1311">
        <v>3</v>
      </c>
      <c r="I1311" t="s">
        <v>667</v>
      </c>
      <c r="J1311" t="s">
        <v>668</v>
      </c>
      <c r="K1311" t="s">
        <v>669</v>
      </c>
      <c r="L1311">
        <v>1346</v>
      </c>
      <c r="N1311">
        <v>1009</v>
      </c>
      <c r="O1311" t="s">
        <v>191</v>
      </c>
      <c r="P1311" t="s">
        <v>191</v>
      </c>
      <c r="Q1311">
        <v>1</v>
      </c>
      <c r="W1311">
        <v>0</v>
      </c>
      <c r="X1311">
        <v>1781035667</v>
      </c>
      <c r="Y1311">
        <v>50</v>
      </c>
      <c r="AA1311">
        <v>167.08</v>
      </c>
      <c r="AB1311">
        <v>0</v>
      </c>
      <c r="AC1311">
        <v>0</v>
      </c>
      <c r="AD1311">
        <v>0</v>
      </c>
      <c r="AE1311">
        <v>8.35</v>
      </c>
      <c r="AF1311">
        <v>0</v>
      </c>
      <c r="AG1311">
        <v>0</v>
      </c>
      <c r="AH1311">
        <v>0</v>
      </c>
      <c r="AI1311">
        <v>20.010000000000002</v>
      </c>
      <c r="AJ1311">
        <v>1</v>
      </c>
      <c r="AK1311">
        <v>1</v>
      </c>
      <c r="AL1311">
        <v>1</v>
      </c>
      <c r="AN1311">
        <v>0</v>
      </c>
      <c r="AO1311">
        <v>1</v>
      </c>
      <c r="AP1311">
        <v>0</v>
      </c>
      <c r="AQ1311">
        <v>0</v>
      </c>
      <c r="AR1311">
        <v>0</v>
      </c>
      <c r="AS1311" t="s">
        <v>3</v>
      </c>
      <c r="AT1311">
        <v>50</v>
      </c>
      <c r="AU1311" t="s">
        <v>3</v>
      </c>
      <c r="AV1311">
        <v>0</v>
      </c>
      <c r="AW1311">
        <v>2</v>
      </c>
      <c r="AX1311">
        <v>33620537</v>
      </c>
      <c r="AY1311">
        <v>1</v>
      </c>
      <c r="AZ1311">
        <v>0</v>
      </c>
      <c r="BA1311">
        <v>1296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X1311">
        <f>Y1311*Source!I1487</f>
        <v>6.5600000000000005</v>
      </c>
      <c r="CY1311">
        <f>AA1311</f>
        <v>167.08</v>
      </c>
      <c r="CZ1311">
        <f>AE1311</f>
        <v>8.35</v>
      </c>
      <c r="DA1311">
        <f>AI1311</f>
        <v>20.010000000000002</v>
      </c>
      <c r="DB1311">
        <f t="shared" si="119"/>
        <v>417.5</v>
      </c>
      <c r="DC1311">
        <f t="shared" si="120"/>
        <v>0</v>
      </c>
    </row>
    <row r="1312" spans="1:107">
      <c r="A1312">
        <f>ROW(Source!A1487)</f>
        <v>1487</v>
      </c>
      <c r="B1312">
        <v>33525518</v>
      </c>
      <c r="C1312">
        <v>33620525</v>
      </c>
      <c r="D1312">
        <v>29107800</v>
      </c>
      <c r="E1312">
        <v>1</v>
      </c>
      <c r="F1312">
        <v>1</v>
      </c>
      <c r="G1312">
        <v>1</v>
      </c>
      <c r="H1312">
        <v>3</v>
      </c>
      <c r="I1312" t="s">
        <v>620</v>
      </c>
      <c r="J1312" t="s">
        <v>621</v>
      </c>
      <c r="K1312" t="s">
        <v>622</v>
      </c>
      <c r="L1312">
        <v>1346</v>
      </c>
      <c r="N1312">
        <v>1009</v>
      </c>
      <c r="O1312" t="s">
        <v>191</v>
      </c>
      <c r="P1312" t="s">
        <v>191</v>
      </c>
      <c r="Q1312">
        <v>1</v>
      </c>
      <c r="W1312">
        <v>0</v>
      </c>
      <c r="X1312">
        <v>-1570619850</v>
      </c>
      <c r="Y1312">
        <v>0.5</v>
      </c>
      <c r="AA1312">
        <v>46.61</v>
      </c>
      <c r="AB1312">
        <v>0</v>
      </c>
      <c r="AC1312">
        <v>0</v>
      </c>
      <c r="AD1312">
        <v>0</v>
      </c>
      <c r="AE1312">
        <v>1.81</v>
      </c>
      <c r="AF1312">
        <v>0</v>
      </c>
      <c r="AG1312">
        <v>0</v>
      </c>
      <c r="AH1312">
        <v>0</v>
      </c>
      <c r="AI1312">
        <v>25.75</v>
      </c>
      <c r="AJ1312">
        <v>1</v>
      </c>
      <c r="AK1312">
        <v>1</v>
      </c>
      <c r="AL1312">
        <v>1</v>
      </c>
      <c r="AN1312">
        <v>0</v>
      </c>
      <c r="AO1312">
        <v>1</v>
      </c>
      <c r="AP1312">
        <v>0</v>
      </c>
      <c r="AQ1312">
        <v>0</v>
      </c>
      <c r="AR1312">
        <v>0</v>
      </c>
      <c r="AS1312" t="s">
        <v>3</v>
      </c>
      <c r="AT1312">
        <v>0.5</v>
      </c>
      <c r="AU1312" t="s">
        <v>3</v>
      </c>
      <c r="AV1312">
        <v>0</v>
      </c>
      <c r="AW1312">
        <v>2</v>
      </c>
      <c r="AX1312">
        <v>33620538</v>
      </c>
      <c r="AY1312">
        <v>1</v>
      </c>
      <c r="AZ1312">
        <v>0</v>
      </c>
      <c r="BA1312">
        <v>1297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X1312">
        <f>Y1312*Source!I1487</f>
        <v>6.5600000000000006E-2</v>
      </c>
      <c r="CY1312">
        <f>AA1312</f>
        <v>46.61</v>
      </c>
      <c r="CZ1312">
        <f>AE1312</f>
        <v>1.81</v>
      </c>
      <c r="DA1312">
        <f>AI1312</f>
        <v>25.75</v>
      </c>
      <c r="DB1312">
        <f t="shared" si="119"/>
        <v>0.91</v>
      </c>
      <c r="DC1312">
        <f t="shared" si="120"/>
        <v>0</v>
      </c>
    </row>
    <row r="1313" spans="1:107">
      <c r="A1313">
        <f>ROW(Source!A1488)</f>
        <v>1488</v>
      </c>
      <c r="B1313">
        <v>33525518</v>
      </c>
      <c r="C1313">
        <v>33620540</v>
      </c>
      <c r="D1313">
        <v>18416200</v>
      </c>
      <c r="E1313">
        <v>1</v>
      </c>
      <c r="F1313">
        <v>1</v>
      </c>
      <c r="G1313">
        <v>1</v>
      </c>
      <c r="H1313">
        <v>1</v>
      </c>
      <c r="I1313" t="s">
        <v>665</v>
      </c>
      <c r="J1313" t="s">
        <v>3</v>
      </c>
      <c r="K1313" t="s">
        <v>666</v>
      </c>
      <c r="L1313">
        <v>1369</v>
      </c>
      <c r="N1313">
        <v>1013</v>
      </c>
      <c r="O1313" t="s">
        <v>579</v>
      </c>
      <c r="P1313" t="s">
        <v>579</v>
      </c>
      <c r="Q1313">
        <v>1</v>
      </c>
      <c r="W1313">
        <v>0</v>
      </c>
      <c r="X1313">
        <v>-1663475933</v>
      </c>
      <c r="Y1313">
        <v>8.99</v>
      </c>
      <c r="AA1313">
        <v>0</v>
      </c>
      <c r="AB1313">
        <v>0</v>
      </c>
      <c r="AC1313">
        <v>0</v>
      </c>
      <c r="AD1313">
        <v>277.48</v>
      </c>
      <c r="AE1313">
        <v>0</v>
      </c>
      <c r="AF1313">
        <v>0</v>
      </c>
      <c r="AG1313">
        <v>0</v>
      </c>
      <c r="AH1313">
        <v>277.48</v>
      </c>
      <c r="AI1313">
        <v>1</v>
      </c>
      <c r="AJ1313">
        <v>1</v>
      </c>
      <c r="AK1313">
        <v>1</v>
      </c>
      <c r="AL1313">
        <v>1</v>
      </c>
      <c r="AN1313">
        <v>0</v>
      </c>
      <c r="AO1313">
        <v>1</v>
      </c>
      <c r="AP1313">
        <v>0</v>
      </c>
      <c r="AQ1313">
        <v>0</v>
      </c>
      <c r="AR1313">
        <v>0</v>
      </c>
      <c r="AS1313" t="s">
        <v>3</v>
      </c>
      <c r="AT1313">
        <v>8.99</v>
      </c>
      <c r="AU1313" t="s">
        <v>3</v>
      </c>
      <c r="AV1313">
        <v>1</v>
      </c>
      <c r="AW1313">
        <v>2</v>
      </c>
      <c r="AX1313">
        <v>33620545</v>
      </c>
      <c r="AY1313">
        <v>1</v>
      </c>
      <c r="AZ1313">
        <v>0</v>
      </c>
      <c r="BA1313">
        <v>1298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X1313">
        <f>Y1313*Source!I1488</f>
        <v>1.4384000000000001</v>
      </c>
      <c r="CY1313">
        <f>AD1313</f>
        <v>277.48</v>
      </c>
      <c r="CZ1313">
        <f>AH1313</f>
        <v>277.48</v>
      </c>
      <c r="DA1313">
        <f>AL1313</f>
        <v>1</v>
      </c>
      <c r="DB1313">
        <f t="shared" si="119"/>
        <v>2494.5500000000002</v>
      </c>
      <c r="DC1313">
        <f t="shared" si="120"/>
        <v>0</v>
      </c>
    </row>
    <row r="1314" spans="1:107">
      <c r="A1314">
        <f>ROW(Source!A1488)</f>
        <v>1488</v>
      </c>
      <c r="B1314">
        <v>33525518</v>
      </c>
      <c r="C1314">
        <v>33620540</v>
      </c>
      <c r="D1314">
        <v>29111241</v>
      </c>
      <c r="E1314">
        <v>1</v>
      </c>
      <c r="F1314">
        <v>1</v>
      </c>
      <c r="G1314">
        <v>1</v>
      </c>
      <c r="H1314">
        <v>3</v>
      </c>
      <c r="I1314" t="s">
        <v>667</v>
      </c>
      <c r="J1314" t="s">
        <v>668</v>
      </c>
      <c r="K1314" t="s">
        <v>669</v>
      </c>
      <c r="L1314">
        <v>1346</v>
      </c>
      <c r="N1314">
        <v>1009</v>
      </c>
      <c r="O1314" t="s">
        <v>191</v>
      </c>
      <c r="P1314" t="s">
        <v>191</v>
      </c>
      <c r="Q1314">
        <v>1</v>
      </c>
      <c r="W1314">
        <v>0</v>
      </c>
      <c r="X1314">
        <v>1781035667</v>
      </c>
      <c r="Y1314">
        <v>5.15</v>
      </c>
      <c r="AA1314">
        <v>167.08</v>
      </c>
      <c r="AB1314">
        <v>0</v>
      </c>
      <c r="AC1314">
        <v>0</v>
      </c>
      <c r="AD1314">
        <v>0</v>
      </c>
      <c r="AE1314">
        <v>8.35</v>
      </c>
      <c r="AF1314">
        <v>0</v>
      </c>
      <c r="AG1314">
        <v>0</v>
      </c>
      <c r="AH1314">
        <v>0</v>
      </c>
      <c r="AI1314">
        <v>20.010000000000002</v>
      </c>
      <c r="AJ1314">
        <v>1</v>
      </c>
      <c r="AK1314">
        <v>1</v>
      </c>
      <c r="AL1314">
        <v>1</v>
      </c>
      <c r="AN1314">
        <v>0</v>
      </c>
      <c r="AO1314">
        <v>1</v>
      </c>
      <c r="AP1314">
        <v>0</v>
      </c>
      <c r="AQ1314">
        <v>0</v>
      </c>
      <c r="AR1314">
        <v>0</v>
      </c>
      <c r="AS1314" t="s">
        <v>3</v>
      </c>
      <c r="AT1314">
        <v>5.15</v>
      </c>
      <c r="AU1314" t="s">
        <v>3</v>
      </c>
      <c r="AV1314">
        <v>0</v>
      </c>
      <c r="AW1314">
        <v>2</v>
      </c>
      <c r="AX1314">
        <v>33620547</v>
      </c>
      <c r="AY1314">
        <v>1</v>
      </c>
      <c r="AZ1314">
        <v>0</v>
      </c>
      <c r="BA1314">
        <v>1300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X1314">
        <f>Y1314*Source!I1488</f>
        <v>0.82400000000000007</v>
      </c>
      <c r="CY1314">
        <f>AA1314</f>
        <v>167.08</v>
      </c>
      <c r="CZ1314">
        <f>AE1314</f>
        <v>8.35</v>
      </c>
      <c r="DA1314">
        <f>AI1314</f>
        <v>20.010000000000002</v>
      </c>
      <c r="DB1314">
        <f t="shared" si="119"/>
        <v>43</v>
      </c>
      <c r="DC1314">
        <f t="shared" si="120"/>
        <v>0</v>
      </c>
    </row>
    <row r="1315" spans="1:107">
      <c r="A1315">
        <f>ROW(Source!A1488)</f>
        <v>1488</v>
      </c>
      <c r="B1315">
        <v>33525518</v>
      </c>
      <c r="C1315">
        <v>33620540</v>
      </c>
      <c r="D1315">
        <v>29110997</v>
      </c>
      <c r="E1315">
        <v>1</v>
      </c>
      <c r="F1315">
        <v>1</v>
      </c>
      <c r="G1315">
        <v>1</v>
      </c>
      <c r="H1315">
        <v>3</v>
      </c>
      <c r="I1315" t="s">
        <v>670</v>
      </c>
      <c r="J1315" t="s">
        <v>671</v>
      </c>
      <c r="K1315" t="s">
        <v>672</v>
      </c>
      <c r="L1315">
        <v>1301</v>
      </c>
      <c r="N1315">
        <v>1003</v>
      </c>
      <c r="O1315" t="s">
        <v>174</v>
      </c>
      <c r="P1315" t="s">
        <v>174</v>
      </c>
      <c r="Q1315">
        <v>1</v>
      </c>
      <c r="W1315">
        <v>0</v>
      </c>
      <c r="X1315">
        <v>1996222970</v>
      </c>
      <c r="Y1315">
        <v>101</v>
      </c>
      <c r="AA1315">
        <v>27.92</v>
      </c>
      <c r="AB1315">
        <v>0</v>
      </c>
      <c r="AC1315">
        <v>0</v>
      </c>
      <c r="AD1315">
        <v>0</v>
      </c>
      <c r="AE1315">
        <v>12.3</v>
      </c>
      <c r="AF1315">
        <v>0</v>
      </c>
      <c r="AG1315">
        <v>0</v>
      </c>
      <c r="AH1315">
        <v>0</v>
      </c>
      <c r="AI1315">
        <v>2.27</v>
      </c>
      <c r="AJ1315">
        <v>1</v>
      </c>
      <c r="AK1315">
        <v>1</v>
      </c>
      <c r="AL1315">
        <v>1</v>
      </c>
      <c r="AN1315">
        <v>0</v>
      </c>
      <c r="AO1315">
        <v>1</v>
      </c>
      <c r="AP1315">
        <v>0</v>
      </c>
      <c r="AQ1315">
        <v>0</v>
      </c>
      <c r="AR1315">
        <v>0</v>
      </c>
      <c r="AS1315" t="s">
        <v>3</v>
      </c>
      <c r="AT1315">
        <v>101</v>
      </c>
      <c r="AU1315" t="s">
        <v>3</v>
      </c>
      <c r="AV1315">
        <v>0</v>
      </c>
      <c r="AW1315">
        <v>2</v>
      </c>
      <c r="AX1315">
        <v>33620548</v>
      </c>
      <c r="AY1315">
        <v>1</v>
      </c>
      <c r="AZ1315">
        <v>0</v>
      </c>
      <c r="BA1315">
        <v>1301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X1315">
        <f>Y1315*Source!I1488</f>
        <v>16.16</v>
      </c>
      <c r="CY1315">
        <f>AA1315</f>
        <v>27.92</v>
      </c>
      <c r="CZ1315">
        <f>AE1315</f>
        <v>12.3</v>
      </c>
      <c r="DA1315">
        <f>AI1315</f>
        <v>2.27</v>
      </c>
      <c r="DB1315">
        <f t="shared" si="119"/>
        <v>1242.3</v>
      </c>
      <c r="DC1315">
        <f t="shared" si="120"/>
        <v>0</v>
      </c>
    </row>
    <row r="1316" spans="1:107">
      <c r="A1316">
        <f>ROW(Source!A1489)</f>
        <v>1489</v>
      </c>
      <c r="B1316">
        <v>33525518</v>
      </c>
      <c r="C1316">
        <v>33620550</v>
      </c>
      <c r="D1316">
        <v>18411117</v>
      </c>
      <c r="E1316">
        <v>1</v>
      </c>
      <c r="F1316">
        <v>1</v>
      </c>
      <c r="G1316">
        <v>1</v>
      </c>
      <c r="H1316">
        <v>1</v>
      </c>
      <c r="I1316" t="s">
        <v>806</v>
      </c>
      <c r="J1316" t="s">
        <v>3</v>
      </c>
      <c r="K1316" t="s">
        <v>807</v>
      </c>
      <c r="L1316">
        <v>1369</v>
      </c>
      <c r="N1316">
        <v>1013</v>
      </c>
      <c r="O1316" t="s">
        <v>579</v>
      </c>
      <c r="P1316" t="s">
        <v>579</v>
      </c>
      <c r="Q1316">
        <v>1</v>
      </c>
      <c r="W1316">
        <v>0</v>
      </c>
      <c r="X1316">
        <v>-1739886638</v>
      </c>
      <c r="Y1316">
        <v>16.32</v>
      </c>
      <c r="AA1316">
        <v>0</v>
      </c>
      <c r="AB1316">
        <v>0</v>
      </c>
      <c r="AC1316">
        <v>0</v>
      </c>
      <c r="AD1316">
        <v>273.5</v>
      </c>
      <c r="AE1316">
        <v>0</v>
      </c>
      <c r="AF1316">
        <v>0</v>
      </c>
      <c r="AG1316">
        <v>0</v>
      </c>
      <c r="AH1316">
        <v>273.5</v>
      </c>
      <c r="AI1316">
        <v>1</v>
      </c>
      <c r="AJ1316">
        <v>1</v>
      </c>
      <c r="AK1316">
        <v>1</v>
      </c>
      <c r="AL1316">
        <v>1</v>
      </c>
      <c r="AN1316">
        <v>0</v>
      </c>
      <c r="AO1316">
        <v>1</v>
      </c>
      <c r="AP1316">
        <v>0</v>
      </c>
      <c r="AQ1316">
        <v>0</v>
      </c>
      <c r="AR1316">
        <v>0</v>
      </c>
      <c r="AS1316" t="s">
        <v>3</v>
      </c>
      <c r="AT1316">
        <v>16.32</v>
      </c>
      <c r="AU1316" t="s">
        <v>3</v>
      </c>
      <c r="AV1316">
        <v>1</v>
      </c>
      <c r="AW1316">
        <v>2</v>
      </c>
      <c r="AX1316">
        <v>33620557</v>
      </c>
      <c r="AY1316">
        <v>1</v>
      </c>
      <c r="AZ1316">
        <v>0</v>
      </c>
      <c r="BA1316">
        <v>1302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X1316">
        <f>Y1316*Source!I1489</f>
        <v>6.2570880000000004</v>
      </c>
      <c r="CY1316">
        <f>AD1316</f>
        <v>273.5</v>
      </c>
      <c r="CZ1316">
        <f>AH1316</f>
        <v>273.5</v>
      </c>
      <c r="DA1316">
        <f>AL1316</f>
        <v>1</v>
      </c>
      <c r="DB1316">
        <f t="shared" si="119"/>
        <v>4463.5200000000004</v>
      </c>
      <c r="DC1316">
        <f t="shared" si="120"/>
        <v>0</v>
      </c>
    </row>
    <row r="1317" spans="1:107">
      <c r="A1317">
        <f>ROW(Source!A1489)</f>
        <v>1489</v>
      </c>
      <c r="B1317">
        <v>33525518</v>
      </c>
      <c r="C1317">
        <v>33620550</v>
      </c>
      <c r="D1317">
        <v>121548</v>
      </c>
      <c r="E1317">
        <v>1</v>
      </c>
      <c r="F1317">
        <v>1</v>
      </c>
      <c r="G1317">
        <v>1</v>
      </c>
      <c r="H1317">
        <v>1</v>
      </c>
      <c r="I1317" t="s">
        <v>30</v>
      </c>
      <c r="J1317" t="s">
        <v>3</v>
      </c>
      <c r="K1317" t="s">
        <v>580</v>
      </c>
      <c r="L1317">
        <v>608254</v>
      </c>
      <c r="N1317">
        <v>1013</v>
      </c>
      <c r="O1317" t="s">
        <v>581</v>
      </c>
      <c r="P1317" t="s">
        <v>581</v>
      </c>
      <c r="Q1317">
        <v>1</v>
      </c>
      <c r="W1317">
        <v>0</v>
      </c>
      <c r="X1317">
        <v>-185737400</v>
      </c>
      <c r="Y1317">
        <v>0.01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1</v>
      </c>
      <c r="AJ1317">
        <v>1</v>
      </c>
      <c r="AK1317">
        <v>1</v>
      </c>
      <c r="AL1317">
        <v>1</v>
      </c>
      <c r="AN1317">
        <v>0</v>
      </c>
      <c r="AO1317">
        <v>1</v>
      </c>
      <c r="AP1317">
        <v>0</v>
      </c>
      <c r="AQ1317">
        <v>0</v>
      </c>
      <c r="AR1317">
        <v>0</v>
      </c>
      <c r="AS1317" t="s">
        <v>3</v>
      </c>
      <c r="AT1317">
        <v>0.01</v>
      </c>
      <c r="AU1317" t="s">
        <v>3</v>
      </c>
      <c r="AV1317">
        <v>2</v>
      </c>
      <c r="AW1317">
        <v>2</v>
      </c>
      <c r="AX1317">
        <v>33620558</v>
      </c>
      <c r="AY1317">
        <v>1</v>
      </c>
      <c r="AZ1317">
        <v>0</v>
      </c>
      <c r="BA1317">
        <v>1303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X1317">
        <f>Y1317*Source!I1489</f>
        <v>3.8340000000000002E-3</v>
      </c>
      <c r="CY1317">
        <f>AD1317</f>
        <v>0</v>
      </c>
      <c r="CZ1317">
        <f>AH1317</f>
        <v>0</v>
      </c>
      <c r="DA1317">
        <f>AL1317</f>
        <v>1</v>
      </c>
      <c r="DB1317">
        <f t="shared" si="119"/>
        <v>0</v>
      </c>
      <c r="DC1317">
        <f t="shared" si="120"/>
        <v>0</v>
      </c>
    </row>
    <row r="1318" spans="1:107">
      <c r="A1318">
        <f>ROW(Source!A1489)</f>
        <v>1489</v>
      </c>
      <c r="B1318">
        <v>33525518</v>
      </c>
      <c r="C1318">
        <v>33620550</v>
      </c>
      <c r="D1318">
        <v>29172556</v>
      </c>
      <c r="E1318">
        <v>1</v>
      </c>
      <c r="F1318">
        <v>1</v>
      </c>
      <c r="G1318">
        <v>1</v>
      </c>
      <c r="H1318">
        <v>2</v>
      </c>
      <c r="I1318" t="s">
        <v>582</v>
      </c>
      <c r="J1318" t="s">
        <v>583</v>
      </c>
      <c r="K1318" t="s">
        <v>584</v>
      </c>
      <c r="L1318">
        <v>1368</v>
      </c>
      <c r="N1318">
        <v>1011</v>
      </c>
      <c r="O1318" t="s">
        <v>585</v>
      </c>
      <c r="P1318" t="s">
        <v>585</v>
      </c>
      <c r="Q1318">
        <v>1</v>
      </c>
      <c r="W1318">
        <v>0</v>
      </c>
      <c r="X1318">
        <v>-1302720870</v>
      </c>
      <c r="Y1318">
        <v>0.01</v>
      </c>
      <c r="AA1318">
        <v>0</v>
      </c>
      <c r="AB1318">
        <v>445.46</v>
      </c>
      <c r="AC1318">
        <v>427.95</v>
      </c>
      <c r="AD1318">
        <v>0</v>
      </c>
      <c r="AE1318">
        <v>0</v>
      </c>
      <c r="AF1318">
        <v>31.26</v>
      </c>
      <c r="AG1318">
        <v>13.5</v>
      </c>
      <c r="AH1318">
        <v>0</v>
      </c>
      <c r="AI1318">
        <v>1</v>
      </c>
      <c r="AJ1318">
        <v>14.25</v>
      </c>
      <c r="AK1318">
        <v>31.7</v>
      </c>
      <c r="AL1318">
        <v>1</v>
      </c>
      <c r="AN1318">
        <v>0</v>
      </c>
      <c r="AO1318">
        <v>1</v>
      </c>
      <c r="AP1318">
        <v>0</v>
      </c>
      <c r="AQ1318">
        <v>0</v>
      </c>
      <c r="AR1318">
        <v>0</v>
      </c>
      <c r="AS1318" t="s">
        <v>3</v>
      </c>
      <c r="AT1318">
        <v>0.01</v>
      </c>
      <c r="AU1318" t="s">
        <v>3</v>
      </c>
      <c r="AV1318">
        <v>0</v>
      </c>
      <c r="AW1318">
        <v>2</v>
      </c>
      <c r="AX1318">
        <v>33620559</v>
      </c>
      <c r="AY1318">
        <v>1</v>
      </c>
      <c r="AZ1318">
        <v>0</v>
      </c>
      <c r="BA1318">
        <v>1304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X1318">
        <f>Y1318*Source!I1489</f>
        <v>3.8340000000000002E-3</v>
      </c>
      <c r="CY1318">
        <f>AB1318</f>
        <v>445.46</v>
      </c>
      <c r="CZ1318">
        <f>AF1318</f>
        <v>31.26</v>
      </c>
      <c r="DA1318">
        <f>AJ1318</f>
        <v>14.25</v>
      </c>
      <c r="DB1318">
        <f t="shared" si="119"/>
        <v>0.31</v>
      </c>
      <c r="DC1318">
        <f t="shared" si="120"/>
        <v>0.14000000000000001</v>
      </c>
    </row>
    <row r="1319" spans="1:107">
      <c r="A1319">
        <f>ROW(Source!A1489)</f>
        <v>1489</v>
      </c>
      <c r="B1319">
        <v>33525518</v>
      </c>
      <c r="C1319">
        <v>33620550</v>
      </c>
      <c r="D1319">
        <v>29174913</v>
      </c>
      <c r="E1319">
        <v>1</v>
      </c>
      <c r="F1319">
        <v>1</v>
      </c>
      <c r="G1319">
        <v>1</v>
      </c>
      <c r="H1319">
        <v>2</v>
      </c>
      <c r="I1319" t="s">
        <v>606</v>
      </c>
      <c r="J1319" t="s">
        <v>607</v>
      </c>
      <c r="K1319" t="s">
        <v>608</v>
      </c>
      <c r="L1319">
        <v>1368</v>
      </c>
      <c r="N1319">
        <v>1011</v>
      </c>
      <c r="O1319" t="s">
        <v>585</v>
      </c>
      <c r="P1319" t="s">
        <v>585</v>
      </c>
      <c r="Q1319">
        <v>1</v>
      </c>
      <c r="W1319">
        <v>0</v>
      </c>
      <c r="X1319">
        <v>458544584</v>
      </c>
      <c r="Y1319">
        <v>0.02</v>
      </c>
      <c r="AA1319">
        <v>0</v>
      </c>
      <c r="AB1319">
        <v>908.31</v>
      </c>
      <c r="AC1319">
        <v>367.72</v>
      </c>
      <c r="AD1319">
        <v>0</v>
      </c>
      <c r="AE1319">
        <v>0</v>
      </c>
      <c r="AF1319">
        <v>87.17</v>
      </c>
      <c r="AG1319">
        <v>11.6</v>
      </c>
      <c r="AH1319">
        <v>0</v>
      </c>
      <c r="AI1319">
        <v>1</v>
      </c>
      <c r="AJ1319">
        <v>10.42</v>
      </c>
      <c r="AK1319">
        <v>31.7</v>
      </c>
      <c r="AL1319">
        <v>1</v>
      </c>
      <c r="AN1319">
        <v>0</v>
      </c>
      <c r="AO1319">
        <v>1</v>
      </c>
      <c r="AP1319">
        <v>0</v>
      </c>
      <c r="AQ1319">
        <v>0</v>
      </c>
      <c r="AR1319">
        <v>0</v>
      </c>
      <c r="AS1319" t="s">
        <v>3</v>
      </c>
      <c r="AT1319">
        <v>0.02</v>
      </c>
      <c r="AU1319" t="s">
        <v>3</v>
      </c>
      <c r="AV1319">
        <v>0</v>
      </c>
      <c r="AW1319">
        <v>2</v>
      </c>
      <c r="AX1319">
        <v>33620560</v>
      </c>
      <c r="AY1319">
        <v>1</v>
      </c>
      <c r="AZ1319">
        <v>0</v>
      </c>
      <c r="BA1319">
        <v>1305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X1319">
        <f>Y1319*Source!I1489</f>
        <v>7.6680000000000003E-3</v>
      </c>
      <c r="CY1319">
        <f>AB1319</f>
        <v>908.31</v>
      </c>
      <c r="CZ1319">
        <f>AF1319</f>
        <v>87.17</v>
      </c>
      <c r="DA1319">
        <f>AJ1319</f>
        <v>10.42</v>
      </c>
      <c r="DB1319">
        <f t="shared" si="119"/>
        <v>1.74</v>
      </c>
      <c r="DC1319">
        <f t="shared" si="120"/>
        <v>0.23</v>
      </c>
    </row>
    <row r="1320" spans="1:107">
      <c r="A1320">
        <f>ROW(Source!A1489)</f>
        <v>1489</v>
      </c>
      <c r="B1320">
        <v>33525518</v>
      </c>
      <c r="C1320">
        <v>33620550</v>
      </c>
      <c r="D1320">
        <v>29107800</v>
      </c>
      <c r="E1320">
        <v>1</v>
      </c>
      <c r="F1320">
        <v>1</v>
      </c>
      <c r="G1320">
        <v>1</v>
      </c>
      <c r="H1320">
        <v>3</v>
      </c>
      <c r="I1320" t="s">
        <v>620</v>
      </c>
      <c r="J1320" t="s">
        <v>621</v>
      </c>
      <c r="K1320" t="s">
        <v>622</v>
      </c>
      <c r="L1320">
        <v>1346</v>
      </c>
      <c r="N1320">
        <v>1009</v>
      </c>
      <c r="O1320" t="s">
        <v>191</v>
      </c>
      <c r="P1320" t="s">
        <v>191</v>
      </c>
      <c r="Q1320">
        <v>1</v>
      </c>
      <c r="W1320">
        <v>0</v>
      </c>
      <c r="X1320">
        <v>-1570619850</v>
      </c>
      <c r="Y1320">
        <v>0.2</v>
      </c>
      <c r="AA1320">
        <v>46.61</v>
      </c>
      <c r="AB1320">
        <v>0</v>
      </c>
      <c r="AC1320">
        <v>0</v>
      </c>
      <c r="AD1320">
        <v>0</v>
      </c>
      <c r="AE1320">
        <v>1.81</v>
      </c>
      <c r="AF1320">
        <v>0</v>
      </c>
      <c r="AG1320">
        <v>0</v>
      </c>
      <c r="AH1320">
        <v>0</v>
      </c>
      <c r="AI1320">
        <v>25.75</v>
      </c>
      <c r="AJ1320">
        <v>1</v>
      </c>
      <c r="AK1320">
        <v>1</v>
      </c>
      <c r="AL1320">
        <v>1</v>
      </c>
      <c r="AN1320">
        <v>0</v>
      </c>
      <c r="AO1320">
        <v>1</v>
      </c>
      <c r="AP1320">
        <v>0</v>
      </c>
      <c r="AQ1320">
        <v>0</v>
      </c>
      <c r="AR1320">
        <v>0</v>
      </c>
      <c r="AS1320" t="s">
        <v>3</v>
      </c>
      <c r="AT1320">
        <v>0.2</v>
      </c>
      <c r="AU1320" t="s">
        <v>3</v>
      </c>
      <c r="AV1320">
        <v>0</v>
      </c>
      <c r="AW1320">
        <v>2</v>
      </c>
      <c r="AX1320">
        <v>33620561</v>
      </c>
      <c r="AY1320">
        <v>1</v>
      </c>
      <c r="AZ1320">
        <v>0</v>
      </c>
      <c r="BA1320">
        <v>1306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X1320">
        <f>Y1320*Source!I1489</f>
        <v>7.6680000000000012E-2</v>
      </c>
      <c r="CY1320">
        <f>AA1320</f>
        <v>46.61</v>
      </c>
      <c r="CZ1320">
        <f>AE1320</f>
        <v>1.81</v>
      </c>
      <c r="DA1320">
        <f>AI1320</f>
        <v>25.75</v>
      </c>
      <c r="DB1320">
        <f t="shared" si="119"/>
        <v>0.36</v>
      </c>
      <c r="DC1320">
        <f t="shared" si="120"/>
        <v>0</v>
      </c>
    </row>
    <row r="1321" spans="1:107">
      <c r="A1321">
        <f>ROW(Source!A1489)</f>
        <v>1489</v>
      </c>
      <c r="B1321">
        <v>33525518</v>
      </c>
      <c r="C1321">
        <v>33620550</v>
      </c>
      <c r="D1321">
        <v>29109265</v>
      </c>
      <c r="E1321">
        <v>1</v>
      </c>
      <c r="F1321">
        <v>1</v>
      </c>
      <c r="G1321">
        <v>1</v>
      </c>
      <c r="H1321">
        <v>3</v>
      </c>
      <c r="I1321" t="s">
        <v>369</v>
      </c>
      <c r="J1321" t="s">
        <v>371</v>
      </c>
      <c r="K1321" t="s">
        <v>370</v>
      </c>
      <c r="L1321">
        <v>1348</v>
      </c>
      <c r="N1321">
        <v>1009</v>
      </c>
      <c r="O1321" t="s">
        <v>28</v>
      </c>
      <c r="P1321" t="s">
        <v>28</v>
      </c>
      <c r="Q1321">
        <v>1000</v>
      </c>
      <c r="W1321">
        <v>0</v>
      </c>
      <c r="X1321">
        <v>-192135928</v>
      </c>
      <c r="Y1321">
        <v>0.02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1</v>
      </c>
      <c r="AJ1321">
        <v>1</v>
      </c>
      <c r="AK1321">
        <v>1</v>
      </c>
      <c r="AL1321">
        <v>1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 t="s">
        <v>3</v>
      </c>
      <c r="AT1321">
        <v>0.02</v>
      </c>
      <c r="AU1321" t="s">
        <v>3</v>
      </c>
      <c r="AV1321">
        <v>0</v>
      </c>
      <c r="AW1321">
        <v>2</v>
      </c>
      <c r="AX1321">
        <v>33620562</v>
      </c>
      <c r="AY1321">
        <v>1</v>
      </c>
      <c r="AZ1321">
        <v>0</v>
      </c>
      <c r="BA1321">
        <v>1307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X1321">
        <f>Y1321*Source!I1489</f>
        <v>7.6680000000000003E-3</v>
      </c>
      <c r="CY1321">
        <f>AA1321</f>
        <v>0</v>
      </c>
      <c r="CZ1321">
        <f>AE1321</f>
        <v>0</v>
      </c>
      <c r="DA1321">
        <f>AI1321</f>
        <v>1</v>
      </c>
      <c r="DB1321">
        <f t="shared" si="119"/>
        <v>0</v>
      </c>
      <c r="DC1321">
        <f t="shared" si="120"/>
        <v>0</v>
      </c>
    </row>
    <row r="1322" spans="1:107">
      <c r="A1322">
        <f>ROW(Source!A1491)</f>
        <v>1491</v>
      </c>
      <c r="B1322">
        <v>33525518</v>
      </c>
      <c r="C1322">
        <v>33620564</v>
      </c>
      <c r="D1322">
        <v>18409850</v>
      </c>
      <c r="E1322">
        <v>1</v>
      </c>
      <c r="F1322">
        <v>1</v>
      </c>
      <c r="G1322">
        <v>1</v>
      </c>
      <c r="H1322">
        <v>1</v>
      </c>
      <c r="I1322" t="s">
        <v>673</v>
      </c>
      <c r="J1322" t="s">
        <v>3</v>
      </c>
      <c r="K1322" t="s">
        <v>674</v>
      </c>
      <c r="L1322">
        <v>1369</v>
      </c>
      <c r="N1322">
        <v>1013</v>
      </c>
      <c r="O1322" t="s">
        <v>579</v>
      </c>
      <c r="P1322" t="s">
        <v>579</v>
      </c>
      <c r="Q1322">
        <v>1</v>
      </c>
      <c r="W1322">
        <v>0</v>
      </c>
      <c r="X1322">
        <v>855544366</v>
      </c>
      <c r="Y1322">
        <v>49.36</v>
      </c>
      <c r="AA1322">
        <v>0</v>
      </c>
      <c r="AB1322">
        <v>0</v>
      </c>
      <c r="AC1322">
        <v>0</v>
      </c>
      <c r="AD1322">
        <v>257.86</v>
      </c>
      <c r="AE1322">
        <v>0</v>
      </c>
      <c r="AF1322">
        <v>0</v>
      </c>
      <c r="AG1322">
        <v>0</v>
      </c>
      <c r="AH1322">
        <v>257.86</v>
      </c>
      <c r="AI1322">
        <v>1</v>
      </c>
      <c r="AJ1322">
        <v>1</v>
      </c>
      <c r="AK1322">
        <v>1</v>
      </c>
      <c r="AL1322">
        <v>1</v>
      </c>
      <c r="AN1322">
        <v>0</v>
      </c>
      <c r="AO1322">
        <v>1</v>
      </c>
      <c r="AP1322">
        <v>0</v>
      </c>
      <c r="AQ1322">
        <v>0</v>
      </c>
      <c r="AR1322">
        <v>0</v>
      </c>
      <c r="AS1322" t="s">
        <v>3</v>
      </c>
      <c r="AT1322">
        <v>49.36</v>
      </c>
      <c r="AU1322" t="s">
        <v>3</v>
      </c>
      <c r="AV1322">
        <v>1</v>
      </c>
      <c r="AW1322">
        <v>2</v>
      </c>
      <c r="AX1322">
        <v>33620575</v>
      </c>
      <c r="AY1322">
        <v>1</v>
      </c>
      <c r="AZ1322">
        <v>0</v>
      </c>
      <c r="BA1322">
        <v>1308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X1322">
        <f>Y1322*Source!I1491</f>
        <v>18.924624000000001</v>
      </c>
      <c r="CY1322">
        <f>AD1322</f>
        <v>257.86</v>
      </c>
      <c r="CZ1322">
        <f>AH1322</f>
        <v>257.86</v>
      </c>
      <c r="DA1322">
        <f>AL1322</f>
        <v>1</v>
      </c>
      <c r="DB1322">
        <f t="shared" si="119"/>
        <v>12727.97</v>
      </c>
      <c r="DC1322">
        <f t="shared" si="120"/>
        <v>0</v>
      </c>
    </row>
    <row r="1323" spans="1:107">
      <c r="A1323">
        <f>ROW(Source!A1491)</f>
        <v>1491</v>
      </c>
      <c r="B1323">
        <v>33525518</v>
      </c>
      <c r="C1323">
        <v>33620564</v>
      </c>
      <c r="D1323">
        <v>121548</v>
      </c>
      <c r="E1323">
        <v>1</v>
      </c>
      <c r="F1323">
        <v>1</v>
      </c>
      <c r="G1323">
        <v>1</v>
      </c>
      <c r="H1323">
        <v>1</v>
      </c>
      <c r="I1323" t="s">
        <v>30</v>
      </c>
      <c r="J1323" t="s">
        <v>3</v>
      </c>
      <c r="K1323" t="s">
        <v>580</v>
      </c>
      <c r="L1323">
        <v>608254</v>
      </c>
      <c r="N1323">
        <v>1013</v>
      </c>
      <c r="O1323" t="s">
        <v>581</v>
      </c>
      <c r="P1323" t="s">
        <v>581</v>
      </c>
      <c r="Q1323">
        <v>1</v>
      </c>
      <c r="W1323">
        <v>0</v>
      </c>
      <c r="X1323">
        <v>-185737400</v>
      </c>
      <c r="Y1323">
        <v>0.14000000000000001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1</v>
      </c>
      <c r="AJ1323">
        <v>1</v>
      </c>
      <c r="AK1323">
        <v>1</v>
      </c>
      <c r="AL1323">
        <v>1</v>
      </c>
      <c r="AN1323">
        <v>0</v>
      </c>
      <c r="AO1323">
        <v>1</v>
      </c>
      <c r="AP1323">
        <v>0</v>
      </c>
      <c r="AQ1323">
        <v>0</v>
      </c>
      <c r="AR1323">
        <v>0</v>
      </c>
      <c r="AS1323" t="s">
        <v>3</v>
      </c>
      <c r="AT1323">
        <v>0.14000000000000001</v>
      </c>
      <c r="AU1323" t="s">
        <v>3</v>
      </c>
      <c r="AV1323">
        <v>2</v>
      </c>
      <c r="AW1323">
        <v>2</v>
      </c>
      <c r="AX1323">
        <v>33620576</v>
      </c>
      <c r="AY1323">
        <v>1</v>
      </c>
      <c r="AZ1323">
        <v>0</v>
      </c>
      <c r="BA1323">
        <v>1309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X1323">
        <f>Y1323*Source!I1491</f>
        <v>5.3676000000000008E-2</v>
      </c>
      <c r="CY1323">
        <f>AD1323</f>
        <v>0</v>
      </c>
      <c r="CZ1323">
        <f>AH1323</f>
        <v>0</v>
      </c>
      <c r="DA1323">
        <f>AL1323</f>
        <v>1</v>
      </c>
      <c r="DB1323">
        <f t="shared" si="119"/>
        <v>0</v>
      </c>
      <c r="DC1323">
        <f t="shared" si="120"/>
        <v>0</v>
      </c>
    </row>
    <row r="1324" spans="1:107">
      <c r="A1324">
        <f>ROW(Source!A1491)</f>
        <v>1491</v>
      </c>
      <c r="B1324">
        <v>33525518</v>
      </c>
      <c r="C1324">
        <v>33620564</v>
      </c>
      <c r="D1324">
        <v>29172556</v>
      </c>
      <c r="E1324">
        <v>1</v>
      </c>
      <c r="F1324">
        <v>1</v>
      </c>
      <c r="G1324">
        <v>1</v>
      </c>
      <c r="H1324">
        <v>2</v>
      </c>
      <c r="I1324" t="s">
        <v>582</v>
      </c>
      <c r="J1324" t="s">
        <v>583</v>
      </c>
      <c r="K1324" t="s">
        <v>584</v>
      </c>
      <c r="L1324">
        <v>1368</v>
      </c>
      <c r="N1324">
        <v>1011</v>
      </c>
      <c r="O1324" t="s">
        <v>585</v>
      </c>
      <c r="P1324" t="s">
        <v>585</v>
      </c>
      <c r="Q1324">
        <v>1</v>
      </c>
      <c r="W1324">
        <v>0</v>
      </c>
      <c r="X1324">
        <v>-1302720870</v>
      </c>
      <c r="Y1324">
        <v>0.14000000000000001</v>
      </c>
      <c r="AA1324">
        <v>0</v>
      </c>
      <c r="AB1324">
        <v>445.46</v>
      </c>
      <c r="AC1324">
        <v>427.95</v>
      </c>
      <c r="AD1324">
        <v>0</v>
      </c>
      <c r="AE1324">
        <v>0</v>
      </c>
      <c r="AF1324">
        <v>31.26</v>
      </c>
      <c r="AG1324">
        <v>13.5</v>
      </c>
      <c r="AH1324">
        <v>0</v>
      </c>
      <c r="AI1324">
        <v>1</v>
      </c>
      <c r="AJ1324">
        <v>14.25</v>
      </c>
      <c r="AK1324">
        <v>31.7</v>
      </c>
      <c r="AL1324">
        <v>1</v>
      </c>
      <c r="AN1324">
        <v>0</v>
      </c>
      <c r="AO1324">
        <v>1</v>
      </c>
      <c r="AP1324">
        <v>0</v>
      </c>
      <c r="AQ1324">
        <v>0</v>
      </c>
      <c r="AR1324">
        <v>0</v>
      </c>
      <c r="AS1324" t="s">
        <v>3</v>
      </c>
      <c r="AT1324">
        <v>0.14000000000000001</v>
      </c>
      <c r="AU1324" t="s">
        <v>3</v>
      </c>
      <c r="AV1324">
        <v>0</v>
      </c>
      <c r="AW1324">
        <v>2</v>
      </c>
      <c r="AX1324">
        <v>33620577</v>
      </c>
      <c r="AY1324">
        <v>1</v>
      </c>
      <c r="AZ1324">
        <v>0</v>
      </c>
      <c r="BA1324">
        <v>1310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X1324">
        <f>Y1324*Source!I1491</f>
        <v>5.3676000000000008E-2</v>
      </c>
      <c r="CY1324">
        <f>AB1324</f>
        <v>445.46</v>
      </c>
      <c r="CZ1324">
        <f>AF1324</f>
        <v>31.26</v>
      </c>
      <c r="DA1324">
        <f>AJ1324</f>
        <v>14.25</v>
      </c>
      <c r="DB1324">
        <f t="shared" si="119"/>
        <v>4.38</v>
      </c>
      <c r="DC1324">
        <f t="shared" si="120"/>
        <v>1.89</v>
      </c>
    </row>
    <row r="1325" spans="1:107">
      <c r="A1325">
        <f>ROW(Source!A1491)</f>
        <v>1491</v>
      </c>
      <c r="B1325">
        <v>33525518</v>
      </c>
      <c r="C1325">
        <v>33620564</v>
      </c>
      <c r="D1325">
        <v>29107800</v>
      </c>
      <c r="E1325">
        <v>1</v>
      </c>
      <c r="F1325">
        <v>1</v>
      </c>
      <c r="G1325">
        <v>1</v>
      </c>
      <c r="H1325">
        <v>3</v>
      </c>
      <c r="I1325" t="s">
        <v>620</v>
      </c>
      <c r="J1325" t="s">
        <v>621</v>
      </c>
      <c r="K1325" t="s">
        <v>622</v>
      </c>
      <c r="L1325">
        <v>1346</v>
      </c>
      <c r="N1325">
        <v>1009</v>
      </c>
      <c r="O1325" t="s">
        <v>191</v>
      </c>
      <c r="P1325" t="s">
        <v>191</v>
      </c>
      <c r="Q1325">
        <v>1</v>
      </c>
      <c r="W1325">
        <v>0</v>
      </c>
      <c r="X1325">
        <v>-1570619850</v>
      </c>
      <c r="Y1325">
        <v>0.1</v>
      </c>
      <c r="AA1325">
        <v>46.61</v>
      </c>
      <c r="AB1325">
        <v>0</v>
      </c>
      <c r="AC1325">
        <v>0</v>
      </c>
      <c r="AD1325">
        <v>0</v>
      </c>
      <c r="AE1325">
        <v>1.81</v>
      </c>
      <c r="AF1325">
        <v>0</v>
      </c>
      <c r="AG1325">
        <v>0</v>
      </c>
      <c r="AH1325">
        <v>0</v>
      </c>
      <c r="AI1325">
        <v>25.75</v>
      </c>
      <c r="AJ1325">
        <v>1</v>
      </c>
      <c r="AK1325">
        <v>1</v>
      </c>
      <c r="AL1325">
        <v>1</v>
      </c>
      <c r="AN1325">
        <v>0</v>
      </c>
      <c r="AO1325">
        <v>1</v>
      </c>
      <c r="AP1325">
        <v>0</v>
      </c>
      <c r="AQ1325">
        <v>0</v>
      </c>
      <c r="AR1325">
        <v>0</v>
      </c>
      <c r="AS1325" t="s">
        <v>3</v>
      </c>
      <c r="AT1325">
        <v>0.1</v>
      </c>
      <c r="AU1325" t="s">
        <v>3</v>
      </c>
      <c r="AV1325">
        <v>0</v>
      </c>
      <c r="AW1325">
        <v>2</v>
      </c>
      <c r="AX1325">
        <v>33620578</v>
      </c>
      <c r="AY1325">
        <v>1</v>
      </c>
      <c r="AZ1325">
        <v>0</v>
      </c>
      <c r="BA1325">
        <v>1311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X1325">
        <f>Y1325*Source!I1491</f>
        <v>3.8340000000000006E-2</v>
      </c>
      <c r="CY1325">
        <f t="shared" ref="CY1325:CY1331" si="121">AA1325</f>
        <v>46.61</v>
      </c>
      <c r="CZ1325">
        <f t="shared" ref="CZ1325:CZ1331" si="122">AE1325</f>
        <v>1.81</v>
      </c>
      <c r="DA1325">
        <f t="shared" ref="DA1325:DA1331" si="123">AI1325</f>
        <v>25.75</v>
      </c>
      <c r="DB1325">
        <f t="shared" si="119"/>
        <v>0.18</v>
      </c>
      <c r="DC1325">
        <f t="shared" si="120"/>
        <v>0</v>
      </c>
    </row>
    <row r="1326" spans="1:107">
      <c r="A1326">
        <f>ROW(Source!A1491)</f>
        <v>1491</v>
      </c>
      <c r="B1326">
        <v>33525518</v>
      </c>
      <c r="C1326">
        <v>33620564</v>
      </c>
      <c r="D1326">
        <v>29107777</v>
      </c>
      <c r="E1326">
        <v>1</v>
      </c>
      <c r="F1326">
        <v>1</v>
      </c>
      <c r="G1326">
        <v>1</v>
      </c>
      <c r="H1326">
        <v>3</v>
      </c>
      <c r="I1326" t="s">
        <v>808</v>
      </c>
      <c r="J1326" t="s">
        <v>809</v>
      </c>
      <c r="K1326" t="s">
        <v>810</v>
      </c>
      <c r="L1326">
        <v>1329</v>
      </c>
      <c r="N1326">
        <v>1005</v>
      </c>
      <c r="O1326" t="s">
        <v>811</v>
      </c>
      <c r="P1326" t="s">
        <v>811</v>
      </c>
      <c r="Q1326">
        <v>1000</v>
      </c>
      <c r="W1326">
        <v>0</v>
      </c>
      <c r="X1326">
        <v>555983849</v>
      </c>
      <c r="Y1326">
        <v>1.5E-3</v>
      </c>
      <c r="AA1326">
        <v>106970.12</v>
      </c>
      <c r="AB1326">
        <v>0</v>
      </c>
      <c r="AC1326">
        <v>0</v>
      </c>
      <c r="AD1326">
        <v>0</v>
      </c>
      <c r="AE1326">
        <v>32123.16</v>
      </c>
      <c r="AF1326">
        <v>0</v>
      </c>
      <c r="AG1326">
        <v>0</v>
      </c>
      <c r="AH1326">
        <v>0</v>
      </c>
      <c r="AI1326">
        <v>3.33</v>
      </c>
      <c r="AJ1326">
        <v>1</v>
      </c>
      <c r="AK1326">
        <v>1</v>
      </c>
      <c r="AL1326">
        <v>1</v>
      </c>
      <c r="AN1326">
        <v>0</v>
      </c>
      <c r="AO1326">
        <v>1</v>
      </c>
      <c r="AP1326">
        <v>0</v>
      </c>
      <c r="AQ1326">
        <v>0</v>
      </c>
      <c r="AR1326">
        <v>0</v>
      </c>
      <c r="AS1326" t="s">
        <v>3</v>
      </c>
      <c r="AT1326">
        <v>1.5E-3</v>
      </c>
      <c r="AU1326" t="s">
        <v>3</v>
      </c>
      <c r="AV1326">
        <v>0</v>
      </c>
      <c r="AW1326">
        <v>2</v>
      </c>
      <c r="AX1326">
        <v>33620579</v>
      </c>
      <c r="AY1326">
        <v>1</v>
      </c>
      <c r="AZ1326">
        <v>0</v>
      </c>
      <c r="BA1326">
        <v>1312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X1326">
        <f>Y1326*Source!I1491</f>
        <v>5.7510000000000005E-4</v>
      </c>
      <c r="CY1326">
        <f t="shared" si="121"/>
        <v>106970.12</v>
      </c>
      <c r="CZ1326">
        <f t="shared" si="122"/>
        <v>32123.16</v>
      </c>
      <c r="DA1326">
        <f t="shared" si="123"/>
        <v>3.33</v>
      </c>
      <c r="DB1326">
        <f t="shared" si="119"/>
        <v>48.18</v>
      </c>
      <c r="DC1326">
        <f t="shared" si="120"/>
        <v>0</v>
      </c>
    </row>
    <row r="1327" spans="1:107">
      <c r="A1327">
        <f>ROW(Source!A1491)</f>
        <v>1491</v>
      </c>
      <c r="B1327">
        <v>33525518</v>
      </c>
      <c r="C1327">
        <v>33620564</v>
      </c>
      <c r="D1327">
        <v>29109354</v>
      </c>
      <c r="E1327">
        <v>1</v>
      </c>
      <c r="F1327">
        <v>1</v>
      </c>
      <c r="G1327">
        <v>1</v>
      </c>
      <c r="H1327">
        <v>3</v>
      </c>
      <c r="I1327" t="s">
        <v>493</v>
      </c>
      <c r="J1327" t="s">
        <v>495</v>
      </c>
      <c r="K1327" t="s">
        <v>494</v>
      </c>
      <c r="L1327">
        <v>1346</v>
      </c>
      <c r="N1327">
        <v>1009</v>
      </c>
      <c r="O1327" t="s">
        <v>191</v>
      </c>
      <c r="P1327" t="s">
        <v>191</v>
      </c>
      <c r="Q1327">
        <v>1</v>
      </c>
      <c r="W1327">
        <v>0</v>
      </c>
      <c r="X1327">
        <v>-882693383</v>
      </c>
      <c r="Y1327">
        <v>10.3</v>
      </c>
      <c r="AA1327">
        <v>60.74</v>
      </c>
      <c r="AB1327">
        <v>0</v>
      </c>
      <c r="AC1327">
        <v>0</v>
      </c>
      <c r="AD1327">
        <v>0</v>
      </c>
      <c r="AE1327">
        <v>46.72</v>
      </c>
      <c r="AF1327">
        <v>0</v>
      </c>
      <c r="AG1327">
        <v>0</v>
      </c>
      <c r="AH1327">
        <v>0</v>
      </c>
      <c r="AI1327">
        <v>1.3</v>
      </c>
      <c r="AJ1327">
        <v>1</v>
      </c>
      <c r="AK1327">
        <v>1</v>
      </c>
      <c r="AL1327">
        <v>1</v>
      </c>
      <c r="AN1327">
        <v>0</v>
      </c>
      <c r="AO1327">
        <v>1</v>
      </c>
      <c r="AP1327">
        <v>0</v>
      </c>
      <c r="AQ1327">
        <v>0</v>
      </c>
      <c r="AR1327">
        <v>0</v>
      </c>
      <c r="AS1327" t="s">
        <v>3</v>
      </c>
      <c r="AT1327">
        <v>10.3</v>
      </c>
      <c r="AU1327" t="s">
        <v>3</v>
      </c>
      <c r="AV1327">
        <v>0</v>
      </c>
      <c r="AW1327">
        <v>2</v>
      </c>
      <c r="AX1327">
        <v>33620580</v>
      </c>
      <c r="AY1327">
        <v>1</v>
      </c>
      <c r="AZ1327">
        <v>0</v>
      </c>
      <c r="BA1327">
        <v>1313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X1327">
        <f>Y1327*Source!I1491</f>
        <v>3.9490200000000004</v>
      </c>
      <c r="CY1327">
        <f t="shared" si="121"/>
        <v>60.74</v>
      </c>
      <c r="CZ1327">
        <f t="shared" si="122"/>
        <v>46.72</v>
      </c>
      <c r="DA1327">
        <f t="shared" si="123"/>
        <v>1.3</v>
      </c>
      <c r="DB1327">
        <f t="shared" si="119"/>
        <v>481.22</v>
      </c>
      <c r="DC1327">
        <f t="shared" si="120"/>
        <v>0</v>
      </c>
    </row>
    <row r="1328" spans="1:107">
      <c r="A1328">
        <f>ROW(Source!A1491)</f>
        <v>1491</v>
      </c>
      <c r="B1328">
        <v>33525518</v>
      </c>
      <c r="C1328">
        <v>33620564</v>
      </c>
      <c r="D1328">
        <v>29109414</v>
      </c>
      <c r="E1328">
        <v>1</v>
      </c>
      <c r="F1328">
        <v>1</v>
      </c>
      <c r="G1328">
        <v>1</v>
      </c>
      <c r="H1328">
        <v>3</v>
      </c>
      <c r="I1328" t="s">
        <v>489</v>
      </c>
      <c r="J1328" t="s">
        <v>491</v>
      </c>
      <c r="K1328" t="s">
        <v>490</v>
      </c>
      <c r="L1328">
        <v>1346</v>
      </c>
      <c r="N1328">
        <v>1009</v>
      </c>
      <c r="O1328" t="s">
        <v>191</v>
      </c>
      <c r="P1328" t="s">
        <v>191</v>
      </c>
      <c r="Q1328">
        <v>1</v>
      </c>
      <c r="W1328">
        <v>0</v>
      </c>
      <c r="X1328">
        <v>1092262719</v>
      </c>
      <c r="Y1328">
        <v>360.5</v>
      </c>
      <c r="AA1328">
        <v>9.8800000000000008</v>
      </c>
      <c r="AB1328">
        <v>0</v>
      </c>
      <c r="AC1328">
        <v>0</v>
      </c>
      <c r="AD1328">
        <v>0</v>
      </c>
      <c r="AE1328">
        <v>1.58</v>
      </c>
      <c r="AF1328">
        <v>0</v>
      </c>
      <c r="AG1328">
        <v>0</v>
      </c>
      <c r="AH1328">
        <v>0</v>
      </c>
      <c r="AI1328">
        <v>6.25</v>
      </c>
      <c r="AJ1328">
        <v>1</v>
      </c>
      <c r="AK1328">
        <v>1</v>
      </c>
      <c r="AL1328">
        <v>1</v>
      </c>
      <c r="AN1328">
        <v>0</v>
      </c>
      <c r="AO1328">
        <v>1</v>
      </c>
      <c r="AP1328">
        <v>0</v>
      </c>
      <c r="AQ1328">
        <v>0</v>
      </c>
      <c r="AR1328">
        <v>0</v>
      </c>
      <c r="AS1328" t="s">
        <v>3</v>
      </c>
      <c r="AT1328">
        <v>360.5</v>
      </c>
      <c r="AU1328" t="s">
        <v>3</v>
      </c>
      <c r="AV1328">
        <v>0</v>
      </c>
      <c r="AW1328">
        <v>2</v>
      </c>
      <c r="AX1328">
        <v>33620581</v>
      </c>
      <c r="AY1328">
        <v>1</v>
      </c>
      <c r="AZ1328">
        <v>0</v>
      </c>
      <c r="BA1328">
        <v>1314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X1328">
        <f>Y1328*Source!I1491</f>
        <v>138.2157</v>
      </c>
      <c r="CY1328">
        <f t="shared" si="121"/>
        <v>9.8800000000000008</v>
      </c>
      <c r="CZ1328">
        <f t="shared" si="122"/>
        <v>1.58</v>
      </c>
      <c r="DA1328">
        <f t="shared" si="123"/>
        <v>6.25</v>
      </c>
      <c r="DB1328">
        <f t="shared" si="119"/>
        <v>569.59</v>
      </c>
      <c r="DC1328">
        <f t="shared" si="120"/>
        <v>0</v>
      </c>
    </row>
    <row r="1329" spans="1:107">
      <c r="A1329">
        <f>ROW(Source!A1491)</f>
        <v>1491</v>
      </c>
      <c r="B1329">
        <v>33525518</v>
      </c>
      <c r="C1329">
        <v>33620564</v>
      </c>
      <c r="D1329">
        <v>29109782</v>
      </c>
      <c r="E1329">
        <v>1</v>
      </c>
      <c r="F1329">
        <v>1</v>
      </c>
      <c r="G1329">
        <v>1</v>
      </c>
      <c r="H1329">
        <v>3</v>
      </c>
      <c r="I1329" t="s">
        <v>684</v>
      </c>
      <c r="J1329" t="s">
        <v>685</v>
      </c>
      <c r="K1329" t="s">
        <v>686</v>
      </c>
      <c r="L1329">
        <v>1346</v>
      </c>
      <c r="N1329">
        <v>1009</v>
      </c>
      <c r="O1329" t="s">
        <v>191</v>
      </c>
      <c r="P1329" t="s">
        <v>191</v>
      </c>
      <c r="Q1329">
        <v>1</v>
      </c>
      <c r="W1329">
        <v>0</v>
      </c>
      <c r="X1329">
        <v>-71279152</v>
      </c>
      <c r="Y1329">
        <v>31</v>
      </c>
      <c r="AA1329">
        <v>16.309999999999999</v>
      </c>
      <c r="AB1329">
        <v>0</v>
      </c>
      <c r="AC1329">
        <v>0</v>
      </c>
      <c r="AD1329">
        <v>0</v>
      </c>
      <c r="AE1329">
        <v>4.3600000000000003</v>
      </c>
      <c r="AF1329">
        <v>0</v>
      </c>
      <c r="AG1329">
        <v>0</v>
      </c>
      <c r="AH1329">
        <v>0</v>
      </c>
      <c r="AI1329">
        <v>3.74</v>
      </c>
      <c r="AJ1329">
        <v>1</v>
      </c>
      <c r="AK1329">
        <v>1</v>
      </c>
      <c r="AL1329">
        <v>1</v>
      </c>
      <c r="AN1329">
        <v>0</v>
      </c>
      <c r="AO1329">
        <v>1</v>
      </c>
      <c r="AP1329">
        <v>0</v>
      </c>
      <c r="AQ1329">
        <v>0</v>
      </c>
      <c r="AR1329">
        <v>0</v>
      </c>
      <c r="AS1329" t="s">
        <v>3</v>
      </c>
      <c r="AT1329">
        <v>31</v>
      </c>
      <c r="AU1329" t="s">
        <v>3</v>
      </c>
      <c r="AV1329">
        <v>0</v>
      </c>
      <c r="AW1329">
        <v>2</v>
      </c>
      <c r="AX1329">
        <v>33620582</v>
      </c>
      <c r="AY1329">
        <v>1</v>
      </c>
      <c r="AZ1329">
        <v>0</v>
      </c>
      <c r="BA1329">
        <v>1315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X1329">
        <f>Y1329*Source!I1491</f>
        <v>11.885400000000001</v>
      </c>
      <c r="CY1329">
        <f t="shared" si="121"/>
        <v>16.309999999999999</v>
      </c>
      <c r="CZ1329">
        <f t="shared" si="122"/>
        <v>4.3600000000000003</v>
      </c>
      <c r="DA1329">
        <f t="shared" si="123"/>
        <v>3.74</v>
      </c>
      <c r="DB1329">
        <f t="shared" si="119"/>
        <v>135.16</v>
      </c>
      <c r="DC1329">
        <f t="shared" si="120"/>
        <v>0</v>
      </c>
    </row>
    <row r="1330" spans="1:107">
      <c r="A1330">
        <f>ROW(Source!A1491)</f>
        <v>1491</v>
      </c>
      <c r="B1330">
        <v>33525518</v>
      </c>
      <c r="C1330">
        <v>33620564</v>
      </c>
      <c r="D1330">
        <v>29111455</v>
      </c>
      <c r="E1330">
        <v>1</v>
      </c>
      <c r="F1330">
        <v>1</v>
      </c>
      <c r="G1330">
        <v>1</v>
      </c>
      <c r="H1330">
        <v>3</v>
      </c>
      <c r="I1330" t="s">
        <v>690</v>
      </c>
      <c r="J1330" t="s">
        <v>691</v>
      </c>
      <c r="K1330" t="s">
        <v>692</v>
      </c>
      <c r="L1330">
        <v>1327</v>
      </c>
      <c r="N1330">
        <v>1005</v>
      </c>
      <c r="O1330" t="s">
        <v>184</v>
      </c>
      <c r="P1330" t="s">
        <v>184</v>
      </c>
      <c r="Q1330">
        <v>1</v>
      </c>
      <c r="W1330">
        <v>0</v>
      </c>
      <c r="X1330">
        <v>-1126346608</v>
      </c>
      <c r="Y1330">
        <v>103</v>
      </c>
      <c r="AA1330">
        <v>78.010000000000005</v>
      </c>
      <c r="AB1330">
        <v>0</v>
      </c>
      <c r="AC1330">
        <v>0</v>
      </c>
      <c r="AD1330">
        <v>0</v>
      </c>
      <c r="AE1330">
        <v>15.06</v>
      </c>
      <c r="AF1330">
        <v>0</v>
      </c>
      <c r="AG1330">
        <v>0</v>
      </c>
      <c r="AH1330">
        <v>0</v>
      </c>
      <c r="AI1330">
        <v>5.18</v>
      </c>
      <c r="AJ1330">
        <v>1</v>
      </c>
      <c r="AK1330">
        <v>1</v>
      </c>
      <c r="AL1330">
        <v>1</v>
      </c>
      <c r="AN1330">
        <v>0</v>
      </c>
      <c r="AO1330">
        <v>1</v>
      </c>
      <c r="AP1330">
        <v>0</v>
      </c>
      <c r="AQ1330">
        <v>0</v>
      </c>
      <c r="AR1330">
        <v>0</v>
      </c>
      <c r="AS1330" t="s">
        <v>3</v>
      </c>
      <c r="AT1330">
        <v>103</v>
      </c>
      <c r="AU1330" t="s">
        <v>3</v>
      </c>
      <c r="AV1330">
        <v>0</v>
      </c>
      <c r="AW1330">
        <v>2</v>
      </c>
      <c r="AX1330">
        <v>33620583</v>
      </c>
      <c r="AY1330">
        <v>1</v>
      </c>
      <c r="AZ1330">
        <v>0</v>
      </c>
      <c r="BA1330">
        <v>1316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X1330">
        <f>Y1330*Source!I1491</f>
        <v>39.490200000000002</v>
      </c>
      <c r="CY1330">
        <f t="shared" si="121"/>
        <v>78.010000000000005</v>
      </c>
      <c r="CZ1330">
        <f t="shared" si="122"/>
        <v>15.06</v>
      </c>
      <c r="DA1330">
        <f t="shared" si="123"/>
        <v>5.18</v>
      </c>
      <c r="DB1330">
        <f t="shared" si="119"/>
        <v>1551.18</v>
      </c>
      <c r="DC1330">
        <f t="shared" si="120"/>
        <v>0</v>
      </c>
    </row>
    <row r="1331" spans="1:107">
      <c r="A1331">
        <f>ROW(Source!A1491)</f>
        <v>1491</v>
      </c>
      <c r="B1331">
        <v>33525518</v>
      </c>
      <c r="C1331">
        <v>33620564</v>
      </c>
      <c r="D1331">
        <v>29110744</v>
      </c>
      <c r="E1331">
        <v>1</v>
      </c>
      <c r="F1331">
        <v>1</v>
      </c>
      <c r="G1331">
        <v>1</v>
      </c>
      <c r="H1331">
        <v>3</v>
      </c>
      <c r="I1331" t="s">
        <v>812</v>
      </c>
      <c r="J1331" t="s">
        <v>813</v>
      </c>
      <c r="K1331" t="s">
        <v>814</v>
      </c>
      <c r="L1331">
        <v>1308</v>
      </c>
      <c r="N1331">
        <v>1003</v>
      </c>
      <c r="O1331" t="s">
        <v>155</v>
      </c>
      <c r="P1331" t="s">
        <v>155</v>
      </c>
      <c r="Q1331">
        <v>100</v>
      </c>
      <c r="W1331">
        <v>0</v>
      </c>
      <c r="X1331">
        <v>1968334534</v>
      </c>
      <c r="Y1331">
        <v>0.76</v>
      </c>
      <c r="AA1331">
        <v>122.33</v>
      </c>
      <c r="AB1331">
        <v>0</v>
      </c>
      <c r="AC1331">
        <v>0</v>
      </c>
      <c r="AD1331">
        <v>0</v>
      </c>
      <c r="AE1331">
        <v>36.299999999999997</v>
      </c>
      <c r="AF1331">
        <v>0</v>
      </c>
      <c r="AG1331">
        <v>0</v>
      </c>
      <c r="AH1331">
        <v>0</v>
      </c>
      <c r="AI1331">
        <v>3.37</v>
      </c>
      <c r="AJ1331">
        <v>1</v>
      </c>
      <c r="AK1331">
        <v>1</v>
      </c>
      <c r="AL1331">
        <v>1</v>
      </c>
      <c r="AN1331">
        <v>0</v>
      </c>
      <c r="AO1331">
        <v>1</v>
      </c>
      <c r="AP1331">
        <v>0</v>
      </c>
      <c r="AQ1331">
        <v>0</v>
      </c>
      <c r="AR1331">
        <v>0</v>
      </c>
      <c r="AS1331" t="s">
        <v>3</v>
      </c>
      <c r="AT1331">
        <v>0.76</v>
      </c>
      <c r="AU1331" t="s">
        <v>3</v>
      </c>
      <c r="AV1331">
        <v>0</v>
      </c>
      <c r="AW1331">
        <v>2</v>
      </c>
      <c r="AX1331">
        <v>33620584</v>
      </c>
      <c r="AY1331">
        <v>1</v>
      </c>
      <c r="AZ1331">
        <v>0</v>
      </c>
      <c r="BA1331">
        <v>1317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X1331">
        <f>Y1331*Source!I1491</f>
        <v>0.29138400000000003</v>
      </c>
      <c r="CY1331">
        <f t="shared" si="121"/>
        <v>122.33</v>
      </c>
      <c r="CZ1331">
        <f t="shared" si="122"/>
        <v>36.299999999999997</v>
      </c>
      <c r="DA1331">
        <f t="shared" si="123"/>
        <v>3.37</v>
      </c>
      <c r="DB1331">
        <f t="shared" si="119"/>
        <v>27.59</v>
      </c>
      <c r="DC1331">
        <f t="shared" si="120"/>
        <v>0</v>
      </c>
    </row>
    <row r="1332" spans="1:107">
      <c r="A1332">
        <f>ROW(Source!A1492)</f>
        <v>1492</v>
      </c>
      <c r="B1332">
        <v>33525518</v>
      </c>
      <c r="C1332">
        <v>33620585</v>
      </c>
      <c r="D1332">
        <v>18410572</v>
      </c>
      <c r="E1332">
        <v>1</v>
      </c>
      <c r="F1332">
        <v>1</v>
      </c>
      <c r="G1332">
        <v>1</v>
      </c>
      <c r="H1332">
        <v>1</v>
      </c>
      <c r="I1332" t="s">
        <v>793</v>
      </c>
      <c r="J1332" t="s">
        <v>3</v>
      </c>
      <c r="K1332" t="s">
        <v>794</v>
      </c>
      <c r="L1332">
        <v>1369</v>
      </c>
      <c r="N1332">
        <v>1013</v>
      </c>
      <c r="O1332" t="s">
        <v>579</v>
      </c>
      <c r="P1332" t="s">
        <v>579</v>
      </c>
      <c r="Q1332">
        <v>1</v>
      </c>
      <c r="W1332">
        <v>0</v>
      </c>
      <c r="X1332">
        <v>-546915240</v>
      </c>
      <c r="Y1332">
        <v>43.56</v>
      </c>
      <c r="AA1332">
        <v>0</v>
      </c>
      <c r="AB1332">
        <v>0</v>
      </c>
      <c r="AC1332">
        <v>0</v>
      </c>
      <c r="AD1332">
        <v>248.48</v>
      </c>
      <c r="AE1332">
        <v>0</v>
      </c>
      <c r="AF1332">
        <v>0</v>
      </c>
      <c r="AG1332">
        <v>0</v>
      </c>
      <c r="AH1332">
        <v>248.48</v>
      </c>
      <c r="AI1332">
        <v>1</v>
      </c>
      <c r="AJ1332">
        <v>1</v>
      </c>
      <c r="AK1332">
        <v>1</v>
      </c>
      <c r="AL1332">
        <v>1</v>
      </c>
      <c r="AN1332">
        <v>0</v>
      </c>
      <c r="AO1332">
        <v>1</v>
      </c>
      <c r="AP1332">
        <v>0</v>
      </c>
      <c r="AQ1332">
        <v>0</v>
      </c>
      <c r="AR1332">
        <v>0</v>
      </c>
      <c r="AS1332" t="s">
        <v>3</v>
      </c>
      <c r="AT1332">
        <v>43.56</v>
      </c>
      <c r="AU1332" t="s">
        <v>3</v>
      </c>
      <c r="AV1332">
        <v>1</v>
      </c>
      <c r="AW1332">
        <v>2</v>
      </c>
      <c r="AX1332">
        <v>33620596</v>
      </c>
      <c r="AY1332">
        <v>1</v>
      </c>
      <c r="AZ1332">
        <v>0</v>
      </c>
      <c r="BA1332">
        <v>1318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X1332">
        <f>Y1332*Source!I1492</f>
        <v>16.700904000000001</v>
      </c>
      <c r="CY1332">
        <f>AD1332</f>
        <v>248.48</v>
      </c>
      <c r="CZ1332">
        <f>AH1332</f>
        <v>248.48</v>
      </c>
      <c r="DA1332">
        <f>AL1332</f>
        <v>1</v>
      </c>
      <c r="DB1332">
        <f t="shared" si="119"/>
        <v>10823.79</v>
      </c>
      <c r="DC1332">
        <f t="shared" si="120"/>
        <v>0</v>
      </c>
    </row>
    <row r="1333" spans="1:107">
      <c r="A1333">
        <f>ROW(Source!A1492)</f>
        <v>1492</v>
      </c>
      <c r="B1333">
        <v>33525518</v>
      </c>
      <c r="C1333">
        <v>33620585</v>
      </c>
      <c r="D1333">
        <v>121548</v>
      </c>
      <c r="E1333">
        <v>1</v>
      </c>
      <c r="F1333">
        <v>1</v>
      </c>
      <c r="G1333">
        <v>1</v>
      </c>
      <c r="H1333">
        <v>1</v>
      </c>
      <c r="I1333" t="s">
        <v>30</v>
      </c>
      <c r="J1333" t="s">
        <v>3</v>
      </c>
      <c r="K1333" t="s">
        <v>580</v>
      </c>
      <c r="L1333">
        <v>608254</v>
      </c>
      <c r="N1333">
        <v>1013</v>
      </c>
      <c r="O1333" t="s">
        <v>581</v>
      </c>
      <c r="P1333" t="s">
        <v>581</v>
      </c>
      <c r="Q1333">
        <v>1</v>
      </c>
      <c r="W1333">
        <v>0</v>
      </c>
      <c r="X1333">
        <v>-185737400</v>
      </c>
      <c r="Y1333">
        <v>0.02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1</v>
      </c>
      <c r="AJ1333">
        <v>1</v>
      </c>
      <c r="AK1333">
        <v>1</v>
      </c>
      <c r="AL1333">
        <v>1</v>
      </c>
      <c r="AN1333">
        <v>0</v>
      </c>
      <c r="AO1333">
        <v>1</v>
      </c>
      <c r="AP1333">
        <v>0</v>
      </c>
      <c r="AQ1333">
        <v>0</v>
      </c>
      <c r="AR1333">
        <v>0</v>
      </c>
      <c r="AS1333" t="s">
        <v>3</v>
      </c>
      <c r="AT1333">
        <v>0.02</v>
      </c>
      <c r="AU1333" t="s">
        <v>3</v>
      </c>
      <c r="AV1333">
        <v>2</v>
      </c>
      <c r="AW1333">
        <v>2</v>
      </c>
      <c r="AX1333">
        <v>33620597</v>
      </c>
      <c r="AY1333">
        <v>1</v>
      </c>
      <c r="AZ1333">
        <v>0</v>
      </c>
      <c r="BA1333">
        <v>1319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X1333">
        <f>Y1333*Source!I1492</f>
        <v>7.6680000000000003E-3</v>
      </c>
      <c r="CY1333">
        <f>AD1333</f>
        <v>0</v>
      </c>
      <c r="CZ1333">
        <f>AH1333</f>
        <v>0</v>
      </c>
      <c r="DA1333">
        <f>AL1333</f>
        <v>1</v>
      </c>
      <c r="DB1333">
        <f t="shared" si="119"/>
        <v>0</v>
      </c>
      <c r="DC1333">
        <f t="shared" si="120"/>
        <v>0</v>
      </c>
    </row>
    <row r="1334" spans="1:107">
      <c r="A1334">
        <f>ROW(Source!A1492)</f>
        <v>1492</v>
      </c>
      <c r="B1334">
        <v>33525518</v>
      </c>
      <c r="C1334">
        <v>33620585</v>
      </c>
      <c r="D1334">
        <v>29172554</v>
      </c>
      <c r="E1334">
        <v>1</v>
      </c>
      <c r="F1334">
        <v>1</v>
      </c>
      <c r="G1334">
        <v>1</v>
      </c>
      <c r="H1334">
        <v>2</v>
      </c>
      <c r="I1334" t="s">
        <v>752</v>
      </c>
      <c r="J1334" t="s">
        <v>798</v>
      </c>
      <c r="K1334" t="s">
        <v>754</v>
      </c>
      <c r="L1334">
        <v>1368</v>
      </c>
      <c r="N1334">
        <v>1011</v>
      </c>
      <c r="O1334" t="s">
        <v>585</v>
      </c>
      <c r="P1334" t="s">
        <v>585</v>
      </c>
      <c r="Q1334">
        <v>1</v>
      </c>
      <c r="W1334">
        <v>0</v>
      </c>
      <c r="X1334">
        <v>-227040401</v>
      </c>
      <c r="Y1334">
        <v>0.02</v>
      </c>
      <c r="AA1334">
        <v>0</v>
      </c>
      <c r="AB1334">
        <v>411.3</v>
      </c>
      <c r="AC1334">
        <v>367.72</v>
      </c>
      <c r="AD1334">
        <v>0</v>
      </c>
      <c r="AE1334">
        <v>0</v>
      </c>
      <c r="AF1334">
        <v>27.66</v>
      </c>
      <c r="AG1334">
        <v>11.6</v>
      </c>
      <c r="AH1334">
        <v>0</v>
      </c>
      <c r="AI1334">
        <v>1</v>
      </c>
      <c r="AJ1334">
        <v>14.87</v>
      </c>
      <c r="AK1334">
        <v>31.7</v>
      </c>
      <c r="AL1334">
        <v>1</v>
      </c>
      <c r="AN1334">
        <v>0</v>
      </c>
      <c r="AO1334">
        <v>1</v>
      </c>
      <c r="AP1334">
        <v>0</v>
      </c>
      <c r="AQ1334">
        <v>0</v>
      </c>
      <c r="AR1334">
        <v>0</v>
      </c>
      <c r="AS1334" t="s">
        <v>3</v>
      </c>
      <c r="AT1334">
        <v>0.02</v>
      </c>
      <c r="AU1334" t="s">
        <v>3</v>
      </c>
      <c r="AV1334">
        <v>0</v>
      </c>
      <c r="AW1334">
        <v>2</v>
      </c>
      <c r="AX1334">
        <v>33620598</v>
      </c>
      <c r="AY1334">
        <v>1</v>
      </c>
      <c r="AZ1334">
        <v>0</v>
      </c>
      <c r="BA1334">
        <v>1320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X1334">
        <f>Y1334*Source!I1492</f>
        <v>7.6680000000000003E-3</v>
      </c>
      <c r="CY1334">
        <f>AB1334</f>
        <v>411.3</v>
      </c>
      <c r="CZ1334">
        <f>AF1334</f>
        <v>27.66</v>
      </c>
      <c r="DA1334">
        <f>AJ1334</f>
        <v>14.87</v>
      </c>
      <c r="DB1334">
        <f t="shared" si="119"/>
        <v>0.55000000000000004</v>
      </c>
      <c r="DC1334">
        <f t="shared" si="120"/>
        <v>0.23</v>
      </c>
    </row>
    <row r="1335" spans="1:107">
      <c r="A1335">
        <f>ROW(Source!A1492)</f>
        <v>1492</v>
      </c>
      <c r="B1335">
        <v>33525518</v>
      </c>
      <c r="C1335">
        <v>33620585</v>
      </c>
      <c r="D1335">
        <v>29174913</v>
      </c>
      <c r="E1335">
        <v>1</v>
      </c>
      <c r="F1335">
        <v>1</v>
      </c>
      <c r="G1335">
        <v>1</v>
      </c>
      <c r="H1335">
        <v>2</v>
      </c>
      <c r="I1335" t="s">
        <v>606</v>
      </c>
      <c r="J1335" t="s">
        <v>607</v>
      </c>
      <c r="K1335" t="s">
        <v>608</v>
      </c>
      <c r="L1335">
        <v>1368</v>
      </c>
      <c r="N1335">
        <v>1011</v>
      </c>
      <c r="O1335" t="s">
        <v>585</v>
      </c>
      <c r="P1335" t="s">
        <v>585</v>
      </c>
      <c r="Q1335">
        <v>1</v>
      </c>
      <c r="W1335">
        <v>0</v>
      </c>
      <c r="X1335">
        <v>458544584</v>
      </c>
      <c r="Y1335">
        <v>0.15</v>
      </c>
      <c r="AA1335">
        <v>0</v>
      </c>
      <c r="AB1335">
        <v>908.31</v>
      </c>
      <c r="AC1335">
        <v>367.72</v>
      </c>
      <c r="AD1335">
        <v>0</v>
      </c>
      <c r="AE1335">
        <v>0</v>
      </c>
      <c r="AF1335">
        <v>87.17</v>
      </c>
      <c r="AG1335">
        <v>11.6</v>
      </c>
      <c r="AH1335">
        <v>0</v>
      </c>
      <c r="AI1335">
        <v>1</v>
      </c>
      <c r="AJ1335">
        <v>10.42</v>
      </c>
      <c r="AK1335">
        <v>31.7</v>
      </c>
      <c r="AL1335">
        <v>1</v>
      </c>
      <c r="AN1335">
        <v>0</v>
      </c>
      <c r="AO1335">
        <v>1</v>
      </c>
      <c r="AP1335">
        <v>0</v>
      </c>
      <c r="AQ1335">
        <v>0</v>
      </c>
      <c r="AR1335">
        <v>0</v>
      </c>
      <c r="AS1335" t="s">
        <v>3</v>
      </c>
      <c r="AT1335">
        <v>0.15</v>
      </c>
      <c r="AU1335" t="s">
        <v>3</v>
      </c>
      <c r="AV1335">
        <v>0</v>
      </c>
      <c r="AW1335">
        <v>2</v>
      </c>
      <c r="AX1335">
        <v>33620599</v>
      </c>
      <c r="AY1335">
        <v>1</v>
      </c>
      <c r="AZ1335">
        <v>0</v>
      </c>
      <c r="BA1335">
        <v>1321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X1335">
        <f>Y1335*Source!I1492</f>
        <v>5.7509999999999999E-2</v>
      </c>
      <c r="CY1335">
        <f>AB1335</f>
        <v>908.31</v>
      </c>
      <c r="CZ1335">
        <f>AF1335</f>
        <v>87.17</v>
      </c>
      <c r="DA1335">
        <f>AJ1335</f>
        <v>10.42</v>
      </c>
      <c r="DB1335">
        <f t="shared" si="119"/>
        <v>13.08</v>
      </c>
      <c r="DC1335">
        <f t="shared" si="120"/>
        <v>1.74</v>
      </c>
    </row>
    <row r="1336" spans="1:107">
      <c r="A1336">
        <f>ROW(Source!A1492)</f>
        <v>1492</v>
      </c>
      <c r="B1336">
        <v>33525518</v>
      </c>
      <c r="C1336">
        <v>33620585</v>
      </c>
      <c r="D1336">
        <v>29107779</v>
      </c>
      <c r="E1336">
        <v>1</v>
      </c>
      <c r="F1336">
        <v>1</v>
      </c>
      <c r="G1336">
        <v>1</v>
      </c>
      <c r="H1336">
        <v>3</v>
      </c>
      <c r="I1336" t="s">
        <v>746</v>
      </c>
      <c r="J1336" t="s">
        <v>747</v>
      </c>
      <c r="K1336" t="s">
        <v>748</v>
      </c>
      <c r="L1336">
        <v>1327</v>
      </c>
      <c r="N1336">
        <v>1005</v>
      </c>
      <c r="O1336" t="s">
        <v>184</v>
      </c>
      <c r="P1336" t="s">
        <v>184</v>
      </c>
      <c r="Q1336">
        <v>1</v>
      </c>
      <c r="W1336">
        <v>0</v>
      </c>
      <c r="X1336">
        <v>2125256490</v>
      </c>
      <c r="Y1336">
        <v>0.84</v>
      </c>
      <c r="AA1336">
        <v>203.19</v>
      </c>
      <c r="AB1336">
        <v>0</v>
      </c>
      <c r="AC1336">
        <v>0</v>
      </c>
      <c r="AD1336">
        <v>0</v>
      </c>
      <c r="AE1336">
        <v>72.31</v>
      </c>
      <c r="AF1336">
        <v>0</v>
      </c>
      <c r="AG1336">
        <v>0</v>
      </c>
      <c r="AH1336">
        <v>0</v>
      </c>
      <c r="AI1336">
        <v>2.81</v>
      </c>
      <c r="AJ1336">
        <v>1</v>
      </c>
      <c r="AK1336">
        <v>1</v>
      </c>
      <c r="AL1336">
        <v>1</v>
      </c>
      <c r="AN1336">
        <v>0</v>
      </c>
      <c r="AO1336">
        <v>1</v>
      </c>
      <c r="AP1336">
        <v>0</v>
      </c>
      <c r="AQ1336">
        <v>0</v>
      </c>
      <c r="AR1336">
        <v>0</v>
      </c>
      <c r="AS1336" t="s">
        <v>3</v>
      </c>
      <c r="AT1336">
        <v>0.84</v>
      </c>
      <c r="AU1336" t="s">
        <v>3</v>
      </c>
      <c r="AV1336">
        <v>0</v>
      </c>
      <c r="AW1336">
        <v>2</v>
      </c>
      <c r="AX1336">
        <v>33620600</v>
      </c>
      <c r="AY1336">
        <v>1</v>
      </c>
      <c r="AZ1336">
        <v>0</v>
      </c>
      <c r="BA1336">
        <v>1322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X1336">
        <f>Y1336*Source!I1492</f>
        <v>0.32205600000000001</v>
      </c>
      <c r="CY1336">
        <f>AA1336</f>
        <v>203.19</v>
      </c>
      <c r="CZ1336">
        <f>AE1336</f>
        <v>72.31</v>
      </c>
      <c r="DA1336">
        <f>AI1336</f>
        <v>2.81</v>
      </c>
      <c r="DB1336">
        <f t="shared" si="119"/>
        <v>60.74</v>
      </c>
      <c r="DC1336">
        <f t="shared" si="120"/>
        <v>0</v>
      </c>
    </row>
    <row r="1337" spans="1:107">
      <c r="A1337">
        <f>ROW(Source!A1492)</f>
        <v>1492</v>
      </c>
      <c r="B1337">
        <v>33525518</v>
      </c>
      <c r="C1337">
        <v>33620585</v>
      </c>
      <c r="D1337">
        <v>29107800</v>
      </c>
      <c r="E1337">
        <v>1</v>
      </c>
      <c r="F1337">
        <v>1</v>
      </c>
      <c r="G1337">
        <v>1</v>
      </c>
      <c r="H1337">
        <v>3</v>
      </c>
      <c r="I1337" t="s">
        <v>620</v>
      </c>
      <c r="J1337" t="s">
        <v>621</v>
      </c>
      <c r="K1337" t="s">
        <v>622</v>
      </c>
      <c r="L1337">
        <v>1346</v>
      </c>
      <c r="N1337">
        <v>1009</v>
      </c>
      <c r="O1337" t="s">
        <v>191</v>
      </c>
      <c r="P1337" t="s">
        <v>191</v>
      </c>
      <c r="Q1337">
        <v>1</v>
      </c>
      <c r="W1337">
        <v>0</v>
      </c>
      <c r="X1337">
        <v>-1570619850</v>
      </c>
      <c r="Y1337">
        <v>0.31</v>
      </c>
      <c r="AA1337">
        <v>46.61</v>
      </c>
      <c r="AB1337">
        <v>0</v>
      </c>
      <c r="AC1337">
        <v>0</v>
      </c>
      <c r="AD1337">
        <v>0</v>
      </c>
      <c r="AE1337">
        <v>1.81</v>
      </c>
      <c r="AF1337">
        <v>0</v>
      </c>
      <c r="AG1337">
        <v>0</v>
      </c>
      <c r="AH1337">
        <v>0</v>
      </c>
      <c r="AI1337">
        <v>25.75</v>
      </c>
      <c r="AJ1337">
        <v>1</v>
      </c>
      <c r="AK1337">
        <v>1</v>
      </c>
      <c r="AL1337">
        <v>1</v>
      </c>
      <c r="AN1337">
        <v>0</v>
      </c>
      <c r="AO1337">
        <v>1</v>
      </c>
      <c r="AP1337">
        <v>0</v>
      </c>
      <c r="AQ1337">
        <v>0</v>
      </c>
      <c r="AR1337">
        <v>0</v>
      </c>
      <c r="AS1337" t="s">
        <v>3</v>
      </c>
      <c r="AT1337">
        <v>0.31</v>
      </c>
      <c r="AU1337" t="s">
        <v>3</v>
      </c>
      <c r="AV1337">
        <v>0</v>
      </c>
      <c r="AW1337">
        <v>2</v>
      </c>
      <c r="AX1337">
        <v>33620601</v>
      </c>
      <c r="AY1337">
        <v>1</v>
      </c>
      <c r="AZ1337">
        <v>0</v>
      </c>
      <c r="BA1337">
        <v>1323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X1337">
        <f>Y1337*Source!I1492</f>
        <v>0.118854</v>
      </c>
      <c r="CY1337">
        <f>AA1337</f>
        <v>46.61</v>
      </c>
      <c r="CZ1337">
        <f>AE1337</f>
        <v>1.81</v>
      </c>
      <c r="DA1337">
        <f>AI1337</f>
        <v>25.75</v>
      </c>
      <c r="DB1337">
        <f t="shared" si="119"/>
        <v>0.56000000000000005</v>
      </c>
      <c r="DC1337">
        <f t="shared" si="120"/>
        <v>0</v>
      </c>
    </row>
    <row r="1338" spans="1:107">
      <c r="A1338">
        <f>ROW(Source!A1492)</f>
        <v>1492</v>
      </c>
      <c r="B1338">
        <v>33525518</v>
      </c>
      <c r="C1338">
        <v>33620585</v>
      </c>
      <c r="D1338">
        <v>29110233</v>
      </c>
      <c r="E1338">
        <v>1</v>
      </c>
      <c r="F1338">
        <v>1</v>
      </c>
      <c r="G1338">
        <v>1</v>
      </c>
      <c r="H1338">
        <v>3</v>
      </c>
      <c r="I1338" t="s">
        <v>757</v>
      </c>
      <c r="J1338" t="s">
        <v>799</v>
      </c>
      <c r="K1338" t="s">
        <v>759</v>
      </c>
      <c r="L1338">
        <v>1348</v>
      </c>
      <c r="N1338">
        <v>1009</v>
      </c>
      <c r="O1338" t="s">
        <v>28</v>
      </c>
      <c r="P1338" t="s">
        <v>28</v>
      </c>
      <c r="Q1338">
        <v>1000</v>
      </c>
      <c r="W1338">
        <v>0</v>
      </c>
      <c r="X1338">
        <v>-1155891062</v>
      </c>
      <c r="Y1338">
        <v>0.03</v>
      </c>
      <c r="AA1338">
        <v>43897.59</v>
      </c>
      <c r="AB1338">
        <v>0</v>
      </c>
      <c r="AC1338">
        <v>0</v>
      </c>
      <c r="AD1338">
        <v>0</v>
      </c>
      <c r="AE1338">
        <v>4615.9399999999996</v>
      </c>
      <c r="AF1338">
        <v>0</v>
      </c>
      <c r="AG1338">
        <v>0</v>
      </c>
      <c r="AH1338">
        <v>0</v>
      </c>
      <c r="AI1338">
        <v>9.51</v>
      </c>
      <c r="AJ1338">
        <v>1</v>
      </c>
      <c r="AK1338">
        <v>1</v>
      </c>
      <c r="AL1338">
        <v>1</v>
      </c>
      <c r="AN1338">
        <v>0</v>
      </c>
      <c r="AO1338">
        <v>1</v>
      </c>
      <c r="AP1338">
        <v>0</v>
      </c>
      <c r="AQ1338">
        <v>0</v>
      </c>
      <c r="AR1338">
        <v>0</v>
      </c>
      <c r="AS1338" t="s">
        <v>3</v>
      </c>
      <c r="AT1338">
        <v>0.03</v>
      </c>
      <c r="AU1338" t="s">
        <v>3</v>
      </c>
      <c r="AV1338">
        <v>0</v>
      </c>
      <c r="AW1338">
        <v>2</v>
      </c>
      <c r="AX1338">
        <v>33620602</v>
      </c>
      <c r="AY1338">
        <v>1</v>
      </c>
      <c r="AZ1338">
        <v>0</v>
      </c>
      <c r="BA1338">
        <v>1324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X1338">
        <f>Y1338*Source!I1492</f>
        <v>1.1502E-2</v>
      </c>
      <c r="CY1338">
        <f>AA1338</f>
        <v>43897.59</v>
      </c>
      <c r="CZ1338">
        <f>AE1338</f>
        <v>4615.9399999999996</v>
      </c>
      <c r="DA1338">
        <f>AI1338</f>
        <v>9.51</v>
      </c>
      <c r="DB1338">
        <f t="shared" si="119"/>
        <v>138.47999999999999</v>
      </c>
      <c r="DC1338">
        <f t="shared" si="120"/>
        <v>0</v>
      </c>
    </row>
    <row r="1339" spans="1:107">
      <c r="A1339">
        <f>ROW(Source!A1492)</f>
        <v>1492</v>
      </c>
      <c r="B1339">
        <v>33525518</v>
      </c>
      <c r="C1339">
        <v>33620585</v>
      </c>
      <c r="D1339">
        <v>29109784</v>
      </c>
      <c r="E1339">
        <v>1</v>
      </c>
      <c r="F1339">
        <v>1</v>
      </c>
      <c r="G1339">
        <v>1</v>
      </c>
      <c r="H1339">
        <v>3</v>
      </c>
      <c r="I1339" t="s">
        <v>760</v>
      </c>
      <c r="J1339" t="s">
        <v>800</v>
      </c>
      <c r="K1339" t="s">
        <v>762</v>
      </c>
      <c r="L1339">
        <v>1348</v>
      </c>
      <c r="N1339">
        <v>1009</v>
      </c>
      <c r="O1339" t="s">
        <v>28</v>
      </c>
      <c r="P1339" t="s">
        <v>28</v>
      </c>
      <c r="Q1339">
        <v>1000</v>
      </c>
      <c r="W1339">
        <v>0</v>
      </c>
      <c r="X1339">
        <v>-1841789987</v>
      </c>
      <c r="Y1339">
        <v>5.0999999999999997E-2</v>
      </c>
      <c r="AA1339">
        <v>47352.14</v>
      </c>
      <c r="AB1339">
        <v>0</v>
      </c>
      <c r="AC1339">
        <v>0</v>
      </c>
      <c r="AD1339">
        <v>0</v>
      </c>
      <c r="AE1339">
        <v>11927.49</v>
      </c>
      <c r="AF1339">
        <v>0</v>
      </c>
      <c r="AG1339">
        <v>0</v>
      </c>
      <c r="AH1339">
        <v>0</v>
      </c>
      <c r="AI1339">
        <v>3.97</v>
      </c>
      <c r="AJ1339">
        <v>1</v>
      </c>
      <c r="AK1339">
        <v>1</v>
      </c>
      <c r="AL1339">
        <v>1</v>
      </c>
      <c r="AN1339">
        <v>0</v>
      </c>
      <c r="AO1339">
        <v>1</v>
      </c>
      <c r="AP1339">
        <v>0</v>
      </c>
      <c r="AQ1339">
        <v>0</v>
      </c>
      <c r="AR1339">
        <v>0</v>
      </c>
      <c r="AS1339" t="s">
        <v>3</v>
      </c>
      <c r="AT1339">
        <v>5.0999999999999997E-2</v>
      </c>
      <c r="AU1339" t="s">
        <v>3</v>
      </c>
      <c r="AV1339">
        <v>0</v>
      </c>
      <c r="AW1339">
        <v>2</v>
      </c>
      <c r="AX1339">
        <v>33620603</v>
      </c>
      <c r="AY1339">
        <v>1</v>
      </c>
      <c r="AZ1339">
        <v>0</v>
      </c>
      <c r="BA1339">
        <v>1325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X1339">
        <f>Y1339*Source!I1492</f>
        <v>1.9553399999999999E-2</v>
      </c>
      <c r="CY1339">
        <f>AA1339</f>
        <v>47352.14</v>
      </c>
      <c r="CZ1339">
        <f>AE1339</f>
        <v>11927.49</v>
      </c>
      <c r="DA1339">
        <f>AI1339</f>
        <v>3.97</v>
      </c>
      <c r="DB1339">
        <f t="shared" si="119"/>
        <v>608.29999999999995</v>
      </c>
      <c r="DC1339">
        <f t="shared" si="120"/>
        <v>0</v>
      </c>
    </row>
    <row r="1340" spans="1:107">
      <c r="A1340">
        <f>ROW(Source!A1492)</f>
        <v>1492</v>
      </c>
      <c r="B1340">
        <v>33525518</v>
      </c>
      <c r="C1340">
        <v>33620585</v>
      </c>
      <c r="D1340">
        <v>29109298</v>
      </c>
      <c r="E1340">
        <v>1</v>
      </c>
      <c r="F1340">
        <v>1</v>
      </c>
      <c r="G1340">
        <v>1</v>
      </c>
      <c r="H1340">
        <v>3</v>
      </c>
      <c r="I1340" t="s">
        <v>500</v>
      </c>
      <c r="J1340" t="s">
        <v>502</v>
      </c>
      <c r="K1340" t="s">
        <v>501</v>
      </c>
      <c r="L1340">
        <v>1346</v>
      </c>
      <c r="N1340">
        <v>1009</v>
      </c>
      <c r="O1340" t="s">
        <v>191</v>
      </c>
      <c r="P1340" t="s">
        <v>191</v>
      </c>
      <c r="Q1340">
        <v>1</v>
      </c>
      <c r="W1340">
        <v>0</v>
      </c>
      <c r="X1340">
        <v>228780730</v>
      </c>
      <c r="Y1340">
        <v>20</v>
      </c>
      <c r="AA1340">
        <v>104.23</v>
      </c>
      <c r="AB1340">
        <v>0</v>
      </c>
      <c r="AC1340">
        <v>0</v>
      </c>
      <c r="AD1340">
        <v>0</v>
      </c>
      <c r="AE1340">
        <v>15.26</v>
      </c>
      <c r="AF1340">
        <v>0</v>
      </c>
      <c r="AG1340">
        <v>0</v>
      </c>
      <c r="AH1340">
        <v>0</v>
      </c>
      <c r="AI1340">
        <v>6.83</v>
      </c>
      <c r="AJ1340">
        <v>1</v>
      </c>
      <c r="AK1340">
        <v>1</v>
      </c>
      <c r="AL1340">
        <v>1</v>
      </c>
      <c r="AN1340">
        <v>0</v>
      </c>
      <c r="AO1340">
        <v>1</v>
      </c>
      <c r="AP1340">
        <v>0</v>
      </c>
      <c r="AQ1340">
        <v>0</v>
      </c>
      <c r="AR1340">
        <v>0</v>
      </c>
      <c r="AS1340" t="s">
        <v>3</v>
      </c>
      <c r="AT1340">
        <v>20</v>
      </c>
      <c r="AU1340" t="s">
        <v>3</v>
      </c>
      <c r="AV1340">
        <v>0</v>
      </c>
      <c r="AW1340">
        <v>2</v>
      </c>
      <c r="AX1340">
        <v>33620604</v>
      </c>
      <c r="AY1340">
        <v>1</v>
      </c>
      <c r="AZ1340">
        <v>0</v>
      </c>
      <c r="BA1340">
        <v>1326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X1340">
        <f>Y1340*Source!I1492</f>
        <v>7.6680000000000001</v>
      </c>
      <c r="CY1340">
        <f>AA1340</f>
        <v>104.23</v>
      </c>
      <c r="CZ1340">
        <f>AE1340</f>
        <v>15.26</v>
      </c>
      <c r="DA1340">
        <f>AI1340</f>
        <v>6.83</v>
      </c>
      <c r="DB1340">
        <f t="shared" si="119"/>
        <v>305.2</v>
      </c>
      <c r="DC1340">
        <f t="shared" si="120"/>
        <v>0</v>
      </c>
    </row>
    <row r="1341" spans="1:107">
      <c r="A1341">
        <f>ROW(Source!A1493)</f>
        <v>1493</v>
      </c>
      <c r="B1341">
        <v>33525518</v>
      </c>
      <c r="C1341">
        <v>33639978</v>
      </c>
      <c r="D1341">
        <v>18407546</v>
      </c>
      <c r="E1341">
        <v>1</v>
      </c>
      <c r="F1341">
        <v>1</v>
      </c>
      <c r="G1341">
        <v>1</v>
      </c>
      <c r="H1341">
        <v>1</v>
      </c>
      <c r="I1341" t="s">
        <v>764</v>
      </c>
      <c r="J1341" t="s">
        <v>3</v>
      </c>
      <c r="K1341" t="s">
        <v>765</v>
      </c>
      <c r="L1341">
        <v>1369</v>
      </c>
      <c r="N1341">
        <v>1013</v>
      </c>
      <c r="O1341" t="s">
        <v>579</v>
      </c>
      <c r="P1341" t="s">
        <v>579</v>
      </c>
      <c r="Q1341">
        <v>1</v>
      </c>
      <c r="W1341">
        <v>0</v>
      </c>
      <c r="X1341">
        <v>1709986911</v>
      </c>
      <c r="Y1341">
        <v>102.46</v>
      </c>
      <c r="AA1341">
        <v>0</v>
      </c>
      <c r="AB1341">
        <v>0</v>
      </c>
      <c r="AC1341">
        <v>0</v>
      </c>
      <c r="AD1341">
        <v>267.25</v>
      </c>
      <c r="AE1341">
        <v>0</v>
      </c>
      <c r="AF1341">
        <v>0</v>
      </c>
      <c r="AG1341">
        <v>0</v>
      </c>
      <c r="AH1341">
        <v>267.25</v>
      </c>
      <c r="AI1341">
        <v>1</v>
      </c>
      <c r="AJ1341">
        <v>1</v>
      </c>
      <c r="AK1341">
        <v>1</v>
      </c>
      <c r="AL1341">
        <v>1</v>
      </c>
      <c r="AN1341">
        <v>0</v>
      </c>
      <c r="AO1341">
        <v>1</v>
      </c>
      <c r="AP1341">
        <v>0</v>
      </c>
      <c r="AQ1341">
        <v>0</v>
      </c>
      <c r="AR1341">
        <v>0</v>
      </c>
      <c r="AS1341" t="s">
        <v>3</v>
      </c>
      <c r="AT1341">
        <v>102.46</v>
      </c>
      <c r="AU1341" t="s">
        <v>3</v>
      </c>
      <c r="AV1341">
        <v>1</v>
      </c>
      <c r="AW1341">
        <v>2</v>
      </c>
      <c r="AX1341">
        <v>33639985</v>
      </c>
      <c r="AY1341">
        <v>1</v>
      </c>
      <c r="AZ1341">
        <v>0</v>
      </c>
      <c r="BA1341">
        <v>1327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X1341">
        <f>Y1341*Source!I1493</f>
        <v>13.442752</v>
      </c>
      <c r="CY1341">
        <f>AD1341</f>
        <v>267.25</v>
      </c>
      <c r="CZ1341">
        <f>AH1341</f>
        <v>267.25</v>
      </c>
      <c r="DA1341">
        <f>AL1341</f>
        <v>1</v>
      </c>
      <c r="DB1341">
        <f t="shared" si="119"/>
        <v>27382.44</v>
      </c>
      <c r="DC1341">
        <f t="shared" si="120"/>
        <v>0</v>
      </c>
    </row>
    <row r="1342" spans="1:107">
      <c r="A1342">
        <f>ROW(Source!A1493)</f>
        <v>1493</v>
      </c>
      <c r="B1342">
        <v>33525518</v>
      </c>
      <c r="C1342">
        <v>33639978</v>
      </c>
      <c r="D1342">
        <v>121548</v>
      </c>
      <c r="E1342">
        <v>1</v>
      </c>
      <c r="F1342">
        <v>1</v>
      </c>
      <c r="G1342">
        <v>1</v>
      </c>
      <c r="H1342">
        <v>1</v>
      </c>
      <c r="I1342" t="s">
        <v>30</v>
      </c>
      <c r="J1342" t="s">
        <v>3</v>
      </c>
      <c r="K1342" t="s">
        <v>580</v>
      </c>
      <c r="L1342">
        <v>608254</v>
      </c>
      <c r="N1342">
        <v>1013</v>
      </c>
      <c r="O1342" t="s">
        <v>581</v>
      </c>
      <c r="P1342" t="s">
        <v>581</v>
      </c>
      <c r="Q1342">
        <v>1</v>
      </c>
      <c r="W1342">
        <v>0</v>
      </c>
      <c r="X1342">
        <v>-185737400</v>
      </c>
      <c r="Y1342">
        <v>0.76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1</v>
      </c>
      <c r="AJ1342">
        <v>1</v>
      </c>
      <c r="AK1342">
        <v>1</v>
      </c>
      <c r="AL1342">
        <v>1</v>
      </c>
      <c r="AN1342">
        <v>0</v>
      </c>
      <c r="AO1342">
        <v>1</v>
      </c>
      <c r="AP1342">
        <v>0</v>
      </c>
      <c r="AQ1342">
        <v>0</v>
      </c>
      <c r="AR1342">
        <v>0</v>
      </c>
      <c r="AS1342" t="s">
        <v>3</v>
      </c>
      <c r="AT1342">
        <v>0.76</v>
      </c>
      <c r="AU1342" t="s">
        <v>3</v>
      </c>
      <c r="AV1342">
        <v>2</v>
      </c>
      <c r="AW1342">
        <v>2</v>
      </c>
      <c r="AX1342">
        <v>33639986</v>
      </c>
      <c r="AY1342">
        <v>1</v>
      </c>
      <c r="AZ1342">
        <v>0</v>
      </c>
      <c r="BA1342">
        <v>1328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X1342">
        <f>Y1342*Source!I1493</f>
        <v>9.9712000000000009E-2</v>
      </c>
      <c r="CY1342">
        <f>AD1342</f>
        <v>0</v>
      </c>
      <c r="CZ1342">
        <f>AH1342</f>
        <v>0</v>
      </c>
      <c r="DA1342">
        <f>AL1342</f>
        <v>1</v>
      </c>
      <c r="DB1342">
        <f t="shared" si="119"/>
        <v>0</v>
      </c>
      <c r="DC1342">
        <f t="shared" si="120"/>
        <v>0</v>
      </c>
    </row>
    <row r="1343" spans="1:107">
      <c r="A1343">
        <f>ROW(Source!A1493)</f>
        <v>1493</v>
      </c>
      <c r="B1343">
        <v>33525518</v>
      </c>
      <c r="C1343">
        <v>33639978</v>
      </c>
      <c r="D1343">
        <v>29172556</v>
      </c>
      <c r="E1343">
        <v>1</v>
      </c>
      <c r="F1343">
        <v>1</v>
      </c>
      <c r="G1343">
        <v>1</v>
      </c>
      <c r="H1343">
        <v>2</v>
      </c>
      <c r="I1343" t="s">
        <v>582</v>
      </c>
      <c r="J1343" t="s">
        <v>583</v>
      </c>
      <c r="K1343" t="s">
        <v>584</v>
      </c>
      <c r="L1343">
        <v>1368</v>
      </c>
      <c r="N1343">
        <v>1011</v>
      </c>
      <c r="O1343" t="s">
        <v>585</v>
      </c>
      <c r="P1343" t="s">
        <v>585</v>
      </c>
      <c r="Q1343">
        <v>1</v>
      </c>
      <c r="W1343">
        <v>0</v>
      </c>
      <c r="X1343">
        <v>-1302720870</v>
      </c>
      <c r="Y1343">
        <v>0.76</v>
      </c>
      <c r="AA1343">
        <v>0</v>
      </c>
      <c r="AB1343">
        <v>445.46</v>
      </c>
      <c r="AC1343">
        <v>427.95</v>
      </c>
      <c r="AD1343">
        <v>0</v>
      </c>
      <c r="AE1343">
        <v>0</v>
      </c>
      <c r="AF1343">
        <v>31.26</v>
      </c>
      <c r="AG1343">
        <v>13.5</v>
      </c>
      <c r="AH1343">
        <v>0</v>
      </c>
      <c r="AI1343">
        <v>1</v>
      </c>
      <c r="AJ1343">
        <v>14.25</v>
      </c>
      <c r="AK1343">
        <v>31.7</v>
      </c>
      <c r="AL1343">
        <v>1</v>
      </c>
      <c r="AN1343">
        <v>0</v>
      </c>
      <c r="AO1343">
        <v>1</v>
      </c>
      <c r="AP1343">
        <v>0</v>
      </c>
      <c r="AQ1343">
        <v>0</v>
      </c>
      <c r="AR1343">
        <v>0</v>
      </c>
      <c r="AS1343" t="s">
        <v>3</v>
      </c>
      <c r="AT1343">
        <v>0.76</v>
      </c>
      <c r="AU1343" t="s">
        <v>3</v>
      </c>
      <c r="AV1343">
        <v>0</v>
      </c>
      <c r="AW1343">
        <v>2</v>
      </c>
      <c r="AX1343">
        <v>33639987</v>
      </c>
      <c r="AY1343">
        <v>1</v>
      </c>
      <c r="AZ1343">
        <v>0</v>
      </c>
      <c r="BA1343">
        <v>1329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X1343">
        <f>Y1343*Source!I1493</f>
        <v>9.9712000000000009E-2</v>
      </c>
      <c r="CY1343">
        <f>AB1343</f>
        <v>445.46</v>
      </c>
      <c r="CZ1343">
        <f>AF1343</f>
        <v>31.26</v>
      </c>
      <c r="DA1343">
        <f>AJ1343</f>
        <v>14.25</v>
      </c>
      <c r="DB1343">
        <f t="shared" ref="DB1343:DB1406" si="124">ROUND(ROUND(AT1343*CZ1343,2),6)</f>
        <v>23.76</v>
      </c>
      <c r="DC1343">
        <f t="shared" ref="DC1343:DC1406" si="125">ROUND(ROUND(AT1343*AG1343,2),6)</f>
        <v>10.26</v>
      </c>
    </row>
    <row r="1344" spans="1:107">
      <c r="A1344">
        <f>ROW(Source!A1493)</f>
        <v>1493</v>
      </c>
      <c r="B1344">
        <v>33525518</v>
      </c>
      <c r="C1344">
        <v>33639978</v>
      </c>
      <c r="D1344">
        <v>29174500</v>
      </c>
      <c r="E1344">
        <v>1</v>
      </c>
      <c r="F1344">
        <v>1</v>
      </c>
      <c r="G1344">
        <v>1</v>
      </c>
      <c r="H1344">
        <v>2</v>
      </c>
      <c r="I1344" t="s">
        <v>766</v>
      </c>
      <c r="J1344" t="s">
        <v>767</v>
      </c>
      <c r="K1344" t="s">
        <v>768</v>
      </c>
      <c r="L1344">
        <v>1368</v>
      </c>
      <c r="N1344">
        <v>1011</v>
      </c>
      <c r="O1344" t="s">
        <v>585</v>
      </c>
      <c r="P1344" t="s">
        <v>585</v>
      </c>
      <c r="Q1344">
        <v>1</v>
      </c>
      <c r="W1344">
        <v>0</v>
      </c>
      <c r="X1344">
        <v>-239831557</v>
      </c>
      <c r="Y1344">
        <v>5.35</v>
      </c>
      <c r="AA1344">
        <v>0</v>
      </c>
      <c r="AB1344">
        <v>7.33</v>
      </c>
      <c r="AC1344">
        <v>0</v>
      </c>
      <c r="AD1344">
        <v>0</v>
      </c>
      <c r="AE1344">
        <v>0</v>
      </c>
      <c r="AF1344">
        <v>1.95</v>
      </c>
      <c r="AG1344">
        <v>0</v>
      </c>
      <c r="AH1344">
        <v>0</v>
      </c>
      <c r="AI1344">
        <v>1</v>
      </c>
      <c r="AJ1344">
        <v>3.76</v>
      </c>
      <c r="AK1344">
        <v>31.7</v>
      </c>
      <c r="AL1344">
        <v>1</v>
      </c>
      <c r="AN1344">
        <v>0</v>
      </c>
      <c r="AO1344">
        <v>1</v>
      </c>
      <c r="AP1344">
        <v>0</v>
      </c>
      <c r="AQ1344">
        <v>0</v>
      </c>
      <c r="AR1344">
        <v>0</v>
      </c>
      <c r="AS1344" t="s">
        <v>3</v>
      </c>
      <c r="AT1344">
        <v>5.35</v>
      </c>
      <c r="AU1344" t="s">
        <v>3</v>
      </c>
      <c r="AV1344">
        <v>0</v>
      </c>
      <c r="AW1344">
        <v>2</v>
      </c>
      <c r="AX1344">
        <v>33639988</v>
      </c>
      <c r="AY1344">
        <v>1</v>
      </c>
      <c r="AZ1344">
        <v>0</v>
      </c>
      <c r="BA1344">
        <v>1330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X1344">
        <f>Y1344*Source!I1493</f>
        <v>0.70191999999999999</v>
      </c>
      <c r="CY1344">
        <f>AB1344</f>
        <v>7.33</v>
      </c>
      <c r="CZ1344">
        <f>AF1344</f>
        <v>1.95</v>
      </c>
      <c r="DA1344">
        <f>AJ1344</f>
        <v>3.76</v>
      </c>
      <c r="DB1344">
        <f t="shared" si="124"/>
        <v>10.43</v>
      </c>
      <c r="DC1344">
        <f t="shared" si="125"/>
        <v>0</v>
      </c>
    </row>
    <row r="1345" spans="1:107">
      <c r="A1345">
        <f>ROW(Source!A1493)</f>
        <v>1493</v>
      </c>
      <c r="B1345">
        <v>33525518</v>
      </c>
      <c r="C1345">
        <v>33639978</v>
      </c>
      <c r="D1345">
        <v>29174913</v>
      </c>
      <c r="E1345">
        <v>1</v>
      </c>
      <c r="F1345">
        <v>1</v>
      </c>
      <c r="G1345">
        <v>1</v>
      </c>
      <c r="H1345">
        <v>2</v>
      </c>
      <c r="I1345" t="s">
        <v>606</v>
      </c>
      <c r="J1345" t="s">
        <v>607</v>
      </c>
      <c r="K1345" t="s">
        <v>608</v>
      </c>
      <c r="L1345">
        <v>1368</v>
      </c>
      <c r="N1345">
        <v>1011</v>
      </c>
      <c r="O1345" t="s">
        <v>585</v>
      </c>
      <c r="P1345" t="s">
        <v>585</v>
      </c>
      <c r="Q1345">
        <v>1</v>
      </c>
      <c r="W1345">
        <v>0</v>
      </c>
      <c r="X1345">
        <v>458544584</v>
      </c>
      <c r="Y1345">
        <v>4.58</v>
      </c>
      <c r="AA1345">
        <v>0</v>
      </c>
      <c r="AB1345">
        <v>908.31</v>
      </c>
      <c r="AC1345">
        <v>367.72</v>
      </c>
      <c r="AD1345">
        <v>0</v>
      </c>
      <c r="AE1345">
        <v>0</v>
      </c>
      <c r="AF1345">
        <v>87.17</v>
      </c>
      <c r="AG1345">
        <v>11.6</v>
      </c>
      <c r="AH1345">
        <v>0</v>
      </c>
      <c r="AI1345">
        <v>1</v>
      </c>
      <c r="AJ1345">
        <v>10.42</v>
      </c>
      <c r="AK1345">
        <v>31.7</v>
      </c>
      <c r="AL1345">
        <v>1</v>
      </c>
      <c r="AN1345">
        <v>0</v>
      </c>
      <c r="AO1345">
        <v>1</v>
      </c>
      <c r="AP1345">
        <v>0</v>
      </c>
      <c r="AQ1345">
        <v>0</v>
      </c>
      <c r="AR1345">
        <v>0</v>
      </c>
      <c r="AS1345" t="s">
        <v>3</v>
      </c>
      <c r="AT1345">
        <v>4.58</v>
      </c>
      <c r="AU1345" t="s">
        <v>3</v>
      </c>
      <c r="AV1345">
        <v>0</v>
      </c>
      <c r="AW1345">
        <v>2</v>
      </c>
      <c r="AX1345">
        <v>33639989</v>
      </c>
      <c r="AY1345">
        <v>1</v>
      </c>
      <c r="AZ1345">
        <v>0</v>
      </c>
      <c r="BA1345">
        <v>1331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X1345">
        <f>Y1345*Source!I1493</f>
        <v>0.6008960000000001</v>
      </c>
      <c r="CY1345">
        <f>AB1345</f>
        <v>908.31</v>
      </c>
      <c r="CZ1345">
        <f>AF1345</f>
        <v>87.17</v>
      </c>
      <c r="DA1345">
        <f>AJ1345</f>
        <v>10.42</v>
      </c>
      <c r="DB1345">
        <f t="shared" si="124"/>
        <v>399.24</v>
      </c>
      <c r="DC1345">
        <f t="shared" si="125"/>
        <v>53.13</v>
      </c>
    </row>
    <row r="1346" spans="1:107">
      <c r="A1346">
        <f>ROW(Source!A1493)</f>
        <v>1493</v>
      </c>
      <c r="B1346">
        <v>33525518</v>
      </c>
      <c r="C1346">
        <v>33639978</v>
      </c>
      <c r="D1346">
        <v>29109671</v>
      </c>
      <c r="E1346">
        <v>1</v>
      </c>
      <c r="F1346">
        <v>1</v>
      </c>
      <c r="G1346">
        <v>1</v>
      </c>
      <c r="H1346">
        <v>3</v>
      </c>
      <c r="I1346" t="s">
        <v>436</v>
      </c>
      <c r="J1346" t="s">
        <v>438</v>
      </c>
      <c r="K1346" t="s">
        <v>437</v>
      </c>
      <c r="L1346">
        <v>1327</v>
      </c>
      <c r="N1346">
        <v>1005</v>
      </c>
      <c r="O1346" t="s">
        <v>184</v>
      </c>
      <c r="P1346" t="s">
        <v>184</v>
      </c>
      <c r="Q1346">
        <v>1</v>
      </c>
      <c r="W1346">
        <v>0</v>
      </c>
      <c r="X1346">
        <v>1862876160</v>
      </c>
      <c r="Y1346">
        <v>103</v>
      </c>
      <c r="AA1346">
        <v>258.70999999999998</v>
      </c>
      <c r="AB1346">
        <v>0</v>
      </c>
      <c r="AC1346">
        <v>0</v>
      </c>
      <c r="AD1346">
        <v>0</v>
      </c>
      <c r="AE1346">
        <v>51.95</v>
      </c>
      <c r="AF1346">
        <v>0</v>
      </c>
      <c r="AG1346">
        <v>0</v>
      </c>
      <c r="AH1346">
        <v>0</v>
      </c>
      <c r="AI1346">
        <v>4.9800000000000004</v>
      </c>
      <c r="AJ1346">
        <v>1</v>
      </c>
      <c r="AK1346">
        <v>1</v>
      </c>
      <c r="AL1346">
        <v>1</v>
      </c>
      <c r="AN1346">
        <v>0</v>
      </c>
      <c r="AO1346">
        <v>1</v>
      </c>
      <c r="AP1346">
        <v>0</v>
      </c>
      <c r="AQ1346">
        <v>0</v>
      </c>
      <c r="AR1346">
        <v>0</v>
      </c>
      <c r="AS1346" t="s">
        <v>3</v>
      </c>
      <c r="AT1346">
        <v>103</v>
      </c>
      <c r="AU1346" t="s">
        <v>3</v>
      </c>
      <c r="AV1346">
        <v>0</v>
      </c>
      <c r="AW1346">
        <v>2</v>
      </c>
      <c r="AX1346">
        <v>33639990</v>
      </c>
      <c r="AY1346">
        <v>1</v>
      </c>
      <c r="AZ1346">
        <v>0</v>
      </c>
      <c r="BA1346">
        <v>1332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X1346">
        <f>Y1346*Source!I1493</f>
        <v>13.5136</v>
      </c>
      <c r="CY1346">
        <f>AA1346</f>
        <v>258.70999999999998</v>
      </c>
      <c r="CZ1346">
        <f>AE1346</f>
        <v>51.95</v>
      </c>
      <c r="DA1346">
        <f>AI1346</f>
        <v>4.9800000000000004</v>
      </c>
      <c r="DB1346">
        <f t="shared" si="124"/>
        <v>5350.85</v>
      </c>
      <c r="DC1346">
        <f t="shared" si="125"/>
        <v>0</v>
      </c>
    </row>
    <row r="1347" spans="1:107">
      <c r="A1347">
        <f>ROW(Source!A1529)</f>
        <v>1529</v>
      </c>
      <c r="B1347">
        <v>33525518</v>
      </c>
      <c r="C1347">
        <v>33620075</v>
      </c>
      <c r="D1347">
        <v>18409992</v>
      </c>
      <c r="E1347">
        <v>1</v>
      </c>
      <c r="F1347">
        <v>1</v>
      </c>
      <c r="G1347">
        <v>1</v>
      </c>
      <c r="H1347">
        <v>1</v>
      </c>
      <c r="I1347" t="s">
        <v>908</v>
      </c>
      <c r="J1347" t="s">
        <v>3</v>
      </c>
      <c r="K1347" t="s">
        <v>909</v>
      </c>
      <c r="L1347">
        <v>1369</v>
      </c>
      <c r="N1347">
        <v>1013</v>
      </c>
      <c r="O1347" t="s">
        <v>579</v>
      </c>
      <c r="P1347" t="s">
        <v>579</v>
      </c>
      <c r="Q1347">
        <v>1</v>
      </c>
      <c r="W1347">
        <v>0</v>
      </c>
      <c r="X1347">
        <v>-932636904</v>
      </c>
      <c r="Y1347">
        <v>62.07</v>
      </c>
      <c r="AA1347">
        <v>0</v>
      </c>
      <c r="AB1347">
        <v>0</v>
      </c>
      <c r="AC1347">
        <v>0</v>
      </c>
      <c r="AD1347">
        <v>230</v>
      </c>
      <c r="AE1347">
        <v>0</v>
      </c>
      <c r="AF1347">
        <v>0</v>
      </c>
      <c r="AG1347">
        <v>0</v>
      </c>
      <c r="AH1347">
        <v>230</v>
      </c>
      <c r="AI1347">
        <v>1</v>
      </c>
      <c r="AJ1347">
        <v>1</v>
      </c>
      <c r="AK1347">
        <v>1</v>
      </c>
      <c r="AL1347">
        <v>1</v>
      </c>
      <c r="AN1347">
        <v>0</v>
      </c>
      <c r="AO1347">
        <v>1</v>
      </c>
      <c r="AP1347">
        <v>0</v>
      </c>
      <c r="AQ1347">
        <v>0</v>
      </c>
      <c r="AR1347">
        <v>0</v>
      </c>
      <c r="AS1347" t="s">
        <v>3</v>
      </c>
      <c r="AT1347">
        <v>62.07</v>
      </c>
      <c r="AU1347" t="s">
        <v>3</v>
      </c>
      <c r="AV1347">
        <v>1</v>
      </c>
      <c r="AW1347">
        <v>2</v>
      </c>
      <c r="AX1347">
        <v>33620083</v>
      </c>
      <c r="AY1347">
        <v>1</v>
      </c>
      <c r="AZ1347">
        <v>0</v>
      </c>
      <c r="BA1347">
        <v>1333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X1347">
        <f>Y1347*Source!I1529</f>
        <v>32.897100000000002</v>
      </c>
      <c r="CY1347">
        <f>AD1347</f>
        <v>230</v>
      </c>
      <c r="CZ1347">
        <f>AH1347</f>
        <v>230</v>
      </c>
      <c r="DA1347">
        <f>AL1347</f>
        <v>1</v>
      </c>
      <c r="DB1347">
        <f t="shared" si="124"/>
        <v>14276.1</v>
      </c>
      <c r="DC1347">
        <f t="shared" si="125"/>
        <v>0</v>
      </c>
    </row>
    <row r="1348" spans="1:107">
      <c r="A1348">
        <f>ROW(Source!A1529)</f>
        <v>1529</v>
      </c>
      <c r="B1348">
        <v>33525518</v>
      </c>
      <c r="C1348">
        <v>33620075</v>
      </c>
      <c r="D1348">
        <v>121548</v>
      </c>
      <c r="E1348">
        <v>1</v>
      </c>
      <c r="F1348">
        <v>1</v>
      </c>
      <c r="G1348">
        <v>1</v>
      </c>
      <c r="H1348">
        <v>1</v>
      </c>
      <c r="I1348" t="s">
        <v>30</v>
      </c>
      <c r="J1348" t="s">
        <v>3</v>
      </c>
      <c r="K1348" t="s">
        <v>580</v>
      </c>
      <c r="L1348">
        <v>608254</v>
      </c>
      <c r="N1348">
        <v>1013</v>
      </c>
      <c r="O1348" t="s">
        <v>581</v>
      </c>
      <c r="P1348" t="s">
        <v>581</v>
      </c>
      <c r="Q1348">
        <v>1</v>
      </c>
      <c r="W1348">
        <v>0</v>
      </c>
      <c r="X1348">
        <v>-185737400</v>
      </c>
      <c r="Y1348">
        <v>0.47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1</v>
      </c>
      <c r="AJ1348">
        <v>1</v>
      </c>
      <c r="AK1348">
        <v>1</v>
      </c>
      <c r="AL1348">
        <v>1</v>
      </c>
      <c r="AN1348">
        <v>0</v>
      </c>
      <c r="AO1348">
        <v>1</v>
      </c>
      <c r="AP1348">
        <v>0</v>
      </c>
      <c r="AQ1348">
        <v>0</v>
      </c>
      <c r="AR1348">
        <v>0</v>
      </c>
      <c r="AS1348" t="s">
        <v>3</v>
      </c>
      <c r="AT1348">
        <v>0.47</v>
      </c>
      <c r="AU1348" t="s">
        <v>3</v>
      </c>
      <c r="AV1348">
        <v>2</v>
      </c>
      <c r="AW1348">
        <v>2</v>
      </c>
      <c r="AX1348">
        <v>33620084</v>
      </c>
      <c r="AY1348">
        <v>1</v>
      </c>
      <c r="AZ1348">
        <v>0</v>
      </c>
      <c r="BA1348">
        <v>1334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X1348">
        <f>Y1348*Source!I1529</f>
        <v>0.24909999999999999</v>
      </c>
      <c r="CY1348">
        <f>AD1348</f>
        <v>0</v>
      </c>
      <c r="CZ1348">
        <f>AH1348</f>
        <v>0</v>
      </c>
      <c r="DA1348">
        <f>AL1348</f>
        <v>1</v>
      </c>
      <c r="DB1348">
        <f t="shared" si="124"/>
        <v>0</v>
      </c>
      <c r="DC1348">
        <f t="shared" si="125"/>
        <v>0</v>
      </c>
    </row>
    <row r="1349" spans="1:107">
      <c r="A1349">
        <f>ROW(Source!A1529)</f>
        <v>1529</v>
      </c>
      <c r="B1349">
        <v>33525518</v>
      </c>
      <c r="C1349">
        <v>33620075</v>
      </c>
      <c r="D1349">
        <v>29172556</v>
      </c>
      <c r="E1349">
        <v>1</v>
      </c>
      <c r="F1349">
        <v>1</v>
      </c>
      <c r="G1349">
        <v>1</v>
      </c>
      <c r="H1349">
        <v>2</v>
      </c>
      <c r="I1349" t="s">
        <v>582</v>
      </c>
      <c r="J1349" t="s">
        <v>583</v>
      </c>
      <c r="K1349" t="s">
        <v>584</v>
      </c>
      <c r="L1349">
        <v>1368</v>
      </c>
      <c r="N1349">
        <v>1011</v>
      </c>
      <c r="O1349" t="s">
        <v>585</v>
      </c>
      <c r="P1349" t="s">
        <v>585</v>
      </c>
      <c r="Q1349">
        <v>1</v>
      </c>
      <c r="W1349">
        <v>0</v>
      </c>
      <c r="X1349">
        <v>-1302720870</v>
      </c>
      <c r="Y1349">
        <v>0.47</v>
      </c>
      <c r="AA1349">
        <v>0</v>
      </c>
      <c r="AB1349">
        <v>445.46</v>
      </c>
      <c r="AC1349">
        <v>427.95</v>
      </c>
      <c r="AD1349">
        <v>0</v>
      </c>
      <c r="AE1349">
        <v>0</v>
      </c>
      <c r="AF1349">
        <v>31.26</v>
      </c>
      <c r="AG1349">
        <v>13.5</v>
      </c>
      <c r="AH1349">
        <v>0</v>
      </c>
      <c r="AI1349">
        <v>1</v>
      </c>
      <c r="AJ1349">
        <v>14.25</v>
      </c>
      <c r="AK1349">
        <v>31.7</v>
      </c>
      <c r="AL1349">
        <v>1</v>
      </c>
      <c r="AN1349">
        <v>0</v>
      </c>
      <c r="AO1349">
        <v>1</v>
      </c>
      <c r="AP1349">
        <v>0</v>
      </c>
      <c r="AQ1349">
        <v>0</v>
      </c>
      <c r="AR1349">
        <v>0</v>
      </c>
      <c r="AS1349" t="s">
        <v>3</v>
      </c>
      <c r="AT1349">
        <v>0.47</v>
      </c>
      <c r="AU1349" t="s">
        <v>3</v>
      </c>
      <c r="AV1349">
        <v>0</v>
      </c>
      <c r="AW1349">
        <v>2</v>
      </c>
      <c r="AX1349">
        <v>33620085</v>
      </c>
      <c r="AY1349">
        <v>1</v>
      </c>
      <c r="AZ1349">
        <v>0</v>
      </c>
      <c r="BA1349">
        <v>1335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X1349">
        <f>Y1349*Source!I1529</f>
        <v>0.24909999999999999</v>
      </c>
      <c r="CY1349">
        <f>AB1349</f>
        <v>445.46</v>
      </c>
      <c r="CZ1349">
        <f>AF1349</f>
        <v>31.26</v>
      </c>
      <c r="DA1349">
        <f>AJ1349</f>
        <v>14.25</v>
      </c>
      <c r="DB1349">
        <f t="shared" si="124"/>
        <v>14.69</v>
      </c>
      <c r="DC1349">
        <f t="shared" si="125"/>
        <v>6.35</v>
      </c>
    </row>
    <row r="1350" spans="1:107">
      <c r="A1350">
        <f>ROW(Source!A1529)</f>
        <v>1529</v>
      </c>
      <c r="B1350">
        <v>33525518</v>
      </c>
      <c r="C1350">
        <v>33620075</v>
      </c>
      <c r="D1350">
        <v>29174913</v>
      </c>
      <c r="E1350">
        <v>1</v>
      </c>
      <c r="F1350">
        <v>1</v>
      </c>
      <c r="G1350">
        <v>1</v>
      </c>
      <c r="H1350">
        <v>2</v>
      </c>
      <c r="I1350" t="s">
        <v>606</v>
      </c>
      <c r="J1350" t="s">
        <v>607</v>
      </c>
      <c r="K1350" t="s">
        <v>608</v>
      </c>
      <c r="L1350">
        <v>1368</v>
      </c>
      <c r="N1350">
        <v>1011</v>
      </c>
      <c r="O1350" t="s">
        <v>585</v>
      </c>
      <c r="P1350" t="s">
        <v>585</v>
      </c>
      <c r="Q1350">
        <v>1</v>
      </c>
      <c r="W1350">
        <v>0</v>
      </c>
      <c r="X1350">
        <v>458544584</v>
      </c>
      <c r="Y1350">
        <v>0.7</v>
      </c>
      <c r="AA1350">
        <v>0</v>
      </c>
      <c r="AB1350">
        <v>908.31</v>
      </c>
      <c r="AC1350">
        <v>367.72</v>
      </c>
      <c r="AD1350">
        <v>0</v>
      </c>
      <c r="AE1350">
        <v>0</v>
      </c>
      <c r="AF1350">
        <v>87.17</v>
      </c>
      <c r="AG1350">
        <v>11.6</v>
      </c>
      <c r="AH1350">
        <v>0</v>
      </c>
      <c r="AI1350">
        <v>1</v>
      </c>
      <c r="AJ1350">
        <v>10.42</v>
      </c>
      <c r="AK1350">
        <v>31.7</v>
      </c>
      <c r="AL1350">
        <v>1</v>
      </c>
      <c r="AN1350">
        <v>0</v>
      </c>
      <c r="AO1350">
        <v>1</v>
      </c>
      <c r="AP1350">
        <v>0</v>
      </c>
      <c r="AQ1350">
        <v>0</v>
      </c>
      <c r="AR1350">
        <v>0</v>
      </c>
      <c r="AS1350" t="s">
        <v>3</v>
      </c>
      <c r="AT1350">
        <v>0.7</v>
      </c>
      <c r="AU1350" t="s">
        <v>3</v>
      </c>
      <c r="AV1350">
        <v>0</v>
      </c>
      <c r="AW1350">
        <v>2</v>
      </c>
      <c r="AX1350">
        <v>33620086</v>
      </c>
      <c r="AY1350">
        <v>1</v>
      </c>
      <c r="AZ1350">
        <v>0</v>
      </c>
      <c r="BA1350">
        <v>1336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X1350">
        <f>Y1350*Source!I1529</f>
        <v>0.371</v>
      </c>
      <c r="CY1350">
        <f>AB1350</f>
        <v>908.31</v>
      </c>
      <c r="CZ1350">
        <f>AF1350</f>
        <v>87.17</v>
      </c>
      <c r="DA1350">
        <f>AJ1350</f>
        <v>10.42</v>
      </c>
      <c r="DB1350">
        <f t="shared" si="124"/>
        <v>61.02</v>
      </c>
      <c r="DC1350">
        <f t="shared" si="125"/>
        <v>8.1199999999999992</v>
      </c>
    </row>
    <row r="1351" spans="1:107">
      <c r="A1351">
        <f>ROW(Source!A1529)</f>
        <v>1529</v>
      </c>
      <c r="B1351">
        <v>33525518</v>
      </c>
      <c r="C1351">
        <v>33620075</v>
      </c>
      <c r="D1351">
        <v>29114332</v>
      </c>
      <c r="E1351">
        <v>1</v>
      </c>
      <c r="F1351">
        <v>1</v>
      </c>
      <c r="G1351">
        <v>1</v>
      </c>
      <c r="H1351">
        <v>3</v>
      </c>
      <c r="I1351" t="s">
        <v>635</v>
      </c>
      <c r="J1351" t="s">
        <v>636</v>
      </c>
      <c r="K1351" t="s">
        <v>637</v>
      </c>
      <c r="L1351">
        <v>1348</v>
      </c>
      <c r="N1351">
        <v>1009</v>
      </c>
      <c r="O1351" t="s">
        <v>28</v>
      </c>
      <c r="P1351" t="s">
        <v>28</v>
      </c>
      <c r="Q1351">
        <v>1000</v>
      </c>
      <c r="W1351">
        <v>0</v>
      </c>
      <c r="X1351">
        <v>233971917</v>
      </c>
      <c r="Y1351">
        <v>1.2999999999999999E-2</v>
      </c>
      <c r="AA1351">
        <v>53302.1</v>
      </c>
      <c r="AB1351">
        <v>0</v>
      </c>
      <c r="AC1351">
        <v>0</v>
      </c>
      <c r="AD1351">
        <v>0</v>
      </c>
      <c r="AE1351">
        <v>11978</v>
      </c>
      <c r="AF1351">
        <v>0</v>
      </c>
      <c r="AG1351">
        <v>0</v>
      </c>
      <c r="AH1351">
        <v>0</v>
      </c>
      <c r="AI1351">
        <v>4.45</v>
      </c>
      <c r="AJ1351">
        <v>1</v>
      </c>
      <c r="AK1351">
        <v>1</v>
      </c>
      <c r="AL1351">
        <v>1</v>
      </c>
      <c r="AN1351">
        <v>0</v>
      </c>
      <c r="AO1351">
        <v>1</v>
      </c>
      <c r="AP1351">
        <v>0</v>
      </c>
      <c r="AQ1351">
        <v>0</v>
      </c>
      <c r="AR1351">
        <v>0</v>
      </c>
      <c r="AS1351" t="s">
        <v>3</v>
      </c>
      <c r="AT1351">
        <v>1.2999999999999999E-2</v>
      </c>
      <c r="AU1351" t="s">
        <v>3</v>
      </c>
      <c r="AV1351">
        <v>0</v>
      </c>
      <c r="AW1351">
        <v>2</v>
      </c>
      <c r="AX1351">
        <v>33620087</v>
      </c>
      <c r="AY1351">
        <v>1</v>
      </c>
      <c r="AZ1351">
        <v>0</v>
      </c>
      <c r="BA1351">
        <v>1337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X1351">
        <f>Y1351*Source!I1529</f>
        <v>6.8900000000000003E-3</v>
      </c>
      <c r="CY1351">
        <f>AA1351</f>
        <v>53302.1</v>
      </c>
      <c r="CZ1351">
        <f>AE1351</f>
        <v>11978</v>
      </c>
      <c r="DA1351">
        <f>AI1351</f>
        <v>4.45</v>
      </c>
      <c r="DB1351">
        <f t="shared" si="124"/>
        <v>155.71</v>
      </c>
      <c r="DC1351">
        <f t="shared" si="125"/>
        <v>0</v>
      </c>
    </row>
    <row r="1352" spans="1:107">
      <c r="A1352">
        <f>ROW(Source!A1529)</f>
        <v>1529</v>
      </c>
      <c r="B1352">
        <v>33525518</v>
      </c>
      <c r="C1352">
        <v>33620075</v>
      </c>
      <c r="D1352">
        <v>29115646</v>
      </c>
      <c r="E1352">
        <v>1</v>
      </c>
      <c r="F1352">
        <v>1</v>
      </c>
      <c r="G1352">
        <v>1</v>
      </c>
      <c r="H1352">
        <v>3</v>
      </c>
      <c r="I1352" t="s">
        <v>910</v>
      </c>
      <c r="J1352" t="s">
        <v>911</v>
      </c>
      <c r="K1352" t="s">
        <v>912</v>
      </c>
      <c r="L1352">
        <v>1339</v>
      </c>
      <c r="N1352">
        <v>1007</v>
      </c>
      <c r="O1352" t="s">
        <v>591</v>
      </c>
      <c r="P1352" t="s">
        <v>591</v>
      </c>
      <c r="Q1352">
        <v>1</v>
      </c>
      <c r="W1352">
        <v>0</v>
      </c>
      <c r="X1352">
        <v>742738788</v>
      </c>
      <c r="Y1352">
        <v>4.2</v>
      </c>
      <c r="AA1352">
        <v>6618.15</v>
      </c>
      <c r="AB1352">
        <v>0</v>
      </c>
      <c r="AC1352">
        <v>0</v>
      </c>
      <c r="AD1352">
        <v>0</v>
      </c>
      <c r="AE1352">
        <v>1155</v>
      </c>
      <c r="AF1352">
        <v>0</v>
      </c>
      <c r="AG1352">
        <v>0</v>
      </c>
      <c r="AH1352">
        <v>0</v>
      </c>
      <c r="AI1352">
        <v>5.73</v>
      </c>
      <c r="AJ1352">
        <v>1</v>
      </c>
      <c r="AK1352">
        <v>1</v>
      </c>
      <c r="AL1352">
        <v>1</v>
      </c>
      <c r="AN1352">
        <v>0</v>
      </c>
      <c r="AO1352">
        <v>1</v>
      </c>
      <c r="AP1352">
        <v>0</v>
      </c>
      <c r="AQ1352">
        <v>0</v>
      </c>
      <c r="AR1352">
        <v>0</v>
      </c>
      <c r="AS1352" t="s">
        <v>3</v>
      </c>
      <c r="AT1352">
        <v>4.2</v>
      </c>
      <c r="AU1352" t="s">
        <v>3</v>
      </c>
      <c r="AV1352">
        <v>0</v>
      </c>
      <c r="AW1352">
        <v>2</v>
      </c>
      <c r="AX1352">
        <v>33620088</v>
      </c>
      <c r="AY1352">
        <v>1</v>
      </c>
      <c r="AZ1352">
        <v>0</v>
      </c>
      <c r="BA1352">
        <v>1338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X1352">
        <f>Y1352*Source!I1529</f>
        <v>2.2260000000000004</v>
      </c>
      <c r="CY1352">
        <f>AA1352</f>
        <v>6618.15</v>
      </c>
      <c r="CZ1352">
        <f>AE1352</f>
        <v>1155</v>
      </c>
      <c r="DA1352">
        <f>AI1352</f>
        <v>5.73</v>
      </c>
      <c r="DB1352">
        <f t="shared" si="124"/>
        <v>4851</v>
      </c>
      <c r="DC1352">
        <f t="shared" si="125"/>
        <v>0</v>
      </c>
    </row>
    <row r="1353" spans="1:107">
      <c r="A1353">
        <f>ROW(Source!A1529)</f>
        <v>1529</v>
      </c>
      <c r="B1353">
        <v>33525518</v>
      </c>
      <c r="C1353">
        <v>33620075</v>
      </c>
      <c r="D1353">
        <v>29164349</v>
      </c>
      <c r="E1353">
        <v>1</v>
      </c>
      <c r="F1353">
        <v>1</v>
      </c>
      <c r="G1353">
        <v>1</v>
      </c>
      <c r="H1353">
        <v>3</v>
      </c>
      <c r="I1353" t="s">
        <v>26</v>
      </c>
      <c r="J1353" t="s">
        <v>29</v>
      </c>
      <c r="K1353" t="s">
        <v>27</v>
      </c>
      <c r="L1353">
        <v>1348</v>
      </c>
      <c r="N1353">
        <v>1009</v>
      </c>
      <c r="O1353" t="s">
        <v>28</v>
      </c>
      <c r="P1353" t="s">
        <v>28</v>
      </c>
      <c r="Q1353">
        <v>1000</v>
      </c>
      <c r="W1353">
        <v>0</v>
      </c>
      <c r="X1353">
        <v>-304821490</v>
      </c>
      <c r="Y1353">
        <v>1.86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1</v>
      </c>
      <c r="AJ1353">
        <v>1</v>
      </c>
      <c r="AK1353">
        <v>1</v>
      </c>
      <c r="AL1353">
        <v>1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 t="s">
        <v>3</v>
      </c>
      <c r="AT1353">
        <v>1.86</v>
      </c>
      <c r="AU1353" t="s">
        <v>3</v>
      </c>
      <c r="AV1353">
        <v>0</v>
      </c>
      <c r="AW1353">
        <v>2</v>
      </c>
      <c r="AX1353">
        <v>33620089</v>
      </c>
      <c r="AY1353">
        <v>1</v>
      </c>
      <c r="AZ1353">
        <v>0</v>
      </c>
      <c r="BA1353">
        <v>1339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X1353">
        <f>Y1353*Source!I1529</f>
        <v>0.98580000000000012</v>
      </c>
      <c r="CY1353">
        <f>AA1353</f>
        <v>0</v>
      </c>
      <c r="CZ1353">
        <f>AE1353</f>
        <v>0</v>
      </c>
      <c r="DA1353">
        <f>AI1353</f>
        <v>1</v>
      </c>
      <c r="DB1353">
        <f t="shared" si="124"/>
        <v>0</v>
      </c>
      <c r="DC1353">
        <f t="shared" si="125"/>
        <v>0</v>
      </c>
    </row>
    <row r="1354" spans="1:107">
      <c r="A1354">
        <f>ROW(Source!A1531)</f>
        <v>1531</v>
      </c>
      <c r="B1354">
        <v>33525518</v>
      </c>
      <c r="C1354">
        <v>33624357</v>
      </c>
      <c r="D1354">
        <v>18408291</v>
      </c>
      <c r="E1354">
        <v>1</v>
      </c>
      <c r="F1354">
        <v>1</v>
      </c>
      <c r="G1354">
        <v>1</v>
      </c>
      <c r="H1354">
        <v>1</v>
      </c>
      <c r="I1354" t="s">
        <v>641</v>
      </c>
      <c r="J1354" t="s">
        <v>3</v>
      </c>
      <c r="K1354" t="s">
        <v>642</v>
      </c>
      <c r="L1354">
        <v>1369</v>
      </c>
      <c r="N1354">
        <v>1013</v>
      </c>
      <c r="O1354" t="s">
        <v>579</v>
      </c>
      <c r="P1354" t="s">
        <v>579</v>
      </c>
      <c r="Q1354">
        <v>1</v>
      </c>
      <c r="W1354">
        <v>0</v>
      </c>
      <c r="X1354">
        <v>1933892413</v>
      </c>
      <c r="Y1354">
        <v>31.26</v>
      </c>
      <c r="AA1354">
        <v>0</v>
      </c>
      <c r="AB1354">
        <v>0</v>
      </c>
      <c r="AC1354">
        <v>0</v>
      </c>
      <c r="AD1354">
        <v>232.28</v>
      </c>
      <c r="AE1354">
        <v>0</v>
      </c>
      <c r="AF1354">
        <v>0</v>
      </c>
      <c r="AG1354">
        <v>0</v>
      </c>
      <c r="AH1354">
        <v>232.28</v>
      </c>
      <c r="AI1354">
        <v>1</v>
      </c>
      <c r="AJ1354">
        <v>1</v>
      </c>
      <c r="AK1354">
        <v>1</v>
      </c>
      <c r="AL1354">
        <v>1</v>
      </c>
      <c r="AN1354">
        <v>0</v>
      </c>
      <c r="AO1354">
        <v>1</v>
      </c>
      <c r="AP1354">
        <v>0</v>
      </c>
      <c r="AQ1354">
        <v>0</v>
      </c>
      <c r="AR1354">
        <v>0</v>
      </c>
      <c r="AS1354" t="s">
        <v>3</v>
      </c>
      <c r="AT1354">
        <v>31.26</v>
      </c>
      <c r="AU1354" t="s">
        <v>3</v>
      </c>
      <c r="AV1354">
        <v>1</v>
      </c>
      <c r="AW1354">
        <v>2</v>
      </c>
      <c r="AX1354">
        <v>33624365</v>
      </c>
      <c r="AY1354">
        <v>1</v>
      </c>
      <c r="AZ1354">
        <v>0</v>
      </c>
      <c r="BA1354">
        <v>1340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X1354">
        <f>Y1354*Source!I1531</f>
        <v>16.567800000000002</v>
      </c>
      <c r="CY1354">
        <f>AD1354</f>
        <v>232.28</v>
      </c>
      <c r="CZ1354">
        <f>AH1354</f>
        <v>232.28</v>
      </c>
      <c r="DA1354">
        <f>AL1354</f>
        <v>1</v>
      </c>
      <c r="DB1354">
        <f t="shared" si="124"/>
        <v>7261.07</v>
      </c>
      <c r="DC1354">
        <f t="shared" si="125"/>
        <v>0</v>
      </c>
    </row>
    <row r="1355" spans="1:107">
      <c r="A1355">
        <f>ROW(Source!A1531)</f>
        <v>1531</v>
      </c>
      <c r="B1355">
        <v>33525518</v>
      </c>
      <c r="C1355">
        <v>33624357</v>
      </c>
      <c r="D1355">
        <v>121548</v>
      </c>
      <c r="E1355">
        <v>1</v>
      </c>
      <c r="F1355">
        <v>1</v>
      </c>
      <c r="G1355">
        <v>1</v>
      </c>
      <c r="H1355">
        <v>1</v>
      </c>
      <c r="I1355" t="s">
        <v>30</v>
      </c>
      <c r="J1355" t="s">
        <v>3</v>
      </c>
      <c r="K1355" t="s">
        <v>580</v>
      </c>
      <c r="L1355">
        <v>608254</v>
      </c>
      <c r="N1355">
        <v>1013</v>
      </c>
      <c r="O1355" t="s">
        <v>581</v>
      </c>
      <c r="P1355" t="s">
        <v>581</v>
      </c>
      <c r="Q1355">
        <v>1</v>
      </c>
      <c r="W1355">
        <v>0</v>
      </c>
      <c r="X1355">
        <v>-185737400</v>
      </c>
      <c r="Y1355">
        <v>6.7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1</v>
      </c>
      <c r="AJ1355">
        <v>1</v>
      </c>
      <c r="AK1355">
        <v>1</v>
      </c>
      <c r="AL1355">
        <v>1</v>
      </c>
      <c r="AN1355">
        <v>0</v>
      </c>
      <c r="AO1355">
        <v>1</v>
      </c>
      <c r="AP1355">
        <v>0</v>
      </c>
      <c r="AQ1355">
        <v>0</v>
      </c>
      <c r="AR1355">
        <v>0</v>
      </c>
      <c r="AS1355" t="s">
        <v>3</v>
      </c>
      <c r="AT1355">
        <v>6.7</v>
      </c>
      <c r="AU1355" t="s">
        <v>3</v>
      </c>
      <c r="AV1355">
        <v>2</v>
      </c>
      <c r="AW1355">
        <v>2</v>
      </c>
      <c r="AX1355">
        <v>33624366</v>
      </c>
      <c r="AY1355">
        <v>1</v>
      </c>
      <c r="AZ1355">
        <v>0</v>
      </c>
      <c r="BA1355">
        <v>1341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X1355">
        <f>Y1355*Source!I1531</f>
        <v>3.5510000000000002</v>
      </c>
      <c r="CY1355">
        <f>AD1355</f>
        <v>0</v>
      </c>
      <c r="CZ1355">
        <f>AH1355</f>
        <v>0</v>
      </c>
      <c r="DA1355">
        <f>AL1355</f>
        <v>1</v>
      </c>
      <c r="DB1355">
        <f t="shared" si="124"/>
        <v>0</v>
      </c>
      <c r="DC1355">
        <f t="shared" si="125"/>
        <v>0</v>
      </c>
    </row>
    <row r="1356" spans="1:107">
      <c r="A1356">
        <f>ROW(Source!A1531)</f>
        <v>1531</v>
      </c>
      <c r="B1356">
        <v>33525518</v>
      </c>
      <c r="C1356">
        <v>33624357</v>
      </c>
      <c r="D1356">
        <v>29172710</v>
      </c>
      <c r="E1356">
        <v>1</v>
      </c>
      <c r="F1356">
        <v>1</v>
      </c>
      <c r="G1356">
        <v>1</v>
      </c>
      <c r="H1356">
        <v>2</v>
      </c>
      <c r="I1356" t="s">
        <v>600</v>
      </c>
      <c r="J1356" t="s">
        <v>601</v>
      </c>
      <c r="K1356" t="s">
        <v>602</v>
      </c>
      <c r="L1356">
        <v>1368</v>
      </c>
      <c r="N1356">
        <v>1011</v>
      </c>
      <c r="O1356" t="s">
        <v>585</v>
      </c>
      <c r="P1356" t="s">
        <v>585</v>
      </c>
      <c r="Q1356">
        <v>1</v>
      </c>
      <c r="W1356">
        <v>0</v>
      </c>
      <c r="X1356">
        <v>-1676841219</v>
      </c>
      <c r="Y1356">
        <v>6.7</v>
      </c>
      <c r="AA1356">
        <v>0</v>
      </c>
      <c r="AB1356">
        <v>522.87</v>
      </c>
      <c r="AC1356">
        <v>318.89999999999998</v>
      </c>
      <c r="AD1356">
        <v>0</v>
      </c>
      <c r="AE1356">
        <v>0</v>
      </c>
      <c r="AF1356">
        <v>46.56</v>
      </c>
      <c r="AG1356">
        <v>10.06</v>
      </c>
      <c r="AH1356">
        <v>0</v>
      </c>
      <c r="AI1356">
        <v>1</v>
      </c>
      <c r="AJ1356">
        <v>11.23</v>
      </c>
      <c r="AK1356">
        <v>31.7</v>
      </c>
      <c r="AL1356">
        <v>1</v>
      </c>
      <c r="AN1356">
        <v>0</v>
      </c>
      <c r="AO1356">
        <v>1</v>
      </c>
      <c r="AP1356">
        <v>0</v>
      </c>
      <c r="AQ1356">
        <v>0</v>
      </c>
      <c r="AR1356">
        <v>0</v>
      </c>
      <c r="AS1356" t="s">
        <v>3</v>
      </c>
      <c r="AT1356">
        <v>6.7</v>
      </c>
      <c r="AU1356" t="s">
        <v>3</v>
      </c>
      <c r="AV1356">
        <v>0</v>
      </c>
      <c r="AW1356">
        <v>2</v>
      </c>
      <c r="AX1356">
        <v>33624367</v>
      </c>
      <c r="AY1356">
        <v>1</v>
      </c>
      <c r="AZ1356">
        <v>0</v>
      </c>
      <c r="BA1356">
        <v>1342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X1356">
        <f>Y1356*Source!I1531</f>
        <v>3.5510000000000002</v>
      </c>
      <c r="CY1356">
        <f>AB1356</f>
        <v>522.87</v>
      </c>
      <c r="CZ1356">
        <f>AF1356</f>
        <v>46.56</v>
      </c>
      <c r="DA1356">
        <f>AJ1356</f>
        <v>11.23</v>
      </c>
      <c r="DB1356">
        <f t="shared" si="124"/>
        <v>311.95</v>
      </c>
      <c r="DC1356">
        <f t="shared" si="125"/>
        <v>67.400000000000006</v>
      </c>
    </row>
    <row r="1357" spans="1:107">
      <c r="A1357">
        <f>ROW(Source!A1531)</f>
        <v>1531</v>
      </c>
      <c r="B1357">
        <v>33525518</v>
      </c>
      <c r="C1357">
        <v>33624357</v>
      </c>
      <c r="D1357">
        <v>29173472</v>
      </c>
      <c r="E1357">
        <v>1</v>
      </c>
      <c r="F1357">
        <v>1</v>
      </c>
      <c r="G1357">
        <v>1</v>
      </c>
      <c r="H1357">
        <v>2</v>
      </c>
      <c r="I1357" t="s">
        <v>643</v>
      </c>
      <c r="J1357" t="s">
        <v>644</v>
      </c>
      <c r="K1357" t="s">
        <v>645</v>
      </c>
      <c r="L1357">
        <v>1368</v>
      </c>
      <c r="N1357">
        <v>1011</v>
      </c>
      <c r="O1357" t="s">
        <v>585</v>
      </c>
      <c r="P1357" t="s">
        <v>585</v>
      </c>
      <c r="Q1357">
        <v>1</v>
      </c>
      <c r="W1357">
        <v>0</v>
      </c>
      <c r="X1357">
        <v>275932499</v>
      </c>
      <c r="Y1357">
        <v>11</v>
      </c>
      <c r="AA1357">
        <v>0</v>
      </c>
      <c r="AB1357">
        <v>12.75</v>
      </c>
      <c r="AC1357">
        <v>0</v>
      </c>
      <c r="AD1357">
        <v>0</v>
      </c>
      <c r="AE1357">
        <v>0</v>
      </c>
      <c r="AF1357">
        <v>3</v>
      </c>
      <c r="AG1357">
        <v>0</v>
      </c>
      <c r="AH1357">
        <v>0</v>
      </c>
      <c r="AI1357">
        <v>1</v>
      </c>
      <c r="AJ1357">
        <v>4.25</v>
      </c>
      <c r="AK1357">
        <v>31.7</v>
      </c>
      <c r="AL1357">
        <v>1</v>
      </c>
      <c r="AN1357">
        <v>0</v>
      </c>
      <c r="AO1357">
        <v>1</v>
      </c>
      <c r="AP1357">
        <v>0</v>
      </c>
      <c r="AQ1357">
        <v>0</v>
      </c>
      <c r="AR1357">
        <v>0</v>
      </c>
      <c r="AS1357" t="s">
        <v>3</v>
      </c>
      <c r="AT1357">
        <v>11</v>
      </c>
      <c r="AU1357" t="s">
        <v>3</v>
      </c>
      <c r="AV1357">
        <v>0</v>
      </c>
      <c r="AW1357">
        <v>2</v>
      </c>
      <c r="AX1357">
        <v>33624368</v>
      </c>
      <c r="AY1357">
        <v>1</v>
      </c>
      <c r="AZ1357">
        <v>0</v>
      </c>
      <c r="BA1357">
        <v>1343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X1357">
        <f>Y1357*Source!I1531</f>
        <v>5.83</v>
      </c>
      <c r="CY1357">
        <f>AB1357</f>
        <v>12.75</v>
      </c>
      <c r="CZ1357">
        <f>AF1357</f>
        <v>3</v>
      </c>
      <c r="DA1357">
        <f>AJ1357</f>
        <v>4.25</v>
      </c>
      <c r="DB1357">
        <f t="shared" si="124"/>
        <v>33</v>
      </c>
      <c r="DC1357">
        <f t="shared" si="125"/>
        <v>0</v>
      </c>
    </row>
    <row r="1358" spans="1:107">
      <c r="A1358">
        <f>ROW(Source!A1531)</f>
        <v>1531</v>
      </c>
      <c r="B1358">
        <v>33525518</v>
      </c>
      <c r="C1358">
        <v>33624357</v>
      </c>
      <c r="D1358">
        <v>29174913</v>
      </c>
      <c r="E1358">
        <v>1</v>
      </c>
      <c r="F1358">
        <v>1</v>
      </c>
      <c r="G1358">
        <v>1</v>
      </c>
      <c r="H1358">
        <v>2</v>
      </c>
      <c r="I1358" t="s">
        <v>606</v>
      </c>
      <c r="J1358" t="s">
        <v>607</v>
      </c>
      <c r="K1358" t="s">
        <v>608</v>
      </c>
      <c r="L1358">
        <v>1368</v>
      </c>
      <c r="N1358">
        <v>1011</v>
      </c>
      <c r="O1358" t="s">
        <v>585</v>
      </c>
      <c r="P1358" t="s">
        <v>585</v>
      </c>
      <c r="Q1358">
        <v>1</v>
      </c>
      <c r="W1358">
        <v>0</v>
      </c>
      <c r="X1358">
        <v>458544584</v>
      </c>
      <c r="Y1358">
        <v>0.35</v>
      </c>
      <c r="AA1358">
        <v>0</v>
      </c>
      <c r="AB1358">
        <v>908.31</v>
      </c>
      <c r="AC1358">
        <v>367.72</v>
      </c>
      <c r="AD1358">
        <v>0</v>
      </c>
      <c r="AE1358">
        <v>0</v>
      </c>
      <c r="AF1358">
        <v>87.17</v>
      </c>
      <c r="AG1358">
        <v>11.6</v>
      </c>
      <c r="AH1358">
        <v>0</v>
      </c>
      <c r="AI1358">
        <v>1</v>
      </c>
      <c r="AJ1358">
        <v>10.42</v>
      </c>
      <c r="AK1358">
        <v>31.7</v>
      </c>
      <c r="AL1358">
        <v>1</v>
      </c>
      <c r="AN1358">
        <v>0</v>
      </c>
      <c r="AO1358">
        <v>1</v>
      </c>
      <c r="AP1358">
        <v>0</v>
      </c>
      <c r="AQ1358">
        <v>0</v>
      </c>
      <c r="AR1358">
        <v>0</v>
      </c>
      <c r="AS1358" t="s">
        <v>3</v>
      </c>
      <c r="AT1358">
        <v>0.35</v>
      </c>
      <c r="AU1358" t="s">
        <v>3</v>
      </c>
      <c r="AV1358">
        <v>0</v>
      </c>
      <c r="AW1358">
        <v>2</v>
      </c>
      <c r="AX1358">
        <v>33624369</v>
      </c>
      <c r="AY1358">
        <v>1</v>
      </c>
      <c r="AZ1358">
        <v>0</v>
      </c>
      <c r="BA1358">
        <v>1344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X1358">
        <f>Y1358*Source!I1531</f>
        <v>0.1855</v>
      </c>
      <c r="CY1358">
        <f>AB1358</f>
        <v>908.31</v>
      </c>
      <c r="CZ1358">
        <f>AF1358</f>
        <v>87.17</v>
      </c>
      <c r="DA1358">
        <f>AJ1358</f>
        <v>10.42</v>
      </c>
      <c r="DB1358">
        <f t="shared" si="124"/>
        <v>30.51</v>
      </c>
      <c r="DC1358">
        <f t="shared" si="125"/>
        <v>4.0599999999999996</v>
      </c>
    </row>
    <row r="1359" spans="1:107">
      <c r="A1359">
        <f>ROW(Source!A1531)</f>
        <v>1531</v>
      </c>
      <c r="B1359">
        <v>33525518</v>
      </c>
      <c r="C1359">
        <v>33624357</v>
      </c>
      <c r="D1359">
        <v>29114687</v>
      </c>
      <c r="E1359">
        <v>1</v>
      </c>
      <c r="F1359">
        <v>1</v>
      </c>
      <c r="G1359">
        <v>1</v>
      </c>
      <c r="H1359">
        <v>3</v>
      </c>
      <c r="I1359" t="s">
        <v>646</v>
      </c>
      <c r="J1359" t="s">
        <v>647</v>
      </c>
      <c r="K1359" t="s">
        <v>648</v>
      </c>
      <c r="L1359">
        <v>1348</v>
      </c>
      <c r="N1359">
        <v>1009</v>
      </c>
      <c r="O1359" t="s">
        <v>28</v>
      </c>
      <c r="P1359" t="s">
        <v>28</v>
      </c>
      <c r="Q1359">
        <v>1000</v>
      </c>
      <c r="W1359">
        <v>0</v>
      </c>
      <c r="X1359">
        <v>157955001</v>
      </c>
      <c r="Y1359">
        <v>1.8E-3</v>
      </c>
      <c r="AA1359">
        <v>103711.14</v>
      </c>
      <c r="AB1359">
        <v>0</v>
      </c>
      <c r="AC1359">
        <v>0</v>
      </c>
      <c r="AD1359">
        <v>0</v>
      </c>
      <c r="AE1359">
        <v>16974</v>
      </c>
      <c r="AF1359">
        <v>0</v>
      </c>
      <c r="AG1359">
        <v>0</v>
      </c>
      <c r="AH1359">
        <v>0</v>
      </c>
      <c r="AI1359">
        <v>6.11</v>
      </c>
      <c r="AJ1359">
        <v>1</v>
      </c>
      <c r="AK1359">
        <v>1</v>
      </c>
      <c r="AL1359">
        <v>1</v>
      </c>
      <c r="AN1359">
        <v>0</v>
      </c>
      <c r="AO1359">
        <v>1</v>
      </c>
      <c r="AP1359">
        <v>0</v>
      </c>
      <c r="AQ1359">
        <v>0</v>
      </c>
      <c r="AR1359">
        <v>0</v>
      </c>
      <c r="AS1359" t="s">
        <v>3</v>
      </c>
      <c r="AT1359">
        <v>1.8E-3</v>
      </c>
      <c r="AU1359" t="s">
        <v>3</v>
      </c>
      <c r="AV1359">
        <v>0</v>
      </c>
      <c r="AW1359">
        <v>2</v>
      </c>
      <c r="AX1359">
        <v>33624370</v>
      </c>
      <c r="AY1359">
        <v>1</v>
      </c>
      <c r="AZ1359">
        <v>0</v>
      </c>
      <c r="BA1359">
        <v>1345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X1359">
        <f>Y1359*Source!I1531</f>
        <v>9.5399999999999999E-4</v>
      </c>
      <c r="CY1359">
        <f>AA1359</f>
        <v>103711.14</v>
      </c>
      <c r="CZ1359">
        <f>AE1359</f>
        <v>16974</v>
      </c>
      <c r="DA1359">
        <f>AI1359</f>
        <v>6.11</v>
      </c>
      <c r="DB1359">
        <f t="shared" si="124"/>
        <v>30.55</v>
      </c>
      <c r="DC1359">
        <f t="shared" si="125"/>
        <v>0</v>
      </c>
    </row>
    <row r="1360" spans="1:107">
      <c r="A1360">
        <f>ROW(Source!A1531)</f>
        <v>1531</v>
      </c>
      <c r="B1360">
        <v>33525518</v>
      </c>
      <c r="C1360">
        <v>33624357</v>
      </c>
      <c r="D1360">
        <v>29115292</v>
      </c>
      <c r="E1360">
        <v>1</v>
      </c>
      <c r="F1360">
        <v>1</v>
      </c>
      <c r="G1360">
        <v>1</v>
      </c>
      <c r="H1360">
        <v>3</v>
      </c>
      <c r="I1360" t="s">
        <v>649</v>
      </c>
      <c r="J1360" t="s">
        <v>650</v>
      </c>
      <c r="K1360" t="s">
        <v>651</v>
      </c>
      <c r="L1360">
        <v>1339</v>
      </c>
      <c r="N1360">
        <v>1007</v>
      </c>
      <c r="O1360" t="s">
        <v>591</v>
      </c>
      <c r="P1360" t="s">
        <v>591</v>
      </c>
      <c r="Q1360">
        <v>1</v>
      </c>
      <c r="W1360">
        <v>0</v>
      </c>
      <c r="X1360">
        <v>582810497</v>
      </c>
      <c r="Y1360">
        <v>1.24</v>
      </c>
      <c r="AA1360">
        <v>26287.8</v>
      </c>
      <c r="AB1360">
        <v>0</v>
      </c>
      <c r="AC1360">
        <v>0</v>
      </c>
      <c r="AD1360">
        <v>0</v>
      </c>
      <c r="AE1360">
        <v>4478.33</v>
      </c>
      <c r="AF1360">
        <v>0</v>
      </c>
      <c r="AG1360">
        <v>0</v>
      </c>
      <c r="AH1360">
        <v>0</v>
      </c>
      <c r="AI1360">
        <v>5.87</v>
      </c>
      <c r="AJ1360">
        <v>1</v>
      </c>
      <c r="AK1360">
        <v>1</v>
      </c>
      <c r="AL1360">
        <v>1</v>
      </c>
      <c r="AN1360">
        <v>0</v>
      </c>
      <c r="AO1360">
        <v>1</v>
      </c>
      <c r="AP1360">
        <v>0</v>
      </c>
      <c r="AQ1360">
        <v>0</v>
      </c>
      <c r="AR1360">
        <v>0</v>
      </c>
      <c r="AS1360" t="s">
        <v>3</v>
      </c>
      <c r="AT1360">
        <v>1.24</v>
      </c>
      <c r="AU1360" t="s">
        <v>3</v>
      </c>
      <c r="AV1360">
        <v>0</v>
      </c>
      <c r="AW1360">
        <v>2</v>
      </c>
      <c r="AX1360">
        <v>33624371</v>
      </c>
      <c r="AY1360">
        <v>1</v>
      </c>
      <c r="AZ1360">
        <v>0</v>
      </c>
      <c r="BA1360">
        <v>1346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X1360">
        <f>Y1360*Source!I1531</f>
        <v>0.65720000000000001</v>
      </c>
      <c r="CY1360">
        <f>AA1360</f>
        <v>26287.8</v>
      </c>
      <c r="CZ1360">
        <f>AE1360</f>
        <v>4478.33</v>
      </c>
      <c r="DA1360">
        <f>AI1360</f>
        <v>5.87</v>
      </c>
      <c r="DB1360">
        <f t="shared" si="124"/>
        <v>5553.13</v>
      </c>
      <c r="DC1360">
        <f t="shared" si="125"/>
        <v>0</v>
      </c>
    </row>
    <row r="1361" spans="1:107">
      <c r="A1361">
        <f>ROW(Source!A1532)</f>
        <v>1532</v>
      </c>
      <c r="B1361">
        <v>33525518</v>
      </c>
      <c r="C1361">
        <v>33620106</v>
      </c>
      <c r="D1361">
        <v>18410542</v>
      </c>
      <c r="E1361">
        <v>1</v>
      </c>
      <c r="F1361">
        <v>1</v>
      </c>
      <c r="G1361">
        <v>1</v>
      </c>
      <c r="H1361">
        <v>1</v>
      </c>
      <c r="I1361" t="s">
        <v>801</v>
      </c>
      <c r="J1361" t="s">
        <v>3</v>
      </c>
      <c r="K1361" t="s">
        <v>802</v>
      </c>
      <c r="L1361">
        <v>1369</v>
      </c>
      <c r="N1361">
        <v>1013</v>
      </c>
      <c r="O1361" t="s">
        <v>579</v>
      </c>
      <c r="P1361" t="s">
        <v>579</v>
      </c>
      <c r="Q1361">
        <v>1</v>
      </c>
      <c r="W1361">
        <v>0</v>
      </c>
      <c r="X1361">
        <v>1415306217</v>
      </c>
      <c r="Y1361">
        <v>42.4</v>
      </c>
      <c r="AA1361">
        <v>0</v>
      </c>
      <c r="AB1361">
        <v>0</v>
      </c>
      <c r="AC1361">
        <v>0</v>
      </c>
      <c r="AD1361">
        <v>236.26</v>
      </c>
      <c r="AE1361">
        <v>0</v>
      </c>
      <c r="AF1361">
        <v>0</v>
      </c>
      <c r="AG1361">
        <v>0</v>
      </c>
      <c r="AH1361">
        <v>236.26</v>
      </c>
      <c r="AI1361">
        <v>1</v>
      </c>
      <c r="AJ1361">
        <v>1</v>
      </c>
      <c r="AK1361">
        <v>1</v>
      </c>
      <c r="AL1361">
        <v>1</v>
      </c>
      <c r="AN1361">
        <v>0</v>
      </c>
      <c r="AO1361">
        <v>1</v>
      </c>
      <c r="AP1361">
        <v>0</v>
      </c>
      <c r="AQ1361">
        <v>0</v>
      </c>
      <c r="AR1361">
        <v>0</v>
      </c>
      <c r="AS1361" t="s">
        <v>3</v>
      </c>
      <c r="AT1361">
        <v>42.4</v>
      </c>
      <c r="AU1361" t="s">
        <v>3</v>
      </c>
      <c r="AV1361">
        <v>1</v>
      </c>
      <c r="AW1361">
        <v>2</v>
      </c>
      <c r="AX1361">
        <v>33620115</v>
      </c>
      <c r="AY1361">
        <v>1</v>
      </c>
      <c r="AZ1361">
        <v>0</v>
      </c>
      <c r="BA1361">
        <v>1347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X1361">
        <f>Y1361*Source!I1532</f>
        <v>22.472000000000001</v>
      </c>
      <c r="CY1361">
        <f>AD1361</f>
        <v>236.26</v>
      </c>
      <c r="CZ1361">
        <f>AH1361</f>
        <v>236.26</v>
      </c>
      <c r="DA1361">
        <f>AL1361</f>
        <v>1</v>
      </c>
      <c r="DB1361">
        <f t="shared" si="124"/>
        <v>10017.42</v>
      </c>
      <c r="DC1361">
        <f t="shared" si="125"/>
        <v>0</v>
      </c>
    </row>
    <row r="1362" spans="1:107">
      <c r="A1362">
        <f>ROW(Source!A1532)</f>
        <v>1532</v>
      </c>
      <c r="B1362">
        <v>33525518</v>
      </c>
      <c r="C1362">
        <v>33620106</v>
      </c>
      <c r="D1362">
        <v>121548</v>
      </c>
      <c r="E1362">
        <v>1</v>
      </c>
      <c r="F1362">
        <v>1</v>
      </c>
      <c r="G1362">
        <v>1</v>
      </c>
      <c r="H1362">
        <v>1</v>
      </c>
      <c r="I1362" t="s">
        <v>30</v>
      </c>
      <c r="J1362" t="s">
        <v>3</v>
      </c>
      <c r="K1362" t="s">
        <v>580</v>
      </c>
      <c r="L1362">
        <v>608254</v>
      </c>
      <c r="N1362">
        <v>1013</v>
      </c>
      <c r="O1362" t="s">
        <v>581</v>
      </c>
      <c r="P1362" t="s">
        <v>581</v>
      </c>
      <c r="Q1362">
        <v>1</v>
      </c>
      <c r="W1362">
        <v>0</v>
      </c>
      <c r="X1362">
        <v>-185737400</v>
      </c>
      <c r="Y1362">
        <v>0.35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1</v>
      </c>
      <c r="AJ1362">
        <v>1</v>
      </c>
      <c r="AK1362">
        <v>1</v>
      </c>
      <c r="AL1362">
        <v>1</v>
      </c>
      <c r="AN1362">
        <v>0</v>
      </c>
      <c r="AO1362">
        <v>1</v>
      </c>
      <c r="AP1362">
        <v>0</v>
      </c>
      <c r="AQ1362">
        <v>0</v>
      </c>
      <c r="AR1362">
        <v>0</v>
      </c>
      <c r="AS1362" t="s">
        <v>3</v>
      </c>
      <c r="AT1362">
        <v>0.35</v>
      </c>
      <c r="AU1362" t="s">
        <v>3</v>
      </c>
      <c r="AV1362">
        <v>2</v>
      </c>
      <c r="AW1362">
        <v>2</v>
      </c>
      <c r="AX1362">
        <v>33620116</v>
      </c>
      <c r="AY1362">
        <v>1</v>
      </c>
      <c r="AZ1362">
        <v>0</v>
      </c>
      <c r="BA1362">
        <v>1348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X1362">
        <f>Y1362*Source!I1532</f>
        <v>0.1855</v>
      </c>
      <c r="CY1362">
        <f>AD1362</f>
        <v>0</v>
      </c>
      <c r="CZ1362">
        <f>AH1362</f>
        <v>0</v>
      </c>
      <c r="DA1362">
        <f>AL1362</f>
        <v>1</v>
      </c>
      <c r="DB1362">
        <f t="shared" si="124"/>
        <v>0</v>
      </c>
      <c r="DC1362">
        <f t="shared" si="125"/>
        <v>0</v>
      </c>
    </row>
    <row r="1363" spans="1:107">
      <c r="A1363">
        <f>ROW(Source!A1532)</f>
        <v>1532</v>
      </c>
      <c r="B1363">
        <v>33525518</v>
      </c>
      <c r="C1363">
        <v>33620106</v>
      </c>
      <c r="D1363">
        <v>29172556</v>
      </c>
      <c r="E1363">
        <v>1</v>
      </c>
      <c r="F1363">
        <v>1</v>
      </c>
      <c r="G1363">
        <v>1</v>
      </c>
      <c r="H1363">
        <v>2</v>
      </c>
      <c r="I1363" t="s">
        <v>582</v>
      </c>
      <c r="J1363" t="s">
        <v>583</v>
      </c>
      <c r="K1363" t="s">
        <v>584</v>
      </c>
      <c r="L1363">
        <v>1368</v>
      </c>
      <c r="N1363">
        <v>1011</v>
      </c>
      <c r="O1363" t="s">
        <v>585</v>
      </c>
      <c r="P1363" t="s">
        <v>585</v>
      </c>
      <c r="Q1363">
        <v>1</v>
      </c>
      <c r="W1363">
        <v>0</v>
      </c>
      <c r="X1363">
        <v>-1302720870</v>
      </c>
      <c r="Y1363">
        <v>0.35</v>
      </c>
      <c r="AA1363">
        <v>0</v>
      </c>
      <c r="AB1363">
        <v>445.46</v>
      </c>
      <c r="AC1363">
        <v>427.95</v>
      </c>
      <c r="AD1363">
        <v>0</v>
      </c>
      <c r="AE1363">
        <v>0</v>
      </c>
      <c r="AF1363">
        <v>31.26</v>
      </c>
      <c r="AG1363">
        <v>13.5</v>
      </c>
      <c r="AH1363">
        <v>0</v>
      </c>
      <c r="AI1363">
        <v>1</v>
      </c>
      <c r="AJ1363">
        <v>14.25</v>
      </c>
      <c r="AK1363">
        <v>31.7</v>
      </c>
      <c r="AL1363">
        <v>1</v>
      </c>
      <c r="AN1363">
        <v>0</v>
      </c>
      <c r="AO1363">
        <v>1</v>
      </c>
      <c r="AP1363">
        <v>0</v>
      </c>
      <c r="AQ1363">
        <v>0</v>
      </c>
      <c r="AR1363">
        <v>0</v>
      </c>
      <c r="AS1363" t="s">
        <v>3</v>
      </c>
      <c r="AT1363">
        <v>0.35</v>
      </c>
      <c r="AU1363" t="s">
        <v>3</v>
      </c>
      <c r="AV1363">
        <v>0</v>
      </c>
      <c r="AW1363">
        <v>2</v>
      </c>
      <c r="AX1363">
        <v>33620117</v>
      </c>
      <c r="AY1363">
        <v>1</v>
      </c>
      <c r="AZ1363">
        <v>0</v>
      </c>
      <c r="BA1363">
        <v>1349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X1363">
        <f>Y1363*Source!I1532</f>
        <v>0.1855</v>
      </c>
      <c r="CY1363">
        <f>AB1363</f>
        <v>445.46</v>
      </c>
      <c r="CZ1363">
        <f>AF1363</f>
        <v>31.26</v>
      </c>
      <c r="DA1363">
        <f>AJ1363</f>
        <v>14.25</v>
      </c>
      <c r="DB1363">
        <f t="shared" si="124"/>
        <v>10.94</v>
      </c>
      <c r="DC1363">
        <f t="shared" si="125"/>
        <v>4.7300000000000004</v>
      </c>
    </row>
    <row r="1364" spans="1:107">
      <c r="A1364">
        <f>ROW(Source!A1532)</f>
        <v>1532</v>
      </c>
      <c r="B1364">
        <v>33525518</v>
      </c>
      <c r="C1364">
        <v>33620106</v>
      </c>
      <c r="D1364">
        <v>29174913</v>
      </c>
      <c r="E1364">
        <v>1</v>
      </c>
      <c r="F1364">
        <v>1</v>
      </c>
      <c r="G1364">
        <v>1</v>
      </c>
      <c r="H1364">
        <v>2</v>
      </c>
      <c r="I1364" t="s">
        <v>606</v>
      </c>
      <c r="J1364" t="s">
        <v>607</v>
      </c>
      <c r="K1364" t="s">
        <v>608</v>
      </c>
      <c r="L1364">
        <v>1368</v>
      </c>
      <c r="N1364">
        <v>1011</v>
      </c>
      <c r="O1364" t="s">
        <v>585</v>
      </c>
      <c r="P1364" t="s">
        <v>585</v>
      </c>
      <c r="Q1364">
        <v>1</v>
      </c>
      <c r="W1364">
        <v>0</v>
      </c>
      <c r="X1364">
        <v>458544584</v>
      </c>
      <c r="Y1364">
        <v>0.5</v>
      </c>
      <c r="AA1364">
        <v>0</v>
      </c>
      <c r="AB1364">
        <v>908.31</v>
      </c>
      <c r="AC1364">
        <v>367.72</v>
      </c>
      <c r="AD1364">
        <v>0</v>
      </c>
      <c r="AE1364">
        <v>0</v>
      </c>
      <c r="AF1364">
        <v>87.17</v>
      </c>
      <c r="AG1364">
        <v>11.6</v>
      </c>
      <c r="AH1364">
        <v>0</v>
      </c>
      <c r="AI1364">
        <v>1</v>
      </c>
      <c r="AJ1364">
        <v>10.42</v>
      </c>
      <c r="AK1364">
        <v>31.7</v>
      </c>
      <c r="AL1364">
        <v>1</v>
      </c>
      <c r="AN1364">
        <v>0</v>
      </c>
      <c r="AO1364">
        <v>1</v>
      </c>
      <c r="AP1364">
        <v>0</v>
      </c>
      <c r="AQ1364">
        <v>0</v>
      </c>
      <c r="AR1364">
        <v>0</v>
      </c>
      <c r="AS1364" t="s">
        <v>3</v>
      </c>
      <c r="AT1364">
        <v>0.5</v>
      </c>
      <c r="AU1364" t="s">
        <v>3</v>
      </c>
      <c r="AV1364">
        <v>0</v>
      </c>
      <c r="AW1364">
        <v>2</v>
      </c>
      <c r="AX1364">
        <v>33620118</v>
      </c>
      <c r="AY1364">
        <v>1</v>
      </c>
      <c r="AZ1364">
        <v>0</v>
      </c>
      <c r="BA1364">
        <v>1350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X1364">
        <f>Y1364*Source!I1532</f>
        <v>0.26500000000000001</v>
      </c>
      <c r="CY1364">
        <f>AB1364</f>
        <v>908.31</v>
      </c>
      <c r="CZ1364">
        <f>AF1364</f>
        <v>87.17</v>
      </c>
      <c r="DA1364">
        <f>AJ1364</f>
        <v>10.42</v>
      </c>
      <c r="DB1364">
        <f t="shared" si="124"/>
        <v>43.59</v>
      </c>
      <c r="DC1364">
        <f t="shared" si="125"/>
        <v>5.8</v>
      </c>
    </row>
    <row r="1365" spans="1:107">
      <c r="A1365">
        <f>ROW(Source!A1532)</f>
        <v>1532</v>
      </c>
      <c r="B1365">
        <v>33525518</v>
      </c>
      <c r="C1365">
        <v>33620106</v>
      </c>
      <c r="D1365">
        <v>29110859</v>
      </c>
      <c r="E1365">
        <v>1</v>
      </c>
      <c r="F1365">
        <v>1</v>
      </c>
      <c r="G1365">
        <v>1</v>
      </c>
      <c r="H1365">
        <v>3</v>
      </c>
      <c r="I1365" t="s">
        <v>803</v>
      </c>
      <c r="J1365" t="s">
        <v>804</v>
      </c>
      <c r="K1365" t="s">
        <v>805</v>
      </c>
      <c r="L1365">
        <v>1327</v>
      </c>
      <c r="N1365">
        <v>1005</v>
      </c>
      <c r="O1365" t="s">
        <v>184</v>
      </c>
      <c r="P1365" t="s">
        <v>184</v>
      </c>
      <c r="Q1365">
        <v>1</v>
      </c>
      <c r="W1365">
        <v>0</v>
      </c>
      <c r="X1365">
        <v>-455008899</v>
      </c>
      <c r="Y1365">
        <v>102</v>
      </c>
      <c r="AA1365">
        <v>384.41</v>
      </c>
      <c r="AB1365">
        <v>0</v>
      </c>
      <c r="AC1365">
        <v>0</v>
      </c>
      <c r="AD1365">
        <v>0</v>
      </c>
      <c r="AE1365">
        <v>59.97</v>
      </c>
      <c r="AF1365">
        <v>0</v>
      </c>
      <c r="AG1365">
        <v>0</v>
      </c>
      <c r="AH1365">
        <v>0</v>
      </c>
      <c r="AI1365">
        <v>6.41</v>
      </c>
      <c r="AJ1365">
        <v>1</v>
      </c>
      <c r="AK1365">
        <v>1</v>
      </c>
      <c r="AL1365">
        <v>1</v>
      </c>
      <c r="AN1365">
        <v>0</v>
      </c>
      <c r="AO1365">
        <v>1</v>
      </c>
      <c r="AP1365">
        <v>0</v>
      </c>
      <c r="AQ1365">
        <v>0</v>
      </c>
      <c r="AR1365">
        <v>0</v>
      </c>
      <c r="AS1365" t="s">
        <v>3</v>
      </c>
      <c r="AT1365">
        <v>102</v>
      </c>
      <c r="AU1365" t="s">
        <v>3</v>
      </c>
      <c r="AV1365">
        <v>0</v>
      </c>
      <c r="AW1365">
        <v>2</v>
      </c>
      <c r="AX1365">
        <v>33620119</v>
      </c>
      <c r="AY1365">
        <v>1</v>
      </c>
      <c r="AZ1365">
        <v>0</v>
      </c>
      <c r="BA1365">
        <v>1351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X1365">
        <f>Y1365*Source!I1532</f>
        <v>54.06</v>
      </c>
      <c r="CY1365">
        <f>AA1365</f>
        <v>384.41</v>
      </c>
      <c r="CZ1365">
        <f>AE1365</f>
        <v>59.97</v>
      </c>
      <c r="DA1365">
        <f>AI1365</f>
        <v>6.41</v>
      </c>
      <c r="DB1365">
        <f t="shared" si="124"/>
        <v>6116.94</v>
      </c>
      <c r="DC1365">
        <f t="shared" si="125"/>
        <v>0</v>
      </c>
    </row>
    <row r="1366" spans="1:107">
      <c r="A1366">
        <f>ROW(Source!A1532)</f>
        <v>1532</v>
      </c>
      <c r="B1366">
        <v>33525518</v>
      </c>
      <c r="C1366">
        <v>33620106</v>
      </c>
      <c r="D1366">
        <v>29111241</v>
      </c>
      <c r="E1366">
        <v>1</v>
      </c>
      <c r="F1366">
        <v>1</v>
      </c>
      <c r="G1366">
        <v>1</v>
      </c>
      <c r="H1366">
        <v>3</v>
      </c>
      <c r="I1366" t="s">
        <v>667</v>
      </c>
      <c r="J1366" t="s">
        <v>668</v>
      </c>
      <c r="K1366" t="s">
        <v>669</v>
      </c>
      <c r="L1366">
        <v>1346</v>
      </c>
      <c r="N1366">
        <v>1009</v>
      </c>
      <c r="O1366" t="s">
        <v>191</v>
      </c>
      <c r="P1366" t="s">
        <v>191</v>
      </c>
      <c r="Q1366">
        <v>1</v>
      </c>
      <c r="W1366">
        <v>0</v>
      </c>
      <c r="X1366">
        <v>1781035667</v>
      </c>
      <c r="Y1366">
        <v>50</v>
      </c>
      <c r="AA1366">
        <v>167.08</v>
      </c>
      <c r="AB1366">
        <v>0</v>
      </c>
      <c r="AC1366">
        <v>0</v>
      </c>
      <c r="AD1366">
        <v>0</v>
      </c>
      <c r="AE1366">
        <v>8.35</v>
      </c>
      <c r="AF1366">
        <v>0</v>
      </c>
      <c r="AG1366">
        <v>0</v>
      </c>
      <c r="AH1366">
        <v>0</v>
      </c>
      <c r="AI1366">
        <v>20.010000000000002</v>
      </c>
      <c r="AJ1366">
        <v>1</v>
      </c>
      <c r="AK1366">
        <v>1</v>
      </c>
      <c r="AL1366">
        <v>1</v>
      </c>
      <c r="AN1366">
        <v>0</v>
      </c>
      <c r="AO1366">
        <v>1</v>
      </c>
      <c r="AP1366">
        <v>0</v>
      </c>
      <c r="AQ1366">
        <v>0</v>
      </c>
      <c r="AR1366">
        <v>0</v>
      </c>
      <c r="AS1366" t="s">
        <v>3</v>
      </c>
      <c r="AT1366">
        <v>50</v>
      </c>
      <c r="AU1366" t="s">
        <v>3</v>
      </c>
      <c r="AV1366">
        <v>0</v>
      </c>
      <c r="AW1366">
        <v>2</v>
      </c>
      <c r="AX1366">
        <v>33620120</v>
      </c>
      <c r="AY1366">
        <v>1</v>
      </c>
      <c r="AZ1366">
        <v>0</v>
      </c>
      <c r="BA1366">
        <v>1352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X1366">
        <f>Y1366*Source!I1532</f>
        <v>26.5</v>
      </c>
      <c r="CY1366">
        <f>AA1366</f>
        <v>167.08</v>
      </c>
      <c r="CZ1366">
        <f>AE1366</f>
        <v>8.35</v>
      </c>
      <c r="DA1366">
        <f>AI1366</f>
        <v>20.010000000000002</v>
      </c>
      <c r="DB1366">
        <f t="shared" si="124"/>
        <v>417.5</v>
      </c>
      <c r="DC1366">
        <f t="shared" si="125"/>
        <v>0</v>
      </c>
    </row>
    <row r="1367" spans="1:107">
      <c r="A1367">
        <f>ROW(Source!A1532)</f>
        <v>1532</v>
      </c>
      <c r="B1367">
        <v>33525518</v>
      </c>
      <c r="C1367">
        <v>33620106</v>
      </c>
      <c r="D1367">
        <v>29107800</v>
      </c>
      <c r="E1367">
        <v>1</v>
      </c>
      <c r="F1367">
        <v>1</v>
      </c>
      <c r="G1367">
        <v>1</v>
      </c>
      <c r="H1367">
        <v>3</v>
      </c>
      <c r="I1367" t="s">
        <v>620</v>
      </c>
      <c r="J1367" t="s">
        <v>621</v>
      </c>
      <c r="K1367" t="s">
        <v>622</v>
      </c>
      <c r="L1367">
        <v>1346</v>
      </c>
      <c r="N1367">
        <v>1009</v>
      </c>
      <c r="O1367" t="s">
        <v>191</v>
      </c>
      <c r="P1367" t="s">
        <v>191</v>
      </c>
      <c r="Q1367">
        <v>1</v>
      </c>
      <c r="W1367">
        <v>0</v>
      </c>
      <c r="X1367">
        <v>-1570619850</v>
      </c>
      <c r="Y1367">
        <v>0.5</v>
      </c>
      <c r="AA1367">
        <v>46.61</v>
      </c>
      <c r="AB1367">
        <v>0</v>
      </c>
      <c r="AC1367">
        <v>0</v>
      </c>
      <c r="AD1367">
        <v>0</v>
      </c>
      <c r="AE1367">
        <v>1.81</v>
      </c>
      <c r="AF1367">
        <v>0</v>
      </c>
      <c r="AG1367">
        <v>0</v>
      </c>
      <c r="AH1367">
        <v>0</v>
      </c>
      <c r="AI1367">
        <v>25.75</v>
      </c>
      <c r="AJ1367">
        <v>1</v>
      </c>
      <c r="AK1367">
        <v>1</v>
      </c>
      <c r="AL1367">
        <v>1</v>
      </c>
      <c r="AN1367">
        <v>0</v>
      </c>
      <c r="AO1367">
        <v>1</v>
      </c>
      <c r="AP1367">
        <v>0</v>
      </c>
      <c r="AQ1367">
        <v>0</v>
      </c>
      <c r="AR1367">
        <v>0</v>
      </c>
      <c r="AS1367" t="s">
        <v>3</v>
      </c>
      <c r="AT1367">
        <v>0.5</v>
      </c>
      <c r="AU1367" t="s">
        <v>3</v>
      </c>
      <c r="AV1367">
        <v>0</v>
      </c>
      <c r="AW1367">
        <v>2</v>
      </c>
      <c r="AX1367">
        <v>33620121</v>
      </c>
      <c r="AY1367">
        <v>1</v>
      </c>
      <c r="AZ1367">
        <v>0</v>
      </c>
      <c r="BA1367">
        <v>1353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X1367">
        <f>Y1367*Source!I1532</f>
        <v>0.26500000000000001</v>
      </c>
      <c r="CY1367">
        <f>AA1367</f>
        <v>46.61</v>
      </c>
      <c r="CZ1367">
        <f>AE1367</f>
        <v>1.81</v>
      </c>
      <c r="DA1367">
        <f>AI1367</f>
        <v>25.75</v>
      </c>
      <c r="DB1367">
        <f t="shared" si="124"/>
        <v>0.91</v>
      </c>
      <c r="DC1367">
        <f t="shared" si="125"/>
        <v>0</v>
      </c>
    </row>
    <row r="1368" spans="1:107">
      <c r="A1368">
        <f>ROW(Source!A1533)</f>
        <v>1533</v>
      </c>
      <c r="B1368">
        <v>33525518</v>
      </c>
      <c r="C1368">
        <v>33620123</v>
      </c>
      <c r="D1368">
        <v>18416200</v>
      </c>
      <c r="E1368">
        <v>1</v>
      </c>
      <c r="F1368">
        <v>1</v>
      </c>
      <c r="G1368">
        <v>1</v>
      </c>
      <c r="H1368">
        <v>1</v>
      </c>
      <c r="I1368" t="s">
        <v>665</v>
      </c>
      <c r="J1368" t="s">
        <v>3</v>
      </c>
      <c r="K1368" t="s">
        <v>666</v>
      </c>
      <c r="L1368">
        <v>1369</v>
      </c>
      <c r="N1368">
        <v>1013</v>
      </c>
      <c r="O1368" t="s">
        <v>579</v>
      </c>
      <c r="P1368" t="s">
        <v>579</v>
      </c>
      <c r="Q1368">
        <v>1</v>
      </c>
      <c r="W1368">
        <v>0</v>
      </c>
      <c r="X1368">
        <v>-1663475933</v>
      </c>
      <c r="Y1368">
        <v>8.99</v>
      </c>
      <c r="AA1368">
        <v>0</v>
      </c>
      <c r="AB1368">
        <v>0</v>
      </c>
      <c r="AC1368">
        <v>0</v>
      </c>
      <c r="AD1368">
        <v>277.48</v>
      </c>
      <c r="AE1368">
        <v>0</v>
      </c>
      <c r="AF1368">
        <v>0</v>
      </c>
      <c r="AG1368">
        <v>0</v>
      </c>
      <c r="AH1368">
        <v>277.48</v>
      </c>
      <c r="AI1368">
        <v>1</v>
      </c>
      <c r="AJ1368">
        <v>1</v>
      </c>
      <c r="AK1368">
        <v>1</v>
      </c>
      <c r="AL1368">
        <v>1</v>
      </c>
      <c r="AN1368">
        <v>0</v>
      </c>
      <c r="AO1368">
        <v>1</v>
      </c>
      <c r="AP1368">
        <v>0</v>
      </c>
      <c r="AQ1368">
        <v>0</v>
      </c>
      <c r="AR1368">
        <v>0</v>
      </c>
      <c r="AS1368" t="s">
        <v>3</v>
      </c>
      <c r="AT1368">
        <v>8.99</v>
      </c>
      <c r="AU1368" t="s">
        <v>3</v>
      </c>
      <c r="AV1368">
        <v>1</v>
      </c>
      <c r="AW1368">
        <v>2</v>
      </c>
      <c r="AX1368">
        <v>33620129</v>
      </c>
      <c r="AY1368">
        <v>1</v>
      </c>
      <c r="AZ1368">
        <v>0</v>
      </c>
      <c r="BA1368">
        <v>1354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X1368">
        <f>Y1368*Source!I1533</f>
        <v>2.7176770000000001</v>
      </c>
      <c r="CY1368">
        <f>AD1368</f>
        <v>277.48</v>
      </c>
      <c r="CZ1368">
        <f>AH1368</f>
        <v>277.48</v>
      </c>
      <c r="DA1368">
        <f>AL1368</f>
        <v>1</v>
      </c>
      <c r="DB1368">
        <f t="shared" si="124"/>
        <v>2494.5500000000002</v>
      </c>
      <c r="DC1368">
        <f t="shared" si="125"/>
        <v>0</v>
      </c>
    </row>
    <row r="1369" spans="1:107">
      <c r="A1369">
        <f>ROW(Source!A1533)</f>
        <v>1533</v>
      </c>
      <c r="B1369">
        <v>33525518</v>
      </c>
      <c r="C1369">
        <v>33620123</v>
      </c>
      <c r="D1369">
        <v>29174913</v>
      </c>
      <c r="E1369">
        <v>1</v>
      </c>
      <c r="F1369">
        <v>1</v>
      </c>
      <c r="G1369">
        <v>1</v>
      </c>
      <c r="H1369">
        <v>2</v>
      </c>
      <c r="I1369" t="s">
        <v>606</v>
      </c>
      <c r="J1369" t="s">
        <v>607</v>
      </c>
      <c r="K1369" t="s">
        <v>608</v>
      </c>
      <c r="L1369">
        <v>1368</v>
      </c>
      <c r="N1369">
        <v>1011</v>
      </c>
      <c r="O1369" t="s">
        <v>585</v>
      </c>
      <c r="P1369" t="s">
        <v>585</v>
      </c>
      <c r="Q1369">
        <v>1</v>
      </c>
      <c r="W1369">
        <v>0</v>
      </c>
      <c r="X1369">
        <v>458544584</v>
      </c>
      <c r="Y1369">
        <v>0.03</v>
      </c>
      <c r="AA1369">
        <v>0</v>
      </c>
      <c r="AB1369">
        <v>908.31</v>
      </c>
      <c r="AC1369">
        <v>367.72</v>
      </c>
      <c r="AD1369">
        <v>0</v>
      </c>
      <c r="AE1369">
        <v>0</v>
      </c>
      <c r="AF1369">
        <v>87.17</v>
      </c>
      <c r="AG1369">
        <v>11.6</v>
      </c>
      <c r="AH1369">
        <v>0</v>
      </c>
      <c r="AI1369">
        <v>1</v>
      </c>
      <c r="AJ1369">
        <v>10.42</v>
      </c>
      <c r="AK1369">
        <v>31.7</v>
      </c>
      <c r="AL1369">
        <v>1</v>
      </c>
      <c r="AN1369">
        <v>0</v>
      </c>
      <c r="AO1369">
        <v>1</v>
      </c>
      <c r="AP1369">
        <v>0</v>
      </c>
      <c r="AQ1369">
        <v>0</v>
      </c>
      <c r="AR1369">
        <v>0</v>
      </c>
      <c r="AS1369" t="s">
        <v>3</v>
      </c>
      <c r="AT1369">
        <v>0.03</v>
      </c>
      <c r="AU1369" t="s">
        <v>3</v>
      </c>
      <c r="AV1369">
        <v>0</v>
      </c>
      <c r="AW1369">
        <v>2</v>
      </c>
      <c r="AX1369">
        <v>33620130</v>
      </c>
      <c r="AY1369">
        <v>1</v>
      </c>
      <c r="AZ1369">
        <v>0</v>
      </c>
      <c r="BA1369">
        <v>1355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X1369">
        <f>Y1369*Source!I1533</f>
        <v>9.0690000000000007E-3</v>
      </c>
      <c r="CY1369">
        <f>AB1369</f>
        <v>908.31</v>
      </c>
      <c r="CZ1369">
        <f>AF1369</f>
        <v>87.17</v>
      </c>
      <c r="DA1369">
        <f>AJ1369</f>
        <v>10.42</v>
      </c>
      <c r="DB1369">
        <f t="shared" si="124"/>
        <v>2.62</v>
      </c>
      <c r="DC1369">
        <f t="shared" si="125"/>
        <v>0.35</v>
      </c>
    </row>
    <row r="1370" spans="1:107">
      <c r="A1370">
        <f>ROW(Source!A1533)</f>
        <v>1533</v>
      </c>
      <c r="B1370">
        <v>33525518</v>
      </c>
      <c r="C1370">
        <v>33620123</v>
      </c>
      <c r="D1370">
        <v>29111241</v>
      </c>
      <c r="E1370">
        <v>1</v>
      </c>
      <c r="F1370">
        <v>1</v>
      </c>
      <c r="G1370">
        <v>1</v>
      </c>
      <c r="H1370">
        <v>3</v>
      </c>
      <c r="I1370" t="s">
        <v>667</v>
      </c>
      <c r="J1370" t="s">
        <v>668</v>
      </c>
      <c r="K1370" t="s">
        <v>669</v>
      </c>
      <c r="L1370">
        <v>1346</v>
      </c>
      <c r="N1370">
        <v>1009</v>
      </c>
      <c r="O1370" t="s">
        <v>191</v>
      </c>
      <c r="P1370" t="s">
        <v>191</v>
      </c>
      <c r="Q1370">
        <v>1</v>
      </c>
      <c r="W1370">
        <v>0</v>
      </c>
      <c r="X1370">
        <v>1781035667</v>
      </c>
      <c r="Y1370">
        <v>5.15</v>
      </c>
      <c r="AA1370">
        <v>167.08</v>
      </c>
      <c r="AB1370">
        <v>0</v>
      </c>
      <c r="AC1370">
        <v>0</v>
      </c>
      <c r="AD1370">
        <v>0</v>
      </c>
      <c r="AE1370">
        <v>8.35</v>
      </c>
      <c r="AF1370">
        <v>0</v>
      </c>
      <c r="AG1370">
        <v>0</v>
      </c>
      <c r="AH1370">
        <v>0</v>
      </c>
      <c r="AI1370">
        <v>20.010000000000002</v>
      </c>
      <c r="AJ1370">
        <v>1</v>
      </c>
      <c r="AK1370">
        <v>1</v>
      </c>
      <c r="AL1370">
        <v>1</v>
      </c>
      <c r="AN1370">
        <v>0</v>
      </c>
      <c r="AO1370">
        <v>1</v>
      </c>
      <c r="AP1370">
        <v>0</v>
      </c>
      <c r="AQ1370">
        <v>0</v>
      </c>
      <c r="AR1370">
        <v>0</v>
      </c>
      <c r="AS1370" t="s">
        <v>3</v>
      </c>
      <c r="AT1370">
        <v>5.15</v>
      </c>
      <c r="AU1370" t="s">
        <v>3</v>
      </c>
      <c r="AV1370">
        <v>0</v>
      </c>
      <c r="AW1370">
        <v>2</v>
      </c>
      <c r="AX1370">
        <v>33620131</v>
      </c>
      <c r="AY1370">
        <v>1</v>
      </c>
      <c r="AZ1370">
        <v>0</v>
      </c>
      <c r="BA1370">
        <v>1356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X1370">
        <f>Y1370*Source!I1533</f>
        <v>1.5568450000000003</v>
      </c>
      <c r="CY1370">
        <f>AA1370</f>
        <v>167.08</v>
      </c>
      <c r="CZ1370">
        <f>AE1370</f>
        <v>8.35</v>
      </c>
      <c r="DA1370">
        <f>AI1370</f>
        <v>20.010000000000002</v>
      </c>
      <c r="DB1370">
        <f t="shared" si="124"/>
        <v>43</v>
      </c>
      <c r="DC1370">
        <f t="shared" si="125"/>
        <v>0</v>
      </c>
    </row>
    <row r="1371" spans="1:107">
      <c r="A1371">
        <f>ROW(Source!A1533)</f>
        <v>1533</v>
      </c>
      <c r="B1371">
        <v>33525518</v>
      </c>
      <c r="C1371">
        <v>33620123</v>
      </c>
      <c r="D1371">
        <v>29110997</v>
      </c>
      <c r="E1371">
        <v>1</v>
      </c>
      <c r="F1371">
        <v>1</v>
      </c>
      <c r="G1371">
        <v>1</v>
      </c>
      <c r="H1371">
        <v>3</v>
      </c>
      <c r="I1371" t="s">
        <v>670</v>
      </c>
      <c r="J1371" t="s">
        <v>671</v>
      </c>
      <c r="K1371" t="s">
        <v>672</v>
      </c>
      <c r="L1371">
        <v>1301</v>
      </c>
      <c r="N1371">
        <v>1003</v>
      </c>
      <c r="O1371" t="s">
        <v>174</v>
      </c>
      <c r="P1371" t="s">
        <v>174</v>
      </c>
      <c r="Q1371">
        <v>1</v>
      </c>
      <c r="W1371">
        <v>0</v>
      </c>
      <c r="X1371">
        <v>1996222970</v>
      </c>
      <c r="Y1371">
        <v>101</v>
      </c>
      <c r="AA1371">
        <v>27.92</v>
      </c>
      <c r="AB1371">
        <v>0</v>
      </c>
      <c r="AC1371">
        <v>0</v>
      </c>
      <c r="AD1371">
        <v>0</v>
      </c>
      <c r="AE1371">
        <v>12.3</v>
      </c>
      <c r="AF1371">
        <v>0</v>
      </c>
      <c r="AG1371">
        <v>0</v>
      </c>
      <c r="AH1371">
        <v>0</v>
      </c>
      <c r="AI1371">
        <v>2.27</v>
      </c>
      <c r="AJ1371">
        <v>1</v>
      </c>
      <c r="AK1371">
        <v>1</v>
      </c>
      <c r="AL1371">
        <v>1</v>
      </c>
      <c r="AN1371">
        <v>0</v>
      </c>
      <c r="AO1371">
        <v>1</v>
      </c>
      <c r="AP1371">
        <v>0</v>
      </c>
      <c r="AQ1371">
        <v>0</v>
      </c>
      <c r="AR1371">
        <v>0</v>
      </c>
      <c r="AS1371" t="s">
        <v>3</v>
      </c>
      <c r="AT1371">
        <v>101</v>
      </c>
      <c r="AU1371" t="s">
        <v>3</v>
      </c>
      <c r="AV1371">
        <v>0</v>
      </c>
      <c r="AW1371">
        <v>2</v>
      </c>
      <c r="AX1371">
        <v>33620132</v>
      </c>
      <c r="AY1371">
        <v>1</v>
      </c>
      <c r="AZ1371">
        <v>0</v>
      </c>
      <c r="BA1371">
        <v>1357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X1371">
        <f>Y1371*Source!I1533</f>
        <v>30.532300000000003</v>
      </c>
      <c r="CY1371">
        <f>AA1371</f>
        <v>27.92</v>
      </c>
      <c r="CZ1371">
        <f>AE1371</f>
        <v>12.3</v>
      </c>
      <c r="DA1371">
        <f>AI1371</f>
        <v>2.27</v>
      </c>
      <c r="DB1371">
        <f t="shared" si="124"/>
        <v>1242.3</v>
      </c>
      <c r="DC1371">
        <f t="shared" si="125"/>
        <v>0</v>
      </c>
    </row>
    <row r="1372" spans="1:107">
      <c r="A1372">
        <f>ROW(Source!A1534)</f>
        <v>1534</v>
      </c>
      <c r="B1372">
        <v>33525518</v>
      </c>
      <c r="C1372">
        <v>33620134</v>
      </c>
      <c r="D1372">
        <v>18411117</v>
      </c>
      <c r="E1372">
        <v>1</v>
      </c>
      <c r="F1372">
        <v>1</v>
      </c>
      <c r="G1372">
        <v>1</v>
      </c>
      <c r="H1372">
        <v>1</v>
      </c>
      <c r="I1372" t="s">
        <v>806</v>
      </c>
      <c r="J1372" t="s">
        <v>3</v>
      </c>
      <c r="K1372" t="s">
        <v>807</v>
      </c>
      <c r="L1372">
        <v>1369</v>
      </c>
      <c r="N1372">
        <v>1013</v>
      </c>
      <c r="O1372" t="s">
        <v>579</v>
      </c>
      <c r="P1372" t="s">
        <v>579</v>
      </c>
      <c r="Q1372">
        <v>1</v>
      </c>
      <c r="W1372">
        <v>0</v>
      </c>
      <c r="X1372">
        <v>-1739886638</v>
      </c>
      <c r="Y1372">
        <v>16.32</v>
      </c>
      <c r="AA1372">
        <v>0</v>
      </c>
      <c r="AB1372">
        <v>0</v>
      </c>
      <c r="AC1372">
        <v>0</v>
      </c>
      <c r="AD1372">
        <v>273.5</v>
      </c>
      <c r="AE1372">
        <v>0</v>
      </c>
      <c r="AF1372">
        <v>0</v>
      </c>
      <c r="AG1372">
        <v>0</v>
      </c>
      <c r="AH1372">
        <v>273.5</v>
      </c>
      <c r="AI1372">
        <v>1</v>
      </c>
      <c r="AJ1372">
        <v>1</v>
      </c>
      <c r="AK1372">
        <v>1</v>
      </c>
      <c r="AL1372">
        <v>1</v>
      </c>
      <c r="AN1372">
        <v>0</v>
      </c>
      <c r="AO1372">
        <v>1</v>
      </c>
      <c r="AP1372">
        <v>0</v>
      </c>
      <c r="AQ1372">
        <v>0</v>
      </c>
      <c r="AR1372">
        <v>0</v>
      </c>
      <c r="AS1372" t="s">
        <v>3</v>
      </c>
      <c r="AT1372">
        <v>16.32</v>
      </c>
      <c r="AU1372" t="s">
        <v>3</v>
      </c>
      <c r="AV1372">
        <v>1</v>
      </c>
      <c r="AW1372">
        <v>2</v>
      </c>
      <c r="AX1372">
        <v>33620141</v>
      </c>
      <c r="AY1372">
        <v>1</v>
      </c>
      <c r="AZ1372">
        <v>0</v>
      </c>
      <c r="BA1372">
        <v>1358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X1372">
        <f>Y1372*Source!I1534</f>
        <v>12.171456000000001</v>
      </c>
      <c r="CY1372">
        <f>AD1372</f>
        <v>273.5</v>
      </c>
      <c r="CZ1372">
        <f>AH1372</f>
        <v>273.5</v>
      </c>
      <c r="DA1372">
        <f>AL1372</f>
        <v>1</v>
      </c>
      <c r="DB1372">
        <f t="shared" si="124"/>
        <v>4463.5200000000004</v>
      </c>
      <c r="DC1372">
        <f t="shared" si="125"/>
        <v>0</v>
      </c>
    </row>
    <row r="1373" spans="1:107">
      <c r="A1373">
        <f>ROW(Source!A1534)</f>
        <v>1534</v>
      </c>
      <c r="B1373">
        <v>33525518</v>
      </c>
      <c r="C1373">
        <v>33620134</v>
      </c>
      <c r="D1373">
        <v>121548</v>
      </c>
      <c r="E1373">
        <v>1</v>
      </c>
      <c r="F1373">
        <v>1</v>
      </c>
      <c r="G1373">
        <v>1</v>
      </c>
      <c r="H1373">
        <v>1</v>
      </c>
      <c r="I1373" t="s">
        <v>30</v>
      </c>
      <c r="J1373" t="s">
        <v>3</v>
      </c>
      <c r="K1373" t="s">
        <v>580</v>
      </c>
      <c r="L1373">
        <v>608254</v>
      </c>
      <c r="N1373">
        <v>1013</v>
      </c>
      <c r="O1373" t="s">
        <v>581</v>
      </c>
      <c r="P1373" t="s">
        <v>581</v>
      </c>
      <c r="Q1373">
        <v>1</v>
      </c>
      <c r="W1373">
        <v>0</v>
      </c>
      <c r="X1373">
        <v>-185737400</v>
      </c>
      <c r="Y1373">
        <v>0.01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1</v>
      </c>
      <c r="AJ1373">
        <v>1</v>
      </c>
      <c r="AK1373">
        <v>1</v>
      </c>
      <c r="AL1373">
        <v>1</v>
      </c>
      <c r="AN1373">
        <v>0</v>
      </c>
      <c r="AO1373">
        <v>1</v>
      </c>
      <c r="AP1373">
        <v>0</v>
      </c>
      <c r="AQ1373">
        <v>0</v>
      </c>
      <c r="AR1373">
        <v>0</v>
      </c>
      <c r="AS1373" t="s">
        <v>3</v>
      </c>
      <c r="AT1373">
        <v>0.01</v>
      </c>
      <c r="AU1373" t="s">
        <v>3</v>
      </c>
      <c r="AV1373">
        <v>2</v>
      </c>
      <c r="AW1373">
        <v>2</v>
      </c>
      <c r="AX1373">
        <v>33620142</v>
      </c>
      <c r="AY1373">
        <v>1</v>
      </c>
      <c r="AZ1373">
        <v>0</v>
      </c>
      <c r="BA1373">
        <v>1359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X1373">
        <f>Y1373*Source!I1534</f>
        <v>7.4580000000000002E-3</v>
      </c>
      <c r="CY1373">
        <f>AD1373</f>
        <v>0</v>
      </c>
      <c r="CZ1373">
        <f>AH1373</f>
        <v>0</v>
      </c>
      <c r="DA1373">
        <f>AL1373</f>
        <v>1</v>
      </c>
      <c r="DB1373">
        <f t="shared" si="124"/>
        <v>0</v>
      </c>
      <c r="DC1373">
        <f t="shared" si="125"/>
        <v>0</v>
      </c>
    </row>
    <row r="1374" spans="1:107">
      <c r="A1374">
        <f>ROW(Source!A1534)</f>
        <v>1534</v>
      </c>
      <c r="B1374">
        <v>33525518</v>
      </c>
      <c r="C1374">
        <v>33620134</v>
      </c>
      <c r="D1374">
        <v>29172556</v>
      </c>
      <c r="E1374">
        <v>1</v>
      </c>
      <c r="F1374">
        <v>1</v>
      </c>
      <c r="G1374">
        <v>1</v>
      </c>
      <c r="H1374">
        <v>2</v>
      </c>
      <c r="I1374" t="s">
        <v>582</v>
      </c>
      <c r="J1374" t="s">
        <v>583</v>
      </c>
      <c r="K1374" t="s">
        <v>584</v>
      </c>
      <c r="L1374">
        <v>1368</v>
      </c>
      <c r="N1374">
        <v>1011</v>
      </c>
      <c r="O1374" t="s">
        <v>585</v>
      </c>
      <c r="P1374" t="s">
        <v>585</v>
      </c>
      <c r="Q1374">
        <v>1</v>
      </c>
      <c r="W1374">
        <v>0</v>
      </c>
      <c r="X1374">
        <v>-1302720870</v>
      </c>
      <c r="Y1374">
        <v>0.01</v>
      </c>
      <c r="AA1374">
        <v>0</v>
      </c>
      <c r="AB1374">
        <v>445.46</v>
      </c>
      <c r="AC1374">
        <v>427.95</v>
      </c>
      <c r="AD1374">
        <v>0</v>
      </c>
      <c r="AE1374">
        <v>0</v>
      </c>
      <c r="AF1374">
        <v>31.26</v>
      </c>
      <c r="AG1374">
        <v>13.5</v>
      </c>
      <c r="AH1374">
        <v>0</v>
      </c>
      <c r="AI1374">
        <v>1</v>
      </c>
      <c r="AJ1374">
        <v>14.25</v>
      </c>
      <c r="AK1374">
        <v>31.7</v>
      </c>
      <c r="AL1374">
        <v>1</v>
      </c>
      <c r="AN1374">
        <v>0</v>
      </c>
      <c r="AO1374">
        <v>1</v>
      </c>
      <c r="AP1374">
        <v>0</v>
      </c>
      <c r="AQ1374">
        <v>0</v>
      </c>
      <c r="AR1374">
        <v>0</v>
      </c>
      <c r="AS1374" t="s">
        <v>3</v>
      </c>
      <c r="AT1374">
        <v>0.01</v>
      </c>
      <c r="AU1374" t="s">
        <v>3</v>
      </c>
      <c r="AV1374">
        <v>0</v>
      </c>
      <c r="AW1374">
        <v>2</v>
      </c>
      <c r="AX1374">
        <v>33620143</v>
      </c>
      <c r="AY1374">
        <v>1</v>
      </c>
      <c r="AZ1374">
        <v>0</v>
      </c>
      <c r="BA1374">
        <v>1360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X1374">
        <f>Y1374*Source!I1534</f>
        <v>7.4580000000000002E-3</v>
      </c>
      <c r="CY1374">
        <f>AB1374</f>
        <v>445.46</v>
      </c>
      <c r="CZ1374">
        <f>AF1374</f>
        <v>31.26</v>
      </c>
      <c r="DA1374">
        <f>AJ1374</f>
        <v>14.25</v>
      </c>
      <c r="DB1374">
        <f t="shared" si="124"/>
        <v>0.31</v>
      </c>
      <c r="DC1374">
        <f t="shared" si="125"/>
        <v>0.14000000000000001</v>
      </c>
    </row>
    <row r="1375" spans="1:107">
      <c r="A1375">
        <f>ROW(Source!A1534)</f>
        <v>1534</v>
      </c>
      <c r="B1375">
        <v>33525518</v>
      </c>
      <c r="C1375">
        <v>33620134</v>
      </c>
      <c r="D1375">
        <v>29174913</v>
      </c>
      <c r="E1375">
        <v>1</v>
      </c>
      <c r="F1375">
        <v>1</v>
      </c>
      <c r="G1375">
        <v>1</v>
      </c>
      <c r="H1375">
        <v>2</v>
      </c>
      <c r="I1375" t="s">
        <v>606</v>
      </c>
      <c r="J1375" t="s">
        <v>607</v>
      </c>
      <c r="K1375" t="s">
        <v>608</v>
      </c>
      <c r="L1375">
        <v>1368</v>
      </c>
      <c r="N1375">
        <v>1011</v>
      </c>
      <c r="O1375" t="s">
        <v>585</v>
      </c>
      <c r="P1375" t="s">
        <v>585</v>
      </c>
      <c r="Q1375">
        <v>1</v>
      </c>
      <c r="W1375">
        <v>0</v>
      </c>
      <c r="X1375">
        <v>458544584</v>
      </c>
      <c r="Y1375">
        <v>0.02</v>
      </c>
      <c r="AA1375">
        <v>0</v>
      </c>
      <c r="AB1375">
        <v>908.31</v>
      </c>
      <c r="AC1375">
        <v>367.72</v>
      </c>
      <c r="AD1375">
        <v>0</v>
      </c>
      <c r="AE1375">
        <v>0</v>
      </c>
      <c r="AF1375">
        <v>87.17</v>
      </c>
      <c r="AG1375">
        <v>11.6</v>
      </c>
      <c r="AH1375">
        <v>0</v>
      </c>
      <c r="AI1375">
        <v>1</v>
      </c>
      <c r="AJ1375">
        <v>10.42</v>
      </c>
      <c r="AK1375">
        <v>31.7</v>
      </c>
      <c r="AL1375">
        <v>1</v>
      </c>
      <c r="AN1375">
        <v>0</v>
      </c>
      <c r="AO1375">
        <v>1</v>
      </c>
      <c r="AP1375">
        <v>0</v>
      </c>
      <c r="AQ1375">
        <v>0</v>
      </c>
      <c r="AR1375">
        <v>0</v>
      </c>
      <c r="AS1375" t="s">
        <v>3</v>
      </c>
      <c r="AT1375">
        <v>0.02</v>
      </c>
      <c r="AU1375" t="s">
        <v>3</v>
      </c>
      <c r="AV1375">
        <v>0</v>
      </c>
      <c r="AW1375">
        <v>2</v>
      </c>
      <c r="AX1375">
        <v>33620144</v>
      </c>
      <c r="AY1375">
        <v>1</v>
      </c>
      <c r="AZ1375">
        <v>0</v>
      </c>
      <c r="BA1375">
        <v>1361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X1375">
        <f>Y1375*Source!I1534</f>
        <v>1.4916E-2</v>
      </c>
      <c r="CY1375">
        <f>AB1375</f>
        <v>908.31</v>
      </c>
      <c r="CZ1375">
        <f>AF1375</f>
        <v>87.17</v>
      </c>
      <c r="DA1375">
        <f>AJ1375</f>
        <v>10.42</v>
      </c>
      <c r="DB1375">
        <f t="shared" si="124"/>
        <v>1.74</v>
      </c>
      <c r="DC1375">
        <f t="shared" si="125"/>
        <v>0.23</v>
      </c>
    </row>
    <row r="1376" spans="1:107">
      <c r="A1376">
        <f>ROW(Source!A1534)</f>
        <v>1534</v>
      </c>
      <c r="B1376">
        <v>33525518</v>
      </c>
      <c r="C1376">
        <v>33620134</v>
      </c>
      <c r="D1376">
        <v>29107800</v>
      </c>
      <c r="E1376">
        <v>1</v>
      </c>
      <c r="F1376">
        <v>1</v>
      </c>
      <c r="G1376">
        <v>1</v>
      </c>
      <c r="H1376">
        <v>3</v>
      </c>
      <c r="I1376" t="s">
        <v>620</v>
      </c>
      <c r="J1376" t="s">
        <v>621</v>
      </c>
      <c r="K1376" t="s">
        <v>622</v>
      </c>
      <c r="L1376">
        <v>1346</v>
      </c>
      <c r="N1376">
        <v>1009</v>
      </c>
      <c r="O1376" t="s">
        <v>191</v>
      </c>
      <c r="P1376" t="s">
        <v>191</v>
      </c>
      <c r="Q1376">
        <v>1</v>
      </c>
      <c r="W1376">
        <v>0</v>
      </c>
      <c r="X1376">
        <v>-1570619850</v>
      </c>
      <c r="Y1376">
        <v>0.2</v>
      </c>
      <c r="AA1376">
        <v>46.61</v>
      </c>
      <c r="AB1376">
        <v>0</v>
      </c>
      <c r="AC1376">
        <v>0</v>
      </c>
      <c r="AD1376">
        <v>0</v>
      </c>
      <c r="AE1376">
        <v>1.81</v>
      </c>
      <c r="AF1376">
        <v>0</v>
      </c>
      <c r="AG1376">
        <v>0</v>
      </c>
      <c r="AH1376">
        <v>0</v>
      </c>
      <c r="AI1376">
        <v>25.75</v>
      </c>
      <c r="AJ1376">
        <v>1</v>
      </c>
      <c r="AK1376">
        <v>1</v>
      </c>
      <c r="AL1376">
        <v>1</v>
      </c>
      <c r="AN1376">
        <v>0</v>
      </c>
      <c r="AO1376">
        <v>1</v>
      </c>
      <c r="AP1376">
        <v>0</v>
      </c>
      <c r="AQ1376">
        <v>0</v>
      </c>
      <c r="AR1376">
        <v>0</v>
      </c>
      <c r="AS1376" t="s">
        <v>3</v>
      </c>
      <c r="AT1376">
        <v>0.2</v>
      </c>
      <c r="AU1376" t="s">
        <v>3</v>
      </c>
      <c r="AV1376">
        <v>0</v>
      </c>
      <c r="AW1376">
        <v>2</v>
      </c>
      <c r="AX1376">
        <v>33620145</v>
      </c>
      <c r="AY1376">
        <v>1</v>
      </c>
      <c r="AZ1376">
        <v>0</v>
      </c>
      <c r="BA1376">
        <v>1362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X1376">
        <f>Y1376*Source!I1534</f>
        <v>0.14916000000000001</v>
      </c>
      <c r="CY1376">
        <f>AA1376</f>
        <v>46.61</v>
      </c>
      <c r="CZ1376">
        <f>AE1376</f>
        <v>1.81</v>
      </c>
      <c r="DA1376">
        <f>AI1376</f>
        <v>25.75</v>
      </c>
      <c r="DB1376">
        <f t="shared" si="124"/>
        <v>0.36</v>
      </c>
      <c r="DC1376">
        <f t="shared" si="125"/>
        <v>0</v>
      </c>
    </row>
    <row r="1377" spans="1:107">
      <c r="A1377">
        <f>ROW(Source!A1534)</f>
        <v>1534</v>
      </c>
      <c r="B1377">
        <v>33525518</v>
      </c>
      <c r="C1377">
        <v>33620134</v>
      </c>
      <c r="D1377">
        <v>29109265</v>
      </c>
      <c r="E1377">
        <v>1</v>
      </c>
      <c r="F1377">
        <v>1</v>
      </c>
      <c r="G1377">
        <v>1</v>
      </c>
      <c r="H1377">
        <v>3</v>
      </c>
      <c r="I1377" t="s">
        <v>369</v>
      </c>
      <c r="J1377" t="s">
        <v>371</v>
      </c>
      <c r="K1377" t="s">
        <v>370</v>
      </c>
      <c r="L1377">
        <v>1348</v>
      </c>
      <c r="N1377">
        <v>1009</v>
      </c>
      <c r="O1377" t="s">
        <v>28</v>
      </c>
      <c r="P1377" t="s">
        <v>28</v>
      </c>
      <c r="Q1377">
        <v>1000</v>
      </c>
      <c r="W1377">
        <v>0</v>
      </c>
      <c r="X1377">
        <v>-192135928</v>
      </c>
      <c r="Y1377">
        <v>0.02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1</v>
      </c>
      <c r="AJ1377">
        <v>1</v>
      </c>
      <c r="AK1377">
        <v>1</v>
      </c>
      <c r="AL1377">
        <v>1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 t="s">
        <v>3</v>
      </c>
      <c r="AT1377">
        <v>0.02</v>
      </c>
      <c r="AU1377" t="s">
        <v>3</v>
      </c>
      <c r="AV1377">
        <v>0</v>
      </c>
      <c r="AW1377">
        <v>2</v>
      </c>
      <c r="AX1377">
        <v>33620146</v>
      </c>
      <c r="AY1377">
        <v>1</v>
      </c>
      <c r="AZ1377">
        <v>0</v>
      </c>
      <c r="BA1377">
        <v>1363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X1377">
        <f>Y1377*Source!I1534</f>
        <v>1.4916E-2</v>
      </c>
      <c r="CY1377">
        <f>AA1377</f>
        <v>0</v>
      </c>
      <c r="CZ1377">
        <f>AE1377</f>
        <v>0</v>
      </c>
      <c r="DA1377">
        <f>AI1377</f>
        <v>1</v>
      </c>
      <c r="DB1377">
        <f t="shared" si="124"/>
        <v>0</v>
      </c>
      <c r="DC1377">
        <f t="shared" si="125"/>
        <v>0</v>
      </c>
    </row>
    <row r="1378" spans="1:107">
      <c r="A1378">
        <f>ROW(Source!A1536)</f>
        <v>1536</v>
      </c>
      <c r="B1378">
        <v>33525518</v>
      </c>
      <c r="C1378">
        <v>33620148</v>
      </c>
      <c r="D1378">
        <v>18409850</v>
      </c>
      <c r="E1378">
        <v>1</v>
      </c>
      <c r="F1378">
        <v>1</v>
      </c>
      <c r="G1378">
        <v>1</v>
      </c>
      <c r="H1378">
        <v>1</v>
      </c>
      <c r="I1378" t="s">
        <v>673</v>
      </c>
      <c r="J1378" t="s">
        <v>3</v>
      </c>
      <c r="K1378" t="s">
        <v>674</v>
      </c>
      <c r="L1378">
        <v>1369</v>
      </c>
      <c r="N1378">
        <v>1013</v>
      </c>
      <c r="O1378" t="s">
        <v>579</v>
      </c>
      <c r="P1378" t="s">
        <v>579</v>
      </c>
      <c r="Q1378">
        <v>1</v>
      </c>
      <c r="W1378">
        <v>0</v>
      </c>
      <c r="X1378">
        <v>855544366</v>
      </c>
      <c r="Y1378">
        <v>49.36</v>
      </c>
      <c r="AA1378">
        <v>0</v>
      </c>
      <c r="AB1378">
        <v>0</v>
      </c>
      <c r="AC1378">
        <v>0</v>
      </c>
      <c r="AD1378">
        <v>257.86</v>
      </c>
      <c r="AE1378">
        <v>0</v>
      </c>
      <c r="AF1378">
        <v>0</v>
      </c>
      <c r="AG1378">
        <v>0</v>
      </c>
      <c r="AH1378">
        <v>257.86</v>
      </c>
      <c r="AI1378">
        <v>1</v>
      </c>
      <c r="AJ1378">
        <v>1</v>
      </c>
      <c r="AK1378">
        <v>1</v>
      </c>
      <c r="AL1378">
        <v>1</v>
      </c>
      <c r="AN1378">
        <v>0</v>
      </c>
      <c r="AO1378">
        <v>1</v>
      </c>
      <c r="AP1378">
        <v>0</v>
      </c>
      <c r="AQ1378">
        <v>0</v>
      </c>
      <c r="AR1378">
        <v>0</v>
      </c>
      <c r="AS1378" t="s">
        <v>3</v>
      </c>
      <c r="AT1378">
        <v>49.36</v>
      </c>
      <c r="AU1378" t="s">
        <v>3</v>
      </c>
      <c r="AV1378">
        <v>1</v>
      </c>
      <c r="AW1378">
        <v>2</v>
      </c>
      <c r="AX1378">
        <v>33620159</v>
      </c>
      <c r="AY1378">
        <v>1</v>
      </c>
      <c r="AZ1378">
        <v>0</v>
      </c>
      <c r="BA1378">
        <v>1364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X1378">
        <f>Y1378*Source!I1536</f>
        <v>18.924624000000001</v>
      </c>
      <c r="CY1378">
        <f>AD1378</f>
        <v>257.86</v>
      </c>
      <c r="CZ1378">
        <f>AH1378</f>
        <v>257.86</v>
      </c>
      <c r="DA1378">
        <f>AL1378</f>
        <v>1</v>
      </c>
      <c r="DB1378">
        <f t="shared" si="124"/>
        <v>12727.97</v>
      </c>
      <c r="DC1378">
        <f t="shared" si="125"/>
        <v>0</v>
      </c>
    </row>
    <row r="1379" spans="1:107">
      <c r="A1379">
        <f>ROW(Source!A1536)</f>
        <v>1536</v>
      </c>
      <c r="B1379">
        <v>33525518</v>
      </c>
      <c r="C1379">
        <v>33620148</v>
      </c>
      <c r="D1379">
        <v>121548</v>
      </c>
      <c r="E1379">
        <v>1</v>
      </c>
      <c r="F1379">
        <v>1</v>
      </c>
      <c r="G1379">
        <v>1</v>
      </c>
      <c r="H1379">
        <v>1</v>
      </c>
      <c r="I1379" t="s">
        <v>30</v>
      </c>
      <c r="J1379" t="s">
        <v>3</v>
      </c>
      <c r="K1379" t="s">
        <v>580</v>
      </c>
      <c r="L1379">
        <v>608254</v>
      </c>
      <c r="N1379">
        <v>1013</v>
      </c>
      <c r="O1379" t="s">
        <v>581</v>
      </c>
      <c r="P1379" t="s">
        <v>581</v>
      </c>
      <c r="Q1379">
        <v>1</v>
      </c>
      <c r="W1379">
        <v>0</v>
      </c>
      <c r="X1379">
        <v>-185737400</v>
      </c>
      <c r="Y1379">
        <v>0.14000000000000001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1</v>
      </c>
      <c r="AJ1379">
        <v>1</v>
      </c>
      <c r="AK1379">
        <v>1</v>
      </c>
      <c r="AL1379">
        <v>1</v>
      </c>
      <c r="AN1379">
        <v>0</v>
      </c>
      <c r="AO1379">
        <v>1</v>
      </c>
      <c r="AP1379">
        <v>0</v>
      </c>
      <c r="AQ1379">
        <v>0</v>
      </c>
      <c r="AR1379">
        <v>0</v>
      </c>
      <c r="AS1379" t="s">
        <v>3</v>
      </c>
      <c r="AT1379">
        <v>0.14000000000000001</v>
      </c>
      <c r="AU1379" t="s">
        <v>3</v>
      </c>
      <c r="AV1379">
        <v>2</v>
      </c>
      <c r="AW1379">
        <v>2</v>
      </c>
      <c r="AX1379">
        <v>33620160</v>
      </c>
      <c r="AY1379">
        <v>1</v>
      </c>
      <c r="AZ1379">
        <v>0</v>
      </c>
      <c r="BA1379">
        <v>1365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X1379">
        <f>Y1379*Source!I1536</f>
        <v>5.3676000000000008E-2</v>
      </c>
      <c r="CY1379">
        <f>AD1379</f>
        <v>0</v>
      </c>
      <c r="CZ1379">
        <f>AH1379</f>
        <v>0</v>
      </c>
      <c r="DA1379">
        <f>AL1379</f>
        <v>1</v>
      </c>
      <c r="DB1379">
        <f t="shared" si="124"/>
        <v>0</v>
      </c>
      <c r="DC1379">
        <f t="shared" si="125"/>
        <v>0</v>
      </c>
    </row>
    <row r="1380" spans="1:107">
      <c r="A1380">
        <f>ROW(Source!A1536)</f>
        <v>1536</v>
      </c>
      <c r="B1380">
        <v>33525518</v>
      </c>
      <c r="C1380">
        <v>33620148</v>
      </c>
      <c r="D1380">
        <v>29172556</v>
      </c>
      <c r="E1380">
        <v>1</v>
      </c>
      <c r="F1380">
        <v>1</v>
      </c>
      <c r="G1380">
        <v>1</v>
      </c>
      <c r="H1380">
        <v>2</v>
      </c>
      <c r="I1380" t="s">
        <v>582</v>
      </c>
      <c r="J1380" t="s">
        <v>583</v>
      </c>
      <c r="K1380" t="s">
        <v>584</v>
      </c>
      <c r="L1380">
        <v>1368</v>
      </c>
      <c r="N1380">
        <v>1011</v>
      </c>
      <c r="O1380" t="s">
        <v>585</v>
      </c>
      <c r="P1380" t="s">
        <v>585</v>
      </c>
      <c r="Q1380">
        <v>1</v>
      </c>
      <c r="W1380">
        <v>0</v>
      </c>
      <c r="X1380">
        <v>-1302720870</v>
      </c>
      <c r="Y1380">
        <v>0.14000000000000001</v>
      </c>
      <c r="AA1380">
        <v>0</v>
      </c>
      <c r="AB1380">
        <v>445.46</v>
      </c>
      <c r="AC1380">
        <v>427.95</v>
      </c>
      <c r="AD1380">
        <v>0</v>
      </c>
      <c r="AE1380">
        <v>0</v>
      </c>
      <c r="AF1380">
        <v>31.26</v>
      </c>
      <c r="AG1380">
        <v>13.5</v>
      </c>
      <c r="AH1380">
        <v>0</v>
      </c>
      <c r="AI1380">
        <v>1</v>
      </c>
      <c r="AJ1380">
        <v>14.25</v>
      </c>
      <c r="AK1380">
        <v>31.7</v>
      </c>
      <c r="AL1380">
        <v>1</v>
      </c>
      <c r="AN1380">
        <v>0</v>
      </c>
      <c r="AO1380">
        <v>1</v>
      </c>
      <c r="AP1380">
        <v>0</v>
      </c>
      <c r="AQ1380">
        <v>0</v>
      </c>
      <c r="AR1380">
        <v>0</v>
      </c>
      <c r="AS1380" t="s">
        <v>3</v>
      </c>
      <c r="AT1380">
        <v>0.14000000000000001</v>
      </c>
      <c r="AU1380" t="s">
        <v>3</v>
      </c>
      <c r="AV1380">
        <v>0</v>
      </c>
      <c r="AW1380">
        <v>2</v>
      </c>
      <c r="AX1380">
        <v>33620161</v>
      </c>
      <c r="AY1380">
        <v>1</v>
      </c>
      <c r="AZ1380">
        <v>0</v>
      </c>
      <c r="BA1380">
        <v>1366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X1380">
        <f>Y1380*Source!I1536</f>
        <v>5.3676000000000008E-2</v>
      </c>
      <c r="CY1380">
        <f>AB1380</f>
        <v>445.46</v>
      </c>
      <c r="CZ1380">
        <f>AF1380</f>
        <v>31.26</v>
      </c>
      <c r="DA1380">
        <f>AJ1380</f>
        <v>14.25</v>
      </c>
      <c r="DB1380">
        <f t="shared" si="124"/>
        <v>4.38</v>
      </c>
      <c r="DC1380">
        <f t="shared" si="125"/>
        <v>1.89</v>
      </c>
    </row>
    <row r="1381" spans="1:107">
      <c r="A1381">
        <f>ROW(Source!A1536)</f>
        <v>1536</v>
      </c>
      <c r="B1381">
        <v>33525518</v>
      </c>
      <c r="C1381">
        <v>33620148</v>
      </c>
      <c r="D1381">
        <v>29107800</v>
      </c>
      <c r="E1381">
        <v>1</v>
      </c>
      <c r="F1381">
        <v>1</v>
      </c>
      <c r="G1381">
        <v>1</v>
      </c>
      <c r="H1381">
        <v>3</v>
      </c>
      <c r="I1381" t="s">
        <v>620</v>
      </c>
      <c r="J1381" t="s">
        <v>621</v>
      </c>
      <c r="K1381" t="s">
        <v>622</v>
      </c>
      <c r="L1381">
        <v>1346</v>
      </c>
      <c r="N1381">
        <v>1009</v>
      </c>
      <c r="O1381" t="s">
        <v>191</v>
      </c>
      <c r="P1381" t="s">
        <v>191</v>
      </c>
      <c r="Q1381">
        <v>1</v>
      </c>
      <c r="W1381">
        <v>0</v>
      </c>
      <c r="X1381">
        <v>-1570619850</v>
      </c>
      <c r="Y1381">
        <v>0.1</v>
      </c>
      <c r="AA1381">
        <v>46.61</v>
      </c>
      <c r="AB1381">
        <v>0</v>
      </c>
      <c r="AC1381">
        <v>0</v>
      </c>
      <c r="AD1381">
        <v>0</v>
      </c>
      <c r="AE1381">
        <v>1.81</v>
      </c>
      <c r="AF1381">
        <v>0</v>
      </c>
      <c r="AG1381">
        <v>0</v>
      </c>
      <c r="AH1381">
        <v>0</v>
      </c>
      <c r="AI1381">
        <v>25.75</v>
      </c>
      <c r="AJ1381">
        <v>1</v>
      </c>
      <c r="AK1381">
        <v>1</v>
      </c>
      <c r="AL1381">
        <v>1</v>
      </c>
      <c r="AN1381">
        <v>0</v>
      </c>
      <c r="AO1381">
        <v>1</v>
      </c>
      <c r="AP1381">
        <v>0</v>
      </c>
      <c r="AQ1381">
        <v>0</v>
      </c>
      <c r="AR1381">
        <v>0</v>
      </c>
      <c r="AS1381" t="s">
        <v>3</v>
      </c>
      <c r="AT1381">
        <v>0.1</v>
      </c>
      <c r="AU1381" t="s">
        <v>3</v>
      </c>
      <c r="AV1381">
        <v>0</v>
      </c>
      <c r="AW1381">
        <v>2</v>
      </c>
      <c r="AX1381">
        <v>33620162</v>
      </c>
      <c r="AY1381">
        <v>1</v>
      </c>
      <c r="AZ1381">
        <v>0</v>
      </c>
      <c r="BA1381">
        <v>1367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X1381">
        <f>Y1381*Source!I1536</f>
        <v>3.8340000000000006E-2</v>
      </c>
      <c r="CY1381">
        <f t="shared" ref="CY1381:CY1387" si="126">AA1381</f>
        <v>46.61</v>
      </c>
      <c r="CZ1381">
        <f t="shared" ref="CZ1381:CZ1387" si="127">AE1381</f>
        <v>1.81</v>
      </c>
      <c r="DA1381">
        <f t="shared" ref="DA1381:DA1387" si="128">AI1381</f>
        <v>25.75</v>
      </c>
      <c r="DB1381">
        <f t="shared" si="124"/>
        <v>0.18</v>
      </c>
      <c r="DC1381">
        <f t="shared" si="125"/>
        <v>0</v>
      </c>
    </row>
    <row r="1382" spans="1:107">
      <c r="A1382">
        <f>ROW(Source!A1536)</f>
        <v>1536</v>
      </c>
      <c r="B1382">
        <v>33525518</v>
      </c>
      <c r="C1382">
        <v>33620148</v>
      </c>
      <c r="D1382">
        <v>29107777</v>
      </c>
      <c r="E1382">
        <v>1</v>
      </c>
      <c r="F1382">
        <v>1</v>
      </c>
      <c r="G1382">
        <v>1</v>
      </c>
      <c r="H1382">
        <v>3</v>
      </c>
      <c r="I1382" t="s">
        <v>808</v>
      </c>
      <c r="J1382" t="s">
        <v>809</v>
      </c>
      <c r="K1382" t="s">
        <v>810</v>
      </c>
      <c r="L1382">
        <v>1329</v>
      </c>
      <c r="N1382">
        <v>1005</v>
      </c>
      <c r="O1382" t="s">
        <v>811</v>
      </c>
      <c r="P1382" t="s">
        <v>811</v>
      </c>
      <c r="Q1382">
        <v>1000</v>
      </c>
      <c r="W1382">
        <v>0</v>
      </c>
      <c r="X1382">
        <v>555983849</v>
      </c>
      <c r="Y1382">
        <v>1.5E-3</v>
      </c>
      <c r="AA1382">
        <v>106970.12</v>
      </c>
      <c r="AB1382">
        <v>0</v>
      </c>
      <c r="AC1382">
        <v>0</v>
      </c>
      <c r="AD1382">
        <v>0</v>
      </c>
      <c r="AE1382">
        <v>32123.16</v>
      </c>
      <c r="AF1382">
        <v>0</v>
      </c>
      <c r="AG1382">
        <v>0</v>
      </c>
      <c r="AH1382">
        <v>0</v>
      </c>
      <c r="AI1382">
        <v>3.33</v>
      </c>
      <c r="AJ1382">
        <v>1</v>
      </c>
      <c r="AK1382">
        <v>1</v>
      </c>
      <c r="AL1382">
        <v>1</v>
      </c>
      <c r="AN1382">
        <v>0</v>
      </c>
      <c r="AO1382">
        <v>1</v>
      </c>
      <c r="AP1382">
        <v>0</v>
      </c>
      <c r="AQ1382">
        <v>0</v>
      </c>
      <c r="AR1382">
        <v>0</v>
      </c>
      <c r="AS1382" t="s">
        <v>3</v>
      </c>
      <c r="AT1382">
        <v>1.5E-3</v>
      </c>
      <c r="AU1382" t="s">
        <v>3</v>
      </c>
      <c r="AV1382">
        <v>0</v>
      </c>
      <c r="AW1382">
        <v>2</v>
      </c>
      <c r="AX1382">
        <v>33620163</v>
      </c>
      <c r="AY1382">
        <v>1</v>
      </c>
      <c r="AZ1382">
        <v>0</v>
      </c>
      <c r="BA1382">
        <v>1368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X1382">
        <f>Y1382*Source!I1536</f>
        <v>5.7510000000000005E-4</v>
      </c>
      <c r="CY1382">
        <f t="shared" si="126"/>
        <v>106970.12</v>
      </c>
      <c r="CZ1382">
        <f t="shared" si="127"/>
        <v>32123.16</v>
      </c>
      <c r="DA1382">
        <f t="shared" si="128"/>
        <v>3.33</v>
      </c>
      <c r="DB1382">
        <f t="shared" si="124"/>
        <v>48.18</v>
      </c>
      <c r="DC1382">
        <f t="shared" si="125"/>
        <v>0</v>
      </c>
    </row>
    <row r="1383" spans="1:107">
      <c r="A1383">
        <f>ROW(Source!A1536)</f>
        <v>1536</v>
      </c>
      <c r="B1383">
        <v>33525518</v>
      </c>
      <c r="C1383">
        <v>33620148</v>
      </c>
      <c r="D1383">
        <v>29109354</v>
      </c>
      <c r="E1383">
        <v>1</v>
      </c>
      <c r="F1383">
        <v>1</v>
      </c>
      <c r="G1383">
        <v>1</v>
      </c>
      <c r="H1383">
        <v>3</v>
      </c>
      <c r="I1383" t="s">
        <v>493</v>
      </c>
      <c r="J1383" t="s">
        <v>495</v>
      </c>
      <c r="K1383" t="s">
        <v>494</v>
      </c>
      <c r="L1383">
        <v>1346</v>
      </c>
      <c r="N1383">
        <v>1009</v>
      </c>
      <c r="O1383" t="s">
        <v>191</v>
      </c>
      <c r="P1383" t="s">
        <v>191</v>
      </c>
      <c r="Q1383">
        <v>1</v>
      </c>
      <c r="W1383">
        <v>0</v>
      </c>
      <c r="X1383">
        <v>-882693383</v>
      </c>
      <c r="Y1383">
        <v>10.3</v>
      </c>
      <c r="AA1383">
        <v>60.74</v>
      </c>
      <c r="AB1383">
        <v>0</v>
      </c>
      <c r="AC1383">
        <v>0</v>
      </c>
      <c r="AD1383">
        <v>0</v>
      </c>
      <c r="AE1383">
        <v>46.72</v>
      </c>
      <c r="AF1383">
        <v>0</v>
      </c>
      <c r="AG1383">
        <v>0</v>
      </c>
      <c r="AH1383">
        <v>0</v>
      </c>
      <c r="AI1383">
        <v>1.3</v>
      </c>
      <c r="AJ1383">
        <v>1</v>
      </c>
      <c r="AK1383">
        <v>1</v>
      </c>
      <c r="AL1383">
        <v>1</v>
      </c>
      <c r="AN1383">
        <v>0</v>
      </c>
      <c r="AO1383">
        <v>1</v>
      </c>
      <c r="AP1383">
        <v>0</v>
      </c>
      <c r="AQ1383">
        <v>0</v>
      </c>
      <c r="AR1383">
        <v>0</v>
      </c>
      <c r="AS1383" t="s">
        <v>3</v>
      </c>
      <c r="AT1383">
        <v>10.3</v>
      </c>
      <c r="AU1383" t="s">
        <v>3</v>
      </c>
      <c r="AV1383">
        <v>0</v>
      </c>
      <c r="AW1383">
        <v>2</v>
      </c>
      <c r="AX1383">
        <v>33620164</v>
      </c>
      <c r="AY1383">
        <v>1</v>
      </c>
      <c r="AZ1383">
        <v>0</v>
      </c>
      <c r="BA1383">
        <v>1369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X1383">
        <f>Y1383*Source!I1536</f>
        <v>3.9490200000000004</v>
      </c>
      <c r="CY1383">
        <f t="shared" si="126"/>
        <v>60.74</v>
      </c>
      <c r="CZ1383">
        <f t="shared" si="127"/>
        <v>46.72</v>
      </c>
      <c r="DA1383">
        <f t="shared" si="128"/>
        <v>1.3</v>
      </c>
      <c r="DB1383">
        <f t="shared" si="124"/>
        <v>481.22</v>
      </c>
      <c r="DC1383">
        <f t="shared" si="125"/>
        <v>0</v>
      </c>
    </row>
    <row r="1384" spans="1:107">
      <c r="A1384">
        <f>ROW(Source!A1536)</f>
        <v>1536</v>
      </c>
      <c r="B1384">
        <v>33525518</v>
      </c>
      <c r="C1384">
        <v>33620148</v>
      </c>
      <c r="D1384">
        <v>29109414</v>
      </c>
      <c r="E1384">
        <v>1</v>
      </c>
      <c r="F1384">
        <v>1</v>
      </c>
      <c r="G1384">
        <v>1</v>
      </c>
      <c r="H1384">
        <v>3</v>
      </c>
      <c r="I1384" t="s">
        <v>489</v>
      </c>
      <c r="J1384" t="s">
        <v>491</v>
      </c>
      <c r="K1384" t="s">
        <v>490</v>
      </c>
      <c r="L1384">
        <v>1346</v>
      </c>
      <c r="N1384">
        <v>1009</v>
      </c>
      <c r="O1384" t="s">
        <v>191</v>
      </c>
      <c r="P1384" t="s">
        <v>191</v>
      </c>
      <c r="Q1384">
        <v>1</v>
      </c>
      <c r="W1384">
        <v>0</v>
      </c>
      <c r="X1384">
        <v>1092262719</v>
      </c>
      <c r="Y1384">
        <v>360.5</v>
      </c>
      <c r="AA1384">
        <v>9.8800000000000008</v>
      </c>
      <c r="AB1384">
        <v>0</v>
      </c>
      <c r="AC1384">
        <v>0</v>
      </c>
      <c r="AD1384">
        <v>0</v>
      </c>
      <c r="AE1384">
        <v>1.58</v>
      </c>
      <c r="AF1384">
        <v>0</v>
      </c>
      <c r="AG1384">
        <v>0</v>
      </c>
      <c r="AH1384">
        <v>0</v>
      </c>
      <c r="AI1384">
        <v>6.25</v>
      </c>
      <c r="AJ1384">
        <v>1</v>
      </c>
      <c r="AK1384">
        <v>1</v>
      </c>
      <c r="AL1384">
        <v>1</v>
      </c>
      <c r="AN1384">
        <v>0</v>
      </c>
      <c r="AO1384">
        <v>1</v>
      </c>
      <c r="AP1384">
        <v>0</v>
      </c>
      <c r="AQ1384">
        <v>0</v>
      </c>
      <c r="AR1384">
        <v>0</v>
      </c>
      <c r="AS1384" t="s">
        <v>3</v>
      </c>
      <c r="AT1384">
        <v>360.5</v>
      </c>
      <c r="AU1384" t="s">
        <v>3</v>
      </c>
      <c r="AV1384">
        <v>0</v>
      </c>
      <c r="AW1384">
        <v>2</v>
      </c>
      <c r="AX1384">
        <v>33620165</v>
      </c>
      <c r="AY1384">
        <v>1</v>
      </c>
      <c r="AZ1384">
        <v>0</v>
      </c>
      <c r="BA1384">
        <v>1370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X1384">
        <f>Y1384*Source!I1536</f>
        <v>138.2157</v>
      </c>
      <c r="CY1384">
        <f t="shared" si="126"/>
        <v>9.8800000000000008</v>
      </c>
      <c r="CZ1384">
        <f t="shared" si="127"/>
        <v>1.58</v>
      </c>
      <c r="DA1384">
        <f t="shared" si="128"/>
        <v>6.25</v>
      </c>
      <c r="DB1384">
        <f t="shared" si="124"/>
        <v>569.59</v>
      </c>
      <c r="DC1384">
        <f t="shared" si="125"/>
        <v>0</v>
      </c>
    </row>
    <row r="1385" spans="1:107">
      <c r="A1385">
        <f>ROW(Source!A1536)</f>
        <v>1536</v>
      </c>
      <c r="B1385">
        <v>33525518</v>
      </c>
      <c r="C1385">
        <v>33620148</v>
      </c>
      <c r="D1385">
        <v>29109782</v>
      </c>
      <c r="E1385">
        <v>1</v>
      </c>
      <c r="F1385">
        <v>1</v>
      </c>
      <c r="G1385">
        <v>1</v>
      </c>
      <c r="H1385">
        <v>3</v>
      </c>
      <c r="I1385" t="s">
        <v>684</v>
      </c>
      <c r="J1385" t="s">
        <v>685</v>
      </c>
      <c r="K1385" t="s">
        <v>686</v>
      </c>
      <c r="L1385">
        <v>1346</v>
      </c>
      <c r="N1385">
        <v>1009</v>
      </c>
      <c r="O1385" t="s">
        <v>191</v>
      </c>
      <c r="P1385" t="s">
        <v>191</v>
      </c>
      <c r="Q1385">
        <v>1</v>
      </c>
      <c r="W1385">
        <v>0</v>
      </c>
      <c r="X1385">
        <v>-71279152</v>
      </c>
      <c r="Y1385">
        <v>31</v>
      </c>
      <c r="AA1385">
        <v>16.309999999999999</v>
      </c>
      <c r="AB1385">
        <v>0</v>
      </c>
      <c r="AC1385">
        <v>0</v>
      </c>
      <c r="AD1385">
        <v>0</v>
      </c>
      <c r="AE1385">
        <v>4.3600000000000003</v>
      </c>
      <c r="AF1385">
        <v>0</v>
      </c>
      <c r="AG1385">
        <v>0</v>
      </c>
      <c r="AH1385">
        <v>0</v>
      </c>
      <c r="AI1385">
        <v>3.74</v>
      </c>
      <c r="AJ1385">
        <v>1</v>
      </c>
      <c r="AK1385">
        <v>1</v>
      </c>
      <c r="AL1385">
        <v>1</v>
      </c>
      <c r="AN1385">
        <v>0</v>
      </c>
      <c r="AO1385">
        <v>1</v>
      </c>
      <c r="AP1385">
        <v>0</v>
      </c>
      <c r="AQ1385">
        <v>0</v>
      </c>
      <c r="AR1385">
        <v>0</v>
      </c>
      <c r="AS1385" t="s">
        <v>3</v>
      </c>
      <c r="AT1385">
        <v>31</v>
      </c>
      <c r="AU1385" t="s">
        <v>3</v>
      </c>
      <c r="AV1385">
        <v>0</v>
      </c>
      <c r="AW1385">
        <v>2</v>
      </c>
      <c r="AX1385">
        <v>33620166</v>
      </c>
      <c r="AY1385">
        <v>1</v>
      </c>
      <c r="AZ1385">
        <v>0</v>
      </c>
      <c r="BA1385">
        <v>1371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X1385">
        <f>Y1385*Source!I1536</f>
        <v>11.885400000000001</v>
      </c>
      <c r="CY1385">
        <f t="shared" si="126"/>
        <v>16.309999999999999</v>
      </c>
      <c r="CZ1385">
        <f t="shared" si="127"/>
        <v>4.3600000000000003</v>
      </c>
      <c r="DA1385">
        <f t="shared" si="128"/>
        <v>3.74</v>
      </c>
      <c r="DB1385">
        <f t="shared" si="124"/>
        <v>135.16</v>
      </c>
      <c r="DC1385">
        <f t="shared" si="125"/>
        <v>0</v>
      </c>
    </row>
    <row r="1386" spans="1:107">
      <c r="A1386">
        <f>ROW(Source!A1536)</f>
        <v>1536</v>
      </c>
      <c r="B1386">
        <v>33525518</v>
      </c>
      <c r="C1386">
        <v>33620148</v>
      </c>
      <c r="D1386">
        <v>29111455</v>
      </c>
      <c r="E1386">
        <v>1</v>
      </c>
      <c r="F1386">
        <v>1</v>
      </c>
      <c r="G1386">
        <v>1</v>
      </c>
      <c r="H1386">
        <v>3</v>
      </c>
      <c r="I1386" t="s">
        <v>690</v>
      </c>
      <c r="J1386" t="s">
        <v>691</v>
      </c>
      <c r="K1386" t="s">
        <v>692</v>
      </c>
      <c r="L1386">
        <v>1327</v>
      </c>
      <c r="N1386">
        <v>1005</v>
      </c>
      <c r="O1386" t="s">
        <v>184</v>
      </c>
      <c r="P1386" t="s">
        <v>184</v>
      </c>
      <c r="Q1386">
        <v>1</v>
      </c>
      <c r="W1386">
        <v>0</v>
      </c>
      <c r="X1386">
        <v>-1126346608</v>
      </c>
      <c r="Y1386">
        <v>103</v>
      </c>
      <c r="AA1386">
        <v>78.010000000000005</v>
      </c>
      <c r="AB1386">
        <v>0</v>
      </c>
      <c r="AC1386">
        <v>0</v>
      </c>
      <c r="AD1386">
        <v>0</v>
      </c>
      <c r="AE1386">
        <v>15.06</v>
      </c>
      <c r="AF1386">
        <v>0</v>
      </c>
      <c r="AG1386">
        <v>0</v>
      </c>
      <c r="AH1386">
        <v>0</v>
      </c>
      <c r="AI1386">
        <v>5.18</v>
      </c>
      <c r="AJ1386">
        <v>1</v>
      </c>
      <c r="AK1386">
        <v>1</v>
      </c>
      <c r="AL1386">
        <v>1</v>
      </c>
      <c r="AN1386">
        <v>0</v>
      </c>
      <c r="AO1386">
        <v>1</v>
      </c>
      <c r="AP1386">
        <v>0</v>
      </c>
      <c r="AQ1386">
        <v>0</v>
      </c>
      <c r="AR1386">
        <v>0</v>
      </c>
      <c r="AS1386" t="s">
        <v>3</v>
      </c>
      <c r="AT1386">
        <v>103</v>
      </c>
      <c r="AU1386" t="s">
        <v>3</v>
      </c>
      <c r="AV1386">
        <v>0</v>
      </c>
      <c r="AW1386">
        <v>2</v>
      </c>
      <c r="AX1386">
        <v>33620167</v>
      </c>
      <c r="AY1386">
        <v>1</v>
      </c>
      <c r="AZ1386">
        <v>0</v>
      </c>
      <c r="BA1386">
        <v>1372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X1386">
        <f>Y1386*Source!I1536</f>
        <v>39.490200000000002</v>
      </c>
      <c r="CY1386">
        <f t="shared" si="126"/>
        <v>78.010000000000005</v>
      </c>
      <c r="CZ1386">
        <f t="shared" si="127"/>
        <v>15.06</v>
      </c>
      <c r="DA1386">
        <f t="shared" si="128"/>
        <v>5.18</v>
      </c>
      <c r="DB1386">
        <f t="shared" si="124"/>
        <v>1551.18</v>
      </c>
      <c r="DC1386">
        <f t="shared" si="125"/>
        <v>0</v>
      </c>
    </row>
    <row r="1387" spans="1:107">
      <c r="A1387">
        <f>ROW(Source!A1536)</f>
        <v>1536</v>
      </c>
      <c r="B1387">
        <v>33525518</v>
      </c>
      <c r="C1387">
        <v>33620148</v>
      </c>
      <c r="D1387">
        <v>29110744</v>
      </c>
      <c r="E1387">
        <v>1</v>
      </c>
      <c r="F1387">
        <v>1</v>
      </c>
      <c r="G1387">
        <v>1</v>
      </c>
      <c r="H1387">
        <v>3</v>
      </c>
      <c r="I1387" t="s">
        <v>812</v>
      </c>
      <c r="J1387" t="s">
        <v>813</v>
      </c>
      <c r="K1387" t="s">
        <v>814</v>
      </c>
      <c r="L1387">
        <v>1308</v>
      </c>
      <c r="N1387">
        <v>1003</v>
      </c>
      <c r="O1387" t="s">
        <v>155</v>
      </c>
      <c r="P1387" t="s">
        <v>155</v>
      </c>
      <c r="Q1387">
        <v>100</v>
      </c>
      <c r="W1387">
        <v>0</v>
      </c>
      <c r="X1387">
        <v>1968334534</v>
      </c>
      <c r="Y1387">
        <v>0.76</v>
      </c>
      <c r="AA1387">
        <v>122.33</v>
      </c>
      <c r="AB1387">
        <v>0</v>
      </c>
      <c r="AC1387">
        <v>0</v>
      </c>
      <c r="AD1387">
        <v>0</v>
      </c>
      <c r="AE1387">
        <v>36.299999999999997</v>
      </c>
      <c r="AF1387">
        <v>0</v>
      </c>
      <c r="AG1387">
        <v>0</v>
      </c>
      <c r="AH1387">
        <v>0</v>
      </c>
      <c r="AI1387">
        <v>3.37</v>
      </c>
      <c r="AJ1387">
        <v>1</v>
      </c>
      <c r="AK1387">
        <v>1</v>
      </c>
      <c r="AL1387">
        <v>1</v>
      </c>
      <c r="AN1387">
        <v>0</v>
      </c>
      <c r="AO1387">
        <v>1</v>
      </c>
      <c r="AP1387">
        <v>0</v>
      </c>
      <c r="AQ1387">
        <v>0</v>
      </c>
      <c r="AR1387">
        <v>0</v>
      </c>
      <c r="AS1387" t="s">
        <v>3</v>
      </c>
      <c r="AT1387">
        <v>0.76</v>
      </c>
      <c r="AU1387" t="s">
        <v>3</v>
      </c>
      <c r="AV1387">
        <v>0</v>
      </c>
      <c r="AW1387">
        <v>2</v>
      </c>
      <c r="AX1387">
        <v>33620168</v>
      </c>
      <c r="AY1387">
        <v>1</v>
      </c>
      <c r="AZ1387">
        <v>0</v>
      </c>
      <c r="BA1387">
        <v>1373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X1387">
        <f>Y1387*Source!I1536</f>
        <v>0.29138400000000003</v>
      </c>
      <c r="CY1387">
        <f t="shared" si="126"/>
        <v>122.33</v>
      </c>
      <c r="CZ1387">
        <f t="shared" si="127"/>
        <v>36.299999999999997</v>
      </c>
      <c r="DA1387">
        <f t="shared" si="128"/>
        <v>3.37</v>
      </c>
      <c r="DB1387">
        <f t="shared" si="124"/>
        <v>27.59</v>
      </c>
      <c r="DC1387">
        <f t="shared" si="125"/>
        <v>0</v>
      </c>
    </row>
    <row r="1388" spans="1:107">
      <c r="A1388">
        <f>ROW(Source!A1537)</f>
        <v>1537</v>
      </c>
      <c r="B1388">
        <v>33525518</v>
      </c>
      <c r="C1388">
        <v>33620169</v>
      </c>
      <c r="D1388">
        <v>18410572</v>
      </c>
      <c r="E1388">
        <v>1</v>
      </c>
      <c r="F1388">
        <v>1</v>
      </c>
      <c r="G1388">
        <v>1</v>
      </c>
      <c r="H1388">
        <v>1</v>
      </c>
      <c r="I1388" t="s">
        <v>793</v>
      </c>
      <c r="J1388" t="s">
        <v>3</v>
      </c>
      <c r="K1388" t="s">
        <v>794</v>
      </c>
      <c r="L1388">
        <v>1369</v>
      </c>
      <c r="N1388">
        <v>1013</v>
      </c>
      <c r="O1388" t="s">
        <v>579</v>
      </c>
      <c r="P1388" t="s">
        <v>579</v>
      </c>
      <c r="Q1388">
        <v>1</v>
      </c>
      <c r="W1388">
        <v>0</v>
      </c>
      <c r="X1388">
        <v>-546915240</v>
      </c>
      <c r="Y1388">
        <v>43.56</v>
      </c>
      <c r="AA1388">
        <v>0</v>
      </c>
      <c r="AB1388">
        <v>0</v>
      </c>
      <c r="AC1388">
        <v>0</v>
      </c>
      <c r="AD1388">
        <v>248.48</v>
      </c>
      <c r="AE1388">
        <v>0</v>
      </c>
      <c r="AF1388">
        <v>0</v>
      </c>
      <c r="AG1388">
        <v>0</v>
      </c>
      <c r="AH1388">
        <v>248.48</v>
      </c>
      <c r="AI1388">
        <v>1</v>
      </c>
      <c r="AJ1388">
        <v>1</v>
      </c>
      <c r="AK1388">
        <v>1</v>
      </c>
      <c r="AL1388">
        <v>1</v>
      </c>
      <c r="AN1388">
        <v>0</v>
      </c>
      <c r="AO1388">
        <v>1</v>
      </c>
      <c r="AP1388">
        <v>0</v>
      </c>
      <c r="AQ1388">
        <v>0</v>
      </c>
      <c r="AR1388">
        <v>0</v>
      </c>
      <c r="AS1388" t="s">
        <v>3</v>
      </c>
      <c r="AT1388">
        <v>43.56</v>
      </c>
      <c r="AU1388" t="s">
        <v>3</v>
      </c>
      <c r="AV1388">
        <v>1</v>
      </c>
      <c r="AW1388">
        <v>2</v>
      </c>
      <c r="AX1388">
        <v>33620180</v>
      </c>
      <c r="AY1388">
        <v>1</v>
      </c>
      <c r="AZ1388">
        <v>0</v>
      </c>
      <c r="BA1388">
        <v>1374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X1388">
        <f>Y1388*Source!I1537</f>
        <v>32.487048000000001</v>
      </c>
      <c r="CY1388">
        <f>AD1388</f>
        <v>248.48</v>
      </c>
      <c r="CZ1388">
        <f>AH1388</f>
        <v>248.48</v>
      </c>
      <c r="DA1388">
        <f>AL1388</f>
        <v>1</v>
      </c>
      <c r="DB1388">
        <f t="shared" si="124"/>
        <v>10823.79</v>
      </c>
      <c r="DC1388">
        <f t="shared" si="125"/>
        <v>0</v>
      </c>
    </row>
    <row r="1389" spans="1:107">
      <c r="A1389">
        <f>ROW(Source!A1537)</f>
        <v>1537</v>
      </c>
      <c r="B1389">
        <v>33525518</v>
      </c>
      <c r="C1389">
        <v>33620169</v>
      </c>
      <c r="D1389">
        <v>121548</v>
      </c>
      <c r="E1389">
        <v>1</v>
      </c>
      <c r="F1389">
        <v>1</v>
      </c>
      <c r="G1389">
        <v>1</v>
      </c>
      <c r="H1389">
        <v>1</v>
      </c>
      <c r="I1389" t="s">
        <v>30</v>
      </c>
      <c r="J1389" t="s">
        <v>3</v>
      </c>
      <c r="K1389" t="s">
        <v>580</v>
      </c>
      <c r="L1389">
        <v>608254</v>
      </c>
      <c r="N1389">
        <v>1013</v>
      </c>
      <c r="O1389" t="s">
        <v>581</v>
      </c>
      <c r="P1389" t="s">
        <v>581</v>
      </c>
      <c r="Q1389">
        <v>1</v>
      </c>
      <c r="W1389">
        <v>0</v>
      </c>
      <c r="X1389">
        <v>-185737400</v>
      </c>
      <c r="Y1389">
        <v>0.02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1</v>
      </c>
      <c r="AJ1389">
        <v>1</v>
      </c>
      <c r="AK1389">
        <v>1</v>
      </c>
      <c r="AL1389">
        <v>1</v>
      </c>
      <c r="AN1389">
        <v>0</v>
      </c>
      <c r="AO1389">
        <v>1</v>
      </c>
      <c r="AP1389">
        <v>0</v>
      </c>
      <c r="AQ1389">
        <v>0</v>
      </c>
      <c r="AR1389">
        <v>0</v>
      </c>
      <c r="AS1389" t="s">
        <v>3</v>
      </c>
      <c r="AT1389">
        <v>0.02</v>
      </c>
      <c r="AU1389" t="s">
        <v>3</v>
      </c>
      <c r="AV1389">
        <v>2</v>
      </c>
      <c r="AW1389">
        <v>2</v>
      </c>
      <c r="AX1389">
        <v>33620181</v>
      </c>
      <c r="AY1389">
        <v>1</v>
      </c>
      <c r="AZ1389">
        <v>0</v>
      </c>
      <c r="BA1389">
        <v>1375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X1389">
        <f>Y1389*Source!I1537</f>
        <v>1.4916E-2</v>
      </c>
      <c r="CY1389">
        <f>AD1389</f>
        <v>0</v>
      </c>
      <c r="CZ1389">
        <f>AH1389</f>
        <v>0</v>
      </c>
      <c r="DA1389">
        <f>AL1389</f>
        <v>1</v>
      </c>
      <c r="DB1389">
        <f t="shared" si="124"/>
        <v>0</v>
      </c>
      <c r="DC1389">
        <f t="shared" si="125"/>
        <v>0</v>
      </c>
    </row>
    <row r="1390" spans="1:107">
      <c r="A1390">
        <f>ROW(Source!A1537)</f>
        <v>1537</v>
      </c>
      <c r="B1390">
        <v>33525518</v>
      </c>
      <c r="C1390">
        <v>33620169</v>
      </c>
      <c r="D1390">
        <v>29172554</v>
      </c>
      <c r="E1390">
        <v>1</v>
      </c>
      <c r="F1390">
        <v>1</v>
      </c>
      <c r="G1390">
        <v>1</v>
      </c>
      <c r="H1390">
        <v>2</v>
      </c>
      <c r="I1390" t="s">
        <v>752</v>
      </c>
      <c r="J1390" t="s">
        <v>798</v>
      </c>
      <c r="K1390" t="s">
        <v>754</v>
      </c>
      <c r="L1390">
        <v>1368</v>
      </c>
      <c r="N1390">
        <v>1011</v>
      </c>
      <c r="O1390" t="s">
        <v>585</v>
      </c>
      <c r="P1390" t="s">
        <v>585</v>
      </c>
      <c r="Q1390">
        <v>1</v>
      </c>
      <c r="W1390">
        <v>0</v>
      </c>
      <c r="X1390">
        <v>-227040401</v>
      </c>
      <c r="Y1390">
        <v>0.02</v>
      </c>
      <c r="AA1390">
        <v>0</v>
      </c>
      <c r="AB1390">
        <v>411.3</v>
      </c>
      <c r="AC1390">
        <v>367.72</v>
      </c>
      <c r="AD1390">
        <v>0</v>
      </c>
      <c r="AE1390">
        <v>0</v>
      </c>
      <c r="AF1390">
        <v>27.66</v>
      </c>
      <c r="AG1390">
        <v>11.6</v>
      </c>
      <c r="AH1390">
        <v>0</v>
      </c>
      <c r="AI1390">
        <v>1</v>
      </c>
      <c r="AJ1390">
        <v>14.87</v>
      </c>
      <c r="AK1390">
        <v>31.7</v>
      </c>
      <c r="AL1390">
        <v>1</v>
      </c>
      <c r="AN1390">
        <v>0</v>
      </c>
      <c r="AO1390">
        <v>1</v>
      </c>
      <c r="AP1390">
        <v>0</v>
      </c>
      <c r="AQ1390">
        <v>0</v>
      </c>
      <c r="AR1390">
        <v>0</v>
      </c>
      <c r="AS1390" t="s">
        <v>3</v>
      </c>
      <c r="AT1390">
        <v>0.02</v>
      </c>
      <c r="AU1390" t="s">
        <v>3</v>
      </c>
      <c r="AV1390">
        <v>0</v>
      </c>
      <c r="AW1390">
        <v>2</v>
      </c>
      <c r="AX1390">
        <v>33620182</v>
      </c>
      <c r="AY1390">
        <v>1</v>
      </c>
      <c r="AZ1390">
        <v>0</v>
      </c>
      <c r="BA1390">
        <v>1376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X1390">
        <f>Y1390*Source!I1537</f>
        <v>1.4916E-2</v>
      </c>
      <c r="CY1390">
        <f>AB1390</f>
        <v>411.3</v>
      </c>
      <c r="CZ1390">
        <f>AF1390</f>
        <v>27.66</v>
      </c>
      <c r="DA1390">
        <f>AJ1390</f>
        <v>14.87</v>
      </c>
      <c r="DB1390">
        <f t="shared" si="124"/>
        <v>0.55000000000000004</v>
      </c>
      <c r="DC1390">
        <f t="shared" si="125"/>
        <v>0.23</v>
      </c>
    </row>
    <row r="1391" spans="1:107">
      <c r="A1391">
        <f>ROW(Source!A1537)</f>
        <v>1537</v>
      </c>
      <c r="B1391">
        <v>33525518</v>
      </c>
      <c r="C1391">
        <v>33620169</v>
      </c>
      <c r="D1391">
        <v>29174913</v>
      </c>
      <c r="E1391">
        <v>1</v>
      </c>
      <c r="F1391">
        <v>1</v>
      </c>
      <c r="G1391">
        <v>1</v>
      </c>
      <c r="H1391">
        <v>2</v>
      </c>
      <c r="I1391" t="s">
        <v>606</v>
      </c>
      <c r="J1391" t="s">
        <v>607</v>
      </c>
      <c r="K1391" t="s">
        <v>608</v>
      </c>
      <c r="L1391">
        <v>1368</v>
      </c>
      <c r="N1391">
        <v>1011</v>
      </c>
      <c r="O1391" t="s">
        <v>585</v>
      </c>
      <c r="P1391" t="s">
        <v>585</v>
      </c>
      <c r="Q1391">
        <v>1</v>
      </c>
      <c r="W1391">
        <v>0</v>
      </c>
      <c r="X1391">
        <v>458544584</v>
      </c>
      <c r="Y1391">
        <v>0.15</v>
      </c>
      <c r="AA1391">
        <v>0</v>
      </c>
      <c r="AB1391">
        <v>908.31</v>
      </c>
      <c r="AC1391">
        <v>367.72</v>
      </c>
      <c r="AD1391">
        <v>0</v>
      </c>
      <c r="AE1391">
        <v>0</v>
      </c>
      <c r="AF1391">
        <v>87.17</v>
      </c>
      <c r="AG1391">
        <v>11.6</v>
      </c>
      <c r="AH1391">
        <v>0</v>
      </c>
      <c r="AI1391">
        <v>1</v>
      </c>
      <c r="AJ1391">
        <v>10.42</v>
      </c>
      <c r="AK1391">
        <v>31.7</v>
      </c>
      <c r="AL1391">
        <v>1</v>
      </c>
      <c r="AN1391">
        <v>0</v>
      </c>
      <c r="AO1391">
        <v>1</v>
      </c>
      <c r="AP1391">
        <v>0</v>
      </c>
      <c r="AQ1391">
        <v>0</v>
      </c>
      <c r="AR1391">
        <v>0</v>
      </c>
      <c r="AS1391" t="s">
        <v>3</v>
      </c>
      <c r="AT1391">
        <v>0.15</v>
      </c>
      <c r="AU1391" t="s">
        <v>3</v>
      </c>
      <c r="AV1391">
        <v>0</v>
      </c>
      <c r="AW1391">
        <v>2</v>
      </c>
      <c r="AX1391">
        <v>33620183</v>
      </c>
      <c r="AY1391">
        <v>1</v>
      </c>
      <c r="AZ1391">
        <v>0</v>
      </c>
      <c r="BA1391">
        <v>1377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X1391">
        <f>Y1391*Source!I1537</f>
        <v>0.11187</v>
      </c>
      <c r="CY1391">
        <f>AB1391</f>
        <v>908.31</v>
      </c>
      <c r="CZ1391">
        <f>AF1391</f>
        <v>87.17</v>
      </c>
      <c r="DA1391">
        <f>AJ1391</f>
        <v>10.42</v>
      </c>
      <c r="DB1391">
        <f t="shared" si="124"/>
        <v>13.08</v>
      </c>
      <c r="DC1391">
        <f t="shared" si="125"/>
        <v>1.74</v>
      </c>
    </row>
    <row r="1392" spans="1:107">
      <c r="A1392">
        <f>ROW(Source!A1537)</f>
        <v>1537</v>
      </c>
      <c r="B1392">
        <v>33525518</v>
      </c>
      <c r="C1392">
        <v>33620169</v>
      </c>
      <c r="D1392">
        <v>29107779</v>
      </c>
      <c r="E1392">
        <v>1</v>
      </c>
      <c r="F1392">
        <v>1</v>
      </c>
      <c r="G1392">
        <v>1</v>
      </c>
      <c r="H1392">
        <v>3</v>
      </c>
      <c r="I1392" t="s">
        <v>746</v>
      </c>
      <c r="J1392" t="s">
        <v>747</v>
      </c>
      <c r="K1392" t="s">
        <v>748</v>
      </c>
      <c r="L1392">
        <v>1327</v>
      </c>
      <c r="N1392">
        <v>1005</v>
      </c>
      <c r="O1392" t="s">
        <v>184</v>
      </c>
      <c r="P1392" t="s">
        <v>184</v>
      </c>
      <c r="Q1392">
        <v>1</v>
      </c>
      <c r="W1392">
        <v>0</v>
      </c>
      <c r="X1392">
        <v>2125256490</v>
      </c>
      <c r="Y1392">
        <v>0.84</v>
      </c>
      <c r="AA1392">
        <v>203.19</v>
      </c>
      <c r="AB1392">
        <v>0</v>
      </c>
      <c r="AC1392">
        <v>0</v>
      </c>
      <c r="AD1392">
        <v>0</v>
      </c>
      <c r="AE1392">
        <v>72.31</v>
      </c>
      <c r="AF1392">
        <v>0</v>
      </c>
      <c r="AG1392">
        <v>0</v>
      </c>
      <c r="AH1392">
        <v>0</v>
      </c>
      <c r="AI1392">
        <v>2.81</v>
      </c>
      <c r="AJ1392">
        <v>1</v>
      </c>
      <c r="AK1392">
        <v>1</v>
      </c>
      <c r="AL1392">
        <v>1</v>
      </c>
      <c r="AN1392">
        <v>0</v>
      </c>
      <c r="AO1392">
        <v>1</v>
      </c>
      <c r="AP1392">
        <v>0</v>
      </c>
      <c r="AQ1392">
        <v>0</v>
      </c>
      <c r="AR1392">
        <v>0</v>
      </c>
      <c r="AS1392" t="s">
        <v>3</v>
      </c>
      <c r="AT1392">
        <v>0.84</v>
      </c>
      <c r="AU1392" t="s">
        <v>3</v>
      </c>
      <c r="AV1392">
        <v>0</v>
      </c>
      <c r="AW1392">
        <v>2</v>
      </c>
      <c r="AX1392">
        <v>33620184</v>
      </c>
      <c r="AY1392">
        <v>1</v>
      </c>
      <c r="AZ1392">
        <v>0</v>
      </c>
      <c r="BA1392">
        <v>1378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X1392">
        <f>Y1392*Source!I1537</f>
        <v>0.62647200000000003</v>
      </c>
      <c r="CY1392">
        <f>AA1392</f>
        <v>203.19</v>
      </c>
      <c r="CZ1392">
        <f>AE1392</f>
        <v>72.31</v>
      </c>
      <c r="DA1392">
        <f>AI1392</f>
        <v>2.81</v>
      </c>
      <c r="DB1392">
        <f t="shared" si="124"/>
        <v>60.74</v>
      </c>
      <c r="DC1392">
        <f t="shared" si="125"/>
        <v>0</v>
      </c>
    </row>
    <row r="1393" spans="1:107">
      <c r="A1393">
        <f>ROW(Source!A1537)</f>
        <v>1537</v>
      </c>
      <c r="B1393">
        <v>33525518</v>
      </c>
      <c r="C1393">
        <v>33620169</v>
      </c>
      <c r="D1393">
        <v>29107800</v>
      </c>
      <c r="E1393">
        <v>1</v>
      </c>
      <c r="F1393">
        <v>1</v>
      </c>
      <c r="G1393">
        <v>1</v>
      </c>
      <c r="H1393">
        <v>3</v>
      </c>
      <c r="I1393" t="s">
        <v>620</v>
      </c>
      <c r="J1393" t="s">
        <v>621</v>
      </c>
      <c r="K1393" t="s">
        <v>622</v>
      </c>
      <c r="L1393">
        <v>1346</v>
      </c>
      <c r="N1393">
        <v>1009</v>
      </c>
      <c r="O1393" t="s">
        <v>191</v>
      </c>
      <c r="P1393" t="s">
        <v>191</v>
      </c>
      <c r="Q1393">
        <v>1</v>
      </c>
      <c r="W1393">
        <v>0</v>
      </c>
      <c r="X1393">
        <v>-1570619850</v>
      </c>
      <c r="Y1393">
        <v>0.31</v>
      </c>
      <c r="AA1393">
        <v>46.61</v>
      </c>
      <c r="AB1393">
        <v>0</v>
      </c>
      <c r="AC1393">
        <v>0</v>
      </c>
      <c r="AD1393">
        <v>0</v>
      </c>
      <c r="AE1393">
        <v>1.81</v>
      </c>
      <c r="AF1393">
        <v>0</v>
      </c>
      <c r="AG1393">
        <v>0</v>
      </c>
      <c r="AH1393">
        <v>0</v>
      </c>
      <c r="AI1393">
        <v>25.75</v>
      </c>
      <c r="AJ1393">
        <v>1</v>
      </c>
      <c r="AK1393">
        <v>1</v>
      </c>
      <c r="AL1393">
        <v>1</v>
      </c>
      <c r="AN1393">
        <v>0</v>
      </c>
      <c r="AO1393">
        <v>1</v>
      </c>
      <c r="AP1393">
        <v>0</v>
      </c>
      <c r="AQ1393">
        <v>0</v>
      </c>
      <c r="AR1393">
        <v>0</v>
      </c>
      <c r="AS1393" t="s">
        <v>3</v>
      </c>
      <c r="AT1393">
        <v>0.31</v>
      </c>
      <c r="AU1393" t="s">
        <v>3</v>
      </c>
      <c r="AV1393">
        <v>0</v>
      </c>
      <c r="AW1393">
        <v>2</v>
      </c>
      <c r="AX1393">
        <v>33620185</v>
      </c>
      <c r="AY1393">
        <v>1</v>
      </c>
      <c r="AZ1393">
        <v>0</v>
      </c>
      <c r="BA1393">
        <v>1379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X1393">
        <f>Y1393*Source!I1537</f>
        <v>0.23119800000000001</v>
      </c>
      <c r="CY1393">
        <f>AA1393</f>
        <v>46.61</v>
      </c>
      <c r="CZ1393">
        <f>AE1393</f>
        <v>1.81</v>
      </c>
      <c r="DA1393">
        <f>AI1393</f>
        <v>25.75</v>
      </c>
      <c r="DB1393">
        <f t="shared" si="124"/>
        <v>0.56000000000000005</v>
      </c>
      <c r="DC1393">
        <f t="shared" si="125"/>
        <v>0</v>
      </c>
    </row>
    <row r="1394" spans="1:107">
      <c r="A1394">
        <f>ROW(Source!A1537)</f>
        <v>1537</v>
      </c>
      <c r="B1394">
        <v>33525518</v>
      </c>
      <c r="C1394">
        <v>33620169</v>
      </c>
      <c r="D1394">
        <v>29110233</v>
      </c>
      <c r="E1394">
        <v>1</v>
      </c>
      <c r="F1394">
        <v>1</v>
      </c>
      <c r="G1394">
        <v>1</v>
      </c>
      <c r="H1394">
        <v>3</v>
      </c>
      <c r="I1394" t="s">
        <v>757</v>
      </c>
      <c r="J1394" t="s">
        <v>799</v>
      </c>
      <c r="K1394" t="s">
        <v>759</v>
      </c>
      <c r="L1394">
        <v>1348</v>
      </c>
      <c r="N1394">
        <v>1009</v>
      </c>
      <c r="O1394" t="s">
        <v>28</v>
      </c>
      <c r="P1394" t="s">
        <v>28</v>
      </c>
      <c r="Q1394">
        <v>1000</v>
      </c>
      <c r="W1394">
        <v>0</v>
      </c>
      <c r="X1394">
        <v>-1155891062</v>
      </c>
      <c r="Y1394">
        <v>0.03</v>
      </c>
      <c r="AA1394">
        <v>43897.59</v>
      </c>
      <c r="AB1394">
        <v>0</v>
      </c>
      <c r="AC1394">
        <v>0</v>
      </c>
      <c r="AD1394">
        <v>0</v>
      </c>
      <c r="AE1394">
        <v>4615.9399999999996</v>
      </c>
      <c r="AF1394">
        <v>0</v>
      </c>
      <c r="AG1394">
        <v>0</v>
      </c>
      <c r="AH1394">
        <v>0</v>
      </c>
      <c r="AI1394">
        <v>9.51</v>
      </c>
      <c r="AJ1394">
        <v>1</v>
      </c>
      <c r="AK1394">
        <v>1</v>
      </c>
      <c r="AL1394">
        <v>1</v>
      </c>
      <c r="AN1394">
        <v>0</v>
      </c>
      <c r="AO1394">
        <v>1</v>
      </c>
      <c r="AP1394">
        <v>0</v>
      </c>
      <c r="AQ1394">
        <v>0</v>
      </c>
      <c r="AR1394">
        <v>0</v>
      </c>
      <c r="AS1394" t="s">
        <v>3</v>
      </c>
      <c r="AT1394">
        <v>0.03</v>
      </c>
      <c r="AU1394" t="s">
        <v>3</v>
      </c>
      <c r="AV1394">
        <v>0</v>
      </c>
      <c r="AW1394">
        <v>2</v>
      </c>
      <c r="AX1394">
        <v>33620186</v>
      </c>
      <c r="AY1394">
        <v>1</v>
      </c>
      <c r="AZ1394">
        <v>0</v>
      </c>
      <c r="BA1394">
        <v>1380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X1394">
        <f>Y1394*Source!I1537</f>
        <v>2.2373999999999998E-2</v>
      </c>
      <c r="CY1394">
        <f>AA1394</f>
        <v>43897.59</v>
      </c>
      <c r="CZ1394">
        <f>AE1394</f>
        <v>4615.9399999999996</v>
      </c>
      <c r="DA1394">
        <f>AI1394</f>
        <v>9.51</v>
      </c>
      <c r="DB1394">
        <f t="shared" si="124"/>
        <v>138.47999999999999</v>
      </c>
      <c r="DC1394">
        <f t="shared" si="125"/>
        <v>0</v>
      </c>
    </row>
    <row r="1395" spans="1:107">
      <c r="A1395">
        <f>ROW(Source!A1537)</f>
        <v>1537</v>
      </c>
      <c r="B1395">
        <v>33525518</v>
      </c>
      <c r="C1395">
        <v>33620169</v>
      </c>
      <c r="D1395">
        <v>29109784</v>
      </c>
      <c r="E1395">
        <v>1</v>
      </c>
      <c r="F1395">
        <v>1</v>
      </c>
      <c r="G1395">
        <v>1</v>
      </c>
      <c r="H1395">
        <v>3</v>
      </c>
      <c r="I1395" t="s">
        <v>760</v>
      </c>
      <c r="J1395" t="s">
        <v>800</v>
      </c>
      <c r="K1395" t="s">
        <v>762</v>
      </c>
      <c r="L1395">
        <v>1348</v>
      </c>
      <c r="N1395">
        <v>1009</v>
      </c>
      <c r="O1395" t="s">
        <v>28</v>
      </c>
      <c r="P1395" t="s">
        <v>28</v>
      </c>
      <c r="Q1395">
        <v>1000</v>
      </c>
      <c r="W1395">
        <v>0</v>
      </c>
      <c r="X1395">
        <v>-1841789987</v>
      </c>
      <c r="Y1395">
        <v>5.0999999999999997E-2</v>
      </c>
      <c r="AA1395">
        <v>47352.14</v>
      </c>
      <c r="AB1395">
        <v>0</v>
      </c>
      <c r="AC1395">
        <v>0</v>
      </c>
      <c r="AD1395">
        <v>0</v>
      </c>
      <c r="AE1395">
        <v>11927.49</v>
      </c>
      <c r="AF1395">
        <v>0</v>
      </c>
      <c r="AG1395">
        <v>0</v>
      </c>
      <c r="AH1395">
        <v>0</v>
      </c>
      <c r="AI1395">
        <v>3.97</v>
      </c>
      <c r="AJ1395">
        <v>1</v>
      </c>
      <c r="AK1395">
        <v>1</v>
      </c>
      <c r="AL1395">
        <v>1</v>
      </c>
      <c r="AN1395">
        <v>0</v>
      </c>
      <c r="AO1395">
        <v>1</v>
      </c>
      <c r="AP1395">
        <v>0</v>
      </c>
      <c r="AQ1395">
        <v>0</v>
      </c>
      <c r="AR1395">
        <v>0</v>
      </c>
      <c r="AS1395" t="s">
        <v>3</v>
      </c>
      <c r="AT1395">
        <v>5.0999999999999997E-2</v>
      </c>
      <c r="AU1395" t="s">
        <v>3</v>
      </c>
      <c r="AV1395">
        <v>0</v>
      </c>
      <c r="AW1395">
        <v>2</v>
      </c>
      <c r="AX1395">
        <v>33620187</v>
      </c>
      <c r="AY1395">
        <v>1</v>
      </c>
      <c r="AZ1395">
        <v>0</v>
      </c>
      <c r="BA1395">
        <v>1381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X1395">
        <f>Y1395*Source!I1537</f>
        <v>3.8035800000000002E-2</v>
      </c>
      <c r="CY1395">
        <f>AA1395</f>
        <v>47352.14</v>
      </c>
      <c r="CZ1395">
        <f>AE1395</f>
        <v>11927.49</v>
      </c>
      <c r="DA1395">
        <f>AI1395</f>
        <v>3.97</v>
      </c>
      <c r="DB1395">
        <f t="shared" si="124"/>
        <v>608.29999999999995</v>
      </c>
      <c r="DC1395">
        <f t="shared" si="125"/>
        <v>0</v>
      </c>
    </row>
    <row r="1396" spans="1:107">
      <c r="A1396">
        <f>ROW(Source!A1537)</f>
        <v>1537</v>
      </c>
      <c r="B1396">
        <v>33525518</v>
      </c>
      <c r="C1396">
        <v>33620169</v>
      </c>
      <c r="D1396">
        <v>29109298</v>
      </c>
      <c r="E1396">
        <v>1</v>
      </c>
      <c r="F1396">
        <v>1</v>
      </c>
      <c r="G1396">
        <v>1</v>
      </c>
      <c r="H1396">
        <v>3</v>
      </c>
      <c r="I1396" t="s">
        <v>500</v>
      </c>
      <c r="J1396" t="s">
        <v>502</v>
      </c>
      <c r="K1396" t="s">
        <v>501</v>
      </c>
      <c r="L1396">
        <v>1346</v>
      </c>
      <c r="N1396">
        <v>1009</v>
      </c>
      <c r="O1396" t="s">
        <v>191</v>
      </c>
      <c r="P1396" t="s">
        <v>191</v>
      </c>
      <c r="Q1396">
        <v>1</v>
      </c>
      <c r="W1396">
        <v>0</v>
      </c>
      <c r="X1396">
        <v>228780730</v>
      </c>
      <c r="Y1396">
        <v>20</v>
      </c>
      <c r="AA1396">
        <v>104.23</v>
      </c>
      <c r="AB1396">
        <v>0</v>
      </c>
      <c r="AC1396">
        <v>0</v>
      </c>
      <c r="AD1396">
        <v>0</v>
      </c>
      <c r="AE1396">
        <v>15.26</v>
      </c>
      <c r="AF1396">
        <v>0</v>
      </c>
      <c r="AG1396">
        <v>0</v>
      </c>
      <c r="AH1396">
        <v>0</v>
      </c>
      <c r="AI1396">
        <v>6.83</v>
      </c>
      <c r="AJ1396">
        <v>1</v>
      </c>
      <c r="AK1396">
        <v>1</v>
      </c>
      <c r="AL1396">
        <v>1</v>
      </c>
      <c r="AN1396">
        <v>0</v>
      </c>
      <c r="AO1396">
        <v>1</v>
      </c>
      <c r="AP1396">
        <v>0</v>
      </c>
      <c r="AQ1396">
        <v>0</v>
      </c>
      <c r="AR1396">
        <v>0</v>
      </c>
      <c r="AS1396" t="s">
        <v>3</v>
      </c>
      <c r="AT1396">
        <v>20</v>
      </c>
      <c r="AU1396" t="s">
        <v>3</v>
      </c>
      <c r="AV1396">
        <v>0</v>
      </c>
      <c r="AW1396">
        <v>2</v>
      </c>
      <c r="AX1396">
        <v>33620188</v>
      </c>
      <c r="AY1396">
        <v>1</v>
      </c>
      <c r="AZ1396">
        <v>0</v>
      </c>
      <c r="BA1396">
        <v>1382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X1396">
        <f>Y1396*Source!I1537</f>
        <v>14.916</v>
      </c>
      <c r="CY1396">
        <f>AA1396</f>
        <v>104.23</v>
      </c>
      <c r="CZ1396">
        <f>AE1396</f>
        <v>15.26</v>
      </c>
      <c r="DA1396">
        <f>AI1396</f>
        <v>6.83</v>
      </c>
      <c r="DB1396">
        <f t="shared" si="124"/>
        <v>305.2</v>
      </c>
      <c r="DC1396">
        <f t="shared" si="125"/>
        <v>0</v>
      </c>
    </row>
    <row r="1397" spans="1:107">
      <c r="A1397">
        <f>ROW(Source!A1538)</f>
        <v>1538</v>
      </c>
      <c r="B1397">
        <v>33525518</v>
      </c>
      <c r="C1397">
        <v>33639991</v>
      </c>
      <c r="D1397">
        <v>18407546</v>
      </c>
      <c r="E1397">
        <v>1</v>
      </c>
      <c r="F1397">
        <v>1</v>
      </c>
      <c r="G1397">
        <v>1</v>
      </c>
      <c r="H1397">
        <v>1</v>
      </c>
      <c r="I1397" t="s">
        <v>764</v>
      </c>
      <c r="J1397" t="s">
        <v>3</v>
      </c>
      <c r="K1397" t="s">
        <v>765</v>
      </c>
      <c r="L1397">
        <v>1369</v>
      </c>
      <c r="N1397">
        <v>1013</v>
      </c>
      <c r="O1397" t="s">
        <v>579</v>
      </c>
      <c r="P1397" t="s">
        <v>579</v>
      </c>
      <c r="Q1397">
        <v>1</v>
      </c>
      <c r="W1397">
        <v>0</v>
      </c>
      <c r="X1397">
        <v>1709986911</v>
      </c>
      <c r="Y1397">
        <v>102.46</v>
      </c>
      <c r="AA1397">
        <v>0</v>
      </c>
      <c r="AB1397">
        <v>0</v>
      </c>
      <c r="AC1397">
        <v>0</v>
      </c>
      <c r="AD1397">
        <v>267.25</v>
      </c>
      <c r="AE1397">
        <v>0</v>
      </c>
      <c r="AF1397">
        <v>0</v>
      </c>
      <c r="AG1397">
        <v>0</v>
      </c>
      <c r="AH1397">
        <v>267.25</v>
      </c>
      <c r="AI1397">
        <v>1</v>
      </c>
      <c r="AJ1397">
        <v>1</v>
      </c>
      <c r="AK1397">
        <v>1</v>
      </c>
      <c r="AL1397">
        <v>1</v>
      </c>
      <c r="AN1397">
        <v>0</v>
      </c>
      <c r="AO1397">
        <v>1</v>
      </c>
      <c r="AP1397">
        <v>0</v>
      </c>
      <c r="AQ1397">
        <v>0</v>
      </c>
      <c r="AR1397">
        <v>0</v>
      </c>
      <c r="AS1397" t="s">
        <v>3</v>
      </c>
      <c r="AT1397">
        <v>102.46</v>
      </c>
      <c r="AU1397" t="s">
        <v>3</v>
      </c>
      <c r="AV1397">
        <v>1</v>
      </c>
      <c r="AW1397">
        <v>2</v>
      </c>
      <c r="AX1397">
        <v>33639998</v>
      </c>
      <c r="AY1397">
        <v>1</v>
      </c>
      <c r="AZ1397">
        <v>0</v>
      </c>
      <c r="BA1397">
        <v>1383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X1397">
        <f>Y1397*Source!I1538</f>
        <v>54.303800000000003</v>
      </c>
      <c r="CY1397">
        <f>AD1397</f>
        <v>267.25</v>
      </c>
      <c r="CZ1397">
        <f>AH1397</f>
        <v>267.25</v>
      </c>
      <c r="DA1397">
        <f>AL1397</f>
        <v>1</v>
      </c>
      <c r="DB1397">
        <f t="shared" si="124"/>
        <v>27382.44</v>
      </c>
      <c r="DC1397">
        <f t="shared" si="125"/>
        <v>0</v>
      </c>
    </row>
    <row r="1398" spans="1:107">
      <c r="A1398">
        <f>ROW(Source!A1538)</f>
        <v>1538</v>
      </c>
      <c r="B1398">
        <v>33525518</v>
      </c>
      <c r="C1398">
        <v>33639991</v>
      </c>
      <c r="D1398">
        <v>121548</v>
      </c>
      <c r="E1398">
        <v>1</v>
      </c>
      <c r="F1398">
        <v>1</v>
      </c>
      <c r="G1398">
        <v>1</v>
      </c>
      <c r="H1398">
        <v>1</v>
      </c>
      <c r="I1398" t="s">
        <v>30</v>
      </c>
      <c r="J1398" t="s">
        <v>3</v>
      </c>
      <c r="K1398" t="s">
        <v>580</v>
      </c>
      <c r="L1398">
        <v>608254</v>
      </c>
      <c r="N1398">
        <v>1013</v>
      </c>
      <c r="O1398" t="s">
        <v>581</v>
      </c>
      <c r="P1398" t="s">
        <v>581</v>
      </c>
      <c r="Q1398">
        <v>1</v>
      </c>
      <c r="W1398">
        <v>0</v>
      </c>
      <c r="X1398">
        <v>-185737400</v>
      </c>
      <c r="Y1398">
        <v>0.76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1</v>
      </c>
      <c r="AJ1398">
        <v>1</v>
      </c>
      <c r="AK1398">
        <v>1</v>
      </c>
      <c r="AL1398">
        <v>1</v>
      </c>
      <c r="AN1398">
        <v>0</v>
      </c>
      <c r="AO1398">
        <v>1</v>
      </c>
      <c r="AP1398">
        <v>0</v>
      </c>
      <c r="AQ1398">
        <v>0</v>
      </c>
      <c r="AR1398">
        <v>0</v>
      </c>
      <c r="AS1398" t="s">
        <v>3</v>
      </c>
      <c r="AT1398">
        <v>0.76</v>
      </c>
      <c r="AU1398" t="s">
        <v>3</v>
      </c>
      <c r="AV1398">
        <v>2</v>
      </c>
      <c r="AW1398">
        <v>2</v>
      </c>
      <c r="AX1398">
        <v>33639999</v>
      </c>
      <c r="AY1398">
        <v>1</v>
      </c>
      <c r="AZ1398">
        <v>0</v>
      </c>
      <c r="BA1398">
        <v>1384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X1398">
        <f>Y1398*Source!I1538</f>
        <v>0.40280000000000005</v>
      </c>
      <c r="CY1398">
        <f>AD1398</f>
        <v>0</v>
      </c>
      <c r="CZ1398">
        <f>AH1398</f>
        <v>0</v>
      </c>
      <c r="DA1398">
        <f>AL1398</f>
        <v>1</v>
      </c>
      <c r="DB1398">
        <f t="shared" si="124"/>
        <v>0</v>
      </c>
      <c r="DC1398">
        <f t="shared" si="125"/>
        <v>0</v>
      </c>
    </row>
    <row r="1399" spans="1:107">
      <c r="A1399">
        <f>ROW(Source!A1538)</f>
        <v>1538</v>
      </c>
      <c r="B1399">
        <v>33525518</v>
      </c>
      <c r="C1399">
        <v>33639991</v>
      </c>
      <c r="D1399">
        <v>29172556</v>
      </c>
      <c r="E1399">
        <v>1</v>
      </c>
      <c r="F1399">
        <v>1</v>
      </c>
      <c r="G1399">
        <v>1</v>
      </c>
      <c r="H1399">
        <v>2</v>
      </c>
      <c r="I1399" t="s">
        <v>582</v>
      </c>
      <c r="J1399" t="s">
        <v>583</v>
      </c>
      <c r="K1399" t="s">
        <v>584</v>
      </c>
      <c r="L1399">
        <v>1368</v>
      </c>
      <c r="N1399">
        <v>1011</v>
      </c>
      <c r="O1399" t="s">
        <v>585</v>
      </c>
      <c r="P1399" t="s">
        <v>585</v>
      </c>
      <c r="Q1399">
        <v>1</v>
      </c>
      <c r="W1399">
        <v>0</v>
      </c>
      <c r="X1399">
        <v>-1302720870</v>
      </c>
      <c r="Y1399">
        <v>0.76</v>
      </c>
      <c r="AA1399">
        <v>0</v>
      </c>
      <c r="AB1399">
        <v>445.46</v>
      </c>
      <c r="AC1399">
        <v>427.95</v>
      </c>
      <c r="AD1399">
        <v>0</v>
      </c>
      <c r="AE1399">
        <v>0</v>
      </c>
      <c r="AF1399">
        <v>31.26</v>
      </c>
      <c r="AG1399">
        <v>13.5</v>
      </c>
      <c r="AH1399">
        <v>0</v>
      </c>
      <c r="AI1399">
        <v>1</v>
      </c>
      <c r="AJ1399">
        <v>14.25</v>
      </c>
      <c r="AK1399">
        <v>31.7</v>
      </c>
      <c r="AL1399">
        <v>1</v>
      </c>
      <c r="AN1399">
        <v>0</v>
      </c>
      <c r="AO1399">
        <v>1</v>
      </c>
      <c r="AP1399">
        <v>0</v>
      </c>
      <c r="AQ1399">
        <v>0</v>
      </c>
      <c r="AR1399">
        <v>0</v>
      </c>
      <c r="AS1399" t="s">
        <v>3</v>
      </c>
      <c r="AT1399">
        <v>0.76</v>
      </c>
      <c r="AU1399" t="s">
        <v>3</v>
      </c>
      <c r="AV1399">
        <v>0</v>
      </c>
      <c r="AW1399">
        <v>2</v>
      </c>
      <c r="AX1399">
        <v>33640000</v>
      </c>
      <c r="AY1399">
        <v>1</v>
      </c>
      <c r="AZ1399">
        <v>0</v>
      </c>
      <c r="BA1399">
        <v>1385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X1399">
        <f>Y1399*Source!I1538</f>
        <v>0.40280000000000005</v>
      </c>
      <c r="CY1399">
        <f>AB1399</f>
        <v>445.46</v>
      </c>
      <c r="CZ1399">
        <f>AF1399</f>
        <v>31.26</v>
      </c>
      <c r="DA1399">
        <f>AJ1399</f>
        <v>14.25</v>
      </c>
      <c r="DB1399">
        <f t="shared" si="124"/>
        <v>23.76</v>
      </c>
      <c r="DC1399">
        <f t="shared" si="125"/>
        <v>10.26</v>
      </c>
    </row>
    <row r="1400" spans="1:107">
      <c r="A1400">
        <f>ROW(Source!A1538)</f>
        <v>1538</v>
      </c>
      <c r="B1400">
        <v>33525518</v>
      </c>
      <c r="C1400">
        <v>33639991</v>
      </c>
      <c r="D1400">
        <v>29174500</v>
      </c>
      <c r="E1400">
        <v>1</v>
      </c>
      <c r="F1400">
        <v>1</v>
      </c>
      <c r="G1400">
        <v>1</v>
      </c>
      <c r="H1400">
        <v>2</v>
      </c>
      <c r="I1400" t="s">
        <v>766</v>
      </c>
      <c r="J1400" t="s">
        <v>767</v>
      </c>
      <c r="K1400" t="s">
        <v>768</v>
      </c>
      <c r="L1400">
        <v>1368</v>
      </c>
      <c r="N1400">
        <v>1011</v>
      </c>
      <c r="O1400" t="s">
        <v>585</v>
      </c>
      <c r="P1400" t="s">
        <v>585</v>
      </c>
      <c r="Q1400">
        <v>1</v>
      </c>
      <c r="W1400">
        <v>0</v>
      </c>
      <c r="X1400">
        <v>-239831557</v>
      </c>
      <c r="Y1400">
        <v>5.35</v>
      </c>
      <c r="AA1400">
        <v>0</v>
      </c>
      <c r="AB1400">
        <v>7.33</v>
      </c>
      <c r="AC1400">
        <v>0</v>
      </c>
      <c r="AD1400">
        <v>0</v>
      </c>
      <c r="AE1400">
        <v>0</v>
      </c>
      <c r="AF1400">
        <v>1.95</v>
      </c>
      <c r="AG1400">
        <v>0</v>
      </c>
      <c r="AH1400">
        <v>0</v>
      </c>
      <c r="AI1400">
        <v>1</v>
      </c>
      <c r="AJ1400">
        <v>3.76</v>
      </c>
      <c r="AK1400">
        <v>31.7</v>
      </c>
      <c r="AL1400">
        <v>1</v>
      </c>
      <c r="AN1400">
        <v>0</v>
      </c>
      <c r="AO1400">
        <v>1</v>
      </c>
      <c r="AP1400">
        <v>0</v>
      </c>
      <c r="AQ1400">
        <v>0</v>
      </c>
      <c r="AR1400">
        <v>0</v>
      </c>
      <c r="AS1400" t="s">
        <v>3</v>
      </c>
      <c r="AT1400">
        <v>5.35</v>
      </c>
      <c r="AU1400" t="s">
        <v>3</v>
      </c>
      <c r="AV1400">
        <v>0</v>
      </c>
      <c r="AW1400">
        <v>2</v>
      </c>
      <c r="AX1400">
        <v>33640001</v>
      </c>
      <c r="AY1400">
        <v>1</v>
      </c>
      <c r="AZ1400">
        <v>0</v>
      </c>
      <c r="BA1400">
        <v>1386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X1400">
        <f>Y1400*Source!I1538</f>
        <v>2.8355000000000001</v>
      </c>
      <c r="CY1400">
        <f>AB1400</f>
        <v>7.33</v>
      </c>
      <c r="CZ1400">
        <f>AF1400</f>
        <v>1.95</v>
      </c>
      <c r="DA1400">
        <f>AJ1400</f>
        <v>3.76</v>
      </c>
      <c r="DB1400">
        <f t="shared" si="124"/>
        <v>10.43</v>
      </c>
      <c r="DC1400">
        <f t="shared" si="125"/>
        <v>0</v>
      </c>
    </row>
    <row r="1401" spans="1:107">
      <c r="A1401">
        <f>ROW(Source!A1538)</f>
        <v>1538</v>
      </c>
      <c r="B1401">
        <v>33525518</v>
      </c>
      <c r="C1401">
        <v>33639991</v>
      </c>
      <c r="D1401">
        <v>29174913</v>
      </c>
      <c r="E1401">
        <v>1</v>
      </c>
      <c r="F1401">
        <v>1</v>
      </c>
      <c r="G1401">
        <v>1</v>
      </c>
      <c r="H1401">
        <v>2</v>
      </c>
      <c r="I1401" t="s">
        <v>606</v>
      </c>
      <c r="J1401" t="s">
        <v>607</v>
      </c>
      <c r="K1401" t="s">
        <v>608</v>
      </c>
      <c r="L1401">
        <v>1368</v>
      </c>
      <c r="N1401">
        <v>1011</v>
      </c>
      <c r="O1401" t="s">
        <v>585</v>
      </c>
      <c r="P1401" t="s">
        <v>585</v>
      </c>
      <c r="Q1401">
        <v>1</v>
      </c>
      <c r="W1401">
        <v>0</v>
      </c>
      <c r="X1401">
        <v>458544584</v>
      </c>
      <c r="Y1401">
        <v>4.58</v>
      </c>
      <c r="AA1401">
        <v>0</v>
      </c>
      <c r="AB1401">
        <v>908.31</v>
      </c>
      <c r="AC1401">
        <v>367.72</v>
      </c>
      <c r="AD1401">
        <v>0</v>
      </c>
      <c r="AE1401">
        <v>0</v>
      </c>
      <c r="AF1401">
        <v>87.17</v>
      </c>
      <c r="AG1401">
        <v>11.6</v>
      </c>
      <c r="AH1401">
        <v>0</v>
      </c>
      <c r="AI1401">
        <v>1</v>
      </c>
      <c r="AJ1401">
        <v>10.42</v>
      </c>
      <c r="AK1401">
        <v>31.7</v>
      </c>
      <c r="AL1401">
        <v>1</v>
      </c>
      <c r="AN1401">
        <v>0</v>
      </c>
      <c r="AO1401">
        <v>1</v>
      </c>
      <c r="AP1401">
        <v>0</v>
      </c>
      <c r="AQ1401">
        <v>0</v>
      </c>
      <c r="AR1401">
        <v>0</v>
      </c>
      <c r="AS1401" t="s">
        <v>3</v>
      </c>
      <c r="AT1401">
        <v>4.58</v>
      </c>
      <c r="AU1401" t="s">
        <v>3</v>
      </c>
      <c r="AV1401">
        <v>0</v>
      </c>
      <c r="AW1401">
        <v>2</v>
      </c>
      <c r="AX1401">
        <v>33640002</v>
      </c>
      <c r="AY1401">
        <v>1</v>
      </c>
      <c r="AZ1401">
        <v>0</v>
      </c>
      <c r="BA1401">
        <v>1387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X1401">
        <f>Y1401*Source!I1538</f>
        <v>2.4274</v>
      </c>
      <c r="CY1401">
        <f>AB1401</f>
        <v>908.31</v>
      </c>
      <c r="CZ1401">
        <f>AF1401</f>
        <v>87.17</v>
      </c>
      <c r="DA1401">
        <f>AJ1401</f>
        <v>10.42</v>
      </c>
      <c r="DB1401">
        <f t="shared" si="124"/>
        <v>399.24</v>
      </c>
      <c r="DC1401">
        <f t="shared" si="125"/>
        <v>53.13</v>
      </c>
    </row>
    <row r="1402" spans="1:107">
      <c r="A1402">
        <f>ROW(Source!A1538)</f>
        <v>1538</v>
      </c>
      <c r="B1402">
        <v>33525518</v>
      </c>
      <c r="C1402">
        <v>33639991</v>
      </c>
      <c r="D1402">
        <v>29109671</v>
      </c>
      <c r="E1402">
        <v>1</v>
      </c>
      <c r="F1402">
        <v>1</v>
      </c>
      <c r="G1402">
        <v>1</v>
      </c>
      <c r="H1402">
        <v>3</v>
      </c>
      <c r="I1402" t="s">
        <v>436</v>
      </c>
      <c r="J1402" t="s">
        <v>438</v>
      </c>
      <c r="K1402" t="s">
        <v>437</v>
      </c>
      <c r="L1402">
        <v>1327</v>
      </c>
      <c r="N1402">
        <v>1005</v>
      </c>
      <c r="O1402" t="s">
        <v>184</v>
      </c>
      <c r="P1402" t="s">
        <v>184</v>
      </c>
      <c r="Q1402">
        <v>1</v>
      </c>
      <c r="W1402">
        <v>0</v>
      </c>
      <c r="X1402">
        <v>1862876160</v>
      </c>
      <c r="Y1402">
        <v>103</v>
      </c>
      <c r="AA1402">
        <v>258.70999999999998</v>
      </c>
      <c r="AB1402">
        <v>0</v>
      </c>
      <c r="AC1402">
        <v>0</v>
      </c>
      <c r="AD1402">
        <v>0</v>
      </c>
      <c r="AE1402">
        <v>51.95</v>
      </c>
      <c r="AF1402">
        <v>0</v>
      </c>
      <c r="AG1402">
        <v>0</v>
      </c>
      <c r="AH1402">
        <v>0</v>
      </c>
      <c r="AI1402">
        <v>4.9800000000000004</v>
      </c>
      <c r="AJ1402">
        <v>1</v>
      </c>
      <c r="AK1402">
        <v>1</v>
      </c>
      <c r="AL1402">
        <v>1</v>
      </c>
      <c r="AN1402">
        <v>0</v>
      </c>
      <c r="AO1402">
        <v>1</v>
      </c>
      <c r="AP1402">
        <v>0</v>
      </c>
      <c r="AQ1402">
        <v>0</v>
      </c>
      <c r="AR1402">
        <v>0</v>
      </c>
      <c r="AS1402" t="s">
        <v>3</v>
      </c>
      <c r="AT1402">
        <v>103</v>
      </c>
      <c r="AU1402" t="s">
        <v>3</v>
      </c>
      <c r="AV1402">
        <v>0</v>
      </c>
      <c r="AW1402">
        <v>2</v>
      </c>
      <c r="AX1402">
        <v>33640003</v>
      </c>
      <c r="AY1402">
        <v>1</v>
      </c>
      <c r="AZ1402">
        <v>0</v>
      </c>
      <c r="BA1402">
        <v>1388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X1402">
        <f>Y1402*Source!I1538</f>
        <v>54.59</v>
      </c>
      <c r="CY1402">
        <f>AA1402</f>
        <v>258.70999999999998</v>
      </c>
      <c r="CZ1402">
        <f>AE1402</f>
        <v>51.95</v>
      </c>
      <c r="DA1402">
        <f>AI1402</f>
        <v>4.9800000000000004</v>
      </c>
      <c r="DB1402">
        <f t="shared" si="124"/>
        <v>5350.85</v>
      </c>
      <c r="DC1402">
        <f t="shared" si="125"/>
        <v>0</v>
      </c>
    </row>
    <row r="1403" spans="1:107">
      <c r="A1403">
        <f>ROW(Source!A1574)</f>
        <v>1574</v>
      </c>
      <c r="B1403">
        <v>33525518</v>
      </c>
      <c r="C1403">
        <v>33620262</v>
      </c>
      <c r="D1403">
        <v>18409992</v>
      </c>
      <c r="E1403">
        <v>1</v>
      </c>
      <c r="F1403">
        <v>1</v>
      </c>
      <c r="G1403">
        <v>1</v>
      </c>
      <c r="H1403">
        <v>1</v>
      </c>
      <c r="I1403" t="s">
        <v>908</v>
      </c>
      <c r="J1403" t="s">
        <v>3</v>
      </c>
      <c r="K1403" t="s">
        <v>909</v>
      </c>
      <c r="L1403">
        <v>1369</v>
      </c>
      <c r="N1403">
        <v>1013</v>
      </c>
      <c r="O1403" t="s">
        <v>579</v>
      </c>
      <c r="P1403" t="s">
        <v>579</v>
      </c>
      <c r="Q1403">
        <v>1</v>
      </c>
      <c r="W1403">
        <v>0</v>
      </c>
      <c r="X1403">
        <v>-932636904</v>
      </c>
      <c r="Y1403">
        <v>62.07</v>
      </c>
      <c r="AA1403">
        <v>0</v>
      </c>
      <c r="AB1403">
        <v>0</v>
      </c>
      <c r="AC1403">
        <v>0</v>
      </c>
      <c r="AD1403">
        <v>230</v>
      </c>
      <c r="AE1403">
        <v>0</v>
      </c>
      <c r="AF1403">
        <v>0</v>
      </c>
      <c r="AG1403">
        <v>0</v>
      </c>
      <c r="AH1403">
        <v>230</v>
      </c>
      <c r="AI1403">
        <v>1</v>
      </c>
      <c r="AJ1403">
        <v>1</v>
      </c>
      <c r="AK1403">
        <v>1</v>
      </c>
      <c r="AL1403">
        <v>1</v>
      </c>
      <c r="AN1403">
        <v>0</v>
      </c>
      <c r="AO1403">
        <v>1</v>
      </c>
      <c r="AP1403">
        <v>0</v>
      </c>
      <c r="AQ1403">
        <v>0</v>
      </c>
      <c r="AR1403">
        <v>0</v>
      </c>
      <c r="AS1403" t="s">
        <v>3</v>
      </c>
      <c r="AT1403">
        <v>62.07</v>
      </c>
      <c r="AU1403" t="s">
        <v>3</v>
      </c>
      <c r="AV1403">
        <v>1</v>
      </c>
      <c r="AW1403">
        <v>2</v>
      </c>
      <c r="AX1403">
        <v>33620270</v>
      </c>
      <c r="AY1403">
        <v>1</v>
      </c>
      <c r="AZ1403">
        <v>0</v>
      </c>
      <c r="BA1403">
        <v>1389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X1403">
        <f>Y1403*Source!I1574</f>
        <v>32.897100000000002</v>
      </c>
      <c r="CY1403">
        <f>AD1403</f>
        <v>230</v>
      </c>
      <c r="CZ1403">
        <f>AH1403</f>
        <v>230</v>
      </c>
      <c r="DA1403">
        <f>AL1403</f>
        <v>1</v>
      </c>
      <c r="DB1403">
        <f t="shared" si="124"/>
        <v>14276.1</v>
      </c>
      <c r="DC1403">
        <f t="shared" si="125"/>
        <v>0</v>
      </c>
    </row>
    <row r="1404" spans="1:107">
      <c r="A1404">
        <f>ROW(Source!A1574)</f>
        <v>1574</v>
      </c>
      <c r="B1404">
        <v>33525518</v>
      </c>
      <c r="C1404">
        <v>33620262</v>
      </c>
      <c r="D1404">
        <v>121548</v>
      </c>
      <c r="E1404">
        <v>1</v>
      </c>
      <c r="F1404">
        <v>1</v>
      </c>
      <c r="G1404">
        <v>1</v>
      </c>
      <c r="H1404">
        <v>1</v>
      </c>
      <c r="I1404" t="s">
        <v>30</v>
      </c>
      <c r="J1404" t="s">
        <v>3</v>
      </c>
      <c r="K1404" t="s">
        <v>580</v>
      </c>
      <c r="L1404">
        <v>608254</v>
      </c>
      <c r="N1404">
        <v>1013</v>
      </c>
      <c r="O1404" t="s">
        <v>581</v>
      </c>
      <c r="P1404" t="s">
        <v>581</v>
      </c>
      <c r="Q1404">
        <v>1</v>
      </c>
      <c r="W1404">
        <v>0</v>
      </c>
      <c r="X1404">
        <v>-185737400</v>
      </c>
      <c r="Y1404">
        <v>0.47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1</v>
      </c>
      <c r="AJ1404">
        <v>1</v>
      </c>
      <c r="AK1404">
        <v>1</v>
      </c>
      <c r="AL1404">
        <v>1</v>
      </c>
      <c r="AN1404">
        <v>0</v>
      </c>
      <c r="AO1404">
        <v>1</v>
      </c>
      <c r="AP1404">
        <v>0</v>
      </c>
      <c r="AQ1404">
        <v>0</v>
      </c>
      <c r="AR1404">
        <v>0</v>
      </c>
      <c r="AS1404" t="s">
        <v>3</v>
      </c>
      <c r="AT1404">
        <v>0.47</v>
      </c>
      <c r="AU1404" t="s">
        <v>3</v>
      </c>
      <c r="AV1404">
        <v>2</v>
      </c>
      <c r="AW1404">
        <v>2</v>
      </c>
      <c r="AX1404">
        <v>33620271</v>
      </c>
      <c r="AY1404">
        <v>1</v>
      </c>
      <c r="AZ1404">
        <v>0</v>
      </c>
      <c r="BA1404">
        <v>1390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X1404">
        <f>Y1404*Source!I1574</f>
        <v>0.24909999999999999</v>
      </c>
      <c r="CY1404">
        <f>AD1404</f>
        <v>0</v>
      </c>
      <c r="CZ1404">
        <f>AH1404</f>
        <v>0</v>
      </c>
      <c r="DA1404">
        <f>AL1404</f>
        <v>1</v>
      </c>
      <c r="DB1404">
        <f t="shared" si="124"/>
        <v>0</v>
      </c>
      <c r="DC1404">
        <f t="shared" si="125"/>
        <v>0</v>
      </c>
    </row>
    <row r="1405" spans="1:107">
      <c r="A1405">
        <f>ROW(Source!A1574)</f>
        <v>1574</v>
      </c>
      <c r="B1405">
        <v>33525518</v>
      </c>
      <c r="C1405">
        <v>33620262</v>
      </c>
      <c r="D1405">
        <v>29172556</v>
      </c>
      <c r="E1405">
        <v>1</v>
      </c>
      <c r="F1405">
        <v>1</v>
      </c>
      <c r="G1405">
        <v>1</v>
      </c>
      <c r="H1405">
        <v>2</v>
      </c>
      <c r="I1405" t="s">
        <v>582</v>
      </c>
      <c r="J1405" t="s">
        <v>583</v>
      </c>
      <c r="K1405" t="s">
        <v>584</v>
      </c>
      <c r="L1405">
        <v>1368</v>
      </c>
      <c r="N1405">
        <v>1011</v>
      </c>
      <c r="O1405" t="s">
        <v>585</v>
      </c>
      <c r="P1405" t="s">
        <v>585</v>
      </c>
      <c r="Q1405">
        <v>1</v>
      </c>
      <c r="W1405">
        <v>0</v>
      </c>
      <c r="X1405">
        <v>-1302720870</v>
      </c>
      <c r="Y1405">
        <v>0.47</v>
      </c>
      <c r="AA1405">
        <v>0</v>
      </c>
      <c r="AB1405">
        <v>445.46</v>
      </c>
      <c r="AC1405">
        <v>427.95</v>
      </c>
      <c r="AD1405">
        <v>0</v>
      </c>
      <c r="AE1405">
        <v>0</v>
      </c>
      <c r="AF1405">
        <v>31.26</v>
      </c>
      <c r="AG1405">
        <v>13.5</v>
      </c>
      <c r="AH1405">
        <v>0</v>
      </c>
      <c r="AI1405">
        <v>1</v>
      </c>
      <c r="AJ1405">
        <v>14.25</v>
      </c>
      <c r="AK1405">
        <v>31.7</v>
      </c>
      <c r="AL1405">
        <v>1</v>
      </c>
      <c r="AN1405">
        <v>0</v>
      </c>
      <c r="AO1405">
        <v>1</v>
      </c>
      <c r="AP1405">
        <v>0</v>
      </c>
      <c r="AQ1405">
        <v>0</v>
      </c>
      <c r="AR1405">
        <v>0</v>
      </c>
      <c r="AS1405" t="s">
        <v>3</v>
      </c>
      <c r="AT1405">
        <v>0.47</v>
      </c>
      <c r="AU1405" t="s">
        <v>3</v>
      </c>
      <c r="AV1405">
        <v>0</v>
      </c>
      <c r="AW1405">
        <v>2</v>
      </c>
      <c r="AX1405">
        <v>33620272</v>
      </c>
      <c r="AY1405">
        <v>1</v>
      </c>
      <c r="AZ1405">
        <v>0</v>
      </c>
      <c r="BA1405">
        <v>1391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X1405">
        <f>Y1405*Source!I1574</f>
        <v>0.24909999999999999</v>
      </c>
      <c r="CY1405">
        <f>AB1405</f>
        <v>445.46</v>
      </c>
      <c r="CZ1405">
        <f>AF1405</f>
        <v>31.26</v>
      </c>
      <c r="DA1405">
        <f>AJ1405</f>
        <v>14.25</v>
      </c>
      <c r="DB1405">
        <f t="shared" si="124"/>
        <v>14.69</v>
      </c>
      <c r="DC1405">
        <f t="shared" si="125"/>
        <v>6.35</v>
      </c>
    </row>
    <row r="1406" spans="1:107">
      <c r="A1406">
        <f>ROW(Source!A1574)</f>
        <v>1574</v>
      </c>
      <c r="B1406">
        <v>33525518</v>
      </c>
      <c r="C1406">
        <v>33620262</v>
      </c>
      <c r="D1406">
        <v>29174913</v>
      </c>
      <c r="E1406">
        <v>1</v>
      </c>
      <c r="F1406">
        <v>1</v>
      </c>
      <c r="G1406">
        <v>1</v>
      </c>
      <c r="H1406">
        <v>2</v>
      </c>
      <c r="I1406" t="s">
        <v>606</v>
      </c>
      <c r="J1406" t="s">
        <v>607</v>
      </c>
      <c r="K1406" t="s">
        <v>608</v>
      </c>
      <c r="L1406">
        <v>1368</v>
      </c>
      <c r="N1406">
        <v>1011</v>
      </c>
      <c r="O1406" t="s">
        <v>585</v>
      </c>
      <c r="P1406" t="s">
        <v>585</v>
      </c>
      <c r="Q1406">
        <v>1</v>
      </c>
      <c r="W1406">
        <v>0</v>
      </c>
      <c r="X1406">
        <v>458544584</v>
      </c>
      <c r="Y1406">
        <v>0.7</v>
      </c>
      <c r="AA1406">
        <v>0</v>
      </c>
      <c r="AB1406">
        <v>908.31</v>
      </c>
      <c r="AC1406">
        <v>367.72</v>
      </c>
      <c r="AD1406">
        <v>0</v>
      </c>
      <c r="AE1406">
        <v>0</v>
      </c>
      <c r="AF1406">
        <v>87.17</v>
      </c>
      <c r="AG1406">
        <v>11.6</v>
      </c>
      <c r="AH1406">
        <v>0</v>
      </c>
      <c r="AI1406">
        <v>1</v>
      </c>
      <c r="AJ1406">
        <v>10.42</v>
      </c>
      <c r="AK1406">
        <v>31.7</v>
      </c>
      <c r="AL1406">
        <v>1</v>
      </c>
      <c r="AN1406">
        <v>0</v>
      </c>
      <c r="AO1406">
        <v>1</v>
      </c>
      <c r="AP1406">
        <v>0</v>
      </c>
      <c r="AQ1406">
        <v>0</v>
      </c>
      <c r="AR1406">
        <v>0</v>
      </c>
      <c r="AS1406" t="s">
        <v>3</v>
      </c>
      <c r="AT1406">
        <v>0.7</v>
      </c>
      <c r="AU1406" t="s">
        <v>3</v>
      </c>
      <c r="AV1406">
        <v>0</v>
      </c>
      <c r="AW1406">
        <v>2</v>
      </c>
      <c r="AX1406">
        <v>33620273</v>
      </c>
      <c r="AY1406">
        <v>1</v>
      </c>
      <c r="AZ1406">
        <v>0</v>
      </c>
      <c r="BA1406">
        <v>1392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X1406">
        <f>Y1406*Source!I1574</f>
        <v>0.371</v>
      </c>
      <c r="CY1406">
        <f>AB1406</f>
        <v>908.31</v>
      </c>
      <c r="CZ1406">
        <f>AF1406</f>
        <v>87.17</v>
      </c>
      <c r="DA1406">
        <f>AJ1406</f>
        <v>10.42</v>
      </c>
      <c r="DB1406">
        <f t="shared" si="124"/>
        <v>61.02</v>
      </c>
      <c r="DC1406">
        <f t="shared" si="125"/>
        <v>8.1199999999999992</v>
      </c>
    </row>
    <row r="1407" spans="1:107">
      <c r="A1407">
        <f>ROW(Source!A1574)</f>
        <v>1574</v>
      </c>
      <c r="B1407">
        <v>33525518</v>
      </c>
      <c r="C1407">
        <v>33620262</v>
      </c>
      <c r="D1407">
        <v>29114332</v>
      </c>
      <c r="E1407">
        <v>1</v>
      </c>
      <c r="F1407">
        <v>1</v>
      </c>
      <c r="G1407">
        <v>1</v>
      </c>
      <c r="H1407">
        <v>3</v>
      </c>
      <c r="I1407" t="s">
        <v>635</v>
      </c>
      <c r="J1407" t="s">
        <v>636</v>
      </c>
      <c r="K1407" t="s">
        <v>637</v>
      </c>
      <c r="L1407">
        <v>1348</v>
      </c>
      <c r="N1407">
        <v>1009</v>
      </c>
      <c r="O1407" t="s">
        <v>28</v>
      </c>
      <c r="P1407" t="s">
        <v>28</v>
      </c>
      <c r="Q1407">
        <v>1000</v>
      </c>
      <c r="W1407">
        <v>0</v>
      </c>
      <c r="X1407">
        <v>233971917</v>
      </c>
      <c r="Y1407">
        <v>1.2999999999999999E-2</v>
      </c>
      <c r="AA1407">
        <v>53302.1</v>
      </c>
      <c r="AB1407">
        <v>0</v>
      </c>
      <c r="AC1407">
        <v>0</v>
      </c>
      <c r="AD1407">
        <v>0</v>
      </c>
      <c r="AE1407">
        <v>11978</v>
      </c>
      <c r="AF1407">
        <v>0</v>
      </c>
      <c r="AG1407">
        <v>0</v>
      </c>
      <c r="AH1407">
        <v>0</v>
      </c>
      <c r="AI1407">
        <v>4.45</v>
      </c>
      <c r="AJ1407">
        <v>1</v>
      </c>
      <c r="AK1407">
        <v>1</v>
      </c>
      <c r="AL1407">
        <v>1</v>
      </c>
      <c r="AN1407">
        <v>0</v>
      </c>
      <c r="AO1407">
        <v>1</v>
      </c>
      <c r="AP1407">
        <v>0</v>
      </c>
      <c r="AQ1407">
        <v>0</v>
      </c>
      <c r="AR1407">
        <v>0</v>
      </c>
      <c r="AS1407" t="s">
        <v>3</v>
      </c>
      <c r="AT1407">
        <v>1.2999999999999999E-2</v>
      </c>
      <c r="AU1407" t="s">
        <v>3</v>
      </c>
      <c r="AV1407">
        <v>0</v>
      </c>
      <c r="AW1407">
        <v>2</v>
      </c>
      <c r="AX1407">
        <v>33620274</v>
      </c>
      <c r="AY1407">
        <v>1</v>
      </c>
      <c r="AZ1407">
        <v>0</v>
      </c>
      <c r="BA1407">
        <v>1393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X1407">
        <f>Y1407*Source!I1574</f>
        <v>6.8900000000000003E-3</v>
      </c>
      <c r="CY1407">
        <f>AA1407</f>
        <v>53302.1</v>
      </c>
      <c r="CZ1407">
        <f>AE1407</f>
        <v>11978</v>
      </c>
      <c r="DA1407">
        <f>AI1407</f>
        <v>4.45</v>
      </c>
      <c r="DB1407">
        <f t="shared" ref="DB1407:DB1470" si="129">ROUND(ROUND(AT1407*CZ1407,2),6)</f>
        <v>155.71</v>
      </c>
      <c r="DC1407">
        <f t="shared" ref="DC1407:DC1470" si="130">ROUND(ROUND(AT1407*AG1407,2),6)</f>
        <v>0</v>
      </c>
    </row>
    <row r="1408" spans="1:107">
      <c r="A1408">
        <f>ROW(Source!A1574)</f>
        <v>1574</v>
      </c>
      <c r="B1408">
        <v>33525518</v>
      </c>
      <c r="C1408">
        <v>33620262</v>
      </c>
      <c r="D1408">
        <v>29115646</v>
      </c>
      <c r="E1408">
        <v>1</v>
      </c>
      <c r="F1408">
        <v>1</v>
      </c>
      <c r="G1408">
        <v>1</v>
      </c>
      <c r="H1408">
        <v>3</v>
      </c>
      <c r="I1408" t="s">
        <v>910</v>
      </c>
      <c r="J1408" t="s">
        <v>911</v>
      </c>
      <c r="K1408" t="s">
        <v>912</v>
      </c>
      <c r="L1408">
        <v>1339</v>
      </c>
      <c r="N1408">
        <v>1007</v>
      </c>
      <c r="O1408" t="s">
        <v>591</v>
      </c>
      <c r="P1408" t="s">
        <v>591</v>
      </c>
      <c r="Q1408">
        <v>1</v>
      </c>
      <c r="W1408">
        <v>0</v>
      </c>
      <c r="X1408">
        <v>742738788</v>
      </c>
      <c r="Y1408">
        <v>4.2</v>
      </c>
      <c r="AA1408">
        <v>6618.15</v>
      </c>
      <c r="AB1408">
        <v>0</v>
      </c>
      <c r="AC1408">
        <v>0</v>
      </c>
      <c r="AD1408">
        <v>0</v>
      </c>
      <c r="AE1408">
        <v>1155</v>
      </c>
      <c r="AF1408">
        <v>0</v>
      </c>
      <c r="AG1408">
        <v>0</v>
      </c>
      <c r="AH1408">
        <v>0</v>
      </c>
      <c r="AI1408">
        <v>5.73</v>
      </c>
      <c r="AJ1408">
        <v>1</v>
      </c>
      <c r="AK1408">
        <v>1</v>
      </c>
      <c r="AL1408">
        <v>1</v>
      </c>
      <c r="AN1408">
        <v>0</v>
      </c>
      <c r="AO1408">
        <v>1</v>
      </c>
      <c r="AP1408">
        <v>0</v>
      </c>
      <c r="AQ1408">
        <v>0</v>
      </c>
      <c r="AR1408">
        <v>0</v>
      </c>
      <c r="AS1408" t="s">
        <v>3</v>
      </c>
      <c r="AT1408">
        <v>4.2</v>
      </c>
      <c r="AU1408" t="s">
        <v>3</v>
      </c>
      <c r="AV1408">
        <v>0</v>
      </c>
      <c r="AW1408">
        <v>2</v>
      </c>
      <c r="AX1408">
        <v>33620275</v>
      </c>
      <c r="AY1408">
        <v>1</v>
      </c>
      <c r="AZ1408">
        <v>0</v>
      </c>
      <c r="BA1408">
        <v>1394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X1408">
        <f>Y1408*Source!I1574</f>
        <v>2.2260000000000004</v>
      </c>
      <c r="CY1408">
        <f>AA1408</f>
        <v>6618.15</v>
      </c>
      <c r="CZ1408">
        <f>AE1408</f>
        <v>1155</v>
      </c>
      <c r="DA1408">
        <f>AI1408</f>
        <v>5.73</v>
      </c>
      <c r="DB1408">
        <f t="shared" si="129"/>
        <v>4851</v>
      </c>
      <c r="DC1408">
        <f t="shared" si="130"/>
        <v>0</v>
      </c>
    </row>
    <row r="1409" spans="1:107">
      <c r="A1409">
        <f>ROW(Source!A1574)</f>
        <v>1574</v>
      </c>
      <c r="B1409">
        <v>33525518</v>
      </c>
      <c r="C1409">
        <v>33620262</v>
      </c>
      <c r="D1409">
        <v>29164349</v>
      </c>
      <c r="E1409">
        <v>1</v>
      </c>
      <c r="F1409">
        <v>1</v>
      </c>
      <c r="G1409">
        <v>1</v>
      </c>
      <c r="H1409">
        <v>3</v>
      </c>
      <c r="I1409" t="s">
        <v>26</v>
      </c>
      <c r="J1409" t="s">
        <v>29</v>
      </c>
      <c r="K1409" t="s">
        <v>27</v>
      </c>
      <c r="L1409">
        <v>1348</v>
      </c>
      <c r="N1409">
        <v>1009</v>
      </c>
      <c r="O1409" t="s">
        <v>28</v>
      </c>
      <c r="P1409" t="s">
        <v>28</v>
      </c>
      <c r="Q1409">
        <v>1000</v>
      </c>
      <c r="W1409">
        <v>0</v>
      </c>
      <c r="X1409">
        <v>-304821490</v>
      </c>
      <c r="Y1409">
        <v>1.86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1</v>
      </c>
      <c r="AJ1409">
        <v>1</v>
      </c>
      <c r="AK1409">
        <v>1</v>
      </c>
      <c r="AL1409">
        <v>1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 t="s">
        <v>3</v>
      </c>
      <c r="AT1409">
        <v>1.86</v>
      </c>
      <c r="AU1409" t="s">
        <v>3</v>
      </c>
      <c r="AV1409">
        <v>0</v>
      </c>
      <c r="AW1409">
        <v>2</v>
      </c>
      <c r="AX1409">
        <v>33620276</v>
      </c>
      <c r="AY1409">
        <v>1</v>
      </c>
      <c r="AZ1409">
        <v>0</v>
      </c>
      <c r="BA1409">
        <v>1395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X1409">
        <f>Y1409*Source!I1574</f>
        <v>0.98580000000000012</v>
      </c>
      <c r="CY1409">
        <f>AA1409</f>
        <v>0</v>
      </c>
      <c r="CZ1409">
        <f>AE1409</f>
        <v>0</v>
      </c>
      <c r="DA1409">
        <f>AI1409</f>
        <v>1</v>
      </c>
      <c r="DB1409">
        <f t="shared" si="129"/>
        <v>0</v>
      </c>
      <c r="DC1409">
        <f t="shared" si="130"/>
        <v>0</v>
      </c>
    </row>
    <row r="1410" spans="1:107">
      <c r="A1410">
        <f>ROW(Source!A1576)</f>
        <v>1576</v>
      </c>
      <c r="B1410">
        <v>33525518</v>
      </c>
      <c r="C1410">
        <v>33624372</v>
      </c>
      <c r="D1410">
        <v>18408291</v>
      </c>
      <c r="E1410">
        <v>1</v>
      </c>
      <c r="F1410">
        <v>1</v>
      </c>
      <c r="G1410">
        <v>1</v>
      </c>
      <c r="H1410">
        <v>1</v>
      </c>
      <c r="I1410" t="s">
        <v>641</v>
      </c>
      <c r="J1410" t="s">
        <v>3</v>
      </c>
      <c r="K1410" t="s">
        <v>642</v>
      </c>
      <c r="L1410">
        <v>1369</v>
      </c>
      <c r="N1410">
        <v>1013</v>
      </c>
      <c r="O1410" t="s">
        <v>579</v>
      </c>
      <c r="P1410" t="s">
        <v>579</v>
      </c>
      <c r="Q1410">
        <v>1</v>
      </c>
      <c r="W1410">
        <v>0</v>
      </c>
      <c r="X1410">
        <v>1933892413</v>
      </c>
      <c r="Y1410">
        <v>31.26</v>
      </c>
      <c r="AA1410">
        <v>0</v>
      </c>
      <c r="AB1410">
        <v>0</v>
      </c>
      <c r="AC1410">
        <v>0</v>
      </c>
      <c r="AD1410">
        <v>232.28</v>
      </c>
      <c r="AE1410">
        <v>0</v>
      </c>
      <c r="AF1410">
        <v>0</v>
      </c>
      <c r="AG1410">
        <v>0</v>
      </c>
      <c r="AH1410">
        <v>232.28</v>
      </c>
      <c r="AI1410">
        <v>1</v>
      </c>
      <c r="AJ1410">
        <v>1</v>
      </c>
      <c r="AK1410">
        <v>1</v>
      </c>
      <c r="AL1410">
        <v>1</v>
      </c>
      <c r="AN1410">
        <v>0</v>
      </c>
      <c r="AO1410">
        <v>1</v>
      </c>
      <c r="AP1410">
        <v>0</v>
      </c>
      <c r="AQ1410">
        <v>0</v>
      </c>
      <c r="AR1410">
        <v>0</v>
      </c>
      <c r="AS1410" t="s">
        <v>3</v>
      </c>
      <c r="AT1410">
        <v>31.26</v>
      </c>
      <c r="AU1410" t="s">
        <v>3</v>
      </c>
      <c r="AV1410">
        <v>1</v>
      </c>
      <c r="AW1410">
        <v>2</v>
      </c>
      <c r="AX1410">
        <v>33624380</v>
      </c>
      <c r="AY1410">
        <v>1</v>
      </c>
      <c r="AZ1410">
        <v>0</v>
      </c>
      <c r="BA1410">
        <v>1396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X1410">
        <f>Y1410*Source!I1576</f>
        <v>16.567800000000002</v>
      </c>
      <c r="CY1410">
        <f>AD1410</f>
        <v>232.28</v>
      </c>
      <c r="CZ1410">
        <f>AH1410</f>
        <v>232.28</v>
      </c>
      <c r="DA1410">
        <f>AL1410</f>
        <v>1</v>
      </c>
      <c r="DB1410">
        <f t="shared" si="129"/>
        <v>7261.07</v>
      </c>
      <c r="DC1410">
        <f t="shared" si="130"/>
        <v>0</v>
      </c>
    </row>
    <row r="1411" spans="1:107">
      <c r="A1411">
        <f>ROW(Source!A1576)</f>
        <v>1576</v>
      </c>
      <c r="B1411">
        <v>33525518</v>
      </c>
      <c r="C1411">
        <v>33624372</v>
      </c>
      <c r="D1411">
        <v>121548</v>
      </c>
      <c r="E1411">
        <v>1</v>
      </c>
      <c r="F1411">
        <v>1</v>
      </c>
      <c r="G1411">
        <v>1</v>
      </c>
      <c r="H1411">
        <v>1</v>
      </c>
      <c r="I1411" t="s">
        <v>30</v>
      </c>
      <c r="J1411" t="s">
        <v>3</v>
      </c>
      <c r="K1411" t="s">
        <v>580</v>
      </c>
      <c r="L1411">
        <v>608254</v>
      </c>
      <c r="N1411">
        <v>1013</v>
      </c>
      <c r="O1411" t="s">
        <v>581</v>
      </c>
      <c r="P1411" t="s">
        <v>581</v>
      </c>
      <c r="Q1411">
        <v>1</v>
      </c>
      <c r="W1411">
        <v>0</v>
      </c>
      <c r="X1411">
        <v>-185737400</v>
      </c>
      <c r="Y1411">
        <v>6.7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1</v>
      </c>
      <c r="AJ1411">
        <v>1</v>
      </c>
      <c r="AK1411">
        <v>1</v>
      </c>
      <c r="AL1411">
        <v>1</v>
      </c>
      <c r="AN1411">
        <v>0</v>
      </c>
      <c r="AO1411">
        <v>1</v>
      </c>
      <c r="AP1411">
        <v>0</v>
      </c>
      <c r="AQ1411">
        <v>0</v>
      </c>
      <c r="AR1411">
        <v>0</v>
      </c>
      <c r="AS1411" t="s">
        <v>3</v>
      </c>
      <c r="AT1411">
        <v>6.7</v>
      </c>
      <c r="AU1411" t="s">
        <v>3</v>
      </c>
      <c r="AV1411">
        <v>2</v>
      </c>
      <c r="AW1411">
        <v>2</v>
      </c>
      <c r="AX1411">
        <v>33624381</v>
      </c>
      <c r="AY1411">
        <v>1</v>
      </c>
      <c r="AZ1411">
        <v>0</v>
      </c>
      <c r="BA1411">
        <v>1397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X1411">
        <f>Y1411*Source!I1576</f>
        <v>3.5510000000000002</v>
      </c>
      <c r="CY1411">
        <f>AD1411</f>
        <v>0</v>
      </c>
      <c r="CZ1411">
        <f>AH1411</f>
        <v>0</v>
      </c>
      <c r="DA1411">
        <f>AL1411</f>
        <v>1</v>
      </c>
      <c r="DB1411">
        <f t="shared" si="129"/>
        <v>0</v>
      </c>
      <c r="DC1411">
        <f t="shared" si="130"/>
        <v>0</v>
      </c>
    </row>
    <row r="1412" spans="1:107">
      <c r="A1412">
        <f>ROW(Source!A1576)</f>
        <v>1576</v>
      </c>
      <c r="B1412">
        <v>33525518</v>
      </c>
      <c r="C1412">
        <v>33624372</v>
      </c>
      <c r="D1412">
        <v>29172710</v>
      </c>
      <c r="E1412">
        <v>1</v>
      </c>
      <c r="F1412">
        <v>1</v>
      </c>
      <c r="G1412">
        <v>1</v>
      </c>
      <c r="H1412">
        <v>2</v>
      </c>
      <c r="I1412" t="s">
        <v>600</v>
      </c>
      <c r="J1412" t="s">
        <v>601</v>
      </c>
      <c r="K1412" t="s">
        <v>602</v>
      </c>
      <c r="L1412">
        <v>1368</v>
      </c>
      <c r="N1412">
        <v>1011</v>
      </c>
      <c r="O1412" t="s">
        <v>585</v>
      </c>
      <c r="P1412" t="s">
        <v>585</v>
      </c>
      <c r="Q1412">
        <v>1</v>
      </c>
      <c r="W1412">
        <v>0</v>
      </c>
      <c r="X1412">
        <v>-1676841219</v>
      </c>
      <c r="Y1412">
        <v>6.7</v>
      </c>
      <c r="AA1412">
        <v>0</v>
      </c>
      <c r="AB1412">
        <v>522.87</v>
      </c>
      <c r="AC1412">
        <v>318.89999999999998</v>
      </c>
      <c r="AD1412">
        <v>0</v>
      </c>
      <c r="AE1412">
        <v>0</v>
      </c>
      <c r="AF1412">
        <v>46.56</v>
      </c>
      <c r="AG1412">
        <v>10.06</v>
      </c>
      <c r="AH1412">
        <v>0</v>
      </c>
      <c r="AI1412">
        <v>1</v>
      </c>
      <c r="AJ1412">
        <v>11.23</v>
      </c>
      <c r="AK1412">
        <v>31.7</v>
      </c>
      <c r="AL1412">
        <v>1</v>
      </c>
      <c r="AN1412">
        <v>0</v>
      </c>
      <c r="AO1412">
        <v>1</v>
      </c>
      <c r="AP1412">
        <v>0</v>
      </c>
      <c r="AQ1412">
        <v>0</v>
      </c>
      <c r="AR1412">
        <v>0</v>
      </c>
      <c r="AS1412" t="s">
        <v>3</v>
      </c>
      <c r="AT1412">
        <v>6.7</v>
      </c>
      <c r="AU1412" t="s">
        <v>3</v>
      </c>
      <c r="AV1412">
        <v>0</v>
      </c>
      <c r="AW1412">
        <v>2</v>
      </c>
      <c r="AX1412">
        <v>33624382</v>
      </c>
      <c r="AY1412">
        <v>1</v>
      </c>
      <c r="AZ1412">
        <v>0</v>
      </c>
      <c r="BA1412">
        <v>1398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X1412">
        <f>Y1412*Source!I1576</f>
        <v>3.5510000000000002</v>
      </c>
      <c r="CY1412">
        <f>AB1412</f>
        <v>522.87</v>
      </c>
      <c r="CZ1412">
        <f>AF1412</f>
        <v>46.56</v>
      </c>
      <c r="DA1412">
        <f>AJ1412</f>
        <v>11.23</v>
      </c>
      <c r="DB1412">
        <f t="shared" si="129"/>
        <v>311.95</v>
      </c>
      <c r="DC1412">
        <f t="shared" si="130"/>
        <v>67.400000000000006</v>
      </c>
    </row>
    <row r="1413" spans="1:107">
      <c r="A1413">
        <f>ROW(Source!A1576)</f>
        <v>1576</v>
      </c>
      <c r="B1413">
        <v>33525518</v>
      </c>
      <c r="C1413">
        <v>33624372</v>
      </c>
      <c r="D1413">
        <v>29173472</v>
      </c>
      <c r="E1413">
        <v>1</v>
      </c>
      <c r="F1413">
        <v>1</v>
      </c>
      <c r="G1413">
        <v>1</v>
      </c>
      <c r="H1413">
        <v>2</v>
      </c>
      <c r="I1413" t="s">
        <v>643</v>
      </c>
      <c r="J1413" t="s">
        <v>644</v>
      </c>
      <c r="K1413" t="s">
        <v>645</v>
      </c>
      <c r="L1413">
        <v>1368</v>
      </c>
      <c r="N1413">
        <v>1011</v>
      </c>
      <c r="O1413" t="s">
        <v>585</v>
      </c>
      <c r="P1413" t="s">
        <v>585</v>
      </c>
      <c r="Q1413">
        <v>1</v>
      </c>
      <c r="W1413">
        <v>0</v>
      </c>
      <c r="X1413">
        <v>275932499</v>
      </c>
      <c r="Y1413">
        <v>11</v>
      </c>
      <c r="AA1413">
        <v>0</v>
      </c>
      <c r="AB1413">
        <v>12.75</v>
      </c>
      <c r="AC1413">
        <v>0</v>
      </c>
      <c r="AD1413">
        <v>0</v>
      </c>
      <c r="AE1413">
        <v>0</v>
      </c>
      <c r="AF1413">
        <v>3</v>
      </c>
      <c r="AG1413">
        <v>0</v>
      </c>
      <c r="AH1413">
        <v>0</v>
      </c>
      <c r="AI1413">
        <v>1</v>
      </c>
      <c r="AJ1413">
        <v>4.25</v>
      </c>
      <c r="AK1413">
        <v>31.7</v>
      </c>
      <c r="AL1413">
        <v>1</v>
      </c>
      <c r="AN1413">
        <v>0</v>
      </c>
      <c r="AO1413">
        <v>1</v>
      </c>
      <c r="AP1413">
        <v>0</v>
      </c>
      <c r="AQ1413">
        <v>0</v>
      </c>
      <c r="AR1413">
        <v>0</v>
      </c>
      <c r="AS1413" t="s">
        <v>3</v>
      </c>
      <c r="AT1413">
        <v>11</v>
      </c>
      <c r="AU1413" t="s">
        <v>3</v>
      </c>
      <c r="AV1413">
        <v>0</v>
      </c>
      <c r="AW1413">
        <v>2</v>
      </c>
      <c r="AX1413">
        <v>33624383</v>
      </c>
      <c r="AY1413">
        <v>1</v>
      </c>
      <c r="AZ1413">
        <v>0</v>
      </c>
      <c r="BA1413">
        <v>1399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X1413">
        <f>Y1413*Source!I1576</f>
        <v>5.83</v>
      </c>
      <c r="CY1413">
        <f>AB1413</f>
        <v>12.75</v>
      </c>
      <c r="CZ1413">
        <f>AF1413</f>
        <v>3</v>
      </c>
      <c r="DA1413">
        <f>AJ1413</f>
        <v>4.25</v>
      </c>
      <c r="DB1413">
        <f t="shared" si="129"/>
        <v>33</v>
      </c>
      <c r="DC1413">
        <f t="shared" si="130"/>
        <v>0</v>
      </c>
    </row>
    <row r="1414" spans="1:107">
      <c r="A1414">
        <f>ROW(Source!A1576)</f>
        <v>1576</v>
      </c>
      <c r="B1414">
        <v>33525518</v>
      </c>
      <c r="C1414">
        <v>33624372</v>
      </c>
      <c r="D1414">
        <v>29174913</v>
      </c>
      <c r="E1414">
        <v>1</v>
      </c>
      <c r="F1414">
        <v>1</v>
      </c>
      <c r="G1414">
        <v>1</v>
      </c>
      <c r="H1414">
        <v>2</v>
      </c>
      <c r="I1414" t="s">
        <v>606</v>
      </c>
      <c r="J1414" t="s">
        <v>607</v>
      </c>
      <c r="K1414" t="s">
        <v>608</v>
      </c>
      <c r="L1414">
        <v>1368</v>
      </c>
      <c r="N1414">
        <v>1011</v>
      </c>
      <c r="O1414" t="s">
        <v>585</v>
      </c>
      <c r="P1414" t="s">
        <v>585</v>
      </c>
      <c r="Q1414">
        <v>1</v>
      </c>
      <c r="W1414">
        <v>0</v>
      </c>
      <c r="X1414">
        <v>458544584</v>
      </c>
      <c r="Y1414">
        <v>0.35</v>
      </c>
      <c r="AA1414">
        <v>0</v>
      </c>
      <c r="AB1414">
        <v>908.31</v>
      </c>
      <c r="AC1414">
        <v>367.72</v>
      </c>
      <c r="AD1414">
        <v>0</v>
      </c>
      <c r="AE1414">
        <v>0</v>
      </c>
      <c r="AF1414">
        <v>87.17</v>
      </c>
      <c r="AG1414">
        <v>11.6</v>
      </c>
      <c r="AH1414">
        <v>0</v>
      </c>
      <c r="AI1414">
        <v>1</v>
      </c>
      <c r="AJ1414">
        <v>10.42</v>
      </c>
      <c r="AK1414">
        <v>31.7</v>
      </c>
      <c r="AL1414">
        <v>1</v>
      </c>
      <c r="AN1414">
        <v>0</v>
      </c>
      <c r="AO1414">
        <v>1</v>
      </c>
      <c r="AP1414">
        <v>0</v>
      </c>
      <c r="AQ1414">
        <v>0</v>
      </c>
      <c r="AR1414">
        <v>0</v>
      </c>
      <c r="AS1414" t="s">
        <v>3</v>
      </c>
      <c r="AT1414">
        <v>0.35</v>
      </c>
      <c r="AU1414" t="s">
        <v>3</v>
      </c>
      <c r="AV1414">
        <v>0</v>
      </c>
      <c r="AW1414">
        <v>2</v>
      </c>
      <c r="AX1414">
        <v>33624384</v>
      </c>
      <c r="AY1414">
        <v>1</v>
      </c>
      <c r="AZ1414">
        <v>0</v>
      </c>
      <c r="BA1414">
        <v>1400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X1414">
        <f>Y1414*Source!I1576</f>
        <v>0.1855</v>
      </c>
      <c r="CY1414">
        <f>AB1414</f>
        <v>908.31</v>
      </c>
      <c r="CZ1414">
        <f>AF1414</f>
        <v>87.17</v>
      </c>
      <c r="DA1414">
        <f>AJ1414</f>
        <v>10.42</v>
      </c>
      <c r="DB1414">
        <f t="shared" si="129"/>
        <v>30.51</v>
      </c>
      <c r="DC1414">
        <f t="shared" si="130"/>
        <v>4.0599999999999996</v>
      </c>
    </row>
    <row r="1415" spans="1:107">
      <c r="A1415">
        <f>ROW(Source!A1576)</f>
        <v>1576</v>
      </c>
      <c r="B1415">
        <v>33525518</v>
      </c>
      <c r="C1415">
        <v>33624372</v>
      </c>
      <c r="D1415">
        <v>29114687</v>
      </c>
      <c r="E1415">
        <v>1</v>
      </c>
      <c r="F1415">
        <v>1</v>
      </c>
      <c r="G1415">
        <v>1</v>
      </c>
      <c r="H1415">
        <v>3</v>
      </c>
      <c r="I1415" t="s">
        <v>646</v>
      </c>
      <c r="J1415" t="s">
        <v>647</v>
      </c>
      <c r="K1415" t="s">
        <v>648</v>
      </c>
      <c r="L1415">
        <v>1348</v>
      </c>
      <c r="N1415">
        <v>1009</v>
      </c>
      <c r="O1415" t="s">
        <v>28</v>
      </c>
      <c r="P1415" t="s">
        <v>28</v>
      </c>
      <c r="Q1415">
        <v>1000</v>
      </c>
      <c r="W1415">
        <v>0</v>
      </c>
      <c r="X1415">
        <v>157955001</v>
      </c>
      <c r="Y1415">
        <v>1.8E-3</v>
      </c>
      <c r="AA1415">
        <v>103711.14</v>
      </c>
      <c r="AB1415">
        <v>0</v>
      </c>
      <c r="AC1415">
        <v>0</v>
      </c>
      <c r="AD1415">
        <v>0</v>
      </c>
      <c r="AE1415">
        <v>16974</v>
      </c>
      <c r="AF1415">
        <v>0</v>
      </c>
      <c r="AG1415">
        <v>0</v>
      </c>
      <c r="AH1415">
        <v>0</v>
      </c>
      <c r="AI1415">
        <v>6.11</v>
      </c>
      <c r="AJ1415">
        <v>1</v>
      </c>
      <c r="AK1415">
        <v>1</v>
      </c>
      <c r="AL1415">
        <v>1</v>
      </c>
      <c r="AN1415">
        <v>0</v>
      </c>
      <c r="AO1415">
        <v>1</v>
      </c>
      <c r="AP1415">
        <v>0</v>
      </c>
      <c r="AQ1415">
        <v>0</v>
      </c>
      <c r="AR1415">
        <v>0</v>
      </c>
      <c r="AS1415" t="s">
        <v>3</v>
      </c>
      <c r="AT1415">
        <v>1.8E-3</v>
      </c>
      <c r="AU1415" t="s">
        <v>3</v>
      </c>
      <c r="AV1415">
        <v>0</v>
      </c>
      <c r="AW1415">
        <v>2</v>
      </c>
      <c r="AX1415">
        <v>33624385</v>
      </c>
      <c r="AY1415">
        <v>1</v>
      </c>
      <c r="AZ1415">
        <v>0</v>
      </c>
      <c r="BA1415">
        <v>1401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X1415">
        <f>Y1415*Source!I1576</f>
        <v>9.5399999999999999E-4</v>
      </c>
      <c r="CY1415">
        <f>AA1415</f>
        <v>103711.14</v>
      </c>
      <c r="CZ1415">
        <f>AE1415</f>
        <v>16974</v>
      </c>
      <c r="DA1415">
        <f>AI1415</f>
        <v>6.11</v>
      </c>
      <c r="DB1415">
        <f t="shared" si="129"/>
        <v>30.55</v>
      </c>
      <c r="DC1415">
        <f t="shared" si="130"/>
        <v>0</v>
      </c>
    </row>
    <row r="1416" spans="1:107">
      <c r="A1416">
        <f>ROW(Source!A1576)</f>
        <v>1576</v>
      </c>
      <c r="B1416">
        <v>33525518</v>
      </c>
      <c r="C1416">
        <v>33624372</v>
      </c>
      <c r="D1416">
        <v>29115292</v>
      </c>
      <c r="E1416">
        <v>1</v>
      </c>
      <c r="F1416">
        <v>1</v>
      </c>
      <c r="G1416">
        <v>1</v>
      </c>
      <c r="H1416">
        <v>3</v>
      </c>
      <c r="I1416" t="s">
        <v>649</v>
      </c>
      <c r="J1416" t="s">
        <v>650</v>
      </c>
      <c r="K1416" t="s">
        <v>651</v>
      </c>
      <c r="L1416">
        <v>1339</v>
      </c>
      <c r="N1416">
        <v>1007</v>
      </c>
      <c r="O1416" t="s">
        <v>591</v>
      </c>
      <c r="P1416" t="s">
        <v>591</v>
      </c>
      <c r="Q1416">
        <v>1</v>
      </c>
      <c r="W1416">
        <v>0</v>
      </c>
      <c r="X1416">
        <v>582810497</v>
      </c>
      <c r="Y1416">
        <v>1.24</v>
      </c>
      <c r="AA1416">
        <v>26287.8</v>
      </c>
      <c r="AB1416">
        <v>0</v>
      </c>
      <c r="AC1416">
        <v>0</v>
      </c>
      <c r="AD1416">
        <v>0</v>
      </c>
      <c r="AE1416">
        <v>4478.33</v>
      </c>
      <c r="AF1416">
        <v>0</v>
      </c>
      <c r="AG1416">
        <v>0</v>
      </c>
      <c r="AH1416">
        <v>0</v>
      </c>
      <c r="AI1416">
        <v>5.87</v>
      </c>
      <c r="AJ1416">
        <v>1</v>
      </c>
      <c r="AK1416">
        <v>1</v>
      </c>
      <c r="AL1416">
        <v>1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 t="s">
        <v>3</v>
      </c>
      <c r="AT1416">
        <v>1.24</v>
      </c>
      <c r="AU1416" t="s">
        <v>3</v>
      </c>
      <c r="AV1416">
        <v>0</v>
      </c>
      <c r="AW1416">
        <v>2</v>
      </c>
      <c r="AX1416">
        <v>33624386</v>
      </c>
      <c r="AY1416">
        <v>1</v>
      </c>
      <c r="AZ1416">
        <v>0</v>
      </c>
      <c r="BA1416">
        <v>1402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X1416">
        <f>Y1416*Source!I1576</f>
        <v>0.65720000000000001</v>
      </c>
      <c r="CY1416">
        <f>AA1416</f>
        <v>26287.8</v>
      </c>
      <c r="CZ1416">
        <f>AE1416</f>
        <v>4478.33</v>
      </c>
      <c r="DA1416">
        <f>AI1416</f>
        <v>5.87</v>
      </c>
      <c r="DB1416">
        <f t="shared" si="129"/>
        <v>5553.13</v>
      </c>
      <c r="DC1416">
        <f t="shared" si="130"/>
        <v>0</v>
      </c>
    </row>
    <row r="1417" spans="1:107">
      <c r="A1417">
        <f>ROW(Source!A1577)</f>
        <v>1577</v>
      </c>
      <c r="B1417">
        <v>33525518</v>
      </c>
      <c r="C1417">
        <v>33620293</v>
      </c>
      <c r="D1417">
        <v>18410542</v>
      </c>
      <c r="E1417">
        <v>1</v>
      </c>
      <c r="F1417">
        <v>1</v>
      </c>
      <c r="G1417">
        <v>1</v>
      </c>
      <c r="H1417">
        <v>1</v>
      </c>
      <c r="I1417" t="s">
        <v>801</v>
      </c>
      <c r="J1417" t="s">
        <v>3</v>
      </c>
      <c r="K1417" t="s">
        <v>802</v>
      </c>
      <c r="L1417">
        <v>1369</v>
      </c>
      <c r="N1417">
        <v>1013</v>
      </c>
      <c r="O1417" t="s">
        <v>579</v>
      </c>
      <c r="P1417" t="s">
        <v>579</v>
      </c>
      <c r="Q1417">
        <v>1</v>
      </c>
      <c r="W1417">
        <v>0</v>
      </c>
      <c r="X1417">
        <v>1415306217</v>
      </c>
      <c r="Y1417">
        <v>42.4</v>
      </c>
      <c r="AA1417">
        <v>0</v>
      </c>
      <c r="AB1417">
        <v>0</v>
      </c>
      <c r="AC1417">
        <v>0</v>
      </c>
      <c r="AD1417">
        <v>236.26</v>
      </c>
      <c r="AE1417">
        <v>0</v>
      </c>
      <c r="AF1417">
        <v>0</v>
      </c>
      <c r="AG1417">
        <v>0</v>
      </c>
      <c r="AH1417">
        <v>236.26</v>
      </c>
      <c r="AI1417">
        <v>1</v>
      </c>
      <c r="AJ1417">
        <v>1</v>
      </c>
      <c r="AK1417">
        <v>1</v>
      </c>
      <c r="AL1417">
        <v>1</v>
      </c>
      <c r="AN1417">
        <v>0</v>
      </c>
      <c r="AO1417">
        <v>1</v>
      </c>
      <c r="AP1417">
        <v>0</v>
      </c>
      <c r="AQ1417">
        <v>0</v>
      </c>
      <c r="AR1417">
        <v>0</v>
      </c>
      <c r="AS1417" t="s">
        <v>3</v>
      </c>
      <c r="AT1417">
        <v>42.4</v>
      </c>
      <c r="AU1417" t="s">
        <v>3</v>
      </c>
      <c r="AV1417">
        <v>1</v>
      </c>
      <c r="AW1417">
        <v>2</v>
      </c>
      <c r="AX1417">
        <v>33620302</v>
      </c>
      <c r="AY1417">
        <v>1</v>
      </c>
      <c r="AZ1417">
        <v>0</v>
      </c>
      <c r="BA1417">
        <v>1403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X1417">
        <f>Y1417*Source!I1577</f>
        <v>22.472000000000001</v>
      </c>
      <c r="CY1417">
        <f>AD1417</f>
        <v>236.26</v>
      </c>
      <c r="CZ1417">
        <f>AH1417</f>
        <v>236.26</v>
      </c>
      <c r="DA1417">
        <f>AL1417</f>
        <v>1</v>
      </c>
      <c r="DB1417">
        <f t="shared" si="129"/>
        <v>10017.42</v>
      </c>
      <c r="DC1417">
        <f t="shared" si="130"/>
        <v>0</v>
      </c>
    </row>
    <row r="1418" spans="1:107">
      <c r="A1418">
        <f>ROW(Source!A1577)</f>
        <v>1577</v>
      </c>
      <c r="B1418">
        <v>33525518</v>
      </c>
      <c r="C1418">
        <v>33620293</v>
      </c>
      <c r="D1418">
        <v>121548</v>
      </c>
      <c r="E1418">
        <v>1</v>
      </c>
      <c r="F1418">
        <v>1</v>
      </c>
      <c r="G1418">
        <v>1</v>
      </c>
      <c r="H1418">
        <v>1</v>
      </c>
      <c r="I1418" t="s">
        <v>30</v>
      </c>
      <c r="J1418" t="s">
        <v>3</v>
      </c>
      <c r="K1418" t="s">
        <v>580</v>
      </c>
      <c r="L1418">
        <v>608254</v>
      </c>
      <c r="N1418">
        <v>1013</v>
      </c>
      <c r="O1418" t="s">
        <v>581</v>
      </c>
      <c r="P1418" t="s">
        <v>581</v>
      </c>
      <c r="Q1418">
        <v>1</v>
      </c>
      <c r="W1418">
        <v>0</v>
      </c>
      <c r="X1418">
        <v>-185737400</v>
      </c>
      <c r="Y1418">
        <v>0.35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1</v>
      </c>
      <c r="AJ1418">
        <v>1</v>
      </c>
      <c r="AK1418">
        <v>1</v>
      </c>
      <c r="AL1418">
        <v>1</v>
      </c>
      <c r="AN1418">
        <v>0</v>
      </c>
      <c r="AO1418">
        <v>1</v>
      </c>
      <c r="AP1418">
        <v>0</v>
      </c>
      <c r="AQ1418">
        <v>0</v>
      </c>
      <c r="AR1418">
        <v>0</v>
      </c>
      <c r="AS1418" t="s">
        <v>3</v>
      </c>
      <c r="AT1418">
        <v>0.35</v>
      </c>
      <c r="AU1418" t="s">
        <v>3</v>
      </c>
      <c r="AV1418">
        <v>2</v>
      </c>
      <c r="AW1418">
        <v>2</v>
      </c>
      <c r="AX1418">
        <v>33620303</v>
      </c>
      <c r="AY1418">
        <v>1</v>
      </c>
      <c r="AZ1418">
        <v>0</v>
      </c>
      <c r="BA1418">
        <v>1404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X1418">
        <f>Y1418*Source!I1577</f>
        <v>0.1855</v>
      </c>
      <c r="CY1418">
        <f>AD1418</f>
        <v>0</v>
      </c>
      <c r="CZ1418">
        <f>AH1418</f>
        <v>0</v>
      </c>
      <c r="DA1418">
        <f>AL1418</f>
        <v>1</v>
      </c>
      <c r="DB1418">
        <f t="shared" si="129"/>
        <v>0</v>
      </c>
      <c r="DC1418">
        <f t="shared" si="130"/>
        <v>0</v>
      </c>
    </row>
    <row r="1419" spans="1:107">
      <c r="A1419">
        <f>ROW(Source!A1577)</f>
        <v>1577</v>
      </c>
      <c r="B1419">
        <v>33525518</v>
      </c>
      <c r="C1419">
        <v>33620293</v>
      </c>
      <c r="D1419">
        <v>29172556</v>
      </c>
      <c r="E1419">
        <v>1</v>
      </c>
      <c r="F1419">
        <v>1</v>
      </c>
      <c r="G1419">
        <v>1</v>
      </c>
      <c r="H1419">
        <v>2</v>
      </c>
      <c r="I1419" t="s">
        <v>582</v>
      </c>
      <c r="J1419" t="s">
        <v>583</v>
      </c>
      <c r="K1419" t="s">
        <v>584</v>
      </c>
      <c r="L1419">
        <v>1368</v>
      </c>
      <c r="N1419">
        <v>1011</v>
      </c>
      <c r="O1419" t="s">
        <v>585</v>
      </c>
      <c r="P1419" t="s">
        <v>585</v>
      </c>
      <c r="Q1419">
        <v>1</v>
      </c>
      <c r="W1419">
        <v>0</v>
      </c>
      <c r="X1419">
        <v>-1302720870</v>
      </c>
      <c r="Y1419">
        <v>0.35</v>
      </c>
      <c r="AA1419">
        <v>0</v>
      </c>
      <c r="AB1419">
        <v>445.46</v>
      </c>
      <c r="AC1419">
        <v>427.95</v>
      </c>
      <c r="AD1419">
        <v>0</v>
      </c>
      <c r="AE1419">
        <v>0</v>
      </c>
      <c r="AF1419">
        <v>31.26</v>
      </c>
      <c r="AG1419">
        <v>13.5</v>
      </c>
      <c r="AH1419">
        <v>0</v>
      </c>
      <c r="AI1419">
        <v>1</v>
      </c>
      <c r="AJ1419">
        <v>14.25</v>
      </c>
      <c r="AK1419">
        <v>31.7</v>
      </c>
      <c r="AL1419">
        <v>1</v>
      </c>
      <c r="AN1419">
        <v>0</v>
      </c>
      <c r="AO1419">
        <v>1</v>
      </c>
      <c r="AP1419">
        <v>0</v>
      </c>
      <c r="AQ1419">
        <v>0</v>
      </c>
      <c r="AR1419">
        <v>0</v>
      </c>
      <c r="AS1419" t="s">
        <v>3</v>
      </c>
      <c r="AT1419">
        <v>0.35</v>
      </c>
      <c r="AU1419" t="s">
        <v>3</v>
      </c>
      <c r="AV1419">
        <v>0</v>
      </c>
      <c r="AW1419">
        <v>2</v>
      </c>
      <c r="AX1419">
        <v>33620304</v>
      </c>
      <c r="AY1419">
        <v>1</v>
      </c>
      <c r="AZ1419">
        <v>0</v>
      </c>
      <c r="BA1419">
        <v>1405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X1419">
        <f>Y1419*Source!I1577</f>
        <v>0.1855</v>
      </c>
      <c r="CY1419">
        <f>AB1419</f>
        <v>445.46</v>
      </c>
      <c r="CZ1419">
        <f>AF1419</f>
        <v>31.26</v>
      </c>
      <c r="DA1419">
        <f>AJ1419</f>
        <v>14.25</v>
      </c>
      <c r="DB1419">
        <f t="shared" si="129"/>
        <v>10.94</v>
      </c>
      <c r="DC1419">
        <f t="shared" si="130"/>
        <v>4.7300000000000004</v>
      </c>
    </row>
    <row r="1420" spans="1:107">
      <c r="A1420">
        <f>ROW(Source!A1577)</f>
        <v>1577</v>
      </c>
      <c r="B1420">
        <v>33525518</v>
      </c>
      <c r="C1420">
        <v>33620293</v>
      </c>
      <c r="D1420">
        <v>29174913</v>
      </c>
      <c r="E1420">
        <v>1</v>
      </c>
      <c r="F1420">
        <v>1</v>
      </c>
      <c r="G1420">
        <v>1</v>
      </c>
      <c r="H1420">
        <v>2</v>
      </c>
      <c r="I1420" t="s">
        <v>606</v>
      </c>
      <c r="J1420" t="s">
        <v>607</v>
      </c>
      <c r="K1420" t="s">
        <v>608</v>
      </c>
      <c r="L1420">
        <v>1368</v>
      </c>
      <c r="N1420">
        <v>1011</v>
      </c>
      <c r="O1420" t="s">
        <v>585</v>
      </c>
      <c r="P1420" t="s">
        <v>585</v>
      </c>
      <c r="Q1420">
        <v>1</v>
      </c>
      <c r="W1420">
        <v>0</v>
      </c>
      <c r="X1420">
        <v>458544584</v>
      </c>
      <c r="Y1420">
        <v>0.5</v>
      </c>
      <c r="AA1420">
        <v>0</v>
      </c>
      <c r="AB1420">
        <v>908.31</v>
      </c>
      <c r="AC1420">
        <v>367.72</v>
      </c>
      <c r="AD1420">
        <v>0</v>
      </c>
      <c r="AE1420">
        <v>0</v>
      </c>
      <c r="AF1420">
        <v>87.17</v>
      </c>
      <c r="AG1420">
        <v>11.6</v>
      </c>
      <c r="AH1420">
        <v>0</v>
      </c>
      <c r="AI1420">
        <v>1</v>
      </c>
      <c r="AJ1420">
        <v>10.42</v>
      </c>
      <c r="AK1420">
        <v>31.7</v>
      </c>
      <c r="AL1420">
        <v>1</v>
      </c>
      <c r="AN1420">
        <v>0</v>
      </c>
      <c r="AO1420">
        <v>1</v>
      </c>
      <c r="AP1420">
        <v>0</v>
      </c>
      <c r="AQ1420">
        <v>0</v>
      </c>
      <c r="AR1420">
        <v>0</v>
      </c>
      <c r="AS1420" t="s">
        <v>3</v>
      </c>
      <c r="AT1420">
        <v>0.5</v>
      </c>
      <c r="AU1420" t="s">
        <v>3</v>
      </c>
      <c r="AV1420">
        <v>0</v>
      </c>
      <c r="AW1420">
        <v>2</v>
      </c>
      <c r="AX1420">
        <v>33620305</v>
      </c>
      <c r="AY1420">
        <v>1</v>
      </c>
      <c r="AZ1420">
        <v>0</v>
      </c>
      <c r="BA1420">
        <v>1406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X1420">
        <f>Y1420*Source!I1577</f>
        <v>0.26500000000000001</v>
      </c>
      <c r="CY1420">
        <f>AB1420</f>
        <v>908.31</v>
      </c>
      <c r="CZ1420">
        <f>AF1420</f>
        <v>87.17</v>
      </c>
      <c r="DA1420">
        <f>AJ1420</f>
        <v>10.42</v>
      </c>
      <c r="DB1420">
        <f t="shared" si="129"/>
        <v>43.59</v>
      </c>
      <c r="DC1420">
        <f t="shared" si="130"/>
        <v>5.8</v>
      </c>
    </row>
    <row r="1421" spans="1:107">
      <c r="A1421">
        <f>ROW(Source!A1577)</f>
        <v>1577</v>
      </c>
      <c r="B1421">
        <v>33525518</v>
      </c>
      <c r="C1421">
        <v>33620293</v>
      </c>
      <c r="D1421">
        <v>29110859</v>
      </c>
      <c r="E1421">
        <v>1</v>
      </c>
      <c r="F1421">
        <v>1</v>
      </c>
      <c r="G1421">
        <v>1</v>
      </c>
      <c r="H1421">
        <v>3</v>
      </c>
      <c r="I1421" t="s">
        <v>803</v>
      </c>
      <c r="J1421" t="s">
        <v>804</v>
      </c>
      <c r="K1421" t="s">
        <v>805</v>
      </c>
      <c r="L1421">
        <v>1327</v>
      </c>
      <c r="N1421">
        <v>1005</v>
      </c>
      <c r="O1421" t="s">
        <v>184</v>
      </c>
      <c r="P1421" t="s">
        <v>184</v>
      </c>
      <c r="Q1421">
        <v>1</v>
      </c>
      <c r="W1421">
        <v>0</v>
      </c>
      <c r="X1421">
        <v>-455008899</v>
      </c>
      <c r="Y1421">
        <v>102</v>
      </c>
      <c r="AA1421">
        <v>384.41</v>
      </c>
      <c r="AB1421">
        <v>0</v>
      </c>
      <c r="AC1421">
        <v>0</v>
      </c>
      <c r="AD1421">
        <v>0</v>
      </c>
      <c r="AE1421">
        <v>59.97</v>
      </c>
      <c r="AF1421">
        <v>0</v>
      </c>
      <c r="AG1421">
        <v>0</v>
      </c>
      <c r="AH1421">
        <v>0</v>
      </c>
      <c r="AI1421">
        <v>6.41</v>
      </c>
      <c r="AJ1421">
        <v>1</v>
      </c>
      <c r="AK1421">
        <v>1</v>
      </c>
      <c r="AL1421">
        <v>1</v>
      </c>
      <c r="AN1421">
        <v>0</v>
      </c>
      <c r="AO1421">
        <v>1</v>
      </c>
      <c r="AP1421">
        <v>0</v>
      </c>
      <c r="AQ1421">
        <v>0</v>
      </c>
      <c r="AR1421">
        <v>0</v>
      </c>
      <c r="AS1421" t="s">
        <v>3</v>
      </c>
      <c r="AT1421">
        <v>102</v>
      </c>
      <c r="AU1421" t="s">
        <v>3</v>
      </c>
      <c r="AV1421">
        <v>0</v>
      </c>
      <c r="AW1421">
        <v>2</v>
      </c>
      <c r="AX1421">
        <v>33620306</v>
      </c>
      <c r="AY1421">
        <v>1</v>
      </c>
      <c r="AZ1421">
        <v>0</v>
      </c>
      <c r="BA1421">
        <v>1407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X1421">
        <f>Y1421*Source!I1577</f>
        <v>54.06</v>
      </c>
      <c r="CY1421">
        <f>AA1421</f>
        <v>384.41</v>
      </c>
      <c r="CZ1421">
        <f>AE1421</f>
        <v>59.97</v>
      </c>
      <c r="DA1421">
        <f>AI1421</f>
        <v>6.41</v>
      </c>
      <c r="DB1421">
        <f t="shared" si="129"/>
        <v>6116.94</v>
      </c>
      <c r="DC1421">
        <f t="shared" si="130"/>
        <v>0</v>
      </c>
    </row>
    <row r="1422" spans="1:107">
      <c r="A1422">
        <f>ROW(Source!A1577)</f>
        <v>1577</v>
      </c>
      <c r="B1422">
        <v>33525518</v>
      </c>
      <c r="C1422">
        <v>33620293</v>
      </c>
      <c r="D1422">
        <v>29111241</v>
      </c>
      <c r="E1422">
        <v>1</v>
      </c>
      <c r="F1422">
        <v>1</v>
      </c>
      <c r="G1422">
        <v>1</v>
      </c>
      <c r="H1422">
        <v>3</v>
      </c>
      <c r="I1422" t="s">
        <v>667</v>
      </c>
      <c r="J1422" t="s">
        <v>668</v>
      </c>
      <c r="K1422" t="s">
        <v>669</v>
      </c>
      <c r="L1422">
        <v>1346</v>
      </c>
      <c r="N1422">
        <v>1009</v>
      </c>
      <c r="O1422" t="s">
        <v>191</v>
      </c>
      <c r="P1422" t="s">
        <v>191</v>
      </c>
      <c r="Q1422">
        <v>1</v>
      </c>
      <c r="W1422">
        <v>0</v>
      </c>
      <c r="X1422">
        <v>1781035667</v>
      </c>
      <c r="Y1422">
        <v>50</v>
      </c>
      <c r="AA1422">
        <v>167.08</v>
      </c>
      <c r="AB1422">
        <v>0</v>
      </c>
      <c r="AC1422">
        <v>0</v>
      </c>
      <c r="AD1422">
        <v>0</v>
      </c>
      <c r="AE1422">
        <v>8.35</v>
      </c>
      <c r="AF1422">
        <v>0</v>
      </c>
      <c r="AG1422">
        <v>0</v>
      </c>
      <c r="AH1422">
        <v>0</v>
      </c>
      <c r="AI1422">
        <v>20.010000000000002</v>
      </c>
      <c r="AJ1422">
        <v>1</v>
      </c>
      <c r="AK1422">
        <v>1</v>
      </c>
      <c r="AL1422">
        <v>1</v>
      </c>
      <c r="AN1422">
        <v>0</v>
      </c>
      <c r="AO1422">
        <v>1</v>
      </c>
      <c r="AP1422">
        <v>0</v>
      </c>
      <c r="AQ1422">
        <v>0</v>
      </c>
      <c r="AR1422">
        <v>0</v>
      </c>
      <c r="AS1422" t="s">
        <v>3</v>
      </c>
      <c r="AT1422">
        <v>50</v>
      </c>
      <c r="AU1422" t="s">
        <v>3</v>
      </c>
      <c r="AV1422">
        <v>0</v>
      </c>
      <c r="AW1422">
        <v>2</v>
      </c>
      <c r="AX1422">
        <v>33620307</v>
      </c>
      <c r="AY1422">
        <v>1</v>
      </c>
      <c r="AZ1422">
        <v>0</v>
      </c>
      <c r="BA1422">
        <v>1408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X1422">
        <f>Y1422*Source!I1577</f>
        <v>26.5</v>
      </c>
      <c r="CY1422">
        <f>AA1422</f>
        <v>167.08</v>
      </c>
      <c r="CZ1422">
        <f>AE1422</f>
        <v>8.35</v>
      </c>
      <c r="DA1422">
        <f>AI1422</f>
        <v>20.010000000000002</v>
      </c>
      <c r="DB1422">
        <f t="shared" si="129"/>
        <v>417.5</v>
      </c>
      <c r="DC1422">
        <f t="shared" si="130"/>
        <v>0</v>
      </c>
    </row>
    <row r="1423" spans="1:107">
      <c r="A1423">
        <f>ROW(Source!A1577)</f>
        <v>1577</v>
      </c>
      <c r="B1423">
        <v>33525518</v>
      </c>
      <c r="C1423">
        <v>33620293</v>
      </c>
      <c r="D1423">
        <v>29107800</v>
      </c>
      <c r="E1423">
        <v>1</v>
      </c>
      <c r="F1423">
        <v>1</v>
      </c>
      <c r="G1423">
        <v>1</v>
      </c>
      <c r="H1423">
        <v>3</v>
      </c>
      <c r="I1423" t="s">
        <v>620</v>
      </c>
      <c r="J1423" t="s">
        <v>621</v>
      </c>
      <c r="K1423" t="s">
        <v>622</v>
      </c>
      <c r="L1423">
        <v>1346</v>
      </c>
      <c r="N1423">
        <v>1009</v>
      </c>
      <c r="O1423" t="s">
        <v>191</v>
      </c>
      <c r="P1423" t="s">
        <v>191</v>
      </c>
      <c r="Q1423">
        <v>1</v>
      </c>
      <c r="W1423">
        <v>0</v>
      </c>
      <c r="X1423">
        <v>-1570619850</v>
      </c>
      <c r="Y1423">
        <v>0.5</v>
      </c>
      <c r="AA1423">
        <v>46.61</v>
      </c>
      <c r="AB1423">
        <v>0</v>
      </c>
      <c r="AC1423">
        <v>0</v>
      </c>
      <c r="AD1423">
        <v>0</v>
      </c>
      <c r="AE1423">
        <v>1.81</v>
      </c>
      <c r="AF1423">
        <v>0</v>
      </c>
      <c r="AG1423">
        <v>0</v>
      </c>
      <c r="AH1423">
        <v>0</v>
      </c>
      <c r="AI1423">
        <v>25.75</v>
      </c>
      <c r="AJ1423">
        <v>1</v>
      </c>
      <c r="AK1423">
        <v>1</v>
      </c>
      <c r="AL1423">
        <v>1</v>
      </c>
      <c r="AN1423">
        <v>0</v>
      </c>
      <c r="AO1423">
        <v>1</v>
      </c>
      <c r="AP1423">
        <v>0</v>
      </c>
      <c r="AQ1423">
        <v>0</v>
      </c>
      <c r="AR1423">
        <v>0</v>
      </c>
      <c r="AS1423" t="s">
        <v>3</v>
      </c>
      <c r="AT1423">
        <v>0.5</v>
      </c>
      <c r="AU1423" t="s">
        <v>3</v>
      </c>
      <c r="AV1423">
        <v>0</v>
      </c>
      <c r="AW1423">
        <v>2</v>
      </c>
      <c r="AX1423">
        <v>33620308</v>
      </c>
      <c r="AY1423">
        <v>1</v>
      </c>
      <c r="AZ1423">
        <v>0</v>
      </c>
      <c r="BA1423">
        <v>1409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X1423">
        <f>Y1423*Source!I1577</f>
        <v>0.26500000000000001</v>
      </c>
      <c r="CY1423">
        <f>AA1423</f>
        <v>46.61</v>
      </c>
      <c r="CZ1423">
        <f>AE1423</f>
        <v>1.81</v>
      </c>
      <c r="DA1423">
        <f>AI1423</f>
        <v>25.75</v>
      </c>
      <c r="DB1423">
        <f t="shared" si="129"/>
        <v>0.91</v>
      </c>
      <c r="DC1423">
        <f t="shared" si="130"/>
        <v>0</v>
      </c>
    </row>
    <row r="1424" spans="1:107">
      <c r="A1424">
        <f>ROW(Source!A1578)</f>
        <v>1578</v>
      </c>
      <c r="B1424">
        <v>33525518</v>
      </c>
      <c r="C1424">
        <v>33620310</v>
      </c>
      <c r="D1424">
        <v>18416200</v>
      </c>
      <c r="E1424">
        <v>1</v>
      </c>
      <c r="F1424">
        <v>1</v>
      </c>
      <c r="G1424">
        <v>1</v>
      </c>
      <c r="H1424">
        <v>1</v>
      </c>
      <c r="I1424" t="s">
        <v>665</v>
      </c>
      <c r="J1424" t="s">
        <v>3</v>
      </c>
      <c r="K1424" t="s">
        <v>666</v>
      </c>
      <c r="L1424">
        <v>1369</v>
      </c>
      <c r="N1424">
        <v>1013</v>
      </c>
      <c r="O1424" t="s">
        <v>579</v>
      </c>
      <c r="P1424" t="s">
        <v>579</v>
      </c>
      <c r="Q1424">
        <v>1</v>
      </c>
      <c r="W1424">
        <v>0</v>
      </c>
      <c r="X1424">
        <v>-1663475933</v>
      </c>
      <c r="Y1424">
        <v>8.99</v>
      </c>
      <c r="AA1424">
        <v>0</v>
      </c>
      <c r="AB1424">
        <v>0</v>
      </c>
      <c r="AC1424">
        <v>0</v>
      </c>
      <c r="AD1424">
        <v>277.48</v>
      </c>
      <c r="AE1424">
        <v>0</v>
      </c>
      <c r="AF1424">
        <v>0</v>
      </c>
      <c r="AG1424">
        <v>0</v>
      </c>
      <c r="AH1424">
        <v>277.48</v>
      </c>
      <c r="AI1424">
        <v>1</v>
      </c>
      <c r="AJ1424">
        <v>1</v>
      </c>
      <c r="AK1424">
        <v>1</v>
      </c>
      <c r="AL1424">
        <v>1</v>
      </c>
      <c r="AN1424">
        <v>0</v>
      </c>
      <c r="AO1424">
        <v>1</v>
      </c>
      <c r="AP1424">
        <v>0</v>
      </c>
      <c r="AQ1424">
        <v>0</v>
      </c>
      <c r="AR1424">
        <v>0</v>
      </c>
      <c r="AS1424" t="s">
        <v>3</v>
      </c>
      <c r="AT1424">
        <v>8.99</v>
      </c>
      <c r="AU1424" t="s">
        <v>3</v>
      </c>
      <c r="AV1424">
        <v>1</v>
      </c>
      <c r="AW1424">
        <v>2</v>
      </c>
      <c r="AX1424">
        <v>33620316</v>
      </c>
      <c r="AY1424">
        <v>1</v>
      </c>
      <c r="AZ1424">
        <v>0</v>
      </c>
      <c r="BA1424">
        <v>1410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X1424">
        <f>Y1424*Source!I1578</f>
        <v>2.7077880000000003</v>
      </c>
      <c r="CY1424">
        <f>AD1424</f>
        <v>277.48</v>
      </c>
      <c r="CZ1424">
        <f>AH1424</f>
        <v>277.48</v>
      </c>
      <c r="DA1424">
        <f>AL1424</f>
        <v>1</v>
      </c>
      <c r="DB1424">
        <f t="shared" si="129"/>
        <v>2494.5500000000002</v>
      </c>
      <c r="DC1424">
        <f t="shared" si="130"/>
        <v>0</v>
      </c>
    </row>
    <row r="1425" spans="1:107">
      <c r="A1425">
        <f>ROW(Source!A1578)</f>
        <v>1578</v>
      </c>
      <c r="B1425">
        <v>33525518</v>
      </c>
      <c r="C1425">
        <v>33620310</v>
      </c>
      <c r="D1425">
        <v>29174913</v>
      </c>
      <c r="E1425">
        <v>1</v>
      </c>
      <c r="F1425">
        <v>1</v>
      </c>
      <c r="G1425">
        <v>1</v>
      </c>
      <c r="H1425">
        <v>2</v>
      </c>
      <c r="I1425" t="s">
        <v>606</v>
      </c>
      <c r="J1425" t="s">
        <v>607</v>
      </c>
      <c r="K1425" t="s">
        <v>608</v>
      </c>
      <c r="L1425">
        <v>1368</v>
      </c>
      <c r="N1425">
        <v>1011</v>
      </c>
      <c r="O1425" t="s">
        <v>585</v>
      </c>
      <c r="P1425" t="s">
        <v>585</v>
      </c>
      <c r="Q1425">
        <v>1</v>
      </c>
      <c r="W1425">
        <v>0</v>
      </c>
      <c r="X1425">
        <v>458544584</v>
      </c>
      <c r="Y1425">
        <v>0.03</v>
      </c>
      <c r="AA1425">
        <v>0</v>
      </c>
      <c r="AB1425">
        <v>908.31</v>
      </c>
      <c r="AC1425">
        <v>367.72</v>
      </c>
      <c r="AD1425">
        <v>0</v>
      </c>
      <c r="AE1425">
        <v>0</v>
      </c>
      <c r="AF1425">
        <v>87.17</v>
      </c>
      <c r="AG1425">
        <v>11.6</v>
      </c>
      <c r="AH1425">
        <v>0</v>
      </c>
      <c r="AI1425">
        <v>1</v>
      </c>
      <c r="AJ1425">
        <v>10.42</v>
      </c>
      <c r="AK1425">
        <v>31.7</v>
      </c>
      <c r="AL1425">
        <v>1</v>
      </c>
      <c r="AN1425">
        <v>0</v>
      </c>
      <c r="AO1425">
        <v>1</v>
      </c>
      <c r="AP1425">
        <v>0</v>
      </c>
      <c r="AQ1425">
        <v>0</v>
      </c>
      <c r="AR1425">
        <v>0</v>
      </c>
      <c r="AS1425" t="s">
        <v>3</v>
      </c>
      <c r="AT1425">
        <v>0.03</v>
      </c>
      <c r="AU1425" t="s">
        <v>3</v>
      </c>
      <c r="AV1425">
        <v>0</v>
      </c>
      <c r="AW1425">
        <v>2</v>
      </c>
      <c r="AX1425">
        <v>33620317</v>
      </c>
      <c r="AY1425">
        <v>1</v>
      </c>
      <c r="AZ1425">
        <v>0</v>
      </c>
      <c r="BA1425">
        <v>1411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X1425">
        <f>Y1425*Source!I1578</f>
        <v>9.0360000000000006E-3</v>
      </c>
      <c r="CY1425">
        <f>AB1425</f>
        <v>908.31</v>
      </c>
      <c r="CZ1425">
        <f>AF1425</f>
        <v>87.17</v>
      </c>
      <c r="DA1425">
        <f>AJ1425</f>
        <v>10.42</v>
      </c>
      <c r="DB1425">
        <f t="shared" si="129"/>
        <v>2.62</v>
      </c>
      <c r="DC1425">
        <f t="shared" si="130"/>
        <v>0.35</v>
      </c>
    </row>
    <row r="1426" spans="1:107">
      <c r="A1426">
        <f>ROW(Source!A1578)</f>
        <v>1578</v>
      </c>
      <c r="B1426">
        <v>33525518</v>
      </c>
      <c r="C1426">
        <v>33620310</v>
      </c>
      <c r="D1426">
        <v>29111241</v>
      </c>
      <c r="E1426">
        <v>1</v>
      </c>
      <c r="F1426">
        <v>1</v>
      </c>
      <c r="G1426">
        <v>1</v>
      </c>
      <c r="H1426">
        <v>3</v>
      </c>
      <c r="I1426" t="s">
        <v>667</v>
      </c>
      <c r="J1426" t="s">
        <v>668</v>
      </c>
      <c r="K1426" t="s">
        <v>669</v>
      </c>
      <c r="L1426">
        <v>1346</v>
      </c>
      <c r="N1426">
        <v>1009</v>
      </c>
      <c r="O1426" t="s">
        <v>191</v>
      </c>
      <c r="P1426" t="s">
        <v>191</v>
      </c>
      <c r="Q1426">
        <v>1</v>
      </c>
      <c r="W1426">
        <v>0</v>
      </c>
      <c r="X1426">
        <v>1781035667</v>
      </c>
      <c r="Y1426">
        <v>5.15</v>
      </c>
      <c r="AA1426">
        <v>167.08</v>
      </c>
      <c r="AB1426">
        <v>0</v>
      </c>
      <c r="AC1426">
        <v>0</v>
      </c>
      <c r="AD1426">
        <v>0</v>
      </c>
      <c r="AE1426">
        <v>8.35</v>
      </c>
      <c r="AF1426">
        <v>0</v>
      </c>
      <c r="AG1426">
        <v>0</v>
      </c>
      <c r="AH1426">
        <v>0</v>
      </c>
      <c r="AI1426">
        <v>20.010000000000002</v>
      </c>
      <c r="AJ1426">
        <v>1</v>
      </c>
      <c r="AK1426">
        <v>1</v>
      </c>
      <c r="AL1426">
        <v>1</v>
      </c>
      <c r="AN1426">
        <v>0</v>
      </c>
      <c r="AO1426">
        <v>1</v>
      </c>
      <c r="AP1426">
        <v>0</v>
      </c>
      <c r="AQ1426">
        <v>0</v>
      </c>
      <c r="AR1426">
        <v>0</v>
      </c>
      <c r="AS1426" t="s">
        <v>3</v>
      </c>
      <c r="AT1426">
        <v>5.15</v>
      </c>
      <c r="AU1426" t="s">
        <v>3</v>
      </c>
      <c r="AV1426">
        <v>0</v>
      </c>
      <c r="AW1426">
        <v>2</v>
      </c>
      <c r="AX1426">
        <v>33620318</v>
      </c>
      <c r="AY1426">
        <v>1</v>
      </c>
      <c r="AZ1426">
        <v>0</v>
      </c>
      <c r="BA1426">
        <v>1412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X1426">
        <f>Y1426*Source!I1578</f>
        <v>1.5511800000000002</v>
      </c>
      <c r="CY1426">
        <f>AA1426</f>
        <v>167.08</v>
      </c>
      <c r="CZ1426">
        <f>AE1426</f>
        <v>8.35</v>
      </c>
      <c r="DA1426">
        <f>AI1426</f>
        <v>20.010000000000002</v>
      </c>
      <c r="DB1426">
        <f t="shared" si="129"/>
        <v>43</v>
      </c>
      <c r="DC1426">
        <f t="shared" si="130"/>
        <v>0</v>
      </c>
    </row>
    <row r="1427" spans="1:107">
      <c r="A1427">
        <f>ROW(Source!A1578)</f>
        <v>1578</v>
      </c>
      <c r="B1427">
        <v>33525518</v>
      </c>
      <c r="C1427">
        <v>33620310</v>
      </c>
      <c r="D1427">
        <v>29110997</v>
      </c>
      <c r="E1427">
        <v>1</v>
      </c>
      <c r="F1427">
        <v>1</v>
      </c>
      <c r="G1427">
        <v>1</v>
      </c>
      <c r="H1427">
        <v>3</v>
      </c>
      <c r="I1427" t="s">
        <v>670</v>
      </c>
      <c r="J1427" t="s">
        <v>671</v>
      </c>
      <c r="K1427" t="s">
        <v>672</v>
      </c>
      <c r="L1427">
        <v>1301</v>
      </c>
      <c r="N1427">
        <v>1003</v>
      </c>
      <c r="O1427" t="s">
        <v>174</v>
      </c>
      <c r="P1427" t="s">
        <v>174</v>
      </c>
      <c r="Q1427">
        <v>1</v>
      </c>
      <c r="W1427">
        <v>0</v>
      </c>
      <c r="X1427">
        <v>1996222970</v>
      </c>
      <c r="Y1427">
        <v>101</v>
      </c>
      <c r="AA1427">
        <v>27.92</v>
      </c>
      <c r="AB1427">
        <v>0</v>
      </c>
      <c r="AC1427">
        <v>0</v>
      </c>
      <c r="AD1427">
        <v>0</v>
      </c>
      <c r="AE1427">
        <v>12.3</v>
      </c>
      <c r="AF1427">
        <v>0</v>
      </c>
      <c r="AG1427">
        <v>0</v>
      </c>
      <c r="AH1427">
        <v>0</v>
      </c>
      <c r="AI1427">
        <v>2.27</v>
      </c>
      <c r="AJ1427">
        <v>1</v>
      </c>
      <c r="AK1427">
        <v>1</v>
      </c>
      <c r="AL1427">
        <v>1</v>
      </c>
      <c r="AN1427">
        <v>0</v>
      </c>
      <c r="AO1427">
        <v>1</v>
      </c>
      <c r="AP1427">
        <v>0</v>
      </c>
      <c r="AQ1427">
        <v>0</v>
      </c>
      <c r="AR1427">
        <v>0</v>
      </c>
      <c r="AS1427" t="s">
        <v>3</v>
      </c>
      <c r="AT1427">
        <v>101</v>
      </c>
      <c r="AU1427" t="s">
        <v>3</v>
      </c>
      <c r="AV1427">
        <v>0</v>
      </c>
      <c r="AW1427">
        <v>2</v>
      </c>
      <c r="AX1427">
        <v>33620319</v>
      </c>
      <c r="AY1427">
        <v>1</v>
      </c>
      <c r="AZ1427">
        <v>0</v>
      </c>
      <c r="BA1427">
        <v>1413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X1427">
        <f>Y1427*Source!I1578</f>
        <v>30.421200000000002</v>
      </c>
      <c r="CY1427">
        <f>AA1427</f>
        <v>27.92</v>
      </c>
      <c r="CZ1427">
        <f>AE1427</f>
        <v>12.3</v>
      </c>
      <c r="DA1427">
        <f>AI1427</f>
        <v>2.27</v>
      </c>
      <c r="DB1427">
        <f t="shared" si="129"/>
        <v>1242.3</v>
      </c>
      <c r="DC1427">
        <f t="shared" si="130"/>
        <v>0</v>
      </c>
    </row>
    <row r="1428" spans="1:107">
      <c r="A1428">
        <f>ROW(Source!A1579)</f>
        <v>1579</v>
      </c>
      <c r="B1428">
        <v>33525518</v>
      </c>
      <c r="C1428">
        <v>33620321</v>
      </c>
      <c r="D1428">
        <v>18411117</v>
      </c>
      <c r="E1428">
        <v>1</v>
      </c>
      <c r="F1428">
        <v>1</v>
      </c>
      <c r="G1428">
        <v>1</v>
      </c>
      <c r="H1428">
        <v>1</v>
      </c>
      <c r="I1428" t="s">
        <v>806</v>
      </c>
      <c r="J1428" t="s">
        <v>3</v>
      </c>
      <c r="K1428" t="s">
        <v>807</v>
      </c>
      <c r="L1428">
        <v>1369</v>
      </c>
      <c r="N1428">
        <v>1013</v>
      </c>
      <c r="O1428" t="s">
        <v>579</v>
      </c>
      <c r="P1428" t="s">
        <v>579</v>
      </c>
      <c r="Q1428">
        <v>1</v>
      </c>
      <c r="W1428">
        <v>0</v>
      </c>
      <c r="X1428">
        <v>-1739886638</v>
      </c>
      <c r="Y1428">
        <v>16.32</v>
      </c>
      <c r="AA1428">
        <v>0</v>
      </c>
      <c r="AB1428">
        <v>0</v>
      </c>
      <c r="AC1428">
        <v>0</v>
      </c>
      <c r="AD1428">
        <v>273.5</v>
      </c>
      <c r="AE1428">
        <v>0</v>
      </c>
      <c r="AF1428">
        <v>0</v>
      </c>
      <c r="AG1428">
        <v>0</v>
      </c>
      <c r="AH1428">
        <v>273.5</v>
      </c>
      <c r="AI1428">
        <v>1</v>
      </c>
      <c r="AJ1428">
        <v>1</v>
      </c>
      <c r="AK1428">
        <v>1</v>
      </c>
      <c r="AL1428">
        <v>1</v>
      </c>
      <c r="AN1428">
        <v>0</v>
      </c>
      <c r="AO1428">
        <v>1</v>
      </c>
      <c r="AP1428">
        <v>0</v>
      </c>
      <c r="AQ1428">
        <v>0</v>
      </c>
      <c r="AR1428">
        <v>0</v>
      </c>
      <c r="AS1428" t="s">
        <v>3</v>
      </c>
      <c r="AT1428">
        <v>16.32</v>
      </c>
      <c r="AU1428" t="s">
        <v>3</v>
      </c>
      <c r="AV1428">
        <v>1</v>
      </c>
      <c r="AW1428">
        <v>2</v>
      </c>
      <c r="AX1428">
        <v>33620328</v>
      </c>
      <c r="AY1428">
        <v>1</v>
      </c>
      <c r="AZ1428">
        <v>0</v>
      </c>
      <c r="BA1428">
        <v>1414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X1428">
        <f>Y1428*Source!I1579</f>
        <v>11.148192000000002</v>
      </c>
      <c r="CY1428">
        <f>AD1428</f>
        <v>273.5</v>
      </c>
      <c r="CZ1428">
        <f>AH1428</f>
        <v>273.5</v>
      </c>
      <c r="DA1428">
        <f>AL1428</f>
        <v>1</v>
      </c>
      <c r="DB1428">
        <f t="shared" si="129"/>
        <v>4463.5200000000004</v>
      </c>
      <c r="DC1428">
        <f t="shared" si="130"/>
        <v>0</v>
      </c>
    </row>
    <row r="1429" spans="1:107">
      <c r="A1429">
        <f>ROW(Source!A1579)</f>
        <v>1579</v>
      </c>
      <c r="B1429">
        <v>33525518</v>
      </c>
      <c r="C1429">
        <v>33620321</v>
      </c>
      <c r="D1429">
        <v>121548</v>
      </c>
      <c r="E1429">
        <v>1</v>
      </c>
      <c r="F1429">
        <v>1</v>
      </c>
      <c r="G1429">
        <v>1</v>
      </c>
      <c r="H1429">
        <v>1</v>
      </c>
      <c r="I1429" t="s">
        <v>30</v>
      </c>
      <c r="J1429" t="s">
        <v>3</v>
      </c>
      <c r="K1429" t="s">
        <v>580</v>
      </c>
      <c r="L1429">
        <v>608254</v>
      </c>
      <c r="N1429">
        <v>1013</v>
      </c>
      <c r="O1429" t="s">
        <v>581</v>
      </c>
      <c r="P1429" t="s">
        <v>581</v>
      </c>
      <c r="Q1429">
        <v>1</v>
      </c>
      <c r="W1429">
        <v>0</v>
      </c>
      <c r="X1429">
        <v>-185737400</v>
      </c>
      <c r="Y1429">
        <v>0.01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1</v>
      </c>
      <c r="AJ1429">
        <v>1</v>
      </c>
      <c r="AK1429">
        <v>1</v>
      </c>
      <c r="AL1429">
        <v>1</v>
      </c>
      <c r="AN1429">
        <v>0</v>
      </c>
      <c r="AO1429">
        <v>1</v>
      </c>
      <c r="AP1429">
        <v>0</v>
      </c>
      <c r="AQ1429">
        <v>0</v>
      </c>
      <c r="AR1429">
        <v>0</v>
      </c>
      <c r="AS1429" t="s">
        <v>3</v>
      </c>
      <c r="AT1429">
        <v>0.01</v>
      </c>
      <c r="AU1429" t="s">
        <v>3</v>
      </c>
      <c r="AV1429">
        <v>2</v>
      </c>
      <c r="AW1429">
        <v>2</v>
      </c>
      <c r="AX1429">
        <v>33620329</v>
      </c>
      <c r="AY1429">
        <v>1</v>
      </c>
      <c r="AZ1429">
        <v>0</v>
      </c>
      <c r="BA1429">
        <v>1415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X1429">
        <f>Y1429*Source!I1579</f>
        <v>6.8310000000000003E-3</v>
      </c>
      <c r="CY1429">
        <f>AD1429</f>
        <v>0</v>
      </c>
      <c r="CZ1429">
        <f>AH1429</f>
        <v>0</v>
      </c>
      <c r="DA1429">
        <f>AL1429</f>
        <v>1</v>
      </c>
      <c r="DB1429">
        <f t="shared" si="129"/>
        <v>0</v>
      </c>
      <c r="DC1429">
        <f t="shared" si="130"/>
        <v>0</v>
      </c>
    </row>
    <row r="1430" spans="1:107">
      <c r="A1430">
        <f>ROW(Source!A1579)</f>
        <v>1579</v>
      </c>
      <c r="B1430">
        <v>33525518</v>
      </c>
      <c r="C1430">
        <v>33620321</v>
      </c>
      <c r="D1430">
        <v>29172556</v>
      </c>
      <c r="E1430">
        <v>1</v>
      </c>
      <c r="F1430">
        <v>1</v>
      </c>
      <c r="G1430">
        <v>1</v>
      </c>
      <c r="H1430">
        <v>2</v>
      </c>
      <c r="I1430" t="s">
        <v>582</v>
      </c>
      <c r="J1430" t="s">
        <v>583</v>
      </c>
      <c r="K1430" t="s">
        <v>584</v>
      </c>
      <c r="L1430">
        <v>1368</v>
      </c>
      <c r="N1430">
        <v>1011</v>
      </c>
      <c r="O1430" t="s">
        <v>585</v>
      </c>
      <c r="P1430" t="s">
        <v>585</v>
      </c>
      <c r="Q1430">
        <v>1</v>
      </c>
      <c r="W1430">
        <v>0</v>
      </c>
      <c r="X1430">
        <v>-1302720870</v>
      </c>
      <c r="Y1430">
        <v>0.01</v>
      </c>
      <c r="AA1430">
        <v>0</v>
      </c>
      <c r="AB1430">
        <v>445.46</v>
      </c>
      <c r="AC1430">
        <v>427.95</v>
      </c>
      <c r="AD1430">
        <v>0</v>
      </c>
      <c r="AE1430">
        <v>0</v>
      </c>
      <c r="AF1430">
        <v>31.26</v>
      </c>
      <c r="AG1430">
        <v>13.5</v>
      </c>
      <c r="AH1430">
        <v>0</v>
      </c>
      <c r="AI1430">
        <v>1</v>
      </c>
      <c r="AJ1430">
        <v>14.25</v>
      </c>
      <c r="AK1430">
        <v>31.7</v>
      </c>
      <c r="AL1430">
        <v>1</v>
      </c>
      <c r="AN1430">
        <v>0</v>
      </c>
      <c r="AO1430">
        <v>1</v>
      </c>
      <c r="AP1430">
        <v>0</v>
      </c>
      <c r="AQ1430">
        <v>0</v>
      </c>
      <c r="AR1430">
        <v>0</v>
      </c>
      <c r="AS1430" t="s">
        <v>3</v>
      </c>
      <c r="AT1430">
        <v>0.01</v>
      </c>
      <c r="AU1430" t="s">
        <v>3</v>
      </c>
      <c r="AV1430">
        <v>0</v>
      </c>
      <c r="AW1430">
        <v>2</v>
      </c>
      <c r="AX1430">
        <v>33620330</v>
      </c>
      <c r="AY1430">
        <v>1</v>
      </c>
      <c r="AZ1430">
        <v>0</v>
      </c>
      <c r="BA1430">
        <v>1416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X1430">
        <f>Y1430*Source!I1579</f>
        <v>6.8310000000000003E-3</v>
      </c>
      <c r="CY1430">
        <f>AB1430</f>
        <v>445.46</v>
      </c>
      <c r="CZ1430">
        <f>AF1430</f>
        <v>31.26</v>
      </c>
      <c r="DA1430">
        <f>AJ1430</f>
        <v>14.25</v>
      </c>
      <c r="DB1430">
        <f t="shared" si="129"/>
        <v>0.31</v>
      </c>
      <c r="DC1430">
        <f t="shared" si="130"/>
        <v>0.14000000000000001</v>
      </c>
    </row>
    <row r="1431" spans="1:107">
      <c r="A1431">
        <f>ROW(Source!A1579)</f>
        <v>1579</v>
      </c>
      <c r="B1431">
        <v>33525518</v>
      </c>
      <c r="C1431">
        <v>33620321</v>
      </c>
      <c r="D1431">
        <v>29174913</v>
      </c>
      <c r="E1431">
        <v>1</v>
      </c>
      <c r="F1431">
        <v>1</v>
      </c>
      <c r="G1431">
        <v>1</v>
      </c>
      <c r="H1431">
        <v>2</v>
      </c>
      <c r="I1431" t="s">
        <v>606</v>
      </c>
      <c r="J1431" t="s">
        <v>607</v>
      </c>
      <c r="K1431" t="s">
        <v>608</v>
      </c>
      <c r="L1431">
        <v>1368</v>
      </c>
      <c r="N1431">
        <v>1011</v>
      </c>
      <c r="O1431" t="s">
        <v>585</v>
      </c>
      <c r="P1431" t="s">
        <v>585</v>
      </c>
      <c r="Q1431">
        <v>1</v>
      </c>
      <c r="W1431">
        <v>0</v>
      </c>
      <c r="X1431">
        <v>458544584</v>
      </c>
      <c r="Y1431">
        <v>0.02</v>
      </c>
      <c r="AA1431">
        <v>0</v>
      </c>
      <c r="AB1431">
        <v>908.31</v>
      </c>
      <c r="AC1431">
        <v>367.72</v>
      </c>
      <c r="AD1431">
        <v>0</v>
      </c>
      <c r="AE1431">
        <v>0</v>
      </c>
      <c r="AF1431">
        <v>87.17</v>
      </c>
      <c r="AG1431">
        <v>11.6</v>
      </c>
      <c r="AH1431">
        <v>0</v>
      </c>
      <c r="AI1431">
        <v>1</v>
      </c>
      <c r="AJ1431">
        <v>10.42</v>
      </c>
      <c r="AK1431">
        <v>31.7</v>
      </c>
      <c r="AL1431">
        <v>1</v>
      </c>
      <c r="AN1431">
        <v>0</v>
      </c>
      <c r="AO1431">
        <v>1</v>
      </c>
      <c r="AP1431">
        <v>0</v>
      </c>
      <c r="AQ1431">
        <v>0</v>
      </c>
      <c r="AR1431">
        <v>0</v>
      </c>
      <c r="AS1431" t="s">
        <v>3</v>
      </c>
      <c r="AT1431">
        <v>0.02</v>
      </c>
      <c r="AU1431" t="s">
        <v>3</v>
      </c>
      <c r="AV1431">
        <v>0</v>
      </c>
      <c r="AW1431">
        <v>2</v>
      </c>
      <c r="AX1431">
        <v>33620331</v>
      </c>
      <c r="AY1431">
        <v>1</v>
      </c>
      <c r="AZ1431">
        <v>0</v>
      </c>
      <c r="BA1431">
        <v>1417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X1431">
        <f>Y1431*Source!I1579</f>
        <v>1.3662000000000001E-2</v>
      </c>
      <c r="CY1431">
        <f>AB1431</f>
        <v>908.31</v>
      </c>
      <c r="CZ1431">
        <f>AF1431</f>
        <v>87.17</v>
      </c>
      <c r="DA1431">
        <f>AJ1431</f>
        <v>10.42</v>
      </c>
      <c r="DB1431">
        <f t="shared" si="129"/>
        <v>1.74</v>
      </c>
      <c r="DC1431">
        <f t="shared" si="130"/>
        <v>0.23</v>
      </c>
    </row>
    <row r="1432" spans="1:107">
      <c r="A1432">
        <f>ROW(Source!A1579)</f>
        <v>1579</v>
      </c>
      <c r="B1432">
        <v>33525518</v>
      </c>
      <c r="C1432">
        <v>33620321</v>
      </c>
      <c r="D1432">
        <v>29107800</v>
      </c>
      <c r="E1432">
        <v>1</v>
      </c>
      <c r="F1432">
        <v>1</v>
      </c>
      <c r="G1432">
        <v>1</v>
      </c>
      <c r="H1432">
        <v>3</v>
      </c>
      <c r="I1432" t="s">
        <v>620</v>
      </c>
      <c r="J1432" t="s">
        <v>621</v>
      </c>
      <c r="K1432" t="s">
        <v>622</v>
      </c>
      <c r="L1432">
        <v>1346</v>
      </c>
      <c r="N1432">
        <v>1009</v>
      </c>
      <c r="O1432" t="s">
        <v>191</v>
      </c>
      <c r="P1432" t="s">
        <v>191</v>
      </c>
      <c r="Q1432">
        <v>1</v>
      </c>
      <c r="W1432">
        <v>0</v>
      </c>
      <c r="X1432">
        <v>-1570619850</v>
      </c>
      <c r="Y1432">
        <v>0.2</v>
      </c>
      <c r="AA1432">
        <v>46.61</v>
      </c>
      <c r="AB1432">
        <v>0</v>
      </c>
      <c r="AC1432">
        <v>0</v>
      </c>
      <c r="AD1432">
        <v>0</v>
      </c>
      <c r="AE1432">
        <v>1.81</v>
      </c>
      <c r="AF1432">
        <v>0</v>
      </c>
      <c r="AG1432">
        <v>0</v>
      </c>
      <c r="AH1432">
        <v>0</v>
      </c>
      <c r="AI1432">
        <v>25.75</v>
      </c>
      <c r="AJ1432">
        <v>1</v>
      </c>
      <c r="AK1432">
        <v>1</v>
      </c>
      <c r="AL1432">
        <v>1</v>
      </c>
      <c r="AN1432">
        <v>0</v>
      </c>
      <c r="AO1432">
        <v>1</v>
      </c>
      <c r="AP1432">
        <v>0</v>
      </c>
      <c r="AQ1432">
        <v>0</v>
      </c>
      <c r="AR1432">
        <v>0</v>
      </c>
      <c r="AS1432" t="s">
        <v>3</v>
      </c>
      <c r="AT1432">
        <v>0.2</v>
      </c>
      <c r="AU1432" t="s">
        <v>3</v>
      </c>
      <c r="AV1432">
        <v>0</v>
      </c>
      <c r="AW1432">
        <v>2</v>
      </c>
      <c r="AX1432">
        <v>33620332</v>
      </c>
      <c r="AY1432">
        <v>1</v>
      </c>
      <c r="AZ1432">
        <v>0</v>
      </c>
      <c r="BA1432">
        <v>1418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X1432">
        <f>Y1432*Source!I1579</f>
        <v>0.13662000000000002</v>
      </c>
      <c r="CY1432">
        <f>AA1432</f>
        <v>46.61</v>
      </c>
      <c r="CZ1432">
        <f>AE1432</f>
        <v>1.81</v>
      </c>
      <c r="DA1432">
        <f>AI1432</f>
        <v>25.75</v>
      </c>
      <c r="DB1432">
        <f t="shared" si="129"/>
        <v>0.36</v>
      </c>
      <c r="DC1432">
        <f t="shared" si="130"/>
        <v>0</v>
      </c>
    </row>
    <row r="1433" spans="1:107">
      <c r="A1433">
        <f>ROW(Source!A1579)</f>
        <v>1579</v>
      </c>
      <c r="B1433">
        <v>33525518</v>
      </c>
      <c r="C1433">
        <v>33620321</v>
      </c>
      <c r="D1433">
        <v>29109265</v>
      </c>
      <c r="E1433">
        <v>1</v>
      </c>
      <c r="F1433">
        <v>1</v>
      </c>
      <c r="G1433">
        <v>1</v>
      </c>
      <c r="H1433">
        <v>3</v>
      </c>
      <c r="I1433" t="s">
        <v>369</v>
      </c>
      <c r="J1433" t="s">
        <v>371</v>
      </c>
      <c r="K1433" t="s">
        <v>370</v>
      </c>
      <c r="L1433">
        <v>1348</v>
      </c>
      <c r="N1433">
        <v>1009</v>
      </c>
      <c r="O1433" t="s">
        <v>28</v>
      </c>
      <c r="P1433" t="s">
        <v>28</v>
      </c>
      <c r="Q1433">
        <v>1000</v>
      </c>
      <c r="W1433">
        <v>0</v>
      </c>
      <c r="X1433">
        <v>-192135928</v>
      </c>
      <c r="Y1433">
        <v>0.02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1</v>
      </c>
      <c r="AJ1433">
        <v>1</v>
      </c>
      <c r="AK1433">
        <v>1</v>
      </c>
      <c r="AL1433">
        <v>1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 t="s">
        <v>3</v>
      </c>
      <c r="AT1433">
        <v>0.02</v>
      </c>
      <c r="AU1433" t="s">
        <v>3</v>
      </c>
      <c r="AV1433">
        <v>0</v>
      </c>
      <c r="AW1433">
        <v>2</v>
      </c>
      <c r="AX1433">
        <v>33620333</v>
      </c>
      <c r="AY1433">
        <v>1</v>
      </c>
      <c r="AZ1433">
        <v>0</v>
      </c>
      <c r="BA1433">
        <v>1419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X1433">
        <f>Y1433*Source!I1579</f>
        <v>1.3662000000000001E-2</v>
      </c>
      <c r="CY1433">
        <f>AA1433</f>
        <v>0</v>
      </c>
      <c r="CZ1433">
        <f>AE1433</f>
        <v>0</v>
      </c>
      <c r="DA1433">
        <f>AI1433</f>
        <v>1</v>
      </c>
      <c r="DB1433">
        <f t="shared" si="129"/>
        <v>0</v>
      </c>
      <c r="DC1433">
        <f t="shared" si="130"/>
        <v>0</v>
      </c>
    </row>
    <row r="1434" spans="1:107">
      <c r="A1434">
        <f>ROW(Source!A1581)</f>
        <v>1581</v>
      </c>
      <c r="B1434">
        <v>33525518</v>
      </c>
      <c r="C1434">
        <v>33620335</v>
      </c>
      <c r="D1434">
        <v>18409850</v>
      </c>
      <c r="E1434">
        <v>1</v>
      </c>
      <c r="F1434">
        <v>1</v>
      </c>
      <c r="G1434">
        <v>1</v>
      </c>
      <c r="H1434">
        <v>1</v>
      </c>
      <c r="I1434" t="s">
        <v>673</v>
      </c>
      <c r="J1434" t="s">
        <v>3</v>
      </c>
      <c r="K1434" t="s">
        <v>674</v>
      </c>
      <c r="L1434">
        <v>1369</v>
      </c>
      <c r="N1434">
        <v>1013</v>
      </c>
      <c r="O1434" t="s">
        <v>579</v>
      </c>
      <c r="P1434" t="s">
        <v>579</v>
      </c>
      <c r="Q1434">
        <v>1</v>
      </c>
      <c r="W1434">
        <v>0</v>
      </c>
      <c r="X1434">
        <v>855544366</v>
      </c>
      <c r="Y1434">
        <v>49.36</v>
      </c>
      <c r="AA1434">
        <v>0</v>
      </c>
      <c r="AB1434">
        <v>0</v>
      </c>
      <c r="AC1434">
        <v>0</v>
      </c>
      <c r="AD1434">
        <v>257.86</v>
      </c>
      <c r="AE1434">
        <v>0</v>
      </c>
      <c r="AF1434">
        <v>0</v>
      </c>
      <c r="AG1434">
        <v>0</v>
      </c>
      <c r="AH1434">
        <v>257.86</v>
      </c>
      <c r="AI1434">
        <v>1</v>
      </c>
      <c r="AJ1434">
        <v>1</v>
      </c>
      <c r="AK1434">
        <v>1</v>
      </c>
      <c r="AL1434">
        <v>1</v>
      </c>
      <c r="AN1434">
        <v>0</v>
      </c>
      <c r="AO1434">
        <v>1</v>
      </c>
      <c r="AP1434">
        <v>0</v>
      </c>
      <c r="AQ1434">
        <v>0</v>
      </c>
      <c r="AR1434">
        <v>0</v>
      </c>
      <c r="AS1434" t="s">
        <v>3</v>
      </c>
      <c r="AT1434">
        <v>49.36</v>
      </c>
      <c r="AU1434" t="s">
        <v>3</v>
      </c>
      <c r="AV1434">
        <v>1</v>
      </c>
      <c r="AW1434">
        <v>2</v>
      </c>
      <c r="AX1434">
        <v>33620346</v>
      </c>
      <c r="AY1434">
        <v>1</v>
      </c>
      <c r="AZ1434">
        <v>0</v>
      </c>
      <c r="BA1434">
        <v>1420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X1434">
        <f>Y1434*Source!I1581</f>
        <v>18.924624000000001</v>
      </c>
      <c r="CY1434">
        <f>AD1434</f>
        <v>257.86</v>
      </c>
      <c r="CZ1434">
        <f>AH1434</f>
        <v>257.86</v>
      </c>
      <c r="DA1434">
        <f>AL1434</f>
        <v>1</v>
      </c>
      <c r="DB1434">
        <f t="shared" si="129"/>
        <v>12727.97</v>
      </c>
      <c r="DC1434">
        <f t="shared" si="130"/>
        <v>0</v>
      </c>
    </row>
    <row r="1435" spans="1:107">
      <c r="A1435">
        <f>ROW(Source!A1581)</f>
        <v>1581</v>
      </c>
      <c r="B1435">
        <v>33525518</v>
      </c>
      <c r="C1435">
        <v>33620335</v>
      </c>
      <c r="D1435">
        <v>121548</v>
      </c>
      <c r="E1435">
        <v>1</v>
      </c>
      <c r="F1435">
        <v>1</v>
      </c>
      <c r="G1435">
        <v>1</v>
      </c>
      <c r="H1435">
        <v>1</v>
      </c>
      <c r="I1435" t="s">
        <v>30</v>
      </c>
      <c r="J1435" t="s">
        <v>3</v>
      </c>
      <c r="K1435" t="s">
        <v>580</v>
      </c>
      <c r="L1435">
        <v>608254</v>
      </c>
      <c r="N1435">
        <v>1013</v>
      </c>
      <c r="O1435" t="s">
        <v>581</v>
      </c>
      <c r="P1435" t="s">
        <v>581</v>
      </c>
      <c r="Q1435">
        <v>1</v>
      </c>
      <c r="W1435">
        <v>0</v>
      </c>
      <c r="X1435">
        <v>-185737400</v>
      </c>
      <c r="Y1435">
        <v>0.14000000000000001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1</v>
      </c>
      <c r="AJ1435">
        <v>1</v>
      </c>
      <c r="AK1435">
        <v>1</v>
      </c>
      <c r="AL1435">
        <v>1</v>
      </c>
      <c r="AN1435">
        <v>0</v>
      </c>
      <c r="AO1435">
        <v>1</v>
      </c>
      <c r="AP1435">
        <v>0</v>
      </c>
      <c r="AQ1435">
        <v>0</v>
      </c>
      <c r="AR1435">
        <v>0</v>
      </c>
      <c r="AS1435" t="s">
        <v>3</v>
      </c>
      <c r="AT1435">
        <v>0.14000000000000001</v>
      </c>
      <c r="AU1435" t="s">
        <v>3</v>
      </c>
      <c r="AV1435">
        <v>2</v>
      </c>
      <c r="AW1435">
        <v>2</v>
      </c>
      <c r="AX1435">
        <v>33620347</v>
      </c>
      <c r="AY1435">
        <v>1</v>
      </c>
      <c r="AZ1435">
        <v>0</v>
      </c>
      <c r="BA1435">
        <v>1421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X1435">
        <f>Y1435*Source!I1581</f>
        <v>5.3676000000000008E-2</v>
      </c>
      <c r="CY1435">
        <f>AD1435</f>
        <v>0</v>
      </c>
      <c r="CZ1435">
        <f>AH1435</f>
        <v>0</v>
      </c>
      <c r="DA1435">
        <f>AL1435</f>
        <v>1</v>
      </c>
      <c r="DB1435">
        <f t="shared" si="129"/>
        <v>0</v>
      </c>
      <c r="DC1435">
        <f t="shared" si="130"/>
        <v>0</v>
      </c>
    </row>
    <row r="1436" spans="1:107">
      <c r="A1436">
        <f>ROW(Source!A1581)</f>
        <v>1581</v>
      </c>
      <c r="B1436">
        <v>33525518</v>
      </c>
      <c r="C1436">
        <v>33620335</v>
      </c>
      <c r="D1436">
        <v>29172556</v>
      </c>
      <c r="E1436">
        <v>1</v>
      </c>
      <c r="F1436">
        <v>1</v>
      </c>
      <c r="G1436">
        <v>1</v>
      </c>
      <c r="H1436">
        <v>2</v>
      </c>
      <c r="I1436" t="s">
        <v>582</v>
      </c>
      <c r="J1436" t="s">
        <v>583</v>
      </c>
      <c r="K1436" t="s">
        <v>584</v>
      </c>
      <c r="L1436">
        <v>1368</v>
      </c>
      <c r="N1436">
        <v>1011</v>
      </c>
      <c r="O1436" t="s">
        <v>585</v>
      </c>
      <c r="P1436" t="s">
        <v>585</v>
      </c>
      <c r="Q1436">
        <v>1</v>
      </c>
      <c r="W1436">
        <v>0</v>
      </c>
      <c r="X1436">
        <v>-1302720870</v>
      </c>
      <c r="Y1436">
        <v>0.14000000000000001</v>
      </c>
      <c r="AA1436">
        <v>0</v>
      </c>
      <c r="AB1436">
        <v>445.46</v>
      </c>
      <c r="AC1436">
        <v>427.95</v>
      </c>
      <c r="AD1436">
        <v>0</v>
      </c>
      <c r="AE1436">
        <v>0</v>
      </c>
      <c r="AF1436">
        <v>31.26</v>
      </c>
      <c r="AG1436">
        <v>13.5</v>
      </c>
      <c r="AH1436">
        <v>0</v>
      </c>
      <c r="AI1436">
        <v>1</v>
      </c>
      <c r="AJ1436">
        <v>14.25</v>
      </c>
      <c r="AK1436">
        <v>31.7</v>
      </c>
      <c r="AL1436">
        <v>1</v>
      </c>
      <c r="AN1436">
        <v>0</v>
      </c>
      <c r="AO1436">
        <v>1</v>
      </c>
      <c r="AP1436">
        <v>0</v>
      </c>
      <c r="AQ1436">
        <v>0</v>
      </c>
      <c r="AR1436">
        <v>0</v>
      </c>
      <c r="AS1436" t="s">
        <v>3</v>
      </c>
      <c r="AT1436">
        <v>0.14000000000000001</v>
      </c>
      <c r="AU1436" t="s">
        <v>3</v>
      </c>
      <c r="AV1436">
        <v>0</v>
      </c>
      <c r="AW1436">
        <v>2</v>
      </c>
      <c r="AX1436">
        <v>33620348</v>
      </c>
      <c r="AY1436">
        <v>1</v>
      </c>
      <c r="AZ1436">
        <v>0</v>
      </c>
      <c r="BA1436">
        <v>1422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X1436">
        <f>Y1436*Source!I1581</f>
        <v>5.3676000000000008E-2</v>
      </c>
      <c r="CY1436">
        <f>AB1436</f>
        <v>445.46</v>
      </c>
      <c r="CZ1436">
        <f>AF1436</f>
        <v>31.26</v>
      </c>
      <c r="DA1436">
        <f>AJ1436</f>
        <v>14.25</v>
      </c>
      <c r="DB1436">
        <f t="shared" si="129"/>
        <v>4.38</v>
      </c>
      <c r="DC1436">
        <f t="shared" si="130"/>
        <v>1.89</v>
      </c>
    </row>
    <row r="1437" spans="1:107">
      <c r="A1437">
        <f>ROW(Source!A1581)</f>
        <v>1581</v>
      </c>
      <c r="B1437">
        <v>33525518</v>
      </c>
      <c r="C1437">
        <v>33620335</v>
      </c>
      <c r="D1437">
        <v>29107800</v>
      </c>
      <c r="E1437">
        <v>1</v>
      </c>
      <c r="F1437">
        <v>1</v>
      </c>
      <c r="G1437">
        <v>1</v>
      </c>
      <c r="H1437">
        <v>3</v>
      </c>
      <c r="I1437" t="s">
        <v>620</v>
      </c>
      <c r="J1437" t="s">
        <v>621</v>
      </c>
      <c r="K1437" t="s">
        <v>622</v>
      </c>
      <c r="L1437">
        <v>1346</v>
      </c>
      <c r="N1437">
        <v>1009</v>
      </c>
      <c r="O1437" t="s">
        <v>191</v>
      </c>
      <c r="P1437" t="s">
        <v>191</v>
      </c>
      <c r="Q1437">
        <v>1</v>
      </c>
      <c r="W1437">
        <v>0</v>
      </c>
      <c r="X1437">
        <v>-1570619850</v>
      </c>
      <c r="Y1437">
        <v>0.1</v>
      </c>
      <c r="AA1437">
        <v>46.61</v>
      </c>
      <c r="AB1437">
        <v>0</v>
      </c>
      <c r="AC1437">
        <v>0</v>
      </c>
      <c r="AD1437">
        <v>0</v>
      </c>
      <c r="AE1437">
        <v>1.81</v>
      </c>
      <c r="AF1437">
        <v>0</v>
      </c>
      <c r="AG1437">
        <v>0</v>
      </c>
      <c r="AH1437">
        <v>0</v>
      </c>
      <c r="AI1437">
        <v>25.75</v>
      </c>
      <c r="AJ1437">
        <v>1</v>
      </c>
      <c r="AK1437">
        <v>1</v>
      </c>
      <c r="AL1437">
        <v>1</v>
      </c>
      <c r="AN1437">
        <v>0</v>
      </c>
      <c r="AO1437">
        <v>1</v>
      </c>
      <c r="AP1437">
        <v>0</v>
      </c>
      <c r="AQ1437">
        <v>0</v>
      </c>
      <c r="AR1437">
        <v>0</v>
      </c>
      <c r="AS1437" t="s">
        <v>3</v>
      </c>
      <c r="AT1437">
        <v>0.1</v>
      </c>
      <c r="AU1437" t="s">
        <v>3</v>
      </c>
      <c r="AV1437">
        <v>0</v>
      </c>
      <c r="AW1437">
        <v>2</v>
      </c>
      <c r="AX1437">
        <v>33620349</v>
      </c>
      <c r="AY1437">
        <v>1</v>
      </c>
      <c r="AZ1437">
        <v>0</v>
      </c>
      <c r="BA1437">
        <v>1423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X1437">
        <f>Y1437*Source!I1581</f>
        <v>3.8340000000000006E-2</v>
      </c>
      <c r="CY1437">
        <f t="shared" ref="CY1437:CY1443" si="131">AA1437</f>
        <v>46.61</v>
      </c>
      <c r="CZ1437">
        <f t="shared" ref="CZ1437:CZ1443" si="132">AE1437</f>
        <v>1.81</v>
      </c>
      <c r="DA1437">
        <f t="shared" ref="DA1437:DA1443" si="133">AI1437</f>
        <v>25.75</v>
      </c>
      <c r="DB1437">
        <f t="shared" si="129"/>
        <v>0.18</v>
      </c>
      <c r="DC1437">
        <f t="shared" si="130"/>
        <v>0</v>
      </c>
    </row>
    <row r="1438" spans="1:107">
      <c r="A1438">
        <f>ROW(Source!A1581)</f>
        <v>1581</v>
      </c>
      <c r="B1438">
        <v>33525518</v>
      </c>
      <c r="C1438">
        <v>33620335</v>
      </c>
      <c r="D1438">
        <v>29107777</v>
      </c>
      <c r="E1438">
        <v>1</v>
      </c>
      <c r="F1438">
        <v>1</v>
      </c>
      <c r="G1438">
        <v>1</v>
      </c>
      <c r="H1438">
        <v>3</v>
      </c>
      <c r="I1438" t="s">
        <v>808</v>
      </c>
      <c r="J1438" t="s">
        <v>809</v>
      </c>
      <c r="K1438" t="s">
        <v>810</v>
      </c>
      <c r="L1438">
        <v>1329</v>
      </c>
      <c r="N1438">
        <v>1005</v>
      </c>
      <c r="O1438" t="s">
        <v>811</v>
      </c>
      <c r="P1438" t="s">
        <v>811</v>
      </c>
      <c r="Q1438">
        <v>1000</v>
      </c>
      <c r="W1438">
        <v>0</v>
      </c>
      <c r="X1438">
        <v>555983849</v>
      </c>
      <c r="Y1438">
        <v>1.5E-3</v>
      </c>
      <c r="AA1438">
        <v>106970.12</v>
      </c>
      <c r="AB1438">
        <v>0</v>
      </c>
      <c r="AC1438">
        <v>0</v>
      </c>
      <c r="AD1438">
        <v>0</v>
      </c>
      <c r="AE1438">
        <v>32123.16</v>
      </c>
      <c r="AF1438">
        <v>0</v>
      </c>
      <c r="AG1438">
        <v>0</v>
      </c>
      <c r="AH1438">
        <v>0</v>
      </c>
      <c r="AI1438">
        <v>3.33</v>
      </c>
      <c r="AJ1438">
        <v>1</v>
      </c>
      <c r="AK1438">
        <v>1</v>
      </c>
      <c r="AL1438">
        <v>1</v>
      </c>
      <c r="AN1438">
        <v>0</v>
      </c>
      <c r="AO1438">
        <v>1</v>
      </c>
      <c r="AP1438">
        <v>0</v>
      </c>
      <c r="AQ1438">
        <v>0</v>
      </c>
      <c r="AR1438">
        <v>0</v>
      </c>
      <c r="AS1438" t="s">
        <v>3</v>
      </c>
      <c r="AT1438">
        <v>1.5E-3</v>
      </c>
      <c r="AU1438" t="s">
        <v>3</v>
      </c>
      <c r="AV1438">
        <v>0</v>
      </c>
      <c r="AW1438">
        <v>2</v>
      </c>
      <c r="AX1438">
        <v>33620350</v>
      </c>
      <c r="AY1438">
        <v>1</v>
      </c>
      <c r="AZ1438">
        <v>0</v>
      </c>
      <c r="BA1438">
        <v>1424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X1438">
        <f>Y1438*Source!I1581</f>
        <v>5.7510000000000005E-4</v>
      </c>
      <c r="CY1438">
        <f t="shared" si="131"/>
        <v>106970.12</v>
      </c>
      <c r="CZ1438">
        <f t="shared" si="132"/>
        <v>32123.16</v>
      </c>
      <c r="DA1438">
        <f t="shared" si="133"/>
        <v>3.33</v>
      </c>
      <c r="DB1438">
        <f t="shared" si="129"/>
        <v>48.18</v>
      </c>
      <c r="DC1438">
        <f t="shared" si="130"/>
        <v>0</v>
      </c>
    </row>
    <row r="1439" spans="1:107">
      <c r="A1439">
        <f>ROW(Source!A1581)</f>
        <v>1581</v>
      </c>
      <c r="B1439">
        <v>33525518</v>
      </c>
      <c r="C1439">
        <v>33620335</v>
      </c>
      <c r="D1439">
        <v>29109354</v>
      </c>
      <c r="E1439">
        <v>1</v>
      </c>
      <c r="F1439">
        <v>1</v>
      </c>
      <c r="G1439">
        <v>1</v>
      </c>
      <c r="H1439">
        <v>3</v>
      </c>
      <c r="I1439" t="s">
        <v>493</v>
      </c>
      <c r="J1439" t="s">
        <v>495</v>
      </c>
      <c r="K1439" t="s">
        <v>494</v>
      </c>
      <c r="L1439">
        <v>1346</v>
      </c>
      <c r="N1439">
        <v>1009</v>
      </c>
      <c r="O1439" t="s">
        <v>191</v>
      </c>
      <c r="P1439" t="s">
        <v>191</v>
      </c>
      <c r="Q1439">
        <v>1</v>
      </c>
      <c r="W1439">
        <v>0</v>
      </c>
      <c r="X1439">
        <v>-882693383</v>
      </c>
      <c r="Y1439">
        <v>10.3</v>
      </c>
      <c r="AA1439">
        <v>60.74</v>
      </c>
      <c r="AB1439">
        <v>0</v>
      </c>
      <c r="AC1439">
        <v>0</v>
      </c>
      <c r="AD1439">
        <v>0</v>
      </c>
      <c r="AE1439">
        <v>46.72</v>
      </c>
      <c r="AF1439">
        <v>0</v>
      </c>
      <c r="AG1439">
        <v>0</v>
      </c>
      <c r="AH1439">
        <v>0</v>
      </c>
      <c r="AI1439">
        <v>1.3</v>
      </c>
      <c r="AJ1439">
        <v>1</v>
      </c>
      <c r="AK1439">
        <v>1</v>
      </c>
      <c r="AL1439">
        <v>1</v>
      </c>
      <c r="AN1439">
        <v>0</v>
      </c>
      <c r="AO1439">
        <v>1</v>
      </c>
      <c r="AP1439">
        <v>0</v>
      </c>
      <c r="AQ1439">
        <v>0</v>
      </c>
      <c r="AR1439">
        <v>0</v>
      </c>
      <c r="AS1439" t="s">
        <v>3</v>
      </c>
      <c r="AT1439">
        <v>10.3</v>
      </c>
      <c r="AU1439" t="s">
        <v>3</v>
      </c>
      <c r="AV1439">
        <v>0</v>
      </c>
      <c r="AW1439">
        <v>2</v>
      </c>
      <c r="AX1439">
        <v>33620351</v>
      </c>
      <c r="AY1439">
        <v>1</v>
      </c>
      <c r="AZ1439">
        <v>0</v>
      </c>
      <c r="BA1439">
        <v>1425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X1439">
        <f>Y1439*Source!I1581</f>
        <v>3.9490200000000004</v>
      </c>
      <c r="CY1439">
        <f t="shared" si="131"/>
        <v>60.74</v>
      </c>
      <c r="CZ1439">
        <f t="shared" si="132"/>
        <v>46.72</v>
      </c>
      <c r="DA1439">
        <f t="shared" si="133"/>
        <v>1.3</v>
      </c>
      <c r="DB1439">
        <f t="shared" si="129"/>
        <v>481.22</v>
      </c>
      <c r="DC1439">
        <f t="shared" si="130"/>
        <v>0</v>
      </c>
    </row>
    <row r="1440" spans="1:107">
      <c r="A1440">
        <f>ROW(Source!A1581)</f>
        <v>1581</v>
      </c>
      <c r="B1440">
        <v>33525518</v>
      </c>
      <c r="C1440">
        <v>33620335</v>
      </c>
      <c r="D1440">
        <v>29109414</v>
      </c>
      <c r="E1440">
        <v>1</v>
      </c>
      <c r="F1440">
        <v>1</v>
      </c>
      <c r="G1440">
        <v>1</v>
      </c>
      <c r="H1440">
        <v>3</v>
      </c>
      <c r="I1440" t="s">
        <v>489</v>
      </c>
      <c r="J1440" t="s">
        <v>491</v>
      </c>
      <c r="K1440" t="s">
        <v>490</v>
      </c>
      <c r="L1440">
        <v>1346</v>
      </c>
      <c r="N1440">
        <v>1009</v>
      </c>
      <c r="O1440" t="s">
        <v>191</v>
      </c>
      <c r="P1440" t="s">
        <v>191</v>
      </c>
      <c r="Q1440">
        <v>1</v>
      </c>
      <c r="W1440">
        <v>0</v>
      </c>
      <c r="X1440">
        <v>1092262719</v>
      </c>
      <c r="Y1440">
        <v>360.5</v>
      </c>
      <c r="AA1440">
        <v>9.8800000000000008</v>
      </c>
      <c r="AB1440">
        <v>0</v>
      </c>
      <c r="AC1440">
        <v>0</v>
      </c>
      <c r="AD1440">
        <v>0</v>
      </c>
      <c r="AE1440">
        <v>1.58</v>
      </c>
      <c r="AF1440">
        <v>0</v>
      </c>
      <c r="AG1440">
        <v>0</v>
      </c>
      <c r="AH1440">
        <v>0</v>
      </c>
      <c r="AI1440">
        <v>6.25</v>
      </c>
      <c r="AJ1440">
        <v>1</v>
      </c>
      <c r="AK1440">
        <v>1</v>
      </c>
      <c r="AL1440">
        <v>1</v>
      </c>
      <c r="AN1440">
        <v>0</v>
      </c>
      <c r="AO1440">
        <v>1</v>
      </c>
      <c r="AP1440">
        <v>0</v>
      </c>
      <c r="AQ1440">
        <v>0</v>
      </c>
      <c r="AR1440">
        <v>0</v>
      </c>
      <c r="AS1440" t="s">
        <v>3</v>
      </c>
      <c r="AT1440">
        <v>360.5</v>
      </c>
      <c r="AU1440" t="s">
        <v>3</v>
      </c>
      <c r="AV1440">
        <v>0</v>
      </c>
      <c r="AW1440">
        <v>2</v>
      </c>
      <c r="AX1440">
        <v>33620352</v>
      </c>
      <c r="AY1440">
        <v>1</v>
      </c>
      <c r="AZ1440">
        <v>0</v>
      </c>
      <c r="BA1440">
        <v>1426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X1440">
        <f>Y1440*Source!I1581</f>
        <v>138.2157</v>
      </c>
      <c r="CY1440">
        <f t="shared" si="131"/>
        <v>9.8800000000000008</v>
      </c>
      <c r="CZ1440">
        <f t="shared" si="132"/>
        <v>1.58</v>
      </c>
      <c r="DA1440">
        <f t="shared" si="133"/>
        <v>6.25</v>
      </c>
      <c r="DB1440">
        <f t="shared" si="129"/>
        <v>569.59</v>
      </c>
      <c r="DC1440">
        <f t="shared" si="130"/>
        <v>0</v>
      </c>
    </row>
    <row r="1441" spans="1:107">
      <c r="A1441">
        <f>ROW(Source!A1581)</f>
        <v>1581</v>
      </c>
      <c r="B1441">
        <v>33525518</v>
      </c>
      <c r="C1441">
        <v>33620335</v>
      </c>
      <c r="D1441">
        <v>29109782</v>
      </c>
      <c r="E1441">
        <v>1</v>
      </c>
      <c r="F1441">
        <v>1</v>
      </c>
      <c r="G1441">
        <v>1</v>
      </c>
      <c r="H1441">
        <v>3</v>
      </c>
      <c r="I1441" t="s">
        <v>684</v>
      </c>
      <c r="J1441" t="s">
        <v>685</v>
      </c>
      <c r="K1441" t="s">
        <v>686</v>
      </c>
      <c r="L1441">
        <v>1346</v>
      </c>
      <c r="N1441">
        <v>1009</v>
      </c>
      <c r="O1441" t="s">
        <v>191</v>
      </c>
      <c r="P1441" t="s">
        <v>191</v>
      </c>
      <c r="Q1441">
        <v>1</v>
      </c>
      <c r="W1441">
        <v>0</v>
      </c>
      <c r="X1441">
        <v>-71279152</v>
      </c>
      <c r="Y1441">
        <v>31</v>
      </c>
      <c r="AA1441">
        <v>16.309999999999999</v>
      </c>
      <c r="AB1441">
        <v>0</v>
      </c>
      <c r="AC1441">
        <v>0</v>
      </c>
      <c r="AD1441">
        <v>0</v>
      </c>
      <c r="AE1441">
        <v>4.3600000000000003</v>
      </c>
      <c r="AF1441">
        <v>0</v>
      </c>
      <c r="AG1441">
        <v>0</v>
      </c>
      <c r="AH1441">
        <v>0</v>
      </c>
      <c r="AI1441">
        <v>3.74</v>
      </c>
      <c r="AJ1441">
        <v>1</v>
      </c>
      <c r="AK1441">
        <v>1</v>
      </c>
      <c r="AL1441">
        <v>1</v>
      </c>
      <c r="AN1441">
        <v>0</v>
      </c>
      <c r="AO1441">
        <v>1</v>
      </c>
      <c r="AP1441">
        <v>0</v>
      </c>
      <c r="AQ1441">
        <v>0</v>
      </c>
      <c r="AR1441">
        <v>0</v>
      </c>
      <c r="AS1441" t="s">
        <v>3</v>
      </c>
      <c r="AT1441">
        <v>31</v>
      </c>
      <c r="AU1441" t="s">
        <v>3</v>
      </c>
      <c r="AV1441">
        <v>0</v>
      </c>
      <c r="AW1441">
        <v>2</v>
      </c>
      <c r="AX1441">
        <v>33620353</v>
      </c>
      <c r="AY1441">
        <v>1</v>
      </c>
      <c r="AZ1441">
        <v>0</v>
      </c>
      <c r="BA1441">
        <v>1427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X1441">
        <f>Y1441*Source!I1581</f>
        <v>11.885400000000001</v>
      </c>
      <c r="CY1441">
        <f t="shared" si="131"/>
        <v>16.309999999999999</v>
      </c>
      <c r="CZ1441">
        <f t="shared" si="132"/>
        <v>4.3600000000000003</v>
      </c>
      <c r="DA1441">
        <f t="shared" si="133"/>
        <v>3.74</v>
      </c>
      <c r="DB1441">
        <f t="shared" si="129"/>
        <v>135.16</v>
      </c>
      <c r="DC1441">
        <f t="shared" si="130"/>
        <v>0</v>
      </c>
    </row>
    <row r="1442" spans="1:107">
      <c r="A1442">
        <f>ROW(Source!A1581)</f>
        <v>1581</v>
      </c>
      <c r="B1442">
        <v>33525518</v>
      </c>
      <c r="C1442">
        <v>33620335</v>
      </c>
      <c r="D1442">
        <v>29111455</v>
      </c>
      <c r="E1442">
        <v>1</v>
      </c>
      <c r="F1442">
        <v>1</v>
      </c>
      <c r="G1442">
        <v>1</v>
      </c>
      <c r="H1442">
        <v>3</v>
      </c>
      <c r="I1442" t="s">
        <v>690</v>
      </c>
      <c r="J1442" t="s">
        <v>691</v>
      </c>
      <c r="K1442" t="s">
        <v>692</v>
      </c>
      <c r="L1442">
        <v>1327</v>
      </c>
      <c r="N1442">
        <v>1005</v>
      </c>
      <c r="O1442" t="s">
        <v>184</v>
      </c>
      <c r="P1442" t="s">
        <v>184</v>
      </c>
      <c r="Q1442">
        <v>1</v>
      </c>
      <c r="W1442">
        <v>0</v>
      </c>
      <c r="X1442">
        <v>-1126346608</v>
      </c>
      <c r="Y1442">
        <v>103</v>
      </c>
      <c r="AA1442">
        <v>78.010000000000005</v>
      </c>
      <c r="AB1442">
        <v>0</v>
      </c>
      <c r="AC1442">
        <v>0</v>
      </c>
      <c r="AD1442">
        <v>0</v>
      </c>
      <c r="AE1442">
        <v>15.06</v>
      </c>
      <c r="AF1442">
        <v>0</v>
      </c>
      <c r="AG1442">
        <v>0</v>
      </c>
      <c r="AH1442">
        <v>0</v>
      </c>
      <c r="AI1442">
        <v>5.18</v>
      </c>
      <c r="AJ1442">
        <v>1</v>
      </c>
      <c r="AK1442">
        <v>1</v>
      </c>
      <c r="AL1442">
        <v>1</v>
      </c>
      <c r="AN1442">
        <v>0</v>
      </c>
      <c r="AO1442">
        <v>1</v>
      </c>
      <c r="AP1442">
        <v>0</v>
      </c>
      <c r="AQ1442">
        <v>0</v>
      </c>
      <c r="AR1442">
        <v>0</v>
      </c>
      <c r="AS1442" t="s">
        <v>3</v>
      </c>
      <c r="AT1442">
        <v>103</v>
      </c>
      <c r="AU1442" t="s">
        <v>3</v>
      </c>
      <c r="AV1442">
        <v>0</v>
      </c>
      <c r="AW1442">
        <v>2</v>
      </c>
      <c r="AX1442">
        <v>33620354</v>
      </c>
      <c r="AY1442">
        <v>1</v>
      </c>
      <c r="AZ1442">
        <v>0</v>
      </c>
      <c r="BA1442">
        <v>1428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X1442">
        <f>Y1442*Source!I1581</f>
        <v>39.490200000000002</v>
      </c>
      <c r="CY1442">
        <f t="shared" si="131"/>
        <v>78.010000000000005</v>
      </c>
      <c r="CZ1442">
        <f t="shared" si="132"/>
        <v>15.06</v>
      </c>
      <c r="DA1442">
        <f t="shared" si="133"/>
        <v>5.18</v>
      </c>
      <c r="DB1442">
        <f t="shared" si="129"/>
        <v>1551.18</v>
      </c>
      <c r="DC1442">
        <f t="shared" si="130"/>
        <v>0</v>
      </c>
    </row>
    <row r="1443" spans="1:107">
      <c r="A1443">
        <f>ROW(Source!A1581)</f>
        <v>1581</v>
      </c>
      <c r="B1443">
        <v>33525518</v>
      </c>
      <c r="C1443">
        <v>33620335</v>
      </c>
      <c r="D1443">
        <v>29110744</v>
      </c>
      <c r="E1443">
        <v>1</v>
      </c>
      <c r="F1443">
        <v>1</v>
      </c>
      <c r="G1443">
        <v>1</v>
      </c>
      <c r="H1443">
        <v>3</v>
      </c>
      <c r="I1443" t="s">
        <v>812</v>
      </c>
      <c r="J1443" t="s">
        <v>813</v>
      </c>
      <c r="K1443" t="s">
        <v>814</v>
      </c>
      <c r="L1443">
        <v>1308</v>
      </c>
      <c r="N1443">
        <v>1003</v>
      </c>
      <c r="O1443" t="s">
        <v>155</v>
      </c>
      <c r="P1443" t="s">
        <v>155</v>
      </c>
      <c r="Q1443">
        <v>100</v>
      </c>
      <c r="W1443">
        <v>0</v>
      </c>
      <c r="X1443">
        <v>1968334534</v>
      </c>
      <c r="Y1443">
        <v>0.76</v>
      </c>
      <c r="AA1443">
        <v>122.33</v>
      </c>
      <c r="AB1443">
        <v>0</v>
      </c>
      <c r="AC1443">
        <v>0</v>
      </c>
      <c r="AD1443">
        <v>0</v>
      </c>
      <c r="AE1443">
        <v>36.299999999999997</v>
      </c>
      <c r="AF1443">
        <v>0</v>
      </c>
      <c r="AG1443">
        <v>0</v>
      </c>
      <c r="AH1443">
        <v>0</v>
      </c>
      <c r="AI1443">
        <v>3.37</v>
      </c>
      <c r="AJ1443">
        <v>1</v>
      </c>
      <c r="AK1443">
        <v>1</v>
      </c>
      <c r="AL1443">
        <v>1</v>
      </c>
      <c r="AN1443">
        <v>0</v>
      </c>
      <c r="AO1443">
        <v>1</v>
      </c>
      <c r="AP1443">
        <v>0</v>
      </c>
      <c r="AQ1443">
        <v>0</v>
      </c>
      <c r="AR1443">
        <v>0</v>
      </c>
      <c r="AS1443" t="s">
        <v>3</v>
      </c>
      <c r="AT1443">
        <v>0.76</v>
      </c>
      <c r="AU1443" t="s">
        <v>3</v>
      </c>
      <c r="AV1443">
        <v>0</v>
      </c>
      <c r="AW1443">
        <v>2</v>
      </c>
      <c r="AX1443">
        <v>33620355</v>
      </c>
      <c r="AY1443">
        <v>1</v>
      </c>
      <c r="AZ1443">
        <v>0</v>
      </c>
      <c r="BA1443">
        <v>1429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X1443">
        <f>Y1443*Source!I1581</f>
        <v>0.29138400000000003</v>
      </c>
      <c r="CY1443">
        <f t="shared" si="131"/>
        <v>122.33</v>
      </c>
      <c r="CZ1443">
        <f t="shared" si="132"/>
        <v>36.299999999999997</v>
      </c>
      <c r="DA1443">
        <f t="shared" si="133"/>
        <v>3.37</v>
      </c>
      <c r="DB1443">
        <f t="shared" si="129"/>
        <v>27.59</v>
      </c>
      <c r="DC1443">
        <f t="shared" si="130"/>
        <v>0</v>
      </c>
    </row>
    <row r="1444" spans="1:107">
      <c r="A1444">
        <f>ROW(Source!A1582)</f>
        <v>1582</v>
      </c>
      <c r="B1444">
        <v>33525518</v>
      </c>
      <c r="C1444">
        <v>33620356</v>
      </c>
      <c r="D1444">
        <v>18410572</v>
      </c>
      <c r="E1444">
        <v>1</v>
      </c>
      <c r="F1444">
        <v>1</v>
      </c>
      <c r="G1444">
        <v>1</v>
      </c>
      <c r="H1444">
        <v>1</v>
      </c>
      <c r="I1444" t="s">
        <v>793</v>
      </c>
      <c r="J1444" t="s">
        <v>3</v>
      </c>
      <c r="K1444" t="s">
        <v>794</v>
      </c>
      <c r="L1444">
        <v>1369</v>
      </c>
      <c r="N1444">
        <v>1013</v>
      </c>
      <c r="O1444" t="s">
        <v>579</v>
      </c>
      <c r="P1444" t="s">
        <v>579</v>
      </c>
      <c r="Q1444">
        <v>1</v>
      </c>
      <c r="W1444">
        <v>0</v>
      </c>
      <c r="X1444">
        <v>-546915240</v>
      </c>
      <c r="Y1444">
        <v>43.56</v>
      </c>
      <c r="AA1444">
        <v>0</v>
      </c>
      <c r="AB1444">
        <v>0</v>
      </c>
      <c r="AC1444">
        <v>0</v>
      </c>
      <c r="AD1444">
        <v>248.48</v>
      </c>
      <c r="AE1444">
        <v>0</v>
      </c>
      <c r="AF1444">
        <v>0</v>
      </c>
      <c r="AG1444">
        <v>0</v>
      </c>
      <c r="AH1444">
        <v>248.48</v>
      </c>
      <c r="AI1444">
        <v>1</v>
      </c>
      <c r="AJ1444">
        <v>1</v>
      </c>
      <c r="AK1444">
        <v>1</v>
      </c>
      <c r="AL1444">
        <v>1</v>
      </c>
      <c r="AN1444">
        <v>0</v>
      </c>
      <c r="AO1444">
        <v>1</v>
      </c>
      <c r="AP1444">
        <v>0</v>
      </c>
      <c r="AQ1444">
        <v>0</v>
      </c>
      <c r="AR1444">
        <v>0</v>
      </c>
      <c r="AS1444" t="s">
        <v>3</v>
      </c>
      <c r="AT1444">
        <v>43.56</v>
      </c>
      <c r="AU1444" t="s">
        <v>3</v>
      </c>
      <c r="AV1444">
        <v>1</v>
      </c>
      <c r="AW1444">
        <v>2</v>
      </c>
      <c r="AX1444">
        <v>33620367</v>
      </c>
      <c r="AY1444">
        <v>1</v>
      </c>
      <c r="AZ1444">
        <v>0</v>
      </c>
      <c r="BA1444">
        <v>1430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X1444">
        <f>Y1444*Source!I1582</f>
        <v>29.755836000000002</v>
      </c>
      <c r="CY1444">
        <f>AD1444</f>
        <v>248.48</v>
      </c>
      <c r="CZ1444">
        <f>AH1444</f>
        <v>248.48</v>
      </c>
      <c r="DA1444">
        <f>AL1444</f>
        <v>1</v>
      </c>
      <c r="DB1444">
        <f t="shared" si="129"/>
        <v>10823.79</v>
      </c>
      <c r="DC1444">
        <f t="shared" si="130"/>
        <v>0</v>
      </c>
    </row>
    <row r="1445" spans="1:107">
      <c r="A1445">
        <f>ROW(Source!A1582)</f>
        <v>1582</v>
      </c>
      <c r="B1445">
        <v>33525518</v>
      </c>
      <c r="C1445">
        <v>33620356</v>
      </c>
      <c r="D1445">
        <v>121548</v>
      </c>
      <c r="E1445">
        <v>1</v>
      </c>
      <c r="F1445">
        <v>1</v>
      </c>
      <c r="G1445">
        <v>1</v>
      </c>
      <c r="H1445">
        <v>1</v>
      </c>
      <c r="I1445" t="s">
        <v>30</v>
      </c>
      <c r="J1445" t="s">
        <v>3</v>
      </c>
      <c r="K1445" t="s">
        <v>580</v>
      </c>
      <c r="L1445">
        <v>608254</v>
      </c>
      <c r="N1445">
        <v>1013</v>
      </c>
      <c r="O1445" t="s">
        <v>581</v>
      </c>
      <c r="P1445" t="s">
        <v>581</v>
      </c>
      <c r="Q1445">
        <v>1</v>
      </c>
      <c r="W1445">
        <v>0</v>
      </c>
      <c r="X1445">
        <v>-185737400</v>
      </c>
      <c r="Y1445">
        <v>0.02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1</v>
      </c>
      <c r="AJ1445">
        <v>1</v>
      </c>
      <c r="AK1445">
        <v>1</v>
      </c>
      <c r="AL1445">
        <v>1</v>
      </c>
      <c r="AN1445">
        <v>0</v>
      </c>
      <c r="AO1445">
        <v>1</v>
      </c>
      <c r="AP1445">
        <v>0</v>
      </c>
      <c r="AQ1445">
        <v>0</v>
      </c>
      <c r="AR1445">
        <v>0</v>
      </c>
      <c r="AS1445" t="s">
        <v>3</v>
      </c>
      <c r="AT1445">
        <v>0.02</v>
      </c>
      <c r="AU1445" t="s">
        <v>3</v>
      </c>
      <c r="AV1445">
        <v>2</v>
      </c>
      <c r="AW1445">
        <v>2</v>
      </c>
      <c r="AX1445">
        <v>33620368</v>
      </c>
      <c r="AY1445">
        <v>1</v>
      </c>
      <c r="AZ1445">
        <v>0</v>
      </c>
      <c r="BA1445">
        <v>1431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X1445">
        <f>Y1445*Source!I1582</f>
        <v>1.3662000000000001E-2</v>
      </c>
      <c r="CY1445">
        <f>AD1445</f>
        <v>0</v>
      </c>
      <c r="CZ1445">
        <f>AH1445</f>
        <v>0</v>
      </c>
      <c r="DA1445">
        <f>AL1445</f>
        <v>1</v>
      </c>
      <c r="DB1445">
        <f t="shared" si="129"/>
        <v>0</v>
      </c>
      <c r="DC1445">
        <f t="shared" si="130"/>
        <v>0</v>
      </c>
    </row>
    <row r="1446" spans="1:107">
      <c r="A1446">
        <f>ROW(Source!A1582)</f>
        <v>1582</v>
      </c>
      <c r="B1446">
        <v>33525518</v>
      </c>
      <c r="C1446">
        <v>33620356</v>
      </c>
      <c r="D1446">
        <v>29172554</v>
      </c>
      <c r="E1446">
        <v>1</v>
      </c>
      <c r="F1446">
        <v>1</v>
      </c>
      <c r="G1446">
        <v>1</v>
      </c>
      <c r="H1446">
        <v>2</v>
      </c>
      <c r="I1446" t="s">
        <v>752</v>
      </c>
      <c r="J1446" t="s">
        <v>798</v>
      </c>
      <c r="K1446" t="s">
        <v>754</v>
      </c>
      <c r="L1446">
        <v>1368</v>
      </c>
      <c r="N1446">
        <v>1011</v>
      </c>
      <c r="O1446" t="s">
        <v>585</v>
      </c>
      <c r="P1446" t="s">
        <v>585</v>
      </c>
      <c r="Q1446">
        <v>1</v>
      </c>
      <c r="W1446">
        <v>0</v>
      </c>
      <c r="X1446">
        <v>-227040401</v>
      </c>
      <c r="Y1446">
        <v>0.02</v>
      </c>
      <c r="AA1446">
        <v>0</v>
      </c>
      <c r="AB1446">
        <v>411.3</v>
      </c>
      <c r="AC1446">
        <v>367.72</v>
      </c>
      <c r="AD1446">
        <v>0</v>
      </c>
      <c r="AE1446">
        <v>0</v>
      </c>
      <c r="AF1446">
        <v>27.66</v>
      </c>
      <c r="AG1446">
        <v>11.6</v>
      </c>
      <c r="AH1446">
        <v>0</v>
      </c>
      <c r="AI1446">
        <v>1</v>
      </c>
      <c r="AJ1446">
        <v>14.87</v>
      </c>
      <c r="AK1446">
        <v>31.7</v>
      </c>
      <c r="AL1446">
        <v>1</v>
      </c>
      <c r="AN1446">
        <v>0</v>
      </c>
      <c r="AO1446">
        <v>1</v>
      </c>
      <c r="AP1446">
        <v>0</v>
      </c>
      <c r="AQ1446">
        <v>0</v>
      </c>
      <c r="AR1446">
        <v>0</v>
      </c>
      <c r="AS1446" t="s">
        <v>3</v>
      </c>
      <c r="AT1446">
        <v>0.02</v>
      </c>
      <c r="AU1446" t="s">
        <v>3</v>
      </c>
      <c r="AV1446">
        <v>0</v>
      </c>
      <c r="AW1446">
        <v>2</v>
      </c>
      <c r="AX1446">
        <v>33620369</v>
      </c>
      <c r="AY1446">
        <v>1</v>
      </c>
      <c r="AZ1446">
        <v>0</v>
      </c>
      <c r="BA1446">
        <v>1432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X1446">
        <f>Y1446*Source!I1582</f>
        <v>1.3662000000000001E-2</v>
      </c>
      <c r="CY1446">
        <f>AB1446</f>
        <v>411.3</v>
      </c>
      <c r="CZ1446">
        <f>AF1446</f>
        <v>27.66</v>
      </c>
      <c r="DA1446">
        <f>AJ1446</f>
        <v>14.87</v>
      </c>
      <c r="DB1446">
        <f t="shared" si="129"/>
        <v>0.55000000000000004</v>
      </c>
      <c r="DC1446">
        <f t="shared" si="130"/>
        <v>0.23</v>
      </c>
    </row>
    <row r="1447" spans="1:107">
      <c r="A1447">
        <f>ROW(Source!A1582)</f>
        <v>1582</v>
      </c>
      <c r="B1447">
        <v>33525518</v>
      </c>
      <c r="C1447">
        <v>33620356</v>
      </c>
      <c r="D1447">
        <v>29174913</v>
      </c>
      <c r="E1447">
        <v>1</v>
      </c>
      <c r="F1447">
        <v>1</v>
      </c>
      <c r="G1447">
        <v>1</v>
      </c>
      <c r="H1447">
        <v>2</v>
      </c>
      <c r="I1447" t="s">
        <v>606</v>
      </c>
      <c r="J1447" t="s">
        <v>607</v>
      </c>
      <c r="K1447" t="s">
        <v>608</v>
      </c>
      <c r="L1447">
        <v>1368</v>
      </c>
      <c r="N1447">
        <v>1011</v>
      </c>
      <c r="O1447" t="s">
        <v>585</v>
      </c>
      <c r="P1447" t="s">
        <v>585</v>
      </c>
      <c r="Q1447">
        <v>1</v>
      </c>
      <c r="W1447">
        <v>0</v>
      </c>
      <c r="X1447">
        <v>458544584</v>
      </c>
      <c r="Y1447">
        <v>0.15</v>
      </c>
      <c r="AA1447">
        <v>0</v>
      </c>
      <c r="AB1447">
        <v>908.31</v>
      </c>
      <c r="AC1447">
        <v>367.72</v>
      </c>
      <c r="AD1447">
        <v>0</v>
      </c>
      <c r="AE1447">
        <v>0</v>
      </c>
      <c r="AF1447">
        <v>87.17</v>
      </c>
      <c r="AG1447">
        <v>11.6</v>
      </c>
      <c r="AH1447">
        <v>0</v>
      </c>
      <c r="AI1447">
        <v>1</v>
      </c>
      <c r="AJ1447">
        <v>10.42</v>
      </c>
      <c r="AK1447">
        <v>31.7</v>
      </c>
      <c r="AL1447">
        <v>1</v>
      </c>
      <c r="AN1447">
        <v>0</v>
      </c>
      <c r="AO1447">
        <v>1</v>
      </c>
      <c r="AP1447">
        <v>0</v>
      </c>
      <c r="AQ1447">
        <v>0</v>
      </c>
      <c r="AR1447">
        <v>0</v>
      </c>
      <c r="AS1447" t="s">
        <v>3</v>
      </c>
      <c r="AT1447">
        <v>0.15</v>
      </c>
      <c r="AU1447" t="s">
        <v>3</v>
      </c>
      <c r="AV1447">
        <v>0</v>
      </c>
      <c r="AW1447">
        <v>2</v>
      </c>
      <c r="AX1447">
        <v>33620370</v>
      </c>
      <c r="AY1447">
        <v>1</v>
      </c>
      <c r="AZ1447">
        <v>0</v>
      </c>
      <c r="BA1447">
        <v>1433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X1447">
        <f>Y1447*Source!I1582</f>
        <v>0.102465</v>
      </c>
      <c r="CY1447">
        <f>AB1447</f>
        <v>908.31</v>
      </c>
      <c r="CZ1447">
        <f>AF1447</f>
        <v>87.17</v>
      </c>
      <c r="DA1447">
        <f>AJ1447</f>
        <v>10.42</v>
      </c>
      <c r="DB1447">
        <f t="shared" si="129"/>
        <v>13.08</v>
      </c>
      <c r="DC1447">
        <f t="shared" si="130"/>
        <v>1.74</v>
      </c>
    </row>
    <row r="1448" spans="1:107">
      <c r="A1448">
        <f>ROW(Source!A1582)</f>
        <v>1582</v>
      </c>
      <c r="B1448">
        <v>33525518</v>
      </c>
      <c r="C1448">
        <v>33620356</v>
      </c>
      <c r="D1448">
        <v>29107779</v>
      </c>
      <c r="E1448">
        <v>1</v>
      </c>
      <c r="F1448">
        <v>1</v>
      </c>
      <c r="G1448">
        <v>1</v>
      </c>
      <c r="H1448">
        <v>3</v>
      </c>
      <c r="I1448" t="s">
        <v>746</v>
      </c>
      <c r="J1448" t="s">
        <v>747</v>
      </c>
      <c r="K1448" t="s">
        <v>748</v>
      </c>
      <c r="L1448">
        <v>1327</v>
      </c>
      <c r="N1448">
        <v>1005</v>
      </c>
      <c r="O1448" t="s">
        <v>184</v>
      </c>
      <c r="P1448" t="s">
        <v>184</v>
      </c>
      <c r="Q1448">
        <v>1</v>
      </c>
      <c r="W1448">
        <v>0</v>
      </c>
      <c r="X1448">
        <v>2125256490</v>
      </c>
      <c r="Y1448">
        <v>0.84</v>
      </c>
      <c r="AA1448">
        <v>203.19</v>
      </c>
      <c r="AB1448">
        <v>0</v>
      </c>
      <c r="AC1448">
        <v>0</v>
      </c>
      <c r="AD1448">
        <v>0</v>
      </c>
      <c r="AE1448">
        <v>72.31</v>
      </c>
      <c r="AF1448">
        <v>0</v>
      </c>
      <c r="AG1448">
        <v>0</v>
      </c>
      <c r="AH1448">
        <v>0</v>
      </c>
      <c r="AI1448">
        <v>2.81</v>
      </c>
      <c r="AJ1448">
        <v>1</v>
      </c>
      <c r="AK1448">
        <v>1</v>
      </c>
      <c r="AL1448">
        <v>1</v>
      </c>
      <c r="AN1448">
        <v>0</v>
      </c>
      <c r="AO1448">
        <v>1</v>
      </c>
      <c r="AP1448">
        <v>0</v>
      </c>
      <c r="AQ1448">
        <v>0</v>
      </c>
      <c r="AR1448">
        <v>0</v>
      </c>
      <c r="AS1448" t="s">
        <v>3</v>
      </c>
      <c r="AT1448">
        <v>0.84</v>
      </c>
      <c r="AU1448" t="s">
        <v>3</v>
      </c>
      <c r="AV1448">
        <v>0</v>
      </c>
      <c r="AW1448">
        <v>2</v>
      </c>
      <c r="AX1448">
        <v>33620371</v>
      </c>
      <c r="AY1448">
        <v>1</v>
      </c>
      <c r="AZ1448">
        <v>0</v>
      </c>
      <c r="BA1448">
        <v>1434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X1448">
        <f>Y1448*Source!I1582</f>
        <v>0.57380399999999998</v>
      </c>
      <c r="CY1448">
        <f>AA1448</f>
        <v>203.19</v>
      </c>
      <c r="CZ1448">
        <f>AE1448</f>
        <v>72.31</v>
      </c>
      <c r="DA1448">
        <f>AI1448</f>
        <v>2.81</v>
      </c>
      <c r="DB1448">
        <f t="shared" si="129"/>
        <v>60.74</v>
      </c>
      <c r="DC1448">
        <f t="shared" si="130"/>
        <v>0</v>
      </c>
    </row>
    <row r="1449" spans="1:107">
      <c r="A1449">
        <f>ROW(Source!A1582)</f>
        <v>1582</v>
      </c>
      <c r="B1449">
        <v>33525518</v>
      </c>
      <c r="C1449">
        <v>33620356</v>
      </c>
      <c r="D1449">
        <v>29107800</v>
      </c>
      <c r="E1449">
        <v>1</v>
      </c>
      <c r="F1449">
        <v>1</v>
      </c>
      <c r="G1449">
        <v>1</v>
      </c>
      <c r="H1449">
        <v>3</v>
      </c>
      <c r="I1449" t="s">
        <v>620</v>
      </c>
      <c r="J1449" t="s">
        <v>621</v>
      </c>
      <c r="K1449" t="s">
        <v>622</v>
      </c>
      <c r="L1449">
        <v>1346</v>
      </c>
      <c r="N1449">
        <v>1009</v>
      </c>
      <c r="O1449" t="s">
        <v>191</v>
      </c>
      <c r="P1449" t="s">
        <v>191</v>
      </c>
      <c r="Q1449">
        <v>1</v>
      </c>
      <c r="W1449">
        <v>0</v>
      </c>
      <c r="X1449">
        <v>-1570619850</v>
      </c>
      <c r="Y1449">
        <v>0.31</v>
      </c>
      <c r="AA1449">
        <v>46.61</v>
      </c>
      <c r="AB1449">
        <v>0</v>
      </c>
      <c r="AC1449">
        <v>0</v>
      </c>
      <c r="AD1449">
        <v>0</v>
      </c>
      <c r="AE1449">
        <v>1.81</v>
      </c>
      <c r="AF1449">
        <v>0</v>
      </c>
      <c r="AG1449">
        <v>0</v>
      </c>
      <c r="AH1449">
        <v>0</v>
      </c>
      <c r="AI1449">
        <v>25.75</v>
      </c>
      <c r="AJ1449">
        <v>1</v>
      </c>
      <c r="AK1449">
        <v>1</v>
      </c>
      <c r="AL1449">
        <v>1</v>
      </c>
      <c r="AN1449">
        <v>0</v>
      </c>
      <c r="AO1449">
        <v>1</v>
      </c>
      <c r="AP1449">
        <v>0</v>
      </c>
      <c r="AQ1449">
        <v>0</v>
      </c>
      <c r="AR1449">
        <v>0</v>
      </c>
      <c r="AS1449" t="s">
        <v>3</v>
      </c>
      <c r="AT1449">
        <v>0.31</v>
      </c>
      <c r="AU1449" t="s">
        <v>3</v>
      </c>
      <c r="AV1449">
        <v>0</v>
      </c>
      <c r="AW1449">
        <v>2</v>
      </c>
      <c r="AX1449">
        <v>33620372</v>
      </c>
      <c r="AY1449">
        <v>1</v>
      </c>
      <c r="AZ1449">
        <v>0</v>
      </c>
      <c r="BA1449">
        <v>1435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X1449">
        <f>Y1449*Source!I1582</f>
        <v>0.211761</v>
      </c>
      <c r="CY1449">
        <f>AA1449</f>
        <v>46.61</v>
      </c>
      <c r="CZ1449">
        <f>AE1449</f>
        <v>1.81</v>
      </c>
      <c r="DA1449">
        <f>AI1449</f>
        <v>25.75</v>
      </c>
      <c r="DB1449">
        <f t="shared" si="129"/>
        <v>0.56000000000000005</v>
      </c>
      <c r="DC1449">
        <f t="shared" si="130"/>
        <v>0</v>
      </c>
    </row>
    <row r="1450" spans="1:107">
      <c r="A1450">
        <f>ROW(Source!A1582)</f>
        <v>1582</v>
      </c>
      <c r="B1450">
        <v>33525518</v>
      </c>
      <c r="C1450">
        <v>33620356</v>
      </c>
      <c r="D1450">
        <v>29110233</v>
      </c>
      <c r="E1450">
        <v>1</v>
      </c>
      <c r="F1450">
        <v>1</v>
      </c>
      <c r="G1450">
        <v>1</v>
      </c>
      <c r="H1450">
        <v>3</v>
      </c>
      <c r="I1450" t="s">
        <v>757</v>
      </c>
      <c r="J1450" t="s">
        <v>799</v>
      </c>
      <c r="K1450" t="s">
        <v>759</v>
      </c>
      <c r="L1450">
        <v>1348</v>
      </c>
      <c r="N1450">
        <v>1009</v>
      </c>
      <c r="O1450" t="s">
        <v>28</v>
      </c>
      <c r="P1450" t="s">
        <v>28</v>
      </c>
      <c r="Q1450">
        <v>1000</v>
      </c>
      <c r="W1450">
        <v>0</v>
      </c>
      <c r="X1450">
        <v>-1155891062</v>
      </c>
      <c r="Y1450">
        <v>0.03</v>
      </c>
      <c r="AA1450">
        <v>43897.59</v>
      </c>
      <c r="AB1450">
        <v>0</v>
      </c>
      <c r="AC1450">
        <v>0</v>
      </c>
      <c r="AD1450">
        <v>0</v>
      </c>
      <c r="AE1450">
        <v>4615.9399999999996</v>
      </c>
      <c r="AF1450">
        <v>0</v>
      </c>
      <c r="AG1450">
        <v>0</v>
      </c>
      <c r="AH1450">
        <v>0</v>
      </c>
      <c r="AI1450">
        <v>9.51</v>
      </c>
      <c r="AJ1450">
        <v>1</v>
      </c>
      <c r="AK1450">
        <v>1</v>
      </c>
      <c r="AL1450">
        <v>1</v>
      </c>
      <c r="AN1450">
        <v>0</v>
      </c>
      <c r="AO1450">
        <v>1</v>
      </c>
      <c r="AP1450">
        <v>0</v>
      </c>
      <c r="AQ1450">
        <v>0</v>
      </c>
      <c r="AR1450">
        <v>0</v>
      </c>
      <c r="AS1450" t="s">
        <v>3</v>
      </c>
      <c r="AT1450">
        <v>0.03</v>
      </c>
      <c r="AU1450" t="s">
        <v>3</v>
      </c>
      <c r="AV1450">
        <v>0</v>
      </c>
      <c r="AW1450">
        <v>2</v>
      </c>
      <c r="AX1450">
        <v>33620373</v>
      </c>
      <c r="AY1450">
        <v>1</v>
      </c>
      <c r="AZ1450">
        <v>0</v>
      </c>
      <c r="BA1450">
        <v>1436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X1450">
        <f>Y1450*Source!I1582</f>
        <v>2.0493000000000001E-2</v>
      </c>
      <c r="CY1450">
        <f>AA1450</f>
        <v>43897.59</v>
      </c>
      <c r="CZ1450">
        <f>AE1450</f>
        <v>4615.9399999999996</v>
      </c>
      <c r="DA1450">
        <f>AI1450</f>
        <v>9.51</v>
      </c>
      <c r="DB1450">
        <f t="shared" si="129"/>
        <v>138.47999999999999</v>
      </c>
      <c r="DC1450">
        <f t="shared" si="130"/>
        <v>0</v>
      </c>
    </row>
    <row r="1451" spans="1:107">
      <c r="A1451">
        <f>ROW(Source!A1582)</f>
        <v>1582</v>
      </c>
      <c r="B1451">
        <v>33525518</v>
      </c>
      <c r="C1451">
        <v>33620356</v>
      </c>
      <c r="D1451">
        <v>29109784</v>
      </c>
      <c r="E1451">
        <v>1</v>
      </c>
      <c r="F1451">
        <v>1</v>
      </c>
      <c r="G1451">
        <v>1</v>
      </c>
      <c r="H1451">
        <v>3</v>
      </c>
      <c r="I1451" t="s">
        <v>760</v>
      </c>
      <c r="J1451" t="s">
        <v>800</v>
      </c>
      <c r="K1451" t="s">
        <v>762</v>
      </c>
      <c r="L1451">
        <v>1348</v>
      </c>
      <c r="N1451">
        <v>1009</v>
      </c>
      <c r="O1451" t="s">
        <v>28</v>
      </c>
      <c r="P1451" t="s">
        <v>28</v>
      </c>
      <c r="Q1451">
        <v>1000</v>
      </c>
      <c r="W1451">
        <v>0</v>
      </c>
      <c r="X1451">
        <v>-1841789987</v>
      </c>
      <c r="Y1451">
        <v>5.0999999999999997E-2</v>
      </c>
      <c r="AA1451">
        <v>47352.14</v>
      </c>
      <c r="AB1451">
        <v>0</v>
      </c>
      <c r="AC1451">
        <v>0</v>
      </c>
      <c r="AD1451">
        <v>0</v>
      </c>
      <c r="AE1451">
        <v>11927.49</v>
      </c>
      <c r="AF1451">
        <v>0</v>
      </c>
      <c r="AG1451">
        <v>0</v>
      </c>
      <c r="AH1451">
        <v>0</v>
      </c>
      <c r="AI1451">
        <v>3.97</v>
      </c>
      <c r="AJ1451">
        <v>1</v>
      </c>
      <c r="AK1451">
        <v>1</v>
      </c>
      <c r="AL1451">
        <v>1</v>
      </c>
      <c r="AN1451">
        <v>0</v>
      </c>
      <c r="AO1451">
        <v>1</v>
      </c>
      <c r="AP1451">
        <v>0</v>
      </c>
      <c r="AQ1451">
        <v>0</v>
      </c>
      <c r="AR1451">
        <v>0</v>
      </c>
      <c r="AS1451" t="s">
        <v>3</v>
      </c>
      <c r="AT1451">
        <v>5.0999999999999997E-2</v>
      </c>
      <c r="AU1451" t="s">
        <v>3</v>
      </c>
      <c r="AV1451">
        <v>0</v>
      </c>
      <c r="AW1451">
        <v>2</v>
      </c>
      <c r="AX1451">
        <v>33620374</v>
      </c>
      <c r="AY1451">
        <v>1</v>
      </c>
      <c r="AZ1451">
        <v>0</v>
      </c>
      <c r="BA1451">
        <v>1437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X1451">
        <f>Y1451*Source!I1582</f>
        <v>3.4838099999999997E-2</v>
      </c>
      <c r="CY1451">
        <f>AA1451</f>
        <v>47352.14</v>
      </c>
      <c r="CZ1451">
        <f>AE1451</f>
        <v>11927.49</v>
      </c>
      <c r="DA1451">
        <f>AI1451</f>
        <v>3.97</v>
      </c>
      <c r="DB1451">
        <f t="shared" si="129"/>
        <v>608.29999999999995</v>
      </c>
      <c r="DC1451">
        <f t="shared" si="130"/>
        <v>0</v>
      </c>
    </row>
    <row r="1452" spans="1:107">
      <c r="A1452">
        <f>ROW(Source!A1582)</f>
        <v>1582</v>
      </c>
      <c r="B1452">
        <v>33525518</v>
      </c>
      <c r="C1452">
        <v>33620356</v>
      </c>
      <c r="D1452">
        <v>29109298</v>
      </c>
      <c r="E1452">
        <v>1</v>
      </c>
      <c r="F1452">
        <v>1</v>
      </c>
      <c r="G1452">
        <v>1</v>
      </c>
      <c r="H1452">
        <v>3</v>
      </c>
      <c r="I1452" t="s">
        <v>500</v>
      </c>
      <c r="J1452" t="s">
        <v>502</v>
      </c>
      <c r="K1452" t="s">
        <v>501</v>
      </c>
      <c r="L1452">
        <v>1346</v>
      </c>
      <c r="N1452">
        <v>1009</v>
      </c>
      <c r="O1452" t="s">
        <v>191</v>
      </c>
      <c r="P1452" t="s">
        <v>191</v>
      </c>
      <c r="Q1452">
        <v>1</v>
      </c>
      <c r="W1452">
        <v>0</v>
      </c>
      <c r="X1452">
        <v>228780730</v>
      </c>
      <c r="Y1452">
        <v>20</v>
      </c>
      <c r="AA1452">
        <v>104.23</v>
      </c>
      <c r="AB1452">
        <v>0</v>
      </c>
      <c r="AC1452">
        <v>0</v>
      </c>
      <c r="AD1452">
        <v>0</v>
      </c>
      <c r="AE1452">
        <v>15.26</v>
      </c>
      <c r="AF1452">
        <v>0</v>
      </c>
      <c r="AG1452">
        <v>0</v>
      </c>
      <c r="AH1452">
        <v>0</v>
      </c>
      <c r="AI1452">
        <v>6.83</v>
      </c>
      <c r="AJ1452">
        <v>1</v>
      </c>
      <c r="AK1452">
        <v>1</v>
      </c>
      <c r="AL1452">
        <v>1</v>
      </c>
      <c r="AN1452">
        <v>0</v>
      </c>
      <c r="AO1452">
        <v>1</v>
      </c>
      <c r="AP1452">
        <v>0</v>
      </c>
      <c r="AQ1452">
        <v>0</v>
      </c>
      <c r="AR1452">
        <v>0</v>
      </c>
      <c r="AS1452" t="s">
        <v>3</v>
      </c>
      <c r="AT1452">
        <v>20</v>
      </c>
      <c r="AU1452" t="s">
        <v>3</v>
      </c>
      <c r="AV1452">
        <v>0</v>
      </c>
      <c r="AW1452">
        <v>2</v>
      </c>
      <c r="AX1452">
        <v>33620375</v>
      </c>
      <c r="AY1452">
        <v>1</v>
      </c>
      <c r="AZ1452">
        <v>0</v>
      </c>
      <c r="BA1452">
        <v>1438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X1452">
        <f>Y1452*Source!I1582</f>
        <v>13.662000000000001</v>
      </c>
      <c r="CY1452">
        <f>AA1452</f>
        <v>104.23</v>
      </c>
      <c r="CZ1452">
        <f>AE1452</f>
        <v>15.26</v>
      </c>
      <c r="DA1452">
        <f>AI1452</f>
        <v>6.83</v>
      </c>
      <c r="DB1452">
        <f t="shared" si="129"/>
        <v>305.2</v>
      </c>
      <c r="DC1452">
        <f t="shared" si="130"/>
        <v>0</v>
      </c>
    </row>
    <row r="1453" spans="1:107">
      <c r="A1453">
        <f>ROW(Source!A1583)</f>
        <v>1583</v>
      </c>
      <c r="B1453">
        <v>33525518</v>
      </c>
      <c r="C1453">
        <v>33640004</v>
      </c>
      <c r="D1453">
        <v>18407546</v>
      </c>
      <c r="E1453">
        <v>1</v>
      </c>
      <c r="F1453">
        <v>1</v>
      </c>
      <c r="G1453">
        <v>1</v>
      </c>
      <c r="H1453">
        <v>1</v>
      </c>
      <c r="I1453" t="s">
        <v>764</v>
      </c>
      <c r="J1453" t="s">
        <v>3</v>
      </c>
      <c r="K1453" t="s">
        <v>765</v>
      </c>
      <c r="L1453">
        <v>1369</v>
      </c>
      <c r="N1453">
        <v>1013</v>
      </c>
      <c r="O1453" t="s">
        <v>579</v>
      </c>
      <c r="P1453" t="s">
        <v>579</v>
      </c>
      <c r="Q1453">
        <v>1</v>
      </c>
      <c r="W1453">
        <v>0</v>
      </c>
      <c r="X1453">
        <v>1709986911</v>
      </c>
      <c r="Y1453">
        <v>102.46</v>
      </c>
      <c r="AA1453">
        <v>0</v>
      </c>
      <c r="AB1453">
        <v>0</v>
      </c>
      <c r="AC1453">
        <v>0</v>
      </c>
      <c r="AD1453">
        <v>267.25</v>
      </c>
      <c r="AE1453">
        <v>0</v>
      </c>
      <c r="AF1453">
        <v>0</v>
      </c>
      <c r="AG1453">
        <v>0</v>
      </c>
      <c r="AH1453">
        <v>267.25</v>
      </c>
      <c r="AI1453">
        <v>1</v>
      </c>
      <c r="AJ1453">
        <v>1</v>
      </c>
      <c r="AK1453">
        <v>1</v>
      </c>
      <c r="AL1453">
        <v>1</v>
      </c>
      <c r="AN1453">
        <v>0</v>
      </c>
      <c r="AO1453">
        <v>1</v>
      </c>
      <c r="AP1453">
        <v>0</v>
      </c>
      <c r="AQ1453">
        <v>0</v>
      </c>
      <c r="AR1453">
        <v>0</v>
      </c>
      <c r="AS1453" t="s">
        <v>3</v>
      </c>
      <c r="AT1453">
        <v>102.46</v>
      </c>
      <c r="AU1453" t="s">
        <v>3</v>
      </c>
      <c r="AV1453">
        <v>1</v>
      </c>
      <c r="AW1453">
        <v>2</v>
      </c>
      <c r="AX1453">
        <v>33640011</v>
      </c>
      <c r="AY1453">
        <v>1</v>
      </c>
      <c r="AZ1453">
        <v>0</v>
      </c>
      <c r="BA1453">
        <v>1439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X1453">
        <f>Y1453*Source!I1583</f>
        <v>54.303800000000003</v>
      </c>
      <c r="CY1453">
        <f>AD1453</f>
        <v>267.25</v>
      </c>
      <c r="CZ1453">
        <f>AH1453</f>
        <v>267.25</v>
      </c>
      <c r="DA1453">
        <f>AL1453</f>
        <v>1</v>
      </c>
      <c r="DB1453">
        <f t="shared" si="129"/>
        <v>27382.44</v>
      </c>
      <c r="DC1453">
        <f t="shared" si="130"/>
        <v>0</v>
      </c>
    </row>
    <row r="1454" spans="1:107">
      <c r="A1454">
        <f>ROW(Source!A1583)</f>
        <v>1583</v>
      </c>
      <c r="B1454">
        <v>33525518</v>
      </c>
      <c r="C1454">
        <v>33640004</v>
      </c>
      <c r="D1454">
        <v>121548</v>
      </c>
      <c r="E1454">
        <v>1</v>
      </c>
      <c r="F1454">
        <v>1</v>
      </c>
      <c r="G1454">
        <v>1</v>
      </c>
      <c r="H1454">
        <v>1</v>
      </c>
      <c r="I1454" t="s">
        <v>30</v>
      </c>
      <c r="J1454" t="s">
        <v>3</v>
      </c>
      <c r="K1454" t="s">
        <v>580</v>
      </c>
      <c r="L1454">
        <v>608254</v>
      </c>
      <c r="N1454">
        <v>1013</v>
      </c>
      <c r="O1454" t="s">
        <v>581</v>
      </c>
      <c r="P1454" t="s">
        <v>581</v>
      </c>
      <c r="Q1454">
        <v>1</v>
      </c>
      <c r="W1454">
        <v>0</v>
      </c>
      <c r="X1454">
        <v>-185737400</v>
      </c>
      <c r="Y1454">
        <v>0.76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1</v>
      </c>
      <c r="AJ1454">
        <v>1</v>
      </c>
      <c r="AK1454">
        <v>1</v>
      </c>
      <c r="AL1454">
        <v>1</v>
      </c>
      <c r="AN1454">
        <v>0</v>
      </c>
      <c r="AO1454">
        <v>1</v>
      </c>
      <c r="AP1454">
        <v>0</v>
      </c>
      <c r="AQ1454">
        <v>0</v>
      </c>
      <c r="AR1454">
        <v>0</v>
      </c>
      <c r="AS1454" t="s">
        <v>3</v>
      </c>
      <c r="AT1454">
        <v>0.76</v>
      </c>
      <c r="AU1454" t="s">
        <v>3</v>
      </c>
      <c r="AV1454">
        <v>2</v>
      </c>
      <c r="AW1454">
        <v>2</v>
      </c>
      <c r="AX1454">
        <v>33640012</v>
      </c>
      <c r="AY1454">
        <v>1</v>
      </c>
      <c r="AZ1454">
        <v>0</v>
      </c>
      <c r="BA1454">
        <v>1440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X1454">
        <f>Y1454*Source!I1583</f>
        <v>0.40280000000000005</v>
      </c>
      <c r="CY1454">
        <f>AD1454</f>
        <v>0</v>
      </c>
      <c r="CZ1454">
        <f>AH1454</f>
        <v>0</v>
      </c>
      <c r="DA1454">
        <f>AL1454</f>
        <v>1</v>
      </c>
      <c r="DB1454">
        <f t="shared" si="129"/>
        <v>0</v>
      </c>
      <c r="DC1454">
        <f t="shared" si="130"/>
        <v>0</v>
      </c>
    </row>
    <row r="1455" spans="1:107">
      <c r="A1455">
        <f>ROW(Source!A1583)</f>
        <v>1583</v>
      </c>
      <c r="B1455">
        <v>33525518</v>
      </c>
      <c r="C1455">
        <v>33640004</v>
      </c>
      <c r="D1455">
        <v>29172556</v>
      </c>
      <c r="E1455">
        <v>1</v>
      </c>
      <c r="F1455">
        <v>1</v>
      </c>
      <c r="G1455">
        <v>1</v>
      </c>
      <c r="H1455">
        <v>2</v>
      </c>
      <c r="I1455" t="s">
        <v>582</v>
      </c>
      <c r="J1455" t="s">
        <v>583</v>
      </c>
      <c r="K1455" t="s">
        <v>584</v>
      </c>
      <c r="L1455">
        <v>1368</v>
      </c>
      <c r="N1455">
        <v>1011</v>
      </c>
      <c r="O1455" t="s">
        <v>585</v>
      </c>
      <c r="P1455" t="s">
        <v>585</v>
      </c>
      <c r="Q1455">
        <v>1</v>
      </c>
      <c r="W1455">
        <v>0</v>
      </c>
      <c r="X1455">
        <v>-1302720870</v>
      </c>
      <c r="Y1455">
        <v>0.76</v>
      </c>
      <c r="AA1455">
        <v>0</v>
      </c>
      <c r="AB1455">
        <v>445.46</v>
      </c>
      <c r="AC1455">
        <v>427.95</v>
      </c>
      <c r="AD1455">
        <v>0</v>
      </c>
      <c r="AE1455">
        <v>0</v>
      </c>
      <c r="AF1455">
        <v>31.26</v>
      </c>
      <c r="AG1455">
        <v>13.5</v>
      </c>
      <c r="AH1455">
        <v>0</v>
      </c>
      <c r="AI1455">
        <v>1</v>
      </c>
      <c r="AJ1455">
        <v>14.25</v>
      </c>
      <c r="AK1455">
        <v>31.7</v>
      </c>
      <c r="AL1455">
        <v>1</v>
      </c>
      <c r="AN1455">
        <v>0</v>
      </c>
      <c r="AO1455">
        <v>1</v>
      </c>
      <c r="AP1455">
        <v>0</v>
      </c>
      <c r="AQ1455">
        <v>0</v>
      </c>
      <c r="AR1455">
        <v>0</v>
      </c>
      <c r="AS1455" t="s">
        <v>3</v>
      </c>
      <c r="AT1455">
        <v>0.76</v>
      </c>
      <c r="AU1455" t="s">
        <v>3</v>
      </c>
      <c r="AV1455">
        <v>0</v>
      </c>
      <c r="AW1455">
        <v>2</v>
      </c>
      <c r="AX1455">
        <v>33640013</v>
      </c>
      <c r="AY1455">
        <v>1</v>
      </c>
      <c r="AZ1455">
        <v>0</v>
      </c>
      <c r="BA1455">
        <v>1441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X1455">
        <f>Y1455*Source!I1583</f>
        <v>0.40280000000000005</v>
      </c>
      <c r="CY1455">
        <f>AB1455</f>
        <v>445.46</v>
      </c>
      <c r="CZ1455">
        <f>AF1455</f>
        <v>31.26</v>
      </c>
      <c r="DA1455">
        <f>AJ1455</f>
        <v>14.25</v>
      </c>
      <c r="DB1455">
        <f t="shared" si="129"/>
        <v>23.76</v>
      </c>
      <c r="DC1455">
        <f t="shared" si="130"/>
        <v>10.26</v>
      </c>
    </row>
    <row r="1456" spans="1:107">
      <c r="A1456">
        <f>ROW(Source!A1583)</f>
        <v>1583</v>
      </c>
      <c r="B1456">
        <v>33525518</v>
      </c>
      <c r="C1456">
        <v>33640004</v>
      </c>
      <c r="D1456">
        <v>29174500</v>
      </c>
      <c r="E1456">
        <v>1</v>
      </c>
      <c r="F1456">
        <v>1</v>
      </c>
      <c r="G1456">
        <v>1</v>
      </c>
      <c r="H1456">
        <v>2</v>
      </c>
      <c r="I1456" t="s">
        <v>766</v>
      </c>
      <c r="J1456" t="s">
        <v>767</v>
      </c>
      <c r="K1456" t="s">
        <v>768</v>
      </c>
      <c r="L1456">
        <v>1368</v>
      </c>
      <c r="N1456">
        <v>1011</v>
      </c>
      <c r="O1456" t="s">
        <v>585</v>
      </c>
      <c r="P1456" t="s">
        <v>585</v>
      </c>
      <c r="Q1456">
        <v>1</v>
      </c>
      <c r="W1456">
        <v>0</v>
      </c>
      <c r="X1456">
        <v>-239831557</v>
      </c>
      <c r="Y1456">
        <v>5.35</v>
      </c>
      <c r="AA1456">
        <v>0</v>
      </c>
      <c r="AB1456">
        <v>7.33</v>
      </c>
      <c r="AC1456">
        <v>0</v>
      </c>
      <c r="AD1456">
        <v>0</v>
      </c>
      <c r="AE1456">
        <v>0</v>
      </c>
      <c r="AF1456">
        <v>1.95</v>
      </c>
      <c r="AG1456">
        <v>0</v>
      </c>
      <c r="AH1456">
        <v>0</v>
      </c>
      <c r="AI1456">
        <v>1</v>
      </c>
      <c r="AJ1456">
        <v>3.76</v>
      </c>
      <c r="AK1456">
        <v>31.7</v>
      </c>
      <c r="AL1456">
        <v>1</v>
      </c>
      <c r="AN1456">
        <v>0</v>
      </c>
      <c r="AO1456">
        <v>1</v>
      </c>
      <c r="AP1456">
        <v>0</v>
      </c>
      <c r="AQ1456">
        <v>0</v>
      </c>
      <c r="AR1456">
        <v>0</v>
      </c>
      <c r="AS1456" t="s">
        <v>3</v>
      </c>
      <c r="AT1456">
        <v>5.35</v>
      </c>
      <c r="AU1456" t="s">
        <v>3</v>
      </c>
      <c r="AV1456">
        <v>0</v>
      </c>
      <c r="AW1456">
        <v>2</v>
      </c>
      <c r="AX1456">
        <v>33640014</v>
      </c>
      <c r="AY1456">
        <v>1</v>
      </c>
      <c r="AZ1456">
        <v>0</v>
      </c>
      <c r="BA1456">
        <v>1442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X1456">
        <f>Y1456*Source!I1583</f>
        <v>2.8355000000000001</v>
      </c>
      <c r="CY1456">
        <f>AB1456</f>
        <v>7.33</v>
      </c>
      <c r="CZ1456">
        <f>AF1456</f>
        <v>1.95</v>
      </c>
      <c r="DA1456">
        <f>AJ1456</f>
        <v>3.76</v>
      </c>
      <c r="DB1456">
        <f t="shared" si="129"/>
        <v>10.43</v>
      </c>
      <c r="DC1456">
        <f t="shared" si="130"/>
        <v>0</v>
      </c>
    </row>
    <row r="1457" spans="1:107">
      <c r="A1457">
        <f>ROW(Source!A1583)</f>
        <v>1583</v>
      </c>
      <c r="B1457">
        <v>33525518</v>
      </c>
      <c r="C1457">
        <v>33640004</v>
      </c>
      <c r="D1457">
        <v>29174913</v>
      </c>
      <c r="E1457">
        <v>1</v>
      </c>
      <c r="F1457">
        <v>1</v>
      </c>
      <c r="G1457">
        <v>1</v>
      </c>
      <c r="H1457">
        <v>2</v>
      </c>
      <c r="I1457" t="s">
        <v>606</v>
      </c>
      <c r="J1457" t="s">
        <v>607</v>
      </c>
      <c r="K1457" t="s">
        <v>608</v>
      </c>
      <c r="L1457">
        <v>1368</v>
      </c>
      <c r="N1457">
        <v>1011</v>
      </c>
      <c r="O1457" t="s">
        <v>585</v>
      </c>
      <c r="P1457" t="s">
        <v>585</v>
      </c>
      <c r="Q1457">
        <v>1</v>
      </c>
      <c r="W1457">
        <v>0</v>
      </c>
      <c r="X1457">
        <v>458544584</v>
      </c>
      <c r="Y1457">
        <v>4.58</v>
      </c>
      <c r="AA1457">
        <v>0</v>
      </c>
      <c r="AB1457">
        <v>908.31</v>
      </c>
      <c r="AC1457">
        <v>367.72</v>
      </c>
      <c r="AD1457">
        <v>0</v>
      </c>
      <c r="AE1457">
        <v>0</v>
      </c>
      <c r="AF1457">
        <v>87.17</v>
      </c>
      <c r="AG1457">
        <v>11.6</v>
      </c>
      <c r="AH1457">
        <v>0</v>
      </c>
      <c r="AI1457">
        <v>1</v>
      </c>
      <c r="AJ1457">
        <v>10.42</v>
      </c>
      <c r="AK1457">
        <v>31.7</v>
      </c>
      <c r="AL1457">
        <v>1</v>
      </c>
      <c r="AN1457">
        <v>0</v>
      </c>
      <c r="AO1457">
        <v>1</v>
      </c>
      <c r="AP1457">
        <v>0</v>
      </c>
      <c r="AQ1457">
        <v>0</v>
      </c>
      <c r="AR1457">
        <v>0</v>
      </c>
      <c r="AS1457" t="s">
        <v>3</v>
      </c>
      <c r="AT1457">
        <v>4.58</v>
      </c>
      <c r="AU1457" t="s">
        <v>3</v>
      </c>
      <c r="AV1457">
        <v>0</v>
      </c>
      <c r="AW1457">
        <v>2</v>
      </c>
      <c r="AX1457">
        <v>33640015</v>
      </c>
      <c r="AY1457">
        <v>1</v>
      </c>
      <c r="AZ1457">
        <v>0</v>
      </c>
      <c r="BA1457">
        <v>1443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X1457">
        <f>Y1457*Source!I1583</f>
        <v>2.4274</v>
      </c>
      <c r="CY1457">
        <f>AB1457</f>
        <v>908.31</v>
      </c>
      <c r="CZ1457">
        <f>AF1457</f>
        <v>87.17</v>
      </c>
      <c r="DA1457">
        <f>AJ1457</f>
        <v>10.42</v>
      </c>
      <c r="DB1457">
        <f t="shared" si="129"/>
        <v>399.24</v>
      </c>
      <c r="DC1457">
        <f t="shared" si="130"/>
        <v>53.13</v>
      </c>
    </row>
    <row r="1458" spans="1:107">
      <c r="A1458">
        <f>ROW(Source!A1583)</f>
        <v>1583</v>
      </c>
      <c r="B1458">
        <v>33525518</v>
      </c>
      <c r="C1458">
        <v>33640004</v>
      </c>
      <c r="D1458">
        <v>29109671</v>
      </c>
      <c r="E1458">
        <v>1</v>
      </c>
      <c r="F1458">
        <v>1</v>
      </c>
      <c r="G1458">
        <v>1</v>
      </c>
      <c r="H1458">
        <v>3</v>
      </c>
      <c r="I1458" t="s">
        <v>436</v>
      </c>
      <c r="J1458" t="s">
        <v>438</v>
      </c>
      <c r="K1458" t="s">
        <v>437</v>
      </c>
      <c r="L1458">
        <v>1327</v>
      </c>
      <c r="N1458">
        <v>1005</v>
      </c>
      <c r="O1458" t="s">
        <v>184</v>
      </c>
      <c r="P1458" t="s">
        <v>184</v>
      </c>
      <c r="Q1458">
        <v>1</v>
      </c>
      <c r="W1458">
        <v>0</v>
      </c>
      <c r="X1458">
        <v>1862876160</v>
      </c>
      <c r="Y1458">
        <v>103</v>
      </c>
      <c r="AA1458">
        <v>258.70999999999998</v>
      </c>
      <c r="AB1458">
        <v>0</v>
      </c>
      <c r="AC1458">
        <v>0</v>
      </c>
      <c r="AD1458">
        <v>0</v>
      </c>
      <c r="AE1458">
        <v>51.95</v>
      </c>
      <c r="AF1458">
        <v>0</v>
      </c>
      <c r="AG1458">
        <v>0</v>
      </c>
      <c r="AH1458">
        <v>0</v>
      </c>
      <c r="AI1458">
        <v>4.9800000000000004</v>
      </c>
      <c r="AJ1458">
        <v>1</v>
      </c>
      <c r="AK1458">
        <v>1</v>
      </c>
      <c r="AL1458">
        <v>1</v>
      </c>
      <c r="AN1458">
        <v>0</v>
      </c>
      <c r="AO1458">
        <v>1</v>
      </c>
      <c r="AP1458">
        <v>0</v>
      </c>
      <c r="AQ1458">
        <v>0</v>
      </c>
      <c r="AR1458">
        <v>0</v>
      </c>
      <c r="AS1458" t="s">
        <v>3</v>
      </c>
      <c r="AT1458">
        <v>103</v>
      </c>
      <c r="AU1458" t="s">
        <v>3</v>
      </c>
      <c r="AV1458">
        <v>0</v>
      </c>
      <c r="AW1458">
        <v>2</v>
      </c>
      <c r="AX1458">
        <v>33640016</v>
      </c>
      <c r="AY1458">
        <v>1</v>
      </c>
      <c r="AZ1458">
        <v>0</v>
      </c>
      <c r="BA1458">
        <v>1444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X1458">
        <f>Y1458*Source!I1583</f>
        <v>54.59</v>
      </c>
      <c r="CY1458">
        <f>AA1458</f>
        <v>258.70999999999998</v>
      </c>
      <c r="CZ1458">
        <f>AE1458</f>
        <v>51.95</v>
      </c>
      <c r="DA1458">
        <f>AI1458</f>
        <v>4.9800000000000004</v>
      </c>
      <c r="DB1458">
        <f t="shared" si="129"/>
        <v>5350.85</v>
      </c>
      <c r="DC1458">
        <f t="shared" si="130"/>
        <v>0</v>
      </c>
    </row>
    <row r="1459" spans="1:107">
      <c r="A1459">
        <f>ROW(Source!A1619)</f>
        <v>1619</v>
      </c>
      <c r="B1459">
        <v>33525518</v>
      </c>
      <c r="C1459">
        <v>33622200</v>
      </c>
      <c r="D1459">
        <v>18409992</v>
      </c>
      <c r="E1459">
        <v>1</v>
      </c>
      <c r="F1459">
        <v>1</v>
      </c>
      <c r="G1459">
        <v>1</v>
      </c>
      <c r="H1459">
        <v>1</v>
      </c>
      <c r="I1459" t="s">
        <v>908</v>
      </c>
      <c r="J1459" t="s">
        <v>3</v>
      </c>
      <c r="K1459" t="s">
        <v>909</v>
      </c>
      <c r="L1459">
        <v>1369</v>
      </c>
      <c r="N1459">
        <v>1013</v>
      </c>
      <c r="O1459" t="s">
        <v>579</v>
      </c>
      <c r="P1459" t="s">
        <v>579</v>
      </c>
      <c r="Q1459">
        <v>1</v>
      </c>
      <c r="W1459">
        <v>0</v>
      </c>
      <c r="X1459">
        <v>-932636904</v>
      </c>
      <c r="Y1459">
        <v>62.07</v>
      </c>
      <c r="AA1459">
        <v>0</v>
      </c>
      <c r="AB1459">
        <v>0</v>
      </c>
      <c r="AC1459">
        <v>0</v>
      </c>
      <c r="AD1459">
        <v>230</v>
      </c>
      <c r="AE1459">
        <v>0</v>
      </c>
      <c r="AF1459">
        <v>0</v>
      </c>
      <c r="AG1459">
        <v>0</v>
      </c>
      <c r="AH1459">
        <v>230</v>
      </c>
      <c r="AI1459">
        <v>1</v>
      </c>
      <c r="AJ1459">
        <v>1</v>
      </c>
      <c r="AK1459">
        <v>1</v>
      </c>
      <c r="AL1459">
        <v>1</v>
      </c>
      <c r="AN1459">
        <v>0</v>
      </c>
      <c r="AO1459">
        <v>1</v>
      </c>
      <c r="AP1459">
        <v>0</v>
      </c>
      <c r="AQ1459">
        <v>0</v>
      </c>
      <c r="AR1459">
        <v>0</v>
      </c>
      <c r="AS1459" t="s">
        <v>3</v>
      </c>
      <c r="AT1459">
        <v>62.07</v>
      </c>
      <c r="AU1459" t="s">
        <v>3</v>
      </c>
      <c r="AV1459">
        <v>1</v>
      </c>
      <c r="AW1459">
        <v>2</v>
      </c>
      <c r="AX1459">
        <v>33622208</v>
      </c>
      <c r="AY1459">
        <v>1</v>
      </c>
      <c r="AZ1459">
        <v>0</v>
      </c>
      <c r="BA1459">
        <v>1445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X1459">
        <f>Y1459*Source!I1619</f>
        <v>41.5869</v>
      </c>
      <c r="CY1459">
        <f>AD1459</f>
        <v>230</v>
      </c>
      <c r="CZ1459">
        <f>AH1459</f>
        <v>230</v>
      </c>
      <c r="DA1459">
        <f>AL1459</f>
        <v>1</v>
      </c>
      <c r="DB1459">
        <f t="shared" si="129"/>
        <v>14276.1</v>
      </c>
      <c r="DC1459">
        <f t="shared" si="130"/>
        <v>0</v>
      </c>
    </row>
    <row r="1460" spans="1:107">
      <c r="A1460">
        <f>ROW(Source!A1619)</f>
        <v>1619</v>
      </c>
      <c r="B1460">
        <v>33525518</v>
      </c>
      <c r="C1460">
        <v>33622200</v>
      </c>
      <c r="D1460">
        <v>121548</v>
      </c>
      <c r="E1460">
        <v>1</v>
      </c>
      <c r="F1460">
        <v>1</v>
      </c>
      <c r="G1460">
        <v>1</v>
      </c>
      <c r="H1460">
        <v>1</v>
      </c>
      <c r="I1460" t="s">
        <v>30</v>
      </c>
      <c r="J1460" t="s">
        <v>3</v>
      </c>
      <c r="K1460" t="s">
        <v>580</v>
      </c>
      <c r="L1460">
        <v>608254</v>
      </c>
      <c r="N1460">
        <v>1013</v>
      </c>
      <c r="O1460" t="s">
        <v>581</v>
      </c>
      <c r="P1460" t="s">
        <v>581</v>
      </c>
      <c r="Q1460">
        <v>1</v>
      </c>
      <c r="W1460">
        <v>0</v>
      </c>
      <c r="X1460">
        <v>-185737400</v>
      </c>
      <c r="Y1460">
        <v>0.47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1</v>
      </c>
      <c r="AJ1460">
        <v>1</v>
      </c>
      <c r="AK1460">
        <v>1</v>
      </c>
      <c r="AL1460">
        <v>1</v>
      </c>
      <c r="AN1460">
        <v>0</v>
      </c>
      <c r="AO1460">
        <v>1</v>
      </c>
      <c r="AP1460">
        <v>0</v>
      </c>
      <c r="AQ1460">
        <v>0</v>
      </c>
      <c r="AR1460">
        <v>0</v>
      </c>
      <c r="AS1460" t="s">
        <v>3</v>
      </c>
      <c r="AT1460">
        <v>0.47</v>
      </c>
      <c r="AU1460" t="s">
        <v>3</v>
      </c>
      <c r="AV1460">
        <v>2</v>
      </c>
      <c r="AW1460">
        <v>2</v>
      </c>
      <c r="AX1460">
        <v>33622209</v>
      </c>
      <c r="AY1460">
        <v>1</v>
      </c>
      <c r="AZ1460">
        <v>0</v>
      </c>
      <c r="BA1460">
        <v>1446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X1460">
        <f>Y1460*Source!I1619</f>
        <v>0.31490000000000001</v>
      </c>
      <c r="CY1460">
        <f>AD1460</f>
        <v>0</v>
      </c>
      <c r="CZ1460">
        <f>AH1460</f>
        <v>0</v>
      </c>
      <c r="DA1460">
        <f>AL1460</f>
        <v>1</v>
      </c>
      <c r="DB1460">
        <f t="shared" si="129"/>
        <v>0</v>
      </c>
      <c r="DC1460">
        <f t="shared" si="130"/>
        <v>0</v>
      </c>
    </row>
    <row r="1461" spans="1:107">
      <c r="A1461">
        <f>ROW(Source!A1619)</f>
        <v>1619</v>
      </c>
      <c r="B1461">
        <v>33525518</v>
      </c>
      <c r="C1461">
        <v>33622200</v>
      </c>
      <c r="D1461">
        <v>29172556</v>
      </c>
      <c r="E1461">
        <v>1</v>
      </c>
      <c r="F1461">
        <v>1</v>
      </c>
      <c r="G1461">
        <v>1</v>
      </c>
      <c r="H1461">
        <v>2</v>
      </c>
      <c r="I1461" t="s">
        <v>582</v>
      </c>
      <c r="J1461" t="s">
        <v>583</v>
      </c>
      <c r="K1461" t="s">
        <v>584</v>
      </c>
      <c r="L1461">
        <v>1368</v>
      </c>
      <c r="N1461">
        <v>1011</v>
      </c>
      <c r="O1461" t="s">
        <v>585</v>
      </c>
      <c r="P1461" t="s">
        <v>585</v>
      </c>
      <c r="Q1461">
        <v>1</v>
      </c>
      <c r="W1461">
        <v>0</v>
      </c>
      <c r="X1461">
        <v>-1302720870</v>
      </c>
      <c r="Y1461">
        <v>0.47</v>
      </c>
      <c r="AA1461">
        <v>0</v>
      </c>
      <c r="AB1461">
        <v>445.46</v>
      </c>
      <c r="AC1461">
        <v>427.95</v>
      </c>
      <c r="AD1461">
        <v>0</v>
      </c>
      <c r="AE1461">
        <v>0</v>
      </c>
      <c r="AF1461">
        <v>31.26</v>
      </c>
      <c r="AG1461">
        <v>13.5</v>
      </c>
      <c r="AH1461">
        <v>0</v>
      </c>
      <c r="AI1461">
        <v>1</v>
      </c>
      <c r="AJ1461">
        <v>14.25</v>
      </c>
      <c r="AK1461">
        <v>31.7</v>
      </c>
      <c r="AL1461">
        <v>1</v>
      </c>
      <c r="AN1461">
        <v>0</v>
      </c>
      <c r="AO1461">
        <v>1</v>
      </c>
      <c r="AP1461">
        <v>0</v>
      </c>
      <c r="AQ1461">
        <v>0</v>
      </c>
      <c r="AR1461">
        <v>0</v>
      </c>
      <c r="AS1461" t="s">
        <v>3</v>
      </c>
      <c r="AT1461">
        <v>0.47</v>
      </c>
      <c r="AU1461" t="s">
        <v>3</v>
      </c>
      <c r="AV1461">
        <v>0</v>
      </c>
      <c r="AW1461">
        <v>2</v>
      </c>
      <c r="AX1461">
        <v>33622210</v>
      </c>
      <c r="AY1461">
        <v>1</v>
      </c>
      <c r="AZ1461">
        <v>0</v>
      </c>
      <c r="BA1461">
        <v>1447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X1461">
        <f>Y1461*Source!I1619</f>
        <v>0.31490000000000001</v>
      </c>
      <c r="CY1461">
        <f>AB1461</f>
        <v>445.46</v>
      </c>
      <c r="CZ1461">
        <f>AF1461</f>
        <v>31.26</v>
      </c>
      <c r="DA1461">
        <f>AJ1461</f>
        <v>14.25</v>
      </c>
      <c r="DB1461">
        <f t="shared" si="129"/>
        <v>14.69</v>
      </c>
      <c r="DC1461">
        <f t="shared" si="130"/>
        <v>6.35</v>
      </c>
    </row>
    <row r="1462" spans="1:107">
      <c r="A1462">
        <f>ROW(Source!A1619)</f>
        <v>1619</v>
      </c>
      <c r="B1462">
        <v>33525518</v>
      </c>
      <c r="C1462">
        <v>33622200</v>
      </c>
      <c r="D1462">
        <v>29174913</v>
      </c>
      <c r="E1462">
        <v>1</v>
      </c>
      <c r="F1462">
        <v>1</v>
      </c>
      <c r="G1462">
        <v>1</v>
      </c>
      <c r="H1462">
        <v>2</v>
      </c>
      <c r="I1462" t="s">
        <v>606</v>
      </c>
      <c r="J1462" t="s">
        <v>607</v>
      </c>
      <c r="K1462" t="s">
        <v>608</v>
      </c>
      <c r="L1462">
        <v>1368</v>
      </c>
      <c r="N1462">
        <v>1011</v>
      </c>
      <c r="O1462" t="s">
        <v>585</v>
      </c>
      <c r="P1462" t="s">
        <v>585</v>
      </c>
      <c r="Q1462">
        <v>1</v>
      </c>
      <c r="W1462">
        <v>0</v>
      </c>
      <c r="X1462">
        <v>458544584</v>
      </c>
      <c r="Y1462">
        <v>0.7</v>
      </c>
      <c r="AA1462">
        <v>0</v>
      </c>
      <c r="AB1462">
        <v>908.31</v>
      </c>
      <c r="AC1462">
        <v>367.72</v>
      </c>
      <c r="AD1462">
        <v>0</v>
      </c>
      <c r="AE1462">
        <v>0</v>
      </c>
      <c r="AF1462">
        <v>87.17</v>
      </c>
      <c r="AG1462">
        <v>11.6</v>
      </c>
      <c r="AH1462">
        <v>0</v>
      </c>
      <c r="AI1462">
        <v>1</v>
      </c>
      <c r="AJ1462">
        <v>10.42</v>
      </c>
      <c r="AK1462">
        <v>31.7</v>
      </c>
      <c r="AL1462">
        <v>1</v>
      </c>
      <c r="AN1462">
        <v>0</v>
      </c>
      <c r="AO1462">
        <v>1</v>
      </c>
      <c r="AP1462">
        <v>0</v>
      </c>
      <c r="AQ1462">
        <v>0</v>
      </c>
      <c r="AR1462">
        <v>0</v>
      </c>
      <c r="AS1462" t="s">
        <v>3</v>
      </c>
      <c r="AT1462">
        <v>0.7</v>
      </c>
      <c r="AU1462" t="s">
        <v>3</v>
      </c>
      <c r="AV1462">
        <v>0</v>
      </c>
      <c r="AW1462">
        <v>2</v>
      </c>
      <c r="AX1462">
        <v>33622211</v>
      </c>
      <c r="AY1462">
        <v>1</v>
      </c>
      <c r="AZ1462">
        <v>0</v>
      </c>
      <c r="BA1462">
        <v>1448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X1462">
        <f>Y1462*Source!I1619</f>
        <v>0.46899999999999997</v>
      </c>
      <c r="CY1462">
        <f>AB1462</f>
        <v>908.31</v>
      </c>
      <c r="CZ1462">
        <f>AF1462</f>
        <v>87.17</v>
      </c>
      <c r="DA1462">
        <f>AJ1462</f>
        <v>10.42</v>
      </c>
      <c r="DB1462">
        <f t="shared" si="129"/>
        <v>61.02</v>
      </c>
      <c r="DC1462">
        <f t="shared" si="130"/>
        <v>8.1199999999999992</v>
      </c>
    </row>
    <row r="1463" spans="1:107">
      <c r="A1463">
        <f>ROW(Source!A1619)</f>
        <v>1619</v>
      </c>
      <c r="B1463">
        <v>33525518</v>
      </c>
      <c r="C1463">
        <v>33622200</v>
      </c>
      <c r="D1463">
        <v>29114332</v>
      </c>
      <c r="E1463">
        <v>1</v>
      </c>
      <c r="F1463">
        <v>1</v>
      </c>
      <c r="G1463">
        <v>1</v>
      </c>
      <c r="H1463">
        <v>3</v>
      </c>
      <c r="I1463" t="s">
        <v>635</v>
      </c>
      <c r="J1463" t="s">
        <v>636</v>
      </c>
      <c r="K1463" t="s">
        <v>637</v>
      </c>
      <c r="L1463">
        <v>1348</v>
      </c>
      <c r="N1463">
        <v>1009</v>
      </c>
      <c r="O1463" t="s">
        <v>28</v>
      </c>
      <c r="P1463" t="s">
        <v>28</v>
      </c>
      <c r="Q1463">
        <v>1000</v>
      </c>
      <c r="W1463">
        <v>0</v>
      </c>
      <c r="X1463">
        <v>233971917</v>
      </c>
      <c r="Y1463">
        <v>1.2999999999999999E-2</v>
      </c>
      <c r="AA1463">
        <v>53302.1</v>
      </c>
      <c r="AB1463">
        <v>0</v>
      </c>
      <c r="AC1463">
        <v>0</v>
      </c>
      <c r="AD1463">
        <v>0</v>
      </c>
      <c r="AE1463">
        <v>11978</v>
      </c>
      <c r="AF1463">
        <v>0</v>
      </c>
      <c r="AG1463">
        <v>0</v>
      </c>
      <c r="AH1463">
        <v>0</v>
      </c>
      <c r="AI1463">
        <v>4.45</v>
      </c>
      <c r="AJ1463">
        <v>1</v>
      </c>
      <c r="AK1463">
        <v>1</v>
      </c>
      <c r="AL1463">
        <v>1</v>
      </c>
      <c r="AN1463">
        <v>0</v>
      </c>
      <c r="AO1463">
        <v>1</v>
      </c>
      <c r="AP1463">
        <v>0</v>
      </c>
      <c r="AQ1463">
        <v>0</v>
      </c>
      <c r="AR1463">
        <v>0</v>
      </c>
      <c r="AS1463" t="s">
        <v>3</v>
      </c>
      <c r="AT1463">
        <v>1.2999999999999999E-2</v>
      </c>
      <c r="AU1463" t="s">
        <v>3</v>
      </c>
      <c r="AV1463">
        <v>0</v>
      </c>
      <c r="AW1463">
        <v>2</v>
      </c>
      <c r="AX1463">
        <v>33622212</v>
      </c>
      <c r="AY1463">
        <v>1</v>
      </c>
      <c r="AZ1463">
        <v>0</v>
      </c>
      <c r="BA1463">
        <v>1449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X1463">
        <f>Y1463*Source!I1619</f>
        <v>8.7100000000000007E-3</v>
      </c>
      <c r="CY1463">
        <f>AA1463</f>
        <v>53302.1</v>
      </c>
      <c r="CZ1463">
        <f>AE1463</f>
        <v>11978</v>
      </c>
      <c r="DA1463">
        <f>AI1463</f>
        <v>4.45</v>
      </c>
      <c r="DB1463">
        <f t="shared" si="129"/>
        <v>155.71</v>
      </c>
      <c r="DC1463">
        <f t="shared" si="130"/>
        <v>0</v>
      </c>
    </row>
    <row r="1464" spans="1:107">
      <c r="A1464">
        <f>ROW(Source!A1619)</f>
        <v>1619</v>
      </c>
      <c r="B1464">
        <v>33525518</v>
      </c>
      <c r="C1464">
        <v>33622200</v>
      </c>
      <c r="D1464">
        <v>29115646</v>
      </c>
      <c r="E1464">
        <v>1</v>
      </c>
      <c r="F1464">
        <v>1</v>
      </c>
      <c r="G1464">
        <v>1</v>
      </c>
      <c r="H1464">
        <v>3</v>
      </c>
      <c r="I1464" t="s">
        <v>910</v>
      </c>
      <c r="J1464" t="s">
        <v>911</v>
      </c>
      <c r="K1464" t="s">
        <v>912</v>
      </c>
      <c r="L1464">
        <v>1339</v>
      </c>
      <c r="N1464">
        <v>1007</v>
      </c>
      <c r="O1464" t="s">
        <v>591</v>
      </c>
      <c r="P1464" t="s">
        <v>591</v>
      </c>
      <c r="Q1464">
        <v>1</v>
      </c>
      <c r="W1464">
        <v>0</v>
      </c>
      <c r="X1464">
        <v>742738788</v>
      </c>
      <c r="Y1464">
        <v>4.2</v>
      </c>
      <c r="AA1464">
        <v>6618.15</v>
      </c>
      <c r="AB1464">
        <v>0</v>
      </c>
      <c r="AC1464">
        <v>0</v>
      </c>
      <c r="AD1464">
        <v>0</v>
      </c>
      <c r="AE1464">
        <v>1155</v>
      </c>
      <c r="AF1464">
        <v>0</v>
      </c>
      <c r="AG1464">
        <v>0</v>
      </c>
      <c r="AH1464">
        <v>0</v>
      </c>
      <c r="AI1464">
        <v>5.73</v>
      </c>
      <c r="AJ1464">
        <v>1</v>
      </c>
      <c r="AK1464">
        <v>1</v>
      </c>
      <c r="AL1464">
        <v>1</v>
      </c>
      <c r="AN1464">
        <v>0</v>
      </c>
      <c r="AO1464">
        <v>1</v>
      </c>
      <c r="AP1464">
        <v>0</v>
      </c>
      <c r="AQ1464">
        <v>0</v>
      </c>
      <c r="AR1464">
        <v>0</v>
      </c>
      <c r="AS1464" t="s">
        <v>3</v>
      </c>
      <c r="AT1464">
        <v>4.2</v>
      </c>
      <c r="AU1464" t="s">
        <v>3</v>
      </c>
      <c r="AV1464">
        <v>0</v>
      </c>
      <c r="AW1464">
        <v>2</v>
      </c>
      <c r="AX1464">
        <v>33622213</v>
      </c>
      <c r="AY1464">
        <v>1</v>
      </c>
      <c r="AZ1464">
        <v>0</v>
      </c>
      <c r="BA1464">
        <v>1450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X1464">
        <f>Y1464*Source!I1619</f>
        <v>2.8140000000000005</v>
      </c>
      <c r="CY1464">
        <f>AA1464</f>
        <v>6618.15</v>
      </c>
      <c r="CZ1464">
        <f>AE1464</f>
        <v>1155</v>
      </c>
      <c r="DA1464">
        <f>AI1464</f>
        <v>5.73</v>
      </c>
      <c r="DB1464">
        <f t="shared" si="129"/>
        <v>4851</v>
      </c>
      <c r="DC1464">
        <f t="shared" si="130"/>
        <v>0</v>
      </c>
    </row>
    <row r="1465" spans="1:107">
      <c r="A1465">
        <f>ROW(Source!A1619)</f>
        <v>1619</v>
      </c>
      <c r="B1465">
        <v>33525518</v>
      </c>
      <c r="C1465">
        <v>33622200</v>
      </c>
      <c r="D1465">
        <v>29164349</v>
      </c>
      <c r="E1465">
        <v>1</v>
      </c>
      <c r="F1465">
        <v>1</v>
      </c>
      <c r="G1465">
        <v>1</v>
      </c>
      <c r="H1465">
        <v>3</v>
      </c>
      <c r="I1465" t="s">
        <v>26</v>
      </c>
      <c r="J1465" t="s">
        <v>29</v>
      </c>
      <c r="K1465" t="s">
        <v>27</v>
      </c>
      <c r="L1465">
        <v>1348</v>
      </c>
      <c r="N1465">
        <v>1009</v>
      </c>
      <c r="O1465" t="s">
        <v>28</v>
      </c>
      <c r="P1465" t="s">
        <v>28</v>
      </c>
      <c r="Q1465">
        <v>1000</v>
      </c>
      <c r="W1465">
        <v>0</v>
      </c>
      <c r="X1465">
        <v>-304821490</v>
      </c>
      <c r="Y1465">
        <v>1.86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1</v>
      </c>
      <c r="AJ1465">
        <v>1</v>
      </c>
      <c r="AK1465">
        <v>1</v>
      </c>
      <c r="AL1465">
        <v>1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 t="s">
        <v>3</v>
      </c>
      <c r="AT1465">
        <v>1.86</v>
      </c>
      <c r="AU1465" t="s">
        <v>3</v>
      </c>
      <c r="AV1465">
        <v>0</v>
      </c>
      <c r="AW1465">
        <v>2</v>
      </c>
      <c r="AX1465">
        <v>33622214</v>
      </c>
      <c r="AY1465">
        <v>1</v>
      </c>
      <c r="AZ1465">
        <v>0</v>
      </c>
      <c r="BA1465">
        <v>1451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X1465">
        <f>Y1465*Source!I1619</f>
        <v>1.2462000000000002</v>
      </c>
      <c r="CY1465">
        <f>AA1465</f>
        <v>0</v>
      </c>
      <c r="CZ1465">
        <f>AE1465</f>
        <v>0</v>
      </c>
      <c r="DA1465">
        <f>AI1465</f>
        <v>1</v>
      </c>
      <c r="DB1465">
        <f t="shared" si="129"/>
        <v>0</v>
      </c>
      <c r="DC1465">
        <f t="shared" si="130"/>
        <v>0</v>
      </c>
    </row>
    <row r="1466" spans="1:107">
      <c r="A1466">
        <f>ROW(Source!A1621)</f>
        <v>1621</v>
      </c>
      <c r="B1466">
        <v>33525518</v>
      </c>
      <c r="C1466">
        <v>33624402</v>
      </c>
      <c r="D1466">
        <v>18408291</v>
      </c>
      <c r="E1466">
        <v>1</v>
      </c>
      <c r="F1466">
        <v>1</v>
      </c>
      <c r="G1466">
        <v>1</v>
      </c>
      <c r="H1466">
        <v>1</v>
      </c>
      <c r="I1466" t="s">
        <v>641</v>
      </c>
      <c r="J1466" t="s">
        <v>3</v>
      </c>
      <c r="K1466" t="s">
        <v>642</v>
      </c>
      <c r="L1466">
        <v>1369</v>
      </c>
      <c r="N1466">
        <v>1013</v>
      </c>
      <c r="O1466" t="s">
        <v>579</v>
      </c>
      <c r="P1466" t="s">
        <v>579</v>
      </c>
      <c r="Q1466">
        <v>1</v>
      </c>
      <c r="W1466">
        <v>0</v>
      </c>
      <c r="X1466">
        <v>1933892413</v>
      </c>
      <c r="Y1466">
        <v>31.26</v>
      </c>
      <c r="AA1466">
        <v>0</v>
      </c>
      <c r="AB1466">
        <v>0</v>
      </c>
      <c r="AC1466">
        <v>0</v>
      </c>
      <c r="AD1466">
        <v>232.28</v>
      </c>
      <c r="AE1466">
        <v>0</v>
      </c>
      <c r="AF1466">
        <v>0</v>
      </c>
      <c r="AG1466">
        <v>0</v>
      </c>
      <c r="AH1466">
        <v>232.28</v>
      </c>
      <c r="AI1466">
        <v>1</v>
      </c>
      <c r="AJ1466">
        <v>1</v>
      </c>
      <c r="AK1466">
        <v>1</v>
      </c>
      <c r="AL1466">
        <v>1</v>
      </c>
      <c r="AN1466">
        <v>0</v>
      </c>
      <c r="AO1466">
        <v>1</v>
      </c>
      <c r="AP1466">
        <v>0</v>
      </c>
      <c r="AQ1466">
        <v>0</v>
      </c>
      <c r="AR1466">
        <v>0</v>
      </c>
      <c r="AS1466" t="s">
        <v>3</v>
      </c>
      <c r="AT1466">
        <v>31.26</v>
      </c>
      <c r="AU1466" t="s">
        <v>3</v>
      </c>
      <c r="AV1466">
        <v>1</v>
      </c>
      <c r="AW1466">
        <v>2</v>
      </c>
      <c r="AX1466">
        <v>33624410</v>
      </c>
      <c r="AY1466">
        <v>1</v>
      </c>
      <c r="AZ1466">
        <v>0</v>
      </c>
      <c r="BA1466">
        <v>1452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X1466">
        <f>Y1466*Source!I1621</f>
        <v>20.944200000000002</v>
      </c>
      <c r="CY1466">
        <f>AD1466</f>
        <v>232.28</v>
      </c>
      <c r="CZ1466">
        <f>AH1466</f>
        <v>232.28</v>
      </c>
      <c r="DA1466">
        <f>AL1466</f>
        <v>1</v>
      </c>
      <c r="DB1466">
        <f t="shared" si="129"/>
        <v>7261.07</v>
      </c>
      <c r="DC1466">
        <f t="shared" si="130"/>
        <v>0</v>
      </c>
    </row>
    <row r="1467" spans="1:107">
      <c r="A1467">
        <f>ROW(Source!A1621)</f>
        <v>1621</v>
      </c>
      <c r="B1467">
        <v>33525518</v>
      </c>
      <c r="C1467">
        <v>33624402</v>
      </c>
      <c r="D1467">
        <v>121548</v>
      </c>
      <c r="E1467">
        <v>1</v>
      </c>
      <c r="F1467">
        <v>1</v>
      </c>
      <c r="G1467">
        <v>1</v>
      </c>
      <c r="H1467">
        <v>1</v>
      </c>
      <c r="I1467" t="s">
        <v>30</v>
      </c>
      <c r="J1467" t="s">
        <v>3</v>
      </c>
      <c r="K1467" t="s">
        <v>580</v>
      </c>
      <c r="L1467">
        <v>608254</v>
      </c>
      <c r="N1467">
        <v>1013</v>
      </c>
      <c r="O1467" t="s">
        <v>581</v>
      </c>
      <c r="P1467" t="s">
        <v>581</v>
      </c>
      <c r="Q1467">
        <v>1</v>
      </c>
      <c r="W1467">
        <v>0</v>
      </c>
      <c r="X1467">
        <v>-185737400</v>
      </c>
      <c r="Y1467">
        <v>6.7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1</v>
      </c>
      <c r="AJ1467">
        <v>1</v>
      </c>
      <c r="AK1467">
        <v>1</v>
      </c>
      <c r="AL1467">
        <v>1</v>
      </c>
      <c r="AN1467">
        <v>0</v>
      </c>
      <c r="AO1467">
        <v>1</v>
      </c>
      <c r="AP1467">
        <v>0</v>
      </c>
      <c r="AQ1467">
        <v>0</v>
      </c>
      <c r="AR1467">
        <v>0</v>
      </c>
      <c r="AS1467" t="s">
        <v>3</v>
      </c>
      <c r="AT1467">
        <v>6.7</v>
      </c>
      <c r="AU1467" t="s">
        <v>3</v>
      </c>
      <c r="AV1467">
        <v>2</v>
      </c>
      <c r="AW1467">
        <v>2</v>
      </c>
      <c r="AX1467">
        <v>33624411</v>
      </c>
      <c r="AY1467">
        <v>1</v>
      </c>
      <c r="AZ1467">
        <v>0</v>
      </c>
      <c r="BA1467">
        <v>1453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X1467">
        <f>Y1467*Source!I1621</f>
        <v>4.4890000000000008</v>
      </c>
      <c r="CY1467">
        <f>AD1467</f>
        <v>0</v>
      </c>
      <c r="CZ1467">
        <f>AH1467</f>
        <v>0</v>
      </c>
      <c r="DA1467">
        <f>AL1467</f>
        <v>1</v>
      </c>
      <c r="DB1467">
        <f t="shared" si="129"/>
        <v>0</v>
      </c>
      <c r="DC1467">
        <f t="shared" si="130"/>
        <v>0</v>
      </c>
    </row>
    <row r="1468" spans="1:107">
      <c r="A1468">
        <f>ROW(Source!A1621)</f>
        <v>1621</v>
      </c>
      <c r="B1468">
        <v>33525518</v>
      </c>
      <c r="C1468">
        <v>33624402</v>
      </c>
      <c r="D1468">
        <v>29172710</v>
      </c>
      <c r="E1468">
        <v>1</v>
      </c>
      <c r="F1468">
        <v>1</v>
      </c>
      <c r="G1468">
        <v>1</v>
      </c>
      <c r="H1468">
        <v>2</v>
      </c>
      <c r="I1468" t="s">
        <v>600</v>
      </c>
      <c r="J1468" t="s">
        <v>601</v>
      </c>
      <c r="K1468" t="s">
        <v>602</v>
      </c>
      <c r="L1468">
        <v>1368</v>
      </c>
      <c r="N1468">
        <v>1011</v>
      </c>
      <c r="O1468" t="s">
        <v>585</v>
      </c>
      <c r="P1468" t="s">
        <v>585</v>
      </c>
      <c r="Q1468">
        <v>1</v>
      </c>
      <c r="W1468">
        <v>0</v>
      </c>
      <c r="X1468">
        <v>-1676841219</v>
      </c>
      <c r="Y1468">
        <v>6.7</v>
      </c>
      <c r="AA1468">
        <v>0</v>
      </c>
      <c r="AB1468">
        <v>522.87</v>
      </c>
      <c r="AC1468">
        <v>318.89999999999998</v>
      </c>
      <c r="AD1468">
        <v>0</v>
      </c>
      <c r="AE1468">
        <v>0</v>
      </c>
      <c r="AF1468">
        <v>46.56</v>
      </c>
      <c r="AG1468">
        <v>10.06</v>
      </c>
      <c r="AH1468">
        <v>0</v>
      </c>
      <c r="AI1468">
        <v>1</v>
      </c>
      <c r="AJ1468">
        <v>11.23</v>
      </c>
      <c r="AK1468">
        <v>31.7</v>
      </c>
      <c r="AL1468">
        <v>1</v>
      </c>
      <c r="AN1468">
        <v>0</v>
      </c>
      <c r="AO1468">
        <v>1</v>
      </c>
      <c r="AP1468">
        <v>0</v>
      </c>
      <c r="AQ1468">
        <v>0</v>
      </c>
      <c r="AR1468">
        <v>0</v>
      </c>
      <c r="AS1468" t="s">
        <v>3</v>
      </c>
      <c r="AT1468">
        <v>6.7</v>
      </c>
      <c r="AU1468" t="s">
        <v>3</v>
      </c>
      <c r="AV1468">
        <v>0</v>
      </c>
      <c r="AW1468">
        <v>2</v>
      </c>
      <c r="AX1468">
        <v>33624412</v>
      </c>
      <c r="AY1468">
        <v>1</v>
      </c>
      <c r="AZ1468">
        <v>0</v>
      </c>
      <c r="BA1468">
        <v>1454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X1468">
        <f>Y1468*Source!I1621</f>
        <v>4.4890000000000008</v>
      </c>
      <c r="CY1468">
        <f>AB1468</f>
        <v>522.87</v>
      </c>
      <c r="CZ1468">
        <f>AF1468</f>
        <v>46.56</v>
      </c>
      <c r="DA1468">
        <f>AJ1468</f>
        <v>11.23</v>
      </c>
      <c r="DB1468">
        <f t="shared" si="129"/>
        <v>311.95</v>
      </c>
      <c r="DC1468">
        <f t="shared" si="130"/>
        <v>67.400000000000006</v>
      </c>
    </row>
    <row r="1469" spans="1:107">
      <c r="A1469">
        <f>ROW(Source!A1621)</f>
        <v>1621</v>
      </c>
      <c r="B1469">
        <v>33525518</v>
      </c>
      <c r="C1469">
        <v>33624402</v>
      </c>
      <c r="D1469">
        <v>29173472</v>
      </c>
      <c r="E1469">
        <v>1</v>
      </c>
      <c r="F1469">
        <v>1</v>
      </c>
      <c r="G1469">
        <v>1</v>
      </c>
      <c r="H1469">
        <v>2</v>
      </c>
      <c r="I1469" t="s">
        <v>643</v>
      </c>
      <c r="J1469" t="s">
        <v>644</v>
      </c>
      <c r="K1469" t="s">
        <v>645</v>
      </c>
      <c r="L1469">
        <v>1368</v>
      </c>
      <c r="N1469">
        <v>1011</v>
      </c>
      <c r="O1469" t="s">
        <v>585</v>
      </c>
      <c r="P1469" t="s">
        <v>585</v>
      </c>
      <c r="Q1469">
        <v>1</v>
      </c>
      <c r="W1469">
        <v>0</v>
      </c>
      <c r="X1469">
        <v>275932499</v>
      </c>
      <c r="Y1469">
        <v>11</v>
      </c>
      <c r="AA1469">
        <v>0</v>
      </c>
      <c r="AB1469">
        <v>12.75</v>
      </c>
      <c r="AC1469">
        <v>0</v>
      </c>
      <c r="AD1469">
        <v>0</v>
      </c>
      <c r="AE1469">
        <v>0</v>
      </c>
      <c r="AF1469">
        <v>3</v>
      </c>
      <c r="AG1469">
        <v>0</v>
      </c>
      <c r="AH1469">
        <v>0</v>
      </c>
      <c r="AI1469">
        <v>1</v>
      </c>
      <c r="AJ1469">
        <v>4.25</v>
      </c>
      <c r="AK1469">
        <v>31.7</v>
      </c>
      <c r="AL1469">
        <v>1</v>
      </c>
      <c r="AN1469">
        <v>0</v>
      </c>
      <c r="AO1469">
        <v>1</v>
      </c>
      <c r="AP1469">
        <v>0</v>
      </c>
      <c r="AQ1469">
        <v>0</v>
      </c>
      <c r="AR1469">
        <v>0</v>
      </c>
      <c r="AS1469" t="s">
        <v>3</v>
      </c>
      <c r="AT1469">
        <v>11</v>
      </c>
      <c r="AU1469" t="s">
        <v>3</v>
      </c>
      <c r="AV1469">
        <v>0</v>
      </c>
      <c r="AW1469">
        <v>2</v>
      </c>
      <c r="AX1469">
        <v>33624413</v>
      </c>
      <c r="AY1469">
        <v>1</v>
      </c>
      <c r="AZ1469">
        <v>0</v>
      </c>
      <c r="BA1469">
        <v>1455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X1469">
        <f>Y1469*Source!I1621</f>
        <v>7.37</v>
      </c>
      <c r="CY1469">
        <f>AB1469</f>
        <v>12.75</v>
      </c>
      <c r="CZ1469">
        <f>AF1469</f>
        <v>3</v>
      </c>
      <c r="DA1469">
        <f>AJ1469</f>
        <v>4.25</v>
      </c>
      <c r="DB1469">
        <f t="shared" si="129"/>
        <v>33</v>
      </c>
      <c r="DC1469">
        <f t="shared" si="130"/>
        <v>0</v>
      </c>
    </row>
    <row r="1470" spans="1:107">
      <c r="A1470">
        <f>ROW(Source!A1621)</f>
        <v>1621</v>
      </c>
      <c r="B1470">
        <v>33525518</v>
      </c>
      <c r="C1470">
        <v>33624402</v>
      </c>
      <c r="D1470">
        <v>29174913</v>
      </c>
      <c r="E1470">
        <v>1</v>
      </c>
      <c r="F1470">
        <v>1</v>
      </c>
      <c r="G1470">
        <v>1</v>
      </c>
      <c r="H1470">
        <v>2</v>
      </c>
      <c r="I1470" t="s">
        <v>606</v>
      </c>
      <c r="J1470" t="s">
        <v>607</v>
      </c>
      <c r="K1470" t="s">
        <v>608</v>
      </c>
      <c r="L1470">
        <v>1368</v>
      </c>
      <c r="N1470">
        <v>1011</v>
      </c>
      <c r="O1470" t="s">
        <v>585</v>
      </c>
      <c r="P1470" t="s">
        <v>585</v>
      </c>
      <c r="Q1470">
        <v>1</v>
      </c>
      <c r="W1470">
        <v>0</v>
      </c>
      <c r="X1470">
        <v>458544584</v>
      </c>
      <c r="Y1470">
        <v>0.35</v>
      </c>
      <c r="AA1470">
        <v>0</v>
      </c>
      <c r="AB1470">
        <v>908.31</v>
      </c>
      <c r="AC1470">
        <v>367.72</v>
      </c>
      <c r="AD1470">
        <v>0</v>
      </c>
      <c r="AE1470">
        <v>0</v>
      </c>
      <c r="AF1470">
        <v>87.17</v>
      </c>
      <c r="AG1470">
        <v>11.6</v>
      </c>
      <c r="AH1470">
        <v>0</v>
      </c>
      <c r="AI1470">
        <v>1</v>
      </c>
      <c r="AJ1470">
        <v>10.42</v>
      </c>
      <c r="AK1470">
        <v>31.7</v>
      </c>
      <c r="AL1470">
        <v>1</v>
      </c>
      <c r="AN1470">
        <v>0</v>
      </c>
      <c r="AO1470">
        <v>1</v>
      </c>
      <c r="AP1470">
        <v>0</v>
      </c>
      <c r="AQ1470">
        <v>0</v>
      </c>
      <c r="AR1470">
        <v>0</v>
      </c>
      <c r="AS1470" t="s">
        <v>3</v>
      </c>
      <c r="AT1470">
        <v>0.35</v>
      </c>
      <c r="AU1470" t="s">
        <v>3</v>
      </c>
      <c r="AV1470">
        <v>0</v>
      </c>
      <c r="AW1470">
        <v>2</v>
      </c>
      <c r="AX1470">
        <v>33624414</v>
      </c>
      <c r="AY1470">
        <v>1</v>
      </c>
      <c r="AZ1470">
        <v>0</v>
      </c>
      <c r="BA1470">
        <v>1456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X1470">
        <f>Y1470*Source!I1621</f>
        <v>0.23449999999999999</v>
      </c>
      <c r="CY1470">
        <f>AB1470</f>
        <v>908.31</v>
      </c>
      <c r="CZ1470">
        <f>AF1470</f>
        <v>87.17</v>
      </c>
      <c r="DA1470">
        <f>AJ1470</f>
        <v>10.42</v>
      </c>
      <c r="DB1470">
        <f t="shared" si="129"/>
        <v>30.51</v>
      </c>
      <c r="DC1470">
        <f t="shared" si="130"/>
        <v>4.0599999999999996</v>
      </c>
    </row>
    <row r="1471" spans="1:107">
      <c r="A1471">
        <f>ROW(Source!A1621)</f>
        <v>1621</v>
      </c>
      <c r="B1471">
        <v>33525518</v>
      </c>
      <c r="C1471">
        <v>33624402</v>
      </c>
      <c r="D1471">
        <v>29114687</v>
      </c>
      <c r="E1471">
        <v>1</v>
      </c>
      <c r="F1471">
        <v>1</v>
      </c>
      <c r="G1471">
        <v>1</v>
      </c>
      <c r="H1471">
        <v>3</v>
      </c>
      <c r="I1471" t="s">
        <v>646</v>
      </c>
      <c r="J1471" t="s">
        <v>647</v>
      </c>
      <c r="K1471" t="s">
        <v>648</v>
      </c>
      <c r="L1471">
        <v>1348</v>
      </c>
      <c r="N1471">
        <v>1009</v>
      </c>
      <c r="O1471" t="s">
        <v>28</v>
      </c>
      <c r="P1471" t="s">
        <v>28</v>
      </c>
      <c r="Q1471">
        <v>1000</v>
      </c>
      <c r="W1471">
        <v>0</v>
      </c>
      <c r="X1471">
        <v>157955001</v>
      </c>
      <c r="Y1471">
        <v>1.8E-3</v>
      </c>
      <c r="AA1471">
        <v>103711.14</v>
      </c>
      <c r="AB1471">
        <v>0</v>
      </c>
      <c r="AC1471">
        <v>0</v>
      </c>
      <c r="AD1471">
        <v>0</v>
      </c>
      <c r="AE1471">
        <v>16974</v>
      </c>
      <c r="AF1471">
        <v>0</v>
      </c>
      <c r="AG1471">
        <v>0</v>
      </c>
      <c r="AH1471">
        <v>0</v>
      </c>
      <c r="AI1471">
        <v>6.11</v>
      </c>
      <c r="AJ1471">
        <v>1</v>
      </c>
      <c r="AK1471">
        <v>1</v>
      </c>
      <c r="AL1471">
        <v>1</v>
      </c>
      <c r="AN1471">
        <v>0</v>
      </c>
      <c r="AO1471">
        <v>1</v>
      </c>
      <c r="AP1471">
        <v>0</v>
      </c>
      <c r="AQ1471">
        <v>0</v>
      </c>
      <c r="AR1471">
        <v>0</v>
      </c>
      <c r="AS1471" t="s">
        <v>3</v>
      </c>
      <c r="AT1471">
        <v>1.8E-3</v>
      </c>
      <c r="AU1471" t="s">
        <v>3</v>
      </c>
      <c r="AV1471">
        <v>0</v>
      </c>
      <c r="AW1471">
        <v>2</v>
      </c>
      <c r="AX1471">
        <v>33624415</v>
      </c>
      <c r="AY1471">
        <v>1</v>
      </c>
      <c r="AZ1471">
        <v>0</v>
      </c>
      <c r="BA1471">
        <v>1457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X1471">
        <f>Y1471*Source!I1621</f>
        <v>1.206E-3</v>
      </c>
      <c r="CY1471">
        <f>AA1471</f>
        <v>103711.14</v>
      </c>
      <c r="CZ1471">
        <f>AE1471</f>
        <v>16974</v>
      </c>
      <c r="DA1471">
        <f>AI1471</f>
        <v>6.11</v>
      </c>
      <c r="DB1471">
        <f t="shared" ref="DB1471:DB1515" si="134">ROUND(ROUND(AT1471*CZ1471,2),6)</f>
        <v>30.55</v>
      </c>
      <c r="DC1471">
        <f t="shared" ref="DC1471:DC1515" si="135">ROUND(ROUND(AT1471*AG1471,2),6)</f>
        <v>0</v>
      </c>
    </row>
    <row r="1472" spans="1:107">
      <c r="A1472">
        <f>ROW(Source!A1621)</f>
        <v>1621</v>
      </c>
      <c r="B1472">
        <v>33525518</v>
      </c>
      <c r="C1472">
        <v>33624402</v>
      </c>
      <c r="D1472">
        <v>29115292</v>
      </c>
      <c r="E1472">
        <v>1</v>
      </c>
      <c r="F1472">
        <v>1</v>
      </c>
      <c r="G1472">
        <v>1</v>
      </c>
      <c r="H1472">
        <v>3</v>
      </c>
      <c r="I1472" t="s">
        <v>649</v>
      </c>
      <c r="J1472" t="s">
        <v>650</v>
      </c>
      <c r="K1472" t="s">
        <v>651</v>
      </c>
      <c r="L1472">
        <v>1339</v>
      </c>
      <c r="N1472">
        <v>1007</v>
      </c>
      <c r="O1472" t="s">
        <v>591</v>
      </c>
      <c r="P1472" t="s">
        <v>591</v>
      </c>
      <c r="Q1472">
        <v>1</v>
      </c>
      <c r="W1472">
        <v>0</v>
      </c>
      <c r="X1472">
        <v>582810497</v>
      </c>
      <c r="Y1472">
        <v>1.24</v>
      </c>
      <c r="AA1472">
        <v>26287.8</v>
      </c>
      <c r="AB1472">
        <v>0</v>
      </c>
      <c r="AC1472">
        <v>0</v>
      </c>
      <c r="AD1472">
        <v>0</v>
      </c>
      <c r="AE1472">
        <v>4478.33</v>
      </c>
      <c r="AF1472">
        <v>0</v>
      </c>
      <c r="AG1472">
        <v>0</v>
      </c>
      <c r="AH1472">
        <v>0</v>
      </c>
      <c r="AI1472">
        <v>5.87</v>
      </c>
      <c r="AJ1472">
        <v>1</v>
      </c>
      <c r="AK1472">
        <v>1</v>
      </c>
      <c r="AL1472">
        <v>1</v>
      </c>
      <c r="AN1472">
        <v>0</v>
      </c>
      <c r="AO1472">
        <v>1</v>
      </c>
      <c r="AP1472">
        <v>0</v>
      </c>
      <c r="AQ1472">
        <v>0</v>
      </c>
      <c r="AR1472">
        <v>0</v>
      </c>
      <c r="AS1472" t="s">
        <v>3</v>
      </c>
      <c r="AT1472">
        <v>1.24</v>
      </c>
      <c r="AU1472" t="s">
        <v>3</v>
      </c>
      <c r="AV1472">
        <v>0</v>
      </c>
      <c r="AW1472">
        <v>2</v>
      </c>
      <c r="AX1472">
        <v>33624416</v>
      </c>
      <c r="AY1472">
        <v>1</v>
      </c>
      <c r="AZ1472">
        <v>0</v>
      </c>
      <c r="BA1472">
        <v>1458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X1472">
        <f>Y1472*Source!I1621</f>
        <v>0.83080000000000009</v>
      </c>
      <c r="CY1472">
        <f>AA1472</f>
        <v>26287.8</v>
      </c>
      <c r="CZ1472">
        <f>AE1472</f>
        <v>4478.33</v>
      </c>
      <c r="DA1472">
        <f>AI1472</f>
        <v>5.87</v>
      </c>
      <c r="DB1472">
        <f t="shared" si="134"/>
        <v>5553.13</v>
      </c>
      <c r="DC1472">
        <f t="shared" si="135"/>
        <v>0</v>
      </c>
    </row>
    <row r="1473" spans="1:107">
      <c r="A1473">
        <f>ROW(Source!A1622)</f>
        <v>1622</v>
      </c>
      <c r="B1473">
        <v>33525518</v>
      </c>
      <c r="C1473">
        <v>33622185</v>
      </c>
      <c r="D1473">
        <v>18410542</v>
      </c>
      <c r="E1473">
        <v>1</v>
      </c>
      <c r="F1473">
        <v>1</v>
      </c>
      <c r="G1473">
        <v>1</v>
      </c>
      <c r="H1473">
        <v>1</v>
      </c>
      <c r="I1473" t="s">
        <v>801</v>
      </c>
      <c r="J1473" t="s">
        <v>3</v>
      </c>
      <c r="K1473" t="s">
        <v>802</v>
      </c>
      <c r="L1473">
        <v>1369</v>
      </c>
      <c r="N1473">
        <v>1013</v>
      </c>
      <c r="O1473" t="s">
        <v>579</v>
      </c>
      <c r="P1473" t="s">
        <v>579</v>
      </c>
      <c r="Q1473">
        <v>1</v>
      </c>
      <c r="W1473">
        <v>0</v>
      </c>
      <c r="X1473">
        <v>1415306217</v>
      </c>
      <c r="Y1473">
        <v>42.4</v>
      </c>
      <c r="AA1473">
        <v>0</v>
      </c>
      <c r="AB1473">
        <v>0</v>
      </c>
      <c r="AC1473">
        <v>0</v>
      </c>
      <c r="AD1473">
        <v>236.26</v>
      </c>
      <c r="AE1473">
        <v>0</v>
      </c>
      <c r="AF1473">
        <v>0</v>
      </c>
      <c r="AG1473">
        <v>0</v>
      </c>
      <c r="AH1473">
        <v>236.26</v>
      </c>
      <c r="AI1473">
        <v>1</v>
      </c>
      <c r="AJ1473">
        <v>1</v>
      </c>
      <c r="AK1473">
        <v>1</v>
      </c>
      <c r="AL1473">
        <v>1</v>
      </c>
      <c r="AN1473">
        <v>0</v>
      </c>
      <c r="AO1473">
        <v>1</v>
      </c>
      <c r="AP1473">
        <v>0</v>
      </c>
      <c r="AQ1473">
        <v>0</v>
      </c>
      <c r="AR1473">
        <v>0</v>
      </c>
      <c r="AS1473" t="s">
        <v>3</v>
      </c>
      <c r="AT1473">
        <v>42.4</v>
      </c>
      <c r="AU1473" t="s">
        <v>3</v>
      </c>
      <c r="AV1473">
        <v>1</v>
      </c>
      <c r="AW1473">
        <v>2</v>
      </c>
      <c r="AX1473">
        <v>33622193</v>
      </c>
      <c r="AY1473">
        <v>1</v>
      </c>
      <c r="AZ1473">
        <v>0</v>
      </c>
      <c r="BA1473">
        <v>1459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X1473">
        <f>Y1473*Source!I1622</f>
        <v>28.408000000000001</v>
      </c>
      <c r="CY1473">
        <f>AD1473</f>
        <v>236.26</v>
      </c>
      <c r="CZ1473">
        <f>AH1473</f>
        <v>236.26</v>
      </c>
      <c r="DA1473">
        <f>AL1473</f>
        <v>1</v>
      </c>
      <c r="DB1473">
        <f t="shared" si="134"/>
        <v>10017.42</v>
      </c>
      <c r="DC1473">
        <f t="shared" si="135"/>
        <v>0</v>
      </c>
    </row>
    <row r="1474" spans="1:107">
      <c r="A1474">
        <f>ROW(Source!A1622)</f>
        <v>1622</v>
      </c>
      <c r="B1474">
        <v>33525518</v>
      </c>
      <c r="C1474">
        <v>33622185</v>
      </c>
      <c r="D1474">
        <v>121548</v>
      </c>
      <c r="E1474">
        <v>1</v>
      </c>
      <c r="F1474">
        <v>1</v>
      </c>
      <c r="G1474">
        <v>1</v>
      </c>
      <c r="H1474">
        <v>1</v>
      </c>
      <c r="I1474" t="s">
        <v>30</v>
      </c>
      <c r="J1474" t="s">
        <v>3</v>
      </c>
      <c r="K1474" t="s">
        <v>580</v>
      </c>
      <c r="L1474">
        <v>608254</v>
      </c>
      <c r="N1474">
        <v>1013</v>
      </c>
      <c r="O1474" t="s">
        <v>581</v>
      </c>
      <c r="P1474" t="s">
        <v>581</v>
      </c>
      <c r="Q1474">
        <v>1</v>
      </c>
      <c r="W1474">
        <v>0</v>
      </c>
      <c r="X1474">
        <v>-185737400</v>
      </c>
      <c r="Y1474">
        <v>0.35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1</v>
      </c>
      <c r="AJ1474">
        <v>1</v>
      </c>
      <c r="AK1474">
        <v>1</v>
      </c>
      <c r="AL1474">
        <v>1</v>
      </c>
      <c r="AN1474">
        <v>0</v>
      </c>
      <c r="AO1474">
        <v>1</v>
      </c>
      <c r="AP1474">
        <v>0</v>
      </c>
      <c r="AQ1474">
        <v>0</v>
      </c>
      <c r="AR1474">
        <v>0</v>
      </c>
      <c r="AS1474" t="s">
        <v>3</v>
      </c>
      <c r="AT1474">
        <v>0.35</v>
      </c>
      <c r="AU1474" t="s">
        <v>3</v>
      </c>
      <c r="AV1474">
        <v>2</v>
      </c>
      <c r="AW1474">
        <v>2</v>
      </c>
      <c r="AX1474">
        <v>33622194</v>
      </c>
      <c r="AY1474">
        <v>1</v>
      </c>
      <c r="AZ1474">
        <v>0</v>
      </c>
      <c r="BA1474">
        <v>1460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X1474">
        <f>Y1474*Source!I1622</f>
        <v>0.23449999999999999</v>
      </c>
      <c r="CY1474">
        <f>AD1474</f>
        <v>0</v>
      </c>
      <c r="CZ1474">
        <f>AH1474</f>
        <v>0</v>
      </c>
      <c r="DA1474">
        <f>AL1474</f>
        <v>1</v>
      </c>
      <c r="DB1474">
        <f t="shared" si="134"/>
        <v>0</v>
      </c>
      <c r="DC1474">
        <f t="shared" si="135"/>
        <v>0</v>
      </c>
    </row>
    <row r="1475" spans="1:107">
      <c r="A1475">
        <f>ROW(Source!A1622)</f>
        <v>1622</v>
      </c>
      <c r="B1475">
        <v>33525518</v>
      </c>
      <c r="C1475">
        <v>33622185</v>
      </c>
      <c r="D1475">
        <v>29172556</v>
      </c>
      <c r="E1475">
        <v>1</v>
      </c>
      <c r="F1475">
        <v>1</v>
      </c>
      <c r="G1475">
        <v>1</v>
      </c>
      <c r="H1475">
        <v>2</v>
      </c>
      <c r="I1475" t="s">
        <v>582</v>
      </c>
      <c r="J1475" t="s">
        <v>583</v>
      </c>
      <c r="K1475" t="s">
        <v>584</v>
      </c>
      <c r="L1475">
        <v>1368</v>
      </c>
      <c r="N1475">
        <v>1011</v>
      </c>
      <c r="O1475" t="s">
        <v>585</v>
      </c>
      <c r="P1475" t="s">
        <v>585</v>
      </c>
      <c r="Q1475">
        <v>1</v>
      </c>
      <c r="W1475">
        <v>0</v>
      </c>
      <c r="X1475">
        <v>-1302720870</v>
      </c>
      <c r="Y1475">
        <v>0.35</v>
      </c>
      <c r="AA1475">
        <v>0</v>
      </c>
      <c r="AB1475">
        <v>445.46</v>
      </c>
      <c r="AC1475">
        <v>427.95</v>
      </c>
      <c r="AD1475">
        <v>0</v>
      </c>
      <c r="AE1475">
        <v>0</v>
      </c>
      <c r="AF1475">
        <v>31.26</v>
      </c>
      <c r="AG1475">
        <v>13.5</v>
      </c>
      <c r="AH1475">
        <v>0</v>
      </c>
      <c r="AI1475">
        <v>1</v>
      </c>
      <c r="AJ1475">
        <v>14.25</v>
      </c>
      <c r="AK1475">
        <v>31.7</v>
      </c>
      <c r="AL1475">
        <v>1</v>
      </c>
      <c r="AN1475">
        <v>0</v>
      </c>
      <c r="AO1475">
        <v>1</v>
      </c>
      <c r="AP1475">
        <v>0</v>
      </c>
      <c r="AQ1475">
        <v>0</v>
      </c>
      <c r="AR1475">
        <v>0</v>
      </c>
      <c r="AS1475" t="s">
        <v>3</v>
      </c>
      <c r="AT1475">
        <v>0.35</v>
      </c>
      <c r="AU1475" t="s">
        <v>3</v>
      </c>
      <c r="AV1475">
        <v>0</v>
      </c>
      <c r="AW1475">
        <v>2</v>
      </c>
      <c r="AX1475">
        <v>33622195</v>
      </c>
      <c r="AY1475">
        <v>1</v>
      </c>
      <c r="AZ1475">
        <v>0</v>
      </c>
      <c r="BA1475">
        <v>1461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X1475">
        <f>Y1475*Source!I1622</f>
        <v>0.23449999999999999</v>
      </c>
      <c r="CY1475">
        <f>AB1475</f>
        <v>445.46</v>
      </c>
      <c r="CZ1475">
        <f>AF1475</f>
        <v>31.26</v>
      </c>
      <c r="DA1475">
        <f>AJ1475</f>
        <v>14.25</v>
      </c>
      <c r="DB1475">
        <f t="shared" si="134"/>
        <v>10.94</v>
      </c>
      <c r="DC1475">
        <f t="shared" si="135"/>
        <v>4.7300000000000004</v>
      </c>
    </row>
    <row r="1476" spans="1:107">
      <c r="A1476">
        <f>ROW(Source!A1622)</f>
        <v>1622</v>
      </c>
      <c r="B1476">
        <v>33525518</v>
      </c>
      <c r="C1476">
        <v>33622185</v>
      </c>
      <c r="D1476">
        <v>29174913</v>
      </c>
      <c r="E1476">
        <v>1</v>
      </c>
      <c r="F1476">
        <v>1</v>
      </c>
      <c r="G1476">
        <v>1</v>
      </c>
      <c r="H1476">
        <v>2</v>
      </c>
      <c r="I1476" t="s">
        <v>606</v>
      </c>
      <c r="J1476" t="s">
        <v>607</v>
      </c>
      <c r="K1476" t="s">
        <v>608</v>
      </c>
      <c r="L1476">
        <v>1368</v>
      </c>
      <c r="N1476">
        <v>1011</v>
      </c>
      <c r="O1476" t="s">
        <v>585</v>
      </c>
      <c r="P1476" t="s">
        <v>585</v>
      </c>
      <c r="Q1476">
        <v>1</v>
      </c>
      <c r="W1476">
        <v>0</v>
      </c>
      <c r="X1476">
        <v>458544584</v>
      </c>
      <c r="Y1476">
        <v>0.5</v>
      </c>
      <c r="AA1476">
        <v>0</v>
      </c>
      <c r="AB1476">
        <v>908.31</v>
      </c>
      <c r="AC1476">
        <v>367.72</v>
      </c>
      <c r="AD1476">
        <v>0</v>
      </c>
      <c r="AE1476">
        <v>0</v>
      </c>
      <c r="AF1476">
        <v>87.17</v>
      </c>
      <c r="AG1476">
        <v>11.6</v>
      </c>
      <c r="AH1476">
        <v>0</v>
      </c>
      <c r="AI1476">
        <v>1</v>
      </c>
      <c r="AJ1476">
        <v>10.42</v>
      </c>
      <c r="AK1476">
        <v>31.7</v>
      </c>
      <c r="AL1476">
        <v>1</v>
      </c>
      <c r="AN1476">
        <v>0</v>
      </c>
      <c r="AO1476">
        <v>1</v>
      </c>
      <c r="AP1476">
        <v>0</v>
      </c>
      <c r="AQ1476">
        <v>0</v>
      </c>
      <c r="AR1476">
        <v>0</v>
      </c>
      <c r="AS1476" t="s">
        <v>3</v>
      </c>
      <c r="AT1476">
        <v>0.5</v>
      </c>
      <c r="AU1476" t="s">
        <v>3</v>
      </c>
      <c r="AV1476">
        <v>0</v>
      </c>
      <c r="AW1476">
        <v>2</v>
      </c>
      <c r="AX1476">
        <v>33622196</v>
      </c>
      <c r="AY1476">
        <v>1</v>
      </c>
      <c r="AZ1476">
        <v>0</v>
      </c>
      <c r="BA1476">
        <v>1462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X1476">
        <f>Y1476*Source!I1622</f>
        <v>0.33500000000000002</v>
      </c>
      <c r="CY1476">
        <f>AB1476</f>
        <v>908.31</v>
      </c>
      <c r="CZ1476">
        <f>AF1476</f>
        <v>87.17</v>
      </c>
      <c r="DA1476">
        <f>AJ1476</f>
        <v>10.42</v>
      </c>
      <c r="DB1476">
        <f t="shared" si="134"/>
        <v>43.59</v>
      </c>
      <c r="DC1476">
        <f t="shared" si="135"/>
        <v>5.8</v>
      </c>
    </row>
    <row r="1477" spans="1:107">
      <c r="A1477">
        <f>ROW(Source!A1622)</f>
        <v>1622</v>
      </c>
      <c r="B1477">
        <v>33525518</v>
      </c>
      <c r="C1477">
        <v>33622185</v>
      </c>
      <c r="D1477">
        <v>29110859</v>
      </c>
      <c r="E1477">
        <v>1</v>
      </c>
      <c r="F1477">
        <v>1</v>
      </c>
      <c r="G1477">
        <v>1</v>
      </c>
      <c r="H1477">
        <v>3</v>
      </c>
      <c r="I1477" t="s">
        <v>803</v>
      </c>
      <c r="J1477" t="s">
        <v>804</v>
      </c>
      <c r="K1477" t="s">
        <v>805</v>
      </c>
      <c r="L1477">
        <v>1327</v>
      </c>
      <c r="N1477">
        <v>1005</v>
      </c>
      <c r="O1477" t="s">
        <v>184</v>
      </c>
      <c r="P1477" t="s">
        <v>184</v>
      </c>
      <c r="Q1477">
        <v>1</v>
      </c>
      <c r="W1477">
        <v>0</v>
      </c>
      <c r="X1477">
        <v>-455008899</v>
      </c>
      <c r="Y1477">
        <v>102</v>
      </c>
      <c r="AA1477">
        <v>384.41</v>
      </c>
      <c r="AB1477">
        <v>0</v>
      </c>
      <c r="AC1477">
        <v>0</v>
      </c>
      <c r="AD1477">
        <v>0</v>
      </c>
      <c r="AE1477">
        <v>59.97</v>
      </c>
      <c r="AF1477">
        <v>0</v>
      </c>
      <c r="AG1477">
        <v>0</v>
      </c>
      <c r="AH1477">
        <v>0</v>
      </c>
      <c r="AI1477">
        <v>6.41</v>
      </c>
      <c r="AJ1477">
        <v>1</v>
      </c>
      <c r="AK1477">
        <v>1</v>
      </c>
      <c r="AL1477">
        <v>1</v>
      </c>
      <c r="AN1477">
        <v>0</v>
      </c>
      <c r="AO1477">
        <v>1</v>
      </c>
      <c r="AP1477">
        <v>0</v>
      </c>
      <c r="AQ1477">
        <v>0</v>
      </c>
      <c r="AR1477">
        <v>0</v>
      </c>
      <c r="AS1477" t="s">
        <v>3</v>
      </c>
      <c r="AT1477">
        <v>102</v>
      </c>
      <c r="AU1477" t="s">
        <v>3</v>
      </c>
      <c r="AV1477">
        <v>0</v>
      </c>
      <c r="AW1477">
        <v>2</v>
      </c>
      <c r="AX1477">
        <v>33622197</v>
      </c>
      <c r="AY1477">
        <v>1</v>
      </c>
      <c r="AZ1477">
        <v>0</v>
      </c>
      <c r="BA1477">
        <v>1463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X1477">
        <f>Y1477*Source!I1622</f>
        <v>68.34</v>
      </c>
      <c r="CY1477">
        <f>AA1477</f>
        <v>384.41</v>
      </c>
      <c r="CZ1477">
        <f>AE1477</f>
        <v>59.97</v>
      </c>
      <c r="DA1477">
        <f>AI1477</f>
        <v>6.41</v>
      </c>
      <c r="DB1477">
        <f t="shared" si="134"/>
        <v>6116.94</v>
      </c>
      <c r="DC1477">
        <f t="shared" si="135"/>
        <v>0</v>
      </c>
    </row>
    <row r="1478" spans="1:107">
      <c r="A1478">
        <f>ROW(Source!A1622)</f>
        <v>1622</v>
      </c>
      <c r="B1478">
        <v>33525518</v>
      </c>
      <c r="C1478">
        <v>33622185</v>
      </c>
      <c r="D1478">
        <v>29111241</v>
      </c>
      <c r="E1478">
        <v>1</v>
      </c>
      <c r="F1478">
        <v>1</v>
      </c>
      <c r="G1478">
        <v>1</v>
      </c>
      <c r="H1478">
        <v>3</v>
      </c>
      <c r="I1478" t="s">
        <v>667</v>
      </c>
      <c r="J1478" t="s">
        <v>668</v>
      </c>
      <c r="K1478" t="s">
        <v>669</v>
      </c>
      <c r="L1478">
        <v>1346</v>
      </c>
      <c r="N1478">
        <v>1009</v>
      </c>
      <c r="O1478" t="s">
        <v>191</v>
      </c>
      <c r="P1478" t="s">
        <v>191</v>
      </c>
      <c r="Q1478">
        <v>1</v>
      </c>
      <c r="W1478">
        <v>0</v>
      </c>
      <c r="X1478">
        <v>1781035667</v>
      </c>
      <c r="Y1478">
        <v>50</v>
      </c>
      <c r="AA1478">
        <v>167.08</v>
      </c>
      <c r="AB1478">
        <v>0</v>
      </c>
      <c r="AC1478">
        <v>0</v>
      </c>
      <c r="AD1478">
        <v>0</v>
      </c>
      <c r="AE1478">
        <v>8.35</v>
      </c>
      <c r="AF1478">
        <v>0</v>
      </c>
      <c r="AG1478">
        <v>0</v>
      </c>
      <c r="AH1478">
        <v>0</v>
      </c>
      <c r="AI1478">
        <v>20.010000000000002</v>
      </c>
      <c r="AJ1478">
        <v>1</v>
      </c>
      <c r="AK1478">
        <v>1</v>
      </c>
      <c r="AL1478">
        <v>1</v>
      </c>
      <c r="AN1478">
        <v>0</v>
      </c>
      <c r="AO1478">
        <v>1</v>
      </c>
      <c r="AP1478">
        <v>0</v>
      </c>
      <c r="AQ1478">
        <v>0</v>
      </c>
      <c r="AR1478">
        <v>0</v>
      </c>
      <c r="AS1478" t="s">
        <v>3</v>
      </c>
      <c r="AT1478">
        <v>50</v>
      </c>
      <c r="AU1478" t="s">
        <v>3</v>
      </c>
      <c r="AV1478">
        <v>0</v>
      </c>
      <c r="AW1478">
        <v>2</v>
      </c>
      <c r="AX1478">
        <v>33622198</v>
      </c>
      <c r="AY1478">
        <v>1</v>
      </c>
      <c r="AZ1478">
        <v>0</v>
      </c>
      <c r="BA1478">
        <v>1464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X1478">
        <f>Y1478*Source!I1622</f>
        <v>33.5</v>
      </c>
      <c r="CY1478">
        <f>AA1478</f>
        <v>167.08</v>
      </c>
      <c r="CZ1478">
        <f>AE1478</f>
        <v>8.35</v>
      </c>
      <c r="DA1478">
        <f>AI1478</f>
        <v>20.010000000000002</v>
      </c>
      <c r="DB1478">
        <f t="shared" si="134"/>
        <v>417.5</v>
      </c>
      <c r="DC1478">
        <f t="shared" si="135"/>
        <v>0</v>
      </c>
    </row>
    <row r="1479" spans="1:107">
      <c r="A1479">
        <f>ROW(Source!A1622)</f>
        <v>1622</v>
      </c>
      <c r="B1479">
        <v>33525518</v>
      </c>
      <c r="C1479">
        <v>33622185</v>
      </c>
      <c r="D1479">
        <v>29107800</v>
      </c>
      <c r="E1479">
        <v>1</v>
      </c>
      <c r="F1479">
        <v>1</v>
      </c>
      <c r="G1479">
        <v>1</v>
      </c>
      <c r="H1479">
        <v>3</v>
      </c>
      <c r="I1479" t="s">
        <v>620</v>
      </c>
      <c r="J1479" t="s">
        <v>621</v>
      </c>
      <c r="K1479" t="s">
        <v>622</v>
      </c>
      <c r="L1479">
        <v>1346</v>
      </c>
      <c r="N1479">
        <v>1009</v>
      </c>
      <c r="O1479" t="s">
        <v>191</v>
      </c>
      <c r="P1479" t="s">
        <v>191</v>
      </c>
      <c r="Q1479">
        <v>1</v>
      </c>
      <c r="W1479">
        <v>0</v>
      </c>
      <c r="X1479">
        <v>-1570619850</v>
      </c>
      <c r="Y1479">
        <v>0.5</v>
      </c>
      <c r="AA1479">
        <v>46.61</v>
      </c>
      <c r="AB1479">
        <v>0</v>
      </c>
      <c r="AC1479">
        <v>0</v>
      </c>
      <c r="AD1479">
        <v>0</v>
      </c>
      <c r="AE1479">
        <v>1.81</v>
      </c>
      <c r="AF1479">
        <v>0</v>
      </c>
      <c r="AG1479">
        <v>0</v>
      </c>
      <c r="AH1479">
        <v>0</v>
      </c>
      <c r="AI1479">
        <v>25.75</v>
      </c>
      <c r="AJ1479">
        <v>1</v>
      </c>
      <c r="AK1479">
        <v>1</v>
      </c>
      <c r="AL1479">
        <v>1</v>
      </c>
      <c r="AN1479">
        <v>0</v>
      </c>
      <c r="AO1479">
        <v>1</v>
      </c>
      <c r="AP1479">
        <v>0</v>
      </c>
      <c r="AQ1479">
        <v>0</v>
      </c>
      <c r="AR1479">
        <v>0</v>
      </c>
      <c r="AS1479" t="s">
        <v>3</v>
      </c>
      <c r="AT1479">
        <v>0.5</v>
      </c>
      <c r="AU1479" t="s">
        <v>3</v>
      </c>
      <c r="AV1479">
        <v>0</v>
      </c>
      <c r="AW1479">
        <v>2</v>
      </c>
      <c r="AX1479">
        <v>33622199</v>
      </c>
      <c r="AY1479">
        <v>1</v>
      </c>
      <c r="AZ1479">
        <v>0</v>
      </c>
      <c r="BA1479">
        <v>1465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X1479">
        <f>Y1479*Source!I1622</f>
        <v>0.33500000000000002</v>
      </c>
      <c r="CY1479">
        <f>AA1479</f>
        <v>46.61</v>
      </c>
      <c r="CZ1479">
        <f>AE1479</f>
        <v>1.81</v>
      </c>
      <c r="DA1479">
        <f>AI1479</f>
        <v>25.75</v>
      </c>
      <c r="DB1479">
        <f t="shared" si="134"/>
        <v>0.91</v>
      </c>
      <c r="DC1479">
        <f t="shared" si="135"/>
        <v>0</v>
      </c>
    </row>
    <row r="1480" spans="1:107">
      <c r="A1480">
        <f>ROW(Source!A1623)</f>
        <v>1623</v>
      </c>
      <c r="B1480">
        <v>33525518</v>
      </c>
      <c r="C1480">
        <v>33622176</v>
      </c>
      <c r="D1480">
        <v>18416200</v>
      </c>
      <c r="E1480">
        <v>1</v>
      </c>
      <c r="F1480">
        <v>1</v>
      </c>
      <c r="G1480">
        <v>1</v>
      </c>
      <c r="H1480">
        <v>1</v>
      </c>
      <c r="I1480" t="s">
        <v>665</v>
      </c>
      <c r="J1480" t="s">
        <v>3</v>
      </c>
      <c r="K1480" t="s">
        <v>666</v>
      </c>
      <c r="L1480">
        <v>1369</v>
      </c>
      <c r="N1480">
        <v>1013</v>
      </c>
      <c r="O1480" t="s">
        <v>579</v>
      </c>
      <c r="P1480" t="s">
        <v>579</v>
      </c>
      <c r="Q1480">
        <v>1</v>
      </c>
      <c r="W1480">
        <v>0</v>
      </c>
      <c r="X1480">
        <v>-1663475933</v>
      </c>
      <c r="Y1480">
        <v>8.99</v>
      </c>
      <c r="AA1480">
        <v>0</v>
      </c>
      <c r="AB1480">
        <v>0</v>
      </c>
      <c r="AC1480">
        <v>0</v>
      </c>
      <c r="AD1480">
        <v>277.48</v>
      </c>
      <c r="AE1480">
        <v>0</v>
      </c>
      <c r="AF1480">
        <v>0</v>
      </c>
      <c r="AG1480">
        <v>0</v>
      </c>
      <c r="AH1480">
        <v>277.48</v>
      </c>
      <c r="AI1480">
        <v>1</v>
      </c>
      <c r="AJ1480">
        <v>1</v>
      </c>
      <c r="AK1480">
        <v>1</v>
      </c>
      <c r="AL1480">
        <v>1</v>
      </c>
      <c r="AN1480">
        <v>0</v>
      </c>
      <c r="AO1480">
        <v>1</v>
      </c>
      <c r="AP1480">
        <v>0</v>
      </c>
      <c r="AQ1480">
        <v>0</v>
      </c>
      <c r="AR1480">
        <v>0</v>
      </c>
      <c r="AS1480" t="s">
        <v>3</v>
      </c>
      <c r="AT1480">
        <v>8.99</v>
      </c>
      <c r="AU1480" t="s">
        <v>3</v>
      </c>
      <c r="AV1480">
        <v>1</v>
      </c>
      <c r="AW1480">
        <v>2</v>
      </c>
      <c r="AX1480">
        <v>33622181</v>
      </c>
      <c r="AY1480">
        <v>1</v>
      </c>
      <c r="AZ1480">
        <v>0</v>
      </c>
      <c r="BA1480">
        <v>1466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X1480">
        <f>Y1480*Source!I1623</f>
        <v>3.1608840000000002</v>
      </c>
      <c r="CY1480">
        <f>AD1480</f>
        <v>277.48</v>
      </c>
      <c r="CZ1480">
        <f>AH1480</f>
        <v>277.48</v>
      </c>
      <c r="DA1480">
        <f>AL1480</f>
        <v>1</v>
      </c>
      <c r="DB1480">
        <f t="shared" si="134"/>
        <v>2494.5500000000002</v>
      </c>
      <c r="DC1480">
        <f t="shared" si="135"/>
        <v>0</v>
      </c>
    </row>
    <row r="1481" spans="1:107">
      <c r="A1481">
        <f>ROW(Source!A1623)</f>
        <v>1623</v>
      </c>
      <c r="B1481">
        <v>33525518</v>
      </c>
      <c r="C1481">
        <v>33622176</v>
      </c>
      <c r="D1481">
        <v>29174913</v>
      </c>
      <c r="E1481">
        <v>1</v>
      </c>
      <c r="F1481">
        <v>1</v>
      </c>
      <c r="G1481">
        <v>1</v>
      </c>
      <c r="H1481">
        <v>2</v>
      </c>
      <c r="I1481" t="s">
        <v>606</v>
      </c>
      <c r="J1481" t="s">
        <v>607</v>
      </c>
      <c r="K1481" t="s">
        <v>608</v>
      </c>
      <c r="L1481">
        <v>1368</v>
      </c>
      <c r="N1481">
        <v>1011</v>
      </c>
      <c r="O1481" t="s">
        <v>585</v>
      </c>
      <c r="P1481" t="s">
        <v>585</v>
      </c>
      <c r="Q1481">
        <v>1</v>
      </c>
      <c r="W1481">
        <v>0</v>
      </c>
      <c r="X1481">
        <v>458544584</v>
      </c>
      <c r="Y1481">
        <v>0.03</v>
      </c>
      <c r="AA1481">
        <v>0</v>
      </c>
      <c r="AB1481">
        <v>908.31</v>
      </c>
      <c r="AC1481">
        <v>367.72</v>
      </c>
      <c r="AD1481">
        <v>0</v>
      </c>
      <c r="AE1481">
        <v>0</v>
      </c>
      <c r="AF1481">
        <v>87.17</v>
      </c>
      <c r="AG1481">
        <v>11.6</v>
      </c>
      <c r="AH1481">
        <v>0</v>
      </c>
      <c r="AI1481">
        <v>1</v>
      </c>
      <c r="AJ1481">
        <v>10.42</v>
      </c>
      <c r="AK1481">
        <v>31.7</v>
      </c>
      <c r="AL1481">
        <v>1</v>
      </c>
      <c r="AN1481">
        <v>0</v>
      </c>
      <c r="AO1481">
        <v>1</v>
      </c>
      <c r="AP1481">
        <v>0</v>
      </c>
      <c r="AQ1481">
        <v>0</v>
      </c>
      <c r="AR1481">
        <v>0</v>
      </c>
      <c r="AS1481" t="s">
        <v>3</v>
      </c>
      <c r="AT1481">
        <v>0.03</v>
      </c>
      <c r="AU1481" t="s">
        <v>3</v>
      </c>
      <c r="AV1481">
        <v>0</v>
      </c>
      <c r="AW1481">
        <v>2</v>
      </c>
      <c r="AX1481">
        <v>33622182</v>
      </c>
      <c r="AY1481">
        <v>1</v>
      </c>
      <c r="AZ1481">
        <v>0</v>
      </c>
      <c r="BA1481">
        <v>1467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X1481">
        <f>Y1481*Source!I1623</f>
        <v>1.0548E-2</v>
      </c>
      <c r="CY1481">
        <f>AB1481</f>
        <v>908.31</v>
      </c>
      <c r="CZ1481">
        <f>AF1481</f>
        <v>87.17</v>
      </c>
      <c r="DA1481">
        <f>AJ1481</f>
        <v>10.42</v>
      </c>
      <c r="DB1481">
        <f t="shared" si="134"/>
        <v>2.62</v>
      </c>
      <c r="DC1481">
        <f t="shared" si="135"/>
        <v>0.35</v>
      </c>
    </row>
    <row r="1482" spans="1:107">
      <c r="A1482">
        <f>ROW(Source!A1623)</f>
        <v>1623</v>
      </c>
      <c r="B1482">
        <v>33525518</v>
      </c>
      <c r="C1482">
        <v>33622176</v>
      </c>
      <c r="D1482">
        <v>29111241</v>
      </c>
      <c r="E1482">
        <v>1</v>
      </c>
      <c r="F1482">
        <v>1</v>
      </c>
      <c r="G1482">
        <v>1</v>
      </c>
      <c r="H1482">
        <v>3</v>
      </c>
      <c r="I1482" t="s">
        <v>667</v>
      </c>
      <c r="J1482" t="s">
        <v>668</v>
      </c>
      <c r="K1482" t="s">
        <v>669</v>
      </c>
      <c r="L1482">
        <v>1346</v>
      </c>
      <c r="N1482">
        <v>1009</v>
      </c>
      <c r="O1482" t="s">
        <v>191</v>
      </c>
      <c r="P1482" t="s">
        <v>191</v>
      </c>
      <c r="Q1482">
        <v>1</v>
      </c>
      <c r="W1482">
        <v>0</v>
      </c>
      <c r="X1482">
        <v>1781035667</v>
      </c>
      <c r="Y1482">
        <v>5.15</v>
      </c>
      <c r="AA1482">
        <v>167.08</v>
      </c>
      <c r="AB1482">
        <v>0</v>
      </c>
      <c r="AC1482">
        <v>0</v>
      </c>
      <c r="AD1482">
        <v>0</v>
      </c>
      <c r="AE1482">
        <v>8.35</v>
      </c>
      <c r="AF1482">
        <v>0</v>
      </c>
      <c r="AG1482">
        <v>0</v>
      </c>
      <c r="AH1482">
        <v>0</v>
      </c>
      <c r="AI1482">
        <v>20.010000000000002</v>
      </c>
      <c r="AJ1482">
        <v>1</v>
      </c>
      <c r="AK1482">
        <v>1</v>
      </c>
      <c r="AL1482">
        <v>1</v>
      </c>
      <c r="AN1482">
        <v>0</v>
      </c>
      <c r="AO1482">
        <v>1</v>
      </c>
      <c r="AP1482">
        <v>0</v>
      </c>
      <c r="AQ1482">
        <v>0</v>
      </c>
      <c r="AR1482">
        <v>0</v>
      </c>
      <c r="AS1482" t="s">
        <v>3</v>
      </c>
      <c r="AT1482">
        <v>5.15</v>
      </c>
      <c r="AU1482" t="s">
        <v>3</v>
      </c>
      <c r="AV1482">
        <v>0</v>
      </c>
      <c r="AW1482">
        <v>2</v>
      </c>
      <c r="AX1482">
        <v>33622183</v>
      </c>
      <c r="AY1482">
        <v>1</v>
      </c>
      <c r="AZ1482">
        <v>0</v>
      </c>
      <c r="BA1482">
        <v>1468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X1482">
        <f>Y1482*Source!I1623</f>
        <v>1.8107400000000002</v>
      </c>
      <c r="CY1482">
        <f>AA1482</f>
        <v>167.08</v>
      </c>
      <c r="CZ1482">
        <f>AE1482</f>
        <v>8.35</v>
      </c>
      <c r="DA1482">
        <f>AI1482</f>
        <v>20.010000000000002</v>
      </c>
      <c r="DB1482">
        <f t="shared" si="134"/>
        <v>43</v>
      </c>
      <c r="DC1482">
        <f t="shared" si="135"/>
        <v>0</v>
      </c>
    </row>
    <row r="1483" spans="1:107">
      <c r="A1483">
        <f>ROW(Source!A1623)</f>
        <v>1623</v>
      </c>
      <c r="B1483">
        <v>33525518</v>
      </c>
      <c r="C1483">
        <v>33622176</v>
      </c>
      <c r="D1483">
        <v>29110997</v>
      </c>
      <c r="E1483">
        <v>1</v>
      </c>
      <c r="F1483">
        <v>1</v>
      </c>
      <c r="G1483">
        <v>1</v>
      </c>
      <c r="H1483">
        <v>3</v>
      </c>
      <c r="I1483" t="s">
        <v>670</v>
      </c>
      <c r="J1483" t="s">
        <v>671</v>
      </c>
      <c r="K1483" t="s">
        <v>672</v>
      </c>
      <c r="L1483">
        <v>1301</v>
      </c>
      <c r="N1483">
        <v>1003</v>
      </c>
      <c r="O1483" t="s">
        <v>174</v>
      </c>
      <c r="P1483" t="s">
        <v>174</v>
      </c>
      <c r="Q1483">
        <v>1</v>
      </c>
      <c r="W1483">
        <v>0</v>
      </c>
      <c r="X1483">
        <v>1996222970</v>
      </c>
      <c r="Y1483">
        <v>101</v>
      </c>
      <c r="AA1483">
        <v>27.92</v>
      </c>
      <c r="AB1483">
        <v>0</v>
      </c>
      <c r="AC1483">
        <v>0</v>
      </c>
      <c r="AD1483">
        <v>0</v>
      </c>
      <c r="AE1483">
        <v>12.3</v>
      </c>
      <c r="AF1483">
        <v>0</v>
      </c>
      <c r="AG1483">
        <v>0</v>
      </c>
      <c r="AH1483">
        <v>0</v>
      </c>
      <c r="AI1483">
        <v>2.27</v>
      </c>
      <c r="AJ1483">
        <v>1</v>
      </c>
      <c r="AK1483">
        <v>1</v>
      </c>
      <c r="AL1483">
        <v>1</v>
      </c>
      <c r="AN1483">
        <v>0</v>
      </c>
      <c r="AO1483">
        <v>1</v>
      </c>
      <c r="AP1483">
        <v>0</v>
      </c>
      <c r="AQ1483">
        <v>0</v>
      </c>
      <c r="AR1483">
        <v>0</v>
      </c>
      <c r="AS1483" t="s">
        <v>3</v>
      </c>
      <c r="AT1483">
        <v>101</v>
      </c>
      <c r="AU1483" t="s">
        <v>3</v>
      </c>
      <c r="AV1483">
        <v>0</v>
      </c>
      <c r="AW1483">
        <v>2</v>
      </c>
      <c r="AX1483">
        <v>33622184</v>
      </c>
      <c r="AY1483">
        <v>1</v>
      </c>
      <c r="AZ1483">
        <v>0</v>
      </c>
      <c r="BA1483">
        <v>1469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X1483">
        <f>Y1483*Source!I1623</f>
        <v>35.511600000000001</v>
      </c>
      <c r="CY1483">
        <f>AA1483</f>
        <v>27.92</v>
      </c>
      <c r="CZ1483">
        <f>AE1483</f>
        <v>12.3</v>
      </c>
      <c r="DA1483">
        <f>AI1483</f>
        <v>2.27</v>
      </c>
      <c r="DB1483">
        <f t="shared" si="134"/>
        <v>1242.3</v>
      </c>
      <c r="DC1483">
        <f t="shared" si="135"/>
        <v>0</v>
      </c>
    </row>
    <row r="1484" spans="1:107">
      <c r="A1484">
        <f>ROW(Source!A1624)</f>
        <v>1624</v>
      </c>
      <c r="B1484">
        <v>33525518</v>
      </c>
      <c r="C1484">
        <v>33622162</v>
      </c>
      <c r="D1484">
        <v>18411117</v>
      </c>
      <c r="E1484">
        <v>1</v>
      </c>
      <c r="F1484">
        <v>1</v>
      </c>
      <c r="G1484">
        <v>1</v>
      </c>
      <c r="H1484">
        <v>1</v>
      </c>
      <c r="I1484" t="s">
        <v>806</v>
      </c>
      <c r="J1484" t="s">
        <v>3</v>
      </c>
      <c r="K1484" t="s">
        <v>807</v>
      </c>
      <c r="L1484">
        <v>1369</v>
      </c>
      <c r="N1484">
        <v>1013</v>
      </c>
      <c r="O1484" t="s">
        <v>579</v>
      </c>
      <c r="P1484" t="s">
        <v>579</v>
      </c>
      <c r="Q1484">
        <v>1</v>
      </c>
      <c r="W1484">
        <v>0</v>
      </c>
      <c r="X1484">
        <v>-1739886638</v>
      </c>
      <c r="Y1484">
        <v>16.32</v>
      </c>
      <c r="AA1484">
        <v>0</v>
      </c>
      <c r="AB1484">
        <v>0</v>
      </c>
      <c r="AC1484">
        <v>0</v>
      </c>
      <c r="AD1484">
        <v>273.5</v>
      </c>
      <c r="AE1484">
        <v>0</v>
      </c>
      <c r="AF1484">
        <v>0</v>
      </c>
      <c r="AG1484">
        <v>0</v>
      </c>
      <c r="AH1484">
        <v>273.5</v>
      </c>
      <c r="AI1484">
        <v>1</v>
      </c>
      <c r="AJ1484">
        <v>1</v>
      </c>
      <c r="AK1484">
        <v>1</v>
      </c>
      <c r="AL1484">
        <v>1</v>
      </c>
      <c r="AN1484">
        <v>0</v>
      </c>
      <c r="AO1484">
        <v>1</v>
      </c>
      <c r="AP1484">
        <v>0</v>
      </c>
      <c r="AQ1484">
        <v>0</v>
      </c>
      <c r="AR1484">
        <v>0</v>
      </c>
      <c r="AS1484" t="s">
        <v>3</v>
      </c>
      <c r="AT1484">
        <v>16.32</v>
      </c>
      <c r="AU1484" t="s">
        <v>3</v>
      </c>
      <c r="AV1484">
        <v>1</v>
      </c>
      <c r="AW1484">
        <v>2</v>
      </c>
      <c r="AX1484">
        <v>33622169</v>
      </c>
      <c r="AY1484">
        <v>1</v>
      </c>
      <c r="AZ1484">
        <v>0</v>
      </c>
      <c r="BA1484">
        <v>1470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X1484">
        <f>Y1484*Source!I1624</f>
        <v>14.0352</v>
      </c>
      <c r="CY1484">
        <f>AD1484</f>
        <v>273.5</v>
      </c>
      <c r="CZ1484">
        <f>AH1484</f>
        <v>273.5</v>
      </c>
      <c r="DA1484">
        <f>AL1484</f>
        <v>1</v>
      </c>
      <c r="DB1484">
        <f t="shared" si="134"/>
        <v>4463.5200000000004</v>
      </c>
      <c r="DC1484">
        <f t="shared" si="135"/>
        <v>0</v>
      </c>
    </row>
    <row r="1485" spans="1:107">
      <c r="A1485">
        <f>ROW(Source!A1624)</f>
        <v>1624</v>
      </c>
      <c r="B1485">
        <v>33525518</v>
      </c>
      <c r="C1485">
        <v>33622162</v>
      </c>
      <c r="D1485">
        <v>121548</v>
      </c>
      <c r="E1485">
        <v>1</v>
      </c>
      <c r="F1485">
        <v>1</v>
      </c>
      <c r="G1485">
        <v>1</v>
      </c>
      <c r="H1485">
        <v>1</v>
      </c>
      <c r="I1485" t="s">
        <v>30</v>
      </c>
      <c r="J1485" t="s">
        <v>3</v>
      </c>
      <c r="K1485" t="s">
        <v>580</v>
      </c>
      <c r="L1485">
        <v>608254</v>
      </c>
      <c r="N1485">
        <v>1013</v>
      </c>
      <c r="O1485" t="s">
        <v>581</v>
      </c>
      <c r="P1485" t="s">
        <v>581</v>
      </c>
      <c r="Q1485">
        <v>1</v>
      </c>
      <c r="W1485">
        <v>0</v>
      </c>
      <c r="X1485">
        <v>-185737400</v>
      </c>
      <c r="Y1485">
        <v>0.01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1</v>
      </c>
      <c r="AJ1485">
        <v>1</v>
      </c>
      <c r="AK1485">
        <v>1</v>
      </c>
      <c r="AL1485">
        <v>1</v>
      </c>
      <c r="AN1485">
        <v>0</v>
      </c>
      <c r="AO1485">
        <v>1</v>
      </c>
      <c r="AP1485">
        <v>0</v>
      </c>
      <c r="AQ1485">
        <v>0</v>
      </c>
      <c r="AR1485">
        <v>0</v>
      </c>
      <c r="AS1485" t="s">
        <v>3</v>
      </c>
      <c r="AT1485">
        <v>0.01</v>
      </c>
      <c r="AU1485" t="s">
        <v>3</v>
      </c>
      <c r="AV1485">
        <v>2</v>
      </c>
      <c r="AW1485">
        <v>2</v>
      </c>
      <c r="AX1485">
        <v>33622170</v>
      </c>
      <c r="AY1485">
        <v>1</v>
      </c>
      <c r="AZ1485">
        <v>0</v>
      </c>
      <c r="BA1485">
        <v>1471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X1485">
        <f>Y1485*Source!I1624</f>
        <v>8.6E-3</v>
      </c>
      <c r="CY1485">
        <f>AD1485</f>
        <v>0</v>
      </c>
      <c r="CZ1485">
        <f>AH1485</f>
        <v>0</v>
      </c>
      <c r="DA1485">
        <f>AL1485</f>
        <v>1</v>
      </c>
      <c r="DB1485">
        <f t="shared" si="134"/>
        <v>0</v>
      </c>
      <c r="DC1485">
        <f t="shared" si="135"/>
        <v>0</v>
      </c>
    </row>
    <row r="1486" spans="1:107">
      <c r="A1486">
        <f>ROW(Source!A1624)</f>
        <v>1624</v>
      </c>
      <c r="B1486">
        <v>33525518</v>
      </c>
      <c r="C1486">
        <v>33622162</v>
      </c>
      <c r="D1486">
        <v>29172556</v>
      </c>
      <c r="E1486">
        <v>1</v>
      </c>
      <c r="F1486">
        <v>1</v>
      </c>
      <c r="G1486">
        <v>1</v>
      </c>
      <c r="H1486">
        <v>2</v>
      </c>
      <c r="I1486" t="s">
        <v>582</v>
      </c>
      <c r="J1486" t="s">
        <v>583</v>
      </c>
      <c r="K1486" t="s">
        <v>584</v>
      </c>
      <c r="L1486">
        <v>1368</v>
      </c>
      <c r="N1486">
        <v>1011</v>
      </c>
      <c r="O1486" t="s">
        <v>585</v>
      </c>
      <c r="P1486" t="s">
        <v>585</v>
      </c>
      <c r="Q1486">
        <v>1</v>
      </c>
      <c r="W1486">
        <v>0</v>
      </c>
      <c r="X1486">
        <v>-1302720870</v>
      </c>
      <c r="Y1486">
        <v>0.01</v>
      </c>
      <c r="AA1486">
        <v>0</v>
      </c>
      <c r="AB1486">
        <v>445.46</v>
      </c>
      <c r="AC1486">
        <v>427.95</v>
      </c>
      <c r="AD1486">
        <v>0</v>
      </c>
      <c r="AE1486">
        <v>0</v>
      </c>
      <c r="AF1486">
        <v>31.26</v>
      </c>
      <c r="AG1486">
        <v>13.5</v>
      </c>
      <c r="AH1486">
        <v>0</v>
      </c>
      <c r="AI1486">
        <v>1</v>
      </c>
      <c r="AJ1486">
        <v>14.25</v>
      </c>
      <c r="AK1486">
        <v>31.7</v>
      </c>
      <c r="AL1486">
        <v>1</v>
      </c>
      <c r="AN1486">
        <v>0</v>
      </c>
      <c r="AO1486">
        <v>1</v>
      </c>
      <c r="AP1486">
        <v>0</v>
      </c>
      <c r="AQ1486">
        <v>0</v>
      </c>
      <c r="AR1486">
        <v>0</v>
      </c>
      <c r="AS1486" t="s">
        <v>3</v>
      </c>
      <c r="AT1486">
        <v>0.01</v>
      </c>
      <c r="AU1486" t="s">
        <v>3</v>
      </c>
      <c r="AV1486">
        <v>0</v>
      </c>
      <c r="AW1486">
        <v>2</v>
      </c>
      <c r="AX1486">
        <v>33622171</v>
      </c>
      <c r="AY1486">
        <v>1</v>
      </c>
      <c r="AZ1486">
        <v>0</v>
      </c>
      <c r="BA1486">
        <v>1472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X1486">
        <f>Y1486*Source!I1624</f>
        <v>8.6E-3</v>
      </c>
      <c r="CY1486">
        <f>AB1486</f>
        <v>445.46</v>
      </c>
      <c r="CZ1486">
        <f>AF1486</f>
        <v>31.26</v>
      </c>
      <c r="DA1486">
        <f>AJ1486</f>
        <v>14.25</v>
      </c>
      <c r="DB1486">
        <f t="shared" si="134"/>
        <v>0.31</v>
      </c>
      <c r="DC1486">
        <f t="shared" si="135"/>
        <v>0.14000000000000001</v>
      </c>
    </row>
    <row r="1487" spans="1:107">
      <c r="A1487">
        <f>ROW(Source!A1624)</f>
        <v>1624</v>
      </c>
      <c r="B1487">
        <v>33525518</v>
      </c>
      <c r="C1487">
        <v>33622162</v>
      </c>
      <c r="D1487">
        <v>29174913</v>
      </c>
      <c r="E1487">
        <v>1</v>
      </c>
      <c r="F1487">
        <v>1</v>
      </c>
      <c r="G1487">
        <v>1</v>
      </c>
      <c r="H1487">
        <v>2</v>
      </c>
      <c r="I1487" t="s">
        <v>606</v>
      </c>
      <c r="J1487" t="s">
        <v>607</v>
      </c>
      <c r="K1487" t="s">
        <v>608</v>
      </c>
      <c r="L1487">
        <v>1368</v>
      </c>
      <c r="N1487">
        <v>1011</v>
      </c>
      <c r="O1487" t="s">
        <v>585</v>
      </c>
      <c r="P1487" t="s">
        <v>585</v>
      </c>
      <c r="Q1487">
        <v>1</v>
      </c>
      <c r="W1487">
        <v>0</v>
      </c>
      <c r="X1487">
        <v>458544584</v>
      </c>
      <c r="Y1487">
        <v>0.02</v>
      </c>
      <c r="AA1487">
        <v>0</v>
      </c>
      <c r="AB1487">
        <v>908.31</v>
      </c>
      <c r="AC1487">
        <v>367.72</v>
      </c>
      <c r="AD1487">
        <v>0</v>
      </c>
      <c r="AE1487">
        <v>0</v>
      </c>
      <c r="AF1487">
        <v>87.17</v>
      </c>
      <c r="AG1487">
        <v>11.6</v>
      </c>
      <c r="AH1487">
        <v>0</v>
      </c>
      <c r="AI1487">
        <v>1</v>
      </c>
      <c r="AJ1487">
        <v>10.42</v>
      </c>
      <c r="AK1487">
        <v>31.7</v>
      </c>
      <c r="AL1487">
        <v>1</v>
      </c>
      <c r="AN1487">
        <v>0</v>
      </c>
      <c r="AO1487">
        <v>1</v>
      </c>
      <c r="AP1487">
        <v>0</v>
      </c>
      <c r="AQ1487">
        <v>0</v>
      </c>
      <c r="AR1487">
        <v>0</v>
      </c>
      <c r="AS1487" t="s">
        <v>3</v>
      </c>
      <c r="AT1487">
        <v>0.02</v>
      </c>
      <c r="AU1487" t="s">
        <v>3</v>
      </c>
      <c r="AV1487">
        <v>0</v>
      </c>
      <c r="AW1487">
        <v>2</v>
      </c>
      <c r="AX1487">
        <v>33622172</v>
      </c>
      <c r="AY1487">
        <v>1</v>
      </c>
      <c r="AZ1487">
        <v>0</v>
      </c>
      <c r="BA1487">
        <v>1473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X1487">
        <f>Y1487*Source!I1624</f>
        <v>1.72E-2</v>
      </c>
      <c r="CY1487">
        <f>AB1487</f>
        <v>908.31</v>
      </c>
      <c r="CZ1487">
        <f>AF1487</f>
        <v>87.17</v>
      </c>
      <c r="DA1487">
        <f>AJ1487</f>
        <v>10.42</v>
      </c>
      <c r="DB1487">
        <f t="shared" si="134"/>
        <v>1.74</v>
      </c>
      <c r="DC1487">
        <f t="shared" si="135"/>
        <v>0.23</v>
      </c>
    </row>
    <row r="1488" spans="1:107">
      <c r="A1488">
        <f>ROW(Source!A1624)</f>
        <v>1624</v>
      </c>
      <c r="B1488">
        <v>33525518</v>
      </c>
      <c r="C1488">
        <v>33622162</v>
      </c>
      <c r="D1488">
        <v>29107800</v>
      </c>
      <c r="E1488">
        <v>1</v>
      </c>
      <c r="F1488">
        <v>1</v>
      </c>
      <c r="G1488">
        <v>1</v>
      </c>
      <c r="H1488">
        <v>3</v>
      </c>
      <c r="I1488" t="s">
        <v>620</v>
      </c>
      <c r="J1488" t="s">
        <v>621</v>
      </c>
      <c r="K1488" t="s">
        <v>622</v>
      </c>
      <c r="L1488">
        <v>1346</v>
      </c>
      <c r="N1488">
        <v>1009</v>
      </c>
      <c r="O1488" t="s">
        <v>191</v>
      </c>
      <c r="P1488" t="s">
        <v>191</v>
      </c>
      <c r="Q1488">
        <v>1</v>
      </c>
      <c r="W1488">
        <v>0</v>
      </c>
      <c r="X1488">
        <v>-1570619850</v>
      </c>
      <c r="Y1488">
        <v>0.2</v>
      </c>
      <c r="AA1488">
        <v>46.61</v>
      </c>
      <c r="AB1488">
        <v>0</v>
      </c>
      <c r="AC1488">
        <v>0</v>
      </c>
      <c r="AD1488">
        <v>0</v>
      </c>
      <c r="AE1488">
        <v>1.81</v>
      </c>
      <c r="AF1488">
        <v>0</v>
      </c>
      <c r="AG1488">
        <v>0</v>
      </c>
      <c r="AH1488">
        <v>0</v>
      </c>
      <c r="AI1488">
        <v>25.75</v>
      </c>
      <c r="AJ1488">
        <v>1</v>
      </c>
      <c r="AK1488">
        <v>1</v>
      </c>
      <c r="AL1488">
        <v>1</v>
      </c>
      <c r="AN1488">
        <v>0</v>
      </c>
      <c r="AO1488">
        <v>1</v>
      </c>
      <c r="AP1488">
        <v>0</v>
      </c>
      <c r="AQ1488">
        <v>0</v>
      </c>
      <c r="AR1488">
        <v>0</v>
      </c>
      <c r="AS1488" t="s">
        <v>3</v>
      </c>
      <c r="AT1488">
        <v>0.2</v>
      </c>
      <c r="AU1488" t="s">
        <v>3</v>
      </c>
      <c r="AV1488">
        <v>0</v>
      </c>
      <c r="AW1488">
        <v>2</v>
      </c>
      <c r="AX1488">
        <v>33622173</v>
      </c>
      <c r="AY1488">
        <v>1</v>
      </c>
      <c r="AZ1488">
        <v>0</v>
      </c>
      <c r="BA1488">
        <v>1474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X1488">
        <f>Y1488*Source!I1624</f>
        <v>0.17200000000000001</v>
      </c>
      <c r="CY1488">
        <f>AA1488</f>
        <v>46.61</v>
      </c>
      <c r="CZ1488">
        <f>AE1488</f>
        <v>1.81</v>
      </c>
      <c r="DA1488">
        <f>AI1488</f>
        <v>25.75</v>
      </c>
      <c r="DB1488">
        <f t="shared" si="134"/>
        <v>0.36</v>
      </c>
      <c r="DC1488">
        <f t="shared" si="135"/>
        <v>0</v>
      </c>
    </row>
    <row r="1489" spans="1:107">
      <c r="A1489">
        <f>ROW(Source!A1624)</f>
        <v>1624</v>
      </c>
      <c r="B1489">
        <v>33525518</v>
      </c>
      <c r="C1489">
        <v>33622162</v>
      </c>
      <c r="D1489">
        <v>29109265</v>
      </c>
      <c r="E1489">
        <v>1</v>
      </c>
      <c r="F1489">
        <v>1</v>
      </c>
      <c r="G1489">
        <v>1</v>
      </c>
      <c r="H1489">
        <v>3</v>
      </c>
      <c r="I1489" t="s">
        <v>369</v>
      </c>
      <c r="J1489" t="s">
        <v>371</v>
      </c>
      <c r="K1489" t="s">
        <v>370</v>
      </c>
      <c r="L1489">
        <v>1348</v>
      </c>
      <c r="N1489">
        <v>1009</v>
      </c>
      <c r="O1489" t="s">
        <v>28</v>
      </c>
      <c r="P1489" t="s">
        <v>28</v>
      </c>
      <c r="Q1489">
        <v>1000</v>
      </c>
      <c r="W1489">
        <v>0</v>
      </c>
      <c r="X1489">
        <v>-192135928</v>
      </c>
      <c r="Y1489">
        <v>0.02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1</v>
      </c>
      <c r="AJ1489">
        <v>1</v>
      </c>
      <c r="AK1489">
        <v>1</v>
      </c>
      <c r="AL1489">
        <v>1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 t="s">
        <v>3</v>
      </c>
      <c r="AT1489">
        <v>0.02</v>
      </c>
      <c r="AU1489" t="s">
        <v>3</v>
      </c>
      <c r="AV1489">
        <v>0</v>
      </c>
      <c r="AW1489">
        <v>2</v>
      </c>
      <c r="AX1489">
        <v>33622174</v>
      </c>
      <c r="AY1489">
        <v>1</v>
      </c>
      <c r="AZ1489">
        <v>0</v>
      </c>
      <c r="BA1489">
        <v>1475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X1489">
        <f>Y1489*Source!I1624</f>
        <v>1.72E-2</v>
      </c>
      <c r="CY1489">
        <f>AA1489</f>
        <v>0</v>
      </c>
      <c r="CZ1489">
        <f>AE1489</f>
        <v>0</v>
      </c>
      <c r="DA1489">
        <f>AI1489</f>
        <v>1</v>
      </c>
      <c r="DB1489">
        <f t="shared" si="134"/>
        <v>0</v>
      </c>
      <c r="DC1489">
        <f t="shared" si="135"/>
        <v>0</v>
      </c>
    </row>
    <row r="1490" spans="1:107">
      <c r="A1490">
        <f>ROW(Source!A1626)</f>
        <v>1626</v>
      </c>
      <c r="B1490">
        <v>33525518</v>
      </c>
      <c r="C1490">
        <v>33622141</v>
      </c>
      <c r="D1490">
        <v>18409850</v>
      </c>
      <c r="E1490">
        <v>1</v>
      </c>
      <c r="F1490">
        <v>1</v>
      </c>
      <c r="G1490">
        <v>1</v>
      </c>
      <c r="H1490">
        <v>1</v>
      </c>
      <c r="I1490" t="s">
        <v>673</v>
      </c>
      <c r="J1490" t="s">
        <v>3</v>
      </c>
      <c r="K1490" t="s">
        <v>674</v>
      </c>
      <c r="L1490">
        <v>1369</v>
      </c>
      <c r="N1490">
        <v>1013</v>
      </c>
      <c r="O1490" t="s">
        <v>579</v>
      </c>
      <c r="P1490" t="s">
        <v>579</v>
      </c>
      <c r="Q1490">
        <v>1</v>
      </c>
      <c r="W1490">
        <v>0</v>
      </c>
      <c r="X1490">
        <v>855544366</v>
      </c>
      <c r="Y1490">
        <v>49.36</v>
      </c>
      <c r="AA1490">
        <v>0</v>
      </c>
      <c r="AB1490">
        <v>0</v>
      </c>
      <c r="AC1490">
        <v>0</v>
      </c>
      <c r="AD1490">
        <v>257.86</v>
      </c>
      <c r="AE1490">
        <v>0</v>
      </c>
      <c r="AF1490">
        <v>0</v>
      </c>
      <c r="AG1490">
        <v>0</v>
      </c>
      <c r="AH1490">
        <v>257.86</v>
      </c>
      <c r="AI1490">
        <v>1</v>
      </c>
      <c r="AJ1490">
        <v>1</v>
      </c>
      <c r="AK1490">
        <v>1</v>
      </c>
      <c r="AL1490">
        <v>1</v>
      </c>
      <c r="AN1490">
        <v>0</v>
      </c>
      <c r="AO1490">
        <v>1</v>
      </c>
      <c r="AP1490">
        <v>0</v>
      </c>
      <c r="AQ1490">
        <v>0</v>
      </c>
      <c r="AR1490">
        <v>0</v>
      </c>
      <c r="AS1490" t="s">
        <v>3</v>
      </c>
      <c r="AT1490">
        <v>49.36</v>
      </c>
      <c r="AU1490" t="s">
        <v>3</v>
      </c>
      <c r="AV1490">
        <v>1</v>
      </c>
      <c r="AW1490">
        <v>2</v>
      </c>
      <c r="AX1490">
        <v>33622152</v>
      </c>
      <c r="AY1490">
        <v>1</v>
      </c>
      <c r="AZ1490">
        <v>0</v>
      </c>
      <c r="BA1490">
        <v>1476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X1490">
        <f>Y1490*Source!I1626</f>
        <v>42.449599999999997</v>
      </c>
      <c r="CY1490">
        <f>AD1490</f>
        <v>257.86</v>
      </c>
      <c r="CZ1490">
        <f>AH1490</f>
        <v>257.86</v>
      </c>
      <c r="DA1490">
        <f>AL1490</f>
        <v>1</v>
      </c>
      <c r="DB1490">
        <f t="shared" si="134"/>
        <v>12727.97</v>
      </c>
      <c r="DC1490">
        <f t="shared" si="135"/>
        <v>0</v>
      </c>
    </row>
    <row r="1491" spans="1:107">
      <c r="A1491">
        <f>ROW(Source!A1626)</f>
        <v>1626</v>
      </c>
      <c r="B1491">
        <v>33525518</v>
      </c>
      <c r="C1491">
        <v>33622141</v>
      </c>
      <c r="D1491">
        <v>121548</v>
      </c>
      <c r="E1491">
        <v>1</v>
      </c>
      <c r="F1491">
        <v>1</v>
      </c>
      <c r="G1491">
        <v>1</v>
      </c>
      <c r="H1491">
        <v>1</v>
      </c>
      <c r="I1491" t="s">
        <v>30</v>
      </c>
      <c r="J1491" t="s">
        <v>3</v>
      </c>
      <c r="K1491" t="s">
        <v>580</v>
      </c>
      <c r="L1491">
        <v>608254</v>
      </c>
      <c r="N1491">
        <v>1013</v>
      </c>
      <c r="O1491" t="s">
        <v>581</v>
      </c>
      <c r="P1491" t="s">
        <v>581</v>
      </c>
      <c r="Q1491">
        <v>1</v>
      </c>
      <c r="W1491">
        <v>0</v>
      </c>
      <c r="X1491">
        <v>-185737400</v>
      </c>
      <c r="Y1491">
        <v>0.14000000000000001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1</v>
      </c>
      <c r="AJ1491">
        <v>1</v>
      </c>
      <c r="AK1491">
        <v>1</v>
      </c>
      <c r="AL1491">
        <v>1</v>
      </c>
      <c r="AN1491">
        <v>0</v>
      </c>
      <c r="AO1491">
        <v>1</v>
      </c>
      <c r="AP1491">
        <v>0</v>
      </c>
      <c r="AQ1491">
        <v>0</v>
      </c>
      <c r="AR1491">
        <v>0</v>
      </c>
      <c r="AS1491" t="s">
        <v>3</v>
      </c>
      <c r="AT1491">
        <v>0.14000000000000001</v>
      </c>
      <c r="AU1491" t="s">
        <v>3</v>
      </c>
      <c r="AV1491">
        <v>2</v>
      </c>
      <c r="AW1491">
        <v>2</v>
      </c>
      <c r="AX1491">
        <v>33622153</v>
      </c>
      <c r="AY1491">
        <v>1</v>
      </c>
      <c r="AZ1491">
        <v>0</v>
      </c>
      <c r="BA1491">
        <v>1477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X1491">
        <f>Y1491*Source!I1626</f>
        <v>0.12040000000000001</v>
      </c>
      <c r="CY1491">
        <f>AD1491</f>
        <v>0</v>
      </c>
      <c r="CZ1491">
        <f>AH1491</f>
        <v>0</v>
      </c>
      <c r="DA1491">
        <f>AL1491</f>
        <v>1</v>
      </c>
      <c r="DB1491">
        <f t="shared" si="134"/>
        <v>0</v>
      </c>
      <c r="DC1491">
        <f t="shared" si="135"/>
        <v>0</v>
      </c>
    </row>
    <row r="1492" spans="1:107">
      <c r="A1492">
        <f>ROW(Source!A1626)</f>
        <v>1626</v>
      </c>
      <c r="B1492">
        <v>33525518</v>
      </c>
      <c r="C1492">
        <v>33622141</v>
      </c>
      <c r="D1492">
        <v>29172556</v>
      </c>
      <c r="E1492">
        <v>1</v>
      </c>
      <c r="F1492">
        <v>1</v>
      </c>
      <c r="G1492">
        <v>1</v>
      </c>
      <c r="H1492">
        <v>2</v>
      </c>
      <c r="I1492" t="s">
        <v>582</v>
      </c>
      <c r="J1492" t="s">
        <v>583</v>
      </c>
      <c r="K1492" t="s">
        <v>584</v>
      </c>
      <c r="L1492">
        <v>1368</v>
      </c>
      <c r="N1492">
        <v>1011</v>
      </c>
      <c r="O1492" t="s">
        <v>585</v>
      </c>
      <c r="P1492" t="s">
        <v>585</v>
      </c>
      <c r="Q1492">
        <v>1</v>
      </c>
      <c r="W1492">
        <v>0</v>
      </c>
      <c r="X1492">
        <v>-1302720870</v>
      </c>
      <c r="Y1492">
        <v>0.14000000000000001</v>
      </c>
      <c r="AA1492">
        <v>0</v>
      </c>
      <c r="AB1492">
        <v>445.46</v>
      </c>
      <c r="AC1492">
        <v>427.95</v>
      </c>
      <c r="AD1492">
        <v>0</v>
      </c>
      <c r="AE1492">
        <v>0</v>
      </c>
      <c r="AF1492">
        <v>31.26</v>
      </c>
      <c r="AG1492">
        <v>13.5</v>
      </c>
      <c r="AH1492">
        <v>0</v>
      </c>
      <c r="AI1492">
        <v>1</v>
      </c>
      <c r="AJ1492">
        <v>14.25</v>
      </c>
      <c r="AK1492">
        <v>31.7</v>
      </c>
      <c r="AL1492">
        <v>1</v>
      </c>
      <c r="AN1492">
        <v>0</v>
      </c>
      <c r="AO1492">
        <v>1</v>
      </c>
      <c r="AP1492">
        <v>0</v>
      </c>
      <c r="AQ1492">
        <v>0</v>
      </c>
      <c r="AR1492">
        <v>0</v>
      </c>
      <c r="AS1492" t="s">
        <v>3</v>
      </c>
      <c r="AT1492">
        <v>0.14000000000000001</v>
      </c>
      <c r="AU1492" t="s">
        <v>3</v>
      </c>
      <c r="AV1492">
        <v>0</v>
      </c>
      <c r="AW1492">
        <v>2</v>
      </c>
      <c r="AX1492">
        <v>33622154</v>
      </c>
      <c r="AY1492">
        <v>1</v>
      </c>
      <c r="AZ1492">
        <v>0</v>
      </c>
      <c r="BA1492">
        <v>1478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X1492">
        <f>Y1492*Source!I1626</f>
        <v>0.12040000000000001</v>
      </c>
      <c r="CY1492">
        <f>AB1492</f>
        <v>445.46</v>
      </c>
      <c r="CZ1492">
        <f>AF1492</f>
        <v>31.26</v>
      </c>
      <c r="DA1492">
        <f>AJ1492</f>
        <v>14.25</v>
      </c>
      <c r="DB1492">
        <f t="shared" si="134"/>
        <v>4.38</v>
      </c>
      <c r="DC1492">
        <f t="shared" si="135"/>
        <v>1.89</v>
      </c>
    </row>
    <row r="1493" spans="1:107">
      <c r="A1493">
        <f>ROW(Source!A1626)</f>
        <v>1626</v>
      </c>
      <c r="B1493">
        <v>33525518</v>
      </c>
      <c r="C1493">
        <v>33622141</v>
      </c>
      <c r="D1493">
        <v>29107800</v>
      </c>
      <c r="E1493">
        <v>1</v>
      </c>
      <c r="F1493">
        <v>1</v>
      </c>
      <c r="G1493">
        <v>1</v>
      </c>
      <c r="H1493">
        <v>3</v>
      </c>
      <c r="I1493" t="s">
        <v>620</v>
      </c>
      <c r="J1493" t="s">
        <v>621</v>
      </c>
      <c r="K1493" t="s">
        <v>622</v>
      </c>
      <c r="L1493">
        <v>1346</v>
      </c>
      <c r="N1493">
        <v>1009</v>
      </c>
      <c r="O1493" t="s">
        <v>191</v>
      </c>
      <c r="P1493" t="s">
        <v>191</v>
      </c>
      <c r="Q1493">
        <v>1</v>
      </c>
      <c r="W1493">
        <v>0</v>
      </c>
      <c r="X1493">
        <v>-1570619850</v>
      </c>
      <c r="Y1493">
        <v>0.1</v>
      </c>
      <c r="AA1493">
        <v>46.61</v>
      </c>
      <c r="AB1493">
        <v>0</v>
      </c>
      <c r="AC1493">
        <v>0</v>
      </c>
      <c r="AD1493">
        <v>0</v>
      </c>
      <c r="AE1493">
        <v>1.81</v>
      </c>
      <c r="AF1493">
        <v>0</v>
      </c>
      <c r="AG1493">
        <v>0</v>
      </c>
      <c r="AH1493">
        <v>0</v>
      </c>
      <c r="AI1493">
        <v>25.75</v>
      </c>
      <c r="AJ1493">
        <v>1</v>
      </c>
      <c r="AK1493">
        <v>1</v>
      </c>
      <c r="AL1493">
        <v>1</v>
      </c>
      <c r="AN1493">
        <v>0</v>
      </c>
      <c r="AO1493">
        <v>1</v>
      </c>
      <c r="AP1493">
        <v>0</v>
      </c>
      <c r="AQ1493">
        <v>0</v>
      </c>
      <c r="AR1493">
        <v>0</v>
      </c>
      <c r="AS1493" t="s">
        <v>3</v>
      </c>
      <c r="AT1493">
        <v>0.1</v>
      </c>
      <c r="AU1493" t="s">
        <v>3</v>
      </c>
      <c r="AV1493">
        <v>0</v>
      </c>
      <c r="AW1493">
        <v>2</v>
      </c>
      <c r="AX1493">
        <v>33622155</v>
      </c>
      <c r="AY1493">
        <v>1</v>
      </c>
      <c r="AZ1493">
        <v>0</v>
      </c>
      <c r="BA1493">
        <v>1479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X1493">
        <f>Y1493*Source!I1626</f>
        <v>8.6000000000000007E-2</v>
      </c>
      <c r="CY1493">
        <f t="shared" ref="CY1493:CY1499" si="136">AA1493</f>
        <v>46.61</v>
      </c>
      <c r="CZ1493">
        <f t="shared" ref="CZ1493:CZ1499" si="137">AE1493</f>
        <v>1.81</v>
      </c>
      <c r="DA1493">
        <f t="shared" ref="DA1493:DA1499" si="138">AI1493</f>
        <v>25.75</v>
      </c>
      <c r="DB1493">
        <f t="shared" si="134"/>
        <v>0.18</v>
      </c>
      <c r="DC1493">
        <f t="shared" si="135"/>
        <v>0</v>
      </c>
    </row>
    <row r="1494" spans="1:107">
      <c r="A1494">
        <f>ROW(Source!A1626)</f>
        <v>1626</v>
      </c>
      <c r="B1494">
        <v>33525518</v>
      </c>
      <c r="C1494">
        <v>33622141</v>
      </c>
      <c r="D1494">
        <v>29107777</v>
      </c>
      <c r="E1494">
        <v>1</v>
      </c>
      <c r="F1494">
        <v>1</v>
      </c>
      <c r="G1494">
        <v>1</v>
      </c>
      <c r="H1494">
        <v>3</v>
      </c>
      <c r="I1494" t="s">
        <v>808</v>
      </c>
      <c r="J1494" t="s">
        <v>809</v>
      </c>
      <c r="K1494" t="s">
        <v>810</v>
      </c>
      <c r="L1494">
        <v>1329</v>
      </c>
      <c r="N1494">
        <v>1005</v>
      </c>
      <c r="O1494" t="s">
        <v>811</v>
      </c>
      <c r="P1494" t="s">
        <v>811</v>
      </c>
      <c r="Q1494">
        <v>1000</v>
      </c>
      <c r="W1494">
        <v>0</v>
      </c>
      <c r="X1494">
        <v>555983849</v>
      </c>
      <c r="Y1494">
        <v>1.5E-3</v>
      </c>
      <c r="AA1494">
        <v>106970.12</v>
      </c>
      <c r="AB1494">
        <v>0</v>
      </c>
      <c r="AC1494">
        <v>0</v>
      </c>
      <c r="AD1494">
        <v>0</v>
      </c>
      <c r="AE1494">
        <v>32123.16</v>
      </c>
      <c r="AF1494">
        <v>0</v>
      </c>
      <c r="AG1494">
        <v>0</v>
      </c>
      <c r="AH1494">
        <v>0</v>
      </c>
      <c r="AI1494">
        <v>3.33</v>
      </c>
      <c r="AJ1494">
        <v>1</v>
      </c>
      <c r="AK1494">
        <v>1</v>
      </c>
      <c r="AL1494">
        <v>1</v>
      </c>
      <c r="AN1494">
        <v>0</v>
      </c>
      <c r="AO1494">
        <v>1</v>
      </c>
      <c r="AP1494">
        <v>0</v>
      </c>
      <c r="AQ1494">
        <v>0</v>
      </c>
      <c r="AR1494">
        <v>0</v>
      </c>
      <c r="AS1494" t="s">
        <v>3</v>
      </c>
      <c r="AT1494">
        <v>1.5E-3</v>
      </c>
      <c r="AU1494" t="s">
        <v>3</v>
      </c>
      <c r="AV1494">
        <v>0</v>
      </c>
      <c r="AW1494">
        <v>2</v>
      </c>
      <c r="AX1494">
        <v>33622156</v>
      </c>
      <c r="AY1494">
        <v>1</v>
      </c>
      <c r="AZ1494">
        <v>0</v>
      </c>
      <c r="BA1494">
        <v>1480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X1494">
        <f>Y1494*Source!I1626</f>
        <v>1.2899999999999999E-3</v>
      </c>
      <c r="CY1494">
        <f t="shared" si="136"/>
        <v>106970.12</v>
      </c>
      <c r="CZ1494">
        <f t="shared" si="137"/>
        <v>32123.16</v>
      </c>
      <c r="DA1494">
        <f t="shared" si="138"/>
        <v>3.33</v>
      </c>
      <c r="DB1494">
        <f t="shared" si="134"/>
        <v>48.18</v>
      </c>
      <c r="DC1494">
        <f t="shared" si="135"/>
        <v>0</v>
      </c>
    </row>
    <row r="1495" spans="1:107">
      <c r="A1495">
        <f>ROW(Source!A1626)</f>
        <v>1626</v>
      </c>
      <c r="B1495">
        <v>33525518</v>
      </c>
      <c r="C1495">
        <v>33622141</v>
      </c>
      <c r="D1495">
        <v>29109354</v>
      </c>
      <c r="E1495">
        <v>1</v>
      </c>
      <c r="F1495">
        <v>1</v>
      </c>
      <c r="G1495">
        <v>1</v>
      </c>
      <c r="H1495">
        <v>3</v>
      </c>
      <c r="I1495" t="s">
        <v>493</v>
      </c>
      <c r="J1495" t="s">
        <v>495</v>
      </c>
      <c r="K1495" t="s">
        <v>494</v>
      </c>
      <c r="L1495">
        <v>1346</v>
      </c>
      <c r="N1495">
        <v>1009</v>
      </c>
      <c r="O1495" t="s">
        <v>191</v>
      </c>
      <c r="P1495" t="s">
        <v>191</v>
      </c>
      <c r="Q1495">
        <v>1</v>
      </c>
      <c r="W1495">
        <v>0</v>
      </c>
      <c r="X1495">
        <v>-882693383</v>
      </c>
      <c r="Y1495">
        <v>10.3</v>
      </c>
      <c r="AA1495">
        <v>60.74</v>
      </c>
      <c r="AB1495">
        <v>0</v>
      </c>
      <c r="AC1495">
        <v>0</v>
      </c>
      <c r="AD1495">
        <v>0</v>
      </c>
      <c r="AE1495">
        <v>46.72</v>
      </c>
      <c r="AF1495">
        <v>0</v>
      </c>
      <c r="AG1495">
        <v>0</v>
      </c>
      <c r="AH1495">
        <v>0</v>
      </c>
      <c r="AI1495">
        <v>1.3</v>
      </c>
      <c r="AJ1495">
        <v>1</v>
      </c>
      <c r="AK1495">
        <v>1</v>
      </c>
      <c r="AL1495">
        <v>1</v>
      </c>
      <c r="AN1495">
        <v>0</v>
      </c>
      <c r="AO1495">
        <v>1</v>
      </c>
      <c r="AP1495">
        <v>0</v>
      </c>
      <c r="AQ1495">
        <v>0</v>
      </c>
      <c r="AR1495">
        <v>0</v>
      </c>
      <c r="AS1495" t="s">
        <v>3</v>
      </c>
      <c r="AT1495">
        <v>10.3</v>
      </c>
      <c r="AU1495" t="s">
        <v>3</v>
      </c>
      <c r="AV1495">
        <v>0</v>
      </c>
      <c r="AW1495">
        <v>2</v>
      </c>
      <c r="AX1495">
        <v>33622157</v>
      </c>
      <c r="AY1495">
        <v>1</v>
      </c>
      <c r="AZ1495">
        <v>0</v>
      </c>
      <c r="BA1495">
        <v>1481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X1495">
        <f>Y1495*Source!I1626</f>
        <v>8.8580000000000005</v>
      </c>
      <c r="CY1495">
        <f t="shared" si="136"/>
        <v>60.74</v>
      </c>
      <c r="CZ1495">
        <f t="shared" si="137"/>
        <v>46.72</v>
      </c>
      <c r="DA1495">
        <f t="shared" si="138"/>
        <v>1.3</v>
      </c>
      <c r="DB1495">
        <f t="shared" si="134"/>
        <v>481.22</v>
      </c>
      <c r="DC1495">
        <f t="shared" si="135"/>
        <v>0</v>
      </c>
    </row>
    <row r="1496" spans="1:107">
      <c r="A1496">
        <f>ROW(Source!A1626)</f>
        <v>1626</v>
      </c>
      <c r="B1496">
        <v>33525518</v>
      </c>
      <c r="C1496">
        <v>33622141</v>
      </c>
      <c r="D1496">
        <v>29109414</v>
      </c>
      <c r="E1496">
        <v>1</v>
      </c>
      <c r="F1496">
        <v>1</v>
      </c>
      <c r="G1496">
        <v>1</v>
      </c>
      <c r="H1496">
        <v>3</v>
      </c>
      <c r="I1496" t="s">
        <v>489</v>
      </c>
      <c r="J1496" t="s">
        <v>491</v>
      </c>
      <c r="K1496" t="s">
        <v>490</v>
      </c>
      <c r="L1496">
        <v>1346</v>
      </c>
      <c r="N1496">
        <v>1009</v>
      </c>
      <c r="O1496" t="s">
        <v>191</v>
      </c>
      <c r="P1496" t="s">
        <v>191</v>
      </c>
      <c r="Q1496">
        <v>1</v>
      </c>
      <c r="W1496">
        <v>0</v>
      </c>
      <c r="X1496">
        <v>1092262719</v>
      </c>
      <c r="Y1496">
        <v>360.5</v>
      </c>
      <c r="AA1496">
        <v>9.8800000000000008</v>
      </c>
      <c r="AB1496">
        <v>0</v>
      </c>
      <c r="AC1496">
        <v>0</v>
      </c>
      <c r="AD1496">
        <v>0</v>
      </c>
      <c r="AE1496">
        <v>1.58</v>
      </c>
      <c r="AF1496">
        <v>0</v>
      </c>
      <c r="AG1496">
        <v>0</v>
      </c>
      <c r="AH1496">
        <v>0</v>
      </c>
      <c r="AI1496">
        <v>6.25</v>
      </c>
      <c r="AJ1496">
        <v>1</v>
      </c>
      <c r="AK1496">
        <v>1</v>
      </c>
      <c r="AL1496">
        <v>1</v>
      </c>
      <c r="AN1496">
        <v>0</v>
      </c>
      <c r="AO1496">
        <v>1</v>
      </c>
      <c r="AP1496">
        <v>0</v>
      </c>
      <c r="AQ1496">
        <v>0</v>
      </c>
      <c r="AR1496">
        <v>0</v>
      </c>
      <c r="AS1496" t="s">
        <v>3</v>
      </c>
      <c r="AT1496">
        <v>360.5</v>
      </c>
      <c r="AU1496" t="s">
        <v>3</v>
      </c>
      <c r="AV1496">
        <v>0</v>
      </c>
      <c r="AW1496">
        <v>2</v>
      </c>
      <c r="AX1496">
        <v>33622158</v>
      </c>
      <c r="AY1496">
        <v>1</v>
      </c>
      <c r="AZ1496">
        <v>0</v>
      </c>
      <c r="BA1496">
        <v>1482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X1496">
        <f>Y1496*Source!I1626</f>
        <v>310.02999999999997</v>
      </c>
      <c r="CY1496">
        <f t="shared" si="136"/>
        <v>9.8800000000000008</v>
      </c>
      <c r="CZ1496">
        <f t="shared" si="137"/>
        <v>1.58</v>
      </c>
      <c r="DA1496">
        <f t="shared" si="138"/>
        <v>6.25</v>
      </c>
      <c r="DB1496">
        <f t="shared" si="134"/>
        <v>569.59</v>
      </c>
      <c r="DC1496">
        <f t="shared" si="135"/>
        <v>0</v>
      </c>
    </row>
    <row r="1497" spans="1:107">
      <c r="A1497">
        <f>ROW(Source!A1626)</f>
        <v>1626</v>
      </c>
      <c r="B1497">
        <v>33525518</v>
      </c>
      <c r="C1497">
        <v>33622141</v>
      </c>
      <c r="D1497">
        <v>29109782</v>
      </c>
      <c r="E1497">
        <v>1</v>
      </c>
      <c r="F1497">
        <v>1</v>
      </c>
      <c r="G1497">
        <v>1</v>
      </c>
      <c r="H1497">
        <v>3</v>
      </c>
      <c r="I1497" t="s">
        <v>684</v>
      </c>
      <c r="J1497" t="s">
        <v>685</v>
      </c>
      <c r="K1497" t="s">
        <v>686</v>
      </c>
      <c r="L1497">
        <v>1346</v>
      </c>
      <c r="N1497">
        <v>1009</v>
      </c>
      <c r="O1497" t="s">
        <v>191</v>
      </c>
      <c r="P1497" t="s">
        <v>191</v>
      </c>
      <c r="Q1497">
        <v>1</v>
      </c>
      <c r="W1497">
        <v>0</v>
      </c>
      <c r="X1497">
        <v>-71279152</v>
      </c>
      <c r="Y1497">
        <v>31</v>
      </c>
      <c r="AA1497">
        <v>16.309999999999999</v>
      </c>
      <c r="AB1497">
        <v>0</v>
      </c>
      <c r="AC1497">
        <v>0</v>
      </c>
      <c r="AD1497">
        <v>0</v>
      </c>
      <c r="AE1497">
        <v>4.3600000000000003</v>
      </c>
      <c r="AF1497">
        <v>0</v>
      </c>
      <c r="AG1497">
        <v>0</v>
      </c>
      <c r="AH1497">
        <v>0</v>
      </c>
      <c r="AI1497">
        <v>3.74</v>
      </c>
      <c r="AJ1497">
        <v>1</v>
      </c>
      <c r="AK1497">
        <v>1</v>
      </c>
      <c r="AL1497">
        <v>1</v>
      </c>
      <c r="AN1497">
        <v>0</v>
      </c>
      <c r="AO1497">
        <v>1</v>
      </c>
      <c r="AP1497">
        <v>0</v>
      </c>
      <c r="AQ1497">
        <v>0</v>
      </c>
      <c r="AR1497">
        <v>0</v>
      </c>
      <c r="AS1497" t="s">
        <v>3</v>
      </c>
      <c r="AT1497">
        <v>31</v>
      </c>
      <c r="AU1497" t="s">
        <v>3</v>
      </c>
      <c r="AV1497">
        <v>0</v>
      </c>
      <c r="AW1497">
        <v>2</v>
      </c>
      <c r="AX1497">
        <v>33622159</v>
      </c>
      <c r="AY1497">
        <v>1</v>
      </c>
      <c r="AZ1497">
        <v>0</v>
      </c>
      <c r="BA1497">
        <v>1483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X1497">
        <f>Y1497*Source!I1626</f>
        <v>26.66</v>
      </c>
      <c r="CY1497">
        <f t="shared" si="136"/>
        <v>16.309999999999999</v>
      </c>
      <c r="CZ1497">
        <f t="shared" si="137"/>
        <v>4.3600000000000003</v>
      </c>
      <c r="DA1497">
        <f t="shared" si="138"/>
        <v>3.74</v>
      </c>
      <c r="DB1497">
        <f t="shared" si="134"/>
        <v>135.16</v>
      </c>
      <c r="DC1497">
        <f t="shared" si="135"/>
        <v>0</v>
      </c>
    </row>
    <row r="1498" spans="1:107">
      <c r="A1498">
        <f>ROW(Source!A1626)</f>
        <v>1626</v>
      </c>
      <c r="B1498">
        <v>33525518</v>
      </c>
      <c r="C1498">
        <v>33622141</v>
      </c>
      <c r="D1498">
        <v>29111455</v>
      </c>
      <c r="E1498">
        <v>1</v>
      </c>
      <c r="F1498">
        <v>1</v>
      </c>
      <c r="G1498">
        <v>1</v>
      </c>
      <c r="H1498">
        <v>3</v>
      </c>
      <c r="I1498" t="s">
        <v>690</v>
      </c>
      <c r="J1498" t="s">
        <v>691</v>
      </c>
      <c r="K1498" t="s">
        <v>692</v>
      </c>
      <c r="L1498">
        <v>1327</v>
      </c>
      <c r="N1498">
        <v>1005</v>
      </c>
      <c r="O1498" t="s">
        <v>184</v>
      </c>
      <c r="P1498" t="s">
        <v>184</v>
      </c>
      <c r="Q1498">
        <v>1</v>
      </c>
      <c r="W1498">
        <v>0</v>
      </c>
      <c r="X1498">
        <v>-1126346608</v>
      </c>
      <c r="Y1498">
        <v>103</v>
      </c>
      <c r="AA1498">
        <v>78.010000000000005</v>
      </c>
      <c r="AB1498">
        <v>0</v>
      </c>
      <c r="AC1498">
        <v>0</v>
      </c>
      <c r="AD1498">
        <v>0</v>
      </c>
      <c r="AE1498">
        <v>15.06</v>
      </c>
      <c r="AF1498">
        <v>0</v>
      </c>
      <c r="AG1498">
        <v>0</v>
      </c>
      <c r="AH1498">
        <v>0</v>
      </c>
      <c r="AI1498">
        <v>5.18</v>
      </c>
      <c r="AJ1498">
        <v>1</v>
      </c>
      <c r="AK1498">
        <v>1</v>
      </c>
      <c r="AL1498">
        <v>1</v>
      </c>
      <c r="AN1498">
        <v>0</v>
      </c>
      <c r="AO1498">
        <v>1</v>
      </c>
      <c r="AP1498">
        <v>0</v>
      </c>
      <c r="AQ1498">
        <v>0</v>
      </c>
      <c r="AR1498">
        <v>0</v>
      </c>
      <c r="AS1498" t="s">
        <v>3</v>
      </c>
      <c r="AT1498">
        <v>103</v>
      </c>
      <c r="AU1498" t="s">
        <v>3</v>
      </c>
      <c r="AV1498">
        <v>0</v>
      </c>
      <c r="AW1498">
        <v>2</v>
      </c>
      <c r="AX1498">
        <v>33622160</v>
      </c>
      <c r="AY1498">
        <v>1</v>
      </c>
      <c r="AZ1498">
        <v>0</v>
      </c>
      <c r="BA1498">
        <v>1484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X1498">
        <f>Y1498*Source!I1626</f>
        <v>88.58</v>
      </c>
      <c r="CY1498">
        <f t="shared" si="136"/>
        <v>78.010000000000005</v>
      </c>
      <c r="CZ1498">
        <f t="shared" si="137"/>
        <v>15.06</v>
      </c>
      <c r="DA1498">
        <f t="shared" si="138"/>
        <v>5.18</v>
      </c>
      <c r="DB1498">
        <f t="shared" si="134"/>
        <v>1551.18</v>
      </c>
      <c r="DC1498">
        <f t="shared" si="135"/>
        <v>0</v>
      </c>
    </row>
    <row r="1499" spans="1:107">
      <c r="A1499">
        <f>ROW(Source!A1626)</f>
        <v>1626</v>
      </c>
      <c r="B1499">
        <v>33525518</v>
      </c>
      <c r="C1499">
        <v>33622141</v>
      </c>
      <c r="D1499">
        <v>29110744</v>
      </c>
      <c r="E1499">
        <v>1</v>
      </c>
      <c r="F1499">
        <v>1</v>
      </c>
      <c r="G1499">
        <v>1</v>
      </c>
      <c r="H1499">
        <v>3</v>
      </c>
      <c r="I1499" t="s">
        <v>812</v>
      </c>
      <c r="J1499" t="s">
        <v>813</v>
      </c>
      <c r="K1499" t="s">
        <v>814</v>
      </c>
      <c r="L1499">
        <v>1308</v>
      </c>
      <c r="N1499">
        <v>1003</v>
      </c>
      <c r="O1499" t="s">
        <v>155</v>
      </c>
      <c r="P1499" t="s">
        <v>155</v>
      </c>
      <c r="Q1499">
        <v>100</v>
      </c>
      <c r="W1499">
        <v>0</v>
      </c>
      <c r="X1499">
        <v>1968334534</v>
      </c>
      <c r="Y1499">
        <v>0.76</v>
      </c>
      <c r="AA1499">
        <v>122.33</v>
      </c>
      <c r="AB1499">
        <v>0</v>
      </c>
      <c r="AC1499">
        <v>0</v>
      </c>
      <c r="AD1499">
        <v>0</v>
      </c>
      <c r="AE1499">
        <v>36.299999999999997</v>
      </c>
      <c r="AF1499">
        <v>0</v>
      </c>
      <c r="AG1499">
        <v>0</v>
      </c>
      <c r="AH1499">
        <v>0</v>
      </c>
      <c r="AI1499">
        <v>3.37</v>
      </c>
      <c r="AJ1499">
        <v>1</v>
      </c>
      <c r="AK1499">
        <v>1</v>
      </c>
      <c r="AL1499">
        <v>1</v>
      </c>
      <c r="AN1499">
        <v>0</v>
      </c>
      <c r="AO1499">
        <v>1</v>
      </c>
      <c r="AP1499">
        <v>0</v>
      </c>
      <c r="AQ1499">
        <v>0</v>
      </c>
      <c r="AR1499">
        <v>0</v>
      </c>
      <c r="AS1499" t="s">
        <v>3</v>
      </c>
      <c r="AT1499">
        <v>0.76</v>
      </c>
      <c r="AU1499" t="s">
        <v>3</v>
      </c>
      <c r="AV1499">
        <v>0</v>
      </c>
      <c r="AW1499">
        <v>2</v>
      </c>
      <c r="AX1499">
        <v>33622161</v>
      </c>
      <c r="AY1499">
        <v>1</v>
      </c>
      <c r="AZ1499">
        <v>0</v>
      </c>
      <c r="BA1499">
        <v>1485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X1499">
        <f>Y1499*Source!I1626</f>
        <v>0.65359999999999996</v>
      </c>
      <c r="CY1499">
        <f t="shared" si="136"/>
        <v>122.33</v>
      </c>
      <c r="CZ1499">
        <f t="shared" si="137"/>
        <v>36.299999999999997</v>
      </c>
      <c r="DA1499">
        <f t="shared" si="138"/>
        <v>3.37</v>
      </c>
      <c r="DB1499">
        <f t="shared" si="134"/>
        <v>27.59</v>
      </c>
      <c r="DC1499">
        <f t="shared" si="135"/>
        <v>0</v>
      </c>
    </row>
    <row r="1500" spans="1:107">
      <c r="A1500">
        <f>ROW(Source!A1627)</f>
        <v>1627</v>
      </c>
      <c r="B1500">
        <v>33525518</v>
      </c>
      <c r="C1500">
        <v>33622122</v>
      </c>
      <c r="D1500">
        <v>18410572</v>
      </c>
      <c r="E1500">
        <v>1</v>
      </c>
      <c r="F1500">
        <v>1</v>
      </c>
      <c r="G1500">
        <v>1</v>
      </c>
      <c r="H1500">
        <v>1</v>
      </c>
      <c r="I1500" t="s">
        <v>793</v>
      </c>
      <c r="J1500" t="s">
        <v>3</v>
      </c>
      <c r="K1500" t="s">
        <v>794</v>
      </c>
      <c r="L1500">
        <v>1369</v>
      </c>
      <c r="N1500">
        <v>1013</v>
      </c>
      <c r="O1500" t="s">
        <v>579</v>
      </c>
      <c r="P1500" t="s">
        <v>579</v>
      </c>
      <c r="Q1500">
        <v>1</v>
      </c>
      <c r="W1500">
        <v>0</v>
      </c>
      <c r="X1500">
        <v>-546915240</v>
      </c>
      <c r="Y1500">
        <v>43.56</v>
      </c>
      <c r="AA1500">
        <v>0</v>
      </c>
      <c r="AB1500">
        <v>0</v>
      </c>
      <c r="AC1500">
        <v>0</v>
      </c>
      <c r="AD1500">
        <v>248.48</v>
      </c>
      <c r="AE1500">
        <v>0</v>
      </c>
      <c r="AF1500">
        <v>0</v>
      </c>
      <c r="AG1500">
        <v>0</v>
      </c>
      <c r="AH1500">
        <v>248.48</v>
      </c>
      <c r="AI1500">
        <v>1</v>
      </c>
      <c r="AJ1500">
        <v>1</v>
      </c>
      <c r="AK1500">
        <v>1</v>
      </c>
      <c r="AL1500">
        <v>1</v>
      </c>
      <c r="AN1500">
        <v>0</v>
      </c>
      <c r="AO1500">
        <v>1</v>
      </c>
      <c r="AP1500">
        <v>0</v>
      </c>
      <c r="AQ1500">
        <v>0</v>
      </c>
      <c r="AR1500">
        <v>0</v>
      </c>
      <c r="AS1500" t="s">
        <v>3</v>
      </c>
      <c r="AT1500">
        <v>43.56</v>
      </c>
      <c r="AU1500" t="s">
        <v>3</v>
      </c>
      <c r="AV1500">
        <v>1</v>
      </c>
      <c r="AW1500">
        <v>2</v>
      </c>
      <c r="AX1500">
        <v>33622132</v>
      </c>
      <c r="AY1500">
        <v>1</v>
      </c>
      <c r="AZ1500">
        <v>0</v>
      </c>
      <c r="BA1500">
        <v>1486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X1500">
        <f>Y1500*Source!I1627</f>
        <v>37.461600000000004</v>
      </c>
      <c r="CY1500">
        <f>AD1500</f>
        <v>248.48</v>
      </c>
      <c r="CZ1500">
        <f>AH1500</f>
        <v>248.48</v>
      </c>
      <c r="DA1500">
        <f>AL1500</f>
        <v>1</v>
      </c>
      <c r="DB1500">
        <f t="shared" si="134"/>
        <v>10823.79</v>
      </c>
      <c r="DC1500">
        <f t="shared" si="135"/>
        <v>0</v>
      </c>
    </row>
    <row r="1501" spans="1:107">
      <c r="A1501">
        <f>ROW(Source!A1627)</f>
        <v>1627</v>
      </c>
      <c r="B1501">
        <v>33525518</v>
      </c>
      <c r="C1501">
        <v>33622122</v>
      </c>
      <c r="D1501">
        <v>121548</v>
      </c>
      <c r="E1501">
        <v>1</v>
      </c>
      <c r="F1501">
        <v>1</v>
      </c>
      <c r="G1501">
        <v>1</v>
      </c>
      <c r="H1501">
        <v>1</v>
      </c>
      <c r="I1501" t="s">
        <v>30</v>
      </c>
      <c r="J1501" t="s">
        <v>3</v>
      </c>
      <c r="K1501" t="s">
        <v>580</v>
      </c>
      <c r="L1501">
        <v>608254</v>
      </c>
      <c r="N1501">
        <v>1013</v>
      </c>
      <c r="O1501" t="s">
        <v>581</v>
      </c>
      <c r="P1501" t="s">
        <v>581</v>
      </c>
      <c r="Q1501">
        <v>1</v>
      </c>
      <c r="W1501">
        <v>0</v>
      </c>
      <c r="X1501">
        <v>-185737400</v>
      </c>
      <c r="Y1501">
        <v>0.02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1</v>
      </c>
      <c r="AJ1501">
        <v>1</v>
      </c>
      <c r="AK1501">
        <v>1</v>
      </c>
      <c r="AL1501">
        <v>1</v>
      </c>
      <c r="AN1501">
        <v>0</v>
      </c>
      <c r="AO1501">
        <v>1</v>
      </c>
      <c r="AP1501">
        <v>0</v>
      </c>
      <c r="AQ1501">
        <v>0</v>
      </c>
      <c r="AR1501">
        <v>0</v>
      </c>
      <c r="AS1501" t="s">
        <v>3</v>
      </c>
      <c r="AT1501">
        <v>0.02</v>
      </c>
      <c r="AU1501" t="s">
        <v>3</v>
      </c>
      <c r="AV1501">
        <v>2</v>
      </c>
      <c r="AW1501">
        <v>2</v>
      </c>
      <c r="AX1501">
        <v>33622133</v>
      </c>
      <c r="AY1501">
        <v>1</v>
      </c>
      <c r="AZ1501">
        <v>0</v>
      </c>
      <c r="BA1501">
        <v>1487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X1501">
        <f>Y1501*Source!I1627</f>
        <v>1.72E-2</v>
      </c>
      <c r="CY1501">
        <f>AD1501</f>
        <v>0</v>
      </c>
      <c r="CZ1501">
        <f>AH1501</f>
        <v>0</v>
      </c>
      <c r="DA1501">
        <f>AL1501</f>
        <v>1</v>
      </c>
      <c r="DB1501">
        <f t="shared" si="134"/>
        <v>0</v>
      </c>
      <c r="DC1501">
        <f t="shared" si="135"/>
        <v>0</v>
      </c>
    </row>
    <row r="1502" spans="1:107">
      <c r="A1502">
        <f>ROW(Source!A1627)</f>
        <v>1627</v>
      </c>
      <c r="B1502">
        <v>33525518</v>
      </c>
      <c r="C1502">
        <v>33622122</v>
      </c>
      <c r="D1502">
        <v>29172554</v>
      </c>
      <c r="E1502">
        <v>1</v>
      </c>
      <c r="F1502">
        <v>1</v>
      </c>
      <c r="G1502">
        <v>1</v>
      </c>
      <c r="H1502">
        <v>2</v>
      </c>
      <c r="I1502" t="s">
        <v>752</v>
      </c>
      <c r="J1502" t="s">
        <v>798</v>
      </c>
      <c r="K1502" t="s">
        <v>754</v>
      </c>
      <c r="L1502">
        <v>1368</v>
      </c>
      <c r="N1502">
        <v>1011</v>
      </c>
      <c r="O1502" t="s">
        <v>585</v>
      </c>
      <c r="P1502" t="s">
        <v>585</v>
      </c>
      <c r="Q1502">
        <v>1</v>
      </c>
      <c r="W1502">
        <v>0</v>
      </c>
      <c r="X1502">
        <v>-227040401</v>
      </c>
      <c r="Y1502">
        <v>0.02</v>
      </c>
      <c r="AA1502">
        <v>0</v>
      </c>
      <c r="AB1502">
        <v>411.3</v>
      </c>
      <c r="AC1502">
        <v>367.72</v>
      </c>
      <c r="AD1502">
        <v>0</v>
      </c>
      <c r="AE1502">
        <v>0</v>
      </c>
      <c r="AF1502">
        <v>27.66</v>
      </c>
      <c r="AG1502">
        <v>11.6</v>
      </c>
      <c r="AH1502">
        <v>0</v>
      </c>
      <c r="AI1502">
        <v>1</v>
      </c>
      <c r="AJ1502">
        <v>14.87</v>
      </c>
      <c r="AK1502">
        <v>31.7</v>
      </c>
      <c r="AL1502">
        <v>1</v>
      </c>
      <c r="AN1502">
        <v>0</v>
      </c>
      <c r="AO1502">
        <v>1</v>
      </c>
      <c r="AP1502">
        <v>0</v>
      </c>
      <c r="AQ1502">
        <v>0</v>
      </c>
      <c r="AR1502">
        <v>0</v>
      </c>
      <c r="AS1502" t="s">
        <v>3</v>
      </c>
      <c r="AT1502">
        <v>0.02</v>
      </c>
      <c r="AU1502" t="s">
        <v>3</v>
      </c>
      <c r="AV1502">
        <v>0</v>
      </c>
      <c r="AW1502">
        <v>2</v>
      </c>
      <c r="AX1502">
        <v>33622134</v>
      </c>
      <c r="AY1502">
        <v>1</v>
      </c>
      <c r="AZ1502">
        <v>0</v>
      </c>
      <c r="BA1502">
        <v>1488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X1502">
        <f>Y1502*Source!I1627</f>
        <v>1.72E-2</v>
      </c>
      <c r="CY1502">
        <f>AB1502</f>
        <v>411.3</v>
      </c>
      <c r="CZ1502">
        <f>AF1502</f>
        <v>27.66</v>
      </c>
      <c r="DA1502">
        <f>AJ1502</f>
        <v>14.87</v>
      </c>
      <c r="DB1502">
        <f t="shared" si="134"/>
        <v>0.55000000000000004</v>
      </c>
      <c r="DC1502">
        <f t="shared" si="135"/>
        <v>0.23</v>
      </c>
    </row>
    <row r="1503" spans="1:107">
      <c r="A1503">
        <f>ROW(Source!A1627)</f>
        <v>1627</v>
      </c>
      <c r="B1503">
        <v>33525518</v>
      </c>
      <c r="C1503">
        <v>33622122</v>
      </c>
      <c r="D1503">
        <v>29174913</v>
      </c>
      <c r="E1503">
        <v>1</v>
      </c>
      <c r="F1503">
        <v>1</v>
      </c>
      <c r="G1503">
        <v>1</v>
      </c>
      <c r="H1503">
        <v>2</v>
      </c>
      <c r="I1503" t="s">
        <v>606</v>
      </c>
      <c r="J1503" t="s">
        <v>607</v>
      </c>
      <c r="K1503" t="s">
        <v>608</v>
      </c>
      <c r="L1503">
        <v>1368</v>
      </c>
      <c r="N1503">
        <v>1011</v>
      </c>
      <c r="O1503" t="s">
        <v>585</v>
      </c>
      <c r="P1503" t="s">
        <v>585</v>
      </c>
      <c r="Q1503">
        <v>1</v>
      </c>
      <c r="W1503">
        <v>0</v>
      </c>
      <c r="X1503">
        <v>458544584</v>
      </c>
      <c r="Y1503">
        <v>0.15</v>
      </c>
      <c r="AA1503">
        <v>0</v>
      </c>
      <c r="AB1503">
        <v>908.31</v>
      </c>
      <c r="AC1503">
        <v>367.72</v>
      </c>
      <c r="AD1503">
        <v>0</v>
      </c>
      <c r="AE1503">
        <v>0</v>
      </c>
      <c r="AF1503">
        <v>87.17</v>
      </c>
      <c r="AG1503">
        <v>11.6</v>
      </c>
      <c r="AH1503">
        <v>0</v>
      </c>
      <c r="AI1503">
        <v>1</v>
      </c>
      <c r="AJ1503">
        <v>10.42</v>
      </c>
      <c r="AK1503">
        <v>31.7</v>
      </c>
      <c r="AL1503">
        <v>1</v>
      </c>
      <c r="AN1503">
        <v>0</v>
      </c>
      <c r="AO1503">
        <v>1</v>
      </c>
      <c r="AP1503">
        <v>0</v>
      </c>
      <c r="AQ1503">
        <v>0</v>
      </c>
      <c r="AR1503">
        <v>0</v>
      </c>
      <c r="AS1503" t="s">
        <v>3</v>
      </c>
      <c r="AT1503">
        <v>0.15</v>
      </c>
      <c r="AU1503" t="s">
        <v>3</v>
      </c>
      <c r="AV1503">
        <v>0</v>
      </c>
      <c r="AW1503">
        <v>2</v>
      </c>
      <c r="AX1503">
        <v>33622135</v>
      </c>
      <c r="AY1503">
        <v>1</v>
      </c>
      <c r="AZ1503">
        <v>0</v>
      </c>
      <c r="BA1503">
        <v>1489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X1503">
        <f>Y1503*Source!I1627</f>
        <v>0.129</v>
      </c>
      <c r="CY1503">
        <f>AB1503</f>
        <v>908.31</v>
      </c>
      <c r="CZ1503">
        <f>AF1503</f>
        <v>87.17</v>
      </c>
      <c r="DA1503">
        <f>AJ1503</f>
        <v>10.42</v>
      </c>
      <c r="DB1503">
        <f t="shared" si="134"/>
        <v>13.08</v>
      </c>
      <c r="DC1503">
        <f t="shared" si="135"/>
        <v>1.74</v>
      </c>
    </row>
    <row r="1504" spans="1:107">
      <c r="A1504">
        <f>ROW(Source!A1627)</f>
        <v>1627</v>
      </c>
      <c r="B1504">
        <v>33525518</v>
      </c>
      <c r="C1504">
        <v>33622122</v>
      </c>
      <c r="D1504">
        <v>0</v>
      </c>
      <c r="E1504">
        <v>0</v>
      </c>
      <c r="F1504">
        <v>1</v>
      </c>
      <c r="G1504">
        <v>1</v>
      </c>
      <c r="H1504">
        <v>3</v>
      </c>
      <c r="I1504" t="s">
        <v>3</v>
      </c>
      <c r="J1504" t="s">
        <v>3</v>
      </c>
      <c r="K1504" t="s">
        <v>3</v>
      </c>
      <c r="L1504">
        <v>0</v>
      </c>
      <c r="W1504">
        <v>0</v>
      </c>
      <c r="X1504">
        <v>1218112172</v>
      </c>
      <c r="Y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1</v>
      </c>
      <c r="AJ1504">
        <v>1</v>
      </c>
      <c r="AK1504">
        <v>1</v>
      </c>
      <c r="AL1504">
        <v>1</v>
      </c>
      <c r="AN1504">
        <v>0</v>
      </c>
      <c r="AO1504">
        <v>0</v>
      </c>
      <c r="AP1504">
        <v>2</v>
      </c>
      <c r="AQ1504">
        <v>0</v>
      </c>
      <c r="AR1504">
        <v>0</v>
      </c>
      <c r="AS1504" t="s">
        <v>3</v>
      </c>
      <c r="AT1504">
        <v>0</v>
      </c>
      <c r="AU1504" t="s">
        <v>3</v>
      </c>
      <c r="AV1504">
        <v>0</v>
      </c>
      <c r="AW1504">
        <v>1</v>
      </c>
      <c r="AX1504">
        <v>-1</v>
      </c>
      <c r="AY1504">
        <v>0</v>
      </c>
      <c r="AZ1504">
        <v>0</v>
      </c>
      <c r="BA1504" t="s">
        <v>3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X1504">
        <f>Y1504*Source!I1627</f>
        <v>0</v>
      </c>
      <c r="CY1504">
        <f t="shared" ref="CY1504:CY1509" si="139">AA1504</f>
        <v>0</v>
      </c>
      <c r="CZ1504">
        <f t="shared" ref="CZ1504:CZ1509" si="140">AE1504</f>
        <v>0</v>
      </c>
      <c r="DA1504">
        <f t="shared" ref="DA1504:DA1509" si="141">AI1504</f>
        <v>1</v>
      </c>
      <c r="DB1504">
        <f t="shared" si="134"/>
        <v>0</v>
      </c>
      <c r="DC1504">
        <f t="shared" si="135"/>
        <v>0</v>
      </c>
    </row>
    <row r="1505" spans="1:107">
      <c r="A1505">
        <f>ROW(Source!A1627)</f>
        <v>1627</v>
      </c>
      <c r="B1505">
        <v>33525518</v>
      </c>
      <c r="C1505">
        <v>33622122</v>
      </c>
      <c r="D1505">
        <v>29107779</v>
      </c>
      <c r="E1505">
        <v>1</v>
      </c>
      <c r="F1505">
        <v>1</v>
      </c>
      <c r="G1505">
        <v>1</v>
      </c>
      <c r="H1505">
        <v>3</v>
      </c>
      <c r="I1505" t="s">
        <v>746</v>
      </c>
      <c r="J1505" t="s">
        <v>747</v>
      </c>
      <c r="K1505" t="s">
        <v>748</v>
      </c>
      <c r="L1505">
        <v>1327</v>
      </c>
      <c r="N1505">
        <v>1005</v>
      </c>
      <c r="O1505" t="s">
        <v>184</v>
      </c>
      <c r="P1505" t="s">
        <v>184</v>
      </c>
      <c r="Q1505">
        <v>1</v>
      </c>
      <c r="W1505">
        <v>0</v>
      </c>
      <c r="X1505">
        <v>2125256490</v>
      </c>
      <c r="Y1505">
        <v>0.84</v>
      </c>
      <c r="AA1505">
        <v>203.19</v>
      </c>
      <c r="AB1505">
        <v>0</v>
      </c>
      <c r="AC1505">
        <v>0</v>
      </c>
      <c r="AD1505">
        <v>0</v>
      </c>
      <c r="AE1505">
        <v>72.31</v>
      </c>
      <c r="AF1505">
        <v>0</v>
      </c>
      <c r="AG1505">
        <v>0</v>
      </c>
      <c r="AH1505">
        <v>0</v>
      </c>
      <c r="AI1505">
        <v>2.81</v>
      </c>
      <c r="AJ1505">
        <v>1</v>
      </c>
      <c r="AK1505">
        <v>1</v>
      </c>
      <c r="AL1505">
        <v>1</v>
      </c>
      <c r="AN1505">
        <v>0</v>
      </c>
      <c r="AO1505">
        <v>1</v>
      </c>
      <c r="AP1505">
        <v>0</v>
      </c>
      <c r="AQ1505">
        <v>0</v>
      </c>
      <c r="AR1505">
        <v>0</v>
      </c>
      <c r="AS1505" t="s">
        <v>3</v>
      </c>
      <c r="AT1505">
        <v>0.84</v>
      </c>
      <c r="AU1505" t="s">
        <v>3</v>
      </c>
      <c r="AV1505">
        <v>0</v>
      </c>
      <c r="AW1505">
        <v>2</v>
      </c>
      <c r="AX1505">
        <v>33622136</v>
      </c>
      <c r="AY1505">
        <v>1</v>
      </c>
      <c r="AZ1505">
        <v>0</v>
      </c>
      <c r="BA1505">
        <v>1490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X1505">
        <f>Y1505*Source!I1627</f>
        <v>0.72239999999999993</v>
      </c>
      <c r="CY1505">
        <f t="shared" si="139"/>
        <v>203.19</v>
      </c>
      <c r="CZ1505">
        <f t="shared" si="140"/>
        <v>72.31</v>
      </c>
      <c r="DA1505">
        <f t="shared" si="141"/>
        <v>2.81</v>
      </c>
      <c r="DB1505">
        <f t="shared" si="134"/>
        <v>60.74</v>
      </c>
      <c r="DC1505">
        <f t="shared" si="135"/>
        <v>0</v>
      </c>
    </row>
    <row r="1506" spans="1:107">
      <c r="A1506">
        <f>ROW(Source!A1627)</f>
        <v>1627</v>
      </c>
      <c r="B1506">
        <v>33525518</v>
      </c>
      <c r="C1506">
        <v>33622122</v>
      </c>
      <c r="D1506">
        <v>29107800</v>
      </c>
      <c r="E1506">
        <v>1</v>
      </c>
      <c r="F1506">
        <v>1</v>
      </c>
      <c r="G1506">
        <v>1</v>
      </c>
      <c r="H1506">
        <v>3</v>
      </c>
      <c r="I1506" t="s">
        <v>620</v>
      </c>
      <c r="J1506" t="s">
        <v>621</v>
      </c>
      <c r="K1506" t="s">
        <v>622</v>
      </c>
      <c r="L1506">
        <v>1346</v>
      </c>
      <c r="N1506">
        <v>1009</v>
      </c>
      <c r="O1506" t="s">
        <v>191</v>
      </c>
      <c r="P1506" t="s">
        <v>191</v>
      </c>
      <c r="Q1506">
        <v>1</v>
      </c>
      <c r="W1506">
        <v>0</v>
      </c>
      <c r="X1506">
        <v>-1570619850</v>
      </c>
      <c r="Y1506">
        <v>0.31</v>
      </c>
      <c r="AA1506">
        <v>46.61</v>
      </c>
      <c r="AB1506">
        <v>0</v>
      </c>
      <c r="AC1506">
        <v>0</v>
      </c>
      <c r="AD1506">
        <v>0</v>
      </c>
      <c r="AE1506">
        <v>1.81</v>
      </c>
      <c r="AF1506">
        <v>0</v>
      </c>
      <c r="AG1506">
        <v>0</v>
      </c>
      <c r="AH1506">
        <v>0</v>
      </c>
      <c r="AI1506">
        <v>25.75</v>
      </c>
      <c r="AJ1506">
        <v>1</v>
      </c>
      <c r="AK1506">
        <v>1</v>
      </c>
      <c r="AL1506">
        <v>1</v>
      </c>
      <c r="AN1506">
        <v>0</v>
      </c>
      <c r="AO1506">
        <v>1</v>
      </c>
      <c r="AP1506">
        <v>0</v>
      </c>
      <c r="AQ1506">
        <v>0</v>
      </c>
      <c r="AR1506">
        <v>0</v>
      </c>
      <c r="AS1506" t="s">
        <v>3</v>
      </c>
      <c r="AT1506">
        <v>0.31</v>
      </c>
      <c r="AU1506" t="s">
        <v>3</v>
      </c>
      <c r="AV1506">
        <v>0</v>
      </c>
      <c r="AW1506">
        <v>2</v>
      </c>
      <c r="AX1506">
        <v>33622137</v>
      </c>
      <c r="AY1506">
        <v>1</v>
      </c>
      <c r="AZ1506">
        <v>0</v>
      </c>
      <c r="BA1506">
        <v>1491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X1506">
        <f>Y1506*Source!I1627</f>
        <v>0.2666</v>
      </c>
      <c r="CY1506">
        <f t="shared" si="139"/>
        <v>46.61</v>
      </c>
      <c r="CZ1506">
        <f t="shared" si="140"/>
        <v>1.81</v>
      </c>
      <c r="DA1506">
        <f t="shared" si="141"/>
        <v>25.75</v>
      </c>
      <c r="DB1506">
        <f t="shared" si="134"/>
        <v>0.56000000000000005</v>
      </c>
      <c r="DC1506">
        <f t="shared" si="135"/>
        <v>0</v>
      </c>
    </row>
    <row r="1507" spans="1:107">
      <c r="A1507">
        <f>ROW(Source!A1627)</f>
        <v>1627</v>
      </c>
      <c r="B1507">
        <v>33525518</v>
      </c>
      <c r="C1507">
        <v>33622122</v>
      </c>
      <c r="D1507">
        <v>29110233</v>
      </c>
      <c r="E1507">
        <v>1</v>
      </c>
      <c r="F1507">
        <v>1</v>
      </c>
      <c r="G1507">
        <v>1</v>
      </c>
      <c r="H1507">
        <v>3</v>
      </c>
      <c r="I1507" t="s">
        <v>757</v>
      </c>
      <c r="J1507" t="s">
        <v>799</v>
      </c>
      <c r="K1507" t="s">
        <v>759</v>
      </c>
      <c r="L1507">
        <v>1348</v>
      </c>
      <c r="N1507">
        <v>1009</v>
      </c>
      <c r="O1507" t="s">
        <v>28</v>
      </c>
      <c r="P1507" t="s">
        <v>28</v>
      </c>
      <c r="Q1507">
        <v>1000</v>
      </c>
      <c r="W1507">
        <v>0</v>
      </c>
      <c r="X1507">
        <v>-1155891062</v>
      </c>
      <c r="Y1507">
        <v>0.03</v>
      </c>
      <c r="AA1507">
        <v>43897.59</v>
      </c>
      <c r="AB1507">
        <v>0</v>
      </c>
      <c r="AC1507">
        <v>0</v>
      </c>
      <c r="AD1507">
        <v>0</v>
      </c>
      <c r="AE1507">
        <v>4615.9399999999996</v>
      </c>
      <c r="AF1507">
        <v>0</v>
      </c>
      <c r="AG1507">
        <v>0</v>
      </c>
      <c r="AH1507">
        <v>0</v>
      </c>
      <c r="AI1507">
        <v>9.51</v>
      </c>
      <c r="AJ1507">
        <v>1</v>
      </c>
      <c r="AK1507">
        <v>1</v>
      </c>
      <c r="AL1507">
        <v>1</v>
      </c>
      <c r="AN1507">
        <v>0</v>
      </c>
      <c r="AO1507">
        <v>1</v>
      </c>
      <c r="AP1507">
        <v>0</v>
      </c>
      <c r="AQ1507">
        <v>0</v>
      </c>
      <c r="AR1507">
        <v>0</v>
      </c>
      <c r="AS1507" t="s">
        <v>3</v>
      </c>
      <c r="AT1507">
        <v>0.03</v>
      </c>
      <c r="AU1507" t="s">
        <v>3</v>
      </c>
      <c r="AV1507">
        <v>0</v>
      </c>
      <c r="AW1507">
        <v>2</v>
      </c>
      <c r="AX1507">
        <v>33622138</v>
      </c>
      <c r="AY1507">
        <v>1</v>
      </c>
      <c r="AZ1507">
        <v>0</v>
      </c>
      <c r="BA1507">
        <v>1492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X1507">
        <f>Y1507*Source!I1627</f>
        <v>2.58E-2</v>
      </c>
      <c r="CY1507">
        <f t="shared" si="139"/>
        <v>43897.59</v>
      </c>
      <c r="CZ1507">
        <f t="shared" si="140"/>
        <v>4615.9399999999996</v>
      </c>
      <c r="DA1507">
        <f t="shared" si="141"/>
        <v>9.51</v>
      </c>
      <c r="DB1507">
        <f t="shared" si="134"/>
        <v>138.47999999999999</v>
      </c>
      <c r="DC1507">
        <f t="shared" si="135"/>
        <v>0</v>
      </c>
    </row>
    <row r="1508" spans="1:107">
      <c r="A1508">
        <f>ROW(Source!A1627)</f>
        <v>1627</v>
      </c>
      <c r="B1508">
        <v>33525518</v>
      </c>
      <c r="C1508">
        <v>33622122</v>
      </c>
      <c r="D1508">
        <v>29109784</v>
      </c>
      <c r="E1508">
        <v>1</v>
      </c>
      <c r="F1508">
        <v>1</v>
      </c>
      <c r="G1508">
        <v>1</v>
      </c>
      <c r="H1508">
        <v>3</v>
      </c>
      <c r="I1508" t="s">
        <v>760</v>
      </c>
      <c r="J1508" t="s">
        <v>800</v>
      </c>
      <c r="K1508" t="s">
        <v>762</v>
      </c>
      <c r="L1508">
        <v>1348</v>
      </c>
      <c r="N1508">
        <v>1009</v>
      </c>
      <c r="O1508" t="s">
        <v>28</v>
      </c>
      <c r="P1508" t="s">
        <v>28</v>
      </c>
      <c r="Q1508">
        <v>1000</v>
      </c>
      <c r="W1508">
        <v>0</v>
      </c>
      <c r="X1508">
        <v>-1841789987</v>
      </c>
      <c r="Y1508">
        <v>5.0999999999999997E-2</v>
      </c>
      <c r="AA1508">
        <v>47352.14</v>
      </c>
      <c r="AB1508">
        <v>0</v>
      </c>
      <c r="AC1508">
        <v>0</v>
      </c>
      <c r="AD1508">
        <v>0</v>
      </c>
      <c r="AE1508">
        <v>11927.49</v>
      </c>
      <c r="AF1508">
        <v>0</v>
      </c>
      <c r="AG1508">
        <v>0</v>
      </c>
      <c r="AH1508">
        <v>0</v>
      </c>
      <c r="AI1508">
        <v>3.97</v>
      </c>
      <c r="AJ1508">
        <v>1</v>
      </c>
      <c r="AK1508">
        <v>1</v>
      </c>
      <c r="AL1508">
        <v>1</v>
      </c>
      <c r="AN1508">
        <v>0</v>
      </c>
      <c r="AO1508">
        <v>1</v>
      </c>
      <c r="AP1508">
        <v>0</v>
      </c>
      <c r="AQ1508">
        <v>0</v>
      </c>
      <c r="AR1508">
        <v>0</v>
      </c>
      <c r="AS1508" t="s">
        <v>3</v>
      </c>
      <c r="AT1508">
        <v>5.0999999999999997E-2</v>
      </c>
      <c r="AU1508" t="s">
        <v>3</v>
      </c>
      <c r="AV1508">
        <v>0</v>
      </c>
      <c r="AW1508">
        <v>2</v>
      </c>
      <c r="AX1508">
        <v>33622139</v>
      </c>
      <c r="AY1508">
        <v>1</v>
      </c>
      <c r="AZ1508">
        <v>0</v>
      </c>
      <c r="BA1508">
        <v>1493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X1508">
        <f>Y1508*Source!I1627</f>
        <v>4.3859999999999996E-2</v>
      </c>
      <c r="CY1508">
        <f t="shared" si="139"/>
        <v>47352.14</v>
      </c>
      <c r="CZ1508">
        <f t="shared" si="140"/>
        <v>11927.49</v>
      </c>
      <c r="DA1508">
        <f t="shared" si="141"/>
        <v>3.97</v>
      </c>
      <c r="DB1508">
        <f t="shared" si="134"/>
        <v>608.29999999999995</v>
      </c>
      <c r="DC1508">
        <f t="shared" si="135"/>
        <v>0</v>
      </c>
    </row>
    <row r="1509" spans="1:107">
      <c r="A1509">
        <f>ROW(Source!A1627)</f>
        <v>1627</v>
      </c>
      <c r="B1509">
        <v>33525518</v>
      </c>
      <c r="C1509">
        <v>33622122</v>
      </c>
      <c r="D1509">
        <v>29109298</v>
      </c>
      <c r="E1509">
        <v>1</v>
      </c>
      <c r="F1509">
        <v>1</v>
      </c>
      <c r="G1509">
        <v>1</v>
      </c>
      <c r="H1509">
        <v>3</v>
      </c>
      <c r="I1509" t="s">
        <v>500</v>
      </c>
      <c r="J1509" t="s">
        <v>502</v>
      </c>
      <c r="K1509" t="s">
        <v>501</v>
      </c>
      <c r="L1509">
        <v>1346</v>
      </c>
      <c r="N1509">
        <v>1009</v>
      </c>
      <c r="O1509" t="s">
        <v>191</v>
      </c>
      <c r="P1509" t="s">
        <v>191</v>
      </c>
      <c r="Q1509">
        <v>1</v>
      </c>
      <c r="W1509">
        <v>0</v>
      </c>
      <c r="X1509">
        <v>228780730</v>
      </c>
      <c r="Y1509">
        <v>20</v>
      </c>
      <c r="AA1509">
        <v>104.23</v>
      </c>
      <c r="AB1509">
        <v>0</v>
      </c>
      <c r="AC1509">
        <v>0</v>
      </c>
      <c r="AD1509">
        <v>0</v>
      </c>
      <c r="AE1509">
        <v>15.26</v>
      </c>
      <c r="AF1509">
        <v>0</v>
      </c>
      <c r="AG1509">
        <v>0</v>
      </c>
      <c r="AH1509">
        <v>0</v>
      </c>
      <c r="AI1509">
        <v>6.83</v>
      </c>
      <c r="AJ1509">
        <v>1</v>
      </c>
      <c r="AK1509">
        <v>1</v>
      </c>
      <c r="AL1509">
        <v>1</v>
      </c>
      <c r="AN1509">
        <v>0</v>
      </c>
      <c r="AO1509">
        <v>1</v>
      </c>
      <c r="AP1509">
        <v>0</v>
      </c>
      <c r="AQ1509">
        <v>0</v>
      </c>
      <c r="AR1509">
        <v>0</v>
      </c>
      <c r="AS1509" t="s">
        <v>3</v>
      </c>
      <c r="AT1509">
        <v>20</v>
      </c>
      <c r="AU1509" t="s">
        <v>3</v>
      </c>
      <c r="AV1509">
        <v>0</v>
      </c>
      <c r="AW1509">
        <v>2</v>
      </c>
      <c r="AX1509">
        <v>33622140</v>
      </c>
      <c r="AY1509">
        <v>1</v>
      </c>
      <c r="AZ1509">
        <v>0</v>
      </c>
      <c r="BA1509">
        <v>1494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X1509">
        <f>Y1509*Source!I1627</f>
        <v>17.2</v>
      </c>
      <c r="CY1509">
        <f t="shared" si="139"/>
        <v>104.23</v>
      </c>
      <c r="CZ1509">
        <f t="shared" si="140"/>
        <v>15.26</v>
      </c>
      <c r="DA1509">
        <f t="shared" si="141"/>
        <v>6.83</v>
      </c>
      <c r="DB1509">
        <f t="shared" si="134"/>
        <v>305.2</v>
      </c>
      <c r="DC1509">
        <f t="shared" si="135"/>
        <v>0</v>
      </c>
    </row>
    <row r="1510" spans="1:107">
      <c r="A1510">
        <f>ROW(Source!A1628)</f>
        <v>1628</v>
      </c>
      <c r="B1510">
        <v>33525518</v>
      </c>
      <c r="C1510">
        <v>33640017</v>
      </c>
      <c r="D1510">
        <v>18407546</v>
      </c>
      <c r="E1510">
        <v>1</v>
      </c>
      <c r="F1510">
        <v>1</v>
      </c>
      <c r="G1510">
        <v>1</v>
      </c>
      <c r="H1510">
        <v>1</v>
      </c>
      <c r="I1510" t="s">
        <v>764</v>
      </c>
      <c r="J1510" t="s">
        <v>3</v>
      </c>
      <c r="K1510" t="s">
        <v>765</v>
      </c>
      <c r="L1510">
        <v>1369</v>
      </c>
      <c r="N1510">
        <v>1013</v>
      </c>
      <c r="O1510" t="s">
        <v>579</v>
      </c>
      <c r="P1510" t="s">
        <v>579</v>
      </c>
      <c r="Q1510">
        <v>1</v>
      </c>
      <c r="W1510">
        <v>0</v>
      </c>
      <c r="X1510">
        <v>1709986911</v>
      </c>
      <c r="Y1510">
        <v>102.46</v>
      </c>
      <c r="AA1510">
        <v>0</v>
      </c>
      <c r="AB1510">
        <v>0</v>
      </c>
      <c r="AC1510">
        <v>0</v>
      </c>
      <c r="AD1510">
        <v>267.25</v>
      </c>
      <c r="AE1510">
        <v>0</v>
      </c>
      <c r="AF1510">
        <v>0</v>
      </c>
      <c r="AG1510">
        <v>0</v>
      </c>
      <c r="AH1510">
        <v>267.25</v>
      </c>
      <c r="AI1510">
        <v>1</v>
      </c>
      <c r="AJ1510">
        <v>1</v>
      </c>
      <c r="AK1510">
        <v>1</v>
      </c>
      <c r="AL1510">
        <v>1</v>
      </c>
      <c r="AN1510">
        <v>0</v>
      </c>
      <c r="AO1510">
        <v>1</v>
      </c>
      <c r="AP1510">
        <v>0</v>
      </c>
      <c r="AQ1510">
        <v>0</v>
      </c>
      <c r="AR1510">
        <v>0</v>
      </c>
      <c r="AS1510" t="s">
        <v>3</v>
      </c>
      <c r="AT1510">
        <v>102.46</v>
      </c>
      <c r="AU1510" t="s">
        <v>3</v>
      </c>
      <c r="AV1510">
        <v>1</v>
      </c>
      <c r="AW1510">
        <v>2</v>
      </c>
      <c r="AX1510">
        <v>33640024</v>
      </c>
      <c r="AY1510">
        <v>1</v>
      </c>
      <c r="AZ1510">
        <v>0</v>
      </c>
      <c r="BA1510">
        <v>1495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X1510">
        <f>Y1510*Source!I1628</f>
        <v>68.648200000000003</v>
      </c>
      <c r="CY1510">
        <f>AD1510</f>
        <v>267.25</v>
      </c>
      <c r="CZ1510">
        <f>AH1510</f>
        <v>267.25</v>
      </c>
      <c r="DA1510">
        <f>AL1510</f>
        <v>1</v>
      </c>
      <c r="DB1510">
        <f t="shared" si="134"/>
        <v>27382.44</v>
      </c>
      <c r="DC1510">
        <f t="shared" si="135"/>
        <v>0</v>
      </c>
    </row>
    <row r="1511" spans="1:107">
      <c r="A1511">
        <f>ROW(Source!A1628)</f>
        <v>1628</v>
      </c>
      <c r="B1511">
        <v>33525518</v>
      </c>
      <c r="C1511">
        <v>33640017</v>
      </c>
      <c r="D1511">
        <v>121548</v>
      </c>
      <c r="E1511">
        <v>1</v>
      </c>
      <c r="F1511">
        <v>1</v>
      </c>
      <c r="G1511">
        <v>1</v>
      </c>
      <c r="H1511">
        <v>1</v>
      </c>
      <c r="I1511" t="s">
        <v>30</v>
      </c>
      <c r="J1511" t="s">
        <v>3</v>
      </c>
      <c r="K1511" t="s">
        <v>580</v>
      </c>
      <c r="L1511">
        <v>608254</v>
      </c>
      <c r="N1511">
        <v>1013</v>
      </c>
      <c r="O1511" t="s">
        <v>581</v>
      </c>
      <c r="P1511" t="s">
        <v>581</v>
      </c>
      <c r="Q1511">
        <v>1</v>
      </c>
      <c r="W1511">
        <v>0</v>
      </c>
      <c r="X1511">
        <v>-185737400</v>
      </c>
      <c r="Y1511">
        <v>0.76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1</v>
      </c>
      <c r="AJ1511">
        <v>1</v>
      </c>
      <c r="AK1511">
        <v>1</v>
      </c>
      <c r="AL1511">
        <v>1</v>
      </c>
      <c r="AN1511">
        <v>0</v>
      </c>
      <c r="AO1511">
        <v>1</v>
      </c>
      <c r="AP1511">
        <v>0</v>
      </c>
      <c r="AQ1511">
        <v>0</v>
      </c>
      <c r="AR1511">
        <v>0</v>
      </c>
      <c r="AS1511" t="s">
        <v>3</v>
      </c>
      <c r="AT1511">
        <v>0.76</v>
      </c>
      <c r="AU1511" t="s">
        <v>3</v>
      </c>
      <c r="AV1511">
        <v>2</v>
      </c>
      <c r="AW1511">
        <v>2</v>
      </c>
      <c r="AX1511">
        <v>33640025</v>
      </c>
      <c r="AY1511">
        <v>1</v>
      </c>
      <c r="AZ1511">
        <v>0</v>
      </c>
      <c r="BA1511">
        <v>1496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X1511">
        <f>Y1511*Source!I1628</f>
        <v>0.50919999999999999</v>
      </c>
      <c r="CY1511">
        <f>AD1511</f>
        <v>0</v>
      </c>
      <c r="CZ1511">
        <f>AH1511</f>
        <v>0</v>
      </c>
      <c r="DA1511">
        <f>AL1511</f>
        <v>1</v>
      </c>
      <c r="DB1511">
        <f t="shared" si="134"/>
        <v>0</v>
      </c>
      <c r="DC1511">
        <f t="shared" si="135"/>
        <v>0</v>
      </c>
    </row>
    <row r="1512" spans="1:107">
      <c r="A1512">
        <f>ROW(Source!A1628)</f>
        <v>1628</v>
      </c>
      <c r="B1512">
        <v>33525518</v>
      </c>
      <c r="C1512">
        <v>33640017</v>
      </c>
      <c r="D1512">
        <v>29172556</v>
      </c>
      <c r="E1512">
        <v>1</v>
      </c>
      <c r="F1512">
        <v>1</v>
      </c>
      <c r="G1512">
        <v>1</v>
      </c>
      <c r="H1512">
        <v>2</v>
      </c>
      <c r="I1512" t="s">
        <v>582</v>
      </c>
      <c r="J1512" t="s">
        <v>583</v>
      </c>
      <c r="K1512" t="s">
        <v>584</v>
      </c>
      <c r="L1512">
        <v>1368</v>
      </c>
      <c r="N1512">
        <v>1011</v>
      </c>
      <c r="O1512" t="s">
        <v>585</v>
      </c>
      <c r="P1512" t="s">
        <v>585</v>
      </c>
      <c r="Q1512">
        <v>1</v>
      </c>
      <c r="W1512">
        <v>0</v>
      </c>
      <c r="X1512">
        <v>-1302720870</v>
      </c>
      <c r="Y1512">
        <v>0.76</v>
      </c>
      <c r="AA1512">
        <v>0</v>
      </c>
      <c r="AB1512">
        <v>445.46</v>
      </c>
      <c r="AC1512">
        <v>427.95</v>
      </c>
      <c r="AD1512">
        <v>0</v>
      </c>
      <c r="AE1512">
        <v>0</v>
      </c>
      <c r="AF1512">
        <v>31.26</v>
      </c>
      <c r="AG1512">
        <v>13.5</v>
      </c>
      <c r="AH1512">
        <v>0</v>
      </c>
      <c r="AI1512">
        <v>1</v>
      </c>
      <c r="AJ1512">
        <v>14.25</v>
      </c>
      <c r="AK1512">
        <v>31.7</v>
      </c>
      <c r="AL1512">
        <v>1</v>
      </c>
      <c r="AN1512">
        <v>0</v>
      </c>
      <c r="AO1512">
        <v>1</v>
      </c>
      <c r="AP1512">
        <v>0</v>
      </c>
      <c r="AQ1512">
        <v>0</v>
      </c>
      <c r="AR1512">
        <v>0</v>
      </c>
      <c r="AS1512" t="s">
        <v>3</v>
      </c>
      <c r="AT1512">
        <v>0.76</v>
      </c>
      <c r="AU1512" t="s">
        <v>3</v>
      </c>
      <c r="AV1512">
        <v>0</v>
      </c>
      <c r="AW1512">
        <v>2</v>
      </c>
      <c r="AX1512">
        <v>33640026</v>
      </c>
      <c r="AY1512">
        <v>1</v>
      </c>
      <c r="AZ1512">
        <v>0</v>
      </c>
      <c r="BA1512">
        <v>1497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X1512">
        <f>Y1512*Source!I1628</f>
        <v>0.50919999999999999</v>
      </c>
      <c r="CY1512">
        <f>AB1512</f>
        <v>445.46</v>
      </c>
      <c r="CZ1512">
        <f>AF1512</f>
        <v>31.26</v>
      </c>
      <c r="DA1512">
        <f>AJ1512</f>
        <v>14.25</v>
      </c>
      <c r="DB1512">
        <f t="shared" si="134"/>
        <v>23.76</v>
      </c>
      <c r="DC1512">
        <f t="shared" si="135"/>
        <v>10.26</v>
      </c>
    </row>
    <row r="1513" spans="1:107">
      <c r="A1513">
        <f>ROW(Source!A1628)</f>
        <v>1628</v>
      </c>
      <c r="B1513">
        <v>33525518</v>
      </c>
      <c r="C1513">
        <v>33640017</v>
      </c>
      <c r="D1513">
        <v>29174500</v>
      </c>
      <c r="E1513">
        <v>1</v>
      </c>
      <c r="F1513">
        <v>1</v>
      </c>
      <c r="G1513">
        <v>1</v>
      </c>
      <c r="H1513">
        <v>2</v>
      </c>
      <c r="I1513" t="s">
        <v>766</v>
      </c>
      <c r="J1513" t="s">
        <v>767</v>
      </c>
      <c r="K1513" t="s">
        <v>768</v>
      </c>
      <c r="L1513">
        <v>1368</v>
      </c>
      <c r="N1513">
        <v>1011</v>
      </c>
      <c r="O1513" t="s">
        <v>585</v>
      </c>
      <c r="P1513" t="s">
        <v>585</v>
      </c>
      <c r="Q1513">
        <v>1</v>
      </c>
      <c r="W1513">
        <v>0</v>
      </c>
      <c r="X1513">
        <v>-239831557</v>
      </c>
      <c r="Y1513">
        <v>5.35</v>
      </c>
      <c r="AA1513">
        <v>0</v>
      </c>
      <c r="AB1513">
        <v>7.33</v>
      </c>
      <c r="AC1513">
        <v>0</v>
      </c>
      <c r="AD1513">
        <v>0</v>
      </c>
      <c r="AE1513">
        <v>0</v>
      </c>
      <c r="AF1513">
        <v>1.95</v>
      </c>
      <c r="AG1513">
        <v>0</v>
      </c>
      <c r="AH1513">
        <v>0</v>
      </c>
      <c r="AI1513">
        <v>1</v>
      </c>
      <c r="AJ1513">
        <v>3.76</v>
      </c>
      <c r="AK1513">
        <v>31.7</v>
      </c>
      <c r="AL1513">
        <v>1</v>
      </c>
      <c r="AN1513">
        <v>0</v>
      </c>
      <c r="AO1513">
        <v>1</v>
      </c>
      <c r="AP1513">
        <v>0</v>
      </c>
      <c r="AQ1513">
        <v>0</v>
      </c>
      <c r="AR1513">
        <v>0</v>
      </c>
      <c r="AS1513" t="s">
        <v>3</v>
      </c>
      <c r="AT1513">
        <v>5.35</v>
      </c>
      <c r="AU1513" t="s">
        <v>3</v>
      </c>
      <c r="AV1513">
        <v>0</v>
      </c>
      <c r="AW1513">
        <v>2</v>
      </c>
      <c r="AX1513">
        <v>33640027</v>
      </c>
      <c r="AY1513">
        <v>1</v>
      </c>
      <c r="AZ1513">
        <v>0</v>
      </c>
      <c r="BA1513">
        <v>1498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X1513">
        <f>Y1513*Source!I1628</f>
        <v>3.5844999999999998</v>
      </c>
      <c r="CY1513">
        <f>AB1513</f>
        <v>7.33</v>
      </c>
      <c r="CZ1513">
        <f>AF1513</f>
        <v>1.95</v>
      </c>
      <c r="DA1513">
        <f>AJ1513</f>
        <v>3.76</v>
      </c>
      <c r="DB1513">
        <f t="shared" si="134"/>
        <v>10.43</v>
      </c>
      <c r="DC1513">
        <f t="shared" si="135"/>
        <v>0</v>
      </c>
    </row>
    <row r="1514" spans="1:107">
      <c r="A1514">
        <f>ROW(Source!A1628)</f>
        <v>1628</v>
      </c>
      <c r="B1514">
        <v>33525518</v>
      </c>
      <c r="C1514">
        <v>33640017</v>
      </c>
      <c r="D1514">
        <v>29174913</v>
      </c>
      <c r="E1514">
        <v>1</v>
      </c>
      <c r="F1514">
        <v>1</v>
      </c>
      <c r="G1514">
        <v>1</v>
      </c>
      <c r="H1514">
        <v>2</v>
      </c>
      <c r="I1514" t="s">
        <v>606</v>
      </c>
      <c r="J1514" t="s">
        <v>607</v>
      </c>
      <c r="K1514" t="s">
        <v>608</v>
      </c>
      <c r="L1514">
        <v>1368</v>
      </c>
      <c r="N1514">
        <v>1011</v>
      </c>
      <c r="O1514" t="s">
        <v>585</v>
      </c>
      <c r="P1514" t="s">
        <v>585</v>
      </c>
      <c r="Q1514">
        <v>1</v>
      </c>
      <c r="W1514">
        <v>0</v>
      </c>
      <c r="X1514">
        <v>458544584</v>
      </c>
      <c r="Y1514">
        <v>4.58</v>
      </c>
      <c r="AA1514">
        <v>0</v>
      </c>
      <c r="AB1514">
        <v>908.31</v>
      </c>
      <c r="AC1514">
        <v>367.72</v>
      </c>
      <c r="AD1514">
        <v>0</v>
      </c>
      <c r="AE1514">
        <v>0</v>
      </c>
      <c r="AF1514">
        <v>87.17</v>
      </c>
      <c r="AG1514">
        <v>11.6</v>
      </c>
      <c r="AH1514">
        <v>0</v>
      </c>
      <c r="AI1514">
        <v>1</v>
      </c>
      <c r="AJ1514">
        <v>10.42</v>
      </c>
      <c r="AK1514">
        <v>31.7</v>
      </c>
      <c r="AL1514">
        <v>1</v>
      </c>
      <c r="AN1514">
        <v>0</v>
      </c>
      <c r="AO1514">
        <v>1</v>
      </c>
      <c r="AP1514">
        <v>0</v>
      </c>
      <c r="AQ1514">
        <v>0</v>
      </c>
      <c r="AR1514">
        <v>0</v>
      </c>
      <c r="AS1514" t="s">
        <v>3</v>
      </c>
      <c r="AT1514">
        <v>4.58</v>
      </c>
      <c r="AU1514" t="s">
        <v>3</v>
      </c>
      <c r="AV1514">
        <v>0</v>
      </c>
      <c r="AW1514">
        <v>2</v>
      </c>
      <c r="AX1514">
        <v>33640028</v>
      </c>
      <c r="AY1514">
        <v>1</v>
      </c>
      <c r="AZ1514">
        <v>0</v>
      </c>
      <c r="BA1514">
        <v>1499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X1514">
        <f>Y1514*Source!I1628</f>
        <v>3.0686000000000004</v>
      </c>
      <c r="CY1514">
        <f>AB1514</f>
        <v>908.31</v>
      </c>
      <c r="CZ1514">
        <f>AF1514</f>
        <v>87.17</v>
      </c>
      <c r="DA1514">
        <f>AJ1514</f>
        <v>10.42</v>
      </c>
      <c r="DB1514">
        <f t="shared" si="134"/>
        <v>399.24</v>
      </c>
      <c r="DC1514">
        <f t="shared" si="135"/>
        <v>53.13</v>
      </c>
    </row>
    <row r="1515" spans="1:107">
      <c r="A1515">
        <f>ROW(Source!A1628)</f>
        <v>1628</v>
      </c>
      <c r="B1515">
        <v>33525518</v>
      </c>
      <c r="C1515">
        <v>33640017</v>
      </c>
      <c r="D1515">
        <v>29109671</v>
      </c>
      <c r="E1515">
        <v>1</v>
      </c>
      <c r="F1515">
        <v>1</v>
      </c>
      <c r="G1515">
        <v>1</v>
      </c>
      <c r="H1515">
        <v>3</v>
      </c>
      <c r="I1515" t="s">
        <v>436</v>
      </c>
      <c r="J1515" t="s">
        <v>438</v>
      </c>
      <c r="K1515" t="s">
        <v>437</v>
      </c>
      <c r="L1515">
        <v>1327</v>
      </c>
      <c r="N1515">
        <v>1005</v>
      </c>
      <c r="O1515" t="s">
        <v>184</v>
      </c>
      <c r="P1515" t="s">
        <v>184</v>
      </c>
      <c r="Q1515">
        <v>1</v>
      </c>
      <c r="W1515">
        <v>0</v>
      </c>
      <c r="X1515">
        <v>1862876160</v>
      </c>
      <c r="Y1515">
        <v>103</v>
      </c>
      <c r="AA1515">
        <v>258.70999999999998</v>
      </c>
      <c r="AB1515">
        <v>0</v>
      </c>
      <c r="AC1515">
        <v>0</v>
      </c>
      <c r="AD1515">
        <v>0</v>
      </c>
      <c r="AE1515">
        <v>51.95</v>
      </c>
      <c r="AF1515">
        <v>0</v>
      </c>
      <c r="AG1515">
        <v>0</v>
      </c>
      <c r="AH1515">
        <v>0</v>
      </c>
      <c r="AI1515">
        <v>4.9800000000000004</v>
      </c>
      <c r="AJ1515">
        <v>1</v>
      </c>
      <c r="AK1515">
        <v>1</v>
      </c>
      <c r="AL1515">
        <v>1</v>
      </c>
      <c r="AN1515">
        <v>0</v>
      </c>
      <c r="AO1515">
        <v>1</v>
      </c>
      <c r="AP1515">
        <v>0</v>
      </c>
      <c r="AQ1515">
        <v>0</v>
      </c>
      <c r="AR1515">
        <v>0</v>
      </c>
      <c r="AS1515" t="s">
        <v>3</v>
      </c>
      <c r="AT1515">
        <v>103</v>
      </c>
      <c r="AU1515" t="s">
        <v>3</v>
      </c>
      <c r="AV1515">
        <v>0</v>
      </c>
      <c r="AW1515">
        <v>2</v>
      </c>
      <c r="AX1515">
        <v>33640029</v>
      </c>
      <c r="AY1515">
        <v>1</v>
      </c>
      <c r="AZ1515">
        <v>0</v>
      </c>
      <c r="BA1515">
        <v>1500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X1515">
        <f>Y1515*Source!I1628</f>
        <v>69.010000000000005</v>
      </c>
      <c r="CY1515">
        <f>AA1515</f>
        <v>258.70999999999998</v>
      </c>
      <c r="CZ1515">
        <f>AE1515</f>
        <v>51.95</v>
      </c>
      <c r="DA1515">
        <f>AI1515</f>
        <v>4.9800000000000004</v>
      </c>
      <c r="DB1515">
        <f t="shared" si="134"/>
        <v>5350.85</v>
      </c>
      <c r="DC1515">
        <f t="shared" si="135"/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R1500"/>
  <sheetViews>
    <sheetView workbookViewId="0"/>
  </sheetViews>
  <sheetFormatPr defaultColWidth="9.109375" defaultRowHeight="13.2"/>
  <cols>
    <col min="1" max="256" width="9.109375" customWidth="1"/>
  </cols>
  <sheetData>
    <row r="1" spans="1:44">
      <c r="A1">
        <f>ROW(Source!A32)</f>
        <v>32</v>
      </c>
      <c r="B1">
        <v>33620072</v>
      </c>
      <c r="C1">
        <v>33620069</v>
      </c>
      <c r="D1">
        <v>18406804</v>
      </c>
      <c r="E1">
        <v>1</v>
      </c>
      <c r="F1">
        <v>1</v>
      </c>
      <c r="G1">
        <v>1</v>
      </c>
      <c r="H1">
        <v>1</v>
      </c>
      <c r="I1" t="s">
        <v>577</v>
      </c>
      <c r="J1" t="s">
        <v>3</v>
      </c>
      <c r="K1" t="s">
        <v>578</v>
      </c>
      <c r="L1">
        <v>1369</v>
      </c>
      <c r="N1">
        <v>1013</v>
      </c>
      <c r="O1" t="s">
        <v>579</v>
      </c>
      <c r="P1" t="s">
        <v>579</v>
      </c>
      <c r="Q1">
        <v>1</v>
      </c>
      <c r="X1">
        <v>3.77</v>
      </c>
      <c r="Y1">
        <v>0</v>
      </c>
      <c r="Z1">
        <v>0</v>
      </c>
      <c r="AA1">
        <v>0</v>
      </c>
      <c r="AB1">
        <v>221.76</v>
      </c>
      <c r="AC1">
        <v>0</v>
      </c>
      <c r="AD1">
        <v>1</v>
      </c>
      <c r="AE1">
        <v>1</v>
      </c>
      <c r="AF1" t="s">
        <v>3</v>
      </c>
      <c r="AG1">
        <v>3.77</v>
      </c>
      <c r="AH1">
        <v>2</v>
      </c>
      <c r="AI1">
        <v>33620070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>
      <c r="A2">
        <f>ROW(Source!A32)</f>
        <v>32</v>
      </c>
      <c r="B2">
        <v>33620073</v>
      </c>
      <c r="C2">
        <v>33620069</v>
      </c>
      <c r="D2">
        <v>29164349</v>
      </c>
      <c r="E2">
        <v>1</v>
      </c>
      <c r="F2">
        <v>1</v>
      </c>
      <c r="G2">
        <v>1</v>
      </c>
      <c r="H2">
        <v>3</v>
      </c>
      <c r="I2" t="s">
        <v>26</v>
      </c>
      <c r="J2" t="s">
        <v>29</v>
      </c>
      <c r="K2" t="s">
        <v>27</v>
      </c>
      <c r="L2">
        <v>1348</v>
      </c>
      <c r="N2">
        <v>1009</v>
      </c>
      <c r="O2" t="s">
        <v>28</v>
      </c>
      <c r="P2" t="s">
        <v>28</v>
      </c>
      <c r="Q2">
        <v>1000</v>
      </c>
      <c r="X2">
        <v>0.11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s">
        <v>3</v>
      </c>
      <c r="AG2">
        <v>0.11</v>
      </c>
      <c r="AH2">
        <v>2</v>
      </c>
      <c r="AI2">
        <v>33620071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>
      <c r="A3">
        <f>ROW(Source!A34)</f>
        <v>34</v>
      </c>
      <c r="B3">
        <v>33620064</v>
      </c>
      <c r="C3">
        <v>33620059</v>
      </c>
      <c r="D3">
        <v>18406804</v>
      </c>
      <c r="E3">
        <v>1</v>
      </c>
      <c r="F3">
        <v>1</v>
      </c>
      <c r="G3">
        <v>1</v>
      </c>
      <c r="H3">
        <v>1</v>
      </c>
      <c r="I3" t="s">
        <v>577</v>
      </c>
      <c r="J3" t="s">
        <v>3</v>
      </c>
      <c r="K3" t="s">
        <v>578</v>
      </c>
      <c r="L3">
        <v>1369</v>
      </c>
      <c r="N3">
        <v>1013</v>
      </c>
      <c r="O3" t="s">
        <v>579</v>
      </c>
      <c r="P3" t="s">
        <v>579</v>
      </c>
      <c r="Q3">
        <v>1</v>
      </c>
      <c r="X3">
        <v>11.39</v>
      </c>
      <c r="Y3">
        <v>0</v>
      </c>
      <c r="Z3">
        <v>0</v>
      </c>
      <c r="AA3">
        <v>0</v>
      </c>
      <c r="AB3">
        <v>221.76</v>
      </c>
      <c r="AC3">
        <v>0</v>
      </c>
      <c r="AD3">
        <v>1</v>
      </c>
      <c r="AE3">
        <v>1</v>
      </c>
      <c r="AF3" t="s">
        <v>3</v>
      </c>
      <c r="AG3">
        <v>11.39</v>
      </c>
      <c r="AH3">
        <v>2</v>
      </c>
      <c r="AI3">
        <v>33620060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>
      <c r="A4">
        <f>ROW(Source!A34)</f>
        <v>34</v>
      </c>
      <c r="B4">
        <v>33620065</v>
      </c>
      <c r="C4">
        <v>33620059</v>
      </c>
      <c r="D4">
        <v>121548</v>
      </c>
      <c r="E4">
        <v>1</v>
      </c>
      <c r="F4">
        <v>1</v>
      </c>
      <c r="G4">
        <v>1</v>
      </c>
      <c r="H4">
        <v>1</v>
      </c>
      <c r="I4" t="s">
        <v>30</v>
      </c>
      <c r="J4" t="s">
        <v>3</v>
      </c>
      <c r="K4" t="s">
        <v>580</v>
      </c>
      <c r="L4">
        <v>608254</v>
      </c>
      <c r="N4">
        <v>1013</v>
      </c>
      <c r="O4" t="s">
        <v>581</v>
      </c>
      <c r="P4" t="s">
        <v>581</v>
      </c>
      <c r="Q4">
        <v>1</v>
      </c>
      <c r="X4">
        <v>0.13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2</v>
      </c>
      <c r="AF4" t="s">
        <v>3</v>
      </c>
      <c r="AG4">
        <v>0.13</v>
      </c>
      <c r="AH4">
        <v>2</v>
      </c>
      <c r="AI4">
        <v>33620061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>
      <c r="A5">
        <f>ROW(Source!A34)</f>
        <v>34</v>
      </c>
      <c r="B5">
        <v>33620066</v>
      </c>
      <c r="C5">
        <v>33620059</v>
      </c>
      <c r="D5">
        <v>29172556</v>
      </c>
      <c r="E5">
        <v>1</v>
      </c>
      <c r="F5">
        <v>1</v>
      </c>
      <c r="G5">
        <v>1</v>
      </c>
      <c r="H5">
        <v>2</v>
      </c>
      <c r="I5" t="s">
        <v>582</v>
      </c>
      <c r="J5" t="s">
        <v>583</v>
      </c>
      <c r="K5" t="s">
        <v>584</v>
      </c>
      <c r="L5">
        <v>1368</v>
      </c>
      <c r="N5">
        <v>1011</v>
      </c>
      <c r="O5" t="s">
        <v>585</v>
      </c>
      <c r="P5" t="s">
        <v>585</v>
      </c>
      <c r="Q5">
        <v>1</v>
      </c>
      <c r="X5">
        <v>0.13</v>
      </c>
      <c r="Y5">
        <v>0</v>
      </c>
      <c r="Z5">
        <v>31.26</v>
      </c>
      <c r="AA5">
        <v>13.5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0.13</v>
      </c>
      <c r="AH5">
        <v>2</v>
      </c>
      <c r="AI5">
        <v>33620062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>
      <c r="A6">
        <f>ROW(Source!A34)</f>
        <v>34</v>
      </c>
      <c r="B6">
        <v>33620067</v>
      </c>
      <c r="C6">
        <v>33620059</v>
      </c>
      <c r="D6">
        <v>29164349</v>
      </c>
      <c r="E6">
        <v>1</v>
      </c>
      <c r="F6">
        <v>1</v>
      </c>
      <c r="G6">
        <v>1</v>
      </c>
      <c r="H6">
        <v>3</v>
      </c>
      <c r="I6" t="s">
        <v>26</v>
      </c>
      <c r="J6" t="s">
        <v>29</v>
      </c>
      <c r="K6" t="s">
        <v>27</v>
      </c>
      <c r="L6">
        <v>1348</v>
      </c>
      <c r="N6">
        <v>1009</v>
      </c>
      <c r="O6" t="s">
        <v>28</v>
      </c>
      <c r="P6" t="s">
        <v>28</v>
      </c>
      <c r="Q6">
        <v>1000</v>
      </c>
      <c r="X6">
        <v>0.47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s">
        <v>3</v>
      </c>
      <c r="AG6">
        <v>0.47</v>
      </c>
      <c r="AH6">
        <v>2</v>
      </c>
      <c r="AI6">
        <v>33620063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>
      <c r="A7">
        <f>ROW(Source!A36)</f>
        <v>36</v>
      </c>
      <c r="B7">
        <v>33620056</v>
      </c>
      <c r="C7">
        <v>33620053</v>
      </c>
      <c r="D7">
        <v>18406804</v>
      </c>
      <c r="E7">
        <v>1</v>
      </c>
      <c r="F7">
        <v>1</v>
      </c>
      <c r="G7">
        <v>1</v>
      </c>
      <c r="H7">
        <v>1</v>
      </c>
      <c r="I7" t="s">
        <v>577</v>
      </c>
      <c r="J7" t="s">
        <v>3</v>
      </c>
      <c r="K7" t="s">
        <v>578</v>
      </c>
      <c r="L7">
        <v>1369</v>
      </c>
      <c r="N7">
        <v>1013</v>
      </c>
      <c r="O7" t="s">
        <v>579</v>
      </c>
      <c r="P7" t="s">
        <v>579</v>
      </c>
      <c r="Q7">
        <v>1</v>
      </c>
      <c r="X7">
        <v>7.67</v>
      </c>
      <c r="Y7">
        <v>0</v>
      </c>
      <c r="Z7">
        <v>0</v>
      </c>
      <c r="AA7">
        <v>0</v>
      </c>
      <c r="AB7">
        <v>221.76</v>
      </c>
      <c r="AC7">
        <v>0</v>
      </c>
      <c r="AD7">
        <v>1</v>
      </c>
      <c r="AE7">
        <v>1</v>
      </c>
      <c r="AF7" t="s">
        <v>3</v>
      </c>
      <c r="AG7">
        <v>7.67</v>
      </c>
      <c r="AH7">
        <v>2</v>
      </c>
      <c r="AI7">
        <v>33620054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>
        <f>ROW(Source!A36)</f>
        <v>36</v>
      </c>
      <c r="B8">
        <v>33620057</v>
      </c>
      <c r="C8">
        <v>33620053</v>
      </c>
      <c r="D8">
        <v>29164349</v>
      </c>
      <c r="E8">
        <v>1</v>
      </c>
      <c r="F8">
        <v>1</v>
      </c>
      <c r="G8">
        <v>1</v>
      </c>
      <c r="H8">
        <v>3</v>
      </c>
      <c r="I8" t="s">
        <v>26</v>
      </c>
      <c r="J8" t="s">
        <v>29</v>
      </c>
      <c r="K8" t="s">
        <v>27</v>
      </c>
      <c r="L8">
        <v>1348</v>
      </c>
      <c r="N8">
        <v>1009</v>
      </c>
      <c r="O8" t="s">
        <v>28</v>
      </c>
      <c r="P8" t="s">
        <v>28</v>
      </c>
      <c r="Q8">
        <v>1000</v>
      </c>
      <c r="X8">
        <v>0.7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s">
        <v>3</v>
      </c>
      <c r="AG8">
        <v>0.7</v>
      </c>
      <c r="AH8">
        <v>2</v>
      </c>
      <c r="AI8">
        <v>33620055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>
        <f>ROW(Source!A38)</f>
        <v>38</v>
      </c>
      <c r="B9">
        <v>33621157</v>
      </c>
      <c r="C9">
        <v>33621156</v>
      </c>
      <c r="D9">
        <v>18406785</v>
      </c>
      <c r="E9">
        <v>1</v>
      </c>
      <c r="F9">
        <v>1</v>
      </c>
      <c r="G9">
        <v>1</v>
      </c>
      <c r="H9">
        <v>1</v>
      </c>
      <c r="I9" t="s">
        <v>586</v>
      </c>
      <c r="J9" t="s">
        <v>3</v>
      </c>
      <c r="K9" t="s">
        <v>587</v>
      </c>
      <c r="L9">
        <v>1369</v>
      </c>
      <c r="N9">
        <v>1013</v>
      </c>
      <c r="O9" t="s">
        <v>579</v>
      </c>
      <c r="P9" t="s">
        <v>579</v>
      </c>
      <c r="Q9">
        <v>1</v>
      </c>
      <c r="X9">
        <v>146.07</v>
      </c>
      <c r="Y9">
        <v>0</v>
      </c>
      <c r="Z9">
        <v>0</v>
      </c>
      <c r="AA9">
        <v>0</v>
      </c>
      <c r="AB9">
        <v>251.89</v>
      </c>
      <c r="AC9">
        <v>0</v>
      </c>
      <c r="AD9">
        <v>1</v>
      </c>
      <c r="AE9">
        <v>1</v>
      </c>
      <c r="AF9" t="s">
        <v>3</v>
      </c>
      <c r="AG9">
        <v>146.07</v>
      </c>
      <c r="AH9">
        <v>2</v>
      </c>
      <c r="AI9">
        <v>33621157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>
      <c r="A10">
        <f>ROW(Source!A38)</f>
        <v>38</v>
      </c>
      <c r="B10">
        <v>33621158</v>
      </c>
      <c r="C10">
        <v>33621156</v>
      </c>
      <c r="D10">
        <v>121548</v>
      </c>
      <c r="E10">
        <v>1</v>
      </c>
      <c r="F10">
        <v>1</v>
      </c>
      <c r="G10">
        <v>1</v>
      </c>
      <c r="H10">
        <v>1</v>
      </c>
      <c r="I10" t="s">
        <v>30</v>
      </c>
      <c r="J10" t="s">
        <v>3</v>
      </c>
      <c r="K10" t="s">
        <v>580</v>
      </c>
      <c r="L10">
        <v>608254</v>
      </c>
      <c r="N10">
        <v>1013</v>
      </c>
      <c r="O10" t="s">
        <v>581</v>
      </c>
      <c r="P10" t="s">
        <v>581</v>
      </c>
      <c r="Q10">
        <v>1</v>
      </c>
      <c r="X10">
        <v>0.67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2</v>
      </c>
      <c r="AF10" t="s">
        <v>3</v>
      </c>
      <c r="AG10">
        <v>0.67</v>
      </c>
      <c r="AH10">
        <v>2</v>
      </c>
      <c r="AI10">
        <v>33621158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>
      <c r="A11">
        <f>ROW(Source!A38)</f>
        <v>38</v>
      </c>
      <c r="B11">
        <v>33621159</v>
      </c>
      <c r="C11">
        <v>33621156</v>
      </c>
      <c r="D11">
        <v>29172556</v>
      </c>
      <c r="E11">
        <v>1</v>
      </c>
      <c r="F11">
        <v>1</v>
      </c>
      <c r="G11">
        <v>1</v>
      </c>
      <c r="H11">
        <v>2</v>
      </c>
      <c r="I11" t="s">
        <v>582</v>
      </c>
      <c r="J11" t="s">
        <v>583</v>
      </c>
      <c r="K11" t="s">
        <v>584</v>
      </c>
      <c r="L11">
        <v>1368</v>
      </c>
      <c r="N11">
        <v>1011</v>
      </c>
      <c r="O11" t="s">
        <v>585</v>
      </c>
      <c r="P11" t="s">
        <v>585</v>
      </c>
      <c r="Q11">
        <v>1</v>
      </c>
      <c r="X11">
        <v>0.67</v>
      </c>
      <c r="Y11">
        <v>0</v>
      </c>
      <c r="Z11">
        <v>31.26</v>
      </c>
      <c r="AA11">
        <v>13.5</v>
      </c>
      <c r="AB11">
        <v>0</v>
      </c>
      <c r="AC11">
        <v>0</v>
      </c>
      <c r="AD11">
        <v>1</v>
      </c>
      <c r="AE11">
        <v>0</v>
      </c>
      <c r="AF11" t="s">
        <v>3</v>
      </c>
      <c r="AG11">
        <v>0.67</v>
      </c>
      <c r="AH11">
        <v>2</v>
      </c>
      <c r="AI11">
        <v>33621159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>
      <c r="A12">
        <f>ROW(Source!A38)</f>
        <v>38</v>
      </c>
      <c r="B12">
        <v>33621160</v>
      </c>
      <c r="C12">
        <v>33621156</v>
      </c>
      <c r="D12">
        <v>29145216</v>
      </c>
      <c r="E12">
        <v>1</v>
      </c>
      <c r="F12">
        <v>1</v>
      </c>
      <c r="G12">
        <v>1</v>
      </c>
      <c r="H12">
        <v>3</v>
      </c>
      <c r="I12" t="s">
        <v>588</v>
      </c>
      <c r="J12" t="s">
        <v>589</v>
      </c>
      <c r="K12" t="s">
        <v>590</v>
      </c>
      <c r="L12">
        <v>1339</v>
      </c>
      <c r="N12">
        <v>1007</v>
      </c>
      <c r="O12" t="s">
        <v>591</v>
      </c>
      <c r="P12" t="s">
        <v>591</v>
      </c>
      <c r="Q12">
        <v>1</v>
      </c>
      <c r="X12">
        <v>2.2000000000000002</v>
      </c>
      <c r="Y12">
        <v>477.5</v>
      </c>
      <c r="Z12">
        <v>0</v>
      </c>
      <c r="AA12">
        <v>0</v>
      </c>
      <c r="AB12">
        <v>0</v>
      </c>
      <c r="AC12">
        <v>0</v>
      </c>
      <c r="AD12">
        <v>1</v>
      </c>
      <c r="AE12">
        <v>0</v>
      </c>
      <c r="AF12" t="s">
        <v>3</v>
      </c>
      <c r="AG12">
        <v>2.2000000000000002</v>
      </c>
      <c r="AH12">
        <v>2</v>
      </c>
      <c r="AI12">
        <v>33621160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>
      <c r="A13">
        <f>ROW(Source!A38)</f>
        <v>38</v>
      </c>
      <c r="B13">
        <v>33621161</v>
      </c>
      <c r="C13">
        <v>33621156</v>
      </c>
      <c r="D13">
        <v>29150040</v>
      </c>
      <c r="E13">
        <v>1</v>
      </c>
      <c r="F13">
        <v>1</v>
      </c>
      <c r="G13">
        <v>1</v>
      </c>
      <c r="H13">
        <v>3</v>
      </c>
      <c r="I13" t="s">
        <v>592</v>
      </c>
      <c r="J13" t="s">
        <v>593</v>
      </c>
      <c r="K13" t="s">
        <v>594</v>
      </c>
      <c r="L13">
        <v>1339</v>
      </c>
      <c r="N13">
        <v>1007</v>
      </c>
      <c r="O13" t="s">
        <v>591</v>
      </c>
      <c r="P13" t="s">
        <v>591</v>
      </c>
      <c r="Q13">
        <v>1</v>
      </c>
      <c r="X13">
        <v>0.35</v>
      </c>
      <c r="Y13">
        <v>2.44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3</v>
      </c>
      <c r="AG13">
        <v>0.35</v>
      </c>
      <c r="AH13">
        <v>2</v>
      </c>
      <c r="AI13">
        <v>33621161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>
      <c r="A14">
        <f>ROW(Source!A38)</f>
        <v>38</v>
      </c>
      <c r="B14">
        <v>33621162</v>
      </c>
      <c r="C14">
        <v>33621156</v>
      </c>
      <c r="D14">
        <v>29164349</v>
      </c>
      <c r="E14">
        <v>1</v>
      </c>
      <c r="F14">
        <v>1</v>
      </c>
      <c r="G14">
        <v>1</v>
      </c>
      <c r="H14">
        <v>3</v>
      </c>
      <c r="I14" t="s">
        <v>26</v>
      </c>
      <c r="J14" t="s">
        <v>29</v>
      </c>
      <c r="K14" t="s">
        <v>27</v>
      </c>
      <c r="L14">
        <v>1348</v>
      </c>
      <c r="N14">
        <v>1009</v>
      </c>
      <c r="O14" t="s">
        <v>28</v>
      </c>
      <c r="P14" t="s">
        <v>28</v>
      </c>
      <c r="Q14">
        <v>1000</v>
      </c>
      <c r="X14">
        <v>3.38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s">
        <v>3</v>
      </c>
      <c r="AG14">
        <v>3.38</v>
      </c>
      <c r="AH14">
        <v>2</v>
      </c>
      <c r="AI14">
        <v>33621162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>
      <c r="A15">
        <f>ROW(Source!A40)</f>
        <v>40</v>
      </c>
      <c r="B15">
        <v>33639496</v>
      </c>
      <c r="C15">
        <v>33639494</v>
      </c>
      <c r="D15">
        <v>18406804</v>
      </c>
      <c r="E15">
        <v>1</v>
      </c>
      <c r="F15">
        <v>1</v>
      </c>
      <c r="G15">
        <v>1</v>
      </c>
      <c r="H15">
        <v>1</v>
      </c>
      <c r="I15" t="s">
        <v>577</v>
      </c>
      <c r="J15" t="s">
        <v>3</v>
      </c>
      <c r="K15" t="s">
        <v>578</v>
      </c>
      <c r="L15">
        <v>1369</v>
      </c>
      <c r="N15">
        <v>1013</v>
      </c>
      <c r="O15" t="s">
        <v>579</v>
      </c>
      <c r="P15" t="s">
        <v>579</v>
      </c>
      <c r="Q15">
        <v>1</v>
      </c>
      <c r="X15">
        <v>22.82</v>
      </c>
      <c r="Y15">
        <v>0</v>
      </c>
      <c r="Z15">
        <v>0</v>
      </c>
      <c r="AA15">
        <v>0</v>
      </c>
      <c r="AB15">
        <v>221.76</v>
      </c>
      <c r="AC15">
        <v>0</v>
      </c>
      <c r="AD15">
        <v>1</v>
      </c>
      <c r="AE15">
        <v>1</v>
      </c>
      <c r="AF15" t="s">
        <v>3</v>
      </c>
      <c r="AG15">
        <v>22.82</v>
      </c>
      <c r="AH15">
        <v>2</v>
      </c>
      <c r="AI15">
        <v>33639495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>
        <f>ROW(Source!A76)</f>
        <v>76</v>
      </c>
      <c r="B16">
        <v>33620609</v>
      </c>
      <c r="C16">
        <v>33620606</v>
      </c>
      <c r="D16">
        <v>18406804</v>
      </c>
      <c r="E16">
        <v>1</v>
      </c>
      <c r="F16">
        <v>1</v>
      </c>
      <c r="G16">
        <v>1</v>
      </c>
      <c r="H16">
        <v>1</v>
      </c>
      <c r="I16" t="s">
        <v>577</v>
      </c>
      <c r="J16" t="s">
        <v>3</v>
      </c>
      <c r="K16" t="s">
        <v>578</v>
      </c>
      <c r="L16">
        <v>1369</v>
      </c>
      <c r="N16">
        <v>1013</v>
      </c>
      <c r="O16" t="s">
        <v>579</v>
      </c>
      <c r="P16" t="s">
        <v>579</v>
      </c>
      <c r="Q16">
        <v>1</v>
      </c>
      <c r="X16">
        <v>3.77</v>
      </c>
      <c r="Y16">
        <v>0</v>
      </c>
      <c r="Z16">
        <v>0</v>
      </c>
      <c r="AA16">
        <v>0</v>
      </c>
      <c r="AB16">
        <v>221.76</v>
      </c>
      <c r="AC16">
        <v>0</v>
      </c>
      <c r="AD16">
        <v>1</v>
      </c>
      <c r="AE16">
        <v>1</v>
      </c>
      <c r="AF16" t="s">
        <v>3</v>
      </c>
      <c r="AG16">
        <v>3.77</v>
      </c>
      <c r="AH16">
        <v>2</v>
      </c>
      <c r="AI16">
        <v>33620607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>
      <c r="A17">
        <f>ROW(Source!A76)</f>
        <v>76</v>
      </c>
      <c r="B17">
        <v>33620610</v>
      </c>
      <c r="C17">
        <v>33620606</v>
      </c>
      <c r="D17">
        <v>29164349</v>
      </c>
      <c r="E17">
        <v>1</v>
      </c>
      <c r="F17">
        <v>1</v>
      </c>
      <c r="G17">
        <v>1</v>
      </c>
      <c r="H17">
        <v>3</v>
      </c>
      <c r="I17" t="s">
        <v>26</v>
      </c>
      <c r="J17" t="s">
        <v>29</v>
      </c>
      <c r="K17" t="s">
        <v>27</v>
      </c>
      <c r="L17">
        <v>1348</v>
      </c>
      <c r="N17">
        <v>1009</v>
      </c>
      <c r="O17" t="s">
        <v>28</v>
      </c>
      <c r="P17" t="s">
        <v>28</v>
      </c>
      <c r="Q17">
        <v>1000</v>
      </c>
      <c r="X17">
        <v>0.11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s">
        <v>3</v>
      </c>
      <c r="AG17">
        <v>0.11</v>
      </c>
      <c r="AH17">
        <v>2</v>
      </c>
      <c r="AI17">
        <v>33620608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>
        <f>ROW(Source!A78)</f>
        <v>78</v>
      </c>
      <c r="B18">
        <v>33620617</v>
      </c>
      <c r="C18">
        <v>33620612</v>
      </c>
      <c r="D18">
        <v>18406804</v>
      </c>
      <c r="E18">
        <v>1</v>
      </c>
      <c r="F18">
        <v>1</v>
      </c>
      <c r="G18">
        <v>1</v>
      </c>
      <c r="H18">
        <v>1</v>
      </c>
      <c r="I18" t="s">
        <v>577</v>
      </c>
      <c r="J18" t="s">
        <v>3</v>
      </c>
      <c r="K18" t="s">
        <v>578</v>
      </c>
      <c r="L18">
        <v>1369</v>
      </c>
      <c r="N18">
        <v>1013</v>
      </c>
      <c r="O18" t="s">
        <v>579</v>
      </c>
      <c r="P18" t="s">
        <v>579</v>
      </c>
      <c r="Q18">
        <v>1</v>
      </c>
      <c r="X18">
        <v>11.39</v>
      </c>
      <c r="Y18">
        <v>0</v>
      </c>
      <c r="Z18">
        <v>0</v>
      </c>
      <c r="AA18">
        <v>0</v>
      </c>
      <c r="AB18">
        <v>221.76</v>
      </c>
      <c r="AC18">
        <v>0</v>
      </c>
      <c r="AD18">
        <v>1</v>
      </c>
      <c r="AE18">
        <v>1</v>
      </c>
      <c r="AF18" t="s">
        <v>3</v>
      </c>
      <c r="AG18">
        <v>11.39</v>
      </c>
      <c r="AH18">
        <v>2</v>
      </c>
      <c r="AI18">
        <v>33620613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>
      <c r="A19">
        <f>ROW(Source!A78)</f>
        <v>78</v>
      </c>
      <c r="B19">
        <v>33620618</v>
      </c>
      <c r="C19">
        <v>33620612</v>
      </c>
      <c r="D19">
        <v>121548</v>
      </c>
      <c r="E19">
        <v>1</v>
      </c>
      <c r="F19">
        <v>1</v>
      </c>
      <c r="G19">
        <v>1</v>
      </c>
      <c r="H19">
        <v>1</v>
      </c>
      <c r="I19" t="s">
        <v>30</v>
      </c>
      <c r="J19" t="s">
        <v>3</v>
      </c>
      <c r="K19" t="s">
        <v>580</v>
      </c>
      <c r="L19">
        <v>608254</v>
      </c>
      <c r="N19">
        <v>1013</v>
      </c>
      <c r="O19" t="s">
        <v>581</v>
      </c>
      <c r="P19" t="s">
        <v>581</v>
      </c>
      <c r="Q19">
        <v>1</v>
      </c>
      <c r="X19">
        <v>0.13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2</v>
      </c>
      <c r="AF19" t="s">
        <v>3</v>
      </c>
      <c r="AG19">
        <v>0.13</v>
      </c>
      <c r="AH19">
        <v>2</v>
      </c>
      <c r="AI19">
        <v>33620614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>
      <c r="A20">
        <f>ROW(Source!A78)</f>
        <v>78</v>
      </c>
      <c r="B20">
        <v>33620619</v>
      </c>
      <c r="C20">
        <v>33620612</v>
      </c>
      <c r="D20">
        <v>29172556</v>
      </c>
      <c r="E20">
        <v>1</v>
      </c>
      <c r="F20">
        <v>1</v>
      </c>
      <c r="G20">
        <v>1</v>
      </c>
      <c r="H20">
        <v>2</v>
      </c>
      <c r="I20" t="s">
        <v>582</v>
      </c>
      <c r="J20" t="s">
        <v>583</v>
      </c>
      <c r="K20" t="s">
        <v>584</v>
      </c>
      <c r="L20">
        <v>1368</v>
      </c>
      <c r="N20">
        <v>1011</v>
      </c>
      <c r="O20" t="s">
        <v>585</v>
      </c>
      <c r="P20" t="s">
        <v>585</v>
      </c>
      <c r="Q20">
        <v>1</v>
      </c>
      <c r="X20">
        <v>0.13</v>
      </c>
      <c r="Y20">
        <v>0</v>
      </c>
      <c r="Z20">
        <v>31.26</v>
      </c>
      <c r="AA20">
        <v>13.5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0.13</v>
      </c>
      <c r="AH20">
        <v>2</v>
      </c>
      <c r="AI20">
        <v>33620615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>
      <c r="A21">
        <f>ROW(Source!A78)</f>
        <v>78</v>
      </c>
      <c r="B21">
        <v>33620620</v>
      </c>
      <c r="C21">
        <v>33620612</v>
      </c>
      <c r="D21">
        <v>29164349</v>
      </c>
      <c r="E21">
        <v>1</v>
      </c>
      <c r="F21">
        <v>1</v>
      </c>
      <c r="G21">
        <v>1</v>
      </c>
      <c r="H21">
        <v>3</v>
      </c>
      <c r="I21" t="s">
        <v>26</v>
      </c>
      <c r="J21" t="s">
        <v>29</v>
      </c>
      <c r="K21" t="s">
        <v>27</v>
      </c>
      <c r="L21">
        <v>1348</v>
      </c>
      <c r="N21">
        <v>1009</v>
      </c>
      <c r="O21" t="s">
        <v>28</v>
      </c>
      <c r="P21" t="s">
        <v>28</v>
      </c>
      <c r="Q21">
        <v>1000</v>
      </c>
      <c r="X21">
        <v>0.47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s">
        <v>3</v>
      </c>
      <c r="AG21">
        <v>0.47</v>
      </c>
      <c r="AH21">
        <v>2</v>
      </c>
      <c r="AI21">
        <v>33620616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>
      <c r="A22">
        <f>ROW(Source!A80)</f>
        <v>80</v>
      </c>
      <c r="B22">
        <v>33620679</v>
      </c>
      <c r="C22">
        <v>33620676</v>
      </c>
      <c r="D22">
        <v>18406804</v>
      </c>
      <c r="E22">
        <v>1</v>
      </c>
      <c r="F22">
        <v>1</v>
      </c>
      <c r="G22">
        <v>1</v>
      </c>
      <c r="H22">
        <v>1</v>
      </c>
      <c r="I22" t="s">
        <v>577</v>
      </c>
      <c r="J22" t="s">
        <v>3</v>
      </c>
      <c r="K22" t="s">
        <v>578</v>
      </c>
      <c r="L22">
        <v>1369</v>
      </c>
      <c r="N22">
        <v>1013</v>
      </c>
      <c r="O22" t="s">
        <v>579</v>
      </c>
      <c r="P22" t="s">
        <v>579</v>
      </c>
      <c r="Q22">
        <v>1</v>
      </c>
      <c r="X22">
        <v>7.67</v>
      </c>
      <c r="Y22">
        <v>0</v>
      </c>
      <c r="Z22">
        <v>0</v>
      </c>
      <c r="AA22">
        <v>0</v>
      </c>
      <c r="AB22">
        <v>221.76</v>
      </c>
      <c r="AC22">
        <v>0</v>
      </c>
      <c r="AD22">
        <v>1</v>
      </c>
      <c r="AE22">
        <v>1</v>
      </c>
      <c r="AF22" t="s">
        <v>3</v>
      </c>
      <c r="AG22">
        <v>7.67</v>
      </c>
      <c r="AH22">
        <v>2</v>
      </c>
      <c r="AI22">
        <v>33620677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>
      <c r="A23">
        <f>ROW(Source!A80)</f>
        <v>80</v>
      </c>
      <c r="B23">
        <v>33620680</v>
      </c>
      <c r="C23">
        <v>33620676</v>
      </c>
      <c r="D23">
        <v>29164349</v>
      </c>
      <c r="E23">
        <v>1</v>
      </c>
      <c r="F23">
        <v>1</v>
      </c>
      <c r="G23">
        <v>1</v>
      </c>
      <c r="H23">
        <v>3</v>
      </c>
      <c r="I23" t="s">
        <v>26</v>
      </c>
      <c r="J23" t="s">
        <v>29</v>
      </c>
      <c r="K23" t="s">
        <v>27</v>
      </c>
      <c r="L23">
        <v>1348</v>
      </c>
      <c r="N23">
        <v>1009</v>
      </c>
      <c r="O23" t="s">
        <v>28</v>
      </c>
      <c r="P23" t="s">
        <v>28</v>
      </c>
      <c r="Q23">
        <v>1000</v>
      </c>
      <c r="X23">
        <v>0.7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s">
        <v>3</v>
      </c>
      <c r="AG23">
        <v>0.7</v>
      </c>
      <c r="AH23">
        <v>2</v>
      </c>
      <c r="AI23">
        <v>33620678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>
      <c r="A24">
        <f>ROW(Source!A82)</f>
        <v>82</v>
      </c>
      <c r="B24">
        <v>33620827</v>
      </c>
      <c r="C24">
        <v>33620820</v>
      </c>
      <c r="D24">
        <v>18406785</v>
      </c>
      <c r="E24">
        <v>1</v>
      </c>
      <c r="F24">
        <v>1</v>
      </c>
      <c r="G24">
        <v>1</v>
      </c>
      <c r="H24">
        <v>1</v>
      </c>
      <c r="I24" t="s">
        <v>586</v>
      </c>
      <c r="J24" t="s">
        <v>3</v>
      </c>
      <c r="K24" t="s">
        <v>587</v>
      </c>
      <c r="L24">
        <v>1369</v>
      </c>
      <c r="N24">
        <v>1013</v>
      </c>
      <c r="O24" t="s">
        <v>579</v>
      </c>
      <c r="P24" t="s">
        <v>579</v>
      </c>
      <c r="Q24">
        <v>1</v>
      </c>
      <c r="X24">
        <v>146.07</v>
      </c>
      <c r="Y24">
        <v>0</v>
      </c>
      <c r="Z24">
        <v>0</v>
      </c>
      <c r="AA24">
        <v>0</v>
      </c>
      <c r="AB24">
        <v>251.89</v>
      </c>
      <c r="AC24">
        <v>0</v>
      </c>
      <c r="AD24">
        <v>1</v>
      </c>
      <c r="AE24">
        <v>1</v>
      </c>
      <c r="AF24" t="s">
        <v>3</v>
      </c>
      <c r="AG24">
        <v>146.07</v>
      </c>
      <c r="AH24">
        <v>2</v>
      </c>
      <c r="AI24">
        <v>33620821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>
      <c r="A25">
        <f>ROW(Source!A82)</f>
        <v>82</v>
      </c>
      <c r="B25">
        <v>33620828</v>
      </c>
      <c r="C25">
        <v>33620820</v>
      </c>
      <c r="D25">
        <v>121548</v>
      </c>
      <c r="E25">
        <v>1</v>
      </c>
      <c r="F25">
        <v>1</v>
      </c>
      <c r="G25">
        <v>1</v>
      </c>
      <c r="H25">
        <v>1</v>
      </c>
      <c r="I25" t="s">
        <v>30</v>
      </c>
      <c r="J25" t="s">
        <v>3</v>
      </c>
      <c r="K25" t="s">
        <v>580</v>
      </c>
      <c r="L25">
        <v>608254</v>
      </c>
      <c r="N25">
        <v>1013</v>
      </c>
      <c r="O25" t="s">
        <v>581</v>
      </c>
      <c r="P25" t="s">
        <v>581</v>
      </c>
      <c r="Q25">
        <v>1</v>
      </c>
      <c r="X25">
        <v>0.67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2</v>
      </c>
      <c r="AF25" t="s">
        <v>3</v>
      </c>
      <c r="AG25">
        <v>0.67</v>
      </c>
      <c r="AH25">
        <v>2</v>
      </c>
      <c r="AI25">
        <v>33620822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>
      <c r="A26">
        <f>ROW(Source!A82)</f>
        <v>82</v>
      </c>
      <c r="B26">
        <v>33620829</v>
      </c>
      <c r="C26">
        <v>33620820</v>
      </c>
      <c r="D26">
        <v>29172556</v>
      </c>
      <c r="E26">
        <v>1</v>
      </c>
      <c r="F26">
        <v>1</v>
      </c>
      <c r="G26">
        <v>1</v>
      </c>
      <c r="H26">
        <v>2</v>
      </c>
      <c r="I26" t="s">
        <v>582</v>
      </c>
      <c r="J26" t="s">
        <v>583</v>
      </c>
      <c r="K26" t="s">
        <v>584</v>
      </c>
      <c r="L26">
        <v>1368</v>
      </c>
      <c r="N26">
        <v>1011</v>
      </c>
      <c r="O26" t="s">
        <v>585</v>
      </c>
      <c r="P26" t="s">
        <v>585</v>
      </c>
      <c r="Q26">
        <v>1</v>
      </c>
      <c r="X26">
        <v>0.67</v>
      </c>
      <c r="Y26">
        <v>0</v>
      </c>
      <c r="Z26">
        <v>31.26</v>
      </c>
      <c r="AA26">
        <v>13.5</v>
      </c>
      <c r="AB26">
        <v>0</v>
      </c>
      <c r="AC26">
        <v>0</v>
      </c>
      <c r="AD26">
        <v>1</v>
      </c>
      <c r="AE26">
        <v>0</v>
      </c>
      <c r="AF26" t="s">
        <v>3</v>
      </c>
      <c r="AG26">
        <v>0.67</v>
      </c>
      <c r="AH26">
        <v>2</v>
      </c>
      <c r="AI26">
        <v>33620823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>
      <c r="A27">
        <f>ROW(Source!A82)</f>
        <v>82</v>
      </c>
      <c r="B27">
        <v>33620830</v>
      </c>
      <c r="C27">
        <v>33620820</v>
      </c>
      <c r="D27">
        <v>29145216</v>
      </c>
      <c r="E27">
        <v>1</v>
      </c>
      <c r="F27">
        <v>1</v>
      </c>
      <c r="G27">
        <v>1</v>
      </c>
      <c r="H27">
        <v>3</v>
      </c>
      <c r="I27" t="s">
        <v>588</v>
      </c>
      <c r="J27" t="s">
        <v>589</v>
      </c>
      <c r="K27" t="s">
        <v>590</v>
      </c>
      <c r="L27">
        <v>1339</v>
      </c>
      <c r="N27">
        <v>1007</v>
      </c>
      <c r="O27" t="s">
        <v>591</v>
      </c>
      <c r="P27" t="s">
        <v>591</v>
      </c>
      <c r="Q27">
        <v>1</v>
      </c>
      <c r="X27">
        <v>2.2000000000000002</v>
      </c>
      <c r="Y27">
        <v>477.5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3</v>
      </c>
      <c r="AG27">
        <v>2.2000000000000002</v>
      </c>
      <c r="AH27">
        <v>2</v>
      </c>
      <c r="AI27">
        <v>33620824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>
      <c r="A28">
        <f>ROW(Source!A82)</f>
        <v>82</v>
      </c>
      <c r="B28">
        <v>33620831</v>
      </c>
      <c r="C28">
        <v>33620820</v>
      </c>
      <c r="D28">
        <v>29150040</v>
      </c>
      <c r="E28">
        <v>1</v>
      </c>
      <c r="F28">
        <v>1</v>
      </c>
      <c r="G28">
        <v>1</v>
      </c>
      <c r="H28">
        <v>3</v>
      </c>
      <c r="I28" t="s">
        <v>592</v>
      </c>
      <c r="J28" t="s">
        <v>593</v>
      </c>
      <c r="K28" t="s">
        <v>594</v>
      </c>
      <c r="L28">
        <v>1339</v>
      </c>
      <c r="N28">
        <v>1007</v>
      </c>
      <c r="O28" t="s">
        <v>591</v>
      </c>
      <c r="P28" t="s">
        <v>591</v>
      </c>
      <c r="Q28">
        <v>1</v>
      </c>
      <c r="X28">
        <v>0.35</v>
      </c>
      <c r="Y28">
        <v>2.44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3</v>
      </c>
      <c r="AG28">
        <v>0.35</v>
      </c>
      <c r="AH28">
        <v>2</v>
      </c>
      <c r="AI28">
        <v>33620825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>
      <c r="A29">
        <f>ROW(Source!A82)</f>
        <v>82</v>
      </c>
      <c r="B29">
        <v>33620832</v>
      </c>
      <c r="C29">
        <v>33620820</v>
      </c>
      <c r="D29">
        <v>29164349</v>
      </c>
      <c r="E29">
        <v>1</v>
      </c>
      <c r="F29">
        <v>1</v>
      </c>
      <c r="G29">
        <v>1</v>
      </c>
      <c r="H29">
        <v>3</v>
      </c>
      <c r="I29" t="s">
        <v>26</v>
      </c>
      <c r="J29" t="s">
        <v>29</v>
      </c>
      <c r="K29" t="s">
        <v>27</v>
      </c>
      <c r="L29">
        <v>1348</v>
      </c>
      <c r="N29">
        <v>1009</v>
      </c>
      <c r="O29" t="s">
        <v>28</v>
      </c>
      <c r="P29" t="s">
        <v>28</v>
      </c>
      <c r="Q29">
        <v>1000</v>
      </c>
      <c r="X29">
        <v>3.38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s">
        <v>3</v>
      </c>
      <c r="AG29">
        <v>3.38</v>
      </c>
      <c r="AH29">
        <v>2</v>
      </c>
      <c r="AI29">
        <v>33620826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>
      <c r="A30">
        <f>ROW(Source!A84)</f>
        <v>84</v>
      </c>
      <c r="B30">
        <v>33639499</v>
      </c>
      <c r="C30">
        <v>33639497</v>
      </c>
      <c r="D30">
        <v>18406804</v>
      </c>
      <c r="E30">
        <v>1</v>
      </c>
      <c r="F30">
        <v>1</v>
      </c>
      <c r="G30">
        <v>1</v>
      </c>
      <c r="H30">
        <v>1</v>
      </c>
      <c r="I30" t="s">
        <v>577</v>
      </c>
      <c r="J30" t="s">
        <v>3</v>
      </c>
      <c r="K30" t="s">
        <v>578</v>
      </c>
      <c r="L30">
        <v>1369</v>
      </c>
      <c r="N30">
        <v>1013</v>
      </c>
      <c r="O30" t="s">
        <v>579</v>
      </c>
      <c r="P30" t="s">
        <v>579</v>
      </c>
      <c r="Q30">
        <v>1</v>
      </c>
      <c r="X30">
        <v>22.82</v>
      </c>
      <c r="Y30">
        <v>0</v>
      </c>
      <c r="Z30">
        <v>0</v>
      </c>
      <c r="AA30">
        <v>0</v>
      </c>
      <c r="AB30">
        <v>221.76</v>
      </c>
      <c r="AC30">
        <v>0</v>
      </c>
      <c r="AD30">
        <v>1</v>
      </c>
      <c r="AE30">
        <v>1</v>
      </c>
      <c r="AF30" t="s">
        <v>3</v>
      </c>
      <c r="AG30">
        <v>22.82</v>
      </c>
      <c r="AH30">
        <v>2</v>
      </c>
      <c r="AI30">
        <v>33639498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>
      <c r="A31">
        <f>ROW(Source!A120)</f>
        <v>120</v>
      </c>
      <c r="B31">
        <v>33620775</v>
      </c>
      <c r="C31">
        <v>33620772</v>
      </c>
      <c r="D31">
        <v>18406804</v>
      </c>
      <c r="E31">
        <v>1</v>
      </c>
      <c r="F31">
        <v>1</v>
      </c>
      <c r="G31">
        <v>1</v>
      </c>
      <c r="H31">
        <v>1</v>
      </c>
      <c r="I31" t="s">
        <v>577</v>
      </c>
      <c r="J31" t="s">
        <v>3</v>
      </c>
      <c r="K31" t="s">
        <v>578</v>
      </c>
      <c r="L31">
        <v>1369</v>
      </c>
      <c r="N31">
        <v>1013</v>
      </c>
      <c r="O31" t="s">
        <v>579</v>
      </c>
      <c r="P31" t="s">
        <v>579</v>
      </c>
      <c r="Q31">
        <v>1</v>
      </c>
      <c r="X31">
        <v>3.77</v>
      </c>
      <c r="Y31">
        <v>0</v>
      </c>
      <c r="Z31">
        <v>0</v>
      </c>
      <c r="AA31">
        <v>0</v>
      </c>
      <c r="AB31">
        <v>221.76</v>
      </c>
      <c r="AC31">
        <v>0</v>
      </c>
      <c r="AD31">
        <v>1</v>
      </c>
      <c r="AE31">
        <v>1</v>
      </c>
      <c r="AF31" t="s">
        <v>3</v>
      </c>
      <c r="AG31">
        <v>3.77</v>
      </c>
      <c r="AH31">
        <v>2</v>
      </c>
      <c r="AI31">
        <v>33620773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>
      <c r="A32">
        <f>ROW(Source!A120)</f>
        <v>120</v>
      </c>
      <c r="B32">
        <v>33620776</v>
      </c>
      <c r="C32">
        <v>33620772</v>
      </c>
      <c r="D32">
        <v>29164349</v>
      </c>
      <c r="E32">
        <v>1</v>
      </c>
      <c r="F32">
        <v>1</v>
      </c>
      <c r="G32">
        <v>1</v>
      </c>
      <c r="H32">
        <v>3</v>
      </c>
      <c r="I32" t="s">
        <v>26</v>
      </c>
      <c r="J32" t="s">
        <v>29</v>
      </c>
      <c r="K32" t="s">
        <v>27</v>
      </c>
      <c r="L32">
        <v>1348</v>
      </c>
      <c r="N32">
        <v>1009</v>
      </c>
      <c r="O32" t="s">
        <v>28</v>
      </c>
      <c r="P32" t="s">
        <v>28</v>
      </c>
      <c r="Q32">
        <v>1000</v>
      </c>
      <c r="X32">
        <v>0.11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s">
        <v>3</v>
      </c>
      <c r="AG32">
        <v>0.11</v>
      </c>
      <c r="AH32">
        <v>2</v>
      </c>
      <c r="AI32">
        <v>33620774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>
      <c r="A33">
        <f>ROW(Source!A122)</f>
        <v>122</v>
      </c>
      <c r="B33">
        <v>33620687</v>
      </c>
      <c r="C33">
        <v>33620682</v>
      </c>
      <c r="D33">
        <v>18406804</v>
      </c>
      <c r="E33">
        <v>1</v>
      </c>
      <c r="F33">
        <v>1</v>
      </c>
      <c r="G33">
        <v>1</v>
      </c>
      <c r="H33">
        <v>1</v>
      </c>
      <c r="I33" t="s">
        <v>577</v>
      </c>
      <c r="J33" t="s">
        <v>3</v>
      </c>
      <c r="K33" t="s">
        <v>578</v>
      </c>
      <c r="L33">
        <v>1369</v>
      </c>
      <c r="N33">
        <v>1013</v>
      </c>
      <c r="O33" t="s">
        <v>579</v>
      </c>
      <c r="P33" t="s">
        <v>579</v>
      </c>
      <c r="Q33">
        <v>1</v>
      </c>
      <c r="X33">
        <v>11.39</v>
      </c>
      <c r="Y33">
        <v>0</v>
      </c>
      <c r="Z33">
        <v>0</v>
      </c>
      <c r="AA33">
        <v>0</v>
      </c>
      <c r="AB33">
        <v>221.76</v>
      </c>
      <c r="AC33">
        <v>0</v>
      </c>
      <c r="AD33">
        <v>1</v>
      </c>
      <c r="AE33">
        <v>1</v>
      </c>
      <c r="AF33" t="s">
        <v>3</v>
      </c>
      <c r="AG33">
        <v>11.39</v>
      </c>
      <c r="AH33">
        <v>2</v>
      </c>
      <c r="AI33">
        <v>33620683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>
        <f>ROW(Source!A122)</f>
        <v>122</v>
      </c>
      <c r="B34">
        <v>33620688</v>
      </c>
      <c r="C34">
        <v>33620682</v>
      </c>
      <c r="D34">
        <v>121548</v>
      </c>
      <c r="E34">
        <v>1</v>
      </c>
      <c r="F34">
        <v>1</v>
      </c>
      <c r="G34">
        <v>1</v>
      </c>
      <c r="H34">
        <v>1</v>
      </c>
      <c r="I34" t="s">
        <v>30</v>
      </c>
      <c r="J34" t="s">
        <v>3</v>
      </c>
      <c r="K34" t="s">
        <v>580</v>
      </c>
      <c r="L34">
        <v>608254</v>
      </c>
      <c r="N34">
        <v>1013</v>
      </c>
      <c r="O34" t="s">
        <v>581</v>
      </c>
      <c r="P34" t="s">
        <v>581</v>
      </c>
      <c r="Q34">
        <v>1</v>
      </c>
      <c r="X34">
        <v>0.13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2</v>
      </c>
      <c r="AF34" t="s">
        <v>3</v>
      </c>
      <c r="AG34">
        <v>0.13</v>
      </c>
      <c r="AH34">
        <v>2</v>
      </c>
      <c r="AI34">
        <v>33620684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>
      <c r="A35">
        <f>ROW(Source!A122)</f>
        <v>122</v>
      </c>
      <c r="B35">
        <v>33620689</v>
      </c>
      <c r="C35">
        <v>33620682</v>
      </c>
      <c r="D35">
        <v>29172556</v>
      </c>
      <c r="E35">
        <v>1</v>
      </c>
      <c r="F35">
        <v>1</v>
      </c>
      <c r="G35">
        <v>1</v>
      </c>
      <c r="H35">
        <v>2</v>
      </c>
      <c r="I35" t="s">
        <v>582</v>
      </c>
      <c r="J35" t="s">
        <v>583</v>
      </c>
      <c r="K35" t="s">
        <v>584</v>
      </c>
      <c r="L35">
        <v>1368</v>
      </c>
      <c r="N35">
        <v>1011</v>
      </c>
      <c r="O35" t="s">
        <v>585</v>
      </c>
      <c r="P35" t="s">
        <v>585</v>
      </c>
      <c r="Q35">
        <v>1</v>
      </c>
      <c r="X35">
        <v>0.13</v>
      </c>
      <c r="Y35">
        <v>0</v>
      </c>
      <c r="Z35">
        <v>31.26</v>
      </c>
      <c r="AA35">
        <v>13.5</v>
      </c>
      <c r="AB35">
        <v>0</v>
      </c>
      <c r="AC35">
        <v>0</v>
      </c>
      <c r="AD35">
        <v>1</v>
      </c>
      <c r="AE35">
        <v>0</v>
      </c>
      <c r="AF35" t="s">
        <v>3</v>
      </c>
      <c r="AG35">
        <v>0.13</v>
      </c>
      <c r="AH35">
        <v>2</v>
      </c>
      <c r="AI35">
        <v>33620685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>
        <f>ROW(Source!A122)</f>
        <v>122</v>
      </c>
      <c r="B36">
        <v>33620690</v>
      </c>
      <c r="C36">
        <v>33620682</v>
      </c>
      <c r="D36">
        <v>29164349</v>
      </c>
      <c r="E36">
        <v>1</v>
      </c>
      <c r="F36">
        <v>1</v>
      </c>
      <c r="G36">
        <v>1</v>
      </c>
      <c r="H36">
        <v>3</v>
      </c>
      <c r="I36" t="s">
        <v>26</v>
      </c>
      <c r="J36" t="s">
        <v>29</v>
      </c>
      <c r="K36" t="s">
        <v>27</v>
      </c>
      <c r="L36">
        <v>1348</v>
      </c>
      <c r="N36">
        <v>1009</v>
      </c>
      <c r="O36" t="s">
        <v>28</v>
      </c>
      <c r="P36" t="s">
        <v>28</v>
      </c>
      <c r="Q36">
        <v>1000</v>
      </c>
      <c r="X36">
        <v>0.47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s">
        <v>3</v>
      </c>
      <c r="AG36">
        <v>0.47</v>
      </c>
      <c r="AH36">
        <v>2</v>
      </c>
      <c r="AI36">
        <v>33620686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>
      <c r="A37">
        <f>ROW(Source!A124)</f>
        <v>124</v>
      </c>
      <c r="B37">
        <v>33620631</v>
      </c>
      <c r="C37">
        <v>33620628</v>
      </c>
      <c r="D37">
        <v>18406804</v>
      </c>
      <c r="E37">
        <v>1</v>
      </c>
      <c r="F37">
        <v>1</v>
      </c>
      <c r="G37">
        <v>1</v>
      </c>
      <c r="H37">
        <v>1</v>
      </c>
      <c r="I37" t="s">
        <v>577</v>
      </c>
      <c r="J37" t="s">
        <v>3</v>
      </c>
      <c r="K37" t="s">
        <v>578</v>
      </c>
      <c r="L37">
        <v>1369</v>
      </c>
      <c r="N37">
        <v>1013</v>
      </c>
      <c r="O37" t="s">
        <v>579</v>
      </c>
      <c r="P37" t="s">
        <v>579</v>
      </c>
      <c r="Q37">
        <v>1</v>
      </c>
      <c r="X37">
        <v>7.67</v>
      </c>
      <c r="Y37">
        <v>0</v>
      </c>
      <c r="Z37">
        <v>0</v>
      </c>
      <c r="AA37">
        <v>0</v>
      </c>
      <c r="AB37">
        <v>221.76</v>
      </c>
      <c r="AC37">
        <v>0</v>
      </c>
      <c r="AD37">
        <v>1</v>
      </c>
      <c r="AE37">
        <v>1</v>
      </c>
      <c r="AF37" t="s">
        <v>3</v>
      </c>
      <c r="AG37">
        <v>7.67</v>
      </c>
      <c r="AH37">
        <v>2</v>
      </c>
      <c r="AI37">
        <v>33620629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>
        <f>ROW(Source!A124)</f>
        <v>124</v>
      </c>
      <c r="B38">
        <v>33620632</v>
      </c>
      <c r="C38">
        <v>33620628</v>
      </c>
      <c r="D38">
        <v>29164349</v>
      </c>
      <c r="E38">
        <v>1</v>
      </c>
      <c r="F38">
        <v>1</v>
      </c>
      <c r="G38">
        <v>1</v>
      </c>
      <c r="H38">
        <v>3</v>
      </c>
      <c r="I38" t="s">
        <v>26</v>
      </c>
      <c r="J38" t="s">
        <v>29</v>
      </c>
      <c r="K38" t="s">
        <v>27</v>
      </c>
      <c r="L38">
        <v>1348</v>
      </c>
      <c r="N38">
        <v>1009</v>
      </c>
      <c r="O38" t="s">
        <v>28</v>
      </c>
      <c r="P38" t="s">
        <v>28</v>
      </c>
      <c r="Q38">
        <v>1000</v>
      </c>
      <c r="X38">
        <v>0.7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3</v>
      </c>
      <c r="AG38">
        <v>0.7</v>
      </c>
      <c r="AH38">
        <v>2</v>
      </c>
      <c r="AI38">
        <v>33620630</v>
      </c>
      <c r="AJ38">
        <v>38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>
      <c r="A39">
        <f>ROW(Source!A126)</f>
        <v>126</v>
      </c>
      <c r="B39">
        <v>33620841</v>
      </c>
      <c r="C39">
        <v>33620834</v>
      </c>
      <c r="D39">
        <v>18406785</v>
      </c>
      <c r="E39">
        <v>1</v>
      </c>
      <c r="F39">
        <v>1</v>
      </c>
      <c r="G39">
        <v>1</v>
      </c>
      <c r="H39">
        <v>1</v>
      </c>
      <c r="I39" t="s">
        <v>586</v>
      </c>
      <c r="J39" t="s">
        <v>3</v>
      </c>
      <c r="K39" t="s">
        <v>587</v>
      </c>
      <c r="L39">
        <v>1369</v>
      </c>
      <c r="N39">
        <v>1013</v>
      </c>
      <c r="O39" t="s">
        <v>579</v>
      </c>
      <c r="P39" t="s">
        <v>579</v>
      </c>
      <c r="Q39">
        <v>1</v>
      </c>
      <c r="X39">
        <v>146.07</v>
      </c>
      <c r="Y39">
        <v>0</v>
      </c>
      <c r="Z39">
        <v>0</v>
      </c>
      <c r="AA39">
        <v>0</v>
      </c>
      <c r="AB39">
        <v>251.89</v>
      </c>
      <c r="AC39">
        <v>0</v>
      </c>
      <c r="AD39">
        <v>1</v>
      </c>
      <c r="AE39">
        <v>1</v>
      </c>
      <c r="AF39" t="s">
        <v>3</v>
      </c>
      <c r="AG39">
        <v>146.07</v>
      </c>
      <c r="AH39">
        <v>2</v>
      </c>
      <c r="AI39">
        <v>33620835</v>
      </c>
      <c r="AJ39">
        <v>39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>
      <c r="A40">
        <f>ROW(Source!A126)</f>
        <v>126</v>
      </c>
      <c r="B40">
        <v>33620842</v>
      </c>
      <c r="C40">
        <v>33620834</v>
      </c>
      <c r="D40">
        <v>121548</v>
      </c>
      <c r="E40">
        <v>1</v>
      </c>
      <c r="F40">
        <v>1</v>
      </c>
      <c r="G40">
        <v>1</v>
      </c>
      <c r="H40">
        <v>1</v>
      </c>
      <c r="I40" t="s">
        <v>30</v>
      </c>
      <c r="J40" t="s">
        <v>3</v>
      </c>
      <c r="K40" t="s">
        <v>580</v>
      </c>
      <c r="L40">
        <v>608254</v>
      </c>
      <c r="N40">
        <v>1013</v>
      </c>
      <c r="O40" t="s">
        <v>581</v>
      </c>
      <c r="P40" t="s">
        <v>581</v>
      </c>
      <c r="Q40">
        <v>1</v>
      </c>
      <c r="X40">
        <v>0.67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2</v>
      </c>
      <c r="AF40" t="s">
        <v>3</v>
      </c>
      <c r="AG40">
        <v>0.67</v>
      </c>
      <c r="AH40">
        <v>2</v>
      </c>
      <c r="AI40">
        <v>33620836</v>
      </c>
      <c r="AJ40">
        <v>40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>
      <c r="A41">
        <f>ROW(Source!A126)</f>
        <v>126</v>
      </c>
      <c r="B41">
        <v>33620843</v>
      </c>
      <c r="C41">
        <v>33620834</v>
      </c>
      <c r="D41">
        <v>29172556</v>
      </c>
      <c r="E41">
        <v>1</v>
      </c>
      <c r="F41">
        <v>1</v>
      </c>
      <c r="G41">
        <v>1</v>
      </c>
      <c r="H41">
        <v>2</v>
      </c>
      <c r="I41" t="s">
        <v>582</v>
      </c>
      <c r="J41" t="s">
        <v>583</v>
      </c>
      <c r="K41" t="s">
        <v>584</v>
      </c>
      <c r="L41">
        <v>1368</v>
      </c>
      <c r="N41">
        <v>1011</v>
      </c>
      <c r="O41" t="s">
        <v>585</v>
      </c>
      <c r="P41" t="s">
        <v>585</v>
      </c>
      <c r="Q41">
        <v>1</v>
      </c>
      <c r="X41">
        <v>0.67</v>
      </c>
      <c r="Y41">
        <v>0</v>
      </c>
      <c r="Z41">
        <v>31.26</v>
      </c>
      <c r="AA41">
        <v>13.5</v>
      </c>
      <c r="AB41">
        <v>0</v>
      </c>
      <c r="AC41">
        <v>0</v>
      </c>
      <c r="AD41">
        <v>1</v>
      </c>
      <c r="AE41">
        <v>0</v>
      </c>
      <c r="AF41" t="s">
        <v>3</v>
      </c>
      <c r="AG41">
        <v>0.67</v>
      </c>
      <c r="AH41">
        <v>2</v>
      </c>
      <c r="AI41">
        <v>33620837</v>
      </c>
      <c r="AJ41">
        <v>41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>
      <c r="A42">
        <f>ROW(Source!A126)</f>
        <v>126</v>
      </c>
      <c r="B42">
        <v>33620844</v>
      </c>
      <c r="C42">
        <v>33620834</v>
      </c>
      <c r="D42">
        <v>29145216</v>
      </c>
      <c r="E42">
        <v>1</v>
      </c>
      <c r="F42">
        <v>1</v>
      </c>
      <c r="G42">
        <v>1</v>
      </c>
      <c r="H42">
        <v>3</v>
      </c>
      <c r="I42" t="s">
        <v>588</v>
      </c>
      <c r="J42" t="s">
        <v>589</v>
      </c>
      <c r="K42" t="s">
        <v>590</v>
      </c>
      <c r="L42">
        <v>1339</v>
      </c>
      <c r="N42">
        <v>1007</v>
      </c>
      <c r="O42" t="s">
        <v>591</v>
      </c>
      <c r="P42" t="s">
        <v>591</v>
      </c>
      <c r="Q42">
        <v>1</v>
      </c>
      <c r="X42">
        <v>2.2000000000000002</v>
      </c>
      <c r="Y42">
        <v>477.5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0</v>
      </c>
      <c r="AF42" t="s">
        <v>3</v>
      </c>
      <c r="AG42">
        <v>2.2000000000000002</v>
      </c>
      <c r="AH42">
        <v>2</v>
      </c>
      <c r="AI42">
        <v>33620838</v>
      </c>
      <c r="AJ42">
        <v>42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>
      <c r="A43">
        <f>ROW(Source!A126)</f>
        <v>126</v>
      </c>
      <c r="B43">
        <v>33620845</v>
      </c>
      <c r="C43">
        <v>33620834</v>
      </c>
      <c r="D43">
        <v>29150040</v>
      </c>
      <c r="E43">
        <v>1</v>
      </c>
      <c r="F43">
        <v>1</v>
      </c>
      <c r="G43">
        <v>1</v>
      </c>
      <c r="H43">
        <v>3</v>
      </c>
      <c r="I43" t="s">
        <v>592</v>
      </c>
      <c r="J43" t="s">
        <v>593</v>
      </c>
      <c r="K43" t="s">
        <v>594</v>
      </c>
      <c r="L43">
        <v>1339</v>
      </c>
      <c r="N43">
        <v>1007</v>
      </c>
      <c r="O43" t="s">
        <v>591</v>
      </c>
      <c r="P43" t="s">
        <v>591</v>
      </c>
      <c r="Q43">
        <v>1</v>
      </c>
      <c r="X43">
        <v>0.35</v>
      </c>
      <c r="Y43">
        <v>2.44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 t="s">
        <v>3</v>
      </c>
      <c r="AG43">
        <v>0.35</v>
      </c>
      <c r="AH43">
        <v>2</v>
      </c>
      <c r="AI43">
        <v>33620839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>
      <c r="A44">
        <f>ROW(Source!A126)</f>
        <v>126</v>
      </c>
      <c r="B44">
        <v>33620846</v>
      </c>
      <c r="C44">
        <v>33620834</v>
      </c>
      <c r="D44">
        <v>29164349</v>
      </c>
      <c r="E44">
        <v>1</v>
      </c>
      <c r="F44">
        <v>1</v>
      </c>
      <c r="G44">
        <v>1</v>
      </c>
      <c r="H44">
        <v>3</v>
      </c>
      <c r="I44" t="s">
        <v>26</v>
      </c>
      <c r="J44" t="s">
        <v>29</v>
      </c>
      <c r="K44" t="s">
        <v>27</v>
      </c>
      <c r="L44">
        <v>1348</v>
      </c>
      <c r="N44">
        <v>1009</v>
      </c>
      <c r="O44" t="s">
        <v>28</v>
      </c>
      <c r="P44" t="s">
        <v>28</v>
      </c>
      <c r="Q44">
        <v>1000</v>
      </c>
      <c r="X44">
        <v>3.38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s">
        <v>3</v>
      </c>
      <c r="AG44">
        <v>3.38</v>
      </c>
      <c r="AH44">
        <v>2</v>
      </c>
      <c r="AI44">
        <v>33620840</v>
      </c>
      <c r="AJ44">
        <v>44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>
      <c r="A45">
        <f>ROW(Source!A128)</f>
        <v>128</v>
      </c>
      <c r="B45">
        <v>33639502</v>
      </c>
      <c r="C45">
        <v>33639500</v>
      </c>
      <c r="D45">
        <v>18406804</v>
      </c>
      <c r="E45">
        <v>1</v>
      </c>
      <c r="F45">
        <v>1</v>
      </c>
      <c r="G45">
        <v>1</v>
      </c>
      <c r="H45">
        <v>1</v>
      </c>
      <c r="I45" t="s">
        <v>577</v>
      </c>
      <c r="J45" t="s">
        <v>3</v>
      </c>
      <c r="K45" t="s">
        <v>578</v>
      </c>
      <c r="L45">
        <v>1369</v>
      </c>
      <c r="N45">
        <v>1013</v>
      </c>
      <c r="O45" t="s">
        <v>579</v>
      </c>
      <c r="P45" t="s">
        <v>579</v>
      </c>
      <c r="Q45">
        <v>1</v>
      </c>
      <c r="X45">
        <v>22.82</v>
      </c>
      <c r="Y45">
        <v>0</v>
      </c>
      <c r="Z45">
        <v>0</v>
      </c>
      <c r="AA45">
        <v>0</v>
      </c>
      <c r="AB45">
        <v>221.76</v>
      </c>
      <c r="AC45">
        <v>0</v>
      </c>
      <c r="AD45">
        <v>1</v>
      </c>
      <c r="AE45">
        <v>1</v>
      </c>
      <c r="AF45" t="s">
        <v>3</v>
      </c>
      <c r="AG45">
        <v>22.82</v>
      </c>
      <c r="AH45">
        <v>2</v>
      </c>
      <c r="AI45">
        <v>33639501</v>
      </c>
      <c r="AJ45">
        <v>45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>
      <c r="A46">
        <f>ROW(Source!A164)</f>
        <v>164</v>
      </c>
      <c r="B46">
        <v>33620781</v>
      </c>
      <c r="C46">
        <v>33620778</v>
      </c>
      <c r="D46">
        <v>18406804</v>
      </c>
      <c r="E46">
        <v>1</v>
      </c>
      <c r="F46">
        <v>1</v>
      </c>
      <c r="G46">
        <v>1</v>
      </c>
      <c r="H46">
        <v>1</v>
      </c>
      <c r="I46" t="s">
        <v>577</v>
      </c>
      <c r="J46" t="s">
        <v>3</v>
      </c>
      <c r="K46" t="s">
        <v>578</v>
      </c>
      <c r="L46">
        <v>1369</v>
      </c>
      <c r="N46">
        <v>1013</v>
      </c>
      <c r="O46" t="s">
        <v>579</v>
      </c>
      <c r="P46" t="s">
        <v>579</v>
      </c>
      <c r="Q46">
        <v>1</v>
      </c>
      <c r="X46">
        <v>3.77</v>
      </c>
      <c r="Y46">
        <v>0</v>
      </c>
      <c r="Z46">
        <v>0</v>
      </c>
      <c r="AA46">
        <v>0</v>
      </c>
      <c r="AB46">
        <v>221.76</v>
      </c>
      <c r="AC46">
        <v>0</v>
      </c>
      <c r="AD46">
        <v>1</v>
      </c>
      <c r="AE46">
        <v>1</v>
      </c>
      <c r="AF46" t="s">
        <v>3</v>
      </c>
      <c r="AG46">
        <v>3.77</v>
      </c>
      <c r="AH46">
        <v>2</v>
      </c>
      <c r="AI46">
        <v>33620779</v>
      </c>
      <c r="AJ46">
        <v>46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>
      <c r="A47">
        <f>ROW(Source!A164)</f>
        <v>164</v>
      </c>
      <c r="B47">
        <v>33620782</v>
      </c>
      <c r="C47">
        <v>33620778</v>
      </c>
      <c r="D47">
        <v>29164349</v>
      </c>
      <c r="E47">
        <v>1</v>
      </c>
      <c r="F47">
        <v>1</v>
      </c>
      <c r="G47">
        <v>1</v>
      </c>
      <c r="H47">
        <v>3</v>
      </c>
      <c r="I47" t="s">
        <v>26</v>
      </c>
      <c r="J47" t="s">
        <v>29</v>
      </c>
      <c r="K47" t="s">
        <v>27</v>
      </c>
      <c r="L47">
        <v>1348</v>
      </c>
      <c r="N47">
        <v>1009</v>
      </c>
      <c r="O47" t="s">
        <v>28</v>
      </c>
      <c r="P47" t="s">
        <v>28</v>
      </c>
      <c r="Q47">
        <v>1000</v>
      </c>
      <c r="X47">
        <v>0.11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s">
        <v>3</v>
      </c>
      <c r="AG47">
        <v>0.11</v>
      </c>
      <c r="AH47">
        <v>2</v>
      </c>
      <c r="AI47">
        <v>33620780</v>
      </c>
      <c r="AJ47">
        <v>47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>
      <c r="A48">
        <f>ROW(Source!A166)</f>
        <v>166</v>
      </c>
      <c r="B48">
        <v>33620697</v>
      </c>
      <c r="C48">
        <v>33620692</v>
      </c>
      <c r="D48">
        <v>18406804</v>
      </c>
      <c r="E48">
        <v>1</v>
      </c>
      <c r="F48">
        <v>1</v>
      </c>
      <c r="G48">
        <v>1</v>
      </c>
      <c r="H48">
        <v>1</v>
      </c>
      <c r="I48" t="s">
        <v>577</v>
      </c>
      <c r="J48" t="s">
        <v>3</v>
      </c>
      <c r="K48" t="s">
        <v>578</v>
      </c>
      <c r="L48">
        <v>1369</v>
      </c>
      <c r="N48">
        <v>1013</v>
      </c>
      <c r="O48" t="s">
        <v>579</v>
      </c>
      <c r="P48" t="s">
        <v>579</v>
      </c>
      <c r="Q48">
        <v>1</v>
      </c>
      <c r="X48">
        <v>11.39</v>
      </c>
      <c r="Y48">
        <v>0</v>
      </c>
      <c r="Z48">
        <v>0</v>
      </c>
      <c r="AA48">
        <v>0</v>
      </c>
      <c r="AB48">
        <v>221.76</v>
      </c>
      <c r="AC48">
        <v>0</v>
      </c>
      <c r="AD48">
        <v>1</v>
      </c>
      <c r="AE48">
        <v>1</v>
      </c>
      <c r="AF48" t="s">
        <v>3</v>
      </c>
      <c r="AG48">
        <v>11.39</v>
      </c>
      <c r="AH48">
        <v>2</v>
      </c>
      <c r="AI48">
        <v>33620693</v>
      </c>
      <c r="AJ48">
        <v>48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>
      <c r="A49">
        <f>ROW(Source!A166)</f>
        <v>166</v>
      </c>
      <c r="B49">
        <v>33620698</v>
      </c>
      <c r="C49">
        <v>33620692</v>
      </c>
      <c r="D49">
        <v>121548</v>
      </c>
      <c r="E49">
        <v>1</v>
      </c>
      <c r="F49">
        <v>1</v>
      </c>
      <c r="G49">
        <v>1</v>
      </c>
      <c r="H49">
        <v>1</v>
      </c>
      <c r="I49" t="s">
        <v>30</v>
      </c>
      <c r="J49" t="s">
        <v>3</v>
      </c>
      <c r="K49" t="s">
        <v>580</v>
      </c>
      <c r="L49">
        <v>608254</v>
      </c>
      <c r="N49">
        <v>1013</v>
      </c>
      <c r="O49" t="s">
        <v>581</v>
      </c>
      <c r="P49" t="s">
        <v>581</v>
      </c>
      <c r="Q49">
        <v>1</v>
      </c>
      <c r="X49">
        <v>0.13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2</v>
      </c>
      <c r="AF49" t="s">
        <v>3</v>
      </c>
      <c r="AG49">
        <v>0.13</v>
      </c>
      <c r="AH49">
        <v>2</v>
      </c>
      <c r="AI49">
        <v>33620694</v>
      </c>
      <c r="AJ49">
        <v>49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>
      <c r="A50">
        <f>ROW(Source!A166)</f>
        <v>166</v>
      </c>
      <c r="B50">
        <v>33620699</v>
      </c>
      <c r="C50">
        <v>33620692</v>
      </c>
      <c r="D50">
        <v>29172556</v>
      </c>
      <c r="E50">
        <v>1</v>
      </c>
      <c r="F50">
        <v>1</v>
      </c>
      <c r="G50">
        <v>1</v>
      </c>
      <c r="H50">
        <v>2</v>
      </c>
      <c r="I50" t="s">
        <v>582</v>
      </c>
      <c r="J50" t="s">
        <v>583</v>
      </c>
      <c r="K50" t="s">
        <v>584</v>
      </c>
      <c r="L50">
        <v>1368</v>
      </c>
      <c r="N50">
        <v>1011</v>
      </c>
      <c r="O50" t="s">
        <v>585</v>
      </c>
      <c r="P50" t="s">
        <v>585</v>
      </c>
      <c r="Q50">
        <v>1</v>
      </c>
      <c r="X50">
        <v>0.13</v>
      </c>
      <c r="Y50">
        <v>0</v>
      </c>
      <c r="Z50">
        <v>31.26</v>
      </c>
      <c r="AA50">
        <v>13.5</v>
      </c>
      <c r="AB50">
        <v>0</v>
      </c>
      <c r="AC50">
        <v>0</v>
      </c>
      <c r="AD50">
        <v>1</v>
      </c>
      <c r="AE50">
        <v>0</v>
      </c>
      <c r="AF50" t="s">
        <v>3</v>
      </c>
      <c r="AG50">
        <v>0.13</v>
      </c>
      <c r="AH50">
        <v>2</v>
      </c>
      <c r="AI50">
        <v>33620695</v>
      </c>
      <c r="AJ50">
        <v>50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>
      <c r="A51">
        <f>ROW(Source!A166)</f>
        <v>166</v>
      </c>
      <c r="B51">
        <v>33620700</v>
      </c>
      <c r="C51">
        <v>33620692</v>
      </c>
      <c r="D51">
        <v>29164349</v>
      </c>
      <c r="E51">
        <v>1</v>
      </c>
      <c r="F51">
        <v>1</v>
      </c>
      <c r="G51">
        <v>1</v>
      </c>
      <c r="H51">
        <v>3</v>
      </c>
      <c r="I51" t="s">
        <v>26</v>
      </c>
      <c r="J51" t="s">
        <v>29</v>
      </c>
      <c r="K51" t="s">
        <v>27</v>
      </c>
      <c r="L51">
        <v>1348</v>
      </c>
      <c r="N51">
        <v>1009</v>
      </c>
      <c r="O51" t="s">
        <v>28</v>
      </c>
      <c r="P51" t="s">
        <v>28</v>
      </c>
      <c r="Q51">
        <v>1000</v>
      </c>
      <c r="X51">
        <v>0.47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s">
        <v>3</v>
      </c>
      <c r="AG51">
        <v>0.47</v>
      </c>
      <c r="AH51">
        <v>2</v>
      </c>
      <c r="AI51">
        <v>33620696</v>
      </c>
      <c r="AJ51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>
      <c r="A52">
        <f>ROW(Source!A168)</f>
        <v>168</v>
      </c>
      <c r="B52">
        <v>33620637</v>
      </c>
      <c r="C52">
        <v>33620634</v>
      </c>
      <c r="D52">
        <v>18406804</v>
      </c>
      <c r="E52">
        <v>1</v>
      </c>
      <c r="F52">
        <v>1</v>
      </c>
      <c r="G52">
        <v>1</v>
      </c>
      <c r="H52">
        <v>1</v>
      </c>
      <c r="I52" t="s">
        <v>577</v>
      </c>
      <c r="J52" t="s">
        <v>3</v>
      </c>
      <c r="K52" t="s">
        <v>578</v>
      </c>
      <c r="L52">
        <v>1369</v>
      </c>
      <c r="N52">
        <v>1013</v>
      </c>
      <c r="O52" t="s">
        <v>579</v>
      </c>
      <c r="P52" t="s">
        <v>579</v>
      </c>
      <c r="Q52">
        <v>1</v>
      </c>
      <c r="X52">
        <v>7.67</v>
      </c>
      <c r="Y52">
        <v>0</v>
      </c>
      <c r="Z52">
        <v>0</v>
      </c>
      <c r="AA52">
        <v>0</v>
      </c>
      <c r="AB52">
        <v>221.76</v>
      </c>
      <c r="AC52">
        <v>0</v>
      </c>
      <c r="AD52">
        <v>1</v>
      </c>
      <c r="AE52">
        <v>1</v>
      </c>
      <c r="AF52" t="s">
        <v>3</v>
      </c>
      <c r="AG52">
        <v>7.67</v>
      </c>
      <c r="AH52">
        <v>2</v>
      </c>
      <c r="AI52">
        <v>33620635</v>
      </c>
      <c r="AJ52">
        <v>52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>
      <c r="A53">
        <f>ROW(Source!A168)</f>
        <v>168</v>
      </c>
      <c r="B53">
        <v>33620638</v>
      </c>
      <c r="C53">
        <v>33620634</v>
      </c>
      <c r="D53">
        <v>29164349</v>
      </c>
      <c r="E53">
        <v>1</v>
      </c>
      <c r="F53">
        <v>1</v>
      </c>
      <c r="G53">
        <v>1</v>
      </c>
      <c r="H53">
        <v>3</v>
      </c>
      <c r="I53" t="s">
        <v>26</v>
      </c>
      <c r="J53" t="s">
        <v>29</v>
      </c>
      <c r="K53" t="s">
        <v>27</v>
      </c>
      <c r="L53">
        <v>1348</v>
      </c>
      <c r="N53">
        <v>1009</v>
      </c>
      <c r="O53" t="s">
        <v>28</v>
      </c>
      <c r="P53" t="s">
        <v>28</v>
      </c>
      <c r="Q53">
        <v>1000</v>
      </c>
      <c r="X53">
        <v>0.7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s">
        <v>3</v>
      </c>
      <c r="AG53">
        <v>0.7</v>
      </c>
      <c r="AH53">
        <v>2</v>
      </c>
      <c r="AI53">
        <v>33620636</v>
      </c>
      <c r="AJ53">
        <v>53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>
      <c r="A54">
        <f>ROW(Source!A170)</f>
        <v>170</v>
      </c>
      <c r="B54">
        <v>33620855</v>
      </c>
      <c r="C54">
        <v>33620848</v>
      </c>
      <c r="D54">
        <v>18406785</v>
      </c>
      <c r="E54">
        <v>1</v>
      </c>
      <c r="F54">
        <v>1</v>
      </c>
      <c r="G54">
        <v>1</v>
      </c>
      <c r="H54">
        <v>1</v>
      </c>
      <c r="I54" t="s">
        <v>586</v>
      </c>
      <c r="J54" t="s">
        <v>3</v>
      </c>
      <c r="K54" t="s">
        <v>587</v>
      </c>
      <c r="L54">
        <v>1369</v>
      </c>
      <c r="N54">
        <v>1013</v>
      </c>
      <c r="O54" t="s">
        <v>579</v>
      </c>
      <c r="P54" t="s">
        <v>579</v>
      </c>
      <c r="Q54">
        <v>1</v>
      </c>
      <c r="X54">
        <v>146.07</v>
      </c>
      <c r="Y54">
        <v>0</v>
      </c>
      <c r="Z54">
        <v>0</v>
      </c>
      <c r="AA54">
        <v>0</v>
      </c>
      <c r="AB54">
        <v>251.89</v>
      </c>
      <c r="AC54">
        <v>0</v>
      </c>
      <c r="AD54">
        <v>1</v>
      </c>
      <c r="AE54">
        <v>1</v>
      </c>
      <c r="AF54" t="s">
        <v>3</v>
      </c>
      <c r="AG54">
        <v>146.07</v>
      </c>
      <c r="AH54">
        <v>2</v>
      </c>
      <c r="AI54">
        <v>33620849</v>
      </c>
      <c r="AJ54">
        <v>54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>
      <c r="A55">
        <f>ROW(Source!A170)</f>
        <v>170</v>
      </c>
      <c r="B55">
        <v>33620856</v>
      </c>
      <c r="C55">
        <v>33620848</v>
      </c>
      <c r="D55">
        <v>121548</v>
      </c>
      <c r="E55">
        <v>1</v>
      </c>
      <c r="F55">
        <v>1</v>
      </c>
      <c r="G55">
        <v>1</v>
      </c>
      <c r="H55">
        <v>1</v>
      </c>
      <c r="I55" t="s">
        <v>30</v>
      </c>
      <c r="J55" t="s">
        <v>3</v>
      </c>
      <c r="K55" t="s">
        <v>580</v>
      </c>
      <c r="L55">
        <v>608254</v>
      </c>
      <c r="N55">
        <v>1013</v>
      </c>
      <c r="O55" t="s">
        <v>581</v>
      </c>
      <c r="P55" t="s">
        <v>581</v>
      </c>
      <c r="Q55">
        <v>1</v>
      </c>
      <c r="X55">
        <v>0.67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2</v>
      </c>
      <c r="AF55" t="s">
        <v>3</v>
      </c>
      <c r="AG55">
        <v>0.67</v>
      </c>
      <c r="AH55">
        <v>2</v>
      </c>
      <c r="AI55">
        <v>33620850</v>
      </c>
      <c r="AJ55">
        <v>55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>
      <c r="A56">
        <f>ROW(Source!A170)</f>
        <v>170</v>
      </c>
      <c r="B56">
        <v>33620857</v>
      </c>
      <c r="C56">
        <v>33620848</v>
      </c>
      <c r="D56">
        <v>29172556</v>
      </c>
      <c r="E56">
        <v>1</v>
      </c>
      <c r="F56">
        <v>1</v>
      </c>
      <c r="G56">
        <v>1</v>
      </c>
      <c r="H56">
        <v>2</v>
      </c>
      <c r="I56" t="s">
        <v>582</v>
      </c>
      <c r="J56" t="s">
        <v>583</v>
      </c>
      <c r="K56" t="s">
        <v>584</v>
      </c>
      <c r="L56">
        <v>1368</v>
      </c>
      <c r="N56">
        <v>1011</v>
      </c>
      <c r="O56" t="s">
        <v>585</v>
      </c>
      <c r="P56" t="s">
        <v>585</v>
      </c>
      <c r="Q56">
        <v>1</v>
      </c>
      <c r="X56">
        <v>0.67</v>
      </c>
      <c r="Y56">
        <v>0</v>
      </c>
      <c r="Z56">
        <v>31.26</v>
      </c>
      <c r="AA56">
        <v>13.5</v>
      </c>
      <c r="AB56">
        <v>0</v>
      </c>
      <c r="AC56">
        <v>0</v>
      </c>
      <c r="AD56">
        <v>1</v>
      </c>
      <c r="AE56">
        <v>0</v>
      </c>
      <c r="AF56" t="s">
        <v>3</v>
      </c>
      <c r="AG56">
        <v>0.67</v>
      </c>
      <c r="AH56">
        <v>2</v>
      </c>
      <c r="AI56">
        <v>33620851</v>
      </c>
      <c r="AJ56">
        <v>56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>
      <c r="A57">
        <f>ROW(Source!A170)</f>
        <v>170</v>
      </c>
      <c r="B57">
        <v>33620858</v>
      </c>
      <c r="C57">
        <v>33620848</v>
      </c>
      <c r="D57">
        <v>29145216</v>
      </c>
      <c r="E57">
        <v>1</v>
      </c>
      <c r="F57">
        <v>1</v>
      </c>
      <c r="G57">
        <v>1</v>
      </c>
      <c r="H57">
        <v>3</v>
      </c>
      <c r="I57" t="s">
        <v>588</v>
      </c>
      <c r="J57" t="s">
        <v>589</v>
      </c>
      <c r="K57" t="s">
        <v>590</v>
      </c>
      <c r="L57">
        <v>1339</v>
      </c>
      <c r="N57">
        <v>1007</v>
      </c>
      <c r="O57" t="s">
        <v>591</v>
      </c>
      <c r="P57" t="s">
        <v>591</v>
      </c>
      <c r="Q57">
        <v>1</v>
      </c>
      <c r="X57">
        <v>2.2000000000000002</v>
      </c>
      <c r="Y57">
        <v>477.5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3</v>
      </c>
      <c r="AG57">
        <v>2.2000000000000002</v>
      </c>
      <c r="AH57">
        <v>2</v>
      </c>
      <c r="AI57">
        <v>33620852</v>
      </c>
      <c r="AJ57">
        <v>57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>
        <f>ROW(Source!A170)</f>
        <v>170</v>
      </c>
      <c r="B58">
        <v>33620859</v>
      </c>
      <c r="C58">
        <v>33620848</v>
      </c>
      <c r="D58">
        <v>29150040</v>
      </c>
      <c r="E58">
        <v>1</v>
      </c>
      <c r="F58">
        <v>1</v>
      </c>
      <c r="G58">
        <v>1</v>
      </c>
      <c r="H58">
        <v>3</v>
      </c>
      <c r="I58" t="s">
        <v>592</v>
      </c>
      <c r="J58" t="s">
        <v>593</v>
      </c>
      <c r="K58" t="s">
        <v>594</v>
      </c>
      <c r="L58">
        <v>1339</v>
      </c>
      <c r="N58">
        <v>1007</v>
      </c>
      <c r="O58" t="s">
        <v>591</v>
      </c>
      <c r="P58" t="s">
        <v>591</v>
      </c>
      <c r="Q58">
        <v>1</v>
      </c>
      <c r="X58">
        <v>0.35</v>
      </c>
      <c r="Y58">
        <v>2.44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3</v>
      </c>
      <c r="AG58">
        <v>0.35</v>
      </c>
      <c r="AH58">
        <v>2</v>
      </c>
      <c r="AI58">
        <v>33620853</v>
      </c>
      <c r="AJ58">
        <v>58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>
      <c r="A59">
        <f>ROW(Source!A170)</f>
        <v>170</v>
      </c>
      <c r="B59">
        <v>33620860</v>
      </c>
      <c r="C59">
        <v>33620848</v>
      </c>
      <c r="D59">
        <v>29164349</v>
      </c>
      <c r="E59">
        <v>1</v>
      </c>
      <c r="F59">
        <v>1</v>
      </c>
      <c r="G59">
        <v>1</v>
      </c>
      <c r="H59">
        <v>3</v>
      </c>
      <c r="I59" t="s">
        <v>26</v>
      </c>
      <c r="J59" t="s">
        <v>29</v>
      </c>
      <c r="K59" t="s">
        <v>27</v>
      </c>
      <c r="L59">
        <v>1348</v>
      </c>
      <c r="N59">
        <v>1009</v>
      </c>
      <c r="O59" t="s">
        <v>28</v>
      </c>
      <c r="P59" t="s">
        <v>28</v>
      </c>
      <c r="Q59">
        <v>1000</v>
      </c>
      <c r="X59">
        <v>3.38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s">
        <v>3</v>
      </c>
      <c r="AG59">
        <v>3.38</v>
      </c>
      <c r="AH59">
        <v>2</v>
      </c>
      <c r="AI59">
        <v>33620854</v>
      </c>
      <c r="AJ59">
        <v>59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>
      <c r="A60">
        <f>ROW(Source!A172)</f>
        <v>172</v>
      </c>
      <c r="B60">
        <v>33639505</v>
      </c>
      <c r="C60">
        <v>33639503</v>
      </c>
      <c r="D60">
        <v>18406804</v>
      </c>
      <c r="E60">
        <v>1</v>
      </c>
      <c r="F60">
        <v>1</v>
      </c>
      <c r="G60">
        <v>1</v>
      </c>
      <c r="H60">
        <v>1</v>
      </c>
      <c r="I60" t="s">
        <v>577</v>
      </c>
      <c r="J60" t="s">
        <v>3</v>
      </c>
      <c r="K60" t="s">
        <v>578</v>
      </c>
      <c r="L60">
        <v>1369</v>
      </c>
      <c r="N60">
        <v>1013</v>
      </c>
      <c r="O60" t="s">
        <v>579</v>
      </c>
      <c r="P60" t="s">
        <v>579</v>
      </c>
      <c r="Q60">
        <v>1</v>
      </c>
      <c r="X60">
        <v>22.82</v>
      </c>
      <c r="Y60">
        <v>0</v>
      </c>
      <c r="Z60">
        <v>0</v>
      </c>
      <c r="AA60">
        <v>0</v>
      </c>
      <c r="AB60">
        <v>221.76</v>
      </c>
      <c r="AC60">
        <v>0</v>
      </c>
      <c r="AD60">
        <v>1</v>
      </c>
      <c r="AE60">
        <v>1</v>
      </c>
      <c r="AF60" t="s">
        <v>3</v>
      </c>
      <c r="AG60">
        <v>22.82</v>
      </c>
      <c r="AH60">
        <v>2</v>
      </c>
      <c r="AI60">
        <v>33639504</v>
      </c>
      <c r="AJ60">
        <v>60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>
      <c r="A61">
        <f>ROW(Source!A208)</f>
        <v>208</v>
      </c>
      <c r="B61">
        <v>33620787</v>
      </c>
      <c r="C61">
        <v>33620784</v>
      </c>
      <c r="D61">
        <v>18406804</v>
      </c>
      <c r="E61">
        <v>1</v>
      </c>
      <c r="F61">
        <v>1</v>
      </c>
      <c r="G61">
        <v>1</v>
      </c>
      <c r="H61">
        <v>1</v>
      </c>
      <c r="I61" t="s">
        <v>577</v>
      </c>
      <c r="J61" t="s">
        <v>3</v>
      </c>
      <c r="K61" t="s">
        <v>578</v>
      </c>
      <c r="L61">
        <v>1369</v>
      </c>
      <c r="N61">
        <v>1013</v>
      </c>
      <c r="O61" t="s">
        <v>579</v>
      </c>
      <c r="P61" t="s">
        <v>579</v>
      </c>
      <c r="Q61">
        <v>1</v>
      </c>
      <c r="X61">
        <v>3.77</v>
      </c>
      <c r="Y61">
        <v>0</v>
      </c>
      <c r="Z61">
        <v>0</v>
      </c>
      <c r="AA61">
        <v>0</v>
      </c>
      <c r="AB61">
        <v>221.76</v>
      </c>
      <c r="AC61">
        <v>0</v>
      </c>
      <c r="AD61">
        <v>1</v>
      </c>
      <c r="AE61">
        <v>1</v>
      </c>
      <c r="AF61" t="s">
        <v>3</v>
      </c>
      <c r="AG61">
        <v>3.77</v>
      </c>
      <c r="AH61">
        <v>2</v>
      </c>
      <c r="AI61">
        <v>33620785</v>
      </c>
      <c r="AJ61">
        <v>61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>
      <c r="A62">
        <f>ROW(Source!A208)</f>
        <v>208</v>
      </c>
      <c r="B62">
        <v>33620788</v>
      </c>
      <c r="C62">
        <v>33620784</v>
      </c>
      <c r="D62">
        <v>29164349</v>
      </c>
      <c r="E62">
        <v>1</v>
      </c>
      <c r="F62">
        <v>1</v>
      </c>
      <c r="G62">
        <v>1</v>
      </c>
      <c r="H62">
        <v>3</v>
      </c>
      <c r="I62" t="s">
        <v>26</v>
      </c>
      <c r="J62" t="s">
        <v>29</v>
      </c>
      <c r="K62" t="s">
        <v>27</v>
      </c>
      <c r="L62">
        <v>1348</v>
      </c>
      <c r="N62">
        <v>1009</v>
      </c>
      <c r="O62" t="s">
        <v>28</v>
      </c>
      <c r="P62" t="s">
        <v>28</v>
      </c>
      <c r="Q62">
        <v>1000</v>
      </c>
      <c r="X62">
        <v>0.11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s">
        <v>3</v>
      </c>
      <c r="AG62">
        <v>0.11</v>
      </c>
      <c r="AH62">
        <v>2</v>
      </c>
      <c r="AI62">
        <v>33620786</v>
      </c>
      <c r="AJ62">
        <v>62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>
      <c r="A63">
        <f>ROW(Source!A210)</f>
        <v>210</v>
      </c>
      <c r="B63">
        <v>33620707</v>
      </c>
      <c r="C63">
        <v>33620702</v>
      </c>
      <c r="D63">
        <v>18406804</v>
      </c>
      <c r="E63">
        <v>1</v>
      </c>
      <c r="F63">
        <v>1</v>
      </c>
      <c r="G63">
        <v>1</v>
      </c>
      <c r="H63">
        <v>1</v>
      </c>
      <c r="I63" t="s">
        <v>577</v>
      </c>
      <c r="J63" t="s">
        <v>3</v>
      </c>
      <c r="K63" t="s">
        <v>578</v>
      </c>
      <c r="L63">
        <v>1369</v>
      </c>
      <c r="N63">
        <v>1013</v>
      </c>
      <c r="O63" t="s">
        <v>579</v>
      </c>
      <c r="P63" t="s">
        <v>579</v>
      </c>
      <c r="Q63">
        <v>1</v>
      </c>
      <c r="X63">
        <v>11.39</v>
      </c>
      <c r="Y63">
        <v>0</v>
      </c>
      <c r="Z63">
        <v>0</v>
      </c>
      <c r="AA63">
        <v>0</v>
      </c>
      <c r="AB63">
        <v>221.76</v>
      </c>
      <c r="AC63">
        <v>0</v>
      </c>
      <c r="AD63">
        <v>1</v>
      </c>
      <c r="AE63">
        <v>1</v>
      </c>
      <c r="AF63" t="s">
        <v>3</v>
      </c>
      <c r="AG63">
        <v>11.39</v>
      </c>
      <c r="AH63">
        <v>2</v>
      </c>
      <c r="AI63">
        <v>33620703</v>
      </c>
      <c r="AJ63">
        <v>63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>
      <c r="A64">
        <f>ROW(Source!A210)</f>
        <v>210</v>
      </c>
      <c r="B64">
        <v>33620708</v>
      </c>
      <c r="C64">
        <v>33620702</v>
      </c>
      <c r="D64">
        <v>121548</v>
      </c>
      <c r="E64">
        <v>1</v>
      </c>
      <c r="F64">
        <v>1</v>
      </c>
      <c r="G64">
        <v>1</v>
      </c>
      <c r="H64">
        <v>1</v>
      </c>
      <c r="I64" t="s">
        <v>30</v>
      </c>
      <c r="J64" t="s">
        <v>3</v>
      </c>
      <c r="K64" t="s">
        <v>580</v>
      </c>
      <c r="L64">
        <v>608254</v>
      </c>
      <c r="N64">
        <v>1013</v>
      </c>
      <c r="O64" t="s">
        <v>581</v>
      </c>
      <c r="P64" t="s">
        <v>581</v>
      </c>
      <c r="Q64">
        <v>1</v>
      </c>
      <c r="X64">
        <v>0.13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2</v>
      </c>
      <c r="AF64" t="s">
        <v>3</v>
      </c>
      <c r="AG64">
        <v>0.13</v>
      </c>
      <c r="AH64">
        <v>2</v>
      </c>
      <c r="AI64">
        <v>33620704</v>
      </c>
      <c r="AJ64">
        <v>64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>
        <f>ROW(Source!A210)</f>
        <v>210</v>
      </c>
      <c r="B65">
        <v>33620709</v>
      </c>
      <c r="C65">
        <v>33620702</v>
      </c>
      <c r="D65">
        <v>29172556</v>
      </c>
      <c r="E65">
        <v>1</v>
      </c>
      <c r="F65">
        <v>1</v>
      </c>
      <c r="G65">
        <v>1</v>
      </c>
      <c r="H65">
        <v>2</v>
      </c>
      <c r="I65" t="s">
        <v>582</v>
      </c>
      <c r="J65" t="s">
        <v>583</v>
      </c>
      <c r="K65" t="s">
        <v>584</v>
      </c>
      <c r="L65">
        <v>1368</v>
      </c>
      <c r="N65">
        <v>1011</v>
      </c>
      <c r="O65" t="s">
        <v>585</v>
      </c>
      <c r="P65" t="s">
        <v>585</v>
      </c>
      <c r="Q65">
        <v>1</v>
      </c>
      <c r="X65">
        <v>0.13</v>
      </c>
      <c r="Y65">
        <v>0</v>
      </c>
      <c r="Z65">
        <v>31.26</v>
      </c>
      <c r="AA65">
        <v>13.5</v>
      </c>
      <c r="AB65">
        <v>0</v>
      </c>
      <c r="AC65">
        <v>0</v>
      </c>
      <c r="AD65">
        <v>1</v>
      </c>
      <c r="AE65">
        <v>0</v>
      </c>
      <c r="AF65" t="s">
        <v>3</v>
      </c>
      <c r="AG65">
        <v>0.13</v>
      </c>
      <c r="AH65">
        <v>2</v>
      </c>
      <c r="AI65">
        <v>33620705</v>
      </c>
      <c r="AJ65">
        <v>65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>
      <c r="A66">
        <f>ROW(Source!A210)</f>
        <v>210</v>
      </c>
      <c r="B66">
        <v>33620710</v>
      </c>
      <c r="C66">
        <v>33620702</v>
      </c>
      <c r="D66">
        <v>29164349</v>
      </c>
      <c r="E66">
        <v>1</v>
      </c>
      <c r="F66">
        <v>1</v>
      </c>
      <c r="G66">
        <v>1</v>
      </c>
      <c r="H66">
        <v>3</v>
      </c>
      <c r="I66" t="s">
        <v>26</v>
      </c>
      <c r="J66" t="s">
        <v>29</v>
      </c>
      <c r="K66" t="s">
        <v>27</v>
      </c>
      <c r="L66">
        <v>1348</v>
      </c>
      <c r="N66">
        <v>1009</v>
      </c>
      <c r="O66" t="s">
        <v>28</v>
      </c>
      <c r="P66" t="s">
        <v>28</v>
      </c>
      <c r="Q66">
        <v>1000</v>
      </c>
      <c r="X66">
        <v>0.47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s">
        <v>3</v>
      </c>
      <c r="AG66">
        <v>0.47</v>
      </c>
      <c r="AH66">
        <v>2</v>
      </c>
      <c r="AI66">
        <v>33620706</v>
      </c>
      <c r="AJ66">
        <v>66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>
        <f>ROW(Source!A212)</f>
        <v>212</v>
      </c>
      <c r="B67">
        <v>33620643</v>
      </c>
      <c r="C67">
        <v>33620640</v>
      </c>
      <c r="D67">
        <v>18406804</v>
      </c>
      <c r="E67">
        <v>1</v>
      </c>
      <c r="F67">
        <v>1</v>
      </c>
      <c r="G67">
        <v>1</v>
      </c>
      <c r="H67">
        <v>1</v>
      </c>
      <c r="I67" t="s">
        <v>577</v>
      </c>
      <c r="J67" t="s">
        <v>3</v>
      </c>
      <c r="K67" t="s">
        <v>578</v>
      </c>
      <c r="L67">
        <v>1369</v>
      </c>
      <c r="N67">
        <v>1013</v>
      </c>
      <c r="O67" t="s">
        <v>579</v>
      </c>
      <c r="P67" t="s">
        <v>579</v>
      </c>
      <c r="Q67">
        <v>1</v>
      </c>
      <c r="X67">
        <v>7.67</v>
      </c>
      <c r="Y67">
        <v>0</v>
      </c>
      <c r="Z67">
        <v>0</v>
      </c>
      <c r="AA67">
        <v>0</v>
      </c>
      <c r="AB67">
        <v>221.76</v>
      </c>
      <c r="AC67">
        <v>0</v>
      </c>
      <c r="AD67">
        <v>1</v>
      </c>
      <c r="AE67">
        <v>1</v>
      </c>
      <c r="AF67" t="s">
        <v>3</v>
      </c>
      <c r="AG67">
        <v>7.67</v>
      </c>
      <c r="AH67">
        <v>2</v>
      </c>
      <c r="AI67">
        <v>33620641</v>
      </c>
      <c r="AJ67">
        <v>67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>
      <c r="A68">
        <f>ROW(Source!A212)</f>
        <v>212</v>
      </c>
      <c r="B68">
        <v>33620644</v>
      </c>
      <c r="C68">
        <v>33620640</v>
      </c>
      <c r="D68">
        <v>29164349</v>
      </c>
      <c r="E68">
        <v>1</v>
      </c>
      <c r="F68">
        <v>1</v>
      </c>
      <c r="G68">
        <v>1</v>
      </c>
      <c r="H68">
        <v>3</v>
      </c>
      <c r="I68" t="s">
        <v>26</v>
      </c>
      <c r="J68" t="s">
        <v>29</v>
      </c>
      <c r="K68" t="s">
        <v>27</v>
      </c>
      <c r="L68">
        <v>1348</v>
      </c>
      <c r="N68">
        <v>1009</v>
      </c>
      <c r="O68" t="s">
        <v>28</v>
      </c>
      <c r="P68" t="s">
        <v>28</v>
      </c>
      <c r="Q68">
        <v>1000</v>
      </c>
      <c r="X68">
        <v>0.7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s">
        <v>3</v>
      </c>
      <c r="AG68">
        <v>0.7</v>
      </c>
      <c r="AH68">
        <v>2</v>
      </c>
      <c r="AI68">
        <v>33620642</v>
      </c>
      <c r="AJ68">
        <v>68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>
      <c r="A69">
        <f>ROW(Source!A214)</f>
        <v>214</v>
      </c>
      <c r="B69">
        <v>33620869</v>
      </c>
      <c r="C69">
        <v>33620862</v>
      </c>
      <c r="D69">
        <v>18406785</v>
      </c>
      <c r="E69">
        <v>1</v>
      </c>
      <c r="F69">
        <v>1</v>
      </c>
      <c r="G69">
        <v>1</v>
      </c>
      <c r="H69">
        <v>1</v>
      </c>
      <c r="I69" t="s">
        <v>586</v>
      </c>
      <c r="J69" t="s">
        <v>3</v>
      </c>
      <c r="K69" t="s">
        <v>587</v>
      </c>
      <c r="L69">
        <v>1369</v>
      </c>
      <c r="N69">
        <v>1013</v>
      </c>
      <c r="O69" t="s">
        <v>579</v>
      </c>
      <c r="P69" t="s">
        <v>579</v>
      </c>
      <c r="Q69">
        <v>1</v>
      </c>
      <c r="X69">
        <v>146.07</v>
      </c>
      <c r="Y69">
        <v>0</v>
      </c>
      <c r="Z69">
        <v>0</v>
      </c>
      <c r="AA69">
        <v>0</v>
      </c>
      <c r="AB69">
        <v>251.89</v>
      </c>
      <c r="AC69">
        <v>0</v>
      </c>
      <c r="AD69">
        <v>1</v>
      </c>
      <c r="AE69">
        <v>1</v>
      </c>
      <c r="AF69" t="s">
        <v>3</v>
      </c>
      <c r="AG69">
        <v>146.07</v>
      </c>
      <c r="AH69">
        <v>2</v>
      </c>
      <c r="AI69">
        <v>33620863</v>
      </c>
      <c r="AJ69">
        <v>69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>
      <c r="A70">
        <f>ROW(Source!A214)</f>
        <v>214</v>
      </c>
      <c r="B70">
        <v>33620870</v>
      </c>
      <c r="C70">
        <v>33620862</v>
      </c>
      <c r="D70">
        <v>121548</v>
      </c>
      <c r="E70">
        <v>1</v>
      </c>
      <c r="F70">
        <v>1</v>
      </c>
      <c r="G70">
        <v>1</v>
      </c>
      <c r="H70">
        <v>1</v>
      </c>
      <c r="I70" t="s">
        <v>30</v>
      </c>
      <c r="J70" t="s">
        <v>3</v>
      </c>
      <c r="K70" t="s">
        <v>580</v>
      </c>
      <c r="L70">
        <v>608254</v>
      </c>
      <c r="N70">
        <v>1013</v>
      </c>
      <c r="O70" t="s">
        <v>581</v>
      </c>
      <c r="P70" t="s">
        <v>581</v>
      </c>
      <c r="Q70">
        <v>1</v>
      </c>
      <c r="X70">
        <v>0.67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2</v>
      </c>
      <c r="AF70" t="s">
        <v>3</v>
      </c>
      <c r="AG70">
        <v>0.67</v>
      </c>
      <c r="AH70">
        <v>2</v>
      </c>
      <c r="AI70">
        <v>33620864</v>
      </c>
      <c r="AJ70">
        <v>70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>
      <c r="A71">
        <f>ROW(Source!A214)</f>
        <v>214</v>
      </c>
      <c r="B71">
        <v>33620871</v>
      </c>
      <c r="C71">
        <v>33620862</v>
      </c>
      <c r="D71">
        <v>29172556</v>
      </c>
      <c r="E71">
        <v>1</v>
      </c>
      <c r="F71">
        <v>1</v>
      </c>
      <c r="G71">
        <v>1</v>
      </c>
      <c r="H71">
        <v>2</v>
      </c>
      <c r="I71" t="s">
        <v>582</v>
      </c>
      <c r="J71" t="s">
        <v>583</v>
      </c>
      <c r="K71" t="s">
        <v>584</v>
      </c>
      <c r="L71">
        <v>1368</v>
      </c>
      <c r="N71">
        <v>1011</v>
      </c>
      <c r="O71" t="s">
        <v>585</v>
      </c>
      <c r="P71" t="s">
        <v>585</v>
      </c>
      <c r="Q71">
        <v>1</v>
      </c>
      <c r="X71">
        <v>0.67</v>
      </c>
      <c r="Y71">
        <v>0</v>
      </c>
      <c r="Z71">
        <v>31.26</v>
      </c>
      <c r="AA71">
        <v>13.5</v>
      </c>
      <c r="AB71">
        <v>0</v>
      </c>
      <c r="AC71">
        <v>0</v>
      </c>
      <c r="AD71">
        <v>1</v>
      </c>
      <c r="AE71">
        <v>0</v>
      </c>
      <c r="AF71" t="s">
        <v>3</v>
      </c>
      <c r="AG71">
        <v>0.67</v>
      </c>
      <c r="AH71">
        <v>2</v>
      </c>
      <c r="AI71">
        <v>33620865</v>
      </c>
      <c r="AJ71">
        <v>71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>
      <c r="A72">
        <f>ROW(Source!A214)</f>
        <v>214</v>
      </c>
      <c r="B72">
        <v>33620872</v>
      </c>
      <c r="C72">
        <v>33620862</v>
      </c>
      <c r="D72">
        <v>29145216</v>
      </c>
      <c r="E72">
        <v>1</v>
      </c>
      <c r="F72">
        <v>1</v>
      </c>
      <c r="G72">
        <v>1</v>
      </c>
      <c r="H72">
        <v>3</v>
      </c>
      <c r="I72" t="s">
        <v>588</v>
      </c>
      <c r="J72" t="s">
        <v>589</v>
      </c>
      <c r="K72" t="s">
        <v>590</v>
      </c>
      <c r="L72">
        <v>1339</v>
      </c>
      <c r="N72">
        <v>1007</v>
      </c>
      <c r="O72" t="s">
        <v>591</v>
      </c>
      <c r="P72" t="s">
        <v>591</v>
      </c>
      <c r="Q72">
        <v>1</v>
      </c>
      <c r="X72">
        <v>2.2000000000000002</v>
      </c>
      <c r="Y72">
        <v>477.5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3</v>
      </c>
      <c r="AG72">
        <v>2.2000000000000002</v>
      </c>
      <c r="AH72">
        <v>2</v>
      </c>
      <c r="AI72">
        <v>33620866</v>
      </c>
      <c r="AJ72">
        <v>72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>
      <c r="A73">
        <f>ROW(Source!A214)</f>
        <v>214</v>
      </c>
      <c r="B73">
        <v>33620873</v>
      </c>
      <c r="C73">
        <v>33620862</v>
      </c>
      <c r="D73">
        <v>29150040</v>
      </c>
      <c r="E73">
        <v>1</v>
      </c>
      <c r="F73">
        <v>1</v>
      </c>
      <c r="G73">
        <v>1</v>
      </c>
      <c r="H73">
        <v>3</v>
      </c>
      <c r="I73" t="s">
        <v>592</v>
      </c>
      <c r="J73" t="s">
        <v>593</v>
      </c>
      <c r="K73" t="s">
        <v>594</v>
      </c>
      <c r="L73">
        <v>1339</v>
      </c>
      <c r="N73">
        <v>1007</v>
      </c>
      <c r="O73" t="s">
        <v>591</v>
      </c>
      <c r="P73" t="s">
        <v>591</v>
      </c>
      <c r="Q73">
        <v>1</v>
      </c>
      <c r="X73">
        <v>0.35</v>
      </c>
      <c r="Y73">
        <v>2.44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0</v>
      </c>
      <c r="AF73" t="s">
        <v>3</v>
      </c>
      <c r="AG73">
        <v>0.35</v>
      </c>
      <c r="AH73">
        <v>2</v>
      </c>
      <c r="AI73">
        <v>33620867</v>
      </c>
      <c r="AJ73">
        <v>73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>
      <c r="A74">
        <f>ROW(Source!A214)</f>
        <v>214</v>
      </c>
      <c r="B74">
        <v>33620874</v>
      </c>
      <c r="C74">
        <v>33620862</v>
      </c>
      <c r="D74">
        <v>29164349</v>
      </c>
      <c r="E74">
        <v>1</v>
      </c>
      <c r="F74">
        <v>1</v>
      </c>
      <c r="G74">
        <v>1</v>
      </c>
      <c r="H74">
        <v>3</v>
      </c>
      <c r="I74" t="s">
        <v>26</v>
      </c>
      <c r="J74" t="s">
        <v>29</v>
      </c>
      <c r="K74" t="s">
        <v>27</v>
      </c>
      <c r="L74">
        <v>1348</v>
      </c>
      <c r="N74">
        <v>1009</v>
      </c>
      <c r="O74" t="s">
        <v>28</v>
      </c>
      <c r="P74" t="s">
        <v>28</v>
      </c>
      <c r="Q74">
        <v>1000</v>
      </c>
      <c r="X74">
        <v>3.38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s">
        <v>3</v>
      </c>
      <c r="AG74">
        <v>3.38</v>
      </c>
      <c r="AH74">
        <v>2</v>
      </c>
      <c r="AI74">
        <v>33620868</v>
      </c>
      <c r="AJ74">
        <v>74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>
      <c r="A75">
        <f>ROW(Source!A216)</f>
        <v>216</v>
      </c>
      <c r="B75">
        <v>33639508</v>
      </c>
      <c r="C75">
        <v>33639506</v>
      </c>
      <c r="D75">
        <v>18406804</v>
      </c>
      <c r="E75">
        <v>1</v>
      </c>
      <c r="F75">
        <v>1</v>
      </c>
      <c r="G75">
        <v>1</v>
      </c>
      <c r="H75">
        <v>1</v>
      </c>
      <c r="I75" t="s">
        <v>577</v>
      </c>
      <c r="J75" t="s">
        <v>3</v>
      </c>
      <c r="K75" t="s">
        <v>578</v>
      </c>
      <c r="L75">
        <v>1369</v>
      </c>
      <c r="N75">
        <v>1013</v>
      </c>
      <c r="O75" t="s">
        <v>579</v>
      </c>
      <c r="P75" t="s">
        <v>579</v>
      </c>
      <c r="Q75">
        <v>1</v>
      </c>
      <c r="X75">
        <v>22.82</v>
      </c>
      <c r="Y75">
        <v>0</v>
      </c>
      <c r="Z75">
        <v>0</v>
      </c>
      <c r="AA75">
        <v>0</v>
      </c>
      <c r="AB75">
        <v>221.76</v>
      </c>
      <c r="AC75">
        <v>0</v>
      </c>
      <c r="AD75">
        <v>1</v>
      </c>
      <c r="AE75">
        <v>1</v>
      </c>
      <c r="AF75" t="s">
        <v>3</v>
      </c>
      <c r="AG75">
        <v>22.82</v>
      </c>
      <c r="AH75">
        <v>2</v>
      </c>
      <c r="AI75">
        <v>33639507</v>
      </c>
      <c r="AJ75">
        <v>75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>
      <c r="A76">
        <f>ROW(Source!A252)</f>
        <v>252</v>
      </c>
      <c r="B76">
        <v>33620793</v>
      </c>
      <c r="C76">
        <v>33620790</v>
      </c>
      <c r="D76">
        <v>18406804</v>
      </c>
      <c r="E76">
        <v>1</v>
      </c>
      <c r="F76">
        <v>1</v>
      </c>
      <c r="G76">
        <v>1</v>
      </c>
      <c r="H76">
        <v>1</v>
      </c>
      <c r="I76" t="s">
        <v>577</v>
      </c>
      <c r="J76" t="s">
        <v>3</v>
      </c>
      <c r="K76" t="s">
        <v>578</v>
      </c>
      <c r="L76">
        <v>1369</v>
      </c>
      <c r="N76">
        <v>1013</v>
      </c>
      <c r="O76" t="s">
        <v>579</v>
      </c>
      <c r="P76" t="s">
        <v>579</v>
      </c>
      <c r="Q76">
        <v>1</v>
      </c>
      <c r="X76">
        <v>3.77</v>
      </c>
      <c r="Y76">
        <v>0</v>
      </c>
      <c r="Z76">
        <v>0</v>
      </c>
      <c r="AA76">
        <v>0</v>
      </c>
      <c r="AB76">
        <v>221.76</v>
      </c>
      <c r="AC76">
        <v>0</v>
      </c>
      <c r="AD76">
        <v>1</v>
      </c>
      <c r="AE76">
        <v>1</v>
      </c>
      <c r="AF76" t="s">
        <v>3</v>
      </c>
      <c r="AG76">
        <v>3.77</v>
      </c>
      <c r="AH76">
        <v>2</v>
      </c>
      <c r="AI76">
        <v>33620791</v>
      </c>
      <c r="AJ76">
        <v>76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>
      <c r="A77">
        <f>ROW(Source!A252)</f>
        <v>252</v>
      </c>
      <c r="B77">
        <v>33620794</v>
      </c>
      <c r="C77">
        <v>33620790</v>
      </c>
      <c r="D77">
        <v>29164349</v>
      </c>
      <c r="E77">
        <v>1</v>
      </c>
      <c r="F77">
        <v>1</v>
      </c>
      <c r="G77">
        <v>1</v>
      </c>
      <c r="H77">
        <v>3</v>
      </c>
      <c r="I77" t="s">
        <v>26</v>
      </c>
      <c r="J77" t="s">
        <v>29</v>
      </c>
      <c r="K77" t="s">
        <v>27</v>
      </c>
      <c r="L77">
        <v>1348</v>
      </c>
      <c r="N77">
        <v>1009</v>
      </c>
      <c r="O77" t="s">
        <v>28</v>
      </c>
      <c r="P77" t="s">
        <v>28</v>
      </c>
      <c r="Q77">
        <v>1000</v>
      </c>
      <c r="X77">
        <v>0.11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s">
        <v>3</v>
      </c>
      <c r="AG77">
        <v>0.11</v>
      </c>
      <c r="AH77">
        <v>2</v>
      </c>
      <c r="AI77">
        <v>33620792</v>
      </c>
      <c r="AJ77">
        <v>77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>
      <c r="A78">
        <f>ROW(Source!A254)</f>
        <v>254</v>
      </c>
      <c r="B78">
        <v>33620717</v>
      </c>
      <c r="C78">
        <v>33620712</v>
      </c>
      <c r="D78">
        <v>18406804</v>
      </c>
      <c r="E78">
        <v>1</v>
      </c>
      <c r="F78">
        <v>1</v>
      </c>
      <c r="G78">
        <v>1</v>
      </c>
      <c r="H78">
        <v>1</v>
      </c>
      <c r="I78" t="s">
        <v>577</v>
      </c>
      <c r="J78" t="s">
        <v>3</v>
      </c>
      <c r="K78" t="s">
        <v>578</v>
      </c>
      <c r="L78">
        <v>1369</v>
      </c>
      <c r="N78">
        <v>1013</v>
      </c>
      <c r="O78" t="s">
        <v>579</v>
      </c>
      <c r="P78" t="s">
        <v>579</v>
      </c>
      <c r="Q78">
        <v>1</v>
      </c>
      <c r="X78">
        <v>11.39</v>
      </c>
      <c r="Y78">
        <v>0</v>
      </c>
      <c r="Z78">
        <v>0</v>
      </c>
      <c r="AA78">
        <v>0</v>
      </c>
      <c r="AB78">
        <v>221.76</v>
      </c>
      <c r="AC78">
        <v>0</v>
      </c>
      <c r="AD78">
        <v>1</v>
      </c>
      <c r="AE78">
        <v>1</v>
      </c>
      <c r="AF78" t="s">
        <v>3</v>
      </c>
      <c r="AG78">
        <v>11.39</v>
      </c>
      <c r="AH78">
        <v>2</v>
      </c>
      <c r="AI78">
        <v>33620713</v>
      </c>
      <c r="AJ78">
        <v>78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>
      <c r="A79">
        <f>ROW(Source!A254)</f>
        <v>254</v>
      </c>
      <c r="B79">
        <v>33620718</v>
      </c>
      <c r="C79">
        <v>33620712</v>
      </c>
      <c r="D79">
        <v>121548</v>
      </c>
      <c r="E79">
        <v>1</v>
      </c>
      <c r="F79">
        <v>1</v>
      </c>
      <c r="G79">
        <v>1</v>
      </c>
      <c r="H79">
        <v>1</v>
      </c>
      <c r="I79" t="s">
        <v>30</v>
      </c>
      <c r="J79" t="s">
        <v>3</v>
      </c>
      <c r="K79" t="s">
        <v>580</v>
      </c>
      <c r="L79">
        <v>608254</v>
      </c>
      <c r="N79">
        <v>1013</v>
      </c>
      <c r="O79" t="s">
        <v>581</v>
      </c>
      <c r="P79" t="s">
        <v>581</v>
      </c>
      <c r="Q79">
        <v>1</v>
      </c>
      <c r="X79">
        <v>0.13</v>
      </c>
      <c r="Y79">
        <v>0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2</v>
      </c>
      <c r="AF79" t="s">
        <v>3</v>
      </c>
      <c r="AG79">
        <v>0.13</v>
      </c>
      <c r="AH79">
        <v>2</v>
      </c>
      <c r="AI79">
        <v>33620714</v>
      </c>
      <c r="AJ79">
        <v>79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>
      <c r="A80">
        <f>ROW(Source!A254)</f>
        <v>254</v>
      </c>
      <c r="B80">
        <v>33620719</v>
      </c>
      <c r="C80">
        <v>33620712</v>
      </c>
      <c r="D80">
        <v>29172556</v>
      </c>
      <c r="E80">
        <v>1</v>
      </c>
      <c r="F80">
        <v>1</v>
      </c>
      <c r="G80">
        <v>1</v>
      </c>
      <c r="H80">
        <v>2</v>
      </c>
      <c r="I80" t="s">
        <v>582</v>
      </c>
      <c r="J80" t="s">
        <v>583</v>
      </c>
      <c r="K80" t="s">
        <v>584</v>
      </c>
      <c r="L80">
        <v>1368</v>
      </c>
      <c r="N80">
        <v>1011</v>
      </c>
      <c r="O80" t="s">
        <v>585</v>
      </c>
      <c r="P80" t="s">
        <v>585</v>
      </c>
      <c r="Q80">
        <v>1</v>
      </c>
      <c r="X80">
        <v>0.13</v>
      </c>
      <c r="Y80">
        <v>0</v>
      </c>
      <c r="Z80">
        <v>31.26</v>
      </c>
      <c r="AA80">
        <v>13.5</v>
      </c>
      <c r="AB80">
        <v>0</v>
      </c>
      <c r="AC80">
        <v>0</v>
      </c>
      <c r="AD80">
        <v>1</v>
      </c>
      <c r="AE80">
        <v>0</v>
      </c>
      <c r="AF80" t="s">
        <v>3</v>
      </c>
      <c r="AG80">
        <v>0.13</v>
      </c>
      <c r="AH80">
        <v>2</v>
      </c>
      <c r="AI80">
        <v>33620715</v>
      </c>
      <c r="AJ80">
        <v>80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>
      <c r="A81">
        <f>ROW(Source!A254)</f>
        <v>254</v>
      </c>
      <c r="B81">
        <v>33620720</v>
      </c>
      <c r="C81">
        <v>33620712</v>
      </c>
      <c r="D81">
        <v>29164349</v>
      </c>
      <c r="E81">
        <v>1</v>
      </c>
      <c r="F81">
        <v>1</v>
      </c>
      <c r="G81">
        <v>1</v>
      </c>
      <c r="H81">
        <v>3</v>
      </c>
      <c r="I81" t="s">
        <v>26</v>
      </c>
      <c r="J81" t="s">
        <v>29</v>
      </c>
      <c r="K81" t="s">
        <v>27</v>
      </c>
      <c r="L81">
        <v>1348</v>
      </c>
      <c r="N81">
        <v>1009</v>
      </c>
      <c r="O81" t="s">
        <v>28</v>
      </c>
      <c r="P81" t="s">
        <v>28</v>
      </c>
      <c r="Q81">
        <v>1000</v>
      </c>
      <c r="X81">
        <v>0.47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s">
        <v>3</v>
      </c>
      <c r="AG81">
        <v>0.47</v>
      </c>
      <c r="AH81">
        <v>2</v>
      </c>
      <c r="AI81">
        <v>33620716</v>
      </c>
      <c r="AJ81">
        <v>81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>
      <c r="A82">
        <f>ROW(Source!A256)</f>
        <v>256</v>
      </c>
      <c r="B82">
        <v>33620667</v>
      </c>
      <c r="C82">
        <v>33620664</v>
      </c>
      <c r="D82">
        <v>18406804</v>
      </c>
      <c r="E82">
        <v>1</v>
      </c>
      <c r="F82">
        <v>1</v>
      </c>
      <c r="G82">
        <v>1</v>
      </c>
      <c r="H82">
        <v>1</v>
      </c>
      <c r="I82" t="s">
        <v>577</v>
      </c>
      <c r="J82" t="s">
        <v>3</v>
      </c>
      <c r="K82" t="s">
        <v>578</v>
      </c>
      <c r="L82">
        <v>1369</v>
      </c>
      <c r="N82">
        <v>1013</v>
      </c>
      <c r="O82" t="s">
        <v>579</v>
      </c>
      <c r="P82" t="s">
        <v>579</v>
      </c>
      <c r="Q82">
        <v>1</v>
      </c>
      <c r="X82">
        <v>7.67</v>
      </c>
      <c r="Y82">
        <v>0</v>
      </c>
      <c r="Z82">
        <v>0</v>
      </c>
      <c r="AA82">
        <v>0</v>
      </c>
      <c r="AB82">
        <v>221.76</v>
      </c>
      <c r="AC82">
        <v>0</v>
      </c>
      <c r="AD82">
        <v>1</v>
      </c>
      <c r="AE82">
        <v>1</v>
      </c>
      <c r="AF82" t="s">
        <v>3</v>
      </c>
      <c r="AG82">
        <v>7.67</v>
      </c>
      <c r="AH82">
        <v>2</v>
      </c>
      <c r="AI82">
        <v>33620665</v>
      </c>
      <c r="AJ82">
        <v>82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>
      <c r="A83">
        <f>ROW(Source!A256)</f>
        <v>256</v>
      </c>
      <c r="B83">
        <v>33620668</v>
      </c>
      <c r="C83">
        <v>33620664</v>
      </c>
      <c r="D83">
        <v>29164349</v>
      </c>
      <c r="E83">
        <v>1</v>
      </c>
      <c r="F83">
        <v>1</v>
      </c>
      <c r="G83">
        <v>1</v>
      </c>
      <c r="H83">
        <v>3</v>
      </c>
      <c r="I83" t="s">
        <v>26</v>
      </c>
      <c r="J83" t="s">
        <v>29</v>
      </c>
      <c r="K83" t="s">
        <v>27</v>
      </c>
      <c r="L83">
        <v>1348</v>
      </c>
      <c r="N83">
        <v>1009</v>
      </c>
      <c r="O83" t="s">
        <v>28</v>
      </c>
      <c r="P83" t="s">
        <v>28</v>
      </c>
      <c r="Q83">
        <v>1000</v>
      </c>
      <c r="X83">
        <v>0.7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s">
        <v>3</v>
      </c>
      <c r="AG83">
        <v>0.7</v>
      </c>
      <c r="AH83">
        <v>2</v>
      </c>
      <c r="AI83">
        <v>33620666</v>
      </c>
      <c r="AJ83">
        <v>83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>
      <c r="A84">
        <f>ROW(Source!A258)</f>
        <v>258</v>
      </c>
      <c r="B84">
        <v>33620883</v>
      </c>
      <c r="C84">
        <v>33620876</v>
      </c>
      <c r="D84">
        <v>18406785</v>
      </c>
      <c r="E84">
        <v>1</v>
      </c>
      <c r="F84">
        <v>1</v>
      </c>
      <c r="G84">
        <v>1</v>
      </c>
      <c r="H84">
        <v>1</v>
      </c>
      <c r="I84" t="s">
        <v>586</v>
      </c>
      <c r="J84" t="s">
        <v>3</v>
      </c>
      <c r="K84" t="s">
        <v>587</v>
      </c>
      <c r="L84">
        <v>1369</v>
      </c>
      <c r="N84">
        <v>1013</v>
      </c>
      <c r="O84" t="s">
        <v>579</v>
      </c>
      <c r="P84" t="s">
        <v>579</v>
      </c>
      <c r="Q84">
        <v>1</v>
      </c>
      <c r="X84">
        <v>146.07</v>
      </c>
      <c r="Y84">
        <v>0</v>
      </c>
      <c r="Z84">
        <v>0</v>
      </c>
      <c r="AA84">
        <v>0</v>
      </c>
      <c r="AB84">
        <v>251.89</v>
      </c>
      <c r="AC84">
        <v>0</v>
      </c>
      <c r="AD84">
        <v>1</v>
      </c>
      <c r="AE84">
        <v>1</v>
      </c>
      <c r="AF84" t="s">
        <v>3</v>
      </c>
      <c r="AG84">
        <v>146.07</v>
      </c>
      <c r="AH84">
        <v>2</v>
      </c>
      <c r="AI84">
        <v>33620877</v>
      </c>
      <c r="AJ84">
        <v>84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>
      <c r="A85">
        <f>ROW(Source!A258)</f>
        <v>258</v>
      </c>
      <c r="B85">
        <v>33620884</v>
      </c>
      <c r="C85">
        <v>33620876</v>
      </c>
      <c r="D85">
        <v>121548</v>
      </c>
      <c r="E85">
        <v>1</v>
      </c>
      <c r="F85">
        <v>1</v>
      </c>
      <c r="G85">
        <v>1</v>
      </c>
      <c r="H85">
        <v>1</v>
      </c>
      <c r="I85" t="s">
        <v>30</v>
      </c>
      <c r="J85" t="s">
        <v>3</v>
      </c>
      <c r="K85" t="s">
        <v>580</v>
      </c>
      <c r="L85">
        <v>608254</v>
      </c>
      <c r="N85">
        <v>1013</v>
      </c>
      <c r="O85" t="s">
        <v>581</v>
      </c>
      <c r="P85" t="s">
        <v>581</v>
      </c>
      <c r="Q85">
        <v>1</v>
      </c>
      <c r="X85">
        <v>0.67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2</v>
      </c>
      <c r="AF85" t="s">
        <v>3</v>
      </c>
      <c r="AG85">
        <v>0.67</v>
      </c>
      <c r="AH85">
        <v>2</v>
      </c>
      <c r="AI85">
        <v>33620878</v>
      </c>
      <c r="AJ85">
        <v>85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>
      <c r="A86">
        <f>ROW(Source!A258)</f>
        <v>258</v>
      </c>
      <c r="B86">
        <v>33620885</v>
      </c>
      <c r="C86">
        <v>33620876</v>
      </c>
      <c r="D86">
        <v>29172556</v>
      </c>
      <c r="E86">
        <v>1</v>
      </c>
      <c r="F86">
        <v>1</v>
      </c>
      <c r="G86">
        <v>1</v>
      </c>
      <c r="H86">
        <v>2</v>
      </c>
      <c r="I86" t="s">
        <v>582</v>
      </c>
      <c r="J86" t="s">
        <v>583</v>
      </c>
      <c r="K86" t="s">
        <v>584</v>
      </c>
      <c r="L86">
        <v>1368</v>
      </c>
      <c r="N86">
        <v>1011</v>
      </c>
      <c r="O86" t="s">
        <v>585</v>
      </c>
      <c r="P86" t="s">
        <v>585</v>
      </c>
      <c r="Q86">
        <v>1</v>
      </c>
      <c r="X86">
        <v>0.67</v>
      </c>
      <c r="Y86">
        <v>0</v>
      </c>
      <c r="Z86">
        <v>31.26</v>
      </c>
      <c r="AA86">
        <v>13.5</v>
      </c>
      <c r="AB86">
        <v>0</v>
      </c>
      <c r="AC86">
        <v>0</v>
      </c>
      <c r="AD86">
        <v>1</v>
      </c>
      <c r="AE86">
        <v>0</v>
      </c>
      <c r="AF86" t="s">
        <v>3</v>
      </c>
      <c r="AG86">
        <v>0.67</v>
      </c>
      <c r="AH86">
        <v>2</v>
      </c>
      <c r="AI86">
        <v>33620879</v>
      </c>
      <c r="AJ86">
        <v>86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>
      <c r="A87">
        <f>ROW(Source!A258)</f>
        <v>258</v>
      </c>
      <c r="B87">
        <v>33620886</v>
      </c>
      <c r="C87">
        <v>33620876</v>
      </c>
      <c r="D87">
        <v>29145216</v>
      </c>
      <c r="E87">
        <v>1</v>
      </c>
      <c r="F87">
        <v>1</v>
      </c>
      <c r="G87">
        <v>1</v>
      </c>
      <c r="H87">
        <v>3</v>
      </c>
      <c r="I87" t="s">
        <v>588</v>
      </c>
      <c r="J87" t="s">
        <v>589</v>
      </c>
      <c r="K87" t="s">
        <v>590</v>
      </c>
      <c r="L87">
        <v>1339</v>
      </c>
      <c r="N87">
        <v>1007</v>
      </c>
      <c r="O87" t="s">
        <v>591</v>
      </c>
      <c r="P87" t="s">
        <v>591</v>
      </c>
      <c r="Q87">
        <v>1</v>
      </c>
      <c r="X87">
        <v>2.2000000000000002</v>
      </c>
      <c r="Y87">
        <v>477.5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3</v>
      </c>
      <c r="AG87">
        <v>2.2000000000000002</v>
      </c>
      <c r="AH87">
        <v>2</v>
      </c>
      <c r="AI87">
        <v>33620880</v>
      </c>
      <c r="AJ87">
        <v>87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>
      <c r="A88">
        <f>ROW(Source!A258)</f>
        <v>258</v>
      </c>
      <c r="B88">
        <v>33620887</v>
      </c>
      <c r="C88">
        <v>33620876</v>
      </c>
      <c r="D88">
        <v>29150040</v>
      </c>
      <c r="E88">
        <v>1</v>
      </c>
      <c r="F88">
        <v>1</v>
      </c>
      <c r="G88">
        <v>1</v>
      </c>
      <c r="H88">
        <v>3</v>
      </c>
      <c r="I88" t="s">
        <v>592</v>
      </c>
      <c r="J88" t="s">
        <v>593</v>
      </c>
      <c r="K88" t="s">
        <v>594</v>
      </c>
      <c r="L88">
        <v>1339</v>
      </c>
      <c r="N88">
        <v>1007</v>
      </c>
      <c r="O88" t="s">
        <v>591</v>
      </c>
      <c r="P88" t="s">
        <v>591</v>
      </c>
      <c r="Q88">
        <v>1</v>
      </c>
      <c r="X88">
        <v>0.35</v>
      </c>
      <c r="Y88">
        <v>2.44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0.35</v>
      </c>
      <c r="AH88">
        <v>2</v>
      </c>
      <c r="AI88">
        <v>33620881</v>
      </c>
      <c r="AJ88">
        <v>88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>
      <c r="A89">
        <f>ROW(Source!A258)</f>
        <v>258</v>
      </c>
      <c r="B89">
        <v>33620888</v>
      </c>
      <c r="C89">
        <v>33620876</v>
      </c>
      <c r="D89">
        <v>29164349</v>
      </c>
      <c r="E89">
        <v>1</v>
      </c>
      <c r="F89">
        <v>1</v>
      </c>
      <c r="G89">
        <v>1</v>
      </c>
      <c r="H89">
        <v>3</v>
      </c>
      <c r="I89" t="s">
        <v>26</v>
      </c>
      <c r="J89" t="s">
        <v>29</v>
      </c>
      <c r="K89" t="s">
        <v>27</v>
      </c>
      <c r="L89">
        <v>1348</v>
      </c>
      <c r="N89">
        <v>1009</v>
      </c>
      <c r="O89" t="s">
        <v>28</v>
      </c>
      <c r="P89" t="s">
        <v>28</v>
      </c>
      <c r="Q89">
        <v>1000</v>
      </c>
      <c r="X89">
        <v>3.38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s">
        <v>3</v>
      </c>
      <c r="AG89">
        <v>3.38</v>
      </c>
      <c r="AH89">
        <v>2</v>
      </c>
      <c r="AI89">
        <v>33620882</v>
      </c>
      <c r="AJ89">
        <v>89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>
      <c r="A90">
        <f>ROW(Source!A260)</f>
        <v>260</v>
      </c>
      <c r="B90">
        <v>33639511</v>
      </c>
      <c r="C90">
        <v>33639509</v>
      </c>
      <c r="D90">
        <v>18406804</v>
      </c>
      <c r="E90">
        <v>1</v>
      </c>
      <c r="F90">
        <v>1</v>
      </c>
      <c r="G90">
        <v>1</v>
      </c>
      <c r="H90">
        <v>1</v>
      </c>
      <c r="I90" t="s">
        <v>577</v>
      </c>
      <c r="J90" t="s">
        <v>3</v>
      </c>
      <c r="K90" t="s">
        <v>578</v>
      </c>
      <c r="L90">
        <v>1369</v>
      </c>
      <c r="N90">
        <v>1013</v>
      </c>
      <c r="O90" t="s">
        <v>579</v>
      </c>
      <c r="P90" t="s">
        <v>579</v>
      </c>
      <c r="Q90">
        <v>1</v>
      </c>
      <c r="X90">
        <v>22.82</v>
      </c>
      <c r="Y90">
        <v>0</v>
      </c>
      <c r="Z90">
        <v>0</v>
      </c>
      <c r="AA90">
        <v>0</v>
      </c>
      <c r="AB90">
        <v>221.76</v>
      </c>
      <c r="AC90">
        <v>0</v>
      </c>
      <c r="AD90">
        <v>1</v>
      </c>
      <c r="AE90">
        <v>1</v>
      </c>
      <c r="AF90" t="s">
        <v>3</v>
      </c>
      <c r="AG90">
        <v>22.82</v>
      </c>
      <c r="AH90">
        <v>2</v>
      </c>
      <c r="AI90">
        <v>33639510</v>
      </c>
      <c r="AJ90">
        <v>90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>
      <c r="A91">
        <f>ROW(Source!A296)</f>
        <v>296</v>
      </c>
      <c r="B91">
        <v>33620799</v>
      </c>
      <c r="C91">
        <v>33620796</v>
      </c>
      <c r="D91">
        <v>18406804</v>
      </c>
      <c r="E91">
        <v>1</v>
      </c>
      <c r="F91">
        <v>1</v>
      </c>
      <c r="G91">
        <v>1</v>
      </c>
      <c r="H91">
        <v>1</v>
      </c>
      <c r="I91" t="s">
        <v>577</v>
      </c>
      <c r="J91" t="s">
        <v>3</v>
      </c>
      <c r="K91" t="s">
        <v>578</v>
      </c>
      <c r="L91">
        <v>1369</v>
      </c>
      <c r="N91">
        <v>1013</v>
      </c>
      <c r="O91" t="s">
        <v>579</v>
      </c>
      <c r="P91" t="s">
        <v>579</v>
      </c>
      <c r="Q91">
        <v>1</v>
      </c>
      <c r="X91">
        <v>3.77</v>
      </c>
      <c r="Y91">
        <v>0</v>
      </c>
      <c r="Z91">
        <v>0</v>
      </c>
      <c r="AA91">
        <v>0</v>
      </c>
      <c r="AB91">
        <v>221.76</v>
      </c>
      <c r="AC91">
        <v>0</v>
      </c>
      <c r="AD91">
        <v>1</v>
      </c>
      <c r="AE91">
        <v>1</v>
      </c>
      <c r="AF91" t="s">
        <v>3</v>
      </c>
      <c r="AG91">
        <v>3.77</v>
      </c>
      <c r="AH91">
        <v>2</v>
      </c>
      <c r="AI91">
        <v>33620797</v>
      </c>
      <c r="AJ91">
        <v>91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>
      <c r="A92">
        <f>ROW(Source!A296)</f>
        <v>296</v>
      </c>
      <c r="B92">
        <v>33620800</v>
      </c>
      <c r="C92">
        <v>33620796</v>
      </c>
      <c r="D92">
        <v>29164349</v>
      </c>
      <c r="E92">
        <v>1</v>
      </c>
      <c r="F92">
        <v>1</v>
      </c>
      <c r="G92">
        <v>1</v>
      </c>
      <c r="H92">
        <v>3</v>
      </c>
      <c r="I92" t="s">
        <v>26</v>
      </c>
      <c r="J92" t="s">
        <v>29</v>
      </c>
      <c r="K92" t="s">
        <v>27</v>
      </c>
      <c r="L92">
        <v>1348</v>
      </c>
      <c r="N92">
        <v>1009</v>
      </c>
      <c r="O92" t="s">
        <v>28</v>
      </c>
      <c r="P92" t="s">
        <v>28</v>
      </c>
      <c r="Q92">
        <v>1000</v>
      </c>
      <c r="X92">
        <v>0.11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s">
        <v>3</v>
      </c>
      <c r="AG92">
        <v>0.11</v>
      </c>
      <c r="AH92">
        <v>2</v>
      </c>
      <c r="AI92">
        <v>33620798</v>
      </c>
      <c r="AJ92">
        <v>92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>
        <f>ROW(Source!A298)</f>
        <v>298</v>
      </c>
      <c r="B93">
        <v>33624424</v>
      </c>
      <c r="C93">
        <v>33624423</v>
      </c>
      <c r="D93">
        <v>18407150</v>
      </c>
      <c r="E93">
        <v>1</v>
      </c>
      <c r="F93">
        <v>1</v>
      </c>
      <c r="G93">
        <v>1</v>
      </c>
      <c r="H93">
        <v>1</v>
      </c>
      <c r="I93" t="s">
        <v>595</v>
      </c>
      <c r="J93" t="s">
        <v>3</v>
      </c>
      <c r="K93" t="s">
        <v>596</v>
      </c>
      <c r="L93">
        <v>1369</v>
      </c>
      <c r="N93">
        <v>1013</v>
      </c>
      <c r="O93" t="s">
        <v>579</v>
      </c>
      <c r="P93" t="s">
        <v>579</v>
      </c>
      <c r="Q93">
        <v>1</v>
      </c>
      <c r="X93">
        <v>69.87</v>
      </c>
      <c r="Y93">
        <v>0</v>
      </c>
      <c r="Z93">
        <v>0</v>
      </c>
      <c r="AA93">
        <v>0</v>
      </c>
      <c r="AB93">
        <v>242.51</v>
      </c>
      <c r="AC93">
        <v>0</v>
      </c>
      <c r="AD93">
        <v>1</v>
      </c>
      <c r="AE93">
        <v>1</v>
      </c>
      <c r="AF93" t="s">
        <v>3</v>
      </c>
      <c r="AG93">
        <v>69.87</v>
      </c>
      <c r="AH93">
        <v>2</v>
      </c>
      <c r="AI93">
        <v>33624424</v>
      </c>
      <c r="AJ93">
        <v>93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>
      <c r="A94">
        <f>ROW(Source!A298)</f>
        <v>298</v>
      </c>
      <c r="B94">
        <v>33624425</v>
      </c>
      <c r="C94">
        <v>33624423</v>
      </c>
      <c r="D94">
        <v>121548</v>
      </c>
      <c r="E94">
        <v>1</v>
      </c>
      <c r="F94">
        <v>1</v>
      </c>
      <c r="G94">
        <v>1</v>
      </c>
      <c r="H94">
        <v>1</v>
      </c>
      <c r="I94" t="s">
        <v>30</v>
      </c>
      <c r="J94" t="s">
        <v>3</v>
      </c>
      <c r="K94" t="s">
        <v>580</v>
      </c>
      <c r="L94">
        <v>608254</v>
      </c>
      <c r="N94">
        <v>1013</v>
      </c>
      <c r="O94" t="s">
        <v>581</v>
      </c>
      <c r="P94" t="s">
        <v>581</v>
      </c>
      <c r="Q94">
        <v>1</v>
      </c>
      <c r="X94">
        <v>1.44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2</v>
      </c>
      <c r="AF94" t="s">
        <v>3</v>
      </c>
      <c r="AG94">
        <v>1.44</v>
      </c>
      <c r="AH94">
        <v>2</v>
      </c>
      <c r="AI94">
        <v>33624425</v>
      </c>
      <c r="AJ94">
        <v>94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>
      <c r="A95">
        <f>ROW(Source!A298)</f>
        <v>298</v>
      </c>
      <c r="B95">
        <v>33624426</v>
      </c>
      <c r="C95">
        <v>33624423</v>
      </c>
      <c r="D95">
        <v>29172556</v>
      </c>
      <c r="E95">
        <v>1</v>
      </c>
      <c r="F95">
        <v>1</v>
      </c>
      <c r="G95">
        <v>1</v>
      </c>
      <c r="H95">
        <v>2</v>
      </c>
      <c r="I95" t="s">
        <v>582</v>
      </c>
      <c r="J95" t="s">
        <v>583</v>
      </c>
      <c r="K95" t="s">
        <v>584</v>
      </c>
      <c r="L95">
        <v>1368</v>
      </c>
      <c r="N95">
        <v>1011</v>
      </c>
      <c r="O95" t="s">
        <v>585</v>
      </c>
      <c r="P95" t="s">
        <v>585</v>
      </c>
      <c r="Q95">
        <v>1</v>
      </c>
      <c r="X95">
        <v>1.44</v>
      </c>
      <c r="Y95">
        <v>0</v>
      </c>
      <c r="Z95">
        <v>31.26</v>
      </c>
      <c r="AA95">
        <v>13.5</v>
      </c>
      <c r="AB95">
        <v>0</v>
      </c>
      <c r="AC95">
        <v>0</v>
      </c>
      <c r="AD95">
        <v>1</v>
      </c>
      <c r="AE95">
        <v>0</v>
      </c>
      <c r="AF95" t="s">
        <v>3</v>
      </c>
      <c r="AG95">
        <v>1.44</v>
      </c>
      <c r="AH95">
        <v>2</v>
      </c>
      <c r="AI95">
        <v>33624426</v>
      </c>
      <c r="AJ95">
        <v>95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>
      <c r="A96">
        <f>ROW(Source!A298)</f>
        <v>298</v>
      </c>
      <c r="B96">
        <v>33624427</v>
      </c>
      <c r="C96">
        <v>33624423</v>
      </c>
      <c r="D96">
        <v>29164349</v>
      </c>
      <c r="E96">
        <v>1</v>
      </c>
      <c r="F96">
        <v>1</v>
      </c>
      <c r="G96">
        <v>1</v>
      </c>
      <c r="H96">
        <v>3</v>
      </c>
      <c r="I96" t="s">
        <v>26</v>
      </c>
      <c r="J96" t="s">
        <v>29</v>
      </c>
      <c r="K96" t="s">
        <v>27</v>
      </c>
      <c r="L96">
        <v>1348</v>
      </c>
      <c r="N96">
        <v>1009</v>
      </c>
      <c r="O96" t="s">
        <v>28</v>
      </c>
      <c r="P96" t="s">
        <v>28</v>
      </c>
      <c r="Q96">
        <v>1000</v>
      </c>
      <c r="X96">
        <v>5.2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s">
        <v>3</v>
      </c>
      <c r="AG96">
        <v>5.2</v>
      </c>
      <c r="AH96">
        <v>2</v>
      </c>
      <c r="AI96">
        <v>33624427</v>
      </c>
      <c r="AJ96">
        <v>96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>
        <f>ROW(Source!A300)</f>
        <v>300</v>
      </c>
      <c r="B97">
        <v>33620897</v>
      </c>
      <c r="C97">
        <v>33620890</v>
      </c>
      <c r="D97">
        <v>18406785</v>
      </c>
      <c r="E97">
        <v>1</v>
      </c>
      <c r="F97">
        <v>1</v>
      </c>
      <c r="G97">
        <v>1</v>
      </c>
      <c r="H97">
        <v>1</v>
      </c>
      <c r="I97" t="s">
        <v>586</v>
      </c>
      <c r="J97" t="s">
        <v>3</v>
      </c>
      <c r="K97" t="s">
        <v>587</v>
      </c>
      <c r="L97">
        <v>1369</v>
      </c>
      <c r="N97">
        <v>1013</v>
      </c>
      <c r="O97" t="s">
        <v>579</v>
      </c>
      <c r="P97" t="s">
        <v>579</v>
      </c>
      <c r="Q97">
        <v>1</v>
      </c>
      <c r="X97">
        <v>146.07</v>
      </c>
      <c r="Y97">
        <v>0</v>
      </c>
      <c r="Z97">
        <v>0</v>
      </c>
      <c r="AA97">
        <v>0</v>
      </c>
      <c r="AB97">
        <v>251.89</v>
      </c>
      <c r="AC97">
        <v>0</v>
      </c>
      <c r="AD97">
        <v>1</v>
      </c>
      <c r="AE97">
        <v>1</v>
      </c>
      <c r="AF97" t="s">
        <v>3</v>
      </c>
      <c r="AG97">
        <v>146.07</v>
      </c>
      <c r="AH97">
        <v>2</v>
      </c>
      <c r="AI97">
        <v>33620891</v>
      </c>
      <c r="AJ97">
        <v>97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>
        <f>ROW(Source!A300)</f>
        <v>300</v>
      </c>
      <c r="B98">
        <v>33620898</v>
      </c>
      <c r="C98">
        <v>33620890</v>
      </c>
      <c r="D98">
        <v>121548</v>
      </c>
      <c r="E98">
        <v>1</v>
      </c>
      <c r="F98">
        <v>1</v>
      </c>
      <c r="G98">
        <v>1</v>
      </c>
      <c r="H98">
        <v>1</v>
      </c>
      <c r="I98" t="s">
        <v>30</v>
      </c>
      <c r="J98" t="s">
        <v>3</v>
      </c>
      <c r="K98" t="s">
        <v>580</v>
      </c>
      <c r="L98">
        <v>608254</v>
      </c>
      <c r="N98">
        <v>1013</v>
      </c>
      <c r="O98" t="s">
        <v>581</v>
      </c>
      <c r="P98" t="s">
        <v>581</v>
      </c>
      <c r="Q98">
        <v>1</v>
      </c>
      <c r="X98">
        <v>0.67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2</v>
      </c>
      <c r="AF98" t="s">
        <v>3</v>
      </c>
      <c r="AG98">
        <v>0.67</v>
      </c>
      <c r="AH98">
        <v>2</v>
      </c>
      <c r="AI98">
        <v>33620892</v>
      </c>
      <c r="AJ98">
        <v>98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>
        <f>ROW(Source!A300)</f>
        <v>300</v>
      </c>
      <c r="B99">
        <v>33620899</v>
      </c>
      <c r="C99">
        <v>33620890</v>
      </c>
      <c r="D99">
        <v>29172556</v>
      </c>
      <c r="E99">
        <v>1</v>
      </c>
      <c r="F99">
        <v>1</v>
      </c>
      <c r="G99">
        <v>1</v>
      </c>
      <c r="H99">
        <v>2</v>
      </c>
      <c r="I99" t="s">
        <v>582</v>
      </c>
      <c r="J99" t="s">
        <v>583</v>
      </c>
      <c r="K99" t="s">
        <v>584</v>
      </c>
      <c r="L99">
        <v>1368</v>
      </c>
      <c r="N99">
        <v>1011</v>
      </c>
      <c r="O99" t="s">
        <v>585</v>
      </c>
      <c r="P99" t="s">
        <v>585</v>
      </c>
      <c r="Q99">
        <v>1</v>
      </c>
      <c r="X99">
        <v>0.67</v>
      </c>
      <c r="Y99">
        <v>0</v>
      </c>
      <c r="Z99">
        <v>31.26</v>
      </c>
      <c r="AA99">
        <v>13.5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0.67</v>
      </c>
      <c r="AH99">
        <v>2</v>
      </c>
      <c r="AI99">
        <v>33620893</v>
      </c>
      <c r="AJ99">
        <v>99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>
      <c r="A100">
        <f>ROW(Source!A300)</f>
        <v>300</v>
      </c>
      <c r="B100">
        <v>33620900</v>
      </c>
      <c r="C100">
        <v>33620890</v>
      </c>
      <c r="D100">
        <v>29145216</v>
      </c>
      <c r="E100">
        <v>1</v>
      </c>
      <c r="F100">
        <v>1</v>
      </c>
      <c r="G100">
        <v>1</v>
      </c>
      <c r="H100">
        <v>3</v>
      </c>
      <c r="I100" t="s">
        <v>588</v>
      </c>
      <c r="J100" t="s">
        <v>589</v>
      </c>
      <c r="K100" t="s">
        <v>590</v>
      </c>
      <c r="L100">
        <v>1339</v>
      </c>
      <c r="N100">
        <v>1007</v>
      </c>
      <c r="O100" t="s">
        <v>591</v>
      </c>
      <c r="P100" t="s">
        <v>591</v>
      </c>
      <c r="Q100">
        <v>1</v>
      </c>
      <c r="X100">
        <v>2.2000000000000002</v>
      </c>
      <c r="Y100">
        <v>477.5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3</v>
      </c>
      <c r="AG100">
        <v>2.2000000000000002</v>
      </c>
      <c r="AH100">
        <v>2</v>
      </c>
      <c r="AI100">
        <v>33620894</v>
      </c>
      <c r="AJ100">
        <v>100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>
      <c r="A101">
        <f>ROW(Source!A300)</f>
        <v>300</v>
      </c>
      <c r="B101">
        <v>33620901</v>
      </c>
      <c r="C101">
        <v>33620890</v>
      </c>
      <c r="D101">
        <v>29150040</v>
      </c>
      <c r="E101">
        <v>1</v>
      </c>
      <c r="F101">
        <v>1</v>
      </c>
      <c r="G101">
        <v>1</v>
      </c>
      <c r="H101">
        <v>3</v>
      </c>
      <c r="I101" t="s">
        <v>592</v>
      </c>
      <c r="J101" t="s">
        <v>593</v>
      </c>
      <c r="K101" t="s">
        <v>594</v>
      </c>
      <c r="L101">
        <v>1339</v>
      </c>
      <c r="N101">
        <v>1007</v>
      </c>
      <c r="O101" t="s">
        <v>591</v>
      </c>
      <c r="P101" t="s">
        <v>591</v>
      </c>
      <c r="Q101">
        <v>1</v>
      </c>
      <c r="X101">
        <v>0.35</v>
      </c>
      <c r="Y101">
        <v>2.44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3</v>
      </c>
      <c r="AG101">
        <v>0.35</v>
      </c>
      <c r="AH101">
        <v>2</v>
      </c>
      <c r="AI101">
        <v>33620895</v>
      </c>
      <c r="AJ101">
        <v>101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>
      <c r="A102">
        <f>ROW(Source!A300)</f>
        <v>300</v>
      </c>
      <c r="B102">
        <v>33620902</v>
      </c>
      <c r="C102">
        <v>33620890</v>
      </c>
      <c r="D102">
        <v>29164349</v>
      </c>
      <c r="E102">
        <v>1</v>
      </c>
      <c r="F102">
        <v>1</v>
      </c>
      <c r="G102">
        <v>1</v>
      </c>
      <c r="H102">
        <v>3</v>
      </c>
      <c r="I102" t="s">
        <v>26</v>
      </c>
      <c r="J102" t="s">
        <v>29</v>
      </c>
      <c r="K102" t="s">
        <v>27</v>
      </c>
      <c r="L102">
        <v>1348</v>
      </c>
      <c r="N102">
        <v>1009</v>
      </c>
      <c r="O102" t="s">
        <v>28</v>
      </c>
      <c r="P102" t="s">
        <v>28</v>
      </c>
      <c r="Q102">
        <v>1000</v>
      </c>
      <c r="X102">
        <v>3.38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s">
        <v>3</v>
      </c>
      <c r="AG102">
        <v>3.38</v>
      </c>
      <c r="AH102">
        <v>2</v>
      </c>
      <c r="AI102">
        <v>33620896</v>
      </c>
      <c r="AJ102">
        <v>102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>
        <f>ROW(Source!A302)</f>
        <v>302</v>
      </c>
      <c r="B103">
        <v>33639514</v>
      </c>
      <c r="C103">
        <v>33639512</v>
      </c>
      <c r="D103">
        <v>18406804</v>
      </c>
      <c r="E103">
        <v>1</v>
      </c>
      <c r="F103">
        <v>1</v>
      </c>
      <c r="G103">
        <v>1</v>
      </c>
      <c r="H103">
        <v>1</v>
      </c>
      <c r="I103" t="s">
        <v>577</v>
      </c>
      <c r="J103" t="s">
        <v>3</v>
      </c>
      <c r="K103" t="s">
        <v>578</v>
      </c>
      <c r="L103">
        <v>1369</v>
      </c>
      <c r="N103">
        <v>1013</v>
      </c>
      <c r="O103" t="s">
        <v>579</v>
      </c>
      <c r="P103" t="s">
        <v>579</v>
      </c>
      <c r="Q103">
        <v>1</v>
      </c>
      <c r="X103">
        <v>22.82</v>
      </c>
      <c r="Y103">
        <v>0</v>
      </c>
      <c r="Z103">
        <v>0</v>
      </c>
      <c r="AA103">
        <v>0</v>
      </c>
      <c r="AB103">
        <v>221.76</v>
      </c>
      <c r="AC103">
        <v>0</v>
      </c>
      <c r="AD103">
        <v>1</v>
      </c>
      <c r="AE103">
        <v>1</v>
      </c>
      <c r="AF103" t="s">
        <v>3</v>
      </c>
      <c r="AG103">
        <v>22.82</v>
      </c>
      <c r="AH103">
        <v>2</v>
      </c>
      <c r="AI103">
        <v>33639513</v>
      </c>
      <c r="AJ103">
        <v>103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>
        <f>ROW(Source!A338)</f>
        <v>338</v>
      </c>
      <c r="B104">
        <v>33620805</v>
      </c>
      <c r="C104">
        <v>33620802</v>
      </c>
      <c r="D104">
        <v>18406804</v>
      </c>
      <c r="E104">
        <v>1</v>
      </c>
      <c r="F104">
        <v>1</v>
      </c>
      <c r="G104">
        <v>1</v>
      </c>
      <c r="H104">
        <v>1</v>
      </c>
      <c r="I104" t="s">
        <v>577</v>
      </c>
      <c r="J104" t="s">
        <v>3</v>
      </c>
      <c r="K104" t="s">
        <v>578</v>
      </c>
      <c r="L104">
        <v>1369</v>
      </c>
      <c r="N104">
        <v>1013</v>
      </c>
      <c r="O104" t="s">
        <v>579</v>
      </c>
      <c r="P104" t="s">
        <v>579</v>
      </c>
      <c r="Q104">
        <v>1</v>
      </c>
      <c r="X104">
        <v>3.77</v>
      </c>
      <c r="Y104">
        <v>0</v>
      </c>
      <c r="Z104">
        <v>0</v>
      </c>
      <c r="AA104">
        <v>0</v>
      </c>
      <c r="AB104">
        <v>221.76</v>
      </c>
      <c r="AC104">
        <v>0</v>
      </c>
      <c r="AD104">
        <v>1</v>
      </c>
      <c r="AE104">
        <v>1</v>
      </c>
      <c r="AF104" t="s">
        <v>3</v>
      </c>
      <c r="AG104">
        <v>3.77</v>
      </c>
      <c r="AH104">
        <v>2</v>
      </c>
      <c r="AI104">
        <v>33620803</v>
      </c>
      <c r="AJ104">
        <v>104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>
        <f>ROW(Source!A338)</f>
        <v>338</v>
      </c>
      <c r="B105">
        <v>33620806</v>
      </c>
      <c r="C105">
        <v>33620802</v>
      </c>
      <c r="D105">
        <v>29164349</v>
      </c>
      <c r="E105">
        <v>1</v>
      </c>
      <c r="F105">
        <v>1</v>
      </c>
      <c r="G105">
        <v>1</v>
      </c>
      <c r="H105">
        <v>3</v>
      </c>
      <c r="I105" t="s">
        <v>26</v>
      </c>
      <c r="J105" t="s">
        <v>29</v>
      </c>
      <c r="K105" t="s">
        <v>27</v>
      </c>
      <c r="L105">
        <v>1348</v>
      </c>
      <c r="N105">
        <v>1009</v>
      </c>
      <c r="O105" t="s">
        <v>28</v>
      </c>
      <c r="P105" t="s">
        <v>28</v>
      </c>
      <c r="Q105">
        <v>1000</v>
      </c>
      <c r="X105">
        <v>0.11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s">
        <v>3</v>
      </c>
      <c r="AG105">
        <v>0.11</v>
      </c>
      <c r="AH105">
        <v>2</v>
      </c>
      <c r="AI105">
        <v>33620804</v>
      </c>
      <c r="AJ105">
        <v>105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>
      <c r="A106">
        <f>ROW(Source!A340)</f>
        <v>340</v>
      </c>
      <c r="B106">
        <v>33622396</v>
      </c>
      <c r="C106">
        <v>33622391</v>
      </c>
      <c r="D106">
        <v>18407150</v>
      </c>
      <c r="E106">
        <v>1</v>
      </c>
      <c r="F106">
        <v>1</v>
      </c>
      <c r="G106">
        <v>1</v>
      </c>
      <c r="H106">
        <v>1</v>
      </c>
      <c r="I106" t="s">
        <v>595</v>
      </c>
      <c r="J106" t="s">
        <v>3</v>
      </c>
      <c r="K106" t="s">
        <v>596</v>
      </c>
      <c r="L106">
        <v>1369</v>
      </c>
      <c r="N106">
        <v>1013</v>
      </c>
      <c r="O106" t="s">
        <v>579</v>
      </c>
      <c r="P106" t="s">
        <v>579</v>
      </c>
      <c r="Q106">
        <v>1</v>
      </c>
      <c r="X106">
        <v>69.87</v>
      </c>
      <c r="Y106">
        <v>0</v>
      </c>
      <c r="Z106">
        <v>0</v>
      </c>
      <c r="AA106">
        <v>0</v>
      </c>
      <c r="AB106">
        <v>242.51</v>
      </c>
      <c r="AC106">
        <v>0</v>
      </c>
      <c r="AD106">
        <v>1</v>
      </c>
      <c r="AE106">
        <v>1</v>
      </c>
      <c r="AF106" t="s">
        <v>3</v>
      </c>
      <c r="AG106">
        <v>69.87</v>
      </c>
      <c r="AH106">
        <v>2</v>
      </c>
      <c r="AI106">
        <v>33622392</v>
      </c>
      <c r="AJ106">
        <v>106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>
        <f>ROW(Source!A340)</f>
        <v>340</v>
      </c>
      <c r="B107">
        <v>33622397</v>
      </c>
      <c r="C107">
        <v>33622391</v>
      </c>
      <c r="D107">
        <v>121548</v>
      </c>
      <c r="E107">
        <v>1</v>
      </c>
      <c r="F107">
        <v>1</v>
      </c>
      <c r="G107">
        <v>1</v>
      </c>
      <c r="H107">
        <v>1</v>
      </c>
      <c r="I107" t="s">
        <v>30</v>
      </c>
      <c r="J107" t="s">
        <v>3</v>
      </c>
      <c r="K107" t="s">
        <v>580</v>
      </c>
      <c r="L107">
        <v>608254</v>
      </c>
      <c r="N107">
        <v>1013</v>
      </c>
      <c r="O107" t="s">
        <v>581</v>
      </c>
      <c r="P107" t="s">
        <v>581</v>
      </c>
      <c r="Q107">
        <v>1</v>
      </c>
      <c r="X107">
        <v>1.44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2</v>
      </c>
      <c r="AF107" t="s">
        <v>3</v>
      </c>
      <c r="AG107">
        <v>1.44</v>
      </c>
      <c r="AH107">
        <v>2</v>
      </c>
      <c r="AI107">
        <v>33622393</v>
      </c>
      <c r="AJ107">
        <v>107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>
        <f>ROW(Source!A340)</f>
        <v>340</v>
      </c>
      <c r="B108">
        <v>33622398</v>
      </c>
      <c r="C108">
        <v>33622391</v>
      </c>
      <c r="D108">
        <v>29172556</v>
      </c>
      <c r="E108">
        <v>1</v>
      </c>
      <c r="F108">
        <v>1</v>
      </c>
      <c r="G108">
        <v>1</v>
      </c>
      <c r="H108">
        <v>2</v>
      </c>
      <c r="I108" t="s">
        <v>582</v>
      </c>
      <c r="J108" t="s">
        <v>583</v>
      </c>
      <c r="K108" t="s">
        <v>584</v>
      </c>
      <c r="L108">
        <v>1368</v>
      </c>
      <c r="N108">
        <v>1011</v>
      </c>
      <c r="O108" t="s">
        <v>585</v>
      </c>
      <c r="P108" t="s">
        <v>585</v>
      </c>
      <c r="Q108">
        <v>1</v>
      </c>
      <c r="X108">
        <v>1.44</v>
      </c>
      <c r="Y108">
        <v>0</v>
      </c>
      <c r="Z108">
        <v>31.26</v>
      </c>
      <c r="AA108">
        <v>13.5</v>
      </c>
      <c r="AB108">
        <v>0</v>
      </c>
      <c r="AC108">
        <v>0</v>
      </c>
      <c r="AD108">
        <v>1</v>
      </c>
      <c r="AE108">
        <v>0</v>
      </c>
      <c r="AF108" t="s">
        <v>3</v>
      </c>
      <c r="AG108">
        <v>1.44</v>
      </c>
      <c r="AH108">
        <v>2</v>
      </c>
      <c r="AI108">
        <v>33622394</v>
      </c>
      <c r="AJ108">
        <v>108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>
      <c r="A109">
        <f>ROW(Source!A340)</f>
        <v>340</v>
      </c>
      <c r="B109">
        <v>33622399</v>
      </c>
      <c r="C109">
        <v>33622391</v>
      </c>
      <c r="D109">
        <v>29164349</v>
      </c>
      <c r="E109">
        <v>1</v>
      </c>
      <c r="F109">
        <v>1</v>
      </c>
      <c r="G109">
        <v>1</v>
      </c>
      <c r="H109">
        <v>3</v>
      </c>
      <c r="I109" t="s">
        <v>26</v>
      </c>
      <c r="J109" t="s">
        <v>29</v>
      </c>
      <c r="K109" t="s">
        <v>27</v>
      </c>
      <c r="L109">
        <v>1348</v>
      </c>
      <c r="N109">
        <v>1009</v>
      </c>
      <c r="O109" t="s">
        <v>28</v>
      </c>
      <c r="P109" t="s">
        <v>28</v>
      </c>
      <c r="Q109">
        <v>1000</v>
      </c>
      <c r="X109">
        <v>5.2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s">
        <v>3</v>
      </c>
      <c r="AG109">
        <v>5.2</v>
      </c>
      <c r="AH109">
        <v>2</v>
      </c>
      <c r="AI109">
        <v>33622395</v>
      </c>
      <c r="AJ109">
        <v>109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>
      <c r="A110">
        <f>ROW(Source!A342)</f>
        <v>342</v>
      </c>
      <c r="B110">
        <v>33620911</v>
      </c>
      <c r="C110">
        <v>33620904</v>
      </c>
      <c r="D110">
        <v>18406785</v>
      </c>
      <c r="E110">
        <v>1</v>
      </c>
      <c r="F110">
        <v>1</v>
      </c>
      <c r="G110">
        <v>1</v>
      </c>
      <c r="H110">
        <v>1</v>
      </c>
      <c r="I110" t="s">
        <v>586</v>
      </c>
      <c r="J110" t="s">
        <v>3</v>
      </c>
      <c r="K110" t="s">
        <v>587</v>
      </c>
      <c r="L110">
        <v>1369</v>
      </c>
      <c r="N110">
        <v>1013</v>
      </c>
      <c r="O110" t="s">
        <v>579</v>
      </c>
      <c r="P110" t="s">
        <v>579</v>
      </c>
      <c r="Q110">
        <v>1</v>
      </c>
      <c r="X110">
        <v>146.07</v>
      </c>
      <c r="Y110">
        <v>0</v>
      </c>
      <c r="Z110">
        <v>0</v>
      </c>
      <c r="AA110">
        <v>0</v>
      </c>
      <c r="AB110">
        <v>251.89</v>
      </c>
      <c r="AC110">
        <v>0</v>
      </c>
      <c r="AD110">
        <v>1</v>
      </c>
      <c r="AE110">
        <v>1</v>
      </c>
      <c r="AF110" t="s">
        <v>3</v>
      </c>
      <c r="AG110">
        <v>146.07</v>
      </c>
      <c r="AH110">
        <v>2</v>
      </c>
      <c r="AI110">
        <v>33620905</v>
      </c>
      <c r="AJ110">
        <v>110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>
      <c r="A111">
        <f>ROW(Source!A342)</f>
        <v>342</v>
      </c>
      <c r="B111">
        <v>33620912</v>
      </c>
      <c r="C111">
        <v>33620904</v>
      </c>
      <c r="D111">
        <v>121548</v>
      </c>
      <c r="E111">
        <v>1</v>
      </c>
      <c r="F111">
        <v>1</v>
      </c>
      <c r="G111">
        <v>1</v>
      </c>
      <c r="H111">
        <v>1</v>
      </c>
      <c r="I111" t="s">
        <v>30</v>
      </c>
      <c r="J111" t="s">
        <v>3</v>
      </c>
      <c r="K111" t="s">
        <v>580</v>
      </c>
      <c r="L111">
        <v>608254</v>
      </c>
      <c r="N111">
        <v>1013</v>
      </c>
      <c r="O111" t="s">
        <v>581</v>
      </c>
      <c r="P111" t="s">
        <v>581</v>
      </c>
      <c r="Q111">
        <v>1</v>
      </c>
      <c r="X111">
        <v>0.67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2</v>
      </c>
      <c r="AF111" t="s">
        <v>3</v>
      </c>
      <c r="AG111">
        <v>0.67</v>
      </c>
      <c r="AH111">
        <v>2</v>
      </c>
      <c r="AI111">
        <v>33620906</v>
      </c>
      <c r="AJ111">
        <v>111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>
      <c r="A112">
        <f>ROW(Source!A342)</f>
        <v>342</v>
      </c>
      <c r="B112">
        <v>33620913</v>
      </c>
      <c r="C112">
        <v>33620904</v>
      </c>
      <c r="D112">
        <v>29172556</v>
      </c>
      <c r="E112">
        <v>1</v>
      </c>
      <c r="F112">
        <v>1</v>
      </c>
      <c r="G112">
        <v>1</v>
      </c>
      <c r="H112">
        <v>2</v>
      </c>
      <c r="I112" t="s">
        <v>582</v>
      </c>
      <c r="J112" t="s">
        <v>583</v>
      </c>
      <c r="K112" t="s">
        <v>584</v>
      </c>
      <c r="L112">
        <v>1368</v>
      </c>
      <c r="N112">
        <v>1011</v>
      </c>
      <c r="O112" t="s">
        <v>585</v>
      </c>
      <c r="P112" t="s">
        <v>585</v>
      </c>
      <c r="Q112">
        <v>1</v>
      </c>
      <c r="X112">
        <v>0.67</v>
      </c>
      <c r="Y112">
        <v>0</v>
      </c>
      <c r="Z112">
        <v>31.26</v>
      </c>
      <c r="AA112">
        <v>13.5</v>
      </c>
      <c r="AB112">
        <v>0</v>
      </c>
      <c r="AC112">
        <v>0</v>
      </c>
      <c r="AD112">
        <v>1</v>
      </c>
      <c r="AE112">
        <v>0</v>
      </c>
      <c r="AF112" t="s">
        <v>3</v>
      </c>
      <c r="AG112">
        <v>0.67</v>
      </c>
      <c r="AH112">
        <v>2</v>
      </c>
      <c r="AI112">
        <v>33620907</v>
      </c>
      <c r="AJ112">
        <v>112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>
      <c r="A113">
        <f>ROW(Source!A342)</f>
        <v>342</v>
      </c>
      <c r="B113">
        <v>33620914</v>
      </c>
      <c r="C113">
        <v>33620904</v>
      </c>
      <c r="D113">
        <v>29145216</v>
      </c>
      <c r="E113">
        <v>1</v>
      </c>
      <c r="F113">
        <v>1</v>
      </c>
      <c r="G113">
        <v>1</v>
      </c>
      <c r="H113">
        <v>3</v>
      </c>
      <c r="I113" t="s">
        <v>588</v>
      </c>
      <c r="J113" t="s">
        <v>589</v>
      </c>
      <c r="K113" t="s">
        <v>590</v>
      </c>
      <c r="L113">
        <v>1339</v>
      </c>
      <c r="N113">
        <v>1007</v>
      </c>
      <c r="O113" t="s">
        <v>591</v>
      </c>
      <c r="P113" t="s">
        <v>591</v>
      </c>
      <c r="Q113">
        <v>1</v>
      </c>
      <c r="X113">
        <v>2.2000000000000002</v>
      </c>
      <c r="Y113">
        <v>477.5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2.2000000000000002</v>
      </c>
      <c r="AH113">
        <v>2</v>
      </c>
      <c r="AI113">
        <v>33620908</v>
      </c>
      <c r="AJ113">
        <v>113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>
      <c r="A114">
        <f>ROW(Source!A342)</f>
        <v>342</v>
      </c>
      <c r="B114">
        <v>33620915</v>
      </c>
      <c r="C114">
        <v>33620904</v>
      </c>
      <c r="D114">
        <v>29150040</v>
      </c>
      <c r="E114">
        <v>1</v>
      </c>
      <c r="F114">
        <v>1</v>
      </c>
      <c r="G114">
        <v>1</v>
      </c>
      <c r="H114">
        <v>3</v>
      </c>
      <c r="I114" t="s">
        <v>592</v>
      </c>
      <c r="J114" t="s">
        <v>593</v>
      </c>
      <c r="K114" t="s">
        <v>594</v>
      </c>
      <c r="L114">
        <v>1339</v>
      </c>
      <c r="N114">
        <v>1007</v>
      </c>
      <c r="O114" t="s">
        <v>591</v>
      </c>
      <c r="P114" t="s">
        <v>591</v>
      </c>
      <c r="Q114">
        <v>1</v>
      </c>
      <c r="X114">
        <v>0.35</v>
      </c>
      <c r="Y114">
        <v>2.44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3</v>
      </c>
      <c r="AG114">
        <v>0.35</v>
      </c>
      <c r="AH114">
        <v>2</v>
      </c>
      <c r="AI114">
        <v>33620909</v>
      </c>
      <c r="AJ114">
        <v>114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>
      <c r="A115">
        <f>ROW(Source!A342)</f>
        <v>342</v>
      </c>
      <c r="B115">
        <v>33620916</v>
      </c>
      <c r="C115">
        <v>33620904</v>
      </c>
      <c r="D115">
        <v>29164349</v>
      </c>
      <c r="E115">
        <v>1</v>
      </c>
      <c r="F115">
        <v>1</v>
      </c>
      <c r="G115">
        <v>1</v>
      </c>
      <c r="H115">
        <v>3</v>
      </c>
      <c r="I115" t="s">
        <v>26</v>
      </c>
      <c r="J115" t="s">
        <v>29</v>
      </c>
      <c r="K115" t="s">
        <v>27</v>
      </c>
      <c r="L115">
        <v>1348</v>
      </c>
      <c r="N115">
        <v>1009</v>
      </c>
      <c r="O115" t="s">
        <v>28</v>
      </c>
      <c r="P115" t="s">
        <v>28</v>
      </c>
      <c r="Q115">
        <v>1000</v>
      </c>
      <c r="X115">
        <v>3.38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s">
        <v>3</v>
      </c>
      <c r="AG115">
        <v>3.38</v>
      </c>
      <c r="AH115">
        <v>2</v>
      </c>
      <c r="AI115">
        <v>33620910</v>
      </c>
      <c r="AJ115">
        <v>115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>
      <c r="A116">
        <f>ROW(Source!A344)</f>
        <v>344</v>
      </c>
      <c r="B116">
        <v>33639517</v>
      </c>
      <c r="C116">
        <v>33639515</v>
      </c>
      <c r="D116">
        <v>18406804</v>
      </c>
      <c r="E116">
        <v>1</v>
      </c>
      <c r="F116">
        <v>1</v>
      </c>
      <c r="G116">
        <v>1</v>
      </c>
      <c r="H116">
        <v>1</v>
      </c>
      <c r="I116" t="s">
        <v>577</v>
      </c>
      <c r="J116" t="s">
        <v>3</v>
      </c>
      <c r="K116" t="s">
        <v>578</v>
      </c>
      <c r="L116">
        <v>1369</v>
      </c>
      <c r="N116">
        <v>1013</v>
      </c>
      <c r="O116" t="s">
        <v>579</v>
      </c>
      <c r="P116" t="s">
        <v>579</v>
      </c>
      <c r="Q116">
        <v>1</v>
      </c>
      <c r="X116">
        <v>22.82</v>
      </c>
      <c r="Y116">
        <v>0</v>
      </c>
      <c r="Z116">
        <v>0</v>
      </c>
      <c r="AA116">
        <v>0</v>
      </c>
      <c r="AB116">
        <v>221.76</v>
      </c>
      <c r="AC116">
        <v>0</v>
      </c>
      <c r="AD116">
        <v>1</v>
      </c>
      <c r="AE116">
        <v>1</v>
      </c>
      <c r="AF116" t="s">
        <v>3</v>
      </c>
      <c r="AG116">
        <v>22.82</v>
      </c>
      <c r="AH116">
        <v>2</v>
      </c>
      <c r="AI116">
        <v>33639516</v>
      </c>
      <c r="AJ116">
        <v>116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>
      <c r="A117">
        <f>ROW(Source!A380)</f>
        <v>380</v>
      </c>
      <c r="B117">
        <v>33620811</v>
      </c>
      <c r="C117">
        <v>33620808</v>
      </c>
      <c r="D117">
        <v>18406804</v>
      </c>
      <c r="E117">
        <v>1</v>
      </c>
      <c r="F117">
        <v>1</v>
      </c>
      <c r="G117">
        <v>1</v>
      </c>
      <c r="H117">
        <v>1</v>
      </c>
      <c r="I117" t="s">
        <v>577</v>
      </c>
      <c r="J117" t="s">
        <v>3</v>
      </c>
      <c r="K117" t="s">
        <v>578</v>
      </c>
      <c r="L117">
        <v>1369</v>
      </c>
      <c r="N117">
        <v>1013</v>
      </c>
      <c r="O117" t="s">
        <v>579</v>
      </c>
      <c r="P117" t="s">
        <v>579</v>
      </c>
      <c r="Q117">
        <v>1</v>
      </c>
      <c r="X117">
        <v>3.77</v>
      </c>
      <c r="Y117">
        <v>0</v>
      </c>
      <c r="Z117">
        <v>0</v>
      </c>
      <c r="AA117">
        <v>0</v>
      </c>
      <c r="AB117">
        <v>221.76</v>
      </c>
      <c r="AC117">
        <v>0</v>
      </c>
      <c r="AD117">
        <v>1</v>
      </c>
      <c r="AE117">
        <v>1</v>
      </c>
      <c r="AF117" t="s">
        <v>3</v>
      </c>
      <c r="AG117">
        <v>3.77</v>
      </c>
      <c r="AH117">
        <v>2</v>
      </c>
      <c r="AI117">
        <v>33620809</v>
      </c>
      <c r="AJ117">
        <v>117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>
      <c r="A118">
        <f>ROW(Source!A380)</f>
        <v>380</v>
      </c>
      <c r="B118">
        <v>33620812</v>
      </c>
      <c r="C118">
        <v>33620808</v>
      </c>
      <c r="D118">
        <v>29164349</v>
      </c>
      <c r="E118">
        <v>1</v>
      </c>
      <c r="F118">
        <v>1</v>
      </c>
      <c r="G118">
        <v>1</v>
      </c>
      <c r="H118">
        <v>3</v>
      </c>
      <c r="I118" t="s">
        <v>26</v>
      </c>
      <c r="J118" t="s">
        <v>29</v>
      </c>
      <c r="K118" t="s">
        <v>27</v>
      </c>
      <c r="L118">
        <v>1348</v>
      </c>
      <c r="N118">
        <v>1009</v>
      </c>
      <c r="O118" t="s">
        <v>28</v>
      </c>
      <c r="P118" t="s">
        <v>28</v>
      </c>
      <c r="Q118">
        <v>1000</v>
      </c>
      <c r="X118">
        <v>0.11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s">
        <v>3</v>
      </c>
      <c r="AG118">
        <v>0.11</v>
      </c>
      <c r="AH118">
        <v>2</v>
      </c>
      <c r="AI118">
        <v>33620810</v>
      </c>
      <c r="AJ118">
        <v>118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>
        <f>ROW(Source!A382)</f>
        <v>382</v>
      </c>
      <c r="B119">
        <v>33622420</v>
      </c>
      <c r="C119">
        <v>33622415</v>
      </c>
      <c r="D119">
        <v>18407150</v>
      </c>
      <c r="E119">
        <v>1</v>
      </c>
      <c r="F119">
        <v>1</v>
      </c>
      <c r="G119">
        <v>1</v>
      </c>
      <c r="H119">
        <v>1</v>
      </c>
      <c r="I119" t="s">
        <v>595</v>
      </c>
      <c r="J119" t="s">
        <v>3</v>
      </c>
      <c r="K119" t="s">
        <v>596</v>
      </c>
      <c r="L119">
        <v>1369</v>
      </c>
      <c r="N119">
        <v>1013</v>
      </c>
      <c r="O119" t="s">
        <v>579</v>
      </c>
      <c r="P119" t="s">
        <v>579</v>
      </c>
      <c r="Q119">
        <v>1</v>
      </c>
      <c r="X119">
        <v>69.87</v>
      </c>
      <c r="Y119">
        <v>0</v>
      </c>
      <c r="Z119">
        <v>0</v>
      </c>
      <c r="AA119">
        <v>0</v>
      </c>
      <c r="AB119">
        <v>242.51</v>
      </c>
      <c r="AC119">
        <v>0</v>
      </c>
      <c r="AD119">
        <v>1</v>
      </c>
      <c r="AE119">
        <v>1</v>
      </c>
      <c r="AF119" t="s">
        <v>3</v>
      </c>
      <c r="AG119">
        <v>69.87</v>
      </c>
      <c r="AH119">
        <v>2</v>
      </c>
      <c r="AI119">
        <v>33622416</v>
      </c>
      <c r="AJ119">
        <v>119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>
      <c r="A120">
        <f>ROW(Source!A382)</f>
        <v>382</v>
      </c>
      <c r="B120">
        <v>33622421</v>
      </c>
      <c r="C120">
        <v>33622415</v>
      </c>
      <c r="D120">
        <v>121548</v>
      </c>
      <c r="E120">
        <v>1</v>
      </c>
      <c r="F120">
        <v>1</v>
      </c>
      <c r="G120">
        <v>1</v>
      </c>
      <c r="H120">
        <v>1</v>
      </c>
      <c r="I120" t="s">
        <v>30</v>
      </c>
      <c r="J120" t="s">
        <v>3</v>
      </c>
      <c r="K120" t="s">
        <v>580</v>
      </c>
      <c r="L120">
        <v>608254</v>
      </c>
      <c r="N120">
        <v>1013</v>
      </c>
      <c r="O120" t="s">
        <v>581</v>
      </c>
      <c r="P120" t="s">
        <v>581</v>
      </c>
      <c r="Q120">
        <v>1</v>
      </c>
      <c r="X120">
        <v>1.44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2</v>
      </c>
      <c r="AF120" t="s">
        <v>3</v>
      </c>
      <c r="AG120">
        <v>1.44</v>
      </c>
      <c r="AH120">
        <v>2</v>
      </c>
      <c r="AI120">
        <v>33622417</v>
      </c>
      <c r="AJ120">
        <v>120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>
      <c r="A121">
        <f>ROW(Source!A382)</f>
        <v>382</v>
      </c>
      <c r="B121">
        <v>33622422</v>
      </c>
      <c r="C121">
        <v>33622415</v>
      </c>
      <c r="D121">
        <v>29172556</v>
      </c>
      <c r="E121">
        <v>1</v>
      </c>
      <c r="F121">
        <v>1</v>
      </c>
      <c r="G121">
        <v>1</v>
      </c>
      <c r="H121">
        <v>2</v>
      </c>
      <c r="I121" t="s">
        <v>582</v>
      </c>
      <c r="J121" t="s">
        <v>583</v>
      </c>
      <c r="K121" t="s">
        <v>584</v>
      </c>
      <c r="L121">
        <v>1368</v>
      </c>
      <c r="N121">
        <v>1011</v>
      </c>
      <c r="O121" t="s">
        <v>585</v>
      </c>
      <c r="P121" t="s">
        <v>585</v>
      </c>
      <c r="Q121">
        <v>1</v>
      </c>
      <c r="X121">
        <v>1.44</v>
      </c>
      <c r="Y121">
        <v>0</v>
      </c>
      <c r="Z121">
        <v>31.26</v>
      </c>
      <c r="AA121">
        <v>13.5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1.44</v>
      </c>
      <c r="AH121">
        <v>2</v>
      </c>
      <c r="AI121">
        <v>33622418</v>
      </c>
      <c r="AJ121">
        <v>121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>
      <c r="A122">
        <f>ROW(Source!A382)</f>
        <v>382</v>
      </c>
      <c r="B122">
        <v>33622423</v>
      </c>
      <c r="C122">
        <v>33622415</v>
      </c>
      <c r="D122">
        <v>29164349</v>
      </c>
      <c r="E122">
        <v>1</v>
      </c>
      <c r="F122">
        <v>1</v>
      </c>
      <c r="G122">
        <v>1</v>
      </c>
      <c r="H122">
        <v>3</v>
      </c>
      <c r="I122" t="s">
        <v>26</v>
      </c>
      <c r="J122" t="s">
        <v>29</v>
      </c>
      <c r="K122" t="s">
        <v>27</v>
      </c>
      <c r="L122">
        <v>1348</v>
      </c>
      <c r="N122">
        <v>1009</v>
      </c>
      <c r="O122" t="s">
        <v>28</v>
      </c>
      <c r="P122" t="s">
        <v>28</v>
      </c>
      <c r="Q122">
        <v>1000</v>
      </c>
      <c r="X122">
        <v>5.2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s">
        <v>3</v>
      </c>
      <c r="AG122">
        <v>5.2</v>
      </c>
      <c r="AH122">
        <v>2</v>
      </c>
      <c r="AI122">
        <v>33622419</v>
      </c>
      <c r="AJ122">
        <v>122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>
      <c r="A123">
        <f>ROW(Source!A384)</f>
        <v>384</v>
      </c>
      <c r="B123">
        <v>33620925</v>
      </c>
      <c r="C123">
        <v>33620918</v>
      </c>
      <c r="D123">
        <v>18406785</v>
      </c>
      <c r="E123">
        <v>1</v>
      </c>
      <c r="F123">
        <v>1</v>
      </c>
      <c r="G123">
        <v>1</v>
      </c>
      <c r="H123">
        <v>1</v>
      </c>
      <c r="I123" t="s">
        <v>586</v>
      </c>
      <c r="J123" t="s">
        <v>3</v>
      </c>
      <c r="K123" t="s">
        <v>587</v>
      </c>
      <c r="L123">
        <v>1369</v>
      </c>
      <c r="N123">
        <v>1013</v>
      </c>
      <c r="O123" t="s">
        <v>579</v>
      </c>
      <c r="P123" t="s">
        <v>579</v>
      </c>
      <c r="Q123">
        <v>1</v>
      </c>
      <c r="X123">
        <v>146.07</v>
      </c>
      <c r="Y123">
        <v>0</v>
      </c>
      <c r="Z123">
        <v>0</v>
      </c>
      <c r="AA123">
        <v>0</v>
      </c>
      <c r="AB123">
        <v>251.89</v>
      </c>
      <c r="AC123">
        <v>0</v>
      </c>
      <c r="AD123">
        <v>1</v>
      </c>
      <c r="AE123">
        <v>1</v>
      </c>
      <c r="AF123" t="s">
        <v>3</v>
      </c>
      <c r="AG123">
        <v>146.07</v>
      </c>
      <c r="AH123">
        <v>2</v>
      </c>
      <c r="AI123">
        <v>33620919</v>
      </c>
      <c r="AJ123">
        <v>123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>
      <c r="A124">
        <f>ROW(Source!A384)</f>
        <v>384</v>
      </c>
      <c r="B124">
        <v>33620926</v>
      </c>
      <c r="C124">
        <v>33620918</v>
      </c>
      <c r="D124">
        <v>121548</v>
      </c>
      <c r="E124">
        <v>1</v>
      </c>
      <c r="F124">
        <v>1</v>
      </c>
      <c r="G124">
        <v>1</v>
      </c>
      <c r="H124">
        <v>1</v>
      </c>
      <c r="I124" t="s">
        <v>30</v>
      </c>
      <c r="J124" t="s">
        <v>3</v>
      </c>
      <c r="K124" t="s">
        <v>580</v>
      </c>
      <c r="L124">
        <v>608254</v>
      </c>
      <c r="N124">
        <v>1013</v>
      </c>
      <c r="O124" t="s">
        <v>581</v>
      </c>
      <c r="P124" t="s">
        <v>581</v>
      </c>
      <c r="Q124">
        <v>1</v>
      </c>
      <c r="X124">
        <v>0.67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2</v>
      </c>
      <c r="AF124" t="s">
        <v>3</v>
      </c>
      <c r="AG124">
        <v>0.67</v>
      </c>
      <c r="AH124">
        <v>2</v>
      </c>
      <c r="AI124">
        <v>33620920</v>
      </c>
      <c r="AJ124">
        <v>124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>
      <c r="A125">
        <f>ROW(Source!A384)</f>
        <v>384</v>
      </c>
      <c r="B125">
        <v>33620927</v>
      </c>
      <c r="C125">
        <v>33620918</v>
      </c>
      <c r="D125">
        <v>29172556</v>
      </c>
      <c r="E125">
        <v>1</v>
      </c>
      <c r="F125">
        <v>1</v>
      </c>
      <c r="G125">
        <v>1</v>
      </c>
      <c r="H125">
        <v>2</v>
      </c>
      <c r="I125" t="s">
        <v>582</v>
      </c>
      <c r="J125" t="s">
        <v>583</v>
      </c>
      <c r="K125" t="s">
        <v>584</v>
      </c>
      <c r="L125">
        <v>1368</v>
      </c>
      <c r="N125">
        <v>1011</v>
      </c>
      <c r="O125" t="s">
        <v>585</v>
      </c>
      <c r="P125" t="s">
        <v>585</v>
      </c>
      <c r="Q125">
        <v>1</v>
      </c>
      <c r="X125">
        <v>0.67</v>
      </c>
      <c r="Y125">
        <v>0</v>
      </c>
      <c r="Z125">
        <v>31.26</v>
      </c>
      <c r="AA125">
        <v>13.5</v>
      </c>
      <c r="AB125">
        <v>0</v>
      </c>
      <c r="AC125">
        <v>0</v>
      </c>
      <c r="AD125">
        <v>1</v>
      </c>
      <c r="AE125">
        <v>0</v>
      </c>
      <c r="AF125" t="s">
        <v>3</v>
      </c>
      <c r="AG125">
        <v>0.67</v>
      </c>
      <c r="AH125">
        <v>2</v>
      </c>
      <c r="AI125">
        <v>33620921</v>
      </c>
      <c r="AJ125">
        <v>125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>
      <c r="A126">
        <f>ROW(Source!A384)</f>
        <v>384</v>
      </c>
      <c r="B126">
        <v>33620928</v>
      </c>
      <c r="C126">
        <v>33620918</v>
      </c>
      <c r="D126">
        <v>29145216</v>
      </c>
      <c r="E126">
        <v>1</v>
      </c>
      <c r="F126">
        <v>1</v>
      </c>
      <c r="G126">
        <v>1</v>
      </c>
      <c r="H126">
        <v>3</v>
      </c>
      <c r="I126" t="s">
        <v>588</v>
      </c>
      <c r="J126" t="s">
        <v>589</v>
      </c>
      <c r="K126" t="s">
        <v>590</v>
      </c>
      <c r="L126">
        <v>1339</v>
      </c>
      <c r="N126">
        <v>1007</v>
      </c>
      <c r="O126" t="s">
        <v>591</v>
      </c>
      <c r="P126" t="s">
        <v>591</v>
      </c>
      <c r="Q126">
        <v>1</v>
      </c>
      <c r="X126">
        <v>2.2000000000000002</v>
      </c>
      <c r="Y126">
        <v>477.5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3</v>
      </c>
      <c r="AG126">
        <v>2.2000000000000002</v>
      </c>
      <c r="AH126">
        <v>2</v>
      </c>
      <c r="AI126">
        <v>33620922</v>
      </c>
      <c r="AJ126">
        <v>126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>
      <c r="A127">
        <f>ROW(Source!A384)</f>
        <v>384</v>
      </c>
      <c r="B127">
        <v>33620929</v>
      </c>
      <c r="C127">
        <v>33620918</v>
      </c>
      <c r="D127">
        <v>29150040</v>
      </c>
      <c r="E127">
        <v>1</v>
      </c>
      <c r="F127">
        <v>1</v>
      </c>
      <c r="G127">
        <v>1</v>
      </c>
      <c r="H127">
        <v>3</v>
      </c>
      <c r="I127" t="s">
        <v>592</v>
      </c>
      <c r="J127" t="s">
        <v>593</v>
      </c>
      <c r="K127" t="s">
        <v>594</v>
      </c>
      <c r="L127">
        <v>1339</v>
      </c>
      <c r="N127">
        <v>1007</v>
      </c>
      <c r="O127" t="s">
        <v>591</v>
      </c>
      <c r="P127" t="s">
        <v>591</v>
      </c>
      <c r="Q127">
        <v>1</v>
      </c>
      <c r="X127">
        <v>0.35</v>
      </c>
      <c r="Y127">
        <v>2.44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 t="s">
        <v>3</v>
      </c>
      <c r="AG127">
        <v>0.35</v>
      </c>
      <c r="AH127">
        <v>2</v>
      </c>
      <c r="AI127">
        <v>33620923</v>
      </c>
      <c r="AJ127">
        <v>127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>
        <f>ROW(Source!A384)</f>
        <v>384</v>
      </c>
      <c r="B128">
        <v>33620930</v>
      </c>
      <c r="C128">
        <v>33620918</v>
      </c>
      <c r="D128">
        <v>29164349</v>
      </c>
      <c r="E128">
        <v>1</v>
      </c>
      <c r="F128">
        <v>1</v>
      </c>
      <c r="G128">
        <v>1</v>
      </c>
      <c r="H128">
        <v>3</v>
      </c>
      <c r="I128" t="s">
        <v>26</v>
      </c>
      <c r="J128" t="s">
        <v>29</v>
      </c>
      <c r="K128" t="s">
        <v>27</v>
      </c>
      <c r="L128">
        <v>1348</v>
      </c>
      <c r="N128">
        <v>1009</v>
      </c>
      <c r="O128" t="s">
        <v>28</v>
      </c>
      <c r="P128" t="s">
        <v>28</v>
      </c>
      <c r="Q128">
        <v>1000</v>
      </c>
      <c r="X128">
        <v>3.38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s">
        <v>3</v>
      </c>
      <c r="AG128">
        <v>3.38</v>
      </c>
      <c r="AH128">
        <v>2</v>
      </c>
      <c r="AI128">
        <v>33620924</v>
      </c>
      <c r="AJ128">
        <v>128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>
      <c r="A129">
        <f>ROW(Source!A386)</f>
        <v>386</v>
      </c>
      <c r="B129">
        <v>33639520</v>
      </c>
      <c r="C129">
        <v>33639518</v>
      </c>
      <c r="D129">
        <v>18406804</v>
      </c>
      <c r="E129">
        <v>1</v>
      </c>
      <c r="F129">
        <v>1</v>
      </c>
      <c r="G129">
        <v>1</v>
      </c>
      <c r="H129">
        <v>1</v>
      </c>
      <c r="I129" t="s">
        <v>577</v>
      </c>
      <c r="J129" t="s">
        <v>3</v>
      </c>
      <c r="K129" t="s">
        <v>578</v>
      </c>
      <c r="L129">
        <v>1369</v>
      </c>
      <c r="N129">
        <v>1013</v>
      </c>
      <c r="O129" t="s">
        <v>579</v>
      </c>
      <c r="P129" t="s">
        <v>579</v>
      </c>
      <c r="Q129">
        <v>1</v>
      </c>
      <c r="X129">
        <v>22.82</v>
      </c>
      <c r="Y129">
        <v>0</v>
      </c>
      <c r="Z129">
        <v>0</v>
      </c>
      <c r="AA129">
        <v>0</v>
      </c>
      <c r="AB129">
        <v>221.76</v>
      </c>
      <c r="AC129">
        <v>0</v>
      </c>
      <c r="AD129">
        <v>1</v>
      </c>
      <c r="AE129">
        <v>1</v>
      </c>
      <c r="AF129" t="s">
        <v>3</v>
      </c>
      <c r="AG129">
        <v>22.82</v>
      </c>
      <c r="AH129">
        <v>2</v>
      </c>
      <c r="AI129">
        <v>33639519</v>
      </c>
      <c r="AJ129">
        <v>129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>
      <c r="A130">
        <f>ROW(Source!A422)</f>
        <v>422</v>
      </c>
      <c r="B130">
        <v>33620817</v>
      </c>
      <c r="C130">
        <v>33620814</v>
      </c>
      <c r="D130">
        <v>18406804</v>
      </c>
      <c r="E130">
        <v>1</v>
      </c>
      <c r="F130">
        <v>1</v>
      </c>
      <c r="G130">
        <v>1</v>
      </c>
      <c r="H130">
        <v>1</v>
      </c>
      <c r="I130" t="s">
        <v>577</v>
      </c>
      <c r="J130" t="s">
        <v>3</v>
      </c>
      <c r="K130" t="s">
        <v>578</v>
      </c>
      <c r="L130">
        <v>1369</v>
      </c>
      <c r="N130">
        <v>1013</v>
      </c>
      <c r="O130" t="s">
        <v>579</v>
      </c>
      <c r="P130" t="s">
        <v>579</v>
      </c>
      <c r="Q130">
        <v>1</v>
      </c>
      <c r="X130">
        <v>3.77</v>
      </c>
      <c r="Y130">
        <v>0</v>
      </c>
      <c r="Z130">
        <v>0</v>
      </c>
      <c r="AA130">
        <v>0</v>
      </c>
      <c r="AB130">
        <v>221.76</v>
      </c>
      <c r="AC130">
        <v>0</v>
      </c>
      <c r="AD130">
        <v>1</v>
      </c>
      <c r="AE130">
        <v>1</v>
      </c>
      <c r="AF130" t="s">
        <v>3</v>
      </c>
      <c r="AG130">
        <v>3.77</v>
      </c>
      <c r="AH130">
        <v>2</v>
      </c>
      <c r="AI130">
        <v>33620815</v>
      </c>
      <c r="AJ130">
        <v>130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>
      <c r="A131">
        <f>ROW(Source!A422)</f>
        <v>422</v>
      </c>
      <c r="B131">
        <v>33620818</v>
      </c>
      <c r="C131">
        <v>33620814</v>
      </c>
      <c r="D131">
        <v>29164349</v>
      </c>
      <c r="E131">
        <v>1</v>
      </c>
      <c r="F131">
        <v>1</v>
      </c>
      <c r="G131">
        <v>1</v>
      </c>
      <c r="H131">
        <v>3</v>
      </c>
      <c r="I131" t="s">
        <v>26</v>
      </c>
      <c r="J131" t="s">
        <v>29</v>
      </c>
      <c r="K131" t="s">
        <v>27</v>
      </c>
      <c r="L131">
        <v>1348</v>
      </c>
      <c r="N131">
        <v>1009</v>
      </c>
      <c r="O131" t="s">
        <v>28</v>
      </c>
      <c r="P131" t="s">
        <v>28</v>
      </c>
      <c r="Q131">
        <v>1000</v>
      </c>
      <c r="X131">
        <v>0.11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s">
        <v>3</v>
      </c>
      <c r="AG131">
        <v>0.11</v>
      </c>
      <c r="AH131">
        <v>2</v>
      </c>
      <c r="AI131">
        <v>33620816</v>
      </c>
      <c r="AJ131">
        <v>131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>
      <c r="A132">
        <f>ROW(Source!A424)</f>
        <v>424</v>
      </c>
      <c r="B132">
        <v>33620757</v>
      </c>
      <c r="C132">
        <v>33620752</v>
      </c>
      <c r="D132">
        <v>18406804</v>
      </c>
      <c r="E132">
        <v>1</v>
      </c>
      <c r="F132">
        <v>1</v>
      </c>
      <c r="G132">
        <v>1</v>
      </c>
      <c r="H132">
        <v>1</v>
      </c>
      <c r="I132" t="s">
        <v>577</v>
      </c>
      <c r="J132" t="s">
        <v>3</v>
      </c>
      <c r="K132" t="s">
        <v>578</v>
      </c>
      <c r="L132">
        <v>1369</v>
      </c>
      <c r="N132">
        <v>1013</v>
      </c>
      <c r="O132" t="s">
        <v>579</v>
      </c>
      <c r="P132" t="s">
        <v>579</v>
      </c>
      <c r="Q132">
        <v>1</v>
      </c>
      <c r="X132">
        <v>11.39</v>
      </c>
      <c r="Y132">
        <v>0</v>
      </c>
      <c r="Z132">
        <v>0</v>
      </c>
      <c r="AA132">
        <v>0</v>
      </c>
      <c r="AB132">
        <v>221.76</v>
      </c>
      <c r="AC132">
        <v>0</v>
      </c>
      <c r="AD132">
        <v>1</v>
      </c>
      <c r="AE132">
        <v>1</v>
      </c>
      <c r="AF132" t="s">
        <v>3</v>
      </c>
      <c r="AG132">
        <v>11.39</v>
      </c>
      <c r="AH132">
        <v>2</v>
      </c>
      <c r="AI132">
        <v>33620753</v>
      </c>
      <c r="AJ132">
        <v>132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>
      <c r="A133">
        <f>ROW(Source!A424)</f>
        <v>424</v>
      </c>
      <c r="B133">
        <v>33620758</v>
      </c>
      <c r="C133">
        <v>33620752</v>
      </c>
      <c r="D133">
        <v>121548</v>
      </c>
      <c r="E133">
        <v>1</v>
      </c>
      <c r="F133">
        <v>1</v>
      </c>
      <c r="G133">
        <v>1</v>
      </c>
      <c r="H133">
        <v>1</v>
      </c>
      <c r="I133" t="s">
        <v>30</v>
      </c>
      <c r="J133" t="s">
        <v>3</v>
      </c>
      <c r="K133" t="s">
        <v>580</v>
      </c>
      <c r="L133">
        <v>608254</v>
      </c>
      <c r="N133">
        <v>1013</v>
      </c>
      <c r="O133" t="s">
        <v>581</v>
      </c>
      <c r="P133" t="s">
        <v>581</v>
      </c>
      <c r="Q133">
        <v>1</v>
      </c>
      <c r="X133">
        <v>0.13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2</v>
      </c>
      <c r="AF133" t="s">
        <v>3</v>
      </c>
      <c r="AG133">
        <v>0.13</v>
      </c>
      <c r="AH133">
        <v>2</v>
      </c>
      <c r="AI133">
        <v>33620754</v>
      </c>
      <c r="AJ133">
        <v>133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>
        <f>ROW(Source!A424)</f>
        <v>424</v>
      </c>
      <c r="B134">
        <v>33620759</v>
      </c>
      <c r="C134">
        <v>33620752</v>
      </c>
      <c r="D134">
        <v>29172556</v>
      </c>
      <c r="E134">
        <v>1</v>
      </c>
      <c r="F134">
        <v>1</v>
      </c>
      <c r="G134">
        <v>1</v>
      </c>
      <c r="H134">
        <v>2</v>
      </c>
      <c r="I134" t="s">
        <v>582</v>
      </c>
      <c r="J134" t="s">
        <v>583</v>
      </c>
      <c r="K134" t="s">
        <v>584</v>
      </c>
      <c r="L134">
        <v>1368</v>
      </c>
      <c r="N134">
        <v>1011</v>
      </c>
      <c r="O134" t="s">
        <v>585</v>
      </c>
      <c r="P134" t="s">
        <v>585</v>
      </c>
      <c r="Q134">
        <v>1</v>
      </c>
      <c r="X134">
        <v>0.13</v>
      </c>
      <c r="Y134">
        <v>0</v>
      </c>
      <c r="Z134">
        <v>31.26</v>
      </c>
      <c r="AA134">
        <v>13.5</v>
      </c>
      <c r="AB134">
        <v>0</v>
      </c>
      <c r="AC134">
        <v>0</v>
      </c>
      <c r="AD134">
        <v>1</v>
      </c>
      <c r="AE134">
        <v>0</v>
      </c>
      <c r="AF134" t="s">
        <v>3</v>
      </c>
      <c r="AG134">
        <v>0.13</v>
      </c>
      <c r="AH134">
        <v>2</v>
      </c>
      <c r="AI134">
        <v>33620755</v>
      </c>
      <c r="AJ134">
        <v>134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>
        <f>ROW(Source!A424)</f>
        <v>424</v>
      </c>
      <c r="B135">
        <v>33620760</v>
      </c>
      <c r="C135">
        <v>33620752</v>
      </c>
      <c r="D135">
        <v>29164349</v>
      </c>
      <c r="E135">
        <v>1</v>
      </c>
      <c r="F135">
        <v>1</v>
      </c>
      <c r="G135">
        <v>1</v>
      </c>
      <c r="H135">
        <v>3</v>
      </c>
      <c r="I135" t="s">
        <v>26</v>
      </c>
      <c r="J135" t="s">
        <v>29</v>
      </c>
      <c r="K135" t="s">
        <v>27</v>
      </c>
      <c r="L135">
        <v>1348</v>
      </c>
      <c r="N135">
        <v>1009</v>
      </c>
      <c r="O135" t="s">
        <v>28</v>
      </c>
      <c r="P135" t="s">
        <v>28</v>
      </c>
      <c r="Q135">
        <v>1000</v>
      </c>
      <c r="X135">
        <v>0.47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s">
        <v>3</v>
      </c>
      <c r="AG135">
        <v>0.47</v>
      </c>
      <c r="AH135">
        <v>2</v>
      </c>
      <c r="AI135">
        <v>33620756</v>
      </c>
      <c r="AJ135">
        <v>135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>
      <c r="A136">
        <f>ROW(Source!A426)</f>
        <v>426</v>
      </c>
      <c r="B136">
        <v>33620649</v>
      </c>
      <c r="C136">
        <v>33620646</v>
      </c>
      <c r="D136">
        <v>18406804</v>
      </c>
      <c r="E136">
        <v>1</v>
      </c>
      <c r="F136">
        <v>1</v>
      </c>
      <c r="G136">
        <v>1</v>
      </c>
      <c r="H136">
        <v>1</v>
      </c>
      <c r="I136" t="s">
        <v>577</v>
      </c>
      <c r="J136" t="s">
        <v>3</v>
      </c>
      <c r="K136" t="s">
        <v>578</v>
      </c>
      <c r="L136">
        <v>1369</v>
      </c>
      <c r="N136">
        <v>1013</v>
      </c>
      <c r="O136" t="s">
        <v>579</v>
      </c>
      <c r="P136" t="s">
        <v>579</v>
      </c>
      <c r="Q136">
        <v>1</v>
      </c>
      <c r="X136">
        <v>7.67</v>
      </c>
      <c r="Y136">
        <v>0</v>
      </c>
      <c r="Z136">
        <v>0</v>
      </c>
      <c r="AA136">
        <v>0</v>
      </c>
      <c r="AB136">
        <v>221.76</v>
      </c>
      <c r="AC136">
        <v>0</v>
      </c>
      <c r="AD136">
        <v>1</v>
      </c>
      <c r="AE136">
        <v>1</v>
      </c>
      <c r="AF136" t="s">
        <v>3</v>
      </c>
      <c r="AG136">
        <v>7.67</v>
      </c>
      <c r="AH136">
        <v>2</v>
      </c>
      <c r="AI136">
        <v>33620647</v>
      </c>
      <c r="AJ136">
        <v>136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>
        <f>ROW(Source!A426)</f>
        <v>426</v>
      </c>
      <c r="B137">
        <v>33620650</v>
      </c>
      <c r="C137">
        <v>33620646</v>
      </c>
      <c r="D137">
        <v>29164349</v>
      </c>
      <c r="E137">
        <v>1</v>
      </c>
      <c r="F137">
        <v>1</v>
      </c>
      <c r="G137">
        <v>1</v>
      </c>
      <c r="H137">
        <v>3</v>
      </c>
      <c r="I137" t="s">
        <v>26</v>
      </c>
      <c r="J137" t="s">
        <v>29</v>
      </c>
      <c r="K137" t="s">
        <v>27</v>
      </c>
      <c r="L137">
        <v>1348</v>
      </c>
      <c r="N137">
        <v>1009</v>
      </c>
      <c r="O137" t="s">
        <v>28</v>
      </c>
      <c r="P137" t="s">
        <v>28</v>
      </c>
      <c r="Q137">
        <v>1000</v>
      </c>
      <c r="X137">
        <v>0.7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s">
        <v>3</v>
      </c>
      <c r="AG137">
        <v>0.7</v>
      </c>
      <c r="AH137">
        <v>2</v>
      </c>
      <c r="AI137">
        <v>33620648</v>
      </c>
      <c r="AJ137">
        <v>137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>
      <c r="A138">
        <f>ROW(Source!A428)</f>
        <v>428</v>
      </c>
      <c r="B138">
        <v>33620939</v>
      </c>
      <c r="C138">
        <v>33620932</v>
      </c>
      <c r="D138">
        <v>18406785</v>
      </c>
      <c r="E138">
        <v>1</v>
      </c>
      <c r="F138">
        <v>1</v>
      </c>
      <c r="G138">
        <v>1</v>
      </c>
      <c r="H138">
        <v>1</v>
      </c>
      <c r="I138" t="s">
        <v>586</v>
      </c>
      <c r="J138" t="s">
        <v>3</v>
      </c>
      <c r="K138" t="s">
        <v>587</v>
      </c>
      <c r="L138">
        <v>1369</v>
      </c>
      <c r="N138">
        <v>1013</v>
      </c>
      <c r="O138" t="s">
        <v>579</v>
      </c>
      <c r="P138" t="s">
        <v>579</v>
      </c>
      <c r="Q138">
        <v>1</v>
      </c>
      <c r="X138">
        <v>146.07</v>
      </c>
      <c r="Y138">
        <v>0</v>
      </c>
      <c r="Z138">
        <v>0</v>
      </c>
      <c r="AA138">
        <v>0</v>
      </c>
      <c r="AB138">
        <v>251.89</v>
      </c>
      <c r="AC138">
        <v>0</v>
      </c>
      <c r="AD138">
        <v>1</v>
      </c>
      <c r="AE138">
        <v>1</v>
      </c>
      <c r="AF138" t="s">
        <v>3</v>
      </c>
      <c r="AG138">
        <v>146.07</v>
      </c>
      <c r="AH138">
        <v>2</v>
      </c>
      <c r="AI138">
        <v>33620933</v>
      </c>
      <c r="AJ138">
        <v>138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>
      <c r="A139">
        <f>ROW(Source!A428)</f>
        <v>428</v>
      </c>
      <c r="B139">
        <v>33620940</v>
      </c>
      <c r="C139">
        <v>33620932</v>
      </c>
      <c r="D139">
        <v>121548</v>
      </c>
      <c r="E139">
        <v>1</v>
      </c>
      <c r="F139">
        <v>1</v>
      </c>
      <c r="G139">
        <v>1</v>
      </c>
      <c r="H139">
        <v>1</v>
      </c>
      <c r="I139" t="s">
        <v>30</v>
      </c>
      <c r="J139" t="s">
        <v>3</v>
      </c>
      <c r="K139" t="s">
        <v>580</v>
      </c>
      <c r="L139">
        <v>608254</v>
      </c>
      <c r="N139">
        <v>1013</v>
      </c>
      <c r="O139" t="s">
        <v>581</v>
      </c>
      <c r="P139" t="s">
        <v>581</v>
      </c>
      <c r="Q139">
        <v>1</v>
      </c>
      <c r="X139">
        <v>0.67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2</v>
      </c>
      <c r="AF139" t="s">
        <v>3</v>
      </c>
      <c r="AG139">
        <v>0.67</v>
      </c>
      <c r="AH139">
        <v>2</v>
      </c>
      <c r="AI139">
        <v>33620934</v>
      </c>
      <c r="AJ139">
        <v>139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>
      <c r="A140">
        <f>ROW(Source!A428)</f>
        <v>428</v>
      </c>
      <c r="B140">
        <v>33620941</v>
      </c>
      <c r="C140">
        <v>33620932</v>
      </c>
      <c r="D140">
        <v>29172556</v>
      </c>
      <c r="E140">
        <v>1</v>
      </c>
      <c r="F140">
        <v>1</v>
      </c>
      <c r="G140">
        <v>1</v>
      </c>
      <c r="H140">
        <v>2</v>
      </c>
      <c r="I140" t="s">
        <v>582</v>
      </c>
      <c r="J140" t="s">
        <v>583</v>
      </c>
      <c r="K140" t="s">
        <v>584</v>
      </c>
      <c r="L140">
        <v>1368</v>
      </c>
      <c r="N140">
        <v>1011</v>
      </c>
      <c r="O140" t="s">
        <v>585</v>
      </c>
      <c r="P140" t="s">
        <v>585</v>
      </c>
      <c r="Q140">
        <v>1</v>
      </c>
      <c r="X140">
        <v>0.67</v>
      </c>
      <c r="Y140">
        <v>0</v>
      </c>
      <c r="Z140">
        <v>31.26</v>
      </c>
      <c r="AA140">
        <v>13.5</v>
      </c>
      <c r="AB140">
        <v>0</v>
      </c>
      <c r="AC140">
        <v>0</v>
      </c>
      <c r="AD140">
        <v>1</v>
      </c>
      <c r="AE140">
        <v>0</v>
      </c>
      <c r="AF140" t="s">
        <v>3</v>
      </c>
      <c r="AG140">
        <v>0.67</v>
      </c>
      <c r="AH140">
        <v>2</v>
      </c>
      <c r="AI140">
        <v>33620935</v>
      </c>
      <c r="AJ140">
        <v>140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>
      <c r="A141">
        <f>ROW(Source!A428)</f>
        <v>428</v>
      </c>
      <c r="B141">
        <v>33620942</v>
      </c>
      <c r="C141">
        <v>33620932</v>
      </c>
      <c r="D141">
        <v>29145216</v>
      </c>
      <c r="E141">
        <v>1</v>
      </c>
      <c r="F141">
        <v>1</v>
      </c>
      <c r="G141">
        <v>1</v>
      </c>
      <c r="H141">
        <v>3</v>
      </c>
      <c r="I141" t="s">
        <v>588</v>
      </c>
      <c r="J141" t="s">
        <v>589</v>
      </c>
      <c r="K141" t="s">
        <v>590</v>
      </c>
      <c r="L141">
        <v>1339</v>
      </c>
      <c r="N141">
        <v>1007</v>
      </c>
      <c r="O141" t="s">
        <v>591</v>
      </c>
      <c r="P141" t="s">
        <v>591</v>
      </c>
      <c r="Q141">
        <v>1</v>
      </c>
      <c r="X141">
        <v>2.2000000000000002</v>
      </c>
      <c r="Y141">
        <v>477.5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 t="s">
        <v>3</v>
      </c>
      <c r="AG141">
        <v>2.2000000000000002</v>
      </c>
      <c r="AH141">
        <v>2</v>
      </c>
      <c r="AI141">
        <v>33620936</v>
      </c>
      <c r="AJ141">
        <v>141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>
      <c r="A142">
        <f>ROW(Source!A428)</f>
        <v>428</v>
      </c>
      <c r="B142">
        <v>33620943</v>
      </c>
      <c r="C142">
        <v>33620932</v>
      </c>
      <c r="D142">
        <v>29150040</v>
      </c>
      <c r="E142">
        <v>1</v>
      </c>
      <c r="F142">
        <v>1</v>
      </c>
      <c r="G142">
        <v>1</v>
      </c>
      <c r="H142">
        <v>3</v>
      </c>
      <c r="I142" t="s">
        <v>592</v>
      </c>
      <c r="J142" t="s">
        <v>593</v>
      </c>
      <c r="K142" t="s">
        <v>594</v>
      </c>
      <c r="L142">
        <v>1339</v>
      </c>
      <c r="N142">
        <v>1007</v>
      </c>
      <c r="O142" t="s">
        <v>591</v>
      </c>
      <c r="P142" t="s">
        <v>591</v>
      </c>
      <c r="Q142">
        <v>1</v>
      </c>
      <c r="X142">
        <v>0.35</v>
      </c>
      <c r="Y142">
        <v>2.44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0.35</v>
      </c>
      <c r="AH142">
        <v>2</v>
      </c>
      <c r="AI142">
        <v>33620937</v>
      </c>
      <c r="AJ142">
        <v>142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>
      <c r="A143">
        <f>ROW(Source!A428)</f>
        <v>428</v>
      </c>
      <c r="B143">
        <v>33620944</v>
      </c>
      <c r="C143">
        <v>33620932</v>
      </c>
      <c r="D143">
        <v>29164349</v>
      </c>
      <c r="E143">
        <v>1</v>
      </c>
      <c r="F143">
        <v>1</v>
      </c>
      <c r="G143">
        <v>1</v>
      </c>
      <c r="H143">
        <v>3</v>
      </c>
      <c r="I143" t="s">
        <v>26</v>
      </c>
      <c r="J143" t="s">
        <v>29</v>
      </c>
      <c r="K143" t="s">
        <v>27</v>
      </c>
      <c r="L143">
        <v>1348</v>
      </c>
      <c r="N143">
        <v>1009</v>
      </c>
      <c r="O143" t="s">
        <v>28</v>
      </c>
      <c r="P143" t="s">
        <v>28</v>
      </c>
      <c r="Q143">
        <v>1000</v>
      </c>
      <c r="X143">
        <v>3.38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s">
        <v>3</v>
      </c>
      <c r="AG143">
        <v>3.38</v>
      </c>
      <c r="AH143">
        <v>2</v>
      </c>
      <c r="AI143">
        <v>33620938</v>
      </c>
      <c r="AJ143">
        <v>143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>
      <c r="A144">
        <f>ROW(Source!A430)</f>
        <v>430</v>
      </c>
      <c r="B144">
        <v>33639523</v>
      </c>
      <c r="C144">
        <v>33639521</v>
      </c>
      <c r="D144">
        <v>18406804</v>
      </c>
      <c r="E144">
        <v>1</v>
      </c>
      <c r="F144">
        <v>1</v>
      </c>
      <c r="G144">
        <v>1</v>
      </c>
      <c r="H144">
        <v>1</v>
      </c>
      <c r="I144" t="s">
        <v>577</v>
      </c>
      <c r="J144" t="s">
        <v>3</v>
      </c>
      <c r="K144" t="s">
        <v>578</v>
      </c>
      <c r="L144">
        <v>1369</v>
      </c>
      <c r="N144">
        <v>1013</v>
      </c>
      <c r="O144" t="s">
        <v>579</v>
      </c>
      <c r="P144" t="s">
        <v>579</v>
      </c>
      <c r="Q144">
        <v>1</v>
      </c>
      <c r="X144">
        <v>22.82</v>
      </c>
      <c r="Y144">
        <v>0</v>
      </c>
      <c r="Z144">
        <v>0</v>
      </c>
      <c r="AA144">
        <v>0</v>
      </c>
      <c r="AB144">
        <v>221.76</v>
      </c>
      <c r="AC144">
        <v>0</v>
      </c>
      <c r="AD144">
        <v>1</v>
      </c>
      <c r="AE144">
        <v>1</v>
      </c>
      <c r="AF144" t="s">
        <v>3</v>
      </c>
      <c r="AG144">
        <v>22.82</v>
      </c>
      <c r="AH144">
        <v>2</v>
      </c>
      <c r="AI144">
        <v>33639522</v>
      </c>
      <c r="AJ144">
        <v>144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>
      <c r="A145">
        <f>ROW(Source!A466)</f>
        <v>466</v>
      </c>
      <c r="B145">
        <v>33620424</v>
      </c>
      <c r="C145">
        <v>33620421</v>
      </c>
      <c r="D145">
        <v>18406804</v>
      </c>
      <c r="E145">
        <v>1</v>
      </c>
      <c r="F145">
        <v>1</v>
      </c>
      <c r="G145">
        <v>1</v>
      </c>
      <c r="H145">
        <v>1</v>
      </c>
      <c r="I145" t="s">
        <v>577</v>
      </c>
      <c r="J145" t="s">
        <v>3</v>
      </c>
      <c r="K145" t="s">
        <v>578</v>
      </c>
      <c r="L145">
        <v>1369</v>
      </c>
      <c r="N145">
        <v>1013</v>
      </c>
      <c r="O145" t="s">
        <v>579</v>
      </c>
      <c r="P145" t="s">
        <v>579</v>
      </c>
      <c r="Q145">
        <v>1</v>
      </c>
      <c r="X145">
        <v>3.77</v>
      </c>
      <c r="Y145">
        <v>0</v>
      </c>
      <c r="Z145">
        <v>0</v>
      </c>
      <c r="AA145">
        <v>0</v>
      </c>
      <c r="AB145">
        <v>221.76</v>
      </c>
      <c r="AC145">
        <v>0</v>
      </c>
      <c r="AD145">
        <v>1</v>
      </c>
      <c r="AE145">
        <v>1</v>
      </c>
      <c r="AF145" t="s">
        <v>3</v>
      </c>
      <c r="AG145">
        <v>3.77</v>
      </c>
      <c r="AH145">
        <v>2</v>
      </c>
      <c r="AI145">
        <v>33620422</v>
      </c>
      <c r="AJ145">
        <v>145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>
      <c r="A146">
        <f>ROW(Source!A466)</f>
        <v>466</v>
      </c>
      <c r="B146">
        <v>33620425</v>
      </c>
      <c r="C146">
        <v>33620421</v>
      </c>
      <c r="D146">
        <v>29164349</v>
      </c>
      <c r="E146">
        <v>1</v>
      </c>
      <c r="F146">
        <v>1</v>
      </c>
      <c r="G146">
        <v>1</v>
      </c>
      <c r="H146">
        <v>3</v>
      </c>
      <c r="I146" t="s">
        <v>26</v>
      </c>
      <c r="J146" t="s">
        <v>29</v>
      </c>
      <c r="K146" t="s">
        <v>27</v>
      </c>
      <c r="L146">
        <v>1348</v>
      </c>
      <c r="N146">
        <v>1009</v>
      </c>
      <c r="O146" t="s">
        <v>28</v>
      </c>
      <c r="P146" t="s">
        <v>28</v>
      </c>
      <c r="Q146">
        <v>1000</v>
      </c>
      <c r="X146">
        <v>0.11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s">
        <v>3</v>
      </c>
      <c r="AG146">
        <v>0.11</v>
      </c>
      <c r="AH146">
        <v>2</v>
      </c>
      <c r="AI146">
        <v>33620423</v>
      </c>
      <c r="AJ146">
        <v>146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>
      <c r="A147">
        <f>ROW(Source!A468)</f>
        <v>468</v>
      </c>
      <c r="B147">
        <v>33620410</v>
      </c>
      <c r="C147">
        <v>33620405</v>
      </c>
      <c r="D147">
        <v>18406804</v>
      </c>
      <c r="E147">
        <v>1</v>
      </c>
      <c r="F147">
        <v>1</v>
      </c>
      <c r="G147">
        <v>1</v>
      </c>
      <c r="H147">
        <v>1</v>
      </c>
      <c r="I147" t="s">
        <v>577</v>
      </c>
      <c r="J147" t="s">
        <v>3</v>
      </c>
      <c r="K147" t="s">
        <v>578</v>
      </c>
      <c r="L147">
        <v>1369</v>
      </c>
      <c r="N147">
        <v>1013</v>
      </c>
      <c r="O147" t="s">
        <v>579</v>
      </c>
      <c r="P147" t="s">
        <v>579</v>
      </c>
      <c r="Q147">
        <v>1</v>
      </c>
      <c r="X147">
        <v>11.39</v>
      </c>
      <c r="Y147">
        <v>0</v>
      </c>
      <c r="Z147">
        <v>0</v>
      </c>
      <c r="AA147">
        <v>0</v>
      </c>
      <c r="AB147">
        <v>221.76</v>
      </c>
      <c r="AC147">
        <v>0</v>
      </c>
      <c r="AD147">
        <v>1</v>
      </c>
      <c r="AE147">
        <v>1</v>
      </c>
      <c r="AF147" t="s">
        <v>3</v>
      </c>
      <c r="AG147">
        <v>11.39</v>
      </c>
      <c r="AH147">
        <v>2</v>
      </c>
      <c r="AI147">
        <v>33620406</v>
      </c>
      <c r="AJ147">
        <v>147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>
      <c r="A148">
        <f>ROW(Source!A468)</f>
        <v>468</v>
      </c>
      <c r="B148">
        <v>33620411</v>
      </c>
      <c r="C148">
        <v>33620405</v>
      </c>
      <c r="D148">
        <v>121548</v>
      </c>
      <c r="E148">
        <v>1</v>
      </c>
      <c r="F148">
        <v>1</v>
      </c>
      <c r="G148">
        <v>1</v>
      </c>
      <c r="H148">
        <v>1</v>
      </c>
      <c r="I148" t="s">
        <v>30</v>
      </c>
      <c r="J148" t="s">
        <v>3</v>
      </c>
      <c r="K148" t="s">
        <v>580</v>
      </c>
      <c r="L148">
        <v>608254</v>
      </c>
      <c r="N148">
        <v>1013</v>
      </c>
      <c r="O148" t="s">
        <v>581</v>
      </c>
      <c r="P148" t="s">
        <v>581</v>
      </c>
      <c r="Q148">
        <v>1</v>
      </c>
      <c r="X148">
        <v>0.13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2</v>
      </c>
      <c r="AF148" t="s">
        <v>3</v>
      </c>
      <c r="AG148">
        <v>0.13</v>
      </c>
      <c r="AH148">
        <v>2</v>
      </c>
      <c r="AI148">
        <v>33620407</v>
      </c>
      <c r="AJ148">
        <v>148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>
      <c r="A149">
        <f>ROW(Source!A468)</f>
        <v>468</v>
      </c>
      <c r="B149">
        <v>33620412</v>
      </c>
      <c r="C149">
        <v>33620405</v>
      </c>
      <c r="D149">
        <v>29172556</v>
      </c>
      <c r="E149">
        <v>1</v>
      </c>
      <c r="F149">
        <v>1</v>
      </c>
      <c r="G149">
        <v>1</v>
      </c>
      <c r="H149">
        <v>2</v>
      </c>
      <c r="I149" t="s">
        <v>582</v>
      </c>
      <c r="J149" t="s">
        <v>583</v>
      </c>
      <c r="K149" t="s">
        <v>584</v>
      </c>
      <c r="L149">
        <v>1368</v>
      </c>
      <c r="N149">
        <v>1011</v>
      </c>
      <c r="O149" t="s">
        <v>585</v>
      </c>
      <c r="P149" t="s">
        <v>585</v>
      </c>
      <c r="Q149">
        <v>1</v>
      </c>
      <c r="X149">
        <v>0.13</v>
      </c>
      <c r="Y149">
        <v>0</v>
      </c>
      <c r="Z149">
        <v>31.26</v>
      </c>
      <c r="AA149">
        <v>13.5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0.13</v>
      </c>
      <c r="AH149">
        <v>2</v>
      </c>
      <c r="AI149">
        <v>33620408</v>
      </c>
      <c r="AJ149">
        <v>149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>
      <c r="A150">
        <f>ROW(Source!A468)</f>
        <v>468</v>
      </c>
      <c r="B150">
        <v>33620413</v>
      </c>
      <c r="C150">
        <v>33620405</v>
      </c>
      <c r="D150">
        <v>29164349</v>
      </c>
      <c r="E150">
        <v>1</v>
      </c>
      <c r="F150">
        <v>1</v>
      </c>
      <c r="G150">
        <v>1</v>
      </c>
      <c r="H150">
        <v>3</v>
      </c>
      <c r="I150" t="s">
        <v>26</v>
      </c>
      <c r="J150" t="s">
        <v>29</v>
      </c>
      <c r="K150" t="s">
        <v>27</v>
      </c>
      <c r="L150">
        <v>1348</v>
      </c>
      <c r="N150">
        <v>1009</v>
      </c>
      <c r="O150" t="s">
        <v>28</v>
      </c>
      <c r="P150" t="s">
        <v>28</v>
      </c>
      <c r="Q150">
        <v>1000</v>
      </c>
      <c r="X150">
        <v>0.47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s">
        <v>3</v>
      </c>
      <c r="AG150">
        <v>0.47</v>
      </c>
      <c r="AH150">
        <v>2</v>
      </c>
      <c r="AI150">
        <v>33620409</v>
      </c>
      <c r="AJ150">
        <v>150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>
      <c r="A151">
        <f>ROW(Source!A470)</f>
        <v>470</v>
      </c>
      <c r="B151">
        <v>33620418</v>
      </c>
      <c r="C151">
        <v>33620415</v>
      </c>
      <c r="D151">
        <v>18406804</v>
      </c>
      <c r="E151">
        <v>1</v>
      </c>
      <c r="F151">
        <v>1</v>
      </c>
      <c r="G151">
        <v>1</v>
      </c>
      <c r="H151">
        <v>1</v>
      </c>
      <c r="I151" t="s">
        <v>577</v>
      </c>
      <c r="J151" t="s">
        <v>3</v>
      </c>
      <c r="K151" t="s">
        <v>578</v>
      </c>
      <c r="L151">
        <v>1369</v>
      </c>
      <c r="N151">
        <v>1013</v>
      </c>
      <c r="O151" t="s">
        <v>579</v>
      </c>
      <c r="P151" t="s">
        <v>579</v>
      </c>
      <c r="Q151">
        <v>1</v>
      </c>
      <c r="X151">
        <v>7.67</v>
      </c>
      <c r="Y151">
        <v>0</v>
      </c>
      <c r="Z151">
        <v>0</v>
      </c>
      <c r="AA151">
        <v>0</v>
      </c>
      <c r="AB151">
        <v>221.76</v>
      </c>
      <c r="AC151">
        <v>0</v>
      </c>
      <c r="AD151">
        <v>1</v>
      </c>
      <c r="AE151">
        <v>1</v>
      </c>
      <c r="AF151" t="s">
        <v>3</v>
      </c>
      <c r="AG151">
        <v>7.67</v>
      </c>
      <c r="AH151">
        <v>2</v>
      </c>
      <c r="AI151">
        <v>33620416</v>
      </c>
      <c r="AJ151">
        <v>151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>
        <f>ROW(Source!A470)</f>
        <v>470</v>
      </c>
      <c r="B152">
        <v>33620419</v>
      </c>
      <c r="C152">
        <v>33620415</v>
      </c>
      <c r="D152">
        <v>29164349</v>
      </c>
      <c r="E152">
        <v>1</v>
      </c>
      <c r="F152">
        <v>1</v>
      </c>
      <c r="G152">
        <v>1</v>
      </c>
      <c r="H152">
        <v>3</v>
      </c>
      <c r="I152" t="s">
        <v>26</v>
      </c>
      <c r="J152" t="s">
        <v>29</v>
      </c>
      <c r="K152" t="s">
        <v>27</v>
      </c>
      <c r="L152">
        <v>1348</v>
      </c>
      <c r="N152">
        <v>1009</v>
      </c>
      <c r="O152" t="s">
        <v>28</v>
      </c>
      <c r="P152" t="s">
        <v>28</v>
      </c>
      <c r="Q152">
        <v>1000</v>
      </c>
      <c r="X152">
        <v>0.7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s">
        <v>3</v>
      </c>
      <c r="AG152">
        <v>0.7</v>
      </c>
      <c r="AH152">
        <v>2</v>
      </c>
      <c r="AI152">
        <v>33620417</v>
      </c>
      <c r="AJ152">
        <v>152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>
      <c r="A153">
        <f>ROW(Source!A472)</f>
        <v>472</v>
      </c>
      <c r="B153">
        <v>33620434</v>
      </c>
      <c r="C153">
        <v>33620427</v>
      </c>
      <c r="D153">
        <v>18406785</v>
      </c>
      <c r="E153">
        <v>1</v>
      </c>
      <c r="F153">
        <v>1</v>
      </c>
      <c r="G153">
        <v>1</v>
      </c>
      <c r="H153">
        <v>1</v>
      </c>
      <c r="I153" t="s">
        <v>586</v>
      </c>
      <c r="J153" t="s">
        <v>3</v>
      </c>
      <c r="K153" t="s">
        <v>587</v>
      </c>
      <c r="L153">
        <v>1369</v>
      </c>
      <c r="N153">
        <v>1013</v>
      </c>
      <c r="O153" t="s">
        <v>579</v>
      </c>
      <c r="P153" t="s">
        <v>579</v>
      </c>
      <c r="Q153">
        <v>1</v>
      </c>
      <c r="X153">
        <v>146.07</v>
      </c>
      <c r="Y153">
        <v>0</v>
      </c>
      <c r="Z153">
        <v>0</v>
      </c>
      <c r="AA153">
        <v>0</v>
      </c>
      <c r="AB153">
        <v>251.89</v>
      </c>
      <c r="AC153">
        <v>0</v>
      </c>
      <c r="AD153">
        <v>1</v>
      </c>
      <c r="AE153">
        <v>1</v>
      </c>
      <c r="AF153" t="s">
        <v>3</v>
      </c>
      <c r="AG153">
        <v>146.07</v>
      </c>
      <c r="AH153">
        <v>2</v>
      </c>
      <c r="AI153">
        <v>33620428</v>
      </c>
      <c r="AJ153">
        <v>153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>
      <c r="A154">
        <f>ROW(Source!A472)</f>
        <v>472</v>
      </c>
      <c r="B154">
        <v>33620435</v>
      </c>
      <c r="C154">
        <v>33620427</v>
      </c>
      <c r="D154">
        <v>121548</v>
      </c>
      <c r="E154">
        <v>1</v>
      </c>
      <c r="F154">
        <v>1</v>
      </c>
      <c r="G154">
        <v>1</v>
      </c>
      <c r="H154">
        <v>1</v>
      </c>
      <c r="I154" t="s">
        <v>30</v>
      </c>
      <c r="J154" t="s">
        <v>3</v>
      </c>
      <c r="K154" t="s">
        <v>580</v>
      </c>
      <c r="L154">
        <v>608254</v>
      </c>
      <c r="N154">
        <v>1013</v>
      </c>
      <c r="O154" t="s">
        <v>581</v>
      </c>
      <c r="P154" t="s">
        <v>581</v>
      </c>
      <c r="Q154">
        <v>1</v>
      </c>
      <c r="X154">
        <v>0.67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2</v>
      </c>
      <c r="AF154" t="s">
        <v>3</v>
      </c>
      <c r="AG154">
        <v>0.67</v>
      </c>
      <c r="AH154">
        <v>2</v>
      </c>
      <c r="AI154">
        <v>33620429</v>
      </c>
      <c r="AJ154">
        <v>154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>
      <c r="A155">
        <f>ROW(Source!A472)</f>
        <v>472</v>
      </c>
      <c r="B155">
        <v>33620436</v>
      </c>
      <c r="C155">
        <v>33620427</v>
      </c>
      <c r="D155">
        <v>29172556</v>
      </c>
      <c r="E155">
        <v>1</v>
      </c>
      <c r="F155">
        <v>1</v>
      </c>
      <c r="G155">
        <v>1</v>
      </c>
      <c r="H155">
        <v>2</v>
      </c>
      <c r="I155" t="s">
        <v>582</v>
      </c>
      <c r="J155" t="s">
        <v>583</v>
      </c>
      <c r="K155" t="s">
        <v>584</v>
      </c>
      <c r="L155">
        <v>1368</v>
      </c>
      <c r="N155">
        <v>1011</v>
      </c>
      <c r="O155" t="s">
        <v>585</v>
      </c>
      <c r="P155" t="s">
        <v>585</v>
      </c>
      <c r="Q155">
        <v>1</v>
      </c>
      <c r="X155">
        <v>0.67</v>
      </c>
      <c r="Y155">
        <v>0</v>
      </c>
      <c r="Z155">
        <v>31.26</v>
      </c>
      <c r="AA155">
        <v>13.5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0.67</v>
      </c>
      <c r="AH155">
        <v>2</v>
      </c>
      <c r="AI155">
        <v>33620430</v>
      </c>
      <c r="AJ155">
        <v>155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>
      <c r="A156">
        <f>ROW(Source!A472)</f>
        <v>472</v>
      </c>
      <c r="B156">
        <v>33620437</v>
      </c>
      <c r="C156">
        <v>33620427</v>
      </c>
      <c r="D156">
        <v>29145216</v>
      </c>
      <c r="E156">
        <v>1</v>
      </c>
      <c r="F156">
        <v>1</v>
      </c>
      <c r="G156">
        <v>1</v>
      </c>
      <c r="H156">
        <v>3</v>
      </c>
      <c r="I156" t="s">
        <v>588</v>
      </c>
      <c r="J156" t="s">
        <v>589</v>
      </c>
      <c r="K156" t="s">
        <v>590</v>
      </c>
      <c r="L156">
        <v>1339</v>
      </c>
      <c r="N156">
        <v>1007</v>
      </c>
      <c r="O156" t="s">
        <v>591</v>
      </c>
      <c r="P156" t="s">
        <v>591</v>
      </c>
      <c r="Q156">
        <v>1</v>
      </c>
      <c r="X156">
        <v>2.2000000000000002</v>
      </c>
      <c r="Y156">
        <v>477.5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2.2000000000000002</v>
      </c>
      <c r="AH156">
        <v>2</v>
      </c>
      <c r="AI156">
        <v>33620431</v>
      </c>
      <c r="AJ156">
        <v>156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>
      <c r="A157">
        <f>ROW(Source!A472)</f>
        <v>472</v>
      </c>
      <c r="B157">
        <v>33620438</v>
      </c>
      <c r="C157">
        <v>33620427</v>
      </c>
      <c r="D157">
        <v>29150040</v>
      </c>
      <c r="E157">
        <v>1</v>
      </c>
      <c r="F157">
        <v>1</v>
      </c>
      <c r="G157">
        <v>1</v>
      </c>
      <c r="H157">
        <v>3</v>
      </c>
      <c r="I157" t="s">
        <v>592</v>
      </c>
      <c r="J157" t="s">
        <v>593</v>
      </c>
      <c r="K157" t="s">
        <v>594</v>
      </c>
      <c r="L157">
        <v>1339</v>
      </c>
      <c r="N157">
        <v>1007</v>
      </c>
      <c r="O157" t="s">
        <v>591</v>
      </c>
      <c r="P157" t="s">
        <v>591</v>
      </c>
      <c r="Q157">
        <v>1</v>
      </c>
      <c r="X157">
        <v>0.35</v>
      </c>
      <c r="Y157">
        <v>2.44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 t="s">
        <v>3</v>
      </c>
      <c r="AG157">
        <v>0.35</v>
      </c>
      <c r="AH157">
        <v>2</v>
      </c>
      <c r="AI157">
        <v>33620432</v>
      </c>
      <c r="AJ157">
        <v>157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>
        <f>ROW(Source!A472)</f>
        <v>472</v>
      </c>
      <c r="B158">
        <v>33620439</v>
      </c>
      <c r="C158">
        <v>33620427</v>
      </c>
      <c r="D158">
        <v>29164349</v>
      </c>
      <c r="E158">
        <v>1</v>
      </c>
      <c r="F158">
        <v>1</v>
      </c>
      <c r="G158">
        <v>1</v>
      </c>
      <c r="H158">
        <v>3</v>
      </c>
      <c r="I158" t="s">
        <v>26</v>
      </c>
      <c r="J158" t="s">
        <v>29</v>
      </c>
      <c r="K158" t="s">
        <v>27</v>
      </c>
      <c r="L158">
        <v>1348</v>
      </c>
      <c r="N158">
        <v>1009</v>
      </c>
      <c r="O158" t="s">
        <v>28</v>
      </c>
      <c r="P158" t="s">
        <v>28</v>
      </c>
      <c r="Q158">
        <v>1000</v>
      </c>
      <c r="X158">
        <v>3.38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s">
        <v>3</v>
      </c>
      <c r="AG158">
        <v>3.38</v>
      </c>
      <c r="AH158">
        <v>2</v>
      </c>
      <c r="AI158">
        <v>33620433</v>
      </c>
      <c r="AJ158">
        <v>158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>
      <c r="A159">
        <f>ROW(Source!A474)</f>
        <v>474</v>
      </c>
      <c r="B159">
        <v>33639526</v>
      </c>
      <c r="C159">
        <v>33639524</v>
      </c>
      <c r="D159">
        <v>18406804</v>
      </c>
      <c r="E159">
        <v>1</v>
      </c>
      <c r="F159">
        <v>1</v>
      </c>
      <c r="G159">
        <v>1</v>
      </c>
      <c r="H159">
        <v>1</v>
      </c>
      <c r="I159" t="s">
        <v>577</v>
      </c>
      <c r="J159" t="s">
        <v>3</v>
      </c>
      <c r="K159" t="s">
        <v>578</v>
      </c>
      <c r="L159">
        <v>1369</v>
      </c>
      <c r="N159">
        <v>1013</v>
      </c>
      <c r="O159" t="s">
        <v>579</v>
      </c>
      <c r="P159" t="s">
        <v>579</v>
      </c>
      <c r="Q159">
        <v>1</v>
      </c>
      <c r="X159">
        <v>22.82</v>
      </c>
      <c r="Y159">
        <v>0</v>
      </c>
      <c r="Z159">
        <v>0</v>
      </c>
      <c r="AA159">
        <v>0</v>
      </c>
      <c r="AB159">
        <v>221.76</v>
      </c>
      <c r="AC159">
        <v>0</v>
      </c>
      <c r="AD159">
        <v>1</v>
      </c>
      <c r="AE159">
        <v>1</v>
      </c>
      <c r="AF159" t="s">
        <v>3</v>
      </c>
      <c r="AG159">
        <v>22.82</v>
      </c>
      <c r="AH159">
        <v>2</v>
      </c>
      <c r="AI159">
        <v>33639525</v>
      </c>
      <c r="AJ159">
        <v>159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>
      <c r="A160">
        <f>ROW(Source!A510)</f>
        <v>510</v>
      </c>
      <c r="B160">
        <v>33620209</v>
      </c>
      <c r="C160">
        <v>33620206</v>
      </c>
      <c r="D160">
        <v>18406804</v>
      </c>
      <c r="E160">
        <v>1</v>
      </c>
      <c r="F160">
        <v>1</v>
      </c>
      <c r="G160">
        <v>1</v>
      </c>
      <c r="H160">
        <v>1</v>
      </c>
      <c r="I160" t="s">
        <v>577</v>
      </c>
      <c r="J160" t="s">
        <v>3</v>
      </c>
      <c r="K160" t="s">
        <v>578</v>
      </c>
      <c r="L160">
        <v>1369</v>
      </c>
      <c r="N160">
        <v>1013</v>
      </c>
      <c r="O160" t="s">
        <v>579</v>
      </c>
      <c r="P160" t="s">
        <v>579</v>
      </c>
      <c r="Q160">
        <v>1</v>
      </c>
      <c r="X160">
        <v>3.77</v>
      </c>
      <c r="Y160">
        <v>0</v>
      </c>
      <c r="Z160">
        <v>0</v>
      </c>
      <c r="AA160">
        <v>0</v>
      </c>
      <c r="AB160">
        <v>221.76</v>
      </c>
      <c r="AC160">
        <v>0</v>
      </c>
      <c r="AD160">
        <v>1</v>
      </c>
      <c r="AE160">
        <v>1</v>
      </c>
      <c r="AF160" t="s">
        <v>3</v>
      </c>
      <c r="AG160">
        <v>3.77</v>
      </c>
      <c r="AH160">
        <v>2</v>
      </c>
      <c r="AI160">
        <v>33620207</v>
      </c>
      <c r="AJ160">
        <v>160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>
      <c r="A161">
        <f>ROW(Source!A510)</f>
        <v>510</v>
      </c>
      <c r="B161">
        <v>33620210</v>
      </c>
      <c r="C161">
        <v>33620206</v>
      </c>
      <c r="D161">
        <v>29164349</v>
      </c>
      <c r="E161">
        <v>1</v>
      </c>
      <c r="F161">
        <v>1</v>
      </c>
      <c r="G161">
        <v>1</v>
      </c>
      <c r="H161">
        <v>3</v>
      </c>
      <c r="I161" t="s">
        <v>26</v>
      </c>
      <c r="J161" t="s">
        <v>29</v>
      </c>
      <c r="K161" t="s">
        <v>27</v>
      </c>
      <c r="L161">
        <v>1348</v>
      </c>
      <c r="N161">
        <v>1009</v>
      </c>
      <c r="O161" t="s">
        <v>28</v>
      </c>
      <c r="P161" t="s">
        <v>28</v>
      </c>
      <c r="Q161">
        <v>1000</v>
      </c>
      <c r="X161">
        <v>0.11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s">
        <v>3</v>
      </c>
      <c r="AG161">
        <v>0.11</v>
      </c>
      <c r="AH161">
        <v>2</v>
      </c>
      <c r="AI161">
        <v>33620208</v>
      </c>
      <c r="AJ161">
        <v>161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>
      <c r="A162">
        <f>ROW(Source!A512)</f>
        <v>512</v>
      </c>
      <c r="B162">
        <v>33620195</v>
      </c>
      <c r="C162">
        <v>33620190</v>
      </c>
      <c r="D162">
        <v>18406804</v>
      </c>
      <c r="E162">
        <v>1</v>
      </c>
      <c r="F162">
        <v>1</v>
      </c>
      <c r="G162">
        <v>1</v>
      </c>
      <c r="H162">
        <v>1</v>
      </c>
      <c r="I162" t="s">
        <v>577</v>
      </c>
      <c r="J162" t="s">
        <v>3</v>
      </c>
      <c r="K162" t="s">
        <v>578</v>
      </c>
      <c r="L162">
        <v>1369</v>
      </c>
      <c r="N162">
        <v>1013</v>
      </c>
      <c r="O162" t="s">
        <v>579</v>
      </c>
      <c r="P162" t="s">
        <v>579</v>
      </c>
      <c r="Q162">
        <v>1</v>
      </c>
      <c r="X162">
        <v>11.39</v>
      </c>
      <c r="Y162">
        <v>0</v>
      </c>
      <c r="Z162">
        <v>0</v>
      </c>
      <c r="AA162">
        <v>0</v>
      </c>
      <c r="AB162">
        <v>221.76</v>
      </c>
      <c r="AC162">
        <v>0</v>
      </c>
      <c r="AD162">
        <v>1</v>
      </c>
      <c r="AE162">
        <v>1</v>
      </c>
      <c r="AF162" t="s">
        <v>3</v>
      </c>
      <c r="AG162">
        <v>11.39</v>
      </c>
      <c r="AH162">
        <v>2</v>
      </c>
      <c r="AI162">
        <v>33620191</v>
      </c>
      <c r="AJ162">
        <v>162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>
      <c r="A163">
        <f>ROW(Source!A512)</f>
        <v>512</v>
      </c>
      <c r="B163">
        <v>33620196</v>
      </c>
      <c r="C163">
        <v>33620190</v>
      </c>
      <c r="D163">
        <v>121548</v>
      </c>
      <c r="E163">
        <v>1</v>
      </c>
      <c r="F163">
        <v>1</v>
      </c>
      <c r="G163">
        <v>1</v>
      </c>
      <c r="H163">
        <v>1</v>
      </c>
      <c r="I163" t="s">
        <v>30</v>
      </c>
      <c r="J163" t="s">
        <v>3</v>
      </c>
      <c r="K163" t="s">
        <v>580</v>
      </c>
      <c r="L163">
        <v>608254</v>
      </c>
      <c r="N163">
        <v>1013</v>
      </c>
      <c r="O163" t="s">
        <v>581</v>
      </c>
      <c r="P163" t="s">
        <v>581</v>
      </c>
      <c r="Q163">
        <v>1</v>
      </c>
      <c r="X163">
        <v>0.13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2</v>
      </c>
      <c r="AF163" t="s">
        <v>3</v>
      </c>
      <c r="AG163">
        <v>0.13</v>
      </c>
      <c r="AH163">
        <v>2</v>
      </c>
      <c r="AI163">
        <v>33620192</v>
      </c>
      <c r="AJ163">
        <v>163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>
      <c r="A164">
        <f>ROW(Source!A512)</f>
        <v>512</v>
      </c>
      <c r="B164">
        <v>33620197</v>
      </c>
      <c r="C164">
        <v>33620190</v>
      </c>
      <c r="D164">
        <v>29172556</v>
      </c>
      <c r="E164">
        <v>1</v>
      </c>
      <c r="F164">
        <v>1</v>
      </c>
      <c r="G164">
        <v>1</v>
      </c>
      <c r="H164">
        <v>2</v>
      </c>
      <c r="I164" t="s">
        <v>582</v>
      </c>
      <c r="J164" t="s">
        <v>583</v>
      </c>
      <c r="K164" t="s">
        <v>584</v>
      </c>
      <c r="L164">
        <v>1368</v>
      </c>
      <c r="N164">
        <v>1011</v>
      </c>
      <c r="O164" t="s">
        <v>585</v>
      </c>
      <c r="P164" t="s">
        <v>585</v>
      </c>
      <c r="Q164">
        <v>1</v>
      </c>
      <c r="X164">
        <v>0.13</v>
      </c>
      <c r="Y164">
        <v>0</v>
      </c>
      <c r="Z164">
        <v>31.26</v>
      </c>
      <c r="AA164">
        <v>13.5</v>
      </c>
      <c r="AB164">
        <v>0</v>
      </c>
      <c r="AC164">
        <v>0</v>
      </c>
      <c r="AD164">
        <v>1</v>
      </c>
      <c r="AE164">
        <v>0</v>
      </c>
      <c r="AF164" t="s">
        <v>3</v>
      </c>
      <c r="AG164">
        <v>0.13</v>
      </c>
      <c r="AH164">
        <v>2</v>
      </c>
      <c r="AI164">
        <v>33620193</v>
      </c>
      <c r="AJ164">
        <v>164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>
      <c r="A165">
        <f>ROW(Source!A512)</f>
        <v>512</v>
      </c>
      <c r="B165">
        <v>33620198</v>
      </c>
      <c r="C165">
        <v>33620190</v>
      </c>
      <c r="D165">
        <v>29164349</v>
      </c>
      <c r="E165">
        <v>1</v>
      </c>
      <c r="F165">
        <v>1</v>
      </c>
      <c r="G165">
        <v>1</v>
      </c>
      <c r="H165">
        <v>3</v>
      </c>
      <c r="I165" t="s">
        <v>26</v>
      </c>
      <c r="J165" t="s">
        <v>29</v>
      </c>
      <c r="K165" t="s">
        <v>27</v>
      </c>
      <c r="L165">
        <v>1348</v>
      </c>
      <c r="N165">
        <v>1009</v>
      </c>
      <c r="O165" t="s">
        <v>28</v>
      </c>
      <c r="P165" t="s">
        <v>28</v>
      </c>
      <c r="Q165">
        <v>1000</v>
      </c>
      <c r="X165">
        <v>0.47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s">
        <v>3</v>
      </c>
      <c r="AG165">
        <v>0.47</v>
      </c>
      <c r="AH165">
        <v>2</v>
      </c>
      <c r="AI165">
        <v>33620194</v>
      </c>
      <c r="AJ165">
        <v>165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>
      <c r="A166">
        <f>ROW(Source!A514)</f>
        <v>514</v>
      </c>
      <c r="B166">
        <v>33620203</v>
      </c>
      <c r="C166">
        <v>33620200</v>
      </c>
      <c r="D166">
        <v>18406804</v>
      </c>
      <c r="E166">
        <v>1</v>
      </c>
      <c r="F166">
        <v>1</v>
      </c>
      <c r="G166">
        <v>1</v>
      </c>
      <c r="H166">
        <v>1</v>
      </c>
      <c r="I166" t="s">
        <v>577</v>
      </c>
      <c r="J166" t="s">
        <v>3</v>
      </c>
      <c r="K166" t="s">
        <v>578</v>
      </c>
      <c r="L166">
        <v>1369</v>
      </c>
      <c r="N166">
        <v>1013</v>
      </c>
      <c r="O166" t="s">
        <v>579</v>
      </c>
      <c r="P166" t="s">
        <v>579</v>
      </c>
      <c r="Q166">
        <v>1</v>
      </c>
      <c r="X166">
        <v>7.67</v>
      </c>
      <c r="Y166">
        <v>0</v>
      </c>
      <c r="Z166">
        <v>0</v>
      </c>
      <c r="AA166">
        <v>0</v>
      </c>
      <c r="AB166">
        <v>221.76</v>
      </c>
      <c r="AC166">
        <v>0</v>
      </c>
      <c r="AD166">
        <v>1</v>
      </c>
      <c r="AE166">
        <v>1</v>
      </c>
      <c r="AF166" t="s">
        <v>3</v>
      </c>
      <c r="AG166">
        <v>7.67</v>
      </c>
      <c r="AH166">
        <v>2</v>
      </c>
      <c r="AI166">
        <v>33620201</v>
      </c>
      <c r="AJ166">
        <v>166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>
      <c r="A167">
        <f>ROW(Source!A514)</f>
        <v>514</v>
      </c>
      <c r="B167">
        <v>33620204</v>
      </c>
      <c r="C167">
        <v>33620200</v>
      </c>
      <c r="D167">
        <v>29164349</v>
      </c>
      <c r="E167">
        <v>1</v>
      </c>
      <c r="F167">
        <v>1</v>
      </c>
      <c r="G167">
        <v>1</v>
      </c>
      <c r="H167">
        <v>3</v>
      </c>
      <c r="I167" t="s">
        <v>26</v>
      </c>
      <c r="J167" t="s">
        <v>29</v>
      </c>
      <c r="K167" t="s">
        <v>27</v>
      </c>
      <c r="L167">
        <v>1348</v>
      </c>
      <c r="N167">
        <v>1009</v>
      </c>
      <c r="O167" t="s">
        <v>28</v>
      </c>
      <c r="P167" t="s">
        <v>28</v>
      </c>
      <c r="Q167">
        <v>1000</v>
      </c>
      <c r="X167">
        <v>0.7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s">
        <v>3</v>
      </c>
      <c r="AG167">
        <v>0.7</v>
      </c>
      <c r="AH167">
        <v>2</v>
      </c>
      <c r="AI167">
        <v>33620202</v>
      </c>
      <c r="AJ167">
        <v>167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>
      <c r="A168">
        <f>ROW(Source!A516)</f>
        <v>516</v>
      </c>
      <c r="B168">
        <v>33620219</v>
      </c>
      <c r="C168">
        <v>33620212</v>
      </c>
      <c r="D168">
        <v>18406785</v>
      </c>
      <c r="E168">
        <v>1</v>
      </c>
      <c r="F168">
        <v>1</v>
      </c>
      <c r="G168">
        <v>1</v>
      </c>
      <c r="H168">
        <v>1</v>
      </c>
      <c r="I168" t="s">
        <v>586</v>
      </c>
      <c r="J168" t="s">
        <v>3</v>
      </c>
      <c r="K168" t="s">
        <v>587</v>
      </c>
      <c r="L168">
        <v>1369</v>
      </c>
      <c r="N168">
        <v>1013</v>
      </c>
      <c r="O168" t="s">
        <v>579</v>
      </c>
      <c r="P168" t="s">
        <v>579</v>
      </c>
      <c r="Q168">
        <v>1</v>
      </c>
      <c r="X168">
        <v>146.07</v>
      </c>
      <c r="Y168">
        <v>0</v>
      </c>
      <c r="Z168">
        <v>0</v>
      </c>
      <c r="AA168">
        <v>0</v>
      </c>
      <c r="AB168">
        <v>251.89</v>
      </c>
      <c r="AC168">
        <v>0</v>
      </c>
      <c r="AD168">
        <v>1</v>
      </c>
      <c r="AE168">
        <v>1</v>
      </c>
      <c r="AF168" t="s">
        <v>3</v>
      </c>
      <c r="AG168">
        <v>146.07</v>
      </c>
      <c r="AH168">
        <v>2</v>
      </c>
      <c r="AI168">
        <v>33620213</v>
      </c>
      <c r="AJ168">
        <v>168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>
      <c r="A169">
        <f>ROW(Source!A516)</f>
        <v>516</v>
      </c>
      <c r="B169">
        <v>33620220</v>
      </c>
      <c r="C169">
        <v>33620212</v>
      </c>
      <c r="D169">
        <v>121548</v>
      </c>
      <c r="E169">
        <v>1</v>
      </c>
      <c r="F169">
        <v>1</v>
      </c>
      <c r="G169">
        <v>1</v>
      </c>
      <c r="H169">
        <v>1</v>
      </c>
      <c r="I169" t="s">
        <v>30</v>
      </c>
      <c r="J169" t="s">
        <v>3</v>
      </c>
      <c r="K169" t="s">
        <v>580</v>
      </c>
      <c r="L169">
        <v>608254</v>
      </c>
      <c r="N169">
        <v>1013</v>
      </c>
      <c r="O169" t="s">
        <v>581</v>
      </c>
      <c r="P169" t="s">
        <v>581</v>
      </c>
      <c r="Q169">
        <v>1</v>
      </c>
      <c r="X169">
        <v>0.67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2</v>
      </c>
      <c r="AF169" t="s">
        <v>3</v>
      </c>
      <c r="AG169">
        <v>0.67</v>
      </c>
      <c r="AH169">
        <v>2</v>
      </c>
      <c r="AI169">
        <v>33620214</v>
      </c>
      <c r="AJ169">
        <v>169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>
        <f>ROW(Source!A516)</f>
        <v>516</v>
      </c>
      <c r="B170">
        <v>33620221</v>
      </c>
      <c r="C170">
        <v>33620212</v>
      </c>
      <c r="D170">
        <v>29172556</v>
      </c>
      <c r="E170">
        <v>1</v>
      </c>
      <c r="F170">
        <v>1</v>
      </c>
      <c r="G170">
        <v>1</v>
      </c>
      <c r="H170">
        <v>2</v>
      </c>
      <c r="I170" t="s">
        <v>582</v>
      </c>
      <c r="J170" t="s">
        <v>583</v>
      </c>
      <c r="K170" t="s">
        <v>584</v>
      </c>
      <c r="L170">
        <v>1368</v>
      </c>
      <c r="N170">
        <v>1011</v>
      </c>
      <c r="O170" t="s">
        <v>585</v>
      </c>
      <c r="P170" t="s">
        <v>585</v>
      </c>
      <c r="Q170">
        <v>1</v>
      </c>
      <c r="X170">
        <v>0.67</v>
      </c>
      <c r="Y170">
        <v>0</v>
      </c>
      <c r="Z170">
        <v>31.26</v>
      </c>
      <c r="AA170">
        <v>13.5</v>
      </c>
      <c r="AB170">
        <v>0</v>
      </c>
      <c r="AC170">
        <v>0</v>
      </c>
      <c r="AD170">
        <v>1</v>
      </c>
      <c r="AE170">
        <v>0</v>
      </c>
      <c r="AF170" t="s">
        <v>3</v>
      </c>
      <c r="AG170">
        <v>0.67</v>
      </c>
      <c r="AH170">
        <v>2</v>
      </c>
      <c r="AI170">
        <v>33620215</v>
      </c>
      <c r="AJ170">
        <v>170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>
      <c r="A171">
        <f>ROW(Source!A516)</f>
        <v>516</v>
      </c>
      <c r="B171">
        <v>33620222</v>
      </c>
      <c r="C171">
        <v>33620212</v>
      </c>
      <c r="D171">
        <v>29145216</v>
      </c>
      <c r="E171">
        <v>1</v>
      </c>
      <c r="F171">
        <v>1</v>
      </c>
      <c r="G171">
        <v>1</v>
      </c>
      <c r="H171">
        <v>3</v>
      </c>
      <c r="I171" t="s">
        <v>588</v>
      </c>
      <c r="J171" t="s">
        <v>589</v>
      </c>
      <c r="K171" t="s">
        <v>590</v>
      </c>
      <c r="L171">
        <v>1339</v>
      </c>
      <c r="N171">
        <v>1007</v>
      </c>
      <c r="O171" t="s">
        <v>591</v>
      </c>
      <c r="P171" t="s">
        <v>591</v>
      </c>
      <c r="Q171">
        <v>1</v>
      </c>
      <c r="X171">
        <v>2.2000000000000002</v>
      </c>
      <c r="Y171">
        <v>477.5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2.2000000000000002</v>
      </c>
      <c r="AH171">
        <v>2</v>
      </c>
      <c r="AI171">
        <v>33620216</v>
      </c>
      <c r="AJ171">
        <v>171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>
        <f>ROW(Source!A516)</f>
        <v>516</v>
      </c>
      <c r="B172">
        <v>33620223</v>
      </c>
      <c r="C172">
        <v>33620212</v>
      </c>
      <c r="D172">
        <v>29150040</v>
      </c>
      <c r="E172">
        <v>1</v>
      </c>
      <c r="F172">
        <v>1</v>
      </c>
      <c r="G172">
        <v>1</v>
      </c>
      <c r="H172">
        <v>3</v>
      </c>
      <c r="I172" t="s">
        <v>592</v>
      </c>
      <c r="J172" t="s">
        <v>593</v>
      </c>
      <c r="K172" t="s">
        <v>594</v>
      </c>
      <c r="L172">
        <v>1339</v>
      </c>
      <c r="N172">
        <v>1007</v>
      </c>
      <c r="O172" t="s">
        <v>591</v>
      </c>
      <c r="P172" t="s">
        <v>591</v>
      </c>
      <c r="Q172">
        <v>1</v>
      </c>
      <c r="X172">
        <v>0.35</v>
      </c>
      <c r="Y172">
        <v>2.44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0</v>
      </c>
      <c r="AF172" t="s">
        <v>3</v>
      </c>
      <c r="AG172">
        <v>0.35</v>
      </c>
      <c r="AH172">
        <v>2</v>
      </c>
      <c r="AI172">
        <v>33620217</v>
      </c>
      <c r="AJ172">
        <v>172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>
      <c r="A173">
        <f>ROW(Source!A516)</f>
        <v>516</v>
      </c>
      <c r="B173">
        <v>33620224</v>
      </c>
      <c r="C173">
        <v>33620212</v>
      </c>
      <c r="D173">
        <v>29164349</v>
      </c>
      <c r="E173">
        <v>1</v>
      </c>
      <c r="F173">
        <v>1</v>
      </c>
      <c r="G173">
        <v>1</v>
      </c>
      <c r="H173">
        <v>3</v>
      </c>
      <c r="I173" t="s">
        <v>26</v>
      </c>
      <c r="J173" t="s">
        <v>29</v>
      </c>
      <c r="K173" t="s">
        <v>27</v>
      </c>
      <c r="L173">
        <v>1348</v>
      </c>
      <c r="N173">
        <v>1009</v>
      </c>
      <c r="O173" t="s">
        <v>28</v>
      </c>
      <c r="P173" t="s">
        <v>28</v>
      </c>
      <c r="Q173">
        <v>1000</v>
      </c>
      <c r="X173">
        <v>3.38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s">
        <v>3</v>
      </c>
      <c r="AG173">
        <v>3.38</v>
      </c>
      <c r="AH173">
        <v>2</v>
      </c>
      <c r="AI173">
        <v>33620218</v>
      </c>
      <c r="AJ173">
        <v>173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>
      <c r="A174">
        <f>ROW(Source!A518)</f>
        <v>518</v>
      </c>
      <c r="B174">
        <v>33639529</v>
      </c>
      <c r="C174">
        <v>33639527</v>
      </c>
      <c r="D174">
        <v>18406804</v>
      </c>
      <c r="E174">
        <v>1</v>
      </c>
      <c r="F174">
        <v>1</v>
      </c>
      <c r="G174">
        <v>1</v>
      </c>
      <c r="H174">
        <v>1</v>
      </c>
      <c r="I174" t="s">
        <v>577</v>
      </c>
      <c r="J174" t="s">
        <v>3</v>
      </c>
      <c r="K174" t="s">
        <v>578</v>
      </c>
      <c r="L174">
        <v>1369</v>
      </c>
      <c r="N174">
        <v>1013</v>
      </c>
      <c r="O174" t="s">
        <v>579</v>
      </c>
      <c r="P174" t="s">
        <v>579</v>
      </c>
      <c r="Q174">
        <v>1</v>
      </c>
      <c r="X174">
        <v>22.82</v>
      </c>
      <c r="Y174">
        <v>0</v>
      </c>
      <c r="Z174">
        <v>0</v>
      </c>
      <c r="AA174">
        <v>0</v>
      </c>
      <c r="AB174">
        <v>221.76</v>
      </c>
      <c r="AC174">
        <v>0</v>
      </c>
      <c r="AD174">
        <v>1</v>
      </c>
      <c r="AE174">
        <v>1</v>
      </c>
      <c r="AF174" t="s">
        <v>3</v>
      </c>
      <c r="AG174">
        <v>22.82</v>
      </c>
      <c r="AH174">
        <v>2</v>
      </c>
      <c r="AI174">
        <v>33639528</v>
      </c>
      <c r="AJ174">
        <v>174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>
      <c r="A175">
        <f>ROW(Source!A554)</f>
        <v>554</v>
      </c>
      <c r="B175">
        <v>33620259</v>
      </c>
      <c r="C175">
        <v>33620256</v>
      </c>
      <c r="D175">
        <v>18406804</v>
      </c>
      <c r="E175">
        <v>1</v>
      </c>
      <c r="F175">
        <v>1</v>
      </c>
      <c r="G175">
        <v>1</v>
      </c>
      <c r="H175">
        <v>1</v>
      </c>
      <c r="I175" t="s">
        <v>577</v>
      </c>
      <c r="J175" t="s">
        <v>3</v>
      </c>
      <c r="K175" t="s">
        <v>578</v>
      </c>
      <c r="L175">
        <v>1369</v>
      </c>
      <c r="N175">
        <v>1013</v>
      </c>
      <c r="O175" t="s">
        <v>579</v>
      </c>
      <c r="P175" t="s">
        <v>579</v>
      </c>
      <c r="Q175">
        <v>1</v>
      </c>
      <c r="X175">
        <v>3.77</v>
      </c>
      <c r="Y175">
        <v>0</v>
      </c>
      <c r="Z175">
        <v>0</v>
      </c>
      <c r="AA175">
        <v>0</v>
      </c>
      <c r="AB175">
        <v>221.76</v>
      </c>
      <c r="AC175">
        <v>0</v>
      </c>
      <c r="AD175">
        <v>1</v>
      </c>
      <c r="AE175">
        <v>1</v>
      </c>
      <c r="AF175" t="s">
        <v>3</v>
      </c>
      <c r="AG175">
        <v>3.77</v>
      </c>
      <c r="AH175">
        <v>2</v>
      </c>
      <c r="AI175">
        <v>33620257</v>
      </c>
      <c r="AJ175">
        <v>175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>
      <c r="A176">
        <f>ROW(Source!A554)</f>
        <v>554</v>
      </c>
      <c r="B176">
        <v>33620260</v>
      </c>
      <c r="C176">
        <v>33620256</v>
      </c>
      <c r="D176">
        <v>29164349</v>
      </c>
      <c r="E176">
        <v>1</v>
      </c>
      <c r="F176">
        <v>1</v>
      </c>
      <c r="G176">
        <v>1</v>
      </c>
      <c r="H176">
        <v>3</v>
      </c>
      <c r="I176" t="s">
        <v>26</v>
      </c>
      <c r="J176" t="s">
        <v>29</v>
      </c>
      <c r="K176" t="s">
        <v>27</v>
      </c>
      <c r="L176">
        <v>1348</v>
      </c>
      <c r="N176">
        <v>1009</v>
      </c>
      <c r="O176" t="s">
        <v>28</v>
      </c>
      <c r="P176" t="s">
        <v>28</v>
      </c>
      <c r="Q176">
        <v>1000</v>
      </c>
      <c r="X176">
        <v>0.11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s">
        <v>3</v>
      </c>
      <c r="AG176">
        <v>0.11</v>
      </c>
      <c r="AH176">
        <v>2</v>
      </c>
      <c r="AI176">
        <v>33620258</v>
      </c>
      <c r="AJ176">
        <v>176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>
      <c r="A177">
        <f>ROW(Source!A556)</f>
        <v>556</v>
      </c>
      <c r="B177">
        <v>33620245</v>
      </c>
      <c r="C177">
        <v>33620240</v>
      </c>
      <c r="D177">
        <v>18406804</v>
      </c>
      <c r="E177">
        <v>1</v>
      </c>
      <c r="F177">
        <v>1</v>
      </c>
      <c r="G177">
        <v>1</v>
      </c>
      <c r="H177">
        <v>1</v>
      </c>
      <c r="I177" t="s">
        <v>577</v>
      </c>
      <c r="J177" t="s">
        <v>3</v>
      </c>
      <c r="K177" t="s">
        <v>578</v>
      </c>
      <c r="L177">
        <v>1369</v>
      </c>
      <c r="N177">
        <v>1013</v>
      </c>
      <c r="O177" t="s">
        <v>579</v>
      </c>
      <c r="P177" t="s">
        <v>579</v>
      </c>
      <c r="Q177">
        <v>1</v>
      </c>
      <c r="X177">
        <v>11.39</v>
      </c>
      <c r="Y177">
        <v>0</v>
      </c>
      <c r="Z177">
        <v>0</v>
      </c>
      <c r="AA177">
        <v>0</v>
      </c>
      <c r="AB177">
        <v>221.76</v>
      </c>
      <c r="AC177">
        <v>0</v>
      </c>
      <c r="AD177">
        <v>1</v>
      </c>
      <c r="AE177">
        <v>1</v>
      </c>
      <c r="AF177" t="s">
        <v>3</v>
      </c>
      <c r="AG177">
        <v>11.39</v>
      </c>
      <c r="AH177">
        <v>2</v>
      </c>
      <c r="AI177">
        <v>33620241</v>
      </c>
      <c r="AJ177">
        <v>177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>
      <c r="A178">
        <f>ROW(Source!A556)</f>
        <v>556</v>
      </c>
      <c r="B178">
        <v>33620246</v>
      </c>
      <c r="C178">
        <v>33620240</v>
      </c>
      <c r="D178">
        <v>121548</v>
      </c>
      <c r="E178">
        <v>1</v>
      </c>
      <c r="F178">
        <v>1</v>
      </c>
      <c r="G178">
        <v>1</v>
      </c>
      <c r="H178">
        <v>1</v>
      </c>
      <c r="I178" t="s">
        <v>30</v>
      </c>
      <c r="J178" t="s">
        <v>3</v>
      </c>
      <c r="K178" t="s">
        <v>580</v>
      </c>
      <c r="L178">
        <v>608254</v>
      </c>
      <c r="N178">
        <v>1013</v>
      </c>
      <c r="O178" t="s">
        <v>581</v>
      </c>
      <c r="P178" t="s">
        <v>581</v>
      </c>
      <c r="Q178">
        <v>1</v>
      </c>
      <c r="X178">
        <v>0.13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2</v>
      </c>
      <c r="AF178" t="s">
        <v>3</v>
      </c>
      <c r="AG178">
        <v>0.13</v>
      </c>
      <c r="AH178">
        <v>2</v>
      </c>
      <c r="AI178">
        <v>33620242</v>
      </c>
      <c r="AJ178">
        <v>178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>
      <c r="A179">
        <f>ROW(Source!A556)</f>
        <v>556</v>
      </c>
      <c r="B179">
        <v>33620247</v>
      </c>
      <c r="C179">
        <v>33620240</v>
      </c>
      <c r="D179">
        <v>29172556</v>
      </c>
      <c r="E179">
        <v>1</v>
      </c>
      <c r="F179">
        <v>1</v>
      </c>
      <c r="G179">
        <v>1</v>
      </c>
      <c r="H179">
        <v>2</v>
      </c>
      <c r="I179" t="s">
        <v>582</v>
      </c>
      <c r="J179" t="s">
        <v>583</v>
      </c>
      <c r="K179" t="s">
        <v>584</v>
      </c>
      <c r="L179">
        <v>1368</v>
      </c>
      <c r="N179">
        <v>1011</v>
      </c>
      <c r="O179" t="s">
        <v>585</v>
      </c>
      <c r="P179" t="s">
        <v>585</v>
      </c>
      <c r="Q179">
        <v>1</v>
      </c>
      <c r="X179">
        <v>0.13</v>
      </c>
      <c r="Y179">
        <v>0</v>
      </c>
      <c r="Z179">
        <v>31.26</v>
      </c>
      <c r="AA179">
        <v>13.5</v>
      </c>
      <c r="AB179">
        <v>0</v>
      </c>
      <c r="AC179">
        <v>0</v>
      </c>
      <c r="AD179">
        <v>1</v>
      </c>
      <c r="AE179">
        <v>0</v>
      </c>
      <c r="AF179" t="s">
        <v>3</v>
      </c>
      <c r="AG179">
        <v>0.13</v>
      </c>
      <c r="AH179">
        <v>2</v>
      </c>
      <c r="AI179">
        <v>33620243</v>
      </c>
      <c r="AJ179">
        <v>179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>
      <c r="A180">
        <f>ROW(Source!A556)</f>
        <v>556</v>
      </c>
      <c r="B180">
        <v>33620248</v>
      </c>
      <c r="C180">
        <v>33620240</v>
      </c>
      <c r="D180">
        <v>29164349</v>
      </c>
      <c r="E180">
        <v>1</v>
      </c>
      <c r="F180">
        <v>1</v>
      </c>
      <c r="G180">
        <v>1</v>
      </c>
      <c r="H180">
        <v>3</v>
      </c>
      <c r="I180" t="s">
        <v>26</v>
      </c>
      <c r="J180" t="s">
        <v>29</v>
      </c>
      <c r="K180" t="s">
        <v>27</v>
      </c>
      <c r="L180">
        <v>1348</v>
      </c>
      <c r="N180">
        <v>1009</v>
      </c>
      <c r="O180" t="s">
        <v>28</v>
      </c>
      <c r="P180" t="s">
        <v>28</v>
      </c>
      <c r="Q180">
        <v>1000</v>
      </c>
      <c r="X180">
        <v>0.47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s">
        <v>3</v>
      </c>
      <c r="AG180">
        <v>0.47</v>
      </c>
      <c r="AH180">
        <v>2</v>
      </c>
      <c r="AI180">
        <v>33620244</v>
      </c>
      <c r="AJ180">
        <v>180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>
        <f>ROW(Source!A558)</f>
        <v>558</v>
      </c>
      <c r="B181">
        <v>33620253</v>
      </c>
      <c r="C181">
        <v>33620250</v>
      </c>
      <c r="D181">
        <v>18406804</v>
      </c>
      <c r="E181">
        <v>1</v>
      </c>
      <c r="F181">
        <v>1</v>
      </c>
      <c r="G181">
        <v>1</v>
      </c>
      <c r="H181">
        <v>1</v>
      </c>
      <c r="I181" t="s">
        <v>577</v>
      </c>
      <c r="J181" t="s">
        <v>3</v>
      </c>
      <c r="K181" t="s">
        <v>578</v>
      </c>
      <c r="L181">
        <v>1369</v>
      </c>
      <c r="N181">
        <v>1013</v>
      </c>
      <c r="O181" t="s">
        <v>579</v>
      </c>
      <c r="P181" t="s">
        <v>579</v>
      </c>
      <c r="Q181">
        <v>1</v>
      </c>
      <c r="X181">
        <v>7.67</v>
      </c>
      <c r="Y181">
        <v>0</v>
      </c>
      <c r="Z181">
        <v>0</v>
      </c>
      <c r="AA181">
        <v>0</v>
      </c>
      <c r="AB181">
        <v>221.76</v>
      </c>
      <c r="AC181">
        <v>0</v>
      </c>
      <c r="AD181">
        <v>1</v>
      </c>
      <c r="AE181">
        <v>1</v>
      </c>
      <c r="AF181" t="s">
        <v>3</v>
      </c>
      <c r="AG181">
        <v>7.67</v>
      </c>
      <c r="AH181">
        <v>2</v>
      </c>
      <c r="AI181">
        <v>33620251</v>
      </c>
      <c r="AJ181">
        <v>181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>
      <c r="A182">
        <f>ROW(Source!A558)</f>
        <v>558</v>
      </c>
      <c r="B182">
        <v>33620254</v>
      </c>
      <c r="C182">
        <v>33620250</v>
      </c>
      <c r="D182">
        <v>29164349</v>
      </c>
      <c r="E182">
        <v>1</v>
      </c>
      <c r="F182">
        <v>1</v>
      </c>
      <c r="G182">
        <v>1</v>
      </c>
      <c r="H182">
        <v>3</v>
      </c>
      <c r="I182" t="s">
        <v>26</v>
      </c>
      <c r="J182" t="s">
        <v>29</v>
      </c>
      <c r="K182" t="s">
        <v>27</v>
      </c>
      <c r="L182">
        <v>1348</v>
      </c>
      <c r="N182">
        <v>1009</v>
      </c>
      <c r="O182" t="s">
        <v>28</v>
      </c>
      <c r="P182" t="s">
        <v>28</v>
      </c>
      <c r="Q182">
        <v>1000</v>
      </c>
      <c r="X182">
        <v>0.7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s">
        <v>3</v>
      </c>
      <c r="AG182">
        <v>0.7</v>
      </c>
      <c r="AH182">
        <v>2</v>
      </c>
      <c r="AI182">
        <v>33620252</v>
      </c>
      <c r="AJ182">
        <v>182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>
      <c r="A183">
        <f>ROW(Source!A560)</f>
        <v>560</v>
      </c>
      <c r="B183">
        <v>33620384</v>
      </c>
      <c r="C183">
        <v>33620377</v>
      </c>
      <c r="D183">
        <v>18406785</v>
      </c>
      <c r="E183">
        <v>1</v>
      </c>
      <c r="F183">
        <v>1</v>
      </c>
      <c r="G183">
        <v>1</v>
      </c>
      <c r="H183">
        <v>1</v>
      </c>
      <c r="I183" t="s">
        <v>586</v>
      </c>
      <c r="J183" t="s">
        <v>3</v>
      </c>
      <c r="K183" t="s">
        <v>587</v>
      </c>
      <c r="L183">
        <v>1369</v>
      </c>
      <c r="N183">
        <v>1013</v>
      </c>
      <c r="O183" t="s">
        <v>579</v>
      </c>
      <c r="P183" t="s">
        <v>579</v>
      </c>
      <c r="Q183">
        <v>1</v>
      </c>
      <c r="X183">
        <v>146.07</v>
      </c>
      <c r="Y183">
        <v>0</v>
      </c>
      <c r="Z183">
        <v>0</v>
      </c>
      <c r="AA183">
        <v>0</v>
      </c>
      <c r="AB183">
        <v>251.89</v>
      </c>
      <c r="AC183">
        <v>0</v>
      </c>
      <c r="AD183">
        <v>1</v>
      </c>
      <c r="AE183">
        <v>1</v>
      </c>
      <c r="AF183" t="s">
        <v>3</v>
      </c>
      <c r="AG183">
        <v>146.07</v>
      </c>
      <c r="AH183">
        <v>2</v>
      </c>
      <c r="AI183">
        <v>33620378</v>
      </c>
      <c r="AJ183">
        <v>183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>
      <c r="A184">
        <f>ROW(Source!A560)</f>
        <v>560</v>
      </c>
      <c r="B184">
        <v>33620385</v>
      </c>
      <c r="C184">
        <v>33620377</v>
      </c>
      <c r="D184">
        <v>121548</v>
      </c>
      <c r="E184">
        <v>1</v>
      </c>
      <c r="F184">
        <v>1</v>
      </c>
      <c r="G184">
        <v>1</v>
      </c>
      <c r="H184">
        <v>1</v>
      </c>
      <c r="I184" t="s">
        <v>30</v>
      </c>
      <c r="J184" t="s">
        <v>3</v>
      </c>
      <c r="K184" t="s">
        <v>580</v>
      </c>
      <c r="L184">
        <v>608254</v>
      </c>
      <c r="N184">
        <v>1013</v>
      </c>
      <c r="O184" t="s">
        <v>581</v>
      </c>
      <c r="P184" t="s">
        <v>581</v>
      </c>
      <c r="Q184">
        <v>1</v>
      </c>
      <c r="X184">
        <v>0.67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2</v>
      </c>
      <c r="AF184" t="s">
        <v>3</v>
      </c>
      <c r="AG184">
        <v>0.67</v>
      </c>
      <c r="AH184">
        <v>2</v>
      </c>
      <c r="AI184">
        <v>33620379</v>
      </c>
      <c r="AJ184">
        <v>184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>
        <f>ROW(Source!A560)</f>
        <v>560</v>
      </c>
      <c r="B185">
        <v>33620386</v>
      </c>
      <c r="C185">
        <v>33620377</v>
      </c>
      <c r="D185">
        <v>29172556</v>
      </c>
      <c r="E185">
        <v>1</v>
      </c>
      <c r="F185">
        <v>1</v>
      </c>
      <c r="G185">
        <v>1</v>
      </c>
      <c r="H185">
        <v>2</v>
      </c>
      <c r="I185" t="s">
        <v>582</v>
      </c>
      <c r="J185" t="s">
        <v>583</v>
      </c>
      <c r="K185" t="s">
        <v>584</v>
      </c>
      <c r="L185">
        <v>1368</v>
      </c>
      <c r="N185">
        <v>1011</v>
      </c>
      <c r="O185" t="s">
        <v>585</v>
      </c>
      <c r="P185" t="s">
        <v>585</v>
      </c>
      <c r="Q185">
        <v>1</v>
      </c>
      <c r="X185">
        <v>0.67</v>
      </c>
      <c r="Y185">
        <v>0</v>
      </c>
      <c r="Z185">
        <v>31.26</v>
      </c>
      <c r="AA185">
        <v>13.5</v>
      </c>
      <c r="AB185">
        <v>0</v>
      </c>
      <c r="AC185">
        <v>0</v>
      </c>
      <c r="AD185">
        <v>1</v>
      </c>
      <c r="AE185">
        <v>0</v>
      </c>
      <c r="AF185" t="s">
        <v>3</v>
      </c>
      <c r="AG185">
        <v>0.67</v>
      </c>
      <c r="AH185">
        <v>2</v>
      </c>
      <c r="AI185">
        <v>33620380</v>
      </c>
      <c r="AJ185">
        <v>185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>
        <f>ROW(Source!A560)</f>
        <v>560</v>
      </c>
      <c r="B186">
        <v>33620387</v>
      </c>
      <c r="C186">
        <v>33620377</v>
      </c>
      <c r="D186">
        <v>29145216</v>
      </c>
      <c r="E186">
        <v>1</v>
      </c>
      <c r="F186">
        <v>1</v>
      </c>
      <c r="G186">
        <v>1</v>
      </c>
      <c r="H186">
        <v>3</v>
      </c>
      <c r="I186" t="s">
        <v>588</v>
      </c>
      <c r="J186" t="s">
        <v>589</v>
      </c>
      <c r="K186" t="s">
        <v>590</v>
      </c>
      <c r="L186">
        <v>1339</v>
      </c>
      <c r="N186">
        <v>1007</v>
      </c>
      <c r="O186" t="s">
        <v>591</v>
      </c>
      <c r="P186" t="s">
        <v>591</v>
      </c>
      <c r="Q186">
        <v>1</v>
      </c>
      <c r="X186">
        <v>2.2000000000000002</v>
      </c>
      <c r="Y186">
        <v>477.5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2.2000000000000002</v>
      </c>
      <c r="AH186">
        <v>2</v>
      </c>
      <c r="AI186">
        <v>33620381</v>
      </c>
      <c r="AJ186">
        <v>186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>
        <f>ROW(Source!A560)</f>
        <v>560</v>
      </c>
      <c r="B187">
        <v>33620388</v>
      </c>
      <c r="C187">
        <v>33620377</v>
      </c>
      <c r="D187">
        <v>29150040</v>
      </c>
      <c r="E187">
        <v>1</v>
      </c>
      <c r="F187">
        <v>1</v>
      </c>
      <c r="G187">
        <v>1</v>
      </c>
      <c r="H187">
        <v>3</v>
      </c>
      <c r="I187" t="s">
        <v>592</v>
      </c>
      <c r="J187" t="s">
        <v>593</v>
      </c>
      <c r="K187" t="s">
        <v>594</v>
      </c>
      <c r="L187">
        <v>1339</v>
      </c>
      <c r="N187">
        <v>1007</v>
      </c>
      <c r="O187" t="s">
        <v>591</v>
      </c>
      <c r="P187" t="s">
        <v>591</v>
      </c>
      <c r="Q187">
        <v>1</v>
      </c>
      <c r="X187">
        <v>0.35</v>
      </c>
      <c r="Y187">
        <v>2.44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0.35</v>
      </c>
      <c r="AH187">
        <v>2</v>
      </c>
      <c r="AI187">
        <v>33620382</v>
      </c>
      <c r="AJ187">
        <v>187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>
      <c r="A188">
        <f>ROW(Source!A560)</f>
        <v>560</v>
      </c>
      <c r="B188">
        <v>33620389</v>
      </c>
      <c r="C188">
        <v>33620377</v>
      </c>
      <c r="D188">
        <v>29164349</v>
      </c>
      <c r="E188">
        <v>1</v>
      </c>
      <c r="F188">
        <v>1</v>
      </c>
      <c r="G188">
        <v>1</v>
      </c>
      <c r="H188">
        <v>3</v>
      </c>
      <c r="I188" t="s">
        <v>26</v>
      </c>
      <c r="J188" t="s">
        <v>29</v>
      </c>
      <c r="K188" t="s">
        <v>27</v>
      </c>
      <c r="L188">
        <v>1348</v>
      </c>
      <c r="N188">
        <v>1009</v>
      </c>
      <c r="O188" t="s">
        <v>28</v>
      </c>
      <c r="P188" t="s">
        <v>28</v>
      </c>
      <c r="Q188">
        <v>1000</v>
      </c>
      <c r="X188">
        <v>3.38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s">
        <v>3</v>
      </c>
      <c r="AG188">
        <v>3.38</v>
      </c>
      <c r="AH188">
        <v>2</v>
      </c>
      <c r="AI188">
        <v>33620383</v>
      </c>
      <c r="AJ188">
        <v>188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>
        <f>ROW(Source!A562)</f>
        <v>562</v>
      </c>
      <c r="B189">
        <v>33639532</v>
      </c>
      <c r="C189">
        <v>33639530</v>
      </c>
      <c r="D189">
        <v>18406804</v>
      </c>
      <c r="E189">
        <v>1</v>
      </c>
      <c r="F189">
        <v>1</v>
      </c>
      <c r="G189">
        <v>1</v>
      </c>
      <c r="H189">
        <v>1</v>
      </c>
      <c r="I189" t="s">
        <v>577</v>
      </c>
      <c r="J189" t="s">
        <v>3</v>
      </c>
      <c r="K189" t="s">
        <v>578</v>
      </c>
      <c r="L189">
        <v>1369</v>
      </c>
      <c r="N189">
        <v>1013</v>
      </c>
      <c r="O189" t="s">
        <v>579</v>
      </c>
      <c r="P189" t="s">
        <v>579</v>
      </c>
      <c r="Q189">
        <v>1</v>
      </c>
      <c r="X189">
        <v>22.82</v>
      </c>
      <c r="Y189">
        <v>0</v>
      </c>
      <c r="Z189">
        <v>0</v>
      </c>
      <c r="AA189">
        <v>0</v>
      </c>
      <c r="AB189">
        <v>221.76</v>
      </c>
      <c r="AC189">
        <v>0</v>
      </c>
      <c r="AD189">
        <v>1</v>
      </c>
      <c r="AE189">
        <v>1</v>
      </c>
      <c r="AF189" t="s">
        <v>3</v>
      </c>
      <c r="AG189">
        <v>22.82</v>
      </c>
      <c r="AH189">
        <v>2</v>
      </c>
      <c r="AI189">
        <v>33639531</v>
      </c>
      <c r="AJ189">
        <v>189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>
      <c r="A190">
        <f>ROW(Source!A598)</f>
        <v>598</v>
      </c>
      <c r="B190">
        <v>33622111</v>
      </c>
      <c r="C190">
        <v>33622108</v>
      </c>
      <c r="D190">
        <v>18406804</v>
      </c>
      <c r="E190">
        <v>1</v>
      </c>
      <c r="F190">
        <v>1</v>
      </c>
      <c r="G190">
        <v>1</v>
      </c>
      <c r="H190">
        <v>1</v>
      </c>
      <c r="I190" t="s">
        <v>577</v>
      </c>
      <c r="J190" t="s">
        <v>3</v>
      </c>
      <c r="K190" t="s">
        <v>578</v>
      </c>
      <c r="L190">
        <v>1369</v>
      </c>
      <c r="N190">
        <v>1013</v>
      </c>
      <c r="O190" t="s">
        <v>579</v>
      </c>
      <c r="P190" t="s">
        <v>579</v>
      </c>
      <c r="Q190">
        <v>1</v>
      </c>
      <c r="X190">
        <v>3.77</v>
      </c>
      <c r="Y190">
        <v>0</v>
      </c>
      <c r="Z190">
        <v>0</v>
      </c>
      <c r="AA190">
        <v>0</v>
      </c>
      <c r="AB190">
        <v>221.76</v>
      </c>
      <c r="AC190">
        <v>0</v>
      </c>
      <c r="AD190">
        <v>1</v>
      </c>
      <c r="AE190">
        <v>1</v>
      </c>
      <c r="AF190" t="s">
        <v>3</v>
      </c>
      <c r="AG190">
        <v>3.77</v>
      </c>
      <c r="AH190">
        <v>2</v>
      </c>
      <c r="AI190">
        <v>33622109</v>
      </c>
      <c r="AJ190">
        <v>190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>
        <f>ROW(Source!A598)</f>
        <v>598</v>
      </c>
      <c r="B191">
        <v>33622112</v>
      </c>
      <c r="C191">
        <v>33622108</v>
      </c>
      <c r="D191">
        <v>29164349</v>
      </c>
      <c r="E191">
        <v>1</v>
      </c>
      <c r="F191">
        <v>1</v>
      </c>
      <c r="G191">
        <v>1</v>
      </c>
      <c r="H191">
        <v>3</v>
      </c>
      <c r="I191" t="s">
        <v>26</v>
      </c>
      <c r="J191" t="s">
        <v>29</v>
      </c>
      <c r="K191" t="s">
        <v>27</v>
      </c>
      <c r="L191">
        <v>1348</v>
      </c>
      <c r="N191">
        <v>1009</v>
      </c>
      <c r="O191" t="s">
        <v>28</v>
      </c>
      <c r="P191" t="s">
        <v>28</v>
      </c>
      <c r="Q191">
        <v>1000</v>
      </c>
      <c r="X191">
        <v>0.11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s">
        <v>3</v>
      </c>
      <c r="AG191">
        <v>0.11</v>
      </c>
      <c r="AH191">
        <v>2</v>
      </c>
      <c r="AI191">
        <v>33622110</v>
      </c>
      <c r="AJ191">
        <v>191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>
      <c r="A192">
        <f>ROW(Source!A600)</f>
        <v>600</v>
      </c>
      <c r="B192">
        <v>33622103</v>
      </c>
      <c r="C192">
        <v>33622098</v>
      </c>
      <c r="D192">
        <v>18406804</v>
      </c>
      <c r="E192">
        <v>1</v>
      </c>
      <c r="F192">
        <v>1</v>
      </c>
      <c r="G192">
        <v>1</v>
      </c>
      <c r="H192">
        <v>1</v>
      </c>
      <c r="I192" t="s">
        <v>577</v>
      </c>
      <c r="J192" t="s">
        <v>3</v>
      </c>
      <c r="K192" t="s">
        <v>578</v>
      </c>
      <c r="L192">
        <v>1369</v>
      </c>
      <c r="N192">
        <v>1013</v>
      </c>
      <c r="O192" t="s">
        <v>579</v>
      </c>
      <c r="P192" t="s">
        <v>579</v>
      </c>
      <c r="Q192">
        <v>1</v>
      </c>
      <c r="X192">
        <v>11.39</v>
      </c>
      <c r="Y192">
        <v>0</v>
      </c>
      <c r="Z192">
        <v>0</v>
      </c>
      <c r="AA192">
        <v>0</v>
      </c>
      <c r="AB192">
        <v>221.76</v>
      </c>
      <c r="AC192">
        <v>0</v>
      </c>
      <c r="AD192">
        <v>1</v>
      </c>
      <c r="AE192">
        <v>1</v>
      </c>
      <c r="AF192" t="s">
        <v>3</v>
      </c>
      <c r="AG192">
        <v>11.39</v>
      </c>
      <c r="AH192">
        <v>2</v>
      </c>
      <c r="AI192">
        <v>33622099</v>
      </c>
      <c r="AJ192">
        <v>192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>
        <f>ROW(Source!A600)</f>
        <v>600</v>
      </c>
      <c r="B193">
        <v>33622104</v>
      </c>
      <c r="C193">
        <v>33622098</v>
      </c>
      <c r="D193">
        <v>121548</v>
      </c>
      <c r="E193">
        <v>1</v>
      </c>
      <c r="F193">
        <v>1</v>
      </c>
      <c r="G193">
        <v>1</v>
      </c>
      <c r="H193">
        <v>1</v>
      </c>
      <c r="I193" t="s">
        <v>30</v>
      </c>
      <c r="J193" t="s">
        <v>3</v>
      </c>
      <c r="K193" t="s">
        <v>580</v>
      </c>
      <c r="L193">
        <v>608254</v>
      </c>
      <c r="N193">
        <v>1013</v>
      </c>
      <c r="O193" t="s">
        <v>581</v>
      </c>
      <c r="P193" t="s">
        <v>581</v>
      </c>
      <c r="Q193">
        <v>1</v>
      </c>
      <c r="X193">
        <v>0.13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2</v>
      </c>
      <c r="AF193" t="s">
        <v>3</v>
      </c>
      <c r="AG193">
        <v>0.13</v>
      </c>
      <c r="AH193">
        <v>2</v>
      </c>
      <c r="AI193">
        <v>33622100</v>
      </c>
      <c r="AJ193">
        <v>193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>
      <c r="A194">
        <f>ROW(Source!A600)</f>
        <v>600</v>
      </c>
      <c r="B194">
        <v>33622105</v>
      </c>
      <c r="C194">
        <v>33622098</v>
      </c>
      <c r="D194">
        <v>29172556</v>
      </c>
      <c r="E194">
        <v>1</v>
      </c>
      <c r="F194">
        <v>1</v>
      </c>
      <c r="G194">
        <v>1</v>
      </c>
      <c r="H194">
        <v>2</v>
      </c>
      <c r="I194" t="s">
        <v>582</v>
      </c>
      <c r="J194" t="s">
        <v>583</v>
      </c>
      <c r="K194" t="s">
        <v>584</v>
      </c>
      <c r="L194">
        <v>1368</v>
      </c>
      <c r="N194">
        <v>1011</v>
      </c>
      <c r="O194" t="s">
        <v>585</v>
      </c>
      <c r="P194" t="s">
        <v>585</v>
      </c>
      <c r="Q194">
        <v>1</v>
      </c>
      <c r="X194">
        <v>0.13</v>
      </c>
      <c r="Y194">
        <v>0</v>
      </c>
      <c r="Z194">
        <v>31.26</v>
      </c>
      <c r="AA194">
        <v>13.5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0.13</v>
      </c>
      <c r="AH194">
        <v>2</v>
      </c>
      <c r="AI194">
        <v>33622101</v>
      </c>
      <c r="AJ194">
        <v>194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>
        <f>ROW(Source!A600)</f>
        <v>600</v>
      </c>
      <c r="B195">
        <v>33622106</v>
      </c>
      <c r="C195">
        <v>33622098</v>
      </c>
      <c r="D195">
        <v>29164349</v>
      </c>
      <c r="E195">
        <v>1</v>
      </c>
      <c r="F195">
        <v>1</v>
      </c>
      <c r="G195">
        <v>1</v>
      </c>
      <c r="H195">
        <v>3</v>
      </c>
      <c r="I195" t="s">
        <v>26</v>
      </c>
      <c r="J195" t="s">
        <v>29</v>
      </c>
      <c r="K195" t="s">
        <v>27</v>
      </c>
      <c r="L195">
        <v>1348</v>
      </c>
      <c r="N195">
        <v>1009</v>
      </c>
      <c r="O195" t="s">
        <v>28</v>
      </c>
      <c r="P195" t="s">
        <v>28</v>
      </c>
      <c r="Q195">
        <v>1000</v>
      </c>
      <c r="X195">
        <v>0.47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s">
        <v>3</v>
      </c>
      <c r="AG195">
        <v>0.47</v>
      </c>
      <c r="AH195">
        <v>2</v>
      </c>
      <c r="AI195">
        <v>33622102</v>
      </c>
      <c r="AJ195">
        <v>195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>
      <c r="A196">
        <f>ROW(Source!A602)</f>
        <v>602</v>
      </c>
      <c r="B196">
        <v>33622095</v>
      </c>
      <c r="C196">
        <v>33622092</v>
      </c>
      <c r="D196">
        <v>18406804</v>
      </c>
      <c r="E196">
        <v>1</v>
      </c>
      <c r="F196">
        <v>1</v>
      </c>
      <c r="G196">
        <v>1</v>
      </c>
      <c r="H196">
        <v>1</v>
      </c>
      <c r="I196" t="s">
        <v>577</v>
      </c>
      <c r="J196" t="s">
        <v>3</v>
      </c>
      <c r="K196" t="s">
        <v>578</v>
      </c>
      <c r="L196">
        <v>1369</v>
      </c>
      <c r="N196">
        <v>1013</v>
      </c>
      <c r="O196" t="s">
        <v>579</v>
      </c>
      <c r="P196" t="s">
        <v>579</v>
      </c>
      <c r="Q196">
        <v>1</v>
      </c>
      <c r="X196">
        <v>7.67</v>
      </c>
      <c r="Y196">
        <v>0</v>
      </c>
      <c r="Z196">
        <v>0</v>
      </c>
      <c r="AA196">
        <v>0</v>
      </c>
      <c r="AB196">
        <v>221.76</v>
      </c>
      <c r="AC196">
        <v>0</v>
      </c>
      <c r="AD196">
        <v>1</v>
      </c>
      <c r="AE196">
        <v>1</v>
      </c>
      <c r="AF196" t="s">
        <v>3</v>
      </c>
      <c r="AG196">
        <v>7.67</v>
      </c>
      <c r="AH196">
        <v>2</v>
      </c>
      <c r="AI196">
        <v>33622093</v>
      </c>
      <c r="AJ196">
        <v>196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>
        <f>ROW(Source!A602)</f>
        <v>602</v>
      </c>
      <c r="B197">
        <v>33622096</v>
      </c>
      <c r="C197">
        <v>33622092</v>
      </c>
      <c r="D197">
        <v>29164349</v>
      </c>
      <c r="E197">
        <v>1</v>
      </c>
      <c r="F197">
        <v>1</v>
      </c>
      <c r="G197">
        <v>1</v>
      </c>
      <c r="H197">
        <v>3</v>
      </c>
      <c r="I197" t="s">
        <v>26</v>
      </c>
      <c r="J197" t="s">
        <v>29</v>
      </c>
      <c r="K197" t="s">
        <v>27</v>
      </c>
      <c r="L197">
        <v>1348</v>
      </c>
      <c r="N197">
        <v>1009</v>
      </c>
      <c r="O197" t="s">
        <v>28</v>
      </c>
      <c r="P197" t="s">
        <v>28</v>
      </c>
      <c r="Q197">
        <v>1000</v>
      </c>
      <c r="X197">
        <v>0.7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s">
        <v>3</v>
      </c>
      <c r="AG197">
        <v>0.7</v>
      </c>
      <c r="AH197">
        <v>2</v>
      </c>
      <c r="AI197">
        <v>33622094</v>
      </c>
      <c r="AJ197">
        <v>197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>
      <c r="A198">
        <f>ROW(Source!A604)</f>
        <v>604</v>
      </c>
      <c r="B198">
        <v>33622085</v>
      </c>
      <c r="C198">
        <v>33622078</v>
      </c>
      <c r="D198">
        <v>18406785</v>
      </c>
      <c r="E198">
        <v>1</v>
      </c>
      <c r="F198">
        <v>1</v>
      </c>
      <c r="G198">
        <v>1</v>
      </c>
      <c r="H198">
        <v>1</v>
      </c>
      <c r="I198" t="s">
        <v>586</v>
      </c>
      <c r="J198" t="s">
        <v>3</v>
      </c>
      <c r="K198" t="s">
        <v>587</v>
      </c>
      <c r="L198">
        <v>1369</v>
      </c>
      <c r="N198">
        <v>1013</v>
      </c>
      <c r="O198" t="s">
        <v>579</v>
      </c>
      <c r="P198" t="s">
        <v>579</v>
      </c>
      <c r="Q198">
        <v>1</v>
      </c>
      <c r="X198">
        <v>146.07</v>
      </c>
      <c r="Y198">
        <v>0</v>
      </c>
      <c r="Z198">
        <v>0</v>
      </c>
      <c r="AA198">
        <v>0</v>
      </c>
      <c r="AB198">
        <v>251.89</v>
      </c>
      <c r="AC198">
        <v>0</v>
      </c>
      <c r="AD198">
        <v>1</v>
      </c>
      <c r="AE198">
        <v>1</v>
      </c>
      <c r="AF198" t="s">
        <v>3</v>
      </c>
      <c r="AG198">
        <v>146.07</v>
      </c>
      <c r="AH198">
        <v>2</v>
      </c>
      <c r="AI198">
        <v>33622079</v>
      </c>
      <c r="AJ198">
        <v>198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>
      <c r="A199">
        <f>ROW(Source!A604)</f>
        <v>604</v>
      </c>
      <c r="B199">
        <v>33622086</v>
      </c>
      <c r="C199">
        <v>33622078</v>
      </c>
      <c r="D199">
        <v>121548</v>
      </c>
      <c r="E199">
        <v>1</v>
      </c>
      <c r="F199">
        <v>1</v>
      </c>
      <c r="G199">
        <v>1</v>
      </c>
      <c r="H199">
        <v>1</v>
      </c>
      <c r="I199" t="s">
        <v>30</v>
      </c>
      <c r="J199" t="s">
        <v>3</v>
      </c>
      <c r="K199" t="s">
        <v>580</v>
      </c>
      <c r="L199">
        <v>608254</v>
      </c>
      <c r="N199">
        <v>1013</v>
      </c>
      <c r="O199" t="s">
        <v>581</v>
      </c>
      <c r="P199" t="s">
        <v>581</v>
      </c>
      <c r="Q199">
        <v>1</v>
      </c>
      <c r="X199">
        <v>0.67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2</v>
      </c>
      <c r="AF199" t="s">
        <v>3</v>
      </c>
      <c r="AG199">
        <v>0.67</v>
      </c>
      <c r="AH199">
        <v>2</v>
      </c>
      <c r="AI199">
        <v>33622080</v>
      </c>
      <c r="AJ199">
        <v>199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>
      <c r="A200">
        <f>ROW(Source!A604)</f>
        <v>604</v>
      </c>
      <c r="B200">
        <v>33622087</v>
      </c>
      <c r="C200">
        <v>33622078</v>
      </c>
      <c r="D200">
        <v>29172556</v>
      </c>
      <c r="E200">
        <v>1</v>
      </c>
      <c r="F200">
        <v>1</v>
      </c>
      <c r="G200">
        <v>1</v>
      </c>
      <c r="H200">
        <v>2</v>
      </c>
      <c r="I200" t="s">
        <v>582</v>
      </c>
      <c r="J200" t="s">
        <v>583</v>
      </c>
      <c r="K200" t="s">
        <v>584</v>
      </c>
      <c r="L200">
        <v>1368</v>
      </c>
      <c r="N200">
        <v>1011</v>
      </c>
      <c r="O200" t="s">
        <v>585</v>
      </c>
      <c r="P200" t="s">
        <v>585</v>
      </c>
      <c r="Q200">
        <v>1</v>
      </c>
      <c r="X200">
        <v>0.67</v>
      </c>
      <c r="Y200">
        <v>0</v>
      </c>
      <c r="Z200">
        <v>31.26</v>
      </c>
      <c r="AA200">
        <v>13.5</v>
      </c>
      <c r="AB200">
        <v>0</v>
      </c>
      <c r="AC200">
        <v>0</v>
      </c>
      <c r="AD200">
        <v>1</v>
      </c>
      <c r="AE200">
        <v>0</v>
      </c>
      <c r="AF200" t="s">
        <v>3</v>
      </c>
      <c r="AG200">
        <v>0.67</v>
      </c>
      <c r="AH200">
        <v>2</v>
      </c>
      <c r="AI200">
        <v>33622081</v>
      </c>
      <c r="AJ200">
        <v>200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>
      <c r="A201">
        <f>ROW(Source!A604)</f>
        <v>604</v>
      </c>
      <c r="B201">
        <v>33622088</v>
      </c>
      <c r="C201">
        <v>33622078</v>
      </c>
      <c r="D201">
        <v>29145216</v>
      </c>
      <c r="E201">
        <v>1</v>
      </c>
      <c r="F201">
        <v>1</v>
      </c>
      <c r="G201">
        <v>1</v>
      </c>
      <c r="H201">
        <v>3</v>
      </c>
      <c r="I201" t="s">
        <v>588</v>
      </c>
      <c r="J201" t="s">
        <v>589</v>
      </c>
      <c r="K201" t="s">
        <v>590</v>
      </c>
      <c r="L201">
        <v>1339</v>
      </c>
      <c r="N201">
        <v>1007</v>
      </c>
      <c r="O201" t="s">
        <v>591</v>
      </c>
      <c r="P201" t="s">
        <v>591</v>
      </c>
      <c r="Q201">
        <v>1</v>
      </c>
      <c r="X201">
        <v>2.2000000000000002</v>
      </c>
      <c r="Y201">
        <v>477.5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3</v>
      </c>
      <c r="AG201">
        <v>2.2000000000000002</v>
      </c>
      <c r="AH201">
        <v>2</v>
      </c>
      <c r="AI201">
        <v>33622082</v>
      </c>
      <c r="AJ201">
        <v>201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>
      <c r="A202">
        <f>ROW(Source!A604)</f>
        <v>604</v>
      </c>
      <c r="B202">
        <v>33622089</v>
      </c>
      <c r="C202">
        <v>33622078</v>
      </c>
      <c r="D202">
        <v>29150040</v>
      </c>
      <c r="E202">
        <v>1</v>
      </c>
      <c r="F202">
        <v>1</v>
      </c>
      <c r="G202">
        <v>1</v>
      </c>
      <c r="H202">
        <v>3</v>
      </c>
      <c r="I202" t="s">
        <v>592</v>
      </c>
      <c r="J202" t="s">
        <v>593</v>
      </c>
      <c r="K202" t="s">
        <v>594</v>
      </c>
      <c r="L202">
        <v>1339</v>
      </c>
      <c r="N202">
        <v>1007</v>
      </c>
      <c r="O202" t="s">
        <v>591</v>
      </c>
      <c r="P202" t="s">
        <v>591</v>
      </c>
      <c r="Q202">
        <v>1</v>
      </c>
      <c r="X202">
        <v>0.35</v>
      </c>
      <c r="Y202">
        <v>2.44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3</v>
      </c>
      <c r="AG202">
        <v>0.35</v>
      </c>
      <c r="AH202">
        <v>2</v>
      </c>
      <c r="AI202">
        <v>33622083</v>
      </c>
      <c r="AJ202">
        <v>202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>
      <c r="A203">
        <f>ROW(Source!A604)</f>
        <v>604</v>
      </c>
      <c r="B203">
        <v>33622090</v>
      </c>
      <c r="C203">
        <v>33622078</v>
      </c>
      <c r="D203">
        <v>29164349</v>
      </c>
      <c r="E203">
        <v>1</v>
      </c>
      <c r="F203">
        <v>1</v>
      </c>
      <c r="G203">
        <v>1</v>
      </c>
      <c r="H203">
        <v>3</v>
      </c>
      <c r="I203" t="s">
        <v>26</v>
      </c>
      <c r="J203" t="s">
        <v>29</v>
      </c>
      <c r="K203" t="s">
        <v>27</v>
      </c>
      <c r="L203">
        <v>1348</v>
      </c>
      <c r="N203">
        <v>1009</v>
      </c>
      <c r="O203" t="s">
        <v>28</v>
      </c>
      <c r="P203" t="s">
        <v>28</v>
      </c>
      <c r="Q203">
        <v>1000</v>
      </c>
      <c r="X203">
        <v>3.38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s">
        <v>3</v>
      </c>
      <c r="AG203">
        <v>3.38</v>
      </c>
      <c r="AH203">
        <v>2</v>
      </c>
      <c r="AI203">
        <v>33622084</v>
      </c>
      <c r="AJ203">
        <v>203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>
      <c r="A204">
        <f>ROW(Source!A606)</f>
        <v>606</v>
      </c>
      <c r="B204">
        <v>33639535</v>
      </c>
      <c r="C204">
        <v>33639533</v>
      </c>
      <c r="D204">
        <v>18406804</v>
      </c>
      <c r="E204">
        <v>1</v>
      </c>
      <c r="F204">
        <v>1</v>
      </c>
      <c r="G204">
        <v>1</v>
      </c>
      <c r="H204">
        <v>1</v>
      </c>
      <c r="I204" t="s">
        <v>577</v>
      </c>
      <c r="J204" t="s">
        <v>3</v>
      </c>
      <c r="K204" t="s">
        <v>578</v>
      </c>
      <c r="L204">
        <v>1369</v>
      </c>
      <c r="N204">
        <v>1013</v>
      </c>
      <c r="O204" t="s">
        <v>579</v>
      </c>
      <c r="P204" t="s">
        <v>579</v>
      </c>
      <c r="Q204">
        <v>1</v>
      </c>
      <c r="X204">
        <v>22.82</v>
      </c>
      <c r="Y204">
        <v>0</v>
      </c>
      <c r="Z204">
        <v>0</v>
      </c>
      <c r="AA204">
        <v>0</v>
      </c>
      <c r="AB204">
        <v>221.76</v>
      </c>
      <c r="AC204">
        <v>0</v>
      </c>
      <c r="AD204">
        <v>1</v>
      </c>
      <c r="AE204">
        <v>1</v>
      </c>
      <c r="AF204" t="s">
        <v>3</v>
      </c>
      <c r="AG204">
        <v>22.82</v>
      </c>
      <c r="AH204">
        <v>2</v>
      </c>
      <c r="AI204">
        <v>33639534</v>
      </c>
      <c r="AJ204">
        <v>204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>
        <f>ROW(Source!A706)</f>
        <v>706</v>
      </c>
      <c r="B205">
        <v>36172223</v>
      </c>
      <c r="C205">
        <v>36172222</v>
      </c>
      <c r="D205">
        <v>18406804</v>
      </c>
      <c r="E205">
        <v>1</v>
      </c>
      <c r="F205">
        <v>1</v>
      </c>
      <c r="G205">
        <v>1</v>
      </c>
      <c r="H205">
        <v>1</v>
      </c>
      <c r="I205" t="s">
        <v>577</v>
      </c>
      <c r="J205" t="s">
        <v>3</v>
      </c>
      <c r="K205" t="s">
        <v>578</v>
      </c>
      <c r="L205">
        <v>1369</v>
      </c>
      <c r="N205">
        <v>1013</v>
      </c>
      <c r="O205" t="s">
        <v>579</v>
      </c>
      <c r="P205" t="s">
        <v>579</v>
      </c>
      <c r="Q205">
        <v>1</v>
      </c>
      <c r="X205">
        <v>7.67</v>
      </c>
      <c r="Y205">
        <v>0</v>
      </c>
      <c r="Z205">
        <v>0</v>
      </c>
      <c r="AA205">
        <v>0</v>
      </c>
      <c r="AB205">
        <v>221.76</v>
      </c>
      <c r="AC205">
        <v>0</v>
      </c>
      <c r="AD205">
        <v>1</v>
      </c>
      <c r="AE205">
        <v>1</v>
      </c>
      <c r="AF205" t="s">
        <v>3</v>
      </c>
      <c r="AG205">
        <v>7.67</v>
      </c>
      <c r="AH205">
        <v>2</v>
      </c>
      <c r="AI205">
        <v>36172223</v>
      </c>
      <c r="AJ205">
        <v>205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>
      <c r="A206">
        <f>ROW(Source!A706)</f>
        <v>706</v>
      </c>
      <c r="B206">
        <v>36172224</v>
      </c>
      <c r="C206">
        <v>36172222</v>
      </c>
      <c r="D206">
        <v>29164349</v>
      </c>
      <c r="E206">
        <v>1</v>
      </c>
      <c r="F206">
        <v>1</v>
      </c>
      <c r="G206">
        <v>1</v>
      </c>
      <c r="H206">
        <v>3</v>
      </c>
      <c r="I206" t="s">
        <v>26</v>
      </c>
      <c r="J206" t="s">
        <v>29</v>
      </c>
      <c r="K206" t="s">
        <v>27</v>
      </c>
      <c r="L206">
        <v>1348</v>
      </c>
      <c r="N206">
        <v>1009</v>
      </c>
      <c r="O206" t="s">
        <v>28</v>
      </c>
      <c r="P206" t="s">
        <v>28</v>
      </c>
      <c r="Q206">
        <v>1000</v>
      </c>
      <c r="X206">
        <v>0.7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s">
        <v>3</v>
      </c>
      <c r="AG206">
        <v>0.7</v>
      </c>
      <c r="AH206">
        <v>2</v>
      </c>
      <c r="AI206">
        <v>36172224</v>
      </c>
      <c r="AJ206">
        <v>206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>
      <c r="A207">
        <f>ROW(Source!A708)</f>
        <v>708</v>
      </c>
      <c r="B207">
        <v>36313870</v>
      </c>
      <c r="C207">
        <v>36313869</v>
      </c>
      <c r="D207">
        <v>18406804</v>
      </c>
      <c r="E207">
        <v>1</v>
      </c>
      <c r="F207">
        <v>1</v>
      </c>
      <c r="G207">
        <v>1</v>
      </c>
      <c r="H207">
        <v>1</v>
      </c>
      <c r="I207" t="s">
        <v>577</v>
      </c>
      <c r="J207" t="s">
        <v>3</v>
      </c>
      <c r="K207" t="s">
        <v>578</v>
      </c>
      <c r="L207">
        <v>1369</v>
      </c>
      <c r="N207">
        <v>1013</v>
      </c>
      <c r="O207" t="s">
        <v>579</v>
      </c>
      <c r="P207" t="s">
        <v>579</v>
      </c>
      <c r="Q207">
        <v>1</v>
      </c>
      <c r="X207">
        <v>30.53</v>
      </c>
      <c r="Y207">
        <v>0</v>
      </c>
      <c r="Z207">
        <v>0</v>
      </c>
      <c r="AA207">
        <v>0</v>
      </c>
      <c r="AB207">
        <v>221.76</v>
      </c>
      <c r="AC207">
        <v>0</v>
      </c>
      <c r="AD207">
        <v>1</v>
      </c>
      <c r="AE207">
        <v>1</v>
      </c>
      <c r="AF207" t="s">
        <v>3</v>
      </c>
      <c r="AG207">
        <v>30.53</v>
      </c>
      <c r="AH207">
        <v>2</v>
      </c>
      <c r="AI207">
        <v>36313870</v>
      </c>
      <c r="AJ207">
        <v>207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>
      <c r="A208">
        <f>ROW(Source!A708)</f>
        <v>708</v>
      </c>
      <c r="B208">
        <v>36313871</v>
      </c>
      <c r="C208">
        <v>36313869</v>
      </c>
      <c r="D208">
        <v>121548</v>
      </c>
      <c r="E208">
        <v>1</v>
      </c>
      <c r="F208">
        <v>1</v>
      </c>
      <c r="G208">
        <v>1</v>
      </c>
      <c r="H208">
        <v>1</v>
      </c>
      <c r="I208" t="s">
        <v>30</v>
      </c>
      <c r="J208" t="s">
        <v>3</v>
      </c>
      <c r="K208" t="s">
        <v>580</v>
      </c>
      <c r="L208">
        <v>608254</v>
      </c>
      <c r="N208">
        <v>1013</v>
      </c>
      <c r="O208" t="s">
        <v>581</v>
      </c>
      <c r="P208" t="s">
        <v>581</v>
      </c>
      <c r="Q208">
        <v>1</v>
      </c>
      <c r="X208">
        <v>3.65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2</v>
      </c>
      <c r="AF208" t="s">
        <v>3</v>
      </c>
      <c r="AG208">
        <v>3.65</v>
      </c>
      <c r="AH208">
        <v>2</v>
      </c>
      <c r="AI208">
        <v>36313871</v>
      </c>
      <c r="AJ208">
        <v>208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>
      <c r="A209">
        <f>ROW(Source!A708)</f>
        <v>708</v>
      </c>
      <c r="B209">
        <v>36313872</v>
      </c>
      <c r="C209">
        <v>36313869</v>
      </c>
      <c r="D209">
        <v>29172556</v>
      </c>
      <c r="E209">
        <v>1</v>
      </c>
      <c r="F209">
        <v>1</v>
      </c>
      <c r="G209">
        <v>1</v>
      </c>
      <c r="H209">
        <v>2</v>
      </c>
      <c r="I209" t="s">
        <v>582</v>
      </c>
      <c r="J209" t="s">
        <v>597</v>
      </c>
      <c r="K209" t="s">
        <v>584</v>
      </c>
      <c r="L209">
        <v>1368</v>
      </c>
      <c r="N209">
        <v>1011</v>
      </c>
      <c r="O209" t="s">
        <v>585</v>
      </c>
      <c r="P209" t="s">
        <v>585</v>
      </c>
      <c r="Q209">
        <v>1</v>
      </c>
      <c r="X209">
        <v>3.65</v>
      </c>
      <c r="Y209">
        <v>0</v>
      </c>
      <c r="Z209">
        <v>31.26</v>
      </c>
      <c r="AA209">
        <v>13.5</v>
      </c>
      <c r="AB209">
        <v>0</v>
      </c>
      <c r="AC209">
        <v>0</v>
      </c>
      <c r="AD209">
        <v>1</v>
      </c>
      <c r="AE209">
        <v>0</v>
      </c>
      <c r="AF209" t="s">
        <v>3</v>
      </c>
      <c r="AG209">
        <v>3.65</v>
      </c>
      <c r="AH209">
        <v>2</v>
      </c>
      <c r="AI209">
        <v>36313872</v>
      </c>
      <c r="AJ209">
        <v>209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>
      <c r="A210">
        <f>ROW(Source!A709)</f>
        <v>709</v>
      </c>
      <c r="B210">
        <v>35799608</v>
      </c>
      <c r="C210">
        <v>35799607</v>
      </c>
      <c r="D210">
        <v>18406804</v>
      </c>
      <c r="E210">
        <v>1</v>
      </c>
      <c r="F210">
        <v>1</v>
      </c>
      <c r="G210">
        <v>1</v>
      </c>
      <c r="H210">
        <v>1</v>
      </c>
      <c r="I210" t="s">
        <v>577</v>
      </c>
      <c r="J210" t="s">
        <v>3</v>
      </c>
      <c r="K210" t="s">
        <v>578</v>
      </c>
      <c r="L210">
        <v>1369</v>
      </c>
      <c r="N210">
        <v>1013</v>
      </c>
      <c r="O210" t="s">
        <v>579</v>
      </c>
      <c r="P210" t="s">
        <v>579</v>
      </c>
      <c r="Q210">
        <v>1</v>
      </c>
      <c r="X210">
        <v>11.39</v>
      </c>
      <c r="Y210">
        <v>0</v>
      </c>
      <c r="Z210">
        <v>0</v>
      </c>
      <c r="AA210">
        <v>0</v>
      </c>
      <c r="AB210">
        <v>221.76</v>
      </c>
      <c r="AC210">
        <v>0</v>
      </c>
      <c r="AD210">
        <v>1</v>
      </c>
      <c r="AE210">
        <v>1</v>
      </c>
      <c r="AF210" t="s">
        <v>3</v>
      </c>
      <c r="AG210">
        <v>11.39</v>
      </c>
      <c r="AH210">
        <v>2</v>
      </c>
      <c r="AI210">
        <v>35799608</v>
      </c>
      <c r="AJ210">
        <v>210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>
      <c r="A211">
        <f>ROW(Source!A709)</f>
        <v>709</v>
      </c>
      <c r="B211">
        <v>35799609</v>
      </c>
      <c r="C211">
        <v>35799607</v>
      </c>
      <c r="D211">
        <v>121548</v>
      </c>
      <c r="E211">
        <v>1</v>
      </c>
      <c r="F211">
        <v>1</v>
      </c>
      <c r="G211">
        <v>1</v>
      </c>
      <c r="H211">
        <v>1</v>
      </c>
      <c r="I211" t="s">
        <v>30</v>
      </c>
      <c r="J211" t="s">
        <v>3</v>
      </c>
      <c r="K211" t="s">
        <v>580</v>
      </c>
      <c r="L211">
        <v>608254</v>
      </c>
      <c r="N211">
        <v>1013</v>
      </c>
      <c r="O211" t="s">
        <v>581</v>
      </c>
      <c r="P211" t="s">
        <v>581</v>
      </c>
      <c r="Q211">
        <v>1</v>
      </c>
      <c r="X211">
        <v>0.13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2</v>
      </c>
      <c r="AF211" t="s">
        <v>3</v>
      </c>
      <c r="AG211">
        <v>0.13</v>
      </c>
      <c r="AH211">
        <v>2</v>
      </c>
      <c r="AI211">
        <v>35799609</v>
      </c>
      <c r="AJ211">
        <v>211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>
      <c r="A212">
        <f>ROW(Source!A709)</f>
        <v>709</v>
      </c>
      <c r="B212">
        <v>35799610</v>
      </c>
      <c r="C212">
        <v>35799607</v>
      </c>
      <c r="D212">
        <v>29172556</v>
      </c>
      <c r="E212">
        <v>1</v>
      </c>
      <c r="F212">
        <v>1</v>
      </c>
      <c r="G212">
        <v>1</v>
      </c>
      <c r="H212">
        <v>2</v>
      </c>
      <c r="I212" t="s">
        <v>582</v>
      </c>
      <c r="J212" t="s">
        <v>583</v>
      </c>
      <c r="K212" t="s">
        <v>584</v>
      </c>
      <c r="L212">
        <v>1368</v>
      </c>
      <c r="N212">
        <v>1011</v>
      </c>
      <c r="O212" t="s">
        <v>585</v>
      </c>
      <c r="P212" t="s">
        <v>585</v>
      </c>
      <c r="Q212">
        <v>1</v>
      </c>
      <c r="X212">
        <v>0.13</v>
      </c>
      <c r="Y212">
        <v>0</v>
      </c>
      <c r="Z212">
        <v>31.26</v>
      </c>
      <c r="AA212">
        <v>13.5</v>
      </c>
      <c r="AB212">
        <v>0</v>
      </c>
      <c r="AC212">
        <v>0</v>
      </c>
      <c r="AD212">
        <v>1</v>
      </c>
      <c r="AE212">
        <v>0</v>
      </c>
      <c r="AF212" t="s">
        <v>3</v>
      </c>
      <c r="AG212">
        <v>0.13</v>
      </c>
      <c r="AH212">
        <v>2</v>
      </c>
      <c r="AI212">
        <v>35799610</v>
      </c>
      <c r="AJ212">
        <v>212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>
      <c r="A213">
        <f>ROW(Source!A709)</f>
        <v>709</v>
      </c>
      <c r="B213">
        <v>35799611</v>
      </c>
      <c r="C213">
        <v>35799607</v>
      </c>
      <c r="D213">
        <v>29164349</v>
      </c>
      <c r="E213">
        <v>1</v>
      </c>
      <c r="F213">
        <v>1</v>
      </c>
      <c r="G213">
        <v>1</v>
      </c>
      <c r="H213">
        <v>3</v>
      </c>
      <c r="I213" t="s">
        <v>26</v>
      </c>
      <c r="J213" t="s">
        <v>29</v>
      </c>
      <c r="K213" t="s">
        <v>27</v>
      </c>
      <c r="L213">
        <v>1348</v>
      </c>
      <c r="N213">
        <v>1009</v>
      </c>
      <c r="O213" t="s">
        <v>28</v>
      </c>
      <c r="P213" t="s">
        <v>28</v>
      </c>
      <c r="Q213">
        <v>1000</v>
      </c>
      <c r="X213">
        <v>0.47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s">
        <v>3</v>
      </c>
      <c r="AG213">
        <v>0.47</v>
      </c>
      <c r="AH213">
        <v>2</v>
      </c>
      <c r="AI213">
        <v>35799611</v>
      </c>
      <c r="AJ213">
        <v>213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>
      <c r="A214">
        <f>ROW(Source!A711)</f>
        <v>711</v>
      </c>
      <c r="B214">
        <v>35799615</v>
      </c>
      <c r="C214">
        <v>35799614</v>
      </c>
      <c r="D214">
        <v>18408066</v>
      </c>
      <c r="E214">
        <v>1</v>
      </c>
      <c r="F214">
        <v>1</v>
      </c>
      <c r="G214">
        <v>1</v>
      </c>
      <c r="H214">
        <v>1</v>
      </c>
      <c r="I214" t="s">
        <v>598</v>
      </c>
      <c r="J214" t="s">
        <v>3</v>
      </c>
      <c r="K214" t="s">
        <v>599</v>
      </c>
      <c r="L214">
        <v>1369</v>
      </c>
      <c r="N214">
        <v>1013</v>
      </c>
      <c r="O214" t="s">
        <v>579</v>
      </c>
      <c r="P214" t="s">
        <v>579</v>
      </c>
      <c r="Q214">
        <v>1</v>
      </c>
      <c r="X214">
        <v>179.3</v>
      </c>
      <c r="Y214">
        <v>0</v>
      </c>
      <c r="Z214">
        <v>0</v>
      </c>
      <c r="AA214">
        <v>0</v>
      </c>
      <c r="AB214">
        <v>228.01</v>
      </c>
      <c r="AC214">
        <v>0</v>
      </c>
      <c r="AD214">
        <v>1</v>
      </c>
      <c r="AE214">
        <v>1</v>
      </c>
      <c r="AF214" t="s">
        <v>3</v>
      </c>
      <c r="AG214">
        <v>179.3</v>
      </c>
      <c r="AH214">
        <v>2</v>
      </c>
      <c r="AI214">
        <v>35799615</v>
      </c>
      <c r="AJ214">
        <v>214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>
        <f>ROW(Source!A711)</f>
        <v>711</v>
      </c>
      <c r="B215">
        <v>35799616</v>
      </c>
      <c r="C215">
        <v>35799614</v>
      </c>
      <c r="D215">
        <v>121548</v>
      </c>
      <c r="E215">
        <v>1</v>
      </c>
      <c r="F215">
        <v>1</v>
      </c>
      <c r="G215">
        <v>1</v>
      </c>
      <c r="H215">
        <v>1</v>
      </c>
      <c r="I215" t="s">
        <v>30</v>
      </c>
      <c r="J215" t="s">
        <v>3</v>
      </c>
      <c r="K215" t="s">
        <v>580</v>
      </c>
      <c r="L215">
        <v>608254</v>
      </c>
      <c r="N215">
        <v>1013</v>
      </c>
      <c r="O215" t="s">
        <v>581</v>
      </c>
      <c r="P215" t="s">
        <v>581</v>
      </c>
      <c r="Q215">
        <v>1</v>
      </c>
      <c r="X215">
        <v>3.97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2</v>
      </c>
      <c r="AF215" t="s">
        <v>3</v>
      </c>
      <c r="AG215">
        <v>3.97</v>
      </c>
      <c r="AH215">
        <v>2</v>
      </c>
      <c r="AI215">
        <v>35799616</v>
      </c>
      <c r="AJ215">
        <v>215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>
      <c r="A216">
        <f>ROW(Source!A711)</f>
        <v>711</v>
      </c>
      <c r="B216">
        <v>35799617</v>
      </c>
      <c r="C216">
        <v>35799614</v>
      </c>
      <c r="D216">
        <v>29172710</v>
      </c>
      <c r="E216">
        <v>1</v>
      </c>
      <c r="F216">
        <v>1</v>
      </c>
      <c r="G216">
        <v>1</v>
      </c>
      <c r="H216">
        <v>2</v>
      </c>
      <c r="I216" t="s">
        <v>600</v>
      </c>
      <c r="J216" t="s">
        <v>601</v>
      </c>
      <c r="K216" t="s">
        <v>602</v>
      </c>
      <c r="L216">
        <v>1368</v>
      </c>
      <c r="N216">
        <v>1011</v>
      </c>
      <c r="O216" t="s">
        <v>585</v>
      </c>
      <c r="P216" t="s">
        <v>585</v>
      </c>
      <c r="Q216">
        <v>1</v>
      </c>
      <c r="X216">
        <v>3.97</v>
      </c>
      <c r="Y216">
        <v>0</v>
      </c>
      <c r="Z216">
        <v>46.56</v>
      </c>
      <c r="AA216">
        <v>10.06</v>
      </c>
      <c r="AB216">
        <v>0</v>
      </c>
      <c r="AC216">
        <v>0</v>
      </c>
      <c r="AD216">
        <v>1</v>
      </c>
      <c r="AE216">
        <v>0</v>
      </c>
      <c r="AF216" t="s">
        <v>3</v>
      </c>
      <c r="AG216">
        <v>3.97</v>
      </c>
      <c r="AH216">
        <v>2</v>
      </c>
      <c r="AI216">
        <v>35799617</v>
      </c>
      <c r="AJ216">
        <v>216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>
      <c r="A217">
        <f>ROW(Source!A711)</f>
        <v>711</v>
      </c>
      <c r="B217">
        <v>35799618</v>
      </c>
      <c r="C217">
        <v>35799614</v>
      </c>
      <c r="D217">
        <v>29174533</v>
      </c>
      <c r="E217">
        <v>1</v>
      </c>
      <c r="F217">
        <v>1</v>
      </c>
      <c r="G217">
        <v>1</v>
      </c>
      <c r="H217">
        <v>2</v>
      </c>
      <c r="I217" t="s">
        <v>603</v>
      </c>
      <c r="J217" t="s">
        <v>604</v>
      </c>
      <c r="K217" t="s">
        <v>605</v>
      </c>
      <c r="L217">
        <v>1368</v>
      </c>
      <c r="N217">
        <v>1011</v>
      </c>
      <c r="O217" t="s">
        <v>585</v>
      </c>
      <c r="P217" t="s">
        <v>585</v>
      </c>
      <c r="Q217">
        <v>1</v>
      </c>
      <c r="X217">
        <v>7.93</v>
      </c>
      <c r="Y217">
        <v>0</v>
      </c>
      <c r="Z217">
        <v>1.53</v>
      </c>
      <c r="AA217">
        <v>0</v>
      </c>
      <c r="AB217">
        <v>0</v>
      </c>
      <c r="AC217">
        <v>0</v>
      </c>
      <c r="AD217">
        <v>1</v>
      </c>
      <c r="AE217">
        <v>0</v>
      </c>
      <c r="AF217" t="s">
        <v>3</v>
      </c>
      <c r="AG217">
        <v>7.93</v>
      </c>
      <c r="AH217">
        <v>2</v>
      </c>
      <c r="AI217">
        <v>35799618</v>
      </c>
      <c r="AJ217">
        <v>217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>
      <c r="A218">
        <f>ROW(Source!A711)</f>
        <v>711</v>
      </c>
      <c r="B218">
        <v>35799619</v>
      </c>
      <c r="C218">
        <v>35799614</v>
      </c>
      <c r="D218">
        <v>29164349</v>
      </c>
      <c r="E218">
        <v>1</v>
      </c>
      <c r="F218">
        <v>1</v>
      </c>
      <c r="G218">
        <v>1</v>
      </c>
      <c r="H218">
        <v>3</v>
      </c>
      <c r="I218" t="s">
        <v>26</v>
      </c>
      <c r="J218" t="s">
        <v>29</v>
      </c>
      <c r="K218" t="s">
        <v>27</v>
      </c>
      <c r="L218">
        <v>1348</v>
      </c>
      <c r="N218">
        <v>1009</v>
      </c>
      <c r="O218" t="s">
        <v>28</v>
      </c>
      <c r="P218" t="s">
        <v>28</v>
      </c>
      <c r="Q218">
        <v>1000</v>
      </c>
      <c r="X218">
        <v>10.5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s">
        <v>3</v>
      </c>
      <c r="AG218">
        <v>10.5</v>
      </c>
      <c r="AH218">
        <v>2</v>
      </c>
      <c r="AI218">
        <v>35799619</v>
      </c>
      <c r="AJ218">
        <v>218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>
      <c r="A219">
        <f>ROW(Source!A713)</f>
        <v>713</v>
      </c>
      <c r="B219">
        <v>35799621</v>
      </c>
      <c r="C219">
        <v>35799613</v>
      </c>
      <c r="D219">
        <v>18406804</v>
      </c>
      <c r="E219">
        <v>1</v>
      </c>
      <c r="F219">
        <v>1</v>
      </c>
      <c r="G219">
        <v>1</v>
      </c>
      <c r="H219">
        <v>1</v>
      </c>
      <c r="I219" t="s">
        <v>577</v>
      </c>
      <c r="J219" t="s">
        <v>3</v>
      </c>
      <c r="K219" t="s">
        <v>578</v>
      </c>
      <c r="L219">
        <v>1369</v>
      </c>
      <c r="N219">
        <v>1013</v>
      </c>
      <c r="O219" t="s">
        <v>579</v>
      </c>
      <c r="P219" t="s">
        <v>579</v>
      </c>
      <c r="Q219">
        <v>1</v>
      </c>
      <c r="X219">
        <v>3.77</v>
      </c>
      <c r="Y219">
        <v>0</v>
      </c>
      <c r="Z219">
        <v>0</v>
      </c>
      <c r="AA219">
        <v>0</v>
      </c>
      <c r="AB219">
        <v>221.76</v>
      </c>
      <c r="AC219">
        <v>0</v>
      </c>
      <c r="AD219">
        <v>1</v>
      </c>
      <c r="AE219">
        <v>1</v>
      </c>
      <c r="AF219" t="s">
        <v>3</v>
      </c>
      <c r="AG219">
        <v>3.77</v>
      </c>
      <c r="AH219">
        <v>2</v>
      </c>
      <c r="AI219">
        <v>35799621</v>
      </c>
      <c r="AJ219">
        <v>219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>
      <c r="A220">
        <f>ROW(Source!A713)</f>
        <v>713</v>
      </c>
      <c r="B220">
        <v>35799622</v>
      </c>
      <c r="C220">
        <v>35799613</v>
      </c>
      <c r="D220">
        <v>29164349</v>
      </c>
      <c r="E220">
        <v>1</v>
      </c>
      <c r="F220">
        <v>1</v>
      </c>
      <c r="G220">
        <v>1</v>
      </c>
      <c r="H220">
        <v>3</v>
      </c>
      <c r="I220" t="s">
        <v>26</v>
      </c>
      <c r="J220" t="s">
        <v>29</v>
      </c>
      <c r="K220" t="s">
        <v>27</v>
      </c>
      <c r="L220">
        <v>1348</v>
      </c>
      <c r="N220">
        <v>1009</v>
      </c>
      <c r="O220" t="s">
        <v>28</v>
      </c>
      <c r="P220" t="s">
        <v>28</v>
      </c>
      <c r="Q220">
        <v>1000</v>
      </c>
      <c r="X220">
        <v>0.11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s">
        <v>3</v>
      </c>
      <c r="AG220">
        <v>0.11</v>
      </c>
      <c r="AH220">
        <v>2</v>
      </c>
      <c r="AI220">
        <v>35799622</v>
      </c>
      <c r="AJ220">
        <v>220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>
      <c r="A221">
        <f>ROW(Source!A715)</f>
        <v>715</v>
      </c>
      <c r="B221">
        <v>35799625</v>
      </c>
      <c r="C221">
        <v>35799624</v>
      </c>
      <c r="D221">
        <v>18406804</v>
      </c>
      <c r="E221">
        <v>1</v>
      </c>
      <c r="F221">
        <v>1</v>
      </c>
      <c r="G221">
        <v>1</v>
      </c>
      <c r="H221">
        <v>1</v>
      </c>
      <c r="I221" t="s">
        <v>577</v>
      </c>
      <c r="J221" t="s">
        <v>3</v>
      </c>
      <c r="K221" t="s">
        <v>578</v>
      </c>
      <c r="L221">
        <v>1369</v>
      </c>
      <c r="N221">
        <v>1013</v>
      </c>
      <c r="O221" t="s">
        <v>579</v>
      </c>
      <c r="P221" t="s">
        <v>579</v>
      </c>
      <c r="Q221">
        <v>1</v>
      </c>
      <c r="X221">
        <v>5.84</v>
      </c>
      <c r="Y221">
        <v>0</v>
      </c>
      <c r="Z221">
        <v>0</v>
      </c>
      <c r="AA221">
        <v>0</v>
      </c>
      <c r="AB221">
        <v>221.76</v>
      </c>
      <c r="AC221">
        <v>0</v>
      </c>
      <c r="AD221">
        <v>1</v>
      </c>
      <c r="AE221">
        <v>1</v>
      </c>
      <c r="AF221" t="s">
        <v>3</v>
      </c>
      <c r="AG221">
        <v>5.84</v>
      </c>
      <c r="AH221">
        <v>2</v>
      </c>
      <c r="AI221">
        <v>35799625</v>
      </c>
      <c r="AJ221">
        <v>221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>
        <f>ROW(Source!A716)</f>
        <v>716</v>
      </c>
      <c r="B222">
        <v>35799755</v>
      </c>
      <c r="C222">
        <v>35799751</v>
      </c>
      <c r="D222">
        <v>18408066</v>
      </c>
      <c r="E222">
        <v>1</v>
      </c>
      <c r="F222">
        <v>1</v>
      </c>
      <c r="G222">
        <v>1</v>
      </c>
      <c r="H222">
        <v>1</v>
      </c>
      <c r="I222" t="s">
        <v>598</v>
      </c>
      <c r="J222" t="s">
        <v>3</v>
      </c>
      <c r="K222" t="s">
        <v>599</v>
      </c>
      <c r="L222">
        <v>1369</v>
      </c>
      <c r="N222">
        <v>1013</v>
      </c>
      <c r="O222" t="s">
        <v>579</v>
      </c>
      <c r="P222" t="s">
        <v>579</v>
      </c>
      <c r="Q222">
        <v>1</v>
      </c>
      <c r="X222">
        <v>17.89</v>
      </c>
      <c r="Y222">
        <v>0</v>
      </c>
      <c r="Z222">
        <v>0</v>
      </c>
      <c r="AA222">
        <v>0</v>
      </c>
      <c r="AB222">
        <v>228.01</v>
      </c>
      <c r="AC222">
        <v>0</v>
      </c>
      <c r="AD222">
        <v>1</v>
      </c>
      <c r="AE222">
        <v>1</v>
      </c>
      <c r="AF222" t="s">
        <v>3</v>
      </c>
      <c r="AG222">
        <v>17.89</v>
      </c>
      <c r="AH222">
        <v>2</v>
      </c>
      <c r="AI222">
        <v>35799752</v>
      </c>
      <c r="AJ222">
        <v>222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>
        <f>ROW(Source!A716)</f>
        <v>716</v>
      </c>
      <c r="B223">
        <v>35799756</v>
      </c>
      <c r="C223">
        <v>35799751</v>
      </c>
      <c r="D223">
        <v>121548</v>
      </c>
      <c r="E223">
        <v>1</v>
      </c>
      <c r="F223">
        <v>1</v>
      </c>
      <c r="G223">
        <v>1</v>
      </c>
      <c r="H223">
        <v>1</v>
      </c>
      <c r="I223" t="s">
        <v>30</v>
      </c>
      <c r="J223" t="s">
        <v>3</v>
      </c>
      <c r="K223" t="s">
        <v>580</v>
      </c>
      <c r="L223">
        <v>608254</v>
      </c>
      <c r="N223">
        <v>1013</v>
      </c>
      <c r="O223" t="s">
        <v>581</v>
      </c>
      <c r="P223" t="s">
        <v>581</v>
      </c>
      <c r="Q223">
        <v>1</v>
      </c>
      <c r="X223">
        <v>0.08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2</v>
      </c>
      <c r="AF223" t="s">
        <v>3</v>
      </c>
      <c r="AG223">
        <v>0.08</v>
      </c>
      <c r="AH223">
        <v>2</v>
      </c>
      <c r="AI223">
        <v>35799753</v>
      </c>
      <c r="AJ223">
        <v>223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>
      <c r="A224">
        <f>ROW(Source!A716)</f>
        <v>716</v>
      </c>
      <c r="B224">
        <v>35799757</v>
      </c>
      <c r="C224">
        <v>35799751</v>
      </c>
      <c r="D224">
        <v>29172556</v>
      </c>
      <c r="E224">
        <v>1</v>
      </c>
      <c r="F224">
        <v>1</v>
      </c>
      <c r="G224">
        <v>1</v>
      </c>
      <c r="H224">
        <v>2</v>
      </c>
      <c r="I224" t="s">
        <v>582</v>
      </c>
      <c r="J224" t="s">
        <v>583</v>
      </c>
      <c r="K224" t="s">
        <v>584</v>
      </c>
      <c r="L224">
        <v>1368</v>
      </c>
      <c r="N224">
        <v>1011</v>
      </c>
      <c r="O224" t="s">
        <v>585</v>
      </c>
      <c r="P224" t="s">
        <v>585</v>
      </c>
      <c r="Q224">
        <v>1</v>
      </c>
      <c r="X224">
        <v>0.08</v>
      </c>
      <c r="Y224">
        <v>0</v>
      </c>
      <c r="Z224">
        <v>31.26</v>
      </c>
      <c r="AA224">
        <v>13.5</v>
      </c>
      <c r="AB224">
        <v>0</v>
      </c>
      <c r="AC224">
        <v>0</v>
      </c>
      <c r="AD224">
        <v>1</v>
      </c>
      <c r="AE224">
        <v>0</v>
      </c>
      <c r="AF224" t="s">
        <v>3</v>
      </c>
      <c r="AG224">
        <v>0.08</v>
      </c>
      <c r="AH224">
        <v>2</v>
      </c>
      <c r="AI224">
        <v>35799754</v>
      </c>
      <c r="AJ224">
        <v>224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>
      <c r="A225">
        <f>ROW(Source!A717)</f>
        <v>717</v>
      </c>
      <c r="B225">
        <v>35802040</v>
      </c>
      <c r="C225">
        <v>35802039</v>
      </c>
      <c r="D225">
        <v>18406804</v>
      </c>
      <c r="E225">
        <v>1</v>
      </c>
      <c r="F225">
        <v>1</v>
      </c>
      <c r="G225">
        <v>1</v>
      </c>
      <c r="H225">
        <v>1</v>
      </c>
      <c r="I225" t="s">
        <v>577</v>
      </c>
      <c r="J225" t="s">
        <v>3</v>
      </c>
      <c r="K225" t="s">
        <v>578</v>
      </c>
      <c r="L225">
        <v>1369</v>
      </c>
      <c r="N225">
        <v>1013</v>
      </c>
      <c r="O225" t="s">
        <v>579</v>
      </c>
      <c r="P225" t="s">
        <v>579</v>
      </c>
      <c r="Q225">
        <v>1</v>
      </c>
      <c r="X225">
        <v>9.64</v>
      </c>
      <c r="Y225">
        <v>0</v>
      </c>
      <c r="Z225">
        <v>0</v>
      </c>
      <c r="AA225">
        <v>0</v>
      </c>
      <c r="AB225">
        <v>221.76</v>
      </c>
      <c r="AC225">
        <v>0</v>
      </c>
      <c r="AD225">
        <v>1</v>
      </c>
      <c r="AE225">
        <v>1</v>
      </c>
      <c r="AF225" t="s">
        <v>3</v>
      </c>
      <c r="AG225">
        <v>9.64</v>
      </c>
      <c r="AH225">
        <v>2</v>
      </c>
      <c r="AI225">
        <v>35802040</v>
      </c>
      <c r="AJ225">
        <v>225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>
      <c r="A226">
        <f>ROW(Source!A717)</f>
        <v>717</v>
      </c>
      <c r="B226">
        <v>35802041</v>
      </c>
      <c r="C226">
        <v>35802039</v>
      </c>
      <c r="D226">
        <v>121548</v>
      </c>
      <c r="E226">
        <v>1</v>
      </c>
      <c r="F226">
        <v>1</v>
      </c>
      <c r="G226">
        <v>1</v>
      </c>
      <c r="H226">
        <v>1</v>
      </c>
      <c r="I226" t="s">
        <v>30</v>
      </c>
      <c r="J226" t="s">
        <v>3</v>
      </c>
      <c r="K226" t="s">
        <v>580</v>
      </c>
      <c r="L226">
        <v>608254</v>
      </c>
      <c r="N226">
        <v>1013</v>
      </c>
      <c r="O226" t="s">
        <v>581</v>
      </c>
      <c r="P226" t="s">
        <v>581</v>
      </c>
      <c r="Q226">
        <v>1</v>
      </c>
      <c r="X226">
        <v>0.01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2</v>
      </c>
      <c r="AF226" t="s">
        <v>3</v>
      </c>
      <c r="AG226">
        <v>0.01</v>
      </c>
      <c r="AH226">
        <v>2</v>
      </c>
      <c r="AI226">
        <v>35802041</v>
      </c>
      <c r="AJ226">
        <v>226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>
      <c r="A227">
        <f>ROW(Source!A717)</f>
        <v>717</v>
      </c>
      <c r="B227">
        <v>35802042</v>
      </c>
      <c r="C227">
        <v>35802039</v>
      </c>
      <c r="D227">
        <v>29172556</v>
      </c>
      <c r="E227">
        <v>1</v>
      </c>
      <c r="F227">
        <v>1</v>
      </c>
      <c r="G227">
        <v>1</v>
      </c>
      <c r="H227">
        <v>2</v>
      </c>
      <c r="I227" t="s">
        <v>582</v>
      </c>
      <c r="J227" t="s">
        <v>583</v>
      </c>
      <c r="K227" t="s">
        <v>584</v>
      </c>
      <c r="L227">
        <v>1368</v>
      </c>
      <c r="N227">
        <v>1011</v>
      </c>
      <c r="O227" t="s">
        <v>585</v>
      </c>
      <c r="P227" t="s">
        <v>585</v>
      </c>
      <c r="Q227">
        <v>1</v>
      </c>
      <c r="X227">
        <v>0.01</v>
      </c>
      <c r="Y227">
        <v>0</v>
      </c>
      <c r="Z227">
        <v>31.26</v>
      </c>
      <c r="AA227">
        <v>13.5</v>
      </c>
      <c r="AB227">
        <v>0</v>
      </c>
      <c r="AC227">
        <v>0</v>
      </c>
      <c r="AD227">
        <v>1</v>
      </c>
      <c r="AE227">
        <v>0</v>
      </c>
      <c r="AF227" t="s">
        <v>3</v>
      </c>
      <c r="AG227">
        <v>0.01</v>
      </c>
      <c r="AH227">
        <v>2</v>
      </c>
      <c r="AI227">
        <v>35802042</v>
      </c>
      <c r="AJ227">
        <v>227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>
      <c r="A228">
        <f>ROW(Source!A718)</f>
        <v>718</v>
      </c>
      <c r="B228">
        <v>36314815</v>
      </c>
      <c r="C228">
        <v>36314814</v>
      </c>
      <c r="D228">
        <v>18408066</v>
      </c>
      <c r="E228">
        <v>1</v>
      </c>
      <c r="F228">
        <v>1</v>
      </c>
      <c r="G228">
        <v>1</v>
      </c>
      <c r="H228">
        <v>1</v>
      </c>
      <c r="I228" t="s">
        <v>598</v>
      </c>
      <c r="J228" t="s">
        <v>3</v>
      </c>
      <c r="K228" t="s">
        <v>599</v>
      </c>
      <c r="L228">
        <v>1369</v>
      </c>
      <c r="N228">
        <v>1013</v>
      </c>
      <c r="O228" t="s">
        <v>579</v>
      </c>
      <c r="P228" t="s">
        <v>579</v>
      </c>
      <c r="Q228">
        <v>1</v>
      </c>
      <c r="X228">
        <v>94.97</v>
      </c>
      <c r="Y228">
        <v>0</v>
      </c>
      <c r="Z228">
        <v>0</v>
      </c>
      <c r="AA228">
        <v>0</v>
      </c>
      <c r="AB228">
        <v>228.01</v>
      </c>
      <c r="AC228">
        <v>0</v>
      </c>
      <c r="AD228">
        <v>1</v>
      </c>
      <c r="AE228">
        <v>1</v>
      </c>
      <c r="AF228" t="s">
        <v>3</v>
      </c>
      <c r="AG228">
        <v>94.97</v>
      </c>
      <c r="AH228">
        <v>2</v>
      </c>
      <c r="AI228">
        <v>36314815</v>
      </c>
      <c r="AJ228">
        <v>228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>
      <c r="A229">
        <f>ROW(Source!A718)</f>
        <v>718</v>
      </c>
      <c r="B229">
        <v>36314816</v>
      </c>
      <c r="C229">
        <v>36314814</v>
      </c>
      <c r="D229">
        <v>29164349</v>
      </c>
      <c r="E229">
        <v>1</v>
      </c>
      <c r="F229">
        <v>1</v>
      </c>
      <c r="G229">
        <v>1</v>
      </c>
      <c r="H229">
        <v>3</v>
      </c>
      <c r="I229" t="s">
        <v>26</v>
      </c>
      <c r="J229" t="s">
        <v>162</v>
      </c>
      <c r="K229" t="s">
        <v>27</v>
      </c>
      <c r="L229">
        <v>1348</v>
      </c>
      <c r="N229">
        <v>1009</v>
      </c>
      <c r="O229" t="s">
        <v>28</v>
      </c>
      <c r="P229" t="s">
        <v>28</v>
      </c>
      <c r="Q229">
        <v>1000</v>
      </c>
      <c r="X229">
        <v>3.5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s">
        <v>3</v>
      </c>
      <c r="AG229">
        <v>3.5</v>
      </c>
      <c r="AH229">
        <v>2</v>
      </c>
      <c r="AI229">
        <v>36314816</v>
      </c>
      <c r="AJ229">
        <v>229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>
      <c r="A230">
        <f>ROW(Source!A725)</f>
        <v>725</v>
      </c>
      <c r="B230">
        <v>36172227</v>
      </c>
      <c r="C230">
        <v>36172226</v>
      </c>
      <c r="D230">
        <v>18407150</v>
      </c>
      <c r="E230">
        <v>1</v>
      </c>
      <c r="F230">
        <v>1</v>
      </c>
      <c r="G230">
        <v>1</v>
      </c>
      <c r="H230">
        <v>1</v>
      </c>
      <c r="I230" t="s">
        <v>595</v>
      </c>
      <c r="J230" t="s">
        <v>3</v>
      </c>
      <c r="K230" t="s">
        <v>596</v>
      </c>
      <c r="L230">
        <v>1369</v>
      </c>
      <c r="N230">
        <v>1013</v>
      </c>
      <c r="O230" t="s">
        <v>579</v>
      </c>
      <c r="P230" t="s">
        <v>579</v>
      </c>
      <c r="Q230">
        <v>1</v>
      </c>
      <c r="X230">
        <v>21.19</v>
      </c>
      <c r="Y230">
        <v>0</v>
      </c>
      <c r="Z230">
        <v>0</v>
      </c>
      <c r="AA230">
        <v>0</v>
      </c>
      <c r="AB230">
        <v>242.51</v>
      </c>
      <c r="AC230">
        <v>0</v>
      </c>
      <c r="AD230">
        <v>1</v>
      </c>
      <c r="AE230">
        <v>1</v>
      </c>
      <c r="AF230" t="s">
        <v>168</v>
      </c>
      <c r="AG230">
        <v>24.368500000000001</v>
      </c>
      <c r="AH230">
        <v>2</v>
      </c>
      <c r="AI230">
        <v>36172227</v>
      </c>
      <c r="AJ230">
        <v>230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>
      <c r="A231">
        <f>ROW(Source!A725)</f>
        <v>725</v>
      </c>
      <c r="B231">
        <v>36172228</v>
      </c>
      <c r="C231">
        <v>36172226</v>
      </c>
      <c r="D231">
        <v>121548</v>
      </c>
      <c r="E231">
        <v>1</v>
      </c>
      <c r="F231">
        <v>1</v>
      </c>
      <c r="G231">
        <v>1</v>
      </c>
      <c r="H231">
        <v>1</v>
      </c>
      <c r="I231" t="s">
        <v>30</v>
      </c>
      <c r="J231" t="s">
        <v>3</v>
      </c>
      <c r="K231" t="s">
        <v>580</v>
      </c>
      <c r="L231">
        <v>608254</v>
      </c>
      <c r="N231">
        <v>1013</v>
      </c>
      <c r="O231" t="s">
        <v>581</v>
      </c>
      <c r="P231" t="s">
        <v>581</v>
      </c>
      <c r="Q231">
        <v>1</v>
      </c>
      <c r="X231">
        <v>0.04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2</v>
      </c>
      <c r="AF231" t="s">
        <v>167</v>
      </c>
      <c r="AG231">
        <v>0.05</v>
      </c>
      <c r="AH231">
        <v>2</v>
      </c>
      <c r="AI231">
        <v>36172228</v>
      </c>
      <c r="AJ231">
        <v>231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>
      <c r="A232">
        <f>ROW(Source!A725)</f>
        <v>725</v>
      </c>
      <c r="B232">
        <v>36172229</v>
      </c>
      <c r="C232">
        <v>36172226</v>
      </c>
      <c r="D232">
        <v>29172556</v>
      </c>
      <c r="E232">
        <v>1</v>
      </c>
      <c r="F232">
        <v>1</v>
      </c>
      <c r="G232">
        <v>1</v>
      </c>
      <c r="H232">
        <v>2</v>
      </c>
      <c r="I232" t="s">
        <v>582</v>
      </c>
      <c r="J232" t="s">
        <v>583</v>
      </c>
      <c r="K232" t="s">
        <v>584</v>
      </c>
      <c r="L232">
        <v>1368</v>
      </c>
      <c r="N232">
        <v>1011</v>
      </c>
      <c r="O232" t="s">
        <v>585</v>
      </c>
      <c r="P232" t="s">
        <v>585</v>
      </c>
      <c r="Q232">
        <v>1</v>
      </c>
      <c r="X232">
        <v>0.04</v>
      </c>
      <c r="Y232">
        <v>0</v>
      </c>
      <c r="Z232">
        <v>31.26</v>
      </c>
      <c r="AA232">
        <v>13.5</v>
      </c>
      <c r="AB232">
        <v>0</v>
      </c>
      <c r="AC232">
        <v>0</v>
      </c>
      <c r="AD232">
        <v>1</v>
      </c>
      <c r="AE232">
        <v>0</v>
      </c>
      <c r="AF232" t="s">
        <v>167</v>
      </c>
      <c r="AG232">
        <v>0.05</v>
      </c>
      <c r="AH232">
        <v>2</v>
      </c>
      <c r="AI232">
        <v>36172229</v>
      </c>
      <c r="AJ232">
        <v>232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>
      <c r="A233">
        <f>ROW(Source!A725)</f>
        <v>725</v>
      </c>
      <c r="B233">
        <v>36172230</v>
      </c>
      <c r="C233">
        <v>36172226</v>
      </c>
      <c r="D233">
        <v>29174913</v>
      </c>
      <c r="E233">
        <v>1</v>
      </c>
      <c r="F233">
        <v>1</v>
      </c>
      <c r="G233">
        <v>1</v>
      </c>
      <c r="H233">
        <v>2</v>
      </c>
      <c r="I233" t="s">
        <v>606</v>
      </c>
      <c r="J233" t="s">
        <v>607</v>
      </c>
      <c r="K233" t="s">
        <v>608</v>
      </c>
      <c r="L233">
        <v>1368</v>
      </c>
      <c r="N233">
        <v>1011</v>
      </c>
      <c r="O233" t="s">
        <v>585</v>
      </c>
      <c r="P233" t="s">
        <v>585</v>
      </c>
      <c r="Q233">
        <v>1</v>
      </c>
      <c r="X233">
        <v>0.15</v>
      </c>
      <c r="Y233">
        <v>0</v>
      </c>
      <c r="Z233">
        <v>87.17</v>
      </c>
      <c r="AA233">
        <v>11.6</v>
      </c>
      <c r="AB233">
        <v>0</v>
      </c>
      <c r="AC233">
        <v>0</v>
      </c>
      <c r="AD233">
        <v>1</v>
      </c>
      <c r="AE233">
        <v>0</v>
      </c>
      <c r="AF233" t="s">
        <v>167</v>
      </c>
      <c r="AG233">
        <v>0.1875</v>
      </c>
      <c r="AH233">
        <v>2</v>
      </c>
      <c r="AI233">
        <v>36172230</v>
      </c>
      <c r="AJ233">
        <v>233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>
        <f>ROW(Source!A725)</f>
        <v>725</v>
      </c>
      <c r="B234">
        <v>36172231</v>
      </c>
      <c r="C234">
        <v>36172226</v>
      </c>
      <c r="D234">
        <v>29108696</v>
      </c>
      <c r="E234">
        <v>1</v>
      </c>
      <c r="F234">
        <v>1</v>
      </c>
      <c r="G234">
        <v>1</v>
      </c>
      <c r="H234">
        <v>3</v>
      </c>
      <c r="I234" t="s">
        <v>609</v>
      </c>
      <c r="J234" t="s">
        <v>610</v>
      </c>
      <c r="K234" t="s">
        <v>611</v>
      </c>
      <c r="L234">
        <v>1354</v>
      </c>
      <c r="N234">
        <v>1010</v>
      </c>
      <c r="O234" t="s">
        <v>238</v>
      </c>
      <c r="P234" t="s">
        <v>238</v>
      </c>
      <c r="Q234">
        <v>1</v>
      </c>
      <c r="X234">
        <v>56.6</v>
      </c>
      <c r="Y234">
        <v>67.209999999999994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 t="s">
        <v>3</v>
      </c>
      <c r="AG234">
        <v>56.6</v>
      </c>
      <c r="AH234">
        <v>2</v>
      </c>
      <c r="AI234">
        <v>36172231</v>
      </c>
      <c r="AJ234">
        <v>234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>
        <f>ROW(Source!A725)</f>
        <v>725</v>
      </c>
      <c r="B235">
        <v>36172232</v>
      </c>
      <c r="C235">
        <v>36172226</v>
      </c>
      <c r="D235">
        <v>29109717</v>
      </c>
      <c r="E235">
        <v>1</v>
      </c>
      <c r="F235">
        <v>1</v>
      </c>
      <c r="G235">
        <v>1</v>
      </c>
      <c r="H235">
        <v>3</v>
      </c>
      <c r="I235" t="s">
        <v>913</v>
      </c>
      <c r="J235" t="s">
        <v>914</v>
      </c>
      <c r="K235" t="s">
        <v>915</v>
      </c>
      <c r="L235">
        <v>1301</v>
      </c>
      <c r="N235">
        <v>1003</v>
      </c>
      <c r="O235" t="s">
        <v>174</v>
      </c>
      <c r="P235" t="s">
        <v>174</v>
      </c>
      <c r="Q235">
        <v>1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</v>
      </c>
      <c r="AD235">
        <v>0</v>
      </c>
      <c r="AE235">
        <v>0</v>
      </c>
      <c r="AF235" t="s">
        <v>3</v>
      </c>
      <c r="AG235">
        <v>0</v>
      </c>
      <c r="AH235">
        <v>3</v>
      </c>
      <c r="AI235">
        <v>-1</v>
      </c>
      <c r="AJ235" t="s">
        <v>3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>
        <f>ROW(Source!A725)</f>
        <v>725</v>
      </c>
      <c r="B236">
        <v>36172233</v>
      </c>
      <c r="C236">
        <v>36172226</v>
      </c>
      <c r="D236">
        <v>29115197</v>
      </c>
      <c r="E236">
        <v>1</v>
      </c>
      <c r="F236">
        <v>1</v>
      </c>
      <c r="G236">
        <v>1</v>
      </c>
      <c r="H236">
        <v>3</v>
      </c>
      <c r="I236" t="s">
        <v>612</v>
      </c>
      <c r="J236" t="s">
        <v>613</v>
      </c>
      <c r="K236" t="s">
        <v>614</v>
      </c>
      <c r="L236">
        <v>1354</v>
      </c>
      <c r="N236">
        <v>1010</v>
      </c>
      <c r="O236" t="s">
        <v>238</v>
      </c>
      <c r="P236" t="s">
        <v>238</v>
      </c>
      <c r="Q236">
        <v>1</v>
      </c>
      <c r="X236">
        <v>400</v>
      </c>
      <c r="Y236">
        <v>0.5</v>
      </c>
      <c r="Z236">
        <v>0</v>
      </c>
      <c r="AA236">
        <v>0</v>
      </c>
      <c r="AB236">
        <v>0</v>
      </c>
      <c r="AC236">
        <v>0</v>
      </c>
      <c r="AD236">
        <v>1</v>
      </c>
      <c r="AE236">
        <v>0</v>
      </c>
      <c r="AF236" t="s">
        <v>3</v>
      </c>
      <c r="AG236">
        <v>400</v>
      </c>
      <c r="AH236">
        <v>2</v>
      </c>
      <c r="AI236">
        <v>36172233</v>
      </c>
      <c r="AJ236">
        <v>236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>
        <f>ROW(Source!A727)</f>
        <v>727</v>
      </c>
      <c r="B237">
        <v>36172240</v>
      </c>
      <c r="C237">
        <v>36172239</v>
      </c>
      <c r="D237">
        <v>18413230</v>
      </c>
      <c r="E237">
        <v>1</v>
      </c>
      <c r="F237">
        <v>1</v>
      </c>
      <c r="G237">
        <v>1</v>
      </c>
      <c r="H237">
        <v>1</v>
      </c>
      <c r="I237" t="s">
        <v>615</v>
      </c>
      <c r="J237" t="s">
        <v>3</v>
      </c>
      <c r="K237" t="s">
        <v>616</v>
      </c>
      <c r="L237">
        <v>1369</v>
      </c>
      <c r="N237">
        <v>1013</v>
      </c>
      <c r="O237" t="s">
        <v>579</v>
      </c>
      <c r="P237" t="s">
        <v>579</v>
      </c>
      <c r="Q237">
        <v>1</v>
      </c>
      <c r="X237">
        <v>166.47</v>
      </c>
      <c r="Y237">
        <v>0</v>
      </c>
      <c r="Z237">
        <v>0</v>
      </c>
      <c r="AA237">
        <v>0</v>
      </c>
      <c r="AB237">
        <v>260.99</v>
      </c>
      <c r="AC237">
        <v>0</v>
      </c>
      <c r="AD237">
        <v>1</v>
      </c>
      <c r="AE237">
        <v>1</v>
      </c>
      <c r="AF237" t="s">
        <v>168</v>
      </c>
      <c r="AG237">
        <v>191.44049999999999</v>
      </c>
      <c r="AH237">
        <v>2</v>
      </c>
      <c r="AI237">
        <v>36172240</v>
      </c>
      <c r="AJ237">
        <v>237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>
      <c r="A238">
        <f>ROW(Source!A727)</f>
        <v>727</v>
      </c>
      <c r="B238">
        <v>36172241</v>
      </c>
      <c r="C238">
        <v>36172239</v>
      </c>
      <c r="D238">
        <v>121548</v>
      </c>
      <c r="E238">
        <v>1</v>
      </c>
      <c r="F238">
        <v>1</v>
      </c>
      <c r="G238">
        <v>1</v>
      </c>
      <c r="H238">
        <v>1</v>
      </c>
      <c r="I238" t="s">
        <v>30</v>
      </c>
      <c r="J238" t="s">
        <v>3</v>
      </c>
      <c r="K238" t="s">
        <v>580</v>
      </c>
      <c r="L238">
        <v>608254</v>
      </c>
      <c r="N238">
        <v>1013</v>
      </c>
      <c r="O238" t="s">
        <v>581</v>
      </c>
      <c r="P238" t="s">
        <v>581</v>
      </c>
      <c r="Q238">
        <v>1</v>
      </c>
      <c r="X238">
        <v>0.08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2</v>
      </c>
      <c r="AF238" t="s">
        <v>167</v>
      </c>
      <c r="AG238">
        <v>0.1</v>
      </c>
      <c r="AH238">
        <v>2</v>
      </c>
      <c r="AI238">
        <v>36172241</v>
      </c>
      <c r="AJ238">
        <v>238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>
      <c r="A239">
        <f>ROW(Source!A727)</f>
        <v>727</v>
      </c>
      <c r="B239">
        <v>36172242</v>
      </c>
      <c r="C239">
        <v>36172239</v>
      </c>
      <c r="D239">
        <v>29172556</v>
      </c>
      <c r="E239">
        <v>1</v>
      </c>
      <c r="F239">
        <v>1</v>
      </c>
      <c r="G239">
        <v>1</v>
      </c>
      <c r="H239">
        <v>2</v>
      </c>
      <c r="I239" t="s">
        <v>582</v>
      </c>
      <c r="J239" t="s">
        <v>583</v>
      </c>
      <c r="K239" t="s">
        <v>584</v>
      </c>
      <c r="L239">
        <v>1368</v>
      </c>
      <c r="N239">
        <v>1011</v>
      </c>
      <c r="O239" t="s">
        <v>585</v>
      </c>
      <c r="P239" t="s">
        <v>585</v>
      </c>
      <c r="Q239">
        <v>1</v>
      </c>
      <c r="X239">
        <v>0.08</v>
      </c>
      <c r="Y239">
        <v>0</v>
      </c>
      <c r="Z239">
        <v>31.26</v>
      </c>
      <c r="AA239">
        <v>13.5</v>
      </c>
      <c r="AB239">
        <v>0</v>
      </c>
      <c r="AC239">
        <v>0</v>
      </c>
      <c r="AD239">
        <v>1</v>
      </c>
      <c r="AE239">
        <v>0</v>
      </c>
      <c r="AF239" t="s">
        <v>167</v>
      </c>
      <c r="AG239">
        <v>0.1</v>
      </c>
      <c r="AH239">
        <v>2</v>
      </c>
      <c r="AI239">
        <v>36172242</v>
      </c>
      <c r="AJ239">
        <v>239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>
      <c r="A240">
        <f>ROW(Source!A727)</f>
        <v>727</v>
      </c>
      <c r="B240">
        <v>36172243</v>
      </c>
      <c r="C240">
        <v>36172239</v>
      </c>
      <c r="D240">
        <v>29174591</v>
      </c>
      <c r="E240">
        <v>1</v>
      </c>
      <c r="F240">
        <v>1</v>
      </c>
      <c r="G240">
        <v>1</v>
      </c>
      <c r="H240">
        <v>2</v>
      </c>
      <c r="I240" t="s">
        <v>617</v>
      </c>
      <c r="J240" t="s">
        <v>618</v>
      </c>
      <c r="K240" t="s">
        <v>619</v>
      </c>
      <c r="L240">
        <v>1368</v>
      </c>
      <c r="N240">
        <v>1011</v>
      </c>
      <c r="O240" t="s">
        <v>585</v>
      </c>
      <c r="P240" t="s">
        <v>585</v>
      </c>
      <c r="Q240">
        <v>1</v>
      </c>
      <c r="X240">
        <v>0.26</v>
      </c>
      <c r="Y240">
        <v>0</v>
      </c>
      <c r="Z240">
        <v>0.95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167</v>
      </c>
      <c r="AG240">
        <v>0.32500000000000001</v>
      </c>
      <c r="AH240">
        <v>2</v>
      </c>
      <c r="AI240">
        <v>36172243</v>
      </c>
      <c r="AJ240">
        <v>240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>
      <c r="A241">
        <f>ROW(Source!A727)</f>
        <v>727</v>
      </c>
      <c r="B241">
        <v>36172244</v>
      </c>
      <c r="C241">
        <v>36172239</v>
      </c>
      <c r="D241">
        <v>29174913</v>
      </c>
      <c r="E241">
        <v>1</v>
      </c>
      <c r="F241">
        <v>1</v>
      </c>
      <c r="G241">
        <v>1</v>
      </c>
      <c r="H241">
        <v>2</v>
      </c>
      <c r="I241" t="s">
        <v>606</v>
      </c>
      <c r="J241" t="s">
        <v>607</v>
      </c>
      <c r="K241" t="s">
        <v>608</v>
      </c>
      <c r="L241">
        <v>1368</v>
      </c>
      <c r="N241">
        <v>1011</v>
      </c>
      <c r="O241" t="s">
        <v>585</v>
      </c>
      <c r="P241" t="s">
        <v>585</v>
      </c>
      <c r="Q241">
        <v>1</v>
      </c>
      <c r="X241">
        <v>0.5</v>
      </c>
      <c r="Y241">
        <v>0</v>
      </c>
      <c r="Z241">
        <v>87.17</v>
      </c>
      <c r="AA241">
        <v>11.6</v>
      </c>
      <c r="AB241">
        <v>0</v>
      </c>
      <c r="AC241">
        <v>0</v>
      </c>
      <c r="AD241">
        <v>1</v>
      </c>
      <c r="AE241">
        <v>0</v>
      </c>
      <c r="AF241" t="s">
        <v>167</v>
      </c>
      <c r="AG241">
        <v>0.625</v>
      </c>
      <c r="AH241">
        <v>2</v>
      </c>
      <c r="AI241">
        <v>36172244</v>
      </c>
      <c r="AJ241">
        <v>241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>
      <c r="A242">
        <f>ROW(Source!A727)</f>
        <v>727</v>
      </c>
      <c r="B242">
        <v>36172245</v>
      </c>
      <c r="C242">
        <v>36172239</v>
      </c>
      <c r="D242">
        <v>29107800</v>
      </c>
      <c r="E242">
        <v>1</v>
      </c>
      <c r="F242">
        <v>1</v>
      </c>
      <c r="G242">
        <v>1</v>
      </c>
      <c r="H242">
        <v>3</v>
      </c>
      <c r="I242" t="s">
        <v>620</v>
      </c>
      <c r="J242" t="s">
        <v>621</v>
      </c>
      <c r="K242" t="s">
        <v>622</v>
      </c>
      <c r="L242">
        <v>1346</v>
      </c>
      <c r="N242">
        <v>1009</v>
      </c>
      <c r="O242" t="s">
        <v>191</v>
      </c>
      <c r="P242" t="s">
        <v>191</v>
      </c>
      <c r="Q242">
        <v>1</v>
      </c>
      <c r="X242">
        <v>0.2</v>
      </c>
      <c r="Y242">
        <v>1.81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3</v>
      </c>
      <c r="AG242">
        <v>0.2</v>
      </c>
      <c r="AH242">
        <v>2</v>
      </c>
      <c r="AI242">
        <v>36172245</v>
      </c>
      <c r="AJ242">
        <v>242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>
      <c r="A243">
        <f>ROW(Source!A727)</f>
        <v>727</v>
      </c>
      <c r="B243">
        <v>36172246</v>
      </c>
      <c r="C243">
        <v>36172239</v>
      </c>
      <c r="D243">
        <v>29109411</v>
      </c>
      <c r="E243">
        <v>1</v>
      </c>
      <c r="F243">
        <v>1</v>
      </c>
      <c r="G243">
        <v>1</v>
      </c>
      <c r="H243">
        <v>3</v>
      </c>
      <c r="I243" t="s">
        <v>623</v>
      </c>
      <c r="J243" t="s">
        <v>624</v>
      </c>
      <c r="K243" t="s">
        <v>625</v>
      </c>
      <c r="L243">
        <v>1346</v>
      </c>
      <c r="N243">
        <v>1009</v>
      </c>
      <c r="O243" t="s">
        <v>191</v>
      </c>
      <c r="P243" t="s">
        <v>191</v>
      </c>
      <c r="Q243">
        <v>1</v>
      </c>
      <c r="X243">
        <v>30</v>
      </c>
      <c r="Y243">
        <v>15.95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 t="s">
        <v>3</v>
      </c>
      <c r="AG243">
        <v>30</v>
      </c>
      <c r="AH243">
        <v>2</v>
      </c>
      <c r="AI243">
        <v>36172246</v>
      </c>
      <c r="AJ243">
        <v>243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>
      <c r="A244">
        <f>ROW(Source!A727)</f>
        <v>727</v>
      </c>
      <c r="B244">
        <v>36172247</v>
      </c>
      <c r="C244">
        <v>36172239</v>
      </c>
      <c r="D244">
        <v>29109535</v>
      </c>
      <c r="E244">
        <v>1</v>
      </c>
      <c r="F244">
        <v>1</v>
      </c>
      <c r="G244">
        <v>1</v>
      </c>
      <c r="H244">
        <v>3</v>
      </c>
      <c r="I244" t="s">
        <v>916</v>
      </c>
      <c r="J244" t="s">
        <v>917</v>
      </c>
      <c r="K244" t="s">
        <v>918</v>
      </c>
      <c r="L244">
        <v>1327</v>
      </c>
      <c r="N244">
        <v>1005</v>
      </c>
      <c r="O244" t="s">
        <v>184</v>
      </c>
      <c r="P244" t="s">
        <v>184</v>
      </c>
      <c r="Q244">
        <v>1</v>
      </c>
      <c r="X244">
        <v>105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s">
        <v>3</v>
      </c>
      <c r="AG244">
        <v>105</v>
      </c>
      <c r="AH244">
        <v>3</v>
      </c>
      <c r="AI244">
        <v>-1</v>
      </c>
      <c r="AJ244" t="s">
        <v>3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>
      <c r="A245">
        <f>ROW(Source!A727)</f>
        <v>727</v>
      </c>
      <c r="B245">
        <v>36172248</v>
      </c>
      <c r="C245">
        <v>36172239</v>
      </c>
      <c r="D245">
        <v>29109265</v>
      </c>
      <c r="E245">
        <v>1</v>
      </c>
      <c r="F245">
        <v>1</v>
      </c>
      <c r="G245">
        <v>1</v>
      </c>
      <c r="H245">
        <v>3</v>
      </c>
      <c r="I245" t="s">
        <v>369</v>
      </c>
      <c r="J245" t="s">
        <v>371</v>
      </c>
      <c r="K245" t="s">
        <v>370</v>
      </c>
      <c r="L245">
        <v>1348</v>
      </c>
      <c r="N245">
        <v>1009</v>
      </c>
      <c r="O245" t="s">
        <v>28</v>
      </c>
      <c r="P245" t="s">
        <v>28</v>
      </c>
      <c r="Q245">
        <v>1000</v>
      </c>
      <c r="X245">
        <v>8.8999999999999999E-3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s">
        <v>3</v>
      </c>
      <c r="AG245">
        <v>8.8999999999999999E-3</v>
      </c>
      <c r="AH245">
        <v>3</v>
      </c>
      <c r="AI245">
        <v>-1</v>
      </c>
      <c r="AJ245" t="s">
        <v>3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>
      <c r="A246">
        <f>ROW(Source!A730)</f>
        <v>730</v>
      </c>
      <c r="B246">
        <v>36172259</v>
      </c>
      <c r="C246">
        <v>36172258</v>
      </c>
      <c r="D246">
        <v>18407150</v>
      </c>
      <c r="E246">
        <v>1</v>
      </c>
      <c r="F246">
        <v>1</v>
      </c>
      <c r="G246">
        <v>1</v>
      </c>
      <c r="H246">
        <v>1</v>
      </c>
      <c r="I246" t="s">
        <v>595</v>
      </c>
      <c r="J246" t="s">
        <v>3</v>
      </c>
      <c r="K246" t="s">
        <v>596</v>
      </c>
      <c r="L246">
        <v>1369</v>
      </c>
      <c r="N246">
        <v>1013</v>
      </c>
      <c r="O246" t="s">
        <v>579</v>
      </c>
      <c r="P246" t="s">
        <v>579</v>
      </c>
      <c r="Q246">
        <v>1</v>
      </c>
      <c r="X246">
        <v>35.74</v>
      </c>
      <c r="Y246">
        <v>0</v>
      </c>
      <c r="Z246">
        <v>0</v>
      </c>
      <c r="AA246">
        <v>0</v>
      </c>
      <c r="AB246">
        <v>242.51</v>
      </c>
      <c r="AC246">
        <v>0</v>
      </c>
      <c r="AD246">
        <v>1</v>
      </c>
      <c r="AE246">
        <v>1</v>
      </c>
      <c r="AF246" t="s">
        <v>168</v>
      </c>
      <c r="AG246">
        <v>41.100999999999999</v>
      </c>
      <c r="AH246">
        <v>2</v>
      </c>
      <c r="AI246">
        <v>36172259</v>
      </c>
      <c r="AJ246">
        <v>244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>
      <c r="A247">
        <f>ROW(Source!A730)</f>
        <v>730</v>
      </c>
      <c r="B247">
        <v>36172260</v>
      </c>
      <c r="C247">
        <v>36172258</v>
      </c>
      <c r="D247">
        <v>121548</v>
      </c>
      <c r="E247">
        <v>1</v>
      </c>
      <c r="F247">
        <v>1</v>
      </c>
      <c r="G247">
        <v>1</v>
      </c>
      <c r="H247">
        <v>1</v>
      </c>
      <c r="I247" t="s">
        <v>30</v>
      </c>
      <c r="J247" t="s">
        <v>3</v>
      </c>
      <c r="K247" t="s">
        <v>580</v>
      </c>
      <c r="L247">
        <v>608254</v>
      </c>
      <c r="N247">
        <v>1013</v>
      </c>
      <c r="O247" t="s">
        <v>581</v>
      </c>
      <c r="P247" t="s">
        <v>581</v>
      </c>
      <c r="Q247">
        <v>1</v>
      </c>
      <c r="X247">
        <v>0.18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2</v>
      </c>
      <c r="AF247" t="s">
        <v>167</v>
      </c>
      <c r="AG247">
        <v>0.22499999999999998</v>
      </c>
      <c r="AH247">
        <v>2</v>
      </c>
      <c r="AI247">
        <v>36172260</v>
      </c>
      <c r="AJ247">
        <v>245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>
      <c r="A248">
        <f>ROW(Source!A730)</f>
        <v>730</v>
      </c>
      <c r="B248">
        <v>36172261</v>
      </c>
      <c r="C248">
        <v>36172258</v>
      </c>
      <c r="D248">
        <v>29172556</v>
      </c>
      <c r="E248">
        <v>1</v>
      </c>
      <c r="F248">
        <v>1</v>
      </c>
      <c r="G248">
        <v>1</v>
      </c>
      <c r="H248">
        <v>2</v>
      </c>
      <c r="I248" t="s">
        <v>582</v>
      </c>
      <c r="J248" t="s">
        <v>583</v>
      </c>
      <c r="K248" t="s">
        <v>584</v>
      </c>
      <c r="L248">
        <v>1368</v>
      </c>
      <c r="N248">
        <v>1011</v>
      </c>
      <c r="O248" t="s">
        <v>585</v>
      </c>
      <c r="P248" t="s">
        <v>585</v>
      </c>
      <c r="Q248">
        <v>1</v>
      </c>
      <c r="X248">
        <v>0.18</v>
      </c>
      <c r="Y248">
        <v>0</v>
      </c>
      <c r="Z248">
        <v>31.26</v>
      </c>
      <c r="AA248">
        <v>13.5</v>
      </c>
      <c r="AB248">
        <v>0</v>
      </c>
      <c r="AC248">
        <v>0</v>
      </c>
      <c r="AD248">
        <v>1</v>
      </c>
      <c r="AE248">
        <v>0</v>
      </c>
      <c r="AF248" t="s">
        <v>167</v>
      </c>
      <c r="AG248">
        <v>0.22499999999999998</v>
      </c>
      <c r="AH248">
        <v>2</v>
      </c>
      <c r="AI248">
        <v>36172261</v>
      </c>
      <c r="AJ248">
        <v>246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>
      <c r="A249">
        <f>ROW(Source!A730)</f>
        <v>730</v>
      </c>
      <c r="B249">
        <v>36172262</v>
      </c>
      <c r="C249">
        <v>36172258</v>
      </c>
      <c r="D249">
        <v>29174591</v>
      </c>
      <c r="E249">
        <v>1</v>
      </c>
      <c r="F249">
        <v>1</v>
      </c>
      <c r="G249">
        <v>1</v>
      </c>
      <c r="H249">
        <v>2</v>
      </c>
      <c r="I249" t="s">
        <v>617</v>
      </c>
      <c r="J249" t="s">
        <v>618</v>
      </c>
      <c r="K249" t="s">
        <v>619</v>
      </c>
      <c r="L249">
        <v>1368</v>
      </c>
      <c r="N249">
        <v>1011</v>
      </c>
      <c r="O249" t="s">
        <v>585</v>
      </c>
      <c r="P249" t="s">
        <v>585</v>
      </c>
      <c r="Q249">
        <v>1</v>
      </c>
      <c r="X249">
        <v>0.32</v>
      </c>
      <c r="Y249">
        <v>0</v>
      </c>
      <c r="Z249">
        <v>0.95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167</v>
      </c>
      <c r="AG249">
        <v>0.4</v>
      </c>
      <c r="AH249">
        <v>2</v>
      </c>
      <c r="AI249">
        <v>36172262</v>
      </c>
      <c r="AJ249">
        <v>247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>
        <f>ROW(Source!A730)</f>
        <v>730</v>
      </c>
      <c r="B250">
        <v>36172263</v>
      </c>
      <c r="C250">
        <v>36172258</v>
      </c>
      <c r="D250">
        <v>29174913</v>
      </c>
      <c r="E250">
        <v>1</v>
      </c>
      <c r="F250">
        <v>1</v>
      </c>
      <c r="G250">
        <v>1</v>
      </c>
      <c r="H250">
        <v>2</v>
      </c>
      <c r="I250" t="s">
        <v>606</v>
      </c>
      <c r="J250" t="s">
        <v>607</v>
      </c>
      <c r="K250" t="s">
        <v>608</v>
      </c>
      <c r="L250">
        <v>1368</v>
      </c>
      <c r="N250">
        <v>1011</v>
      </c>
      <c r="O250" t="s">
        <v>585</v>
      </c>
      <c r="P250" t="s">
        <v>585</v>
      </c>
      <c r="Q250">
        <v>1</v>
      </c>
      <c r="X250">
        <v>0.26</v>
      </c>
      <c r="Y250">
        <v>0</v>
      </c>
      <c r="Z250">
        <v>87.17</v>
      </c>
      <c r="AA250">
        <v>11.6</v>
      </c>
      <c r="AB250">
        <v>0</v>
      </c>
      <c r="AC250">
        <v>0</v>
      </c>
      <c r="AD250">
        <v>1</v>
      </c>
      <c r="AE250">
        <v>0</v>
      </c>
      <c r="AF250" t="s">
        <v>167</v>
      </c>
      <c r="AG250">
        <v>0.32500000000000001</v>
      </c>
      <c r="AH250">
        <v>2</v>
      </c>
      <c r="AI250">
        <v>36172263</v>
      </c>
      <c r="AJ250">
        <v>248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>
      <c r="A251">
        <f>ROW(Source!A730)</f>
        <v>730</v>
      </c>
      <c r="B251">
        <v>36172264</v>
      </c>
      <c r="C251">
        <v>36172258</v>
      </c>
      <c r="D251">
        <v>29109162</v>
      </c>
      <c r="E251">
        <v>1</v>
      </c>
      <c r="F251">
        <v>1</v>
      </c>
      <c r="G251">
        <v>1</v>
      </c>
      <c r="H251">
        <v>3</v>
      </c>
      <c r="I251" t="s">
        <v>626</v>
      </c>
      <c r="J251" t="s">
        <v>627</v>
      </c>
      <c r="K251" t="s">
        <v>628</v>
      </c>
      <c r="L251">
        <v>1327</v>
      </c>
      <c r="N251">
        <v>1005</v>
      </c>
      <c r="O251" t="s">
        <v>184</v>
      </c>
      <c r="P251" t="s">
        <v>184</v>
      </c>
      <c r="Q251">
        <v>1</v>
      </c>
      <c r="X251">
        <v>21</v>
      </c>
      <c r="Y251">
        <v>5.71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21</v>
      </c>
      <c r="AH251">
        <v>2</v>
      </c>
      <c r="AI251">
        <v>36172264</v>
      </c>
      <c r="AJ251">
        <v>249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>
      <c r="A252">
        <f>ROW(Source!A730)</f>
        <v>730</v>
      </c>
      <c r="B252">
        <v>36172265</v>
      </c>
      <c r="C252">
        <v>36172258</v>
      </c>
      <c r="D252">
        <v>29131086</v>
      </c>
      <c r="E252">
        <v>1</v>
      </c>
      <c r="F252">
        <v>1</v>
      </c>
      <c r="G252">
        <v>1</v>
      </c>
      <c r="H252">
        <v>3</v>
      </c>
      <c r="I252" t="s">
        <v>629</v>
      </c>
      <c r="J252" t="s">
        <v>630</v>
      </c>
      <c r="K252" t="s">
        <v>631</v>
      </c>
      <c r="L252">
        <v>1339</v>
      </c>
      <c r="N252">
        <v>1007</v>
      </c>
      <c r="O252" t="s">
        <v>591</v>
      </c>
      <c r="P252" t="s">
        <v>591</v>
      </c>
      <c r="Q252">
        <v>1</v>
      </c>
      <c r="X252">
        <v>0.82</v>
      </c>
      <c r="Y252">
        <v>1970.01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3</v>
      </c>
      <c r="AG252">
        <v>0.82</v>
      </c>
      <c r="AH252">
        <v>2</v>
      </c>
      <c r="AI252">
        <v>36172265</v>
      </c>
      <c r="AJ252">
        <v>250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>
      <c r="A253">
        <f>ROW(Source!A731)</f>
        <v>731</v>
      </c>
      <c r="B253">
        <v>36172267</v>
      </c>
      <c r="C253">
        <v>36172266</v>
      </c>
      <c r="D253">
        <v>18407150</v>
      </c>
      <c r="E253">
        <v>1</v>
      </c>
      <c r="F253">
        <v>1</v>
      </c>
      <c r="G253">
        <v>1</v>
      </c>
      <c r="H253">
        <v>1</v>
      </c>
      <c r="I253" t="s">
        <v>595</v>
      </c>
      <c r="J253" t="s">
        <v>3</v>
      </c>
      <c r="K253" t="s">
        <v>596</v>
      </c>
      <c r="L253">
        <v>1369</v>
      </c>
      <c r="N253">
        <v>1013</v>
      </c>
      <c r="O253" t="s">
        <v>579</v>
      </c>
      <c r="P253" t="s">
        <v>579</v>
      </c>
      <c r="Q253">
        <v>1</v>
      </c>
      <c r="X253">
        <v>60.72</v>
      </c>
      <c r="Y253">
        <v>0</v>
      </c>
      <c r="Z253">
        <v>0</v>
      </c>
      <c r="AA253">
        <v>0</v>
      </c>
      <c r="AB253">
        <v>242.51</v>
      </c>
      <c r="AC253">
        <v>0</v>
      </c>
      <c r="AD253">
        <v>1</v>
      </c>
      <c r="AE253">
        <v>1</v>
      </c>
      <c r="AF253" t="s">
        <v>168</v>
      </c>
      <c r="AG253">
        <v>69.827999999999989</v>
      </c>
      <c r="AH253">
        <v>2</v>
      </c>
      <c r="AI253">
        <v>36172267</v>
      </c>
      <c r="AJ253">
        <v>251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>
        <f>ROW(Source!A731)</f>
        <v>731</v>
      </c>
      <c r="B254">
        <v>36172268</v>
      </c>
      <c r="C254">
        <v>36172266</v>
      </c>
      <c r="D254">
        <v>121548</v>
      </c>
      <c r="E254">
        <v>1</v>
      </c>
      <c r="F254">
        <v>1</v>
      </c>
      <c r="G254">
        <v>1</v>
      </c>
      <c r="H254">
        <v>1</v>
      </c>
      <c r="I254" t="s">
        <v>30</v>
      </c>
      <c r="J254" t="s">
        <v>3</v>
      </c>
      <c r="K254" t="s">
        <v>580</v>
      </c>
      <c r="L254">
        <v>608254</v>
      </c>
      <c r="N254">
        <v>1013</v>
      </c>
      <c r="O254" t="s">
        <v>581</v>
      </c>
      <c r="P254" t="s">
        <v>581</v>
      </c>
      <c r="Q254">
        <v>1</v>
      </c>
      <c r="X254">
        <v>0.57999999999999996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2</v>
      </c>
      <c r="AF254" t="s">
        <v>167</v>
      </c>
      <c r="AG254">
        <v>0.72499999999999998</v>
      </c>
      <c r="AH254">
        <v>2</v>
      </c>
      <c r="AI254">
        <v>36172268</v>
      </c>
      <c r="AJ254">
        <v>252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>
      <c r="A255">
        <f>ROW(Source!A731)</f>
        <v>731</v>
      </c>
      <c r="B255">
        <v>36172269</v>
      </c>
      <c r="C255">
        <v>36172266</v>
      </c>
      <c r="D255">
        <v>29172556</v>
      </c>
      <c r="E255">
        <v>1</v>
      </c>
      <c r="F255">
        <v>1</v>
      </c>
      <c r="G255">
        <v>1</v>
      </c>
      <c r="H255">
        <v>2</v>
      </c>
      <c r="I255" t="s">
        <v>582</v>
      </c>
      <c r="J255" t="s">
        <v>583</v>
      </c>
      <c r="K255" t="s">
        <v>584</v>
      </c>
      <c r="L255">
        <v>1368</v>
      </c>
      <c r="N255">
        <v>1011</v>
      </c>
      <c r="O255" t="s">
        <v>585</v>
      </c>
      <c r="P255" t="s">
        <v>585</v>
      </c>
      <c r="Q255">
        <v>1</v>
      </c>
      <c r="X255">
        <v>0.57999999999999996</v>
      </c>
      <c r="Y255">
        <v>0</v>
      </c>
      <c r="Z255">
        <v>31.26</v>
      </c>
      <c r="AA255">
        <v>13.5</v>
      </c>
      <c r="AB255">
        <v>0</v>
      </c>
      <c r="AC255">
        <v>0</v>
      </c>
      <c r="AD255">
        <v>1</v>
      </c>
      <c r="AE255">
        <v>0</v>
      </c>
      <c r="AF255" t="s">
        <v>167</v>
      </c>
      <c r="AG255">
        <v>0.72499999999999998</v>
      </c>
      <c r="AH255">
        <v>2</v>
      </c>
      <c r="AI255">
        <v>36172269</v>
      </c>
      <c r="AJ255">
        <v>253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>
      <c r="A256">
        <f>ROW(Source!A731)</f>
        <v>731</v>
      </c>
      <c r="B256">
        <v>36172270</v>
      </c>
      <c r="C256">
        <v>36172266</v>
      </c>
      <c r="D256">
        <v>29174591</v>
      </c>
      <c r="E256">
        <v>1</v>
      </c>
      <c r="F256">
        <v>1</v>
      </c>
      <c r="G256">
        <v>1</v>
      </c>
      <c r="H256">
        <v>2</v>
      </c>
      <c r="I256" t="s">
        <v>617</v>
      </c>
      <c r="J256" t="s">
        <v>618</v>
      </c>
      <c r="K256" t="s">
        <v>619</v>
      </c>
      <c r="L256">
        <v>1368</v>
      </c>
      <c r="N256">
        <v>1011</v>
      </c>
      <c r="O256" t="s">
        <v>585</v>
      </c>
      <c r="P256" t="s">
        <v>585</v>
      </c>
      <c r="Q256">
        <v>1</v>
      </c>
      <c r="X256">
        <v>0.82</v>
      </c>
      <c r="Y256">
        <v>0</v>
      </c>
      <c r="Z256">
        <v>0.95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167</v>
      </c>
      <c r="AG256">
        <v>1.0249999999999999</v>
      </c>
      <c r="AH256">
        <v>2</v>
      </c>
      <c r="AI256">
        <v>36172270</v>
      </c>
      <c r="AJ256">
        <v>254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>
      <c r="A257">
        <f>ROW(Source!A731)</f>
        <v>731</v>
      </c>
      <c r="B257">
        <v>36172271</v>
      </c>
      <c r="C257">
        <v>36172266</v>
      </c>
      <c r="D257">
        <v>29174661</v>
      </c>
      <c r="E257">
        <v>1</v>
      </c>
      <c r="F257">
        <v>1</v>
      </c>
      <c r="G257">
        <v>1</v>
      </c>
      <c r="H257">
        <v>2</v>
      </c>
      <c r="I257" t="s">
        <v>632</v>
      </c>
      <c r="J257" t="s">
        <v>633</v>
      </c>
      <c r="K257" t="s">
        <v>634</v>
      </c>
      <c r="L257">
        <v>1368</v>
      </c>
      <c r="N257">
        <v>1011</v>
      </c>
      <c r="O257" t="s">
        <v>585</v>
      </c>
      <c r="P257" t="s">
        <v>585</v>
      </c>
      <c r="Q257">
        <v>1</v>
      </c>
      <c r="X257">
        <v>2.7</v>
      </c>
      <c r="Y257">
        <v>0</v>
      </c>
      <c r="Z257">
        <v>2.09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167</v>
      </c>
      <c r="AG257">
        <v>3.375</v>
      </c>
      <c r="AH257">
        <v>2</v>
      </c>
      <c r="AI257">
        <v>36172271</v>
      </c>
      <c r="AJ257">
        <v>255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>
      <c r="A258">
        <f>ROW(Source!A731)</f>
        <v>731</v>
      </c>
      <c r="B258">
        <v>36172272</v>
      </c>
      <c r="C258">
        <v>36172266</v>
      </c>
      <c r="D258">
        <v>29174913</v>
      </c>
      <c r="E258">
        <v>1</v>
      </c>
      <c r="F258">
        <v>1</v>
      </c>
      <c r="G258">
        <v>1</v>
      </c>
      <c r="H258">
        <v>2</v>
      </c>
      <c r="I258" t="s">
        <v>606</v>
      </c>
      <c r="J258" t="s">
        <v>607</v>
      </c>
      <c r="K258" t="s">
        <v>608</v>
      </c>
      <c r="L258">
        <v>1368</v>
      </c>
      <c r="N258">
        <v>1011</v>
      </c>
      <c r="O258" t="s">
        <v>585</v>
      </c>
      <c r="P258" t="s">
        <v>585</v>
      </c>
      <c r="Q258">
        <v>1</v>
      </c>
      <c r="X258">
        <v>0.84</v>
      </c>
      <c r="Y258">
        <v>0</v>
      </c>
      <c r="Z258">
        <v>87.17</v>
      </c>
      <c r="AA258">
        <v>11.6</v>
      </c>
      <c r="AB258">
        <v>0</v>
      </c>
      <c r="AC258">
        <v>0</v>
      </c>
      <c r="AD258">
        <v>1</v>
      </c>
      <c r="AE258">
        <v>0</v>
      </c>
      <c r="AF258" t="s">
        <v>167</v>
      </c>
      <c r="AG258">
        <v>1.05</v>
      </c>
      <c r="AH258">
        <v>2</v>
      </c>
      <c r="AI258">
        <v>36172272</v>
      </c>
      <c r="AJ258">
        <v>256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>
      <c r="A259">
        <f>ROW(Source!A731)</f>
        <v>731</v>
      </c>
      <c r="B259">
        <v>36172273</v>
      </c>
      <c r="C259">
        <v>36172266</v>
      </c>
      <c r="D259">
        <v>29114332</v>
      </c>
      <c r="E259">
        <v>1</v>
      </c>
      <c r="F259">
        <v>1</v>
      </c>
      <c r="G259">
        <v>1</v>
      </c>
      <c r="H259">
        <v>3</v>
      </c>
      <c r="I259" t="s">
        <v>635</v>
      </c>
      <c r="J259" t="s">
        <v>636</v>
      </c>
      <c r="K259" t="s">
        <v>637</v>
      </c>
      <c r="L259">
        <v>1348</v>
      </c>
      <c r="N259">
        <v>1009</v>
      </c>
      <c r="O259" t="s">
        <v>28</v>
      </c>
      <c r="P259" t="s">
        <v>28</v>
      </c>
      <c r="Q259">
        <v>1000</v>
      </c>
      <c r="X259">
        <v>1.23E-2</v>
      </c>
      <c r="Y259">
        <v>11978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1.23E-2</v>
      </c>
      <c r="AH259">
        <v>2</v>
      </c>
      <c r="AI259">
        <v>36172273</v>
      </c>
      <c r="AJ259">
        <v>257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>
      <c r="A260">
        <f>ROW(Source!A731)</f>
        <v>731</v>
      </c>
      <c r="B260">
        <v>36172274</v>
      </c>
      <c r="C260">
        <v>36172266</v>
      </c>
      <c r="D260">
        <v>29130788</v>
      </c>
      <c r="E260">
        <v>1</v>
      </c>
      <c r="F260">
        <v>1</v>
      </c>
      <c r="G260">
        <v>1</v>
      </c>
      <c r="H260">
        <v>3</v>
      </c>
      <c r="I260" t="s">
        <v>638</v>
      </c>
      <c r="J260" t="s">
        <v>639</v>
      </c>
      <c r="K260" t="s">
        <v>640</v>
      </c>
      <c r="L260">
        <v>1339</v>
      </c>
      <c r="N260">
        <v>1007</v>
      </c>
      <c r="O260" t="s">
        <v>591</v>
      </c>
      <c r="P260" t="s">
        <v>591</v>
      </c>
      <c r="Q260">
        <v>1</v>
      </c>
      <c r="X260">
        <v>2.88</v>
      </c>
      <c r="Y260">
        <v>2156.0100000000002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3</v>
      </c>
      <c r="AG260">
        <v>2.88</v>
      </c>
      <c r="AH260">
        <v>2</v>
      </c>
      <c r="AI260">
        <v>36172274</v>
      </c>
      <c r="AJ260">
        <v>258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>
      <c r="A261">
        <f>ROW(Source!A732)</f>
        <v>732</v>
      </c>
      <c r="B261">
        <v>33624275</v>
      </c>
      <c r="C261">
        <v>33624274</v>
      </c>
      <c r="D261">
        <v>18408291</v>
      </c>
      <c r="E261">
        <v>1</v>
      </c>
      <c r="F261">
        <v>1</v>
      </c>
      <c r="G261">
        <v>1</v>
      </c>
      <c r="H261">
        <v>1</v>
      </c>
      <c r="I261" t="s">
        <v>641</v>
      </c>
      <c r="J261" t="s">
        <v>3</v>
      </c>
      <c r="K261" t="s">
        <v>642</v>
      </c>
      <c r="L261">
        <v>1369</v>
      </c>
      <c r="N261">
        <v>1013</v>
      </c>
      <c r="O261" t="s">
        <v>579</v>
      </c>
      <c r="P261" t="s">
        <v>579</v>
      </c>
      <c r="Q261">
        <v>1</v>
      </c>
      <c r="X261">
        <v>31.26</v>
      </c>
      <c r="Y261">
        <v>0</v>
      </c>
      <c r="Z261">
        <v>0</v>
      </c>
      <c r="AA261">
        <v>0</v>
      </c>
      <c r="AB261">
        <v>232.28</v>
      </c>
      <c r="AC261">
        <v>0</v>
      </c>
      <c r="AD261">
        <v>1</v>
      </c>
      <c r="AE261">
        <v>1</v>
      </c>
      <c r="AF261" t="s">
        <v>168</v>
      </c>
      <c r="AG261">
        <v>35.948999999999998</v>
      </c>
      <c r="AH261">
        <v>2</v>
      </c>
      <c r="AI261">
        <v>33624275</v>
      </c>
      <c r="AJ261">
        <v>259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>
      <c r="A262">
        <f>ROW(Source!A732)</f>
        <v>732</v>
      </c>
      <c r="B262">
        <v>33624276</v>
      </c>
      <c r="C262">
        <v>33624274</v>
      </c>
      <c r="D262">
        <v>121548</v>
      </c>
      <c r="E262">
        <v>1</v>
      </c>
      <c r="F262">
        <v>1</v>
      </c>
      <c r="G262">
        <v>1</v>
      </c>
      <c r="H262">
        <v>1</v>
      </c>
      <c r="I262" t="s">
        <v>30</v>
      </c>
      <c r="J262" t="s">
        <v>3</v>
      </c>
      <c r="K262" t="s">
        <v>580</v>
      </c>
      <c r="L262">
        <v>608254</v>
      </c>
      <c r="N262">
        <v>1013</v>
      </c>
      <c r="O262" t="s">
        <v>581</v>
      </c>
      <c r="P262" t="s">
        <v>581</v>
      </c>
      <c r="Q262">
        <v>1</v>
      </c>
      <c r="X262">
        <v>6.7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2</v>
      </c>
      <c r="AF262" t="s">
        <v>167</v>
      </c>
      <c r="AG262">
        <v>8.375</v>
      </c>
      <c r="AH262">
        <v>2</v>
      </c>
      <c r="AI262">
        <v>33624276</v>
      </c>
      <c r="AJ262">
        <v>260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>
      <c r="A263">
        <f>ROW(Source!A732)</f>
        <v>732</v>
      </c>
      <c r="B263">
        <v>33624277</v>
      </c>
      <c r="C263">
        <v>33624274</v>
      </c>
      <c r="D263">
        <v>29172710</v>
      </c>
      <c r="E263">
        <v>1</v>
      </c>
      <c r="F263">
        <v>1</v>
      </c>
      <c r="G263">
        <v>1</v>
      </c>
      <c r="H263">
        <v>2</v>
      </c>
      <c r="I263" t="s">
        <v>600</v>
      </c>
      <c r="J263" t="s">
        <v>601</v>
      </c>
      <c r="K263" t="s">
        <v>602</v>
      </c>
      <c r="L263">
        <v>1368</v>
      </c>
      <c r="N263">
        <v>1011</v>
      </c>
      <c r="O263" t="s">
        <v>585</v>
      </c>
      <c r="P263" t="s">
        <v>585</v>
      </c>
      <c r="Q263">
        <v>1</v>
      </c>
      <c r="X263">
        <v>6.7</v>
      </c>
      <c r="Y263">
        <v>0</v>
      </c>
      <c r="Z263">
        <v>46.56</v>
      </c>
      <c r="AA263">
        <v>10.06</v>
      </c>
      <c r="AB263">
        <v>0</v>
      </c>
      <c r="AC263">
        <v>0</v>
      </c>
      <c r="AD263">
        <v>1</v>
      </c>
      <c r="AE263">
        <v>0</v>
      </c>
      <c r="AF263" t="s">
        <v>167</v>
      </c>
      <c r="AG263">
        <v>8.375</v>
      </c>
      <c r="AH263">
        <v>2</v>
      </c>
      <c r="AI263">
        <v>33624277</v>
      </c>
      <c r="AJ263">
        <v>261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>
      <c r="A264">
        <f>ROW(Source!A732)</f>
        <v>732</v>
      </c>
      <c r="B264">
        <v>33624278</v>
      </c>
      <c r="C264">
        <v>33624274</v>
      </c>
      <c r="D264">
        <v>29173472</v>
      </c>
      <c r="E264">
        <v>1</v>
      </c>
      <c r="F264">
        <v>1</v>
      </c>
      <c r="G264">
        <v>1</v>
      </c>
      <c r="H264">
        <v>2</v>
      </c>
      <c r="I264" t="s">
        <v>643</v>
      </c>
      <c r="J264" t="s">
        <v>644</v>
      </c>
      <c r="K264" t="s">
        <v>645</v>
      </c>
      <c r="L264">
        <v>1368</v>
      </c>
      <c r="N264">
        <v>1011</v>
      </c>
      <c r="O264" t="s">
        <v>585</v>
      </c>
      <c r="P264" t="s">
        <v>585</v>
      </c>
      <c r="Q264">
        <v>1</v>
      </c>
      <c r="X264">
        <v>11</v>
      </c>
      <c r="Y264">
        <v>0</v>
      </c>
      <c r="Z264">
        <v>3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167</v>
      </c>
      <c r="AG264">
        <v>13.75</v>
      </c>
      <c r="AH264">
        <v>2</v>
      </c>
      <c r="AI264">
        <v>33624278</v>
      </c>
      <c r="AJ264">
        <v>262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>
      <c r="A265">
        <f>ROW(Source!A732)</f>
        <v>732</v>
      </c>
      <c r="B265">
        <v>33624279</v>
      </c>
      <c r="C265">
        <v>33624274</v>
      </c>
      <c r="D265">
        <v>29174913</v>
      </c>
      <c r="E265">
        <v>1</v>
      </c>
      <c r="F265">
        <v>1</v>
      </c>
      <c r="G265">
        <v>1</v>
      </c>
      <c r="H265">
        <v>2</v>
      </c>
      <c r="I265" t="s">
        <v>606</v>
      </c>
      <c r="J265" t="s">
        <v>607</v>
      </c>
      <c r="K265" t="s">
        <v>608</v>
      </c>
      <c r="L265">
        <v>1368</v>
      </c>
      <c r="N265">
        <v>1011</v>
      </c>
      <c r="O265" t="s">
        <v>585</v>
      </c>
      <c r="P265" t="s">
        <v>585</v>
      </c>
      <c r="Q265">
        <v>1</v>
      </c>
      <c r="X265">
        <v>0.35</v>
      </c>
      <c r="Y265">
        <v>0</v>
      </c>
      <c r="Z265">
        <v>87.17</v>
      </c>
      <c r="AA265">
        <v>11.6</v>
      </c>
      <c r="AB265">
        <v>0</v>
      </c>
      <c r="AC265">
        <v>0</v>
      </c>
      <c r="AD265">
        <v>1</v>
      </c>
      <c r="AE265">
        <v>0</v>
      </c>
      <c r="AF265" t="s">
        <v>167</v>
      </c>
      <c r="AG265">
        <v>0.4375</v>
      </c>
      <c r="AH265">
        <v>2</v>
      </c>
      <c r="AI265">
        <v>33624279</v>
      </c>
      <c r="AJ265">
        <v>263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>
        <f>ROW(Source!A732)</f>
        <v>732</v>
      </c>
      <c r="B266">
        <v>33624280</v>
      </c>
      <c r="C266">
        <v>33624274</v>
      </c>
      <c r="D266">
        <v>29114687</v>
      </c>
      <c r="E266">
        <v>1</v>
      </c>
      <c r="F266">
        <v>1</v>
      </c>
      <c r="G266">
        <v>1</v>
      </c>
      <c r="H266">
        <v>3</v>
      </c>
      <c r="I266" t="s">
        <v>646</v>
      </c>
      <c r="J266" t="s">
        <v>647</v>
      </c>
      <c r="K266" t="s">
        <v>648</v>
      </c>
      <c r="L266">
        <v>1348</v>
      </c>
      <c r="N266">
        <v>1009</v>
      </c>
      <c r="O266" t="s">
        <v>28</v>
      </c>
      <c r="P266" t="s">
        <v>28</v>
      </c>
      <c r="Q266">
        <v>1000</v>
      </c>
      <c r="X266">
        <v>1.8E-3</v>
      </c>
      <c r="Y266">
        <v>16974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1.8E-3</v>
      </c>
      <c r="AH266">
        <v>2</v>
      </c>
      <c r="AI266">
        <v>33624280</v>
      </c>
      <c r="AJ266">
        <v>264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>
      <c r="A267">
        <f>ROW(Source!A732)</f>
        <v>732</v>
      </c>
      <c r="B267">
        <v>33624281</v>
      </c>
      <c r="C267">
        <v>33624274</v>
      </c>
      <c r="D267">
        <v>29115292</v>
      </c>
      <c r="E267">
        <v>1</v>
      </c>
      <c r="F267">
        <v>1</v>
      </c>
      <c r="G267">
        <v>1</v>
      </c>
      <c r="H267">
        <v>3</v>
      </c>
      <c r="I267" t="s">
        <v>649</v>
      </c>
      <c r="J267" t="s">
        <v>650</v>
      </c>
      <c r="K267" t="s">
        <v>651</v>
      </c>
      <c r="L267">
        <v>1339</v>
      </c>
      <c r="N267">
        <v>1007</v>
      </c>
      <c r="O267" t="s">
        <v>591</v>
      </c>
      <c r="P267" t="s">
        <v>591</v>
      </c>
      <c r="Q267">
        <v>1</v>
      </c>
      <c r="X267">
        <v>1.24</v>
      </c>
      <c r="Y267">
        <v>4478.33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1.24</v>
      </c>
      <c r="AH267">
        <v>2</v>
      </c>
      <c r="AI267">
        <v>33624281</v>
      </c>
      <c r="AJ267">
        <v>265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>
      <c r="A268">
        <f>ROW(Source!A733)</f>
        <v>733</v>
      </c>
      <c r="B268">
        <v>36172276</v>
      </c>
      <c r="C268">
        <v>36172275</v>
      </c>
      <c r="D268">
        <v>31427882</v>
      </c>
      <c r="E268">
        <v>1</v>
      </c>
      <c r="F268">
        <v>1</v>
      </c>
      <c r="G268">
        <v>1</v>
      </c>
      <c r="H268">
        <v>1</v>
      </c>
      <c r="I268" t="s">
        <v>652</v>
      </c>
      <c r="J268" t="s">
        <v>3</v>
      </c>
      <c r="K268" t="s">
        <v>653</v>
      </c>
      <c r="L268">
        <v>1369</v>
      </c>
      <c r="N268">
        <v>1013</v>
      </c>
      <c r="O268" t="s">
        <v>579</v>
      </c>
      <c r="P268" t="s">
        <v>579</v>
      </c>
      <c r="Q268">
        <v>1</v>
      </c>
      <c r="X268">
        <v>45.26</v>
      </c>
      <c r="Y268">
        <v>0</v>
      </c>
      <c r="Z268">
        <v>0</v>
      </c>
      <c r="AA268">
        <v>0</v>
      </c>
      <c r="AB268">
        <v>242.51</v>
      </c>
      <c r="AC268">
        <v>0</v>
      </c>
      <c r="AD268">
        <v>1</v>
      </c>
      <c r="AE268">
        <v>1</v>
      </c>
      <c r="AF268" t="s">
        <v>168</v>
      </c>
      <c r="AG268">
        <v>52.048999999999992</v>
      </c>
      <c r="AH268">
        <v>2</v>
      </c>
      <c r="AI268">
        <v>36172276</v>
      </c>
      <c r="AJ268">
        <v>266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>
      <c r="A269">
        <f>ROW(Source!A733)</f>
        <v>733</v>
      </c>
      <c r="B269">
        <v>36172277</v>
      </c>
      <c r="C269">
        <v>36172275</v>
      </c>
      <c r="D269">
        <v>121548</v>
      </c>
      <c r="E269">
        <v>1</v>
      </c>
      <c r="F269">
        <v>1</v>
      </c>
      <c r="G269">
        <v>1</v>
      </c>
      <c r="H269">
        <v>1</v>
      </c>
      <c r="I269" t="s">
        <v>30</v>
      </c>
      <c r="J269" t="s">
        <v>3</v>
      </c>
      <c r="K269" t="s">
        <v>580</v>
      </c>
      <c r="L269">
        <v>608254</v>
      </c>
      <c r="N269">
        <v>1013</v>
      </c>
      <c r="O269" t="s">
        <v>581</v>
      </c>
      <c r="P269" t="s">
        <v>581</v>
      </c>
      <c r="Q269">
        <v>1</v>
      </c>
      <c r="X269">
        <v>0.04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2</v>
      </c>
      <c r="AF269" t="s">
        <v>167</v>
      </c>
      <c r="AG269">
        <v>0.05</v>
      </c>
      <c r="AH269">
        <v>2</v>
      </c>
      <c r="AI269">
        <v>36172277</v>
      </c>
      <c r="AJ269">
        <v>267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>
      <c r="A270">
        <f>ROW(Source!A733)</f>
        <v>733</v>
      </c>
      <c r="B270">
        <v>36172278</v>
      </c>
      <c r="C270">
        <v>36172275</v>
      </c>
      <c r="D270">
        <v>35554737</v>
      </c>
      <c r="E270">
        <v>1</v>
      </c>
      <c r="F270">
        <v>1</v>
      </c>
      <c r="G270">
        <v>1</v>
      </c>
      <c r="H270">
        <v>2</v>
      </c>
      <c r="I270" t="s">
        <v>582</v>
      </c>
      <c r="J270" t="s">
        <v>654</v>
      </c>
      <c r="K270" t="s">
        <v>584</v>
      </c>
      <c r="L270">
        <v>1368</v>
      </c>
      <c r="N270">
        <v>1011</v>
      </c>
      <c r="O270" t="s">
        <v>585</v>
      </c>
      <c r="P270" t="s">
        <v>585</v>
      </c>
      <c r="Q270">
        <v>1</v>
      </c>
      <c r="X270">
        <v>0.04</v>
      </c>
      <c r="Y270">
        <v>0</v>
      </c>
      <c r="Z270">
        <v>31.26</v>
      </c>
      <c r="AA270">
        <v>13.5</v>
      </c>
      <c r="AB270">
        <v>0</v>
      </c>
      <c r="AC270">
        <v>0</v>
      </c>
      <c r="AD270">
        <v>1</v>
      </c>
      <c r="AE270">
        <v>0</v>
      </c>
      <c r="AF270" t="s">
        <v>167</v>
      </c>
      <c r="AG270">
        <v>0.05</v>
      </c>
      <c r="AH270">
        <v>2</v>
      </c>
      <c r="AI270">
        <v>36172278</v>
      </c>
      <c r="AJ270">
        <v>268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>
      <c r="A271">
        <f>ROW(Source!A733)</f>
        <v>733</v>
      </c>
      <c r="B271">
        <v>36172279</v>
      </c>
      <c r="C271">
        <v>36172275</v>
      </c>
      <c r="D271">
        <v>35555025</v>
      </c>
      <c r="E271">
        <v>1</v>
      </c>
      <c r="F271">
        <v>1</v>
      </c>
      <c r="G271">
        <v>1</v>
      </c>
      <c r="H271">
        <v>2</v>
      </c>
      <c r="I271" t="s">
        <v>655</v>
      </c>
      <c r="J271" t="s">
        <v>656</v>
      </c>
      <c r="K271" t="s">
        <v>657</v>
      </c>
      <c r="L271">
        <v>1368</v>
      </c>
      <c r="N271">
        <v>1011</v>
      </c>
      <c r="O271" t="s">
        <v>585</v>
      </c>
      <c r="P271" t="s">
        <v>585</v>
      </c>
      <c r="Q271">
        <v>1</v>
      </c>
      <c r="X271">
        <v>1.35</v>
      </c>
      <c r="Y271">
        <v>0</v>
      </c>
      <c r="Z271">
        <v>2.7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167</v>
      </c>
      <c r="AG271">
        <v>1.6875</v>
      </c>
      <c r="AH271">
        <v>2</v>
      </c>
      <c r="AI271">
        <v>36172279</v>
      </c>
      <c r="AJ271">
        <v>269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>
      <c r="A272">
        <f>ROW(Source!A733)</f>
        <v>733</v>
      </c>
      <c r="B272">
        <v>36172280</v>
      </c>
      <c r="C272">
        <v>36172275</v>
      </c>
      <c r="D272">
        <v>35555088</v>
      </c>
      <c r="E272">
        <v>1</v>
      </c>
      <c r="F272">
        <v>1</v>
      </c>
      <c r="G272">
        <v>1</v>
      </c>
      <c r="H272">
        <v>2</v>
      </c>
      <c r="I272" t="s">
        <v>606</v>
      </c>
      <c r="J272" t="s">
        <v>658</v>
      </c>
      <c r="K272" t="s">
        <v>608</v>
      </c>
      <c r="L272">
        <v>1368</v>
      </c>
      <c r="N272">
        <v>1011</v>
      </c>
      <c r="O272" t="s">
        <v>585</v>
      </c>
      <c r="P272" t="s">
        <v>585</v>
      </c>
      <c r="Q272">
        <v>1</v>
      </c>
      <c r="X272">
        <v>0.01</v>
      </c>
      <c r="Y272">
        <v>0</v>
      </c>
      <c r="Z272">
        <v>87.17</v>
      </c>
      <c r="AA272">
        <v>11.6</v>
      </c>
      <c r="AB272">
        <v>0</v>
      </c>
      <c r="AC272">
        <v>0</v>
      </c>
      <c r="AD272">
        <v>1</v>
      </c>
      <c r="AE272">
        <v>0</v>
      </c>
      <c r="AF272" t="s">
        <v>167</v>
      </c>
      <c r="AG272">
        <v>1.2500000000000001E-2</v>
      </c>
      <c r="AH272">
        <v>2</v>
      </c>
      <c r="AI272">
        <v>36172280</v>
      </c>
      <c r="AJ272">
        <v>270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>
      <c r="A273">
        <f>ROW(Source!A733)</f>
        <v>733</v>
      </c>
      <c r="B273">
        <v>36172281</v>
      </c>
      <c r="C273">
        <v>36172275</v>
      </c>
      <c r="D273">
        <v>35552818</v>
      </c>
      <c r="E273">
        <v>1</v>
      </c>
      <c r="F273">
        <v>1</v>
      </c>
      <c r="G273">
        <v>1</v>
      </c>
      <c r="H273">
        <v>3</v>
      </c>
      <c r="I273" t="s">
        <v>659</v>
      </c>
      <c r="J273" t="s">
        <v>660</v>
      </c>
      <c r="K273" t="s">
        <v>661</v>
      </c>
      <c r="L273">
        <v>1308</v>
      </c>
      <c r="N273">
        <v>1003</v>
      </c>
      <c r="O273" t="s">
        <v>155</v>
      </c>
      <c r="P273" t="s">
        <v>155</v>
      </c>
      <c r="Q273">
        <v>100</v>
      </c>
      <c r="X273">
        <v>0.68</v>
      </c>
      <c r="Y273">
        <v>99.4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0</v>
      </c>
      <c r="AF273" t="s">
        <v>3</v>
      </c>
      <c r="AG273">
        <v>0.68</v>
      </c>
      <c r="AH273">
        <v>2</v>
      </c>
      <c r="AI273">
        <v>36172281</v>
      </c>
      <c r="AJ273">
        <v>271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>
        <f>ROW(Source!A733)</f>
        <v>733</v>
      </c>
      <c r="B274">
        <v>36172282</v>
      </c>
      <c r="C274">
        <v>36172275</v>
      </c>
      <c r="D274">
        <v>35554067</v>
      </c>
      <c r="E274">
        <v>1</v>
      </c>
      <c r="F274">
        <v>1</v>
      </c>
      <c r="G274">
        <v>1</v>
      </c>
      <c r="H274">
        <v>3</v>
      </c>
      <c r="I274" t="s">
        <v>919</v>
      </c>
      <c r="J274" t="s">
        <v>920</v>
      </c>
      <c r="K274" t="s">
        <v>921</v>
      </c>
      <c r="L274">
        <v>1327</v>
      </c>
      <c r="N274">
        <v>1005</v>
      </c>
      <c r="O274" t="s">
        <v>184</v>
      </c>
      <c r="P274" t="s">
        <v>184</v>
      </c>
      <c r="Q274">
        <v>1</v>
      </c>
      <c r="X274">
        <v>102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s">
        <v>3</v>
      </c>
      <c r="AG274">
        <v>102</v>
      </c>
      <c r="AH274">
        <v>3</v>
      </c>
      <c r="AI274">
        <v>-1</v>
      </c>
      <c r="AJ274" t="s">
        <v>3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>
        <f>ROW(Source!A733)</f>
        <v>733</v>
      </c>
      <c r="B275">
        <v>36172283</v>
      </c>
      <c r="C275">
        <v>36172275</v>
      </c>
      <c r="D275">
        <v>35553389</v>
      </c>
      <c r="E275">
        <v>1</v>
      </c>
      <c r="F275">
        <v>1</v>
      </c>
      <c r="G275">
        <v>1</v>
      </c>
      <c r="H275">
        <v>3</v>
      </c>
      <c r="I275" t="s">
        <v>662</v>
      </c>
      <c r="J275" t="s">
        <v>663</v>
      </c>
      <c r="K275" t="s">
        <v>664</v>
      </c>
      <c r="L275">
        <v>1346</v>
      </c>
      <c r="N275">
        <v>1009</v>
      </c>
      <c r="O275" t="s">
        <v>191</v>
      </c>
      <c r="P275" t="s">
        <v>191</v>
      </c>
      <c r="Q275">
        <v>1</v>
      </c>
      <c r="X275">
        <v>27</v>
      </c>
      <c r="Y275">
        <v>26.71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3</v>
      </c>
      <c r="AG275">
        <v>27</v>
      </c>
      <c r="AH275">
        <v>2</v>
      </c>
      <c r="AI275">
        <v>36172283</v>
      </c>
      <c r="AJ275">
        <v>273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>
      <c r="A276">
        <f>ROW(Source!A735)</f>
        <v>735</v>
      </c>
      <c r="B276">
        <v>33622006</v>
      </c>
      <c r="C276">
        <v>33622002</v>
      </c>
      <c r="D276">
        <v>18416200</v>
      </c>
      <c r="E276">
        <v>1</v>
      </c>
      <c r="F276">
        <v>1</v>
      </c>
      <c r="G276">
        <v>1</v>
      </c>
      <c r="H276">
        <v>1</v>
      </c>
      <c r="I276" t="s">
        <v>665</v>
      </c>
      <c r="J276" t="s">
        <v>3</v>
      </c>
      <c r="K276" t="s">
        <v>666</v>
      </c>
      <c r="L276">
        <v>1369</v>
      </c>
      <c r="N276">
        <v>1013</v>
      </c>
      <c r="O276" t="s">
        <v>579</v>
      </c>
      <c r="P276" t="s">
        <v>579</v>
      </c>
      <c r="Q276">
        <v>1</v>
      </c>
      <c r="X276">
        <v>8.99</v>
      </c>
      <c r="Y276">
        <v>0</v>
      </c>
      <c r="Z276">
        <v>0</v>
      </c>
      <c r="AA276">
        <v>0</v>
      </c>
      <c r="AB276">
        <v>277.48</v>
      </c>
      <c r="AC276">
        <v>0</v>
      </c>
      <c r="AD276">
        <v>1</v>
      </c>
      <c r="AE276">
        <v>1</v>
      </c>
      <c r="AF276" t="s">
        <v>3</v>
      </c>
      <c r="AG276">
        <v>8.99</v>
      </c>
      <c r="AH276">
        <v>2</v>
      </c>
      <c r="AI276">
        <v>33622003</v>
      </c>
      <c r="AJ276">
        <v>274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>
        <f>ROW(Source!A735)</f>
        <v>735</v>
      </c>
      <c r="B277">
        <v>33622007</v>
      </c>
      <c r="C277">
        <v>33622002</v>
      </c>
      <c r="D277">
        <v>29174913</v>
      </c>
      <c r="E277">
        <v>1</v>
      </c>
      <c r="F277">
        <v>1</v>
      </c>
      <c r="G277">
        <v>1</v>
      </c>
      <c r="H277">
        <v>2</v>
      </c>
      <c r="I277" t="s">
        <v>606</v>
      </c>
      <c r="J277" t="s">
        <v>607</v>
      </c>
      <c r="K277" t="s">
        <v>608</v>
      </c>
      <c r="L277">
        <v>1368</v>
      </c>
      <c r="N277">
        <v>1011</v>
      </c>
      <c r="O277" t="s">
        <v>585</v>
      </c>
      <c r="P277" t="s">
        <v>585</v>
      </c>
      <c r="Q277">
        <v>1</v>
      </c>
      <c r="X277">
        <v>0.03</v>
      </c>
      <c r="Y277">
        <v>0</v>
      </c>
      <c r="Z277">
        <v>87.17</v>
      </c>
      <c r="AA277">
        <v>11.6</v>
      </c>
      <c r="AB277">
        <v>0</v>
      </c>
      <c r="AC277">
        <v>0</v>
      </c>
      <c r="AD277">
        <v>1</v>
      </c>
      <c r="AE277">
        <v>0</v>
      </c>
      <c r="AF277" t="s">
        <v>3</v>
      </c>
      <c r="AG277">
        <v>0.03</v>
      </c>
      <c r="AH277">
        <v>3</v>
      </c>
      <c r="AI277">
        <v>-1</v>
      </c>
      <c r="AJ277" t="s">
        <v>3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>
      <c r="A278">
        <f>ROW(Source!A735)</f>
        <v>735</v>
      </c>
      <c r="B278">
        <v>33622008</v>
      </c>
      <c r="C278">
        <v>33622002</v>
      </c>
      <c r="D278">
        <v>29111241</v>
      </c>
      <c r="E278">
        <v>1</v>
      </c>
      <c r="F278">
        <v>1</v>
      </c>
      <c r="G278">
        <v>1</v>
      </c>
      <c r="H278">
        <v>3</v>
      </c>
      <c r="I278" t="s">
        <v>667</v>
      </c>
      <c r="J278" t="s">
        <v>668</v>
      </c>
      <c r="K278" t="s">
        <v>669</v>
      </c>
      <c r="L278">
        <v>1346</v>
      </c>
      <c r="N278">
        <v>1009</v>
      </c>
      <c r="O278" t="s">
        <v>191</v>
      </c>
      <c r="P278" t="s">
        <v>191</v>
      </c>
      <c r="Q278">
        <v>1</v>
      </c>
      <c r="X278">
        <v>5.15</v>
      </c>
      <c r="Y278">
        <v>8.35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0</v>
      </c>
      <c r="AF278" t="s">
        <v>3</v>
      </c>
      <c r="AG278">
        <v>5.15</v>
      </c>
      <c r="AH278">
        <v>2</v>
      </c>
      <c r="AI278">
        <v>33622004</v>
      </c>
      <c r="AJ278">
        <v>275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>
      <c r="A279">
        <f>ROW(Source!A735)</f>
        <v>735</v>
      </c>
      <c r="B279">
        <v>33622009</v>
      </c>
      <c r="C279">
        <v>33622002</v>
      </c>
      <c r="D279">
        <v>29110997</v>
      </c>
      <c r="E279">
        <v>1</v>
      </c>
      <c r="F279">
        <v>1</v>
      </c>
      <c r="G279">
        <v>1</v>
      </c>
      <c r="H279">
        <v>3</v>
      </c>
      <c r="I279" t="s">
        <v>670</v>
      </c>
      <c r="J279" t="s">
        <v>671</v>
      </c>
      <c r="K279" t="s">
        <v>672</v>
      </c>
      <c r="L279">
        <v>1301</v>
      </c>
      <c r="N279">
        <v>1003</v>
      </c>
      <c r="O279" t="s">
        <v>174</v>
      </c>
      <c r="P279" t="s">
        <v>174</v>
      </c>
      <c r="Q279">
        <v>1</v>
      </c>
      <c r="X279">
        <v>101</v>
      </c>
      <c r="Y279">
        <v>12.3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0</v>
      </c>
      <c r="AF279" t="s">
        <v>3</v>
      </c>
      <c r="AG279">
        <v>101</v>
      </c>
      <c r="AH279">
        <v>2</v>
      </c>
      <c r="AI279">
        <v>33622005</v>
      </c>
      <c r="AJ279">
        <v>276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>
      <c r="A280">
        <f>ROW(Source!A736)</f>
        <v>736</v>
      </c>
      <c r="B280">
        <v>35799904</v>
      </c>
      <c r="C280">
        <v>35799626</v>
      </c>
      <c r="D280">
        <v>18409850</v>
      </c>
      <c r="E280">
        <v>1</v>
      </c>
      <c r="F280">
        <v>1</v>
      </c>
      <c r="G280">
        <v>1</v>
      </c>
      <c r="H280">
        <v>1</v>
      </c>
      <c r="I280" t="s">
        <v>673</v>
      </c>
      <c r="J280" t="s">
        <v>3</v>
      </c>
      <c r="K280" t="s">
        <v>674</v>
      </c>
      <c r="L280">
        <v>1369</v>
      </c>
      <c r="N280">
        <v>1013</v>
      </c>
      <c r="O280" t="s">
        <v>579</v>
      </c>
      <c r="P280" t="s">
        <v>579</v>
      </c>
      <c r="Q280">
        <v>1</v>
      </c>
      <c r="X280">
        <v>89</v>
      </c>
      <c r="Y280">
        <v>0</v>
      </c>
      <c r="Z280">
        <v>0</v>
      </c>
      <c r="AA280">
        <v>0</v>
      </c>
      <c r="AB280">
        <v>257.86</v>
      </c>
      <c r="AC280">
        <v>0</v>
      </c>
      <c r="AD280">
        <v>1</v>
      </c>
      <c r="AE280">
        <v>1</v>
      </c>
      <c r="AF280" t="s">
        <v>168</v>
      </c>
      <c r="AG280">
        <v>102.35</v>
      </c>
      <c r="AH280">
        <v>2</v>
      </c>
      <c r="AI280">
        <v>35799904</v>
      </c>
      <c r="AJ280">
        <v>277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>
      <c r="A281">
        <f>ROW(Source!A736)</f>
        <v>736</v>
      </c>
      <c r="B281">
        <v>35799905</v>
      </c>
      <c r="C281">
        <v>35799626</v>
      </c>
      <c r="D281">
        <v>29173472</v>
      </c>
      <c r="E281">
        <v>1</v>
      </c>
      <c r="F281">
        <v>1</v>
      </c>
      <c r="G281">
        <v>1</v>
      </c>
      <c r="H281">
        <v>2</v>
      </c>
      <c r="I281" t="s">
        <v>643</v>
      </c>
      <c r="J281" t="s">
        <v>644</v>
      </c>
      <c r="K281" t="s">
        <v>645</v>
      </c>
      <c r="L281">
        <v>1368</v>
      </c>
      <c r="N281">
        <v>1011</v>
      </c>
      <c r="O281" t="s">
        <v>585</v>
      </c>
      <c r="P281" t="s">
        <v>585</v>
      </c>
      <c r="Q281">
        <v>1</v>
      </c>
      <c r="X281">
        <v>2.16</v>
      </c>
      <c r="Y281">
        <v>0</v>
      </c>
      <c r="Z281">
        <v>3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167</v>
      </c>
      <c r="AG281">
        <v>2.7</v>
      </c>
      <c r="AH281">
        <v>2</v>
      </c>
      <c r="AI281">
        <v>35799905</v>
      </c>
      <c r="AJ281">
        <v>278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>
      <c r="A282">
        <f>ROW(Source!A736)</f>
        <v>736</v>
      </c>
      <c r="B282">
        <v>35799906</v>
      </c>
      <c r="C282">
        <v>35799626</v>
      </c>
      <c r="D282">
        <v>29174538</v>
      </c>
      <c r="E282">
        <v>1</v>
      </c>
      <c r="F282">
        <v>1</v>
      </c>
      <c r="G282">
        <v>1</v>
      </c>
      <c r="H282">
        <v>2</v>
      </c>
      <c r="I282" t="s">
        <v>675</v>
      </c>
      <c r="J282" t="s">
        <v>676</v>
      </c>
      <c r="K282" t="s">
        <v>677</v>
      </c>
      <c r="L282">
        <v>1368</v>
      </c>
      <c r="N282">
        <v>1011</v>
      </c>
      <c r="O282" t="s">
        <v>585</v>
      </c>
      <c r="P282" t="s">
        <v>585</v>
      </c>
      <c r="Q282">
        <v>1</v>
      </c>
      <c r="X282">
        <v>0.47</v>
      </c>
      <c r="Y282">
        <v>0</v>
      </c>
      <c r="Z282">
        <v>33.590000000000003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167</v>
      </c>
      <c r="AG282">
        <v>0.58749999999999991</v>
      </c>
      <c r="AH282">
        <v>2</v>
      </c>
      <c r="AI282">
        <v>35799906</v>
      </c>
      <c r="AJ282">
        <v>279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>
      <c r="A283">
        <f>ROW(Source!A736)</f>
        <v>736</v>
      </c>
      <c r="B283">
        <v>35799907</v>
      </c>
      <c r="C283">
        <v>35799626</v>
      </c>
      <c r="D283">
        <v>29174580</v>
      </c>
      <c r="E283">
        <v>1</v>
      </c>
      <c r="F283">
        <v>1</v>
      </c>
      <c r="G283">
        <v>1</v>
      </c>
      <c r="H283">
        <v>2</v>
      </c>
      <c r="I283" t="s">
        <v>678</v>
      </c>
      <c r="J283" t="s">
        <v>679</v>
      </c>
      <c r="K283" t="s">
        <v>680</v>
      </c>
      <c r="L283">
        <v>1368</v>
      </c>
      <c r="N283">
        <v>1011</v>
      </c>
      <c r="O283" t="s">
        <v>585</v>
      </c>
      <c r="P283" t="s">
        <v>585</v>
      </c>
      <c r="Q283">
        <v>1</v>
      </c>
      <c r="X283">
        <v>0.53</v>
      </c>
      <c r="Y283">
        <v>0</v>
      </c>
      <c r="Z283">
        <v>2.08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167</v>
      </c>
      <c r="AG283">
        <v>0.66250000000000009</v>
      </c>
      <c r="AH283">
        <v>2</v>
      </c>
      <c r="AI283">
        <v>35799907</v>
      </c>
      <c r="AJ283">
        <v>280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>
      <c r="A284">
        <f>ROW(Source!A736)</f>
        <v>736</v>
      </c>
      <c r="B284">
        <v>35799908</v>
      </c>
      <c r="C284">
        <v>35799626</v>
      </c>
      <c r="D284">
        <v>29108656</v>
      </c>
      <c r="E284">
        <v>1</v>
      </c>
      <c r="F284">
        <v>1</v>
      </c>
      <c r="G284">
        <v>1</v>
      </c>
      <c r="H284">
        <v>3</v>
      </c>
      <c r="I284" t="s">
        <v>497</v>
      </c>
      <c r="J284" t="s">
        <v>499</v>
      </c>
      <c r="K284" t="s">
        <v>498</v>
      </c>
      <c r="L284">
        <v>1354</v>
      </c>
      <c r="N284">
        <v>1010</v>
      </c>
      <c r="O284" t="s">
        <v>238</v>
      </c>
      <c r="P284" t="s">
        <v>238</v>
      </c>
      <c r="Q284">
        <v>1</v>
      </c>
      <c r="X284">
        <v>7</v>
      </c>
      <c r="Y284">
        <v>13.87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3</v>
      </c>
      <c r="AG284">
        <v>7</v>
      </c>
      <c r="AH284">
        <v>2</v>
      </c>
      <c r="AI284">
        <v>35799908</v>
      </c>
      <c r="AJ284">
        <v>281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>
      <c r="A285">
        <f>ROW(Source!A736)</f>
        <v>736</v>
      </c>
      <c r="B285">
        <v>35799909</v>
      </c>
      <c r="C285">
        <v>35799626</v>
      </c>
      <c r="D285">
        <v>29109354</v>
      </c>
      <c r="E285">
        <v>1</v>
      </c>
      <c r="F285">
        <v>1</v>
      </c>
      <c r="G285">
        <v>1</v>
      </c>
      <c r="H285">
        <v>3</v>
      </c>
      <c r="I285" t="s">
        <v>493</v>
      </c>
      <c r="J285" t="s">
        <v>495</v>
      </c>
      <c r="K285" t="s">
        <v>494</v>
      </c>
      <c r="L285">
        <v>1346</v>
      </c>
      <c r="N285">
        <v>1009</v>
      </c>
      <c r="O285" t="s">
        <v>191</v>
      </c>
      <c r="P285" t="s">
        <v>191</v>
      </c>
      <c r="Q285">
        <v>1</v>
      </c>
      <c r="X285">
        <v>10</v>
      </c>
      <c r="Y285">
        <v>46.72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3</v>
      </c>
      <c r="AG285">
        <v>10</v>
      </c>
      <c r="AH285">
        <v>2</v>
      </c>
      <c r="AI285">
        <v>35799909</v>
      </c>
      <c r="AJ285">
        <v>282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>
      <c r="A286">
        <f>ROW(Source!A736)</f>
        <v>736</v>
      </c>
      <c r="B286">
        <v>35799910</v>
      </c>
      <c r="C286">
        <v>35799626</v>
      </c>
      <c r="D286">
        <v>29109414</v>
      </c>
      <c r="E286">
        <v>1</v>
      </c>
      <c r="F286">
        <v>1</v>
      </c>
      <c r="G286">
        <v>1</v>
      </c>
      <c r="H286">
        <v>3</v>
      </c>
      <c r="I286" t="s">
        <v>489</v>
      </c>
      <c r="J286" t="s">
        <v>491</v>
      </c>
      <c r="K286" t="s">
        <v>490</v>
      </c>
      <c r="L286">
        <v>1346</v>
      </c>
      <c r="N286">
        <v>1009</v>
      </c>
      <c r="O286" t="s">
        <v>191</v>
      </c>
      <c r="P286" t="s">
        <v>191</v>
      </c>
      <c r="Q286">
        <v>1</v>
      </c>
      <c r="X286">
        <v>119</v>
      </c>
      <c r="Y286">
        <v>1.58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 t="s">
        <v>3</v>
      </c>
      <c r="AG286">
        <v>119</v>
      </c>
      <c r="AH286">
        <v>2</v>
      </c>
      <c r="AI286">
        <v>35799910</v>
      </c>
      <c r="AJ286">
        <v>283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>
      <c r="A287">
        <f>ROW(Source!A736)</f>
        <v>736</v>
      </c>
      <c r="B287">
        <v>35799911</v>
      </c>
      <c r="C287">
        <v>35799626</v>
      </c>
      <c r="D287">
        <v>29109781</v>
      </c>
      <c r="E287">
        <v>1</v>
      </c>
      <c r="F287">
        <v>1</v>
      </c>
      <c r="G287">
        <v>1</v>
      </c>
      <c r="H287">
        <v>3</v>
      </c>
      <c r="I287" t="s">
        <v>681</v>
      </c>
      <c r="J287" t="s">
        <v>682</v>
      </c>
      <c r="K287" t="s">
        <v>683</v>
      </c>
      <c r="L287">
        <v>1346</v>
      </c>
      <c r="N287">
        <v>1009</v>
      </c>
      <c r="O287" t="s">
        <v>191</v>
      </c>
      <c r="P287" t="s">
        <v>191</v>
      </c>
      <c r="Q287">
        <v>1</v>
      </c>
      <c r="X287">
        <v>9</v>
      </c>
      <c r="Y287">
        <v>11.12</v>
      </c>
      <c r="Z287">
        <v>0</v>
      </c>
      <c r="AA287">
        <v>0</v>
      </c>
      <c r="AB287">
        <v>0</v>
      </c>
      <c r="AC287">
        <v>0</v>
      </c>
      <c r="AD287">
        <v>1</v>
      </c>
      <c r="AE287">
        <v>0</v>
      </c>
      <c r="AF287" t="s">
        <v>3</v>
      </c>
      <c r="AG287">
        <v>9</v>
      </c>
      <c r="AH287">
        <v>2</v>
      </c>
      <c r="AI287">
        <v>35799911</v>
      </c>
      <c r="AJ287">
        <v>284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>
      <c r="A288">
        <f>ROW(Source!A736)</f>
        <v>736</v>
      </c>
      <c r="B288">
        <v>35799912</v>
      </c>
      <c r="C288">
        <v>35799626</v>
      </c>
      <c r="D288">
        <v>29109782</v>
      </c>
      <c r="E288">
        <v>1</v>
      </c>
      <c r="F288">
        <v>1</v>
      </c>
      <c r="G288">
        <v>1</v>
      </c>
      <c r="H288">
        <v>3</v>
      </c>
      <c r="I288" t="s">
        <v>684</v>
      </c>
      <c r="J288" t="s">
        <v>685</v>
      </c>
      <c r="K288" t="s">
        <v>686</v>
      </c>
      <c r="L288">
        <v>1346</v>
      </c>
      <c r="N288">
        <v>1009</v>
      </c>
      <c r="O288" t="s">
        <v>191</v>
      </c>
      <c r="P288" t="s">
        <v>191</v>
      </c>
      <c r="Q288">
        <v>1</v>
      </c>
      <c r="X288">
        <v>85</v>
      </c>
      <c r="Y288">
        <v>4.3600000000000003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3</v>
      </c>
      <c r="AG288">
        <v>85</v>
      </c>
      <c r="AH288">
        <v>2</v>
      </c>
      <c r="AI288">
        <v>35799912</v>
      </c>
      <c r="AJ288">
        <v>285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>
      <c r="A289">
        <f>ROW(Source!A736)</f>
        <v>736</v>
      </c>
      <c r="B289">
        <v>35799913</v>
      </c>
      <c r="C289">
        <v>35799626</v>
      </c>
      <c r="D289">
        <v>29110699</v>
      </c>
      <c r="E289">
        <v>1</v>
      </c>
      <c r="F289">
        <v>1</v>
      </c>
      <c r="G289">
        <v>1</v>
      </c>
      <c r="H289">
        <v>3</v>
      </c>
      <c r="I289" t="s">
        <v>481</v>
      </c>
      <c r="J289" t="s">
        <v>483</v>
      </c>
      <c r="K289" t="s">
        <v>482</v>
      </c>
      <c r="L289">
        <v>1301</v>
      </c>
      <c r="N289">
        <v>1003</v>
      </c>
      <c r="O289" t="s">
        <v>174</v>
      </c>
      <c r="P289" t="s">
        <v>174</v>
      </c>
      <c r="Q289">
        <v>1</v>
      </c>
      <c r="X289">
        <v>120</v>
      </c>
      <c r="Y289">
        <v>0.17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120</v>
      </c>
      <c r="AH289">
        <v>2</v>
      </c>
      <c r="AI289">
        <v>35799913</v>
      </c>
      <c r="AJ289">
        <v>286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>
        <f>ROW(Source!A736)</f>
        <v>736</v>
      </c>
      <c r="B290">
        <v>35799914</v>
      </c>
      <c r="C290">
        <v>35799626</v>
      </c>
      <c r="D290">
        <v>29110797</v>
      </c>
      <c r="E290">
        <v>1</v>
      </c>
      <c r="F290">
        <v>1</v>
      </c>
      <c r="G290">
        <v>1</v>
      </c>
      <c r="H290">
        <v>3</v>
      </c>
      <c r="I290" t="s">
        <v>477</v>
      </c>
      <c r="J290" t="s">
        <v>479</v>
      </c>
      <c r="K290" t="s">
        <v>478</v>
      </c>
      <c r="L290">
        <v>1301</v>
      </c>
      <c r="N290">
        <v>1003</v>
      </c>
      <c r="O290" t="s">
        <v>174</v>
      </c>
      <c r="P290" t="s">
        <v>174</v>
      </c>
      <c r="Q290">
        <v>1</v>
      </c>
      <c r="X290">
        <v>82</v>
      </c>
      <c r="Y290">
        <v>1.74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82</v>
      </c>
      <c r="AH290">
        <v>2</v>
      </c>
      <c r="AI290">
        <v>35799914</v>
      </c>
      <c r="AJ290">
        <v>287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>
        <f>ROW(Source!A736)</f>
        <v>736</v>
      </c>
      <c r="B291">
        <v>35799915</v>
      </c>
      <c r="C291">
        <v>35799626</v>
      </c>
      <c r="D291">
        <v>29110815</v>
      </c>
      <c r="E291">
        <v>1</v>
      </c>
      <c r="F291">
        <v>1</v>
      </c>
      <c r="G291">
        <v>1</v>
      </c>
      <c r="H291">
        <v>3</v>
      </c>
      <c r="I291" t="s">
        <v>687</v>
      </c>
      <c r="J291" t="s">
        <v>688</v>
      </c>
      <c r="K291" t="s">
        <v>689</v>
      </c>
      <c r="L291">
        <v>1301</v>
      </c>
      <c r="N291">
        <v>1003</v>
      </c>
      <c r="O291" t="s">
        <v>174</v>
      </c>
      <c r="P291" t="s">
        <v>174</v>
      </c>
      <c r="Q291">
        <v>1</v>
      </c>
      <c r="X291">
        <v>116</v>
      </c>
      <c r="Y291">
        <v>0.85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116</v>
      </c>
      <c r="AH291">
        <v>2</v>
      </c>
      <c r="AI291">
        <v>35799915</v>
      </c>
      <c r="AJ291">
        <v>288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>
      <c r="A292">
        <f>ROW(Source!A736)</f>
        <v>736</v>
      </c>
      <c r="B292">
        <v>35799916</v>
      </c>
      <c r="C292">
        <v>35799626</v>
      </c>
      <c r="D292">
        <v>29111455</v>
      </c>
      <c r="E292">
        <v>1</v>
      </c>
      <c r="F292">
        <v>1</v>
      </c>
      <c r="G292">
        <v>1</v>
      </c>
      <c r="H292">
        <v>3</v>
      </c>
      <c r="I292" t="s">
        <v>690</v>
      </c>
      <c r="J292" t="s">
        <v>691</v>
      </c>
      <c r="K292" t="s">
        <v>692</v>
      </c>
      <c r="L292">
        <v>1327</v>
      </c>
      <c r="N292">
        <v>1005</v>
      </c>
      <c r="O292" t="s">
        <v>184</v>
      </c>
      <c r="P292" t="s">
        <v>184</v>
      </c>
      <c r="Q292">
        <v>1</v>
      </c>
      <c r="X292">
        <v>212</v>
      </c>
      <c r="Y292">
        <v>15.06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212</v>
      </c>
      <c r="AH292">
        <v>2</v>
      </c>
      <c r="AI292">
        <v>35799916</v>
      </c>
      <c r="AJ292">
        <v>289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>
      <c r="A293">
        <f>ROW(Source!A736)</f>
        <v>736</v>
      </c>
      <c r="B293">
        <v>35799917</v>
      </c>
      <c r="C293">
        <v>35799626</v>
      </c>
      <c r="D293">
        <v>29114733</v>
      </c>
      <c r="E293">
        <v>1</v>
      </c>
      <c r="F293">
        <v>1</v>
      </c>
      <c r="G293">
        <v>1</v>
      </c>
      <c r="H293">
        <v>3</v>
      </c>
      <c r="I293" t="s">
        <v>693</v>
      </c>
      <c r="J293" t="s">
        <v>694</v>
      </c>
      <c r="K293" t="s">
        <v>695</v>
      </c>
      <c r="L293">
        <v>1354</v>
      </c>
      <c r="N293">
        <v>1010</v>
      </c>
      <c r="O293" t="s">
        <v>238</v>
      </c>
      <c r="P293" t="s">
        <v>238</v>
      </c>
      <c r="Q293">
        <v>1</v>
      </c>
      <c r="X293">
        <v>735</v>
      </c>
      <c r="Y293">
        <v>0.02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735</v>
      </c>
      <c r="AH293">
        <v>2</v>
      </c>
      <c r="AI293">
        <v>35799917</v>
      </c>
      <c r="AJ293">
        <v>290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>
      <c r="A294">
        <f>ROW(Source!A736)</f>
        <v>736</v>
      </c>
      <c r="B294">
        <v>35799918</v>
      </c>
      <c r="C294">
        <v>35799626</v>
      </c>
      <c r="D294">
        <v>29114734</v>
      </c>
      <c r="E294">
        <v>1</v>
      </c>
      <c r="F294">
        <v>1</v>
      </c>
      <c r="G294">
        <v>1</v>
      </c>
      <c r="H294">
        <v>3</v>
      </c>
      <c r="I294" t="s">
        <v>696</v>
      </c>
      <c r="J294" t="s">
        <v>697</v>
      </c>
      <c r="K294" t="s">
        <v>698</v>
      </c>
      <c r="L294">
        <v>1354</v>
      </c>
      <c r="N294">
        <v>1010</v>
      </c>
      <c r="O294" t="s">
        <v>238</v>
      </c>
      <c r="P294" t="s">
        <v>238</v>
      </c>
      <c r="Q294">
        <v>1</v>
      </c>
      <c r="X294">
        <v>1855</v>
      </c>
      <c r="Y294">
        <v>0.03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3</v>
      </c>
      <c r="AG294">
        <v>1855</v>
      </c>
      <c r="AH294">
        <v>2</v>
      </c>
      <c r="AI294">
        <v>35799918</v>
      </c>
      <c r="AJ294">
        <v>291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>
        <f>ROW(Source!A736)</f>
        <v>736</v>
      </c>
      <c r="B295">
        <v>35799919</v>
      </c>
      <c r="C295">
        <v>35799626</v>
      </c>
      <c r="D295">
        <v>29114482</v>
      </c>
      <c r="E295">
        <v>1</v>
      </c>
      <c r="F295">
        <v>1</v>
      </c>
      <c r="G295">
        <v>1</v>
      </c>
      <c r="H295">
        <v>3</v>
      </c>
      <c r="I295" t="s">
        <v>453</v>
      </c>
      <c r="J295" t="s">
        <v>455</v>
      </c>
      <c r="K295" t="s">
        <v>454</v>
      </c>
      <c r="L295">
        <v>1354</v>
      </c>
      <c r="N295">
        <v>1010</v>
      </c>
      <c r="O295" t="s">
        <v>238</v>
      </c>
      <c r="P295" t="s">
        <v>238</v>
      </c>
      <c r="Q295">
        <v>1</v>
      </c>
      <c r="X295">
        <v>153</v>
      </c>
      <c r="Y295">
        <v>7.0000000000000007E-2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3</v>
      </c>
      <c r="AG295">
        <v>153</v>
      </c>
      <c r="AH295">
        <v>2</v>
      </c>
      <c r="AI295">
        <v>35799919</v>
      </c>
      <c r="AJ295">
        <v>292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>
      <c r="A296">
        <f>ROW(Source!A736)</f>
        <v>736</v>
      </c>
      <c r="B296">
        <v>35799920</v>
      </c>
      <c r="C296">
        <v>35799626</v>
      </c>
      <c r="D296">
        <v>29129584</v>
      </c>
      <c r="E296">
        <v>1</v>
      </c>
      <c r="F296">
        <v>1</v>
      </c>
      <c r="G296">
        <v>1</v>
      </c>
      <c r="H296">
        <v>3</v>
      </c>
      <c r="I296" t="s">
        <v>699</v>
      </c>
      <c r="J296" t="s">
        <v>700</v>
      </c>
      <c r="K296" t="s">
        <v>701</v>
      </c>
      <c r="L296">
        <v>1301</v>
      </c>
      <c r="N296">
        <v>1003</v>
      </c>
      <c r="O296" t="s">
        <v>174</v>
      </c>
      <c r="P296" t="s">
        <v>174</v>
      </c>
      <c r="Q296">
        <v>1</v>
      </c>
      <c r="X296">
        <v>88</v>
      </c>
      <c r="Y296">
        <v>7.22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88</v>
      </c>
      <c r="AH296">
        <v>2</v>
      </c>
      <c r="AI296">
        <v>35799920</v>
      </c>
      <c r="AJ296">
        <v>293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>
      <c r="A297">
        <f>ROW(Source!A736)</f>
        <v>736</v>
      </c>
      <c r="B297">
        <v>35799921</v>
      </c>
      <c r="C297">
        <v>35799626</v>
      </c>
      <c r="D297">
        <v>29129619</v>
      </c>
      <c r="E297">
        <v>1</v>
      </c>
      <c r="F297">
        <v>1</v>
      </c>
      <c r="G297">
        <v>1</v>
      </c>
      <c r="H297">
        <v>3</v>
      </c>
      <c r="I297" t="s">
        <v>702</v>
      </c>
      <c r="J297" t="s">
        <v>703</v>
      </c>
      <c r="K297" t="s">
        <v>704</v>
      </c>
      <c r="L297">
        <v>1301</v>
      </c>
      <c r="N297">
        <v>1003</v>
      </c>
      <c r="O297" t="s">
        <v>174</v>
      </c>
      <c r="P297" t="s">
        <v>174</v>
      </c>
      <c r="Q297">
        <v>1</v>
      </c>
      <c r="X297">
        <v>225</v>
      </c>
      <c r="Y297">
        <v>8.44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225</v>
      </c>
      <c r="AH297">
        <v>2</v>
      </c>
      <c r="AI297">
        <v>35799921</v>
      </c>
      <c r="AJ297">
        <v>294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>
        <f>ROW(Source!A736)</f>
        <v>736</v>
      </c>
      <c r="B298">
        <v>35799922</v>
      </c>
      <c r="C298">
        <v>35799626</v>
      </c>
      <c r="D298">
        <v>29129634</v>
      </c>
      <c r="E298">
        <v>1</v>
      </c>
      <c r="F298">
        <v>1</v>
      </c>
      <c r="G298">
        <v>1</v>
      </c>
      <c r="H298">
        <v>3</v>
      </c>
      <c r="I298" t="s">
        <v>445</v>
      </c>
      <c r="J298" t="s">
        <v>447</v>
      </c>
      <c r="K298" t="s">
        <v>446</v>
      </c>
      <c r="L298">
        <v>1301</v>
      </c>
      <c r="N298">
        <v>1003</v>
      </c>
      <c r="O298" t="s">
        <v>174</v>
      </c>
      <c r="P298" t="s">
        <v>174</v>
      </c>
      <c r="Q298">
        <v>1</v>
      </c>
      <c r="X298">
        <v>46</v>
      </c>
      <c r="Y298">
        <v>3.32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46</v>
      </c>
      <c r="AH298">
        <v>2</v>
      </c>
      <c r="AI298">
        <v>35799922</v>
      </c>
      <c r="AJ298">
        <v>295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>
        <f>ROW(Source!A737)</f>
        <v>737</v>
      </c>
      <c r="B299">
        <v>35802044</v>
      </c>
      <c r="C299">
        <v>35802043</v>
      </c>
      <c r="D299">
        <v>29364679</v>
      </c>
      <c r="E299">
        <v>1</v>
      </c>
      <c r="F299">
        <v>1</v>
      </c>
      <c r="G299">
        <v>1</v>
      </c>
      <c r="H299">
        <v>1</v>
      </c>
      <c r="I299" t="s">
        <v>705</v>
      </c>
      <c r="J299" t="s">
        <v>3</v>
      </c>
      <c r="K299" t="s">
        <v>706</v>
      </c>
      <c r="L299">
        <v>1369</v>
      </c>
      <c r="N299">
        <v>1013</v>
      </c>
      <c r="O299" t="s">
        <v>579</v>
      </c>
      <c r="P299" t="s">
        <v>579</v>
      </c>
      <c r="Q299">
        <v>1</v>
      </c>
      <c r="X299">
        <v>30.48</v>
      </c>
      <c r="Y299">
        <v>0</v>
      </c>
      <c r="Z299">
        <v>0</v>
      </c>
      <c r="AA299">
        <v>0</v>
      </c>
      <c r="AB299">
        <v>282.02999999999997</v>
      </c>
      <c r="AC299">
        <v>0</v>
      </c>
      <c r="AD299">
        <v>1</v>
      </c>
      <c r="AE299">
        <v>1</v>
      </c>
      <c r="AF299" t="s">
        <v>3</v>
      </c>
      <c r="AG299">
        <v>30.48</v>
      </c>
      <c r="AH299">
        <v>2</v>
      </c>
      <c r="AI299">
        <v>35802044</v>
      </c>
      <c r="AJ299">
        <v>296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>
      <c r="A300">
        <f>ROW(Source!A737)</f>
        <v>737</v>
      </c>
      <c r="B300">
        <v>35802045</v>
      </c>
      <c r="C300">
        <v>35802043</v>
      </c>
      <c r="D300">
        <v>121548</v>
      </c>
      <c r="E300">
        <v>1</v>
      </c>
      <c r="F300">
        <v>1</v>
      </c>
      <c r="G300">
        <v>1</v>
      </c>
      <c r="H300">
        <v>1</v>
      </c>
      <c r="I300" t="s">
        <v>30</v>
      </c>
      <c r="J300" t="s">
        <v>3</v>
      </c>
      <c r="K300" t="s">
        <v>580</v>
      </c>
      <c r="L300">
        <v>608254</v>
      </c>
      <c r="N300">
        <v>1013</v>
      </c>
      <c r="O300" t="s">
        <v>581</v>
      </c>
      <c r="P300" t="s">
        <v>581</v>
      </c>
      <c r="Q300">
        <v>1</v>
      </c>
      <c r="X300">
        <v>0.03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2</v>
      </c>
      <c r="AF300" t="s">
        <v>3</v>
      </c>
      <c r="AG300">
        <v>0.03</v>
      </c>
      <c r="AH300">
        <v>2</v>
      </c>
      <c r="AI300">
        <v>35802045</v>
      </c>
      <c r="AJ300">
        <v>297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>
        <f>ROW(Source!A737)</f>
        <v>737</v>
      </c>
      <c r="B301">
        <v>35802046</v>
      </c>
      <c r="C301">
        <v>35802043</v>
      </c>
      <c r="D301">
        <v>29172362</v>
      </c>
      <c r="E301">
        <v>1</v>
      </c>
      <c r="F301">
        <v>1</v>
      </c>
      <c r="G301">
        <v>1</v>
      </c>
      <c r="H301">
        <v>2</v>
      </c>
      <c r="I301" t="s">
        <v>707</v>
      </c>
      <c r="J301" t="s">
        <v>708</v>
      </c>
      <c r="K301" t="s">
        <v>709</v>
      </c>
      <c r="L301">
        <v>1368</v>
      </c>
      <c r="N301">
        <v>1011</v>
      </c>
      <c r="O301" t="s">
        <v>585</v>
      </c>
      <c r="P301" t="s">
        <v>585</v>
      </c>
      <c r="Q301">
        <v>1</v>
      </c>
      <c r="X301">
        <v>0.03</v>
      </c>
      <c r="Y301">
        <v>0</v>
      </c>
      <c r="Z301">
        <v>134.65</v>
      </c>
      <c r="AA301">
        <v>13.5</v>
      </c>
      <c r="AB301">
        <v>0</v>
      </c>
      <c r="AC301">
        <v>0</v>
      </c>
      <c r="AD301">
        <v>1</v>
      </c>
      <c r="AE301">
        <v>0</v>
      </c>
      <c r="AF301" t="s">
        <v>3</v>
      </c>
      <c r="AG301">
        <v>0.03</v>
      </c>
      <c r="AH301">
        <v>2</v>
      </c>
      <c r="AI301">
        <v>35802046</v>
      </c>
      <c r="AJ301">
        <v>298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>
        <f>ROW(Source!A737)</f>
        <v>737</v>
      </c>
      <c r="B302">
        <v>35802047</v>
      </c>
      <c r="C302">
        <v>35802043</v>
      </c>
      <c r="D302">
        <v>29174913</v>
      </c>
      <c r="E302">
        <v>1</v>
      </c>
      <c r="F302">
        <v>1</v>
      </c>
      <c r="G302">
        <v>1</v>
      </c>
      <c r="H302">
        <v>2</v>
      </c>
      <c r="I302" t="s">
        <v>606</v>
      </c>
      <c r="J302" t="s">
        <v>607</v>
      </c>
      <c r="K302" t="s">
        <v>608</v>
      </c>
      <c r="L302">
        <v>1368</v>
      </c>
      <c r="N302">
        <v>1011</v>
      </c>
      <c r="O302" t="s">
        <v>585</v>
      </c>
      <c r="P302" t="s">
        <v>585</v>
      </c>
      <c r="Q302">
        <v>1</v>
      </c>
      <c r="X302">
        <v>0.02</v>
      </c>
      <c r="Y302">
        <v>0</v>
      </c>
      <c r="Z302">
        <v>87.17</v>
      </c>
      <c r="AA302">
        <v>11.6</v>
      </c>
      <c r="AB302">
        <v>0</v>
      </c>
      <c r="AC302">
        <v>0</v>
      </c>
      <c r="AD302">
        <v>1</v>
      </c>
      <c r="AE302">
        <v>0</v>
      </c>
      <c r="AF302" t="s">
        <v>3</v>
      </c>
      <c r="AG302">
        <v>0.02</v>
      </c>
      <c r="AH302">
        <v>2</v>
      </c>
      <c r="AI302">
        <v>35802047</v>
      </c>
      <c r="AJ302">
        <v>299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>
      <c r="A303">
        <f>ROW(Source!A737)</f>
        <v>737</v>
      </c>
      <c r="B303">
        <v>35802048</v>
      </c>
      <c r="C303">
        <v>35802043</v>
      </c>
      <c r="D303">
        <v>29114246</v>
      </c>
      <c r="E303">
        <v>1</v>
      </c>
      <c r="F303">
        <v>1</v>
      </c>
      <c r="G303">
        <v>1</v>
      </c>
      <c r="H303">
        <v>3</v>
      </c>
      <c r="I303" t="s">
        <v>710</v>
      </c>
      <c r="J303" t="s">
        <v>711</v>
      </c>
      <c r="K303" t="s">
        <v>712</v>
      </c>
      <c r="L303">
        <v>1346</v>
      </c>
      <c r="N303">
        <v>1009</v>
      </c>
      <c r="O303" t="s">
        <v>191</v>
      </c>
      <c r="P303" t="s">
        <v>191</v>
      </c>
      <c r="Q303">
        <v>1</v>
      </c>
      <c r="X303">
        <v>1.5</v>
      </c>
      <c r="Y303">
        <v>9.0399999999999991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0</v>
      </c>
      <c r="AF303" t="s">
        <v>3</v>
      </c>
      <c r="AG303">
        <v>1.5</v>
      </c>
      <c r="AH303">
        <v>2</v>
      </c>
      <c r="AI303">
        <v>35802048</v>
      </c>
      <c r="AJ303">
        <v>300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>
      <c r="A304">
        <f>ROW(Source!A737)</f>
        <v>737</v>
      </c>
      <c r="B304">
        <v>35802049</v>
      </c>
      <c r="C304">
        <v>35802043</v>
      </c>
      <c r="D304">
        <v>29110838</v>
      </c>
      <c r="E304">
        <v>1</v>
      </c>
      <c r="F304">
        <v>1</v>
      </c>
      <c r="G304">
        <v>1</v>
      </c>
      <c r="H304">
        <v>3</v>
      </c>
      <c r="I304" t="s">
        <v>713</v>
      </c>
      <c r="J304" t="s">
        <v>714</v>
      </c>
      <c r="K304" t="s">
        <v>715</v>
      </c>
      <c r="L304">
        <v>1346</v>
      </c>
      <c r="N304">
        <v>1009</v>
      </c>
      <c r="O304" t="s">
        <v>191</v>
      </c>
      <c r="P304" t="s">
        <v>191</v>
      </c>
      <c r="Q304">
        <v>1</v>
      </c>
      <c r="X304">
        <v>0.42</v>
      </c>
      <c r="Y304">
        <v>30.5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0.42</v>
      </c>
      <c r="AH304">
        <v>2</v>
      </c>
      <c r="AI304">
        <v>35802049</v>
      </c>
      <c r="AJ304">
        <v>301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>
      <c r="A305">
        <f>ROW(Source!A737)</f>
        <v>737</v>
      </c>
      <c r="B305">
        <v>35802050</v>
      </c>
      <c r="C305">
        <v>35802043</v>
      </c>
      <c r="D305">
        <v>29149204</v>
      </c>
      <c r="E305">
        <v>1</v>
      </c>
      <c r="F305">
        <v>1</v>
      </c>
      <c r="G305">
        <v>1</v>
      </c>
      <c r="H305">
        <v>3</v>
      </c>
      <c r="I305" t="s">
        <v>716</v>
      </c>
      <c r="J305" t="s">
        <v>717</v>
      </c>
      <c r="K305" t="s">
        <v>718</v>
      </c>
      <c r="L305">
        <v>1348</v>
      </c>
      <c r="N305">
        <v>1009</v>
      </c>
      <c r="O305" t="s">
        <v>28</v>
      </c>
      <c r="P305" t="s">
        <v>28</v>
      </c>
      <c r="Q305">
        <v>1000</v>
      </c>
      <c r="X305">
        <v>3.15E-3</v>
      </c>
      <c r="Y305">
        <v>729.98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3</v>
      </c>
      <c r="AG305">
        <v>3.15E-3</v>
      </c>
      <c r="AH305">
        <v>2</v>
      </c>
      <c r="AI305">
        <v>35802050</v>
      </c>
      <c r="AJ305">
        <v>302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>
        <f>ROW(Source!A737)</f>
        <v>737</v>
      </c>
      <c r="B306">
        <v>35802051</v>
      </c>
      <c r="C306">
        <v>35802043</v>
      </c>
      <c r="D306">
        <v>29170678</v>
      </c>
      <c r="E306">
        <v>1</v>
      </c>
      <c r="F306">
        <v>1</v>
      </c>
      <c r="G306">
        <v>1</v>
      </c>
      <c r="H306">
        <v>3</v>
      </c>
      <c r="I306" t="s">
        <v>719</v>
      </c>
      <c r="J306" t="s">
        <v>720</v>
      </c>
      <c r="K306" t="s">
        <v>721</v>
      </c>
      <c r="L306">
        <v>1354</v>
      </c>
      <c r="N306">
        <v>1010</v>
      </c>
      <c r="O306" t="s">
        <v>238</v>
      </c>
      <c r="P306" t="s">
        <v>238</v>
      </c>
      <c r="Q306">
        <v>1</v>
      </c>
      <c r="X306">
        <v>102</v>
      </c>
      <c r="Y306">
        <v>0.28000000000000003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102</v>
      </c>
      <c r="AH306">
        <v>2</v>
      </c>
      <c r="AI306">
        <v>35802051</v>
      </c>
      <c r="AJ306">
        <v>303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>
      <c r="A307">
        <f>ROW(Source!A737)</f>
        <v>737</v>
      </c>
      <c r="B307">
        <v>35802052</v>
      </c>
      <c r="C307">
        <v>35802043</v>
      </c>
      <c r="D307">
        <v>29171808</v>
      </c>
      <c r="E307">
        <v>1</v>
      </c>
      <c r="F307">
        <v>1</v>
      </c>
      <c r="G307">
        <v>1</v>
      </c>
      <c r="H307">
        <v>3</v>
      </c>
      <c r="I307" t="s">
        <v>722</v>
      </c>
      <c r="J307" t="s">
        <v>723</v>
      </c>
      <c r="K307" t="s">
        <v>724</v>
      </c>
      <c r="L307">
        <v>1374</v>
      </c>
      <c r="N307">
        <v>1013</v>
      </c>
      <c r="O307" t="s">
        <v>725</v>
      </c>
      <c r="P307" t="s">
        <v>725</v>
      </c>
      <c r="Q307">
        <v>1</v>
      </c>
      <c r="X307">
        <v>6.05</v>
      </c>
      <c r="Y307">
        <v>1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</v>
      </c>
      <c r="AG307">
        <v>6.05</v>
      </c>
      <c r="AH307">
        <v>2</v>
      </c>
      <c r="AI307">
        <v>35802052</v>
      </c>
      <c r="AJ307">
        <v>304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>
      <c r="A308">
        <f>ROW(Source!A740)</f>
        <v>740</v>
      </c>
      <c r="B308">
        <v>35802054</v>
      </c>
      <c r="C308">
        <v>35802053</v>
      </c>
      <c r="D308">
        <v>29364679</v>
      </c>
      <c r="E308">
        <v>1</v>
      </c>
      <c r="F308">
        <v>1</v>
      </c>
      <c r="G308">
        <v>1</v>
      </c>
      <c r="H308">
        <v>1</v>
      </c>
      <c r="I308" t="s">
        <v>705</v>
      </c>
      <c r="J308" t="s">
        <v>3</v>
      </c>
      <c r="K308" t="s">
        <v>706</v>
      </c>
      <c r="L308">
        <v>1369</v>
      </c>
      <c r="N308">
        <v>1013</v>
      </c>
      <c r="O308" t="s">
        <v>579</v>
      </c>
      <c r="P308" t="s">
        <v>579</v>
      </c>
      <c r="Q308">
        <v>1</v>
      </c>
      <c r="X308">
        <v>26.24</v>
      </c>
      <c r="Y308">
        <v>0</v>
      </c>
      <c r="Z308">
        <v>0</v>
      </c>
      <c r="AA308">
        <v>0</v>
      </c>
      <c r="AB308">
        <v>282.02999999999997</v>
      </c>
      <c r="AC308">
        <v>0</v>
      </c>
      <c r="AD308">
        <v>1</v>
      </c>
      <c r="AE308">
        <v>1</v>
      </c>
      <c r="AF308" t="s">
        <v>3</v>
      </c>
      <c r="AG308">
        <v>26.24</v>
      </c>
      <c r="AH308">
        <v>2</v>
      </c>
      <c r="AI308">
        <v>35802054</v>
      </c>
      <c r="AJ308">
        <v>305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>
      <c r="A309">
        <f>ROW(Source!A740)</f>
        <v>740</v>
      </c>
      <c r="B309">
        <v>35802055</v>
      </c>
      <c r="C309">
        <v>35802053</v>
      </c>
      <c r="D309">
        <v>121548</v>
      </c>
      <c r="E309">
        <v>1</v>
      </c>
      <c r="F309">
        <v>1</v>
      </c>
      <c r="G309">
        <v>1</v>
      </c>
      <c r="H309">
        <v>1</v>
      </c>
      <c r="I309" t="s">
        <v>30</v>
      </c>
      <c r="J309" t="s">
        <v>3</v>
      </c>
      <c r="K309" t="s">
        <v>580</v>
      </c>
      <c r="L309">
        <v>608254</v>
      </c>
      <c r="N309">
        <v>1013</v>
      </c>
      <c r="O309" t="s">
        <v>581</v>
      </c>
      <c r="P309" t="s">
        <v>581</v>
      </c>
      <c r="Q309">
        <v>1</v>
      </c>
      <c r="X309">
        <v>0.03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2</v>
      </c>
      <c r="AF309" t="s">
        <v>3</v>
      </c>
      <c r="AG309">
        <v>0.03</v>
      </c>
      <c r="AH309">
        <v>2</v>
      </c>
      <c r="AI309">
        <v>35802055</v>
      </c>
      <c r="AJ309">
        <v>306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>
      <c r="A310">
        <f>ROW(Source!A740)</f>
        <v>740</v>
      </c>
      <c r="B310">
        <v>35802056</v>
      </c>
      <c r="C310">
        <v>35802053</v>
      </c>
      <c r="D310">
        <v>29172362</v>
      </c>
      <c r="E310">
        <v>1</v>
      </c>
      <c r="F310">
        <v>1</v>
      </c>
      <c r="G310">
        <v>1</v>
      </c>
      <c r="H310">
        <v>2</v>
      </c>
      <c r="I310" t="s">
        <v>707</v>
      </c>
      <c r="J310" t="s">
        <v>708</v>
      </c>
      <c r="K310" t="s">
        <v>709</v>
      </c>
      <c r="L310">
        <v>1368</v>
      </c>
      <c r="N310">
        <v>1011</v>
      </c>
      <c r="O310" t="s">
        <v>585</v>
      </c>
      <c r="P310" t="s">
        <v>585</v>
      </c>
      <c r="Q310">
        <v>1</v>
      </c>
      <c r="X310">
        <v>0.03</v>
      </c>
      <c r="Y310">
        <v>0</v>
      </c>
      <c r="Z310">
        <v>134.65</v>
      </c>
      <c r="AA310">
        <v>13.5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0.03</v>
      </c>
      <c r="AH310">
        <v>2</v>
      </c>
      <c r="AI310">
        <v>35802056</v>
      </c>
      <c r="AJ310">
        <v>307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>
        <f>ROW(Source!A740)</f>
        <v>740</v>
      </c>
      <c r="B311">
        <v>35802057</v>
      </c>
      <c r="C311">
        <v>35802053</v>
      </c>
      <c r="D311">
        <v>29174913</v>
      </c>
      <c r="E311">
        <v>1</v>
      </c>
      <c r="F311">
        <v>1</v>
      </c>
      <c r="G311">
        <v>1</v>
      </c>
      <c r="H311">
        <v>2</v>
      </c>
      <c r="I311" t="s">
        <v>606</v>
      </c>
      <c r="J311" t="s">
        <v>607</v>
      </c>
      <c r="K311" t="s">
        <v>608</v>
      </c>
      <c r="L311">
        <v>1368</v>
      </c>
      <c r="N311">
        <v>1011</v>
      </c>
      <c r="O311" t="s">
        <v>585</v>
      </c>
      <c r="P311" t="s">
        <v>585</v>
      </c>
      <c r="Q311">
        <v>1</v>
      </c>
      <c r="X311">
        <v>0.02</v>
      </c>
      <c r="Y311">
        <v>0</v>
      </c>
      <c r="Z311">
        <v>87.17</v>
      </c>
      <c r="AA311">
        <v>11.6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0.02</v>
      </c>
      <c r="AH311">
        <v>2</v>
      </c>
      <c r="AI311">
        <v>35802057</v>
      </c>
      <c r="AJ311">
        <v>308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>
      <c r="A312">
        <f>ROW(Source!A740)</f>
        <v>740</v>
      </c>
      <c r="B312">
        <v>35802058</v>
      </c>
      <c r="C312">
        <v>35802053</v>
      </c>
      <c r="D312">
        <v>29149204</v>
      </c>
      <c r="E312">
        <v>1</v>
      </c>
      <c r="F312">
        <v>1</v>
      </c>
      <c r="G312">
        <v>1</v>
      </c>
      <c r="H312">
        <v>3</v>
      </c>
      <c r="I312" t="s">
        <v>716</v>
      </c>
      <c r="J312" t="s">
        <v>717</v>
      </c>
      <c r="K312" t="s">
        <v>718</v>
      </c>
      <c r="L312">
        <v>1348</v>
      </c>
      <c r="N312">
        <v>1009</v>
      </c>
      <c r="O312" t="s">
        <v>28</v>
      </c>
      <c r="P312" t="s">
        <v>28</v>
      </c>
      <c r="Q312">
        <v>1000</v>
      </c>
      <c r="X312">
        <v>3.15E-3</v>
      </c>
      <c r="Y312">
        <v>729.98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3</v>
      </c>
      <c r="AG312">
        <v>3.15E-3</v>
      </c>
      <c r="AH312">
        <v>2</v>
      </c>
      <c r="AI312">
        <v>35802058</v>
      </c>
      <c r="AJ312">
        <v>309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>
      <c r="A313">
        <f>ROW(Source!A740)</f>
        <v>740</v>
      </c>
      <c r="B313">
        <v>35802059</v>
      </c>
      <c r="C313">
        <v>35802053</v>
      </c>
      <c r="D313">
        <v>29170678</v>
      </c>
      <c r="E313">
        <v>1</v>
      </c>
      <c r="F313">
        <v>1</v>
      </c>
      <c r="G313">
        <v>1</v>
      </c>
      <c r="H313">
        <v>3</v>
      </c>
      <c r="I313" t="s">
        <v>719</v>
      </c>
      <c r="J313" t="s">
        <v>720</v>
      </c>
      <c r="K313" t="s">
        <v>721</v>
      </c>
      <c r="L313">
        <v>1354</v>
      </c>
      <c r="N313">
        <v>1010</v>
      </c>
      <c r="O313" t="s">
        <v>238</v>
      </c>
      <c r="P313" t="s">
        <v>238</v>
      </c>
      <c r="Q313">
        <v>1</v>
      </c>
      <c r="X313">
        <v>102</v>
      </c>
      <c r="Y313">
        <v>0.28000000000000003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102</v>
      </c>
      <c r="AH313">
        <v>2</v>
      </c>
      <c r="AI313">
        <v>35802059</v>
      </c>
      <c r="AJ313">
        <v>311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>
      <c r="A314">
        <f>ROW(Source!A740)</f>
        <v>740</v>
      </c>
      <c r="B314">
        <v>35802060</v>
      </c>
      <c r="C314">
        <v>35802053</v>
      </c>
      <c r="D314">
        <v>29171808</v>
      </c>
      <c r="E314">
        <v>1</v>
      </c>
      <c r="F314">
        <v>1</v>
      </c>
      <c r="G314">
        <v>1</v>
      </c>
      <c r="H314">
        <v>3</v>
      </c>
      <c r="I314" t="s">
        <v>722</v>
      </c>
      <c r="J314" t="s">
        <v>723</v>
      </c>
      <c r="K314" t="s">
        <v>724</v>
      </c>
      <c r="L314">
        <v>1374</v>
      </c>
      <c r="N314">
        <v>1013</v>
      </c>
      <c r="O314" t="s">
        <v>725</v>
      </c>
      <c r="P314" t="s">
        <v>725</v>
      </c>
      <c r="Q314">
        <v>1</v>
      </c>
      <c r="X314">
        <v>5.21</v>
      </c>
      <c r="Y314">
        <v>1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3</v>
      </c>
      <c r="AG314">
        <v>5.21</v>
      </c>
      <c r="AH314">
        <v>2</v>
      </c>
      <c r="AI314">
        <v>35802060</v>
      </c>
      <c r="AJ314">
        <v>313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>
      <c r="A315">
        <f>ROW(Source!A743)</f>
        <v>743</v>
      </c>
      <c r="B315">
        <v>36324919</v>
      </c>
      <c r="C315">
        <v>36324918</v>
      </c>
      <c r="D315">
        <v>18413230</v>
      </c>
      <c r="E315">
        <v>1</v>
      </c>
      <c r="F315">
        <v>1</v>
      </c>
      <c r="G315">
        <v>1</v>
      </c>
      <c r="H315">
        <v>1</v>
      </c>
      <c r="I315" t="s">
        <v>615</v>
      </c>
      <c r="J315" t="s">
        <v>3</v>
      </c>
      <c r="K315" t="s">
        <v>616</v>
      </c>
      <c r="L315">
        <v>1369</v>
      </c>
      <c r="N315">
        <v>1013</v>
      </c>
      <c r="O315" t="s">
        <v>579</v>
      </c>
      <c r="P315" t="s">
        <v>579</v>
      </c>
      <c r="Q315">
        <v>1</v>
      </c>
      <c r="X315">
        <v>89.53</v>
      </c>
      <c r="Y315">
        <v>0</v>
      </c>
      <c r="Z315">
        <v>0</v>
      </c>
      <c r="AA315">
        <v>0</v>
      </c>
      <c r="AB315">
        <v>260.99</v>
      </c>
      <c r="AC315">
        <v>0</v>
      </c>
      <c r="AD315">
        <v>1</v>
      </c>
      <c r="AE315">
        <v>1</v>
      </c>
      <c r="AF315" t="s">
        <v>168</v>
      </c>
      <c r="AG315">
        <v>102.95949999999999</v>
      </c>
      <c r="AH315">
        <v>2</v>
      </c>
      <c r="AI315">
        <v>36324919</v>
      </c>
      <c r="AJ315">
        <v>314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>
      <c r="A316">
        <f>ROW(Source!A743)</f>
        <v>743</v>
      </c>
      <c r="B316">
        <v>36324920</v>
      </c>
      <c r="C316">
        <v>36324918</v>
      </c>
      <c r="D316">
        <v>121548</v>
      </c>
      <c r="E316">
        <v>1</v>
      </c>
      <c r="F316">
        <v>1</v>
      </c>
      <c r="G316">
        <v>1</v>
      </c>
      <c r="H316">
        <v>1</v>
      </c>
      <c r="I316" t="s">
        <v>30</v>
      </c>
      <c r="J316" t="s">
        <v>3</v>
      </c>
      <c r="K316" t="s">
        <v>580</v>
      </c>
      <c r="L316">
        <v>608254</v>
      </c>
      <c r="N316">
        <v>1013</v>
      </c>
      <c r="O316" t="s">
        <v>581</v>
      </c>
      <c r="P316" t="s">
        <v>581</v>
      </c>
      <c r="Q316">
        <v>1</v>
      </c>
      <c r="X316">
        <v>9.69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2</v>
      </c>
      <c r="AF316" t="s">
        <v>167</v>
      </c>
      <c r="AG316">
        <v>12.112499999999999</v>
      </c>
      <c r="AH316">
        <v>2</v>
      </c>
      <c r="AI316">
        <v>36324920</v>
      </c>
      <c r="AJ316">
        <v>315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>
      <c r="A317">
        <f>ROW(Source!A743)</f>
        <v>743</v>
      </c>
      <c r="B317">
        <v>36324921</v>
      </c>
      <c r="C317">
        <v>36324918</v>
      </c>
      <c r="D317">
        <v>29172268</v>
      </c>
      <c r="E317">
        <v>1</v>
      </c>
      <c r="F317">
        <v>1</v>
      </c>
      <c r="G317">
        <v>1</v>
      </c>
      <c r="H317">
        <v>2</v>
      </c>
      <c r="I317" t="s">
        <v>726</v>
      </c>
      <c r="J317" t="s">
        <v>727</v>
      </c>
      <c r="K317" t="s">
        <v>728</v>
      </c>
      <c r="L317">
        <v>1368</v>
      </c>
      <c r="N317">
        <v>1011</v>
      </c>
      <c r="O317" t="s">
        <v>585</v>
      </c>
      <c r="P317" t="s">
        <v>585</v>
      </c>
      <c r="Q317">
        <v>1</v>
      </c>
      <c r="X317">
        <v>9.69</v>
      </c>
      <c r="Y317">
        <v>0</v>
      </c>
      <c r="Z317">
        <v>86.4</v>
      </c>
      <c r="AA317">
        <v>13.5</v>
      </c>
      <c r="AB317">
        <v>0</v>
      </c>
      <c r="AC317">
        <v>0</v>
      </c>
      <c r="AD317">
        <v>1</v>
      </c>
      <c r="AE317">
        <v>0</v>
      </c>
      <c r="AF317" t="s">
        <v>167</v>
      </c>
      <c r="AG317">
        <v>12.112499999999999</v>
      </c>
      <c r="AH317">
        <v>2</v>
      </c>
      <c r="AI317">
        <v>36324921</v>
      </c>
      <c r="AJ317">
        <v>316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>
      <c r="A318">
        <f>ROW(Source!A743)</f>
        <v>743</v>
      </c>
      <c r="B318">
        <v>36324922</v>
      </c>
      <c r="C318">
        <v>36324918</v>
      </c>
      <c r="D318">
        <v>29174913</v>
      </c>
      <c r="E318">
        <v>1</v>
      </c>
      <c r="F318">
        <v>1</v>
      </c>
      <c r="G318">
        <v>1</v>
      </c>
      <c r="H318">
        <v>2</v>
      </c>
      <c r="I318" t="s">
        <v>606</v>
      </c>
      <c r="J318" t="s">
        <v>729</v>
      </c>
      <c r="K318" t="s">
        <v>608</v>
      </c>
      <c r="L318">
        <v>1368</v>
      </c>
      <c r="N318">
        <v>1011</v>
      </c>
      <c r="O318" t="s">
        <v>585</v>
      </c>
      <c r="P318" t="s">
        <v>585</v>
      </c>
      <c r="Q318">
        <v>1</v>
      </c>
      <c r="X318">
        <v>1.99</v>
      </c>
      <c r="Y318">
        <v>0</v>
      </c>
      <c r="Z318">
        <v>87.17</v>
      </c>
      <c r="AA318">
        <v>11.6</v>
      </c>
      <c r="AB318">
        <v>0</v>
      </c>
      <c r="AC318">
        <v>0</v>
      </c>
      <c r="AD318">
        <v>1</v>
      </c>
      <c r="AE318">
        <v>0</v>
      </c>
      <c r="AF318" t="s">
        <v>167</v>
      </c>
      <c r="AG318">
        <v>2.4874999999999998</v>
      </c>
      <c r="AH318">
        <v>2</v>
      </c>
      <c r="AI318">
        <v>36324922</v>
      </c>
      <c r="AJ318">
        <v>317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>
      <c r="A319">
        <f>ROW(Source!A743)</f>
        <v>743</v>
      </c>
      <c r="B319">
        <v>36324923</v>
      </c>
      <c r="C319">
        <v>36324918</v>
      </c>
      <c r="D319">
        <v>29112547</v>
      </c>
      <c r="E319">
        <v>1</v>
      </c>
      <c r="F319">
        <v>1</v>
      </c>
      <c r="G319">
        <v>1</v>
      </c>
      <c r="H319">
        <v>3</v>
      </c>
      <c r="I319" t="s">
        <v>730</v>
      </c>
      <c r="J319" t="s">
        <v>731</v>
      </c>
      <c r="K319" t="s">
        <v>732</v>
      </c>
      <c r="L319">
        <v>1346</v>
      </c>
      <c r="N319">
        <v>1009</v>
      </c>
      <c r="O319" t="s">
        <v>191</v>
      </c>
      <c r="P319" t="s">
        <v>191</v>
      </c>
      <c r="Q319">
        <v>1</v>
      </c>
      <c r="X319">
        <v>37.5</v>
      </c>
      <c r="Y319">
        <v>10.26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 t="s">
        <v>3</v>
      </c>
      <c r="AG319">
        <v>37.5</v>
      </c>
      <c r="AH319">
        <v>2</v>
      </c>
      <c r="AI319">
        <v>36324923</v>
      </c>
      <c r="AJ319">
        <v>319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>
      <c r="A320">
        <f>ROW(Source!A743)</f>
        <v>743</v>
      </c>
      <c r="B320">
        <v>36324924</v>
      </c>
      <c r="C320">
        <v>36324918</v>
      </c>
      <c r="D320">
        <v>29114332</v>
      </c>
      <c r="E320">
        <v>1</v>
      </c>
      <c r="F320">
        <v>1</v>
      </c>
      <c r="G320">
        <v>1</v>
      </c>
      <c r="H320">
        <v>3</v>
      </c>
      <c r="I320" t="s">
        <v>635</v>
      </c>
      <c r="J320" t="s">
        <v>733</v>
      </c>
      <c r="K320" t="s">
        <v>637</v>
      </c>
      <c r="L320">
        <v>1348</v>
      </c>
      <c r="N320">
        <v>1009</v>
      </c>
      <c r="O320" t="s">
        <v>28</v>
      </c>
      <c r="P320" t="s">
        <v>28</v>
      </c>
      <c r="Q320">
        <v>1000</v>
      </c>
      <c r="X320">
        <v>4.13E-3</v>
      </c>
      <c r="Y320">
        <v>11978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4.13E-3</v>
      </c>
      <c r="AH320">
        <v>2</v>
      </c>
      <c r="AI320">
        <v>36324924</v>
      </c>
      <c r="AJ320">
        <v>320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>
        <f>ROW(Source!A743)</f>
        <v>743</v>
      </c>
      <c r="B321">
        <v>36324925</v>
      </c>
      <c r="C321">
        <v>36324918</v>
      </c>
      <c r="D321">
        <v>29107989</v>
      </c>
      <c r="E321">
        <v>1</v>
      </c>
      <c r="F321">
        <v>1</v>
      </c>
      <c r="G321">
        <v>1</v>
      </c>
      <c r="H321">
        <v>3</v>
      </c>
      <c r="I321" t="s">
        <v>734</v>
      </c>
      <c r="J321" t="s">
        <v>735</v>
      </c>
      <c r="K321" t="s">
        <v>736</v>
      </c>
      <c r="L321">
        <v>1296</v>
      </c>
      <c r="N321">
        <v>1002</v>
      </c>
      <c r="O321" t="s">
        <v>737</v>
      </c>
      <c r="P321" t="s">
        <v>737</v>
      </c>
      <c r="Q321">
        <v>1</v>
      </c>
      <c r="X321">
        <v>32.4</v>
      </c>
      <c r="Y321">
        <v>47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3</v>
      </c>
      <c r="AG321">
        <v>32.4</v>
      </c>
      <c r="AH321">
        <v>2</v>
      </c>
      <c r="AI321">
        <v>36324925</v>
      </c>
      <c r="AJ321">
        <v>321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>
        <f>ROW(Source!A743)</f>
        <v>743</v>
      </c>
      <c r="B322">
        <v>36324926</v>
      </c>
      <c r="C322">
        <v>36324918</v>
      </c>
      <c r="D322">
        <v>29114830</v>
      </c>
      <c r="E322">
        <v>1</v>
      </c>
      <c r="F322">
        <v>1</v>
      </c>
      <c r="G322">
        <v>1</v>
      </c>
      <c r="H322">
        <v>3</v>
      </c>
      <c r="I322" t="s">
        <v>922</v>
      </c>
      <c r="J322" t="s">
        <v>923</v>
      </c>
      <c r="K322" t="s">
        <v>924</v>
      </c>
      <c r="L322">
        <v>1035</v>
      </c>
      <c r="N322">
        <v>1013</v>
      </c>
      <c r="O322" t="s">
        <v>257</v>
      </c>
      <c r="P322" t="s">
        <v>257</v>
      </c>
      <c r="Q322">
        <v>1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</v>
      </c>
      <c r="AD322">
        <v>0</v>
      </c>
      <c r="AE322">
        <v>0</v>
      </c>
      <c r="AF322" t="s">
        <v>3</v>
      </c>
      <c r="AG322">
        <v>0</v>
      </c>
      <c r="AH322">
        <v>3</v>
      </c>
      <c r="AI322">
        <v>-1</v>
      </c>
      <c r="AJ322" t="s">
        <v>3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>
      <c r="A323">
        <f>ROW(Source!A743)</f>
        <v>743</v>
      </c>
      <c r="B323">
        <v>36324927</v>
      </c>
      <c r="C323">
        <v>36324918</v>
      </c>
      <c r="D323">
        <v>29115642</v>
      </c>
      <c r="E323">
        <v>1</v>
      </c>
      <c r="F323">
        <v>1</v>
      </c>
      <c r="G323">
        <v>1</v>
      </c>
      <c r="H323">
        <v>3</v>
      </c>
      <c r="I323" t="s">
        <v>738</v>
      </c>
      <c r="J323" t="s">
        <v>739</v>
      </c>
      <c r="K323" t="s">
        <v>740</v>
      </c>
      <c r="L323">
        <v>1339</v>
      </c>
      <c r="N323">
        <v>1007</v>
      </c>
      <c r="O323" t="s">
        <v>591</v>
      </c>
      <c r="P323" t="s">
        <v>591</v>
      </c>
      <c r="Q323">
        <v>1</v>
      </c>
      <c r="X323">
        <v>0.08</v>
      </c>
      <c r="Y323">
        <v>1100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 t="s">
        <v>3</v>
      </c>
      <c r="AG323">
        <v>0.08</v>
      </c>
      <c r="AH323">
        <v>2</v>
      </c>
      <c r="AI323">
        <v>36324927</v>
      </c>
      <c r="AJ323">
        <v>322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>
        <f>ROW(Source!A743)</f>
        <v>743</v>
      </c>
      <c r="B324">
        <v>36324928</v>
      </c>
      <c r="C324">
        <v>36324918</v>
      </c>
      <c r="D324">
        <v>29130561</v>
      </c>
      <c r="E324">
        <v>1</v>
      </c>
      <c r="F324">
        <v>1</v>
      </c>
      <c r="G324">
        <v>1</v>
      </c>
      <c r="H324">
        <v>3</v>
      </c>
      <c r="I324" t="s">
        <v>264</v>
      </c>
      <c r="J324" t="s">
        <v>266</v>
      </c>
      <c r="K324" t="s">
        <v>265</v>
      </c>
      <c r="L324">
        <v>1327</v>
      </c>
      <c r="N324">
        <v>1005</v>
      </c>
      <c r="O324" t="s">
        <v>184</v>
      </c>
      <c r="P324" t="s">
        <v>184</v>
      </c>
      <c r="Q324">
        <v>1</v>
      </c>
      <c r="X324">
        <v>100</v>
      </c>
      <c r="Y324">
        <v>207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3</v>
      </c>
      <c r="AG324">
        <v>100</v>
      </c>
      <c r="AH324">
        <v>2</v>
      </c>
      <c r="AI324">
        <v>36324928</v>
      </c>
      <c r="AJ324">
        <v>323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>
      <c r="A325">
        <f>ROW(Source!A743)</f>
        <v>743</v>
      </c>
      <c r="B325">
        <v>36324929</v>
      </c>
      <c r="C325">
        <v>36324918</v>
      </c>
      <c r="D325">
        <v>29145217</v>
      </c>
      <c r="E325">
        <v>1</v>
      </c>
      <c r="F325">
        <v>1</v>
      </c>
      <c r="G325">
        <v>1</v>
      </c>
      <c r="H325">
        <v>3</v>
      </c>
      <c r="I325" t="s">
        <v>741</v>
      </c>
      <c r="J325" t="s">
        <v>742</v>
      </c>
      <c r="K325" t="s">
        <v>743</v>
      </c>
      <c r="L325">
        <v>1339</v>
      </c>
      <c r="N325">
        <v>1007</v>
      </c>
      <c r="O325" t="s">
        <v>591</v>
      </c>
      <c r="P325" t="s">
        <v>591</v>
      </c>
      <c r="Q325">
        <v>1</v>
      </c>
      <c r="X325">
        <v>0.105</v>
      </c>
      <c r="Y325">
        <v>458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 t="s">
        <v>3</v>
      </c>
      <c r="AG325">
        <v>0.105</v>
      </c>
      <c r="AH325">
        <v>2</v>
      </c>
      <c r="AI325">
        <v>36324929</v>
      </c>
      <c r="AJ325">
        <v>325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>
      <c r="A326">
        <f>ROW(Source!A747)</f>
        <v>747</v>
      </c>
      <c r="B326">
        <v>36144641</v>
      </c>
      <c r="C326">
        <v>36144640</v>
      </c>
      <c r="D326">
        <v>18410280</v>
      </c>
      <c r="E326">
        <v>1</v>
      </c>
      <c r="F326">
        <v>1</v>
      </c>
      <c r="G326">
        <v>1</v>
      </c>
      <c r="H326">
        <v>1</v>
      </c>
      <c r="I326" t="s">
        <v>744</v>
      </c>
      <c r="J326" t="s">
        <v>3</v>
      </c>
      <c r="K326" t="s">
        <v>745</v>
      </c>
      <c r="L326">
        <v>1369</v>
      </c>
      <c r="N326">
        <v>1013</v>
      </c>
      <c r="O326" t="s">
        <v>579</v>
      </c>
      <c r="P326" t="s">
        <v>579</v>
      </c>
      <c r="Q326">
        <v>1</v>
      </c>
      <c r="X326">
        <v>11.99</v>
      </c>
      <c r="Y326">
        <v>0</v>
      </c>
      <c r="Z326">
        <v>0</v>
      </c>
      <c r="AA326">
        <v>0</v>
      </c>
      <c r="AB326">
        <v>270.37</v>
      </c>
      <c r="AC326">
        <v>0</v>
      </c>
      <c r="AD326">
        <v>1</v>
      </c>
      <c r="AE326">
        <v>1</v>
      </c>
      <c r="AF326" t="s">
        <v>168</v>
      </c>
      <c r="AG326">
        <v>13.788499999999999</v>
      </c>
      <c r="AH326">
        <v>2</v>
      </c>
      <c r="AI326">
        <v>36144641</v>
      </c>
      <c r="AJ326">
        <v>326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>
      <c r="A327">
        <f>ROW(Source!A747)</f>
        <v>747</v>
      </c>
      <c r="B327">
        <v>36144642</v>
      </c>
      <c r="C327">
        <v>36144640</v>
      </c>
      <c r="D327">
        <v>121548</v>
      </c>
      <c r="E327">
        <v>1</v>
      </c>
      <c r="F327">
        <v>1</v>
      </c>
      <c r="G327">
        <v>1</v>
      </c>
      <c r="H327">
        <v>1</v>
      </c>
      <c r="I327" t="s">
        <v>30</v>
      </c>
      <c r="J327" t="s">
        <v>3</v>
      </c>
      <c r="K327" t="s">
        <v>580</v>
      </c>
      <c r="L327">
        <v>608254</v>
      </c>
      <c r="N327">
        <v>1013</v>
      </c>
      <c r="O327" t="s">
        <v>581</v>
      </c>
      <c r="P327" t="s">
        <v>581</v>
      </c>
      <c r="Q327">
        <v>1</v>
      </c>
      <c r="X327">
        <v>0.01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2</v>
      </c>
      <c r="AF327" t="s">
        <v>167</v>
      </c>
      <c r="AG327">
        <v>1.2500000000000001E-2</v>
      </c>
      <c r="AH327">
        <v>2</v>
      </c>
      <c r="AI327">
        <v>36144642</v>
      </c>
      <c r="AJ327">
        <v>327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>
      <c r="A328">
        <f>ROW(Source!A747)</f>
        <v>747</v>
      </c>
      <c r="B328">
        <v>36144643</v>
      </c>
      <c r="C328">
        <v>36144640</v>
      </c>
      <c r="D328">
        <v>29172556</v>
      </c>
      <c r="E328">
        <v>1</v>
      </c>
      <c r="F328">
        <v>1</v>
      </c>
      <c r="G328">
        <v>1</v>
      </c>
      <c r="H328">
        <v>2</v>
      </c>
      <c r="I328" t="s">
        <v>582</v>
      </c>
      <c r="J328" t="s">
        <v>583</v>
      </c>
      <c r="K328" t="s">
        <v>584</v>
      </c>
      <c r="L328">
        <v>1368</v>
      </c>
      <c r="N328">
        <v>1011</v>
      </c>
      <c r="O328" t="s">
        <v>585</v>
      </c>
      <c r="P328" t="s">
        <v>585</v>
      </c>
      <c r="Q328">
        <v>1</v>
      </c>
      <c r="X328">
        <v>0.01</v>
      </c>
      <c r="Y328">
        <v>0</v>
      </c>
      <c r="Z328">
        <v>31.26</v>
      </c>
      <c r="AA328">
        <v>13.5</v>
      </c>
      <c r="AB328">
        <v>0</v>
      </c>
      <c r="AC328">
        <v>0</v>
      </c>
      <c r="AD328">
        <v>1</v>
      </c>
      <c r="AE328">
        <v>0</v>
      </c>
      <c r="AF328" t="s">
        <v>167</v>
      </c>
      <c r="AG328">
        <v>1.2500000000000001E-2</v>
      </c>
      <c r="AH328">
        <v>2</v>
      </c>
      <c r="AI328">
        <v>36144643</v>
      </c>
      <c r="AJ328">
        <v>328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>
        <f>ROW(Source!A747)</f>
        <v>747</v>
      </c>
      <c r="B329">
        <v>36144644</v>
      </c>
      <c r="C329">
        <v>36144640</v>
      </c>
      <c r="D329">
        <v>29174913</v>
      </c>
      <c r="E329">
        <v>1</v>
      </c>
      <c r="F329">
        <v>1</v>
      </c>
      <c r="G329">
        <v>1</v>
      </c>
      <c r="H329">
        <v>2</v>
      </c>
      <c r="I329" t="s">
        <v>606</v>
      </c>
      <c r="J329" t="s">
        <v>607</v>
      </c>
      <c r="K329" t="s">
        <v>608</v>
      </c>
      <c r="L329">
        <v>1368</v>
      </c>
      <c r="N329">
        <v>1011</v>
      </c>
      <c r="O329" t="s">
        <v>585</v>
      </c>
      <c r="P329" t="s">
        <v>585</v>
      </c>
      <c r="Q329">
        <v>1</v>
      </c>
      <c r="X329">
        <v>0.03</v>
      </c>
      <c r="Y329">
        <v>0</v>
      </c>
      <c r="Z329">
        <v>87.17</v>
      </c>
      <c r="AA329">
        <v>11.6</v>
      </c>
      <c r="AB329">
        <v>0</v>
      </c>
      <c r="AC329">
        <v>0</v>
      </c>
      <c r="AD329">
        <v>1</v>
      </c>
      <c r="AE329">
        <v>0</v>
      </c>
      <c r="AF329" t="s">
        <v>167</v>
      </c>
      <c r="AG329">
        <v>3.7499999999999999E-2</v>
      </c>
      <c r="AH329">
        <v>2</v>
      </c>
      <c r="AI329">
        <v>36144644</v>
      </c>
      <c r="AJ329">
        <v>329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>
        <f>ROW(Source!A747)</f>
        <v>747</v>
      </c>
      <c r="B330">
        <v>36144645</v>
      </c>
      <c r="C330">
        <v>36144640</v>
      </c>
      <c r="D330">
        <v>29107779</v>
      </c>
      <c r="E330">
        <v>1</v>
      </c>
      <c r="F330">
        <v>1</v>
      </c>
      <c r="G330">
        <v>1</v>
      </c>
      <c r="H330">
        <v>3</v>
      </c>
      <c r="I330" t="s">
        <v>746</v>
      </c>
      <c r="J330" t="s">
        <v>747</v>
      </c>
      <c r="K330" t="s">
        <v>748</v>
      </c>
      <c r="L330">
        <v>1327</v>
      </c>
      <c r="N330">
        <v>1005</v>
      </c>
      <c r="O330" t="s">
        <v>184</v>
      </c>
      <c r="P330" t="s">
        <v>184</v>
      </c>
      <c r="Q330">
        <v>1</v>
      </c>
      <c r="X330">
        <v>4.4000000000000004</v>
      </c>
      <c r="Y330">
        <v>72.31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0</v>
      </c>
      <c r="AF330" t="s">
        <v>3</v>
      </c>
      <c r="AG330">
        <v>4.4000000000000004</v>
      </c>
      <c r="AH330">
        <v>2</v>
      </c>
      <c r="AI330">
        <v>36144645</v>
      </c>
      <c r="AJ330">
        <v>330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>
      <c r="A331">
        <f>ROW(Source!A747)</f>
        <v>747</v>
      </c>
      <c r="B331">
        <v>36144646</v>
      </c>
      <c r="C331">
        <v>36144640</v>
      </c>
      <c r="D331">
        <v>29109795</v>
      </c>
      <c r="E331">
        <v>1</v>
      </c>
      <c r="F331">
        <v>1</v>
      </c>
      <c r="G331">
        <v>1</v>
      </c>
      <c r="H331">
        <v>3</v>
      </c>
      <c r="I331" t="s">
        <v>749</v>
      </c>
      <c r="J331" t="s">
        <v>750</v>
      </c>
      <c r="K331" t="s">
        <v>751</v>
      </c>
      <c r="L331">
        <v>1348</v>
      </c>
      <c r="N331">
        <v>1009</v>
      </c>
      <c r="O331" t="s">
        <v>28</v>
      </c>
      <c r="P331" t="s">
        <v>28</v>
      </c>
      <c r="Q331">
        <v>1000</v>
      </c>
      <c r="X331">
        <v>2.9000000000000001E-2</v>
      </c>
      <c r="Y331">
        <v>2898.5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0</v>
      </c>
      <c r="AF331" t="s">
        <v>3</v>
      </c>
      <c r="AG331">
        <v>2.9000000000000001E-2</v>
      </c>
      <c r="AH331">
        <v>2</v>
      </c>
      <c r="AI331">
        <v>36144646</v>
      </c>
      <c r="AJ331">
        <v>331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>
        <f>ROW(Source!A747)</f>
        <v>747</v>
      </c>
      <c r="B332">
        <v>36144647</v>
      </c>
      <c r="C332">
        <v>36144640</v>
      </c>
      <c r="D332">
        <v>29107800</v>
      </c>
      <c r="E332">
        <v>1</v>
      </c>
      <c r="F332">
        <v>1</v>
      </c>
      <c r="G332">
        <v>1</v>
      </c>
      <c r="H332">
        <v>3</v>
      </c>
      <c r="I332" t="s">
        <v>620</v>
      </c>
      <c r="J332" t="s">
        <v>621</v>
      </c>
      <c r="K332" t="s">
        <v>622</v>
      </c>
      <c r="L332">
        <v>1346</v>
      </c>
      <c r="N332">
        <v>1009</v>
      </c>
      <c r="O332" t="s">
        <v>191</v>
      </c>
      <c r="P332" t="s">
        <v>191</v>
      </c>
      <c r="Q332">
        <v>1</v>
      </c>
      <c r="X332">
        <v>0.15</v>
      </c>
      <c r="Y332">
        <v>1.81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0.15</v>
      </c>
      <c r="AH332">
        <v>2</v>
      </c>
      <c r="AI332">
        <v>36144647</v>
      </c>
      <c r="AJ332">
        <v>332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>
      <c r="A333">
        <f>ROW(Source!A748)</f>
        <v>748</v>
      </c>
      <c r="B333">
        <v>36314822</v>
      </c>
      <c r="C333">
        <v>33622024</v>
      </c>
      <c r="D333">
        <v>18406785</v>
      </c>
      <c r="E333">
        <v>1</v>
      </c>
      <c r="F333">
        <v>1</v>
      </c>
      <c r="G333">
        <v>1</v>
      </c>
      <c r="H333">
        <v>1</v>
      </c>
      <c r="I333" t="s">
        <v>586</v>
      </c>
      <c r="J333" t="s">
        <v>3</v>
      </c>
      <c r="K333" t="s">
        <v>587</v>
      </c>
      <c r="L333">
        <v>1369</v>
      </c>
      <c r="N333">
        <v>1013</v>
      </c>
      <c r="O333" t="s">
        <v>579</v>
      </c>
      <c r="P333" t="s">
        <v>579</v>
      </c>
      <c r="Q333">
        <v>1</v>
      </c>
      <c r="X333">
        <v>32.729999999999997</v>
      </c>
      <c r="Y333">
        <v>0</v>
      </c>
      <c r="Z333">
        <v>0</v>
      </c>
      <c r="AA333">
        <v>0</v>
      </c>
      <c r="AB333">
        <v>251.89</v>
      </c>
      <c r="AC333">
        <v>0</v>
      </c>
      <c r="AD333">
        <v>1</v>
      </c>
      <c r="AE333">
        <v>1</v>
      </c>
      <c r="AF333" t="s">
        <v>168</v>
      </c>
      <c r="AG333">
        <v>37.639499999999991</v>
      </c>
      <c r="AH333">
        <v>2</v>
      </c>
      <c r="AI333">
        <v>36314822</v>
      </c>
      <c r="AJ333">
        <v>333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>
      <c r="A334">
        <f>ROW(Source!A748)</f>
        <v>748</v>
      </c>
      <c r="B334">
        <v>36314823</v>
      </c>
      <c r="C334">
        <v>33622024</v>
      </c>
      <c r="D334">
        <v>121548</v>
      </c>
      <c r="E334">
        <v>1</v>
      </c>
      <c r="F334">
        <v>1</v>
      </c>
      <c r="G334">
        <v>1</v>
      </c>
      <c r="H334">
        <v>1</v>
      </c>
      <c r="I334" t="s">
        <v>30</v>
      </c>
      <c r="J334" t="s">
        <v>3</v>
      </c>
      <c r="K334" t="s">
        <v>580</v>
      </c>
      <c r="L334">
        <v>608254</v>
      </c>
      <c r="N334">
        <v>1013</v>
      </c>
      <c r="O334" t="s">
        <v>581</v>
      </c>
      <c r="P334" t="s">
        <v>581</v>
      </c>
      <c r="Q334">
        <v>1</v>
      </c>
      <c r="X334">
        <v>0.01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2</v>
      </c>
      <c r="AF334" t="s">
        <v>167</v>
      </c>
      <c r="AG334">
        <v>1.2500000000000001E-2</v>
      </c>
      <c r="AH334">
        <v>2</v>
      </c>
      <c r="AI334">
        <v>36314823</v>
      </c>
      <c r="AJ334">
        <v>334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>
      <c r="A335">
        <f>ROW(Source!A748)</f>
        <v>748</v>
      </c>
      <c r="B335">
        <v>36314824</v>
      </c>
      <c r="C335">
        <v>33622024</v>
      </c>
      <c r="D335">
        <v>29172554</v>
      </c>
      <c r="E335">
        <v>1</v>
      </c>
      <c r="F335">
        <v>1</v>
      </c>
      <c r="G335">
        <v>1</v>
      </c>
      <c r="H335">
        <v>2</v>
      </c>
      <c r="I335" t="s">
        <v>752</v>
      </c>
      <c r="J335" t="s">
        <v>753</v>
      </c>
      <c r="K335" t="s">
        <v>754</v>
      </c>
      <c r="L335">
        <v>1368</v>
      </c>
      <c r="N335">
        <v>1011</v>
      </c>
      <c r="O335" t="s">
        <v>585</v>
      </c>
      <c r="P335" t="s">
        <v>585</v>
      </c>
      <c r="Q335">
        <v>1</v>
      </c>
      <c r="X335">
        <v>0.01</v>
      </c>
      <c r="Y335">
        <v>0</v>
      </c>
      <c r="Z335">
        <v>27.66</v>
      </c>
      <c r="AA335">
        <v>11.6</v>
      </c>
      <c r="AB335">
        <v>0</v>
      </c>
      <c r="AC335">
        <v>0</v>
      </c>
      <c r="AD335">
        <v>1</v>
      </c>
      <c r="AE335">
        <v>0</v>
      </c>
      <c r="AF335" t="s">
        <v>167</v>
      </c>
      <c r="AG335">
        <v>1.2500000000000001E-2</v>
      </c>
      <c r="AH335">
        <v>2</v>
      </c>
      <c r="AI335">
        <v>36314824</v>
      </c>
      <c r="AJ335">
        <v>335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>
      <c r="A336">
        <f>ROW(Source!A748)</f>
        <v>748</v>
      </c>
      <c r="B336">
        <v>36314825</v>
      </c>
      <c r="C336">
        <v>33622024</v>
      </c>
      <c r="D336">
        <v>29174913</v>
      </c>
      <c r="E336">
        <v>1</v>
      </c>
      <c r="F336">
        <v>1</v>
      </c>
      <c r="G336">
        <v>1</v>
      </c>
      <c r="H336">
        <v>2</v>
      </c>
      <c r="I336" t="s">
        <v>606</v>
      </c>
      <c r="J336" t="s">
        <v>729</v>
      </c>
      <c r="K336" t="s">
        <v>608</v>
      </c>
      <c r="L336">
        <v>1368</v>
      </c>
      <c r="N336">
        <v>1011</v>
      </c>
      <c r="O336" t="s">
        <v>585</v>
      </c>
      <c r="P336" t="s">
        <v>585</v>
      </c>
      <c r="Q336">
        <v>1</v>
      </c>
      <c r="X336">
        <v>0.1</v>
      </c>
      <c r="Y336">
        <v>0</v>
      </c>
      <c r="Z336">
        <v>87.17</v>
      </c>
      <c r="AA336">
        <v>11.6</v>
      </c>
      <c r="AB336">
        <v>0</v>
      </c>
      <c r="AC336">
        <v>0</v>
      </c>
      <c r="AD336">
        <v>1</v>
      </c>
      <c r="AE336">
        <v>0</v>
      </c>
      <c r="AF336" t="s">
        <v>167</v>
      </c>
      <c r="AG336">
        <v>0.125</v>
      </c>
      <c r="AH336">
        <v>2</v>
      </c>
      <c r="AI336">
        <v>36314825</v>
      </c>
      <c r="AJ336">
        <v>336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>
      <c r="A337">
        <f>ROW(Source!A748)</f>
        <v>748</v>
      </c>
      <c r="B337">
        <v>36314826</v>
      </c>
      <c r="C337">
        <v>33622024</v>
      </c>
      <c r="D337">
        <v>29107779</v>
      </c>
      <c r="E337">
        <v>1</v>
      </c>
      <c r="F337">
        <v>1</v>
      </c>
      <c r="G337">
        <v>1</v>
      </c>
      <c r="H337">
        <v>3</v>
      </c>
      <c r="I337" t="s">
        <v>746</v>
      </c>
      <c r="J337" t="s">
        <v>755</v>
      </c>
      <c r="K337" t="s">
        <v>748</v>
      </c>
      <c r="L337">
        <v>1327</v>
      </c>
      <c r="N337">
        <v>1005</v>
      </c>
      <c r="O337" t="s">
        <v>184</v>
      </c>
      <c r="P337" t="s">
        <v>184</v>
      </c>
      <c r="Q337">
        <v>1</v>
      </c>
      <c r="X337">
        <v>0.84</v>
      </c>
      <c r="Y337">
        <v>72.31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0.84</v>
      </c>
      <c r="AH337">
        <v>2</v>
      </c>
      <c r="AI337">
        <v>36314826</v>
      </c>
      <c r="AJ337">
        <v>337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>
      <c r="A338">
        <f>ROW(Source!A748)</f>
        <v>748</v>
      </c>
      <c r="B338">
        <v>36314827</v>
      </c>
      <c r="C338">
        <v>33622024</v>
      </c>
      <c r="D338">
        <v>29107800</v>
      </c>
      <c r="E338">
        <v>1</v>
      </c>
      <c r="F338">
        <v>1</v>
      </c>
      <c r="G338">
        <v>1</v>
      </c>
      <c r="H338">
        <v>3</v>
      </c>
      <c r="I338" t="s">
        <v>620</v>
      </c>
      <c r="J338" t="s">
        <v>756</v>
      </c>
      <c r="K338" t="s">
        <v>622</v>
      </c>
      <c r="L338">
        <v>1346</v>
      </c>
      <c r="N338">
        <v>1009</v>
      </c>
      <c r="O338" t="s">
        <v>191</v>
      </c>
      <c r="P338" t="s">
        <v>191</v>
      </c>
      <c r="Q338">
        <v>1</v>
      </c>
      <c r="X338">
        <v>0.31</v>
      </c>
      <c r="Y338">
        <v>1.81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0.31</v>
      </c>
      <c r="AH338">
        <v>2</v>
      </c>
      <c r="AI338">
        <v>36314827</v>
      </c>
      <c r="AJ338">
        <v>338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>
      <c r="A339">
        <f>ROW(Source!A748)</f>
        <v>748</v>
      </c>
      <c r="B339">
        <v>36314828</v>
      </c>
      <c r="C339">
        <v>33622024</v>
      </c>
      <c r="D339">
        <v>29110233</v>
      </c>
      <c r="E339">
        <v>1</v>
      </c>
      <c r="F339">
        <v>1</v>
      </c>
      <c r="G339">
        <v>1</v>
      </c>
      <c r="H339">
        <v>3</v>
      </c>
      <c r="I339" t="s">
        <v>757</v>
      </c>
      <c r="J339" t="s">
        <v>758</v>
      </c>
      <c r="K339" t="s">
        <v>759</v>
      </c>
      <c r="L339">
        <v>1348</v>
      </c>
      <c r="N339">
        <v>1009</v>
      </c>
      <c r="O339" t="s">
        <v>28</v>
      </c>
      <c r="P339" t="s">
        <v>28</v>
      </c>
      <c r="Q339">
        <v>1000</v>
      </c>
      <c r="X339">
        <v>0.03</v>
      </c>
      <c r="Y339">
        <v>4615.9399999999996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0.03</v>
      </c>
      <c r="AH339">
        <v>2</v>
      </c>
      <c r="AI339">
        <v>36314828</v>
      </c>
      <c r="AJ339">
        <v>339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>
      <c r="A340">
        <f>ROW(Source!A748)</f>
        <v>748</v>
      </c>
      <c r="B340">
        <v>36314829</v>
      </c>
      <c r="C340">
        <v>33622024</v>
      </c>
      <c r="D340">
        <v>29109784</v>
      </c>
      <c r="E340">
        <v>1</v>
      </c>
      <c r="F340">
        <v>1</v>
      </c>
      <c r="G340">
        <v>1</v>
      </c>
      <c r="H340">
        <v>3</v>
      </c>
      <c r="I340" t="s">
        <v>760</v>
      </c>
      <c r="J340" t="s">
        <v>761</v>
      </c>
      <c r="K340" t="s">
        <v>762</v>
      </c>
      <c r="L340">
        <v>1348</v>
      </c>
      <c r="N340">
        <v>1009</v>
      </c>
      <c r="O340" t="s">
        <v>28</v>
      </c>
      <c r="P340" t="s">
        <v>28</v>
      </c>
      <c r="Q340">
        <v>1000</v>
      </c>
      <c r="X340">
        <v>5.0000000000000001E-3</v>
      </c>
      <c r="Y340">
        <v>11927.49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 t="s">
        <v>3</v>
      </c>
      <c r="AG340">
        <v>5.0000000000000001E-3</v>
      </c>
      <c r="AH340">
        <v>2</v>
      </c>
      <c r="AI340">
        <v>36314829</v>
      </c>
      <c r="AJ340">
        <v>340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>
      <c r="A341">
        <f>ROW(Source!A748)</f>
        <v>748</v>
      </c>
      <c r="B341">
        <v>36314830</v>
      </c>
      <c r="C341">
        <v>33622024</v>
      </c>
      <c r="D341">
        <v>29109298</v>
      </c>
      <c r="E341">
        <v>1</v>
      </c>
      <c r="F341">
        <v>1</v>
      </c>
      <c r="G341">
        <v>1</v>
      </c>
      <c r="H341">
        <v>3</v>
      </c>
      <c r="I341" t="s">
        <v>500</v>
      </c>
      <c r="J341" t="s">
        <v>763</v>
      </c>
      <c r="K341" t="s">
        <v>501</v>
      </c>
      <c r="L341">
        <v>1346</v>
      </c>
      <c r="N341">
        <v>1009</v>
      </c>
      <c r="O341" t="s">
        <v>191</v>
      </c>
      <c r="P341" t="s">
        <v>191</v>
      </c>
      <c r="Q341">
        <v>1</v>
      </c>
      <c r="X341">
        <v>20</v>
      </c>
      <c r="Y341">
        <v>15.26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3</v>
      </c>
      <c r="AG341">
        <v>20</v>
      </c>
      <c r="AH341">
        <v>2</v>
      </c>
      <c r="AI341">
        <v>36314830</v>
      </c>
      <c r="AJ341">
        <v>341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>
      <c r="A342">
        <f>ROW(Source!A749)</f>
        <v>749</v>
      </c>
      <c r="B342">
        <v>33639855</v>
      </c>
      <c r="C342">
        <v>33639848</v>
      </c>
      <c r="D342">
        <v>18407546</v>
      </c>
      <c r="E342">
        <v>1</v>
      </c>
      <c r="F342">
        <v>1</v>
      </c>
      <c r="G342">
        <v>1</v>
      </c>
      <c r="H342">
        <v>1</v>
      </c>
      <c r="I342" t="s">
        <v>764</v>
      </c>
      <c r="J342" t="s">
        <v>3</v>
      </c>
      <c r="K342" t="s">
        <v>765</v>
      </c>
      <c r="L342">
        <v>1369</v>
      </c>
      <c r="N342">
        <v>1013</v>
      </c>
      <c r="O342" t="s">
        <v>579</v>
      </c>
      <c r="P342" t="s">
        <v>579</v>
      </c>
      <c r="Q342">
        <v>1</v>
      </c>
      <c r="X342">
        <v>102.46</v>
      </c>
      <c r="Y342">
        <v>0</v>
      </c>
      <c r="Z342">
        <v>0</v>
      </c>
      <c r="AA342">
        <v>0</v>
      </c>
      <c r="AB342">
        <v>267.25</v>
      </c>
      <c r="AC342">
        <v>0</v>
      </c>
      <c r="AD342">
        <v>1</v>
      </c>
      <c r="AE342">
        <v>1</v>
      </c>
      <c r="AF342" t="s">
        <v>3</v>
      </c>
      <c r="AG342">
        <v>102.46</v>
      </c>
      <c r="AH342">
        <v>2</v>
      </c>
      <c r="AI342">
        <v>33639849</v>
      </c>
      <c r="AJ342">
        <v>342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>
      <c r="A343">
        <f>ROW(Source!A749)</f>
        <v>749</v>
      </c>
      <c r="B343">
        <v>33639856</v>
      </c>
      <c r="C343">
        <v>33639848</v>
      </c>
      <c r="D343">
        <v>121548</v>
      </c>
      <c r="E343">
        <v>1</v>
      </c>
      <c r="F343">
        <v>1</v>
      </c>
      <c r="G343">
        <v>1</v>
      </c>
      <c r="H343">
        <v>1</v>
      </c>
      <c r="I343" t="s">
        <v>30</v>
      </c>
      <c r="J343" t="s">
        <v>3</v>
      </c>
      <c r="K343" t="s">
        <v>580</v>
      </c>
      <c r="L343">
        <v>608254</v>
      </c>
      <c r="N343">
        <v>1013</v>
      </c>
      <c r="O343" t="s">
        <v>581</v>
      </c>
      <c r="P343" t="s">
        <v>581</v>
      </c>
      <c r="Q343">
        <v>1</v>
      </c>
      <c r="X343">
        <v>0.76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1</v>
      </c>
      <c r="AE343">
        <v>2</v>
      </c>
      <c r="AF343" t="s">
        <v>3</v>
      </c>
      <c r="AG343">
        <v>0.76</v>
      </c>
      <c r="AH343">
        <v>2</v>
      </c>
      <c r="AI343">
        <v>33639850</v>
      </c>
      <c r="AJ343">
        <v>343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>
      <c r="A344">
        <f>ROW(Source!A749)</f>
        <v>749</v>
      </c>
      <c r="B344">
        <v>33639857</v>
      </c>
      <c r="C344">
        <v>33639848</v>
      </c>
      <c r="D344">
        <v>29172556</v>
      </c>
      <c r="E344">
        <v>1</v>
      </c>
      <c r="F344">
        <v>1</v>
      </c>
      <c r="G344">
        <v>1</v>
      </c>
      <c r="H344">
        <v>2</v>
      </c>
      <c r="I344" t="s">
        <v>582</v>
      </c>
      <c r="J344" t="s">
        <v>583</v>
      </c>
      <c r="K344" t="s">
        <v>584</v>
      </c>
      <c r="L344">
        <v>1368</v>
      </c>
      <c r="N344">
        <v>1011</v>
      </c>
      <c r="O344" t="s">
        <v>585</v>
      </c>
      <c r="P344" t="s">
        <v>585</v>
      </c>
      <c r="Q344">
        <v>1</v>
      </c>
      <c r="X344">
        <v>0.76</v>
      </c>
      <c r="Y344">
        <v>0</v>
      </c>
      <c r="Z344">
        <v>31.26</v>
      </c>
      <c r="AA344">
        <v>13.5</v>
      </c>
      <c r="AB344">
        <v>0</v>
      </c>
      <c r="AC344">
        <v>0</v>
      </c>
      <c r="AD344">
        <v>1</v>
      </c>
      <c r="AE344">
        <v>0</v>
      </c>
      <c r="AF344" t="s">
        <v>3</v>
      </c>
      <c r="AG344">
        <v>0.76</v>
      </c>
      <c r="AH344">
        <v>2</v>
      </c>
      <c r="AI344">
        <v>33639851</v>
      </c>
      <c r="AJ344">
        <v>344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>
        <f>ROW(Source!A749)</f>
        <v>749</v>
      </c>
      <c r="B345">
        <v>33639858</v>
      </c>
      <c r="C345">
        <v>33639848</v>
      </c>
      <c r="D345">
        <v>29174500</v>
      </c>
      <c r="E345">
        <v>1</v>
      </c>
      <c r="F345">
        <v>1</v>
      </c>
      <c r="G345">
        <v>1</v>
      </c>
      <c r="H345">
        <v>2</v>
      </c>
      <c r="I345" t="s">
        <v>766</v>
      </c>
      <c r="J345" t="s">
        <v>767</v>
      </c>
      <c r="K345" t="s">
        <v>768</v>
      </c>
      <c r="L345">
        <v>1368</v>
      </c>
      <c r="N345">
        <v>1011</v>
      </c>
      <c r="O345" t="s">
        <v>585</v>
      </c>
      <c r="P345" t="s">
        <v>585</v>
      </c>
      <c r="Q345">
        <v>1</v>
      </c>
      <c r="X345">
        <v>5.35</v>
      </c>
      <c r="Y345">
        <v>0</v>
      </c>
      <c r="Z345">
        <v>1.95</v>
      </c>
      <c r="AA345">
        <v>0</v>
      </c>
      <c r="AB345">
        <v>0</v>
      </c>
      <c r="AC345">
        <v>0</v>
      </c>
      <c r="AD345">
        <v>1</v>
      </c>
      <c r="AE345">
        <v>0</v>
      </c>
      <c r="AF345" t="s">
        <v>3</v>
      </c>
      <c r="AG345">
        <v>5.35</v>
      </c>
      <c r="AH345">
        <v>2</v>
      </c>
      <c r="AI345">
        <v>33639852</v>
      </c>
      <c r="AJ345">
        <v>345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>
      <c r="A346">
        <f>ROW(Source!A749)</f>
        <v>749</v>
      </c>
      <c r="B346">
        <v>33639859</v>
      </c>
      <c r="C346">
        <v>33639848</v>
      </c>
      <c r="D346">
        <v>29174913</v>
      </c>
      <c r="E346">
        <v>1</v>
      </c>
      <c r="F346">
        <v>1</v>
      </c>
      <c r="G346">
        <v>1</v>
      </c>
      <c r="H346">
        <v>2</v>
      </c>
      <c r="I346" t="s">
        <v>606</v>
      </c>
      <c r="J346" t="s">
        <v>607</v>
      </c>
      <c r="K346" t="s">
        <v>608</v>
      </c>
      <c r="L346">
        <v>1368</v>
      </c>
      <c r="N346">
        <v>1011</v>
      </c>
      <c r="O346" t="s">
        <v>585</v>
      </c>
      <c r="P346" t="s">
        <v>585</v>
      </c>
      <c r="Q346">
        <v>1</v>
      </c>
      <c r="X346">
        <v>4.58</v>
      </c>
      <c r="Y346">
        <v>0</v>
      </c>
      <c r="Z346">
        <v>87.17</v>
      </c>
      <c r="AA346">
        <v>11.6</v>
      </c>
      <c r="AB346">
        <v>0</v>
      </c>
      <c r="AC346">
        <v>0</v>
      </c>
      <c r="AD346">
        <v>1</v>
      </c>
      <c r="AE346">
        <v>0</v>
      </c>
      <c r="AF346" t="s">
        <v>3</v>
      </c>
      <c r="AG346">
        <v>4.58</v>
      </c>
      <c r="AH346">
        <v>2</v>
      </c>
      <c r="AI346">
        <v>33639853</v>
      </c>
      <c r="AJ346">
        <v>346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>
      <c r="A347">
        <f>ROW(Source!A749)</f>
        <v>749</v>
      </c>
      <c r="B347">
        <v>33639860</v>
      </c>
      <c r="C347">
        <v>33639848</v>
      </c>
      <c r="D347">
        <v>29109671</v>
      </c>
      <c r="E347">
        <v>1</v>
      </c>
      <c r="F347">
        <v>1</v>
      </c>
      <c r="G347">
        <v>1</v>
      </c>
      <c r="H347">
        <v>3</v>
      </c>
      <c r="I347" t="s">
        <v>436</v>
      </c>
      <c r="J347" t="s">
        <v>438</v>
      </c>
      <c r="K347" t="s">
        <v>437</v>
      </c>
      <c r="L347">
        <v>1327</v>
      </c>
      <c r="N347">
        <v>1005</v>
      </c>
      <c r="O347" t="s">
        <v>184</v>
      </c>
      <c r="P347" t="s">
        <v>184</v>
      </c>
      <c r="Q347">
        <v>1</v>
      </c>
      <c r="X347">
        <v>103</v>
      </c>
      <c r="Y347">
        <v>51.95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103</v>
      </c>
      <c r="AH347">
        <v>2</v>
      </c>
      <c r="AI347">
        <v>33639854</v>
      </c>
      <c r="AJ347">
        <v>347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>
      <c r="A348">
        <f>ROW(Source!A750)</f>
        <v>750</v>
      </c>
      <c r="B348">
        <v>35799423</v>
      </c>
      <c r="C348">
        <v>35799422</v>
      </c>
      <c r="D348">
        <v>29364679</v>
      </c>
      <c r="E348">
        <v>1</v>
      </c>
      <c r="F348">
        <v>1</v>
      </c>
      <c r="G348">
        <v>1</v>
      </c>
      <c r="H348">
        <v>1</v>
      </c>
      <c r="I348" t="s">
        <v>705</v>
      </c>
      <c r="J348" t="s">
        <v>3</v>
      </c>
      <c r="K348" t="s">
        <v>706</v>
      </c>
      <c r="L348">
        <v>1369</v>
      </c>
      <c r="N348">
        <v>1013</v>
      </c>
      <c r="O348" t="s">
        <v>579</v>
      </c>
      <c r="P348" t="s">
        <v>579</v>
      </c>
      <c r="Q348">
        <v>1</v>
      </c>
      <c r="X348">
        <v>94.4</v>
      </c>
      <c r="Y348">
        <v>0</v>
      </c>
      <c r="Z348">
        <v>0</v>
      </c>
      <c r="AA348">
        <v>0</v>
      </c>
      <c r="AB348">
        <v>282.02999999999997</v>
      </c>
      <c r="AC348">
        <v>0</v>
      </c>
      <c r="AD348">
        <v>1</v>
      </c>
      <c r="AE348">
        <v>1</v>
      </c>
      <c r="AF348" t="s">
        <v>3</v>
      </c>
      <c r="AG348">
        <v>94.4</v>
      </c>
      <c r="AH348">
        <v>2</v>
      </c>
      <c r="AI348">
        <v>35799423</v>
      </c>
      <c r="AJ348">
        <v>348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>
      <c r="A349">
        <f>ROW(Source!A750)</f>
        <v>750</v>
      </c>
      <c r="B349">
        <v>35799424</v>
      </c>
      <c r="C349">
        <v>35799422</v>
      </c>
      <c r="D349">
        <v>121548</v>
      </c>
      <c r="E349">
        <v>1</v>
      </c>
      <c r="F349">
        <v>1</v>
      </c>
      <c r="G349">
        <v>1</v>
      </c>
      <c r="H349">
        <v>1</v>
      </c>
      <c r="I349" t="s">
        <v>30</v>
      </c>
      <c r="J349" t="s">
        <v>3</v>
      </c>
      <c r="K349" t="s">
        <v>580</v>
      </c>
      <c r="L349">
        <v>608254</v>
      </c>
      <c r="N349">
        <v>1013</v>
      </c>
      <c r="O349" t="s">
        <v>581</v>
      </c>
      <c r="P349" t="s">
        <v>581</v>
      </c>
      <c r="Q349">
        <v>1</v>
      </c>
      <c r="X349">
        <v>0.2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2</v>
      </c>
      <c r="AF349" t="s">
        <v>3</v>
      </c>
      <c r="AG349">
        <v>0.2</v>
      </c>
      <c r="AH349">
        <v>2</v>
      </c>
      <c r="AI349">
        <v>35799424</v>
      </c>
      <c r="AJ349">
        <v>349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>
      <c r="A350">
        <f>ROW(Source!A750)</f>
        <v>750</v>
      </c>
      <c r="B350">
        <v>35799425</v>
      </c>
      <c r="C350">
        <v>35799422</v>
      </c>
      <c r="D350">
        <v>29172362</v>
      </c>
      <c r="E350">
        <v>1</v>
      </c>
      <c r="F350">
        <v>1</v>
      </c>
      <c r="G350">
        <v>1</v>
      </c>
      <c r="H350">
        <v>2</v>
      </c>
      <c r="I350" t="s">
        <v>707</v>
      </c>
      <c r="J350" t="s">
        <v>708</v>
      </c>
      <c r="K350" t="s">
        <v>709</v>
      </c>
      <c r="L350">
        <v>1368</v>
      </c>
      <c r="N350">
        <v>1011</v>
      </c>
      <c r="O350" t="s">
        <v>585</v>
      </c>
      <c r="P350" t="s">
        <v>585</v>
      </c>
      <c r="Q350">
        <v>1</v>
      </c>
      <c r="X350">
        <v>0.2</v>
      </c>
      <c r="Y350">
        <v>0</v>
      </c>
      <c r="Z350">
        <v>134.65</v>
      </c>
      <c r="AA350">
        <v>13.5</v>
      </c>
      <c r="AB350">
        <v>0</v>
      </c>
      <c r="AC350">
        <v>0</v>
      </c>
      <c r="AD350">
        <v>1</v>
      </c>
      <c r="AE350">
        <v>0</v>
      </c>
      <c r="AF350" t="s">
        <v>3</v>
      </c>
      <c r="AG350">
        <v>0.2</v>
      </c>
      <c r="AH350">
        <v>2</v>
      </c>
      <c r="AI350">
        <v>35799425</v>
      </c>
      <c r="AJ350">
        <v>350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>
        <f>ROW(Source!A750)</f>
        <v>750</v>
      </c>
      <c r="B351">
        <v>35799426</v>
      </c>
      <c r="C351">
        <v>35799422</v>
      </c>
      <c r="D351">
        <v>29174913</v>
      </c>
      <c r="E351">
        <v>1</v>
      </c>
      <c r="F351">
        <v>1</v>
      </c>
      <c r="G351">
        <v>1</v>
      </c>
      <c r="H351">
        <v>2</v>
      </c>
      <c r="I351" t="s">
        <v>606</v>
      </c>
      <c r="J351" t="s">
        <v>607</v>
      </c>
      <c r="K351" t="s">
        <v>608</v>
      </c>
      <c r="L351">
        <v>1368</v>
      </c>
      <c r="N351">
        <v>1011</v>
      </c>
      <c r="O351" t="s">
        <v>585</v>
      </c>
      <c r="P351" t="s">
        <v>585</v>
      </c>
      <c r="Q351">
        <v>1</v>
      </c>
      <c r="X351">
        <v>0.2</v>
      </c>
      <c r="Y351">
        <v>0</v>
      </c>
      <c r="Z351">
        <v>87.17</v>
      </c>
      <c r="AA351">
        <v>11.6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0.2</v>
      </c>
      <c r="AH351">
        <v>2</v>
      </c>
      <c r="AI351">
        <v>35799426</v>
      </c>
      <c r="AJ351">
        <v>351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>
      <c r="A352">
        <f>ROW(Source!A750)</f>
        <v>750</v>
      </c>
      <c r="B352">
        <v>35799427</v>
      </c>
      <c r="C352">
        <v>35799422</v>
      </c>
      <c r="D352">
        <v>29164111</v>
      </c>
      <c r="E352">
        <v>1</v>
      </c>
      <c r="F352">
        <v>1</v>
      </c>
      <c r="G352">
        <v>1</v>
      </c>
      <c r="H352">
        <v>3</v>
      </c>
      <c r="I352" t="s">
        <v>769</v>
      </c>
      <c r="J352" t="s">
        <v>770</v>
      </c>
      <c r="K352" t="s">
        <v>771</v>
      </c>
      <c r="L352">
        <v>1355</v>
      </c>
      <c r="N352">
        <v>1010</v>
      </c>
      <c r="O352" t="s">
        <v>144</v>
      </c>
      <c r="P352" t="s">
        <v>144</v>
      </c>
      <c r="Q352">
        <v>100</v>
      </c>
      <c r="X352">
        <v>1.02</v>
      </c>
      <c r="Y352">
        <v>100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1.02</v>
      </c>
      <c r="AH352">
        <v>2</v>
      </c>
      <c r="AI352">
        <v>35799427</v>
      </c>
      <c r="AJ352">
        <v>352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>
      <c r="A353">
        <f>ROW(Source!A750)</f>
        <v>750</v>
      </c>
      <c r="B353">
        <v>35799428</v>
      </c>
      <c r="C353">
        <v>35799422</v>
      </c>
      <c r="D353">
        <v>29171808</v>
      </c>
      <c r="E353">
        <v>1</v>
      </c>
      <c r="F353">
        <v>1</v>
      </c>
      <c r="G353">
        <v>1</v>
      </c>
      <c r="H353">
        <v>3</v>
      </c>
      <c r="I353" t="s">
        <v>722</v>
      </c>
      <c r="J353" t="s">
        <v>723</v>
      </c>
      <c r="K353" t="s">
        <v>724</v>
      </c>
      <c r="L353">
        <v>1374</v>
      </c>
      <c r="N353">
        <v>1013</v>
      </c>
      <c r="O353" t="s">
        <v>725</v>
      </c>
      <c r="P353" t="s">
        <v>725</v>
      </c>
      <c r="Q353">
        <v>1</v>
      </c>
      <c r="X353">
        <v>18.73</v>
      </c>
      <c r="Y353">
        <v>1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18.73</v>
      </c>
      <c r="AH353">
        <v>2</v>
      </c>
      <c r="AI353">
        <v>35799428</v>
      </c>
      <c r="AJ353">
        <v>354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>
        <f>ROW(Source!A817)</f>
        <v>817</v>
      </c>
      <c r="B354">
        <v>36172293</v>
      </c>
      <c r="C354">
        <v>36172292</v>
      </c>
      <c r="D354">
        <v>18406804</v>
      </c>
      <c r="E354">
        <v>1</v>
      </c>
      <c r="F354">
        <v>1</v>
      </c>
      <c r="G354">
        <v>1</v>
      </c>
      <c r="H354">
        <v>1</v>
      </c>
      <c r="I354" t="s">
        <v>577</v>
      </c>
      <c r="J354" t="s">
        <v>3</v>
      </c>
      <c r="K354" t="s">
        <v>578</v>
      </c>
      <c r="L354">
        <v>1369</v>
      </c>
      <c r="N354">
        <v>1013</v>
      </c>
      <c r="O354" t="s">
        <v>579</v>
      </c>
      <c r="P354" t="s">
        <v>579</v>
      </c>
      <c r="Q354">
        <v>1</v>
      </c>
      <c r="X354">
        <v>7.67</v>
      </c>
      <c r="Y354">
        <v>0</v>
      </c>
      <c r="Z354">
        <v>0</v>
      </c>
      <c r="AA354">
        <v>0</v>
      </c>
      <c r="AB354">
        <v>221.76</v>
      </c>
      <c r="AC354">
        <v>0</v>
      </c>
      <c r="AD354">
        <v>1</v>
      </c>
      <c r="AE354">
        <v>1</v>
      </c>
      <c r="AF354" t="s">
        <v>3</v>
      </c>
      <c r="AG354">
        <v>7.67</v>
      </c>
      <c r="AH354">
        <v>2</v>
      </c>
      <c r="AI354">
        <v>36172293</v>
      </c>
      <c r="AJ354">
        <v>355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>
        <f>ROW(Source!A817)</f>
        <v>817</v>
      </c>
      <c r="B355">
        <v>36172294</v>
      </c>
      <c r="C355">
        <v>36172292</v>
      </c>
      <c r="D355">
        <v>29164349</v>
      </c>
      <c r="E355">
        <v>1</v>
      </c>
      <c r="F355">
        <v>1</v>
      </c>
      <c r="G355">
        <v>1</v>
      </c>
      <c r="H355">
        <v>3</v>
      </c>
      <c r="I355" t="s">
        <v>26</v>
      </c>
      <c r="J355" t="s">
        <v>29</v>
      </c>
      <c r="K355" t="s">
        <v>27</v>
      </c>
      <c r="L355">
        <v>1348</v>
      </c>
      <c r="N355">
        <v>1009</v>
      </c>
      <c r="O355" t="s">
        <v>28</v>
      </c>
      <c r="P355" t="s">
        <v>28</v>
      </c>
      <c r="Q355">
        <v>1000</v>
      </c>
      <c r="X355">
        <v>0.7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s">
        <v>3</v>
      </c>
      <c r="AG355">
        <v>0.7</v>
      </c>
      <c r="AH355">
        <v>2</v>
      </c>
      <c r="AI355">
        <v>36172294</v>
      </c>
      <c r="AJ355">
        <v>356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>
      <c r="A356">
        <f>ROW(Source!A819)</f>
        <v>819</v>
      </c>
      <c r="B356">
        <v>36314832</v>
      </c>
      <c r="C356">
        <v>36314831</v>
      </c>
      <c r="D356">
        <v>18406804</v>
      </c>
      <c r="E356">
        <v>1</v>
      </c>
      <c r="F356">
        <v>1</v>
      </c>
      <c r="G356">
        <v>1</v>
      </c>
      <c r="H356">
        <v>1</v>
      </c>
      <c r="I356" t="s">
        <v>577</v>
      </c>
      <c r="J356" t="s">
        <v>3</v>
      </c>
      <c r="K356" t="s">
        <v>578</v>
      </c>
      <c r="L356">
        <v>1369</v>
      </c>
      <c r="N356">
        <v>1013</v>
      </c>
      <c r="O356" t="s">
        <v>579</v>
      </c>
      <c r="P356" t="s">
        <v>579</v>
      </c>
      <c r="Q356">
        <v>1</v>
      </c>
      <c r="X356">
        <v>30.53</v>
      </c>
      <c r="Y356">
        <v>0</v>
      </c>
      <c r="Z356">
        <v>0</v>
      </c>
      <c r="AA356">
        <v>0</v>
      </c>
      <c r="AB356">
        <v>221.76</v>
      </c>
      <c r="AC356">
        <v>0</v>
      </c>
      <c r="AD356">
        <v>1</v>
      </c>
      <c r="AE356">
        <v>1</v>
      </c>
      <c r="AF356" t="s">
        <v>3</v>
      </c>
      <c r="AG356">
        <v>30.53</v>
      </c>
      <c r="AH356">
        <v>2</v>
      </c>
      <c r="AI356">
        <v>36314832</v>
      </c>
      <c r="AJ356">
        <v>357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>
      <c r="A357">
        <f>ROW(Source!A819)</f>
        <v>819</v>
      </c>
      <c r="B357">
        <v>36314833</v>
      </c>
      <c r="C357">
        <v>36314831</v>
      </c>
      <c r="D357">
        <v>121548</v>
      </c>
      <c r="E357">
        <v>1</v>
      </c>
      <c r="F357">
        <v>1</v>
      </c>
      <c r="G357">
        <v>1</v>
      </c>
      <c r="H357">
        <v>1</v>
      </c>
      <c r="I357" t="s">
        <v>30</v>
      </c>
      <c r="J357" t="s">
        <v>3</v>
      </c>
      <c r="K357" t="s">
        <v>580</v>
      </c>
      <c r="L357">
        <v>608254</v>
      </c>
      <c r="N357">
        <v>1013</v>
      </c>
      <c r="O357" t="s">
        <v>581</v>
      </c>
      <c r="P357" t="s">
        <v>581</v>
      </c>
      <c r="Q357">
        <v>1</v>
      </c>
      <c r="X357">
        <v>3.65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2</v>
      </c>
      <c r="AF357" t="s">
        <v>3</v>
      </c>
      <c r="AG357">
        <v>3.65</v>
      </c>
      <c r="AH357">
        <v>2</v>
      </c>
      <c r="AI357">
        <v>36314833</v>
      </c>
      <c r="AJ357">
        <v>358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>
      <c r="A358">
        <f>ROW(Source!A819)</f>
        <v>819</v>
      </c>
      <c r="B358">
        <v>36314834</v>
      </c>
      <c r="C358">
        <v>36314831</v>
      </c>
      <c r="D358">
        <v>29172556</v>
      </c>
      <c r="E358">
        <v>1</v>
      </c>
      <c r="F358">
        <v>1</v>
      </c>
      <c r="G358">
        <v>1</v>
      </c>
      <c r="H358">
        <v>2</v>
      </c>
      <c r="I358" t="s">
        <v>582</v>
      </c>
      <c r="J358" t="s">
        <v>597</v>
      </c>
      <c r="K358" t="s">
        <v>584</v>
      </c>
      <c r="L358">
        <v>1368</v>
      </c>
      <c r="N358">
        <v>1011</v>
      </c>
      <c r="O358" t="s">
        <v>585</v>
      </c>
      <c r="P358" t="s">
        <v>585</v>
      </c>
      <c r="Q358">
        <v>1</v>
      </c>
      <c r="X358">
        <v>3.65</v>
      </c>
      <c r="Y358">
        <v>0</v>
      </c>
      <c r="Z358">
        <v>31.26</v>
      </c>
      <c r="AA358">
        <v>13.5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3.65</v>
      </c>
      <c r="AH358">
        <v>2</v>
      </c>
      <c r="AI358">
        <v>36314834</v>
      </c>
      <c r="AJ358">
        <v>359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>
      <c r="A359">
        <f>ROW(Source!A820)</f>
        <v>820</v>
      </c>
      <c r="B359">
        <v>35799733</v>
      </c>
      <c r="C359">
        <v>35799722</v>
      </c>
      <c r="D359">
        <v>18408066</v>
      </c>
      <c r="E359">
        <v>1</v>
      </c>
      <c r="F359">
        <v>1</v>
      </c>
      <c r="G359">
        <v>1</v>
      </c>
      <c r="H359">
        <v>1</v>
      </c>
      <c r="I359" t="s">
        <v>598</v>
      </c>
      <c r="J359" t="s">
        <v>3</v>
      </c>
      <c r="K359" t="s">
        <v>599</v>
      </c>
      <c r="L359">
        <v>1369</v>
      </c>
      <c r="N359">
        <v>1013</v>
      </c>
      <c r="O359" t="s">
        <v>579</v>
      </c>
      <c r="P359" t="s">
        <v>579</v>
      </c>
      <c r="Q359">
        <v>1</v>
      </c>
      <c r="X359">
        <v>179.3</v>
      </c>
      <c r="Y359">
        <v>0</v>
      </c>
      <c r="Z359">
        <v>0</v>
      </c>
      <c r="AA359">
        <v>0</v>
      </c>
      <c r="AB359">
        <v>228.01</v>
      </c>
      <c r="AC359">
        <v>0</v>
      </c>
      <c r="AD359">
        <v>1</v>
      </c>
      <c r="AE359">
        <v>1</v>
      </c>
      <c r="AF359" t="s">
        <v>3</v>
      </c>
      <c r="AG359">
        <v>179.3</v>
      </c>
      <c r="AH359">
        <v>2</v>
      </c>
      <c r="AI359">
        <v>35799733</v>
      </c>
      <c r="AJ359">
        <v>360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>
        <f>ROW(Source!A820)</f>
        <v>820</v>
      </c>
      <c r="B360">
        <v>35799734</v>
      </c>
      <c r="C360">
        <v>35799722</v>
      </c>
      <c r="D360">
        <v>121548</v>
      </c>
      <c r="E360">
        <v>1</v>
      </c>
      <c r="F360">
        <v>1</v>
      </c>
      <c r="G360">
        <v>1</v>
      </c>
      <c r="H360">
        <v>1</v>
      </c>
      <c r="I360" t="s">
        <v>30</v>
      </c>
      <c r="J360" t="s">
        <v>3</v>
      </c>
      <c r="K360" t="s">
        <v>580</v>
      </c>
      <c r="L360">
        <v>608254</v>
      </c>
      <c r="N360">
        <v>1013</v>
      </c>
      <c r="O360" t="s">
        <v>581</v>
      </c>
      <c r="P360" t="s">
        <v>581</v>
      </c>
      <c r="Q360">
        <v>1</v>
      </c>
      <c r="X360">
        <v>3.97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2</v>
      </c>
      <c r="AF360" t="s">
        <v>3</v>
      </c>
      <c r="AG360">
        <v>3.97</v>
      </c>
      <c r="AH360">
        <v>2</v>
      </c>
      <c r="AI360">
        <v>35799734</v>
      </c>
      <c r="AJ360">
        <v>361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>
      <c r="A361">
        <f>ROW(Source!A820)</f>
        <v>820</v>
      </c>
      <c r="B361">
        <v>35799735</v>
      </c>
      <c r="C361">
        <v>35799722</v>
      </c>
      <c r="D361">
        <v>29172710</v>
      </c>
      <c r="E361">
        <v>1</v>
      </c>
      <c r="F361">
        <v>1</v>
      </c>
      <c r="G361">
        <v>1</v>
      </c>
      <c r="H361">
        <v>2</v>
      </c>
      <c r="I361" t="s">
        <v>600</v>
      </c>
      <c r="J361" t="s">
        <v>601</v>
      </c>
      <c r="K361" t="s">
        <v>602</v>
      </c>
      <c r="L361">
        <v>1368</v>
      </c>
      <c r="N361">
        <v>1011</v>
      </c>
      <c r="O361" t="s">
        <v>585</v>
      </c>
      <c r="P361" t="s">
        <v>585</v>
      </c>
      <c r="Q361">
        <v>1</v>
      </c>
      <c r="X361">
        <v>3.97</v>
      </c>
      <c r="Y361">
        <v>0</v>
      </c>
      <c r="Z361">
        <v>46.56</v>
      </c>
      <c r="AA361">
        <v>10.06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3.97</v>
      </c>
      <c r="AH361">
        <v>2</v>
      </c>
      <c r="AI361">
        <v>35799735</v>
      </c>
      <c r="AJ361">
        <v>362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>
      <c r="A362">
        <f>ROW(Source!A820)</f>
        <v>820</v>
      </c>
      <c r="B362">
        <v>35799736</v>
      </c>
      <c r="C362">
        <v>35799722</v>
      </c>
      <c r="D362">
        <v>29174533</v>
      </c>
      <c r="E362">
        <v>1</v>
      </c>
      <c r="F362">
        <v>1</v>
      </c>
      <c r="G362">
        <v>1</v>
      </c>
      <c r="H362">
        <v>2</v>
      </c>
      <c r="I362" t="s">
        <v>603</v>
      </c>
      <c r="J362" t="s">
        <v>604</v>
      </c>
      <c r="K362" t="s">
        <v>605</v>
      </c>
      <c r="L362">
        <v>1368</v>
      </c>
      <c r="N362">
        <v>1011</v>
      </c>
      <c r="O362" t="s">
        <v>585</v>
      </c>
      <c r="P362" t="s">
        <v>585</v>
      </c>
      <c r="Q362">
        <v>1</v>
      </c>
      <c r="X362">
        <v>7.93</v>
      </c>
      <c r="Y362">
        <v>0</v>
      </c>
      <c r="Z362">
        <v>1.53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3</v>
      </c>
      <c r="AG362">
        <v>7.93</v>
      </c>
      <c r="AH362">
        <v>2</v>
      </c>
      <c r="AI362">
        <v>35799736</v>
      </c>
      <c r="AJ362">
        <v>363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>
      <c r="A363">
        <f>ROW(Source!A820)</f>
        <v>820</v>
      </c>
      <c r="B363">
        <v>35799737</v>
      </c>
      <c r="C363">
        <v>35799722</v>
      </c>
      <c r="D363">
        <v>29164349</v>
      </c>
      <c r="E363">
        <v>1</v>
      </c>
      <c r="F363">
        <v>1</v>
      </c>
      <c r="G363">
        <v>1</v>
      </c>
      <c r="H363">
        <v>3</v>
      </c>
      <c r="I363" t="s">
        <v>26</v>
      </c>
      <c r="J363" t="s">
        <v>29</v>
      </c>
      <c r="K363" t="s">
        <v>27</v>
      </c>
      <c r="L363">
        <v>1348</v>
      </c>
      <c r="N363">
        <v>1009</v>
      </c>
      <c r="O363" t="s">
        <v>28</v>
      </c>
      <c r="P363" t="s">
        <v>28</v>
      </c>
      <c r="Q363">
        <v>1000</v>
      </c>
      <c r="X363">
        <v>10.5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s">
        <v>3</v>
      </c>
      <c r="AG363">
        <v>10.5</v>
      </c>
      <c r="AH363">
        <v>2</v>
      </c>
      <c r="AI363">
        <v>35799737</v>
      </c>
      <c r="AJ363">
        <v>364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>
        <f>ROW(Source!A822)</f>
        <v>822</v>
      </c>
      <c r="B364">
        <v>35799728</v>
      </c>
      <c r="C364">
        <v>35799723</v>
      </c>
      <c r="D364">
        <v>18406804</v>
      </c>
      <c r="E364">
        <v>1</v>
      </c>
      <c r="F364">
        <v>1</v>
      </c>
      <c r="G364">
        <v>1</v>
      </c>
      <c r="H364">
        <v>1</v>
      </c>
      <c r="I364" t="s">
        <v>577</v>
      </c>
      <c r="J364" t="s">
        <v>3</v>
      </c>
      <c r="K364" t="s">
        <v>578</v>
      </c>
      <c r="L364">
        <v>1369</v>
      </c>
      <c r="N364">
        <v>1013</v>
      </c>
      <c r="O364" t="s">
        <v>579</v>
      </c>
      <c r="P364" t="s">
        <v>579</v>
      </c>
      <c r="Q364">
        <v>1</v>
      </c>
      <c r="X364">
        <v>11.39</v>
      </c>
      <c r="Y364">
        <v>0</v>
      </c>
      <c r="Z364">
        <v>0</v>
      </c>
      <c r="AA364">
        <v>0</v>
      </c>
      <c r="AB364">
        <v>221.76</v>
      </c>
      <c r="AC364">
        <v>0</v>
      </c>
      <c r="AD364">
        <v>1</v>
      </c>
      <c r="AE364">
        <v>1</v>
      </c>
      <c r="AF364" t="s">
        <v>3</v>
      </c>
      <c r="AG364">
        <v>11.39</v>
      </c>
      <c r="AH364">
        <v>2</v>
      </c>
      <c r="AI364">
        <v>35799724</v>
      </c>
      <c r="AJ364">
        <v>365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>
      <c r="A365">
        <f>ROW(Source!A822)</f>
        <v>822</v>
      </c>
      <c r="B365">
        <v>35799729</v>
      </c>
      <c r="C365">
        <v>35799723</v>
      </c>
      <c r="D365">
        <v>121548</v>
      </c>
      <c r="E365">
        <v>1</v>
      </c>
      <c r="F365">
        <v>1</v>
      </c>
      <c r="G365">
        <v>1</v>
      </c>
      <c r="H365">
        <v>1</v>
      </c>
      <c r="I365" t="s">
        <v>30</v>
      </c>
      <c r="J365" t="s">
        <v>3</v>
      </c>
      <c r="K365" t="s">
        <v>580</v>
      </c>
      <c r="L365">
        <v>608254</v>
      </c>
      <c r="N365">
        <v>1013</v>
      </c>
      <c r="O365" t="s">
        <v>581</v>
      </c>
      <c r="P365" t="s">
        <v>581</v>
      </c>
      <c r="Q365">
        <v>1</v>
      </c>
      <c r="X365">
        <v>0.13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2</v>
      </c>
      <c r="AF365" t="s">
        <v>3</v>
      </c>
      <c r="AG365">
        <v>0.13</v>
      </c>
      <c r="AH365">
        <v>2</v>
      </c>
      <c r="AI365">
        <v>35799725</v>
      </c>
      <c r="AJ365">
        <v>366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>
      <c r="A366">
        <f>ROW(Source!A822)</f>
        <v>822</v>
      </c>
      <c r="B366">
        <v>35799730</v>
      </c>
      <c r="C366">
        <v>35799723</v>
      </c>
      <c r="D366">
        <v>29172556</v>
      </c>
      <c r="E366">
        <v>1</v>
      </c>
      <c r="F366">
        <v>1</v>
      </c>
      <c r="G366">
        <v>1</v>
      </c>
      <c r="H366">
        <v>2</v>
      </c>
      <c r="I366" t="s">
        <v>582</v>
      </c>
      <c r="J366" t="s">
        <v>583</v>
      </c>
      <c r="K366" t="s">
        <v>584</v>
      </c>
      <c r="L366">
        <v>1368</v>
      </c>
      <c r="N366">
        <v>1011</v>
      </c>
      <c r="O366" t="s">
        <v>585</v>
      </c>
      <c r="P366" t="s">
        <v>585</v>
      </c>
      <c r="Q366">
        <v>1</v>
      </c>
      <c r="X366">
        <v>0.13</v>
      </c>
      <c r="Y366">
        <v>0</v>
      </c>
      <c r="Z366">
        <v>31.26</v>
      </c>
      <c r="AA366">
        <v>13.5</v>
      </c>
      <c r="AB366">
        <v>0</v>
      </c>
      <c r="AC366">
        <v>0</v>
      </c>
      <c r="AD366">
        <v>1</v>
      </c>
      <c r="AE366">
        <v>0</v>
      </c>
      <c r="AF366" t="s">
        <v>3</v>
      </c>
      <c r="AG366">
        <v>0.13</v>
      </c>
      <c r="AH366">
        <v>2</v>
      </c>
      <c r="AI366">
        <v>35799726</v>
      </c>
      <c r="AJ366">
        <v>367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>
      <c r="A367">
        <f>ROW(Source!A822)</f>
        <v>822</v>
      </c>
      <c r="B367">
        <v>35799731</v>
      </c>
      <c r="C367">
        <v>35799723</v>
      </c>
      <c r="D367">
        <v>29164349</v>
      </c>
      <c r="E367">
        <v>1</v>
      </c>
      <c r="F367">
        <v>1</v>
      </c>
      <c r="G367">
        <v>1</v>
      </c>
      <c r="H367">
        <v>3</v>
      </c>
      <c r="I367" t="s">
        <v>26</v>
      </c>
      <c r="J367" t="s">
        <v>29</v>
      </c>
      <c r="K367" t="s">
        <v>27</v>
      </c>
      <c r="L367">
        <v>1348</v>
      </c>
      <c r="N367">
        <v>1009</v>
      </c>
      <c r="O367" t="s">
        <v>28</v>
      </c>
      <c r="P367" t="s">
        <v>28</v>
      </c>
      <c r="Q367">
        <v>1000</v>
      </c>
      <c r="X367">
        <v>0.47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s">
        <v>3</v>
      </c>
      <c r="AG367">
        <v>0.47</v>
      </c>
      <c r="AH367">
        <v>2</v>
      </c>
      <c r="AI367">
        <v>35799727</v>
      </c>
      <c r="AJ367">
        <v>368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>
        <f>ROW(Source!A824)</f>
        <v>824</v>
      </c>
      <c r="B368">
        <v>35799740</v>
      </c>
      <c r="C368">
        <v>35799739</v>
      </c>
      <c r="D368">
        <v>18406804</v>
      </c>
      <c r="E368">
        <v>1</v>
      </c>
      <c r="F368">
        <v>1</v>
      </c>
      <c r="G368">
        <v>1</v>
      </c>
      <c r="H368">
        <v>1</v>
      </c>
      <c r="I368" t="s">
        <v>577</v>
      </c>
      <c r="J368" t="s">
        <v>3</v>
      </c>
      <c r="K368" t="s">
        <v>578</v>
      </c>
      <c r="L368">
        <v>1369</v>
      </c>
      <c r="N368">
        <v>1013</v>
      </c>
      <c r="O368" t="s">
        <v>579</v>
      </c>
      <c r="P368" t="s">
        <v>579</v>
      </c>
      <c r="Q368">
        <v>1</v>
      </c>
      <c r="X368">
        <v>3.77</v>
      </c>
      <c r="Y368">
        <v>0</v>
      </c>
      <c r="Z368">
        <v>0</v>
      </c>
      <c r="AA368">
        <v>0</v>
      </c>
      <c r="AB368">
        <v>221.76</v>
      </c>
      <c r="AC368">
        <v>0</v>
      </c>
      <c r="AD368">
        <v>1</v>
      </c>
      <c r="AE368">
        <v>1</v>
      </c>
      <c r="AF368" t="s">
        <v>3</v>
      </c>
      <c r="AG368">
        <v>3.77</v>
      </c>
      <c r="AH368">
        <v>2</v>
      </c>
      <c r="AI368">
        <v>35799740</v>
      </c>
      <c r="AJ368">
        <v>369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>
      <c r="A369">
        <f>ROW(Source!A824)</f>
        <v>824</v>
      </c>
      <c r="B369">
        <v>35799741</v>
      </c>
      <c r="C369">
        <v>35799739</v>
      </c>
      <c r="D369">
        <v>29164349</v>
      </c>
      <c r="E369">
        <v>1</v>
      </c>
      <c r="F369">
        <v>1</v>
      </c>
      <c r="G369">
        <v>1</v>
      </c>
      <c r="H369">
        <v>3</v>
      </c>
      <c r="I369" t="s">
        <v>26</v>
      </c>
      <c r="J369" t="s">
        <v>29</v>
      </c>
      <c r="K369" t="s">
        <v>27</v>
      </c>
      <c r="L369">
        <v>1348</v>
      </c>
      <c r="N369">
        <v>1009</v>
      </c>
      <c r="O369" t="s">
        <v>28</v>
      </c>
      <c r="P369" t="s">
        <v>28</v>
      </c>
      <c r="Q369">
        <v>1000</v>
      </c>
      <c r="X369">
        <v>0.11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s">
        <v>3</v>
      </c>
      <c r="AG369">
        <v>0.11</v>
      </c>
      <c r="AH369">
        <v>2</v>
      </c>
      <c r="AI369">
        <v>35799741</v>
      </c>
      <c r="AJ369">
        <v>370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>
      <c r="A370">
        <f>ROW(Source!A826)</f>
        <v>826</v>
      </c>
      <c r="B370">
        <v>35799744</v>
      </c>
      <c r="C370">
        <v>35799743</v>
      </c>
      <c r="D370">
        <v>18406804</v>
      </c>
      <c r="E370">
        <v>1</v>
      </c>
      <c r="F370">
        <v>1</v>
      </c>
      <c r="G370">
        <v>1</v>
      </c>
      <c r="H370">
        <v>1</v>
      </c>
      <c r="I370" t="s">
        <v>577</v>
      </c>
      <c r="J370" t="s">
        <v>3</v>
      </c>
      <c r="K370" t="s">
        <v>578</v>
      </c>
      <c r="L370">
        <v>1369</v>
      </c>
      <c r="N370">
        <v>1013</v>
      </c>
      <c r="O370" t="s">
        <v>579</v>
      </c>
      <c r="P370" t="s">
        <v>579</v>
      </c>
      <c r="Q370">
        <v>1</v>
      </c>
      <c r="X370">
        <v>5.84</v>
      </c>
      <c r="Y370">
        <v>0</v>
      </c>
      <c r="Z370">
        <v>0</v>
      </c>
      <c r="AA370">
        <v>0</v>
      </c>
      <c r="AB370">
        <v>221.76</v>
      </c>
      <c r="AC370">
        <v>0</v>
      </c>
      <c r="AD370">
        <v>1</v>
      </c>
      <c r="AE370">
        <v>1</v>
      </c>
      <c r="AF370" t="s">
        <v>3</v>
      </c>
      <c r="AG370">
        <v>5.84</v>
      </c>
      <c r="AH370">
        <v>2</v>
      </c>
      <c r="AI370">
        <v>35799744</v>
      </c>
      <c r="AJ370">
        <v>371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>
      <c r="A371">
        <f>ROW(Source!A827)</f>
        <v>827</v>
      </c>
      <c r="B371">
        <v>35799748</v>
      </c>
      <c r="C371">
        <v>35799747</v>
      </c>
      <c r="D371">
        <v>18408066</v>
      </c>
      <c r="E371">
        <v>1</v>
      </c>
      <c r="F371">
        <v>1</v>
      </c>
      <c r="G371">
        <v>1</v>
      </c>
      <c r="H371">
        <v>1</v>
      </c>
      <c r="I371" t="s">
        <v>598</v>
      </c>
      <c r="J371" t="s">
        <v>3</v>
      </c>
      <c r="K371" t="s">
        <v>599</v>
      </c>
      <c r="L371">
        <v>1369</v>
      </c>
      <c r="N371">
        <v>1013</v>
      </c>
      <c r="O371" t="s">
        <v>579</v>
      </c>
      <c r="P371" t="s">
        <v>579</v>
      </c>
      <c r="Q371">
        <v>1</v>
      </c>
      <c r="X371">
        <v>17.89</v>
      </c>
      <c r="Y371">
        <v>0</v>
      </c>
      <c r="Z371">
        <v>0</v>
      </c>
      <c r="AA371">
        <v>0</v>
      </c>
      <c r="AB371">
        <v>228.01</v>
      </c>
      <c r="AC371">
        <v>0</v>
      </c>
      <c r="AD371">
        <v>1</v>
      </c>
      <c r="AE371">
        <v>1</v>
      </c>
      <c r="AF371" t="s">
        <v>3</v>
      </c>
      <c r="AG371">
        <v>17.89</v>
      </c>
      <c r="AH371">
        <v>2</v>
      </c>
      <c r="AI371">
        <v>35799748</v>
      </c>
      <c r="AJ371">
        <v>372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>
        <f>ROW(Source!A827)</f>
        <v>827</v>
      </c>
      <c r="B372">
        <v>35799749</v>
      </c>
      <c r="C372">
        <v>35799747</v>
      </c>
      <c r="D372">
        <v>121548</v>
      </c>
      <c r="E372">
        <v>1</v>
      </c>
      <c r="F372">
        <v>1</v>
      </c>
      <c r="G372">
        <v>1</v>
      </c>
      <c r="H372">
        <v>1</v>
      </c>
      <c r="I372" t="s">
        <v>30</v>
      </c>
      <c r="J372" t="s">
        <v>3</v>
      </c>
      <c r="K372" t="s">
        <v>580</v>
      </c>
      <c r="L372">
        <v>608254</v>
      </c>
      <c r="N372">
        <v>1013</v>
      </c>
      <c r="O372" t="s">
        <v>581</v>
      </c>
      <c r="P372" t="s">
        <v>581</v>
      </c>
      <c r="Q372">
        <v>1</v>
      </c>
      <c r="X372">
        <v>0.08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2</v>
      </c>
      <c r="AF372" t="s">
        <v>3</v>
      </c>
      <c r="AG372">
        <v>0.08</v>
      </c>
      <c r="AH372">
        <v>2</v>
      </c>
      <c r="AI372">
        <v>35799749</v>
      </c>
      <c r="AJ372">
        <v>373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>
      <c r="A373">
        <f>ROW(Source!A827)</f>
        <v>827</v>
      </c>
      <c r="B373">
        <v>35799750</v>
      </c>
      <c r="C373">
        <v>35799747</v>
      </c>
      <c r="D373">
        <v>29172556</v>
      </c>
      <c r="E373">
        <v>1</v>
      </c>
      <c r="F373">
        <v>1</v>
      </c>
      <c r="G373">
        <v>1</v>
      </c>
      <c r="H373">
        <v>2</v>
      </c>
      <c r="I373" t="s">
        <v>582</v>
      </c>
      <c r="J373" t="s">
        <v>583</v>
      </c>
      <c r="K373" t="s">
        <v>584</v>
      </c>
      <c r="L373">
        <v>1368</v>
      </c>
      <c r="N373">
        <v>1011</v>
      </c>
      <c r="O373" t="s">
        <v>585</v>
      </c>
      <c r="P373" t="s">
        <v>585</v>
      </c>
      <c r="Q373">
        <v>1</v>
      </c>
      <c r="X373">
        <v>0.08</v>
      </c>
      <c r="Y373">
        <v>0</v>
      </c>
      <c r="Z373">
        <v>31.26</v>
      </c>
      <c r="AA373">
        <v>13.5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0.08</v>
      </c>
      <c r="AH373">
        <v>2</v>
      </c>
      <c r="AI373">
        <v>35799750</v>
      </c>
      <c r="AJ373">
        <v>374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>
        <f>ROW(Source!A828)</f>
        <v>828</v>
      </c>
      <c r="B374">
        <v>35802129</v>
      </c>
      <c r="C374">
        <v>35802128</v>
      </c>
      <c r="D374">
        <v>18406804</v>
      </c>
      <c r="E374">
        <v>1</v>
      </c>
      <c r="F374">
        <v>1</v>
      </c>
      <c r="G374">
        <v>1</v>
      </c>
      <c r="H374">
        <v>1</v>
      </c>
      <c r="I374" t="s">
        <v>577</v>
      </c>
      <c r="J374" t="s">
        <v>3</v>
      </c>
      <c r="K374" t="s">
        <v>578</v>
      </c>
      <c r="L374">
        <v>1369</v>
      </c>
      <c r="N374">
        <v>1013</v>
      </c>
      <c r="O374" t="s">
        <v>579</v>
      </c>
      <c r="P374" t="s">
        <v>579</v>
      </c>
      <c r="Q374">
        <v>1</v>
      </c>
      <c r="X374">
        <v>9.64</v>
      </c>
      <c r="Y374">
        <v>0</v>
      </c>
      <c r="Z374">
        <v>0</v>
      </c>
      <c r="AA374">
        <v>0</v>
      </c>
      <c r="AB374">
        <v>221.76</v>
      </c>
      <c r="AC374">
        <v>0</v>
      </c>
      <c r="AD374">
        <v>1</v>
      </c>
      <c r="AE374">
        <v>1</v>
      </c>
      <c r="AF374" t="s">
        <v>3</v>
      </c>
      <c r="AG374">
        <v>9.64</v>
      </c>
      <c r="AH374">
        <v>2</v>
      </c>
      <c r="AI374">
        <v>35802129</v>
      </c>
      <c r="AJ374">
        <v>375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>
      <c r="A375">
        <f>ROW(Source!A828)</f>
        <v>828</v>
      </c>
      <c r="B375">
        <v>35802130</v>
      </c>
      <c r="C375">
        <v>35802128</v>
      </c>
      <c r="D375">
        <v>121548</v>
      </c>
      <c r="E375">
        <v>1</v>
      </c>
      <c r="F375">
        <v>1</v>
      </c>
      <c r="G375">
        <v>1</v>
      </c>
      <c r="H375">
        <v>1</v>
      </c>
      <c r="I375" t="s">
        <v>30</v>
      </c>
      <c r="J375" t="s">
        <v>3</v>
      </c>
      <c r="K375" t="s">
        <v>580</v>
      </c>
      <c r="L375">
        <v>608254</v>
      </c>
      <c r="N375">
        <v>1013</v>
      </c>
      <c r="O375" t="s">
        <v>581</v>
      </c>
      <c r="P375" t="s">
        <v>581</v>
      </c>
      <c r="Q375">
        <v>1</v>
      </c>
      <c r="X375">
        <v>0.01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2</v>
      </c>
      <c r="AF375" t="s">
        <v>3</v>
      </c>
      <c r="AG375">
        <v>0.01</v>
      </c>
      <c r="AH375">
        <v>2</v>
      </c>
      <c r="AI375">
        <v>35802130</v>
      </c>
      <c r="AJ375">
        <v>376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>
      <c r="A376">
        <f>ROW(Source!A828)</f>
        <v>828</v>
      </c>
      <c r="B376">
        <v>35802131</v>
      </c>
      <c r="C376">
        <v>35802128</v>
      </c>
      <c r="D376">
        <v>29172556</v>
      </c>
      <c r="E376">
        <v>1</v>
      </c>
      <c r="F376">
        <v>1</v>
      </c>
      <c r="G376">
        <v>1</v>
      </c>
      <c r="H376">
        <v>2</v>
      </c>
      <c r="I376" t="s">
        <v>582</v>
      </c>
      <c r="J376" t="s">
        <v>583</v>
      </c>
      <c r="K376" t="s">
        <v>584</v>
      </c>
      <c r="L376">
        <v>1368</v>
      </c>
      <c r="N376">
        <v>1011</v>
      </c>
      <c r="O376" t="s">
        <v>585</v>
      </c>
      <c r="P376" t="s">
        <v>585</v>
      </c>
      <c r="Q376">
        <v>1</v>
      </c>
      <c r="X376">
        <v>0.01</v>
      </c>
      <c r="Y376">
        <v>0</v>
      </c>
      <c r="Z376">
        <v>31.26</v>
      </c>
      <c r="AA376">
        <v>13.5</v>
      </c>
      <c r="AB376">
        <v>0</v>
      </c>
      <c r="AC376">
        <v>0</v>
      </c>
      <c r="AD376">
        <v>1</v>
      </c>
      <c r="AE376">
        <v>0</v>
      </c>
      <c r="AF376" t="s">
        <v>3</v>
      </c>
      <c r="AG376">
        <v>0.01</v>
      </c>
      <c r="AH376">
        <v>2</v>
      </c>
      <c r="AI376">
        <v>35802131</v>
      </c>
      <c r="AJ376">
        <v>377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>
      <c r="A377">
        <f>ROW(Source!A829)</f>
        <v>829</v>
      </c>
      <c r="B377">
        <v>36314836</v>
      </c>
      <c r="C377">
        <v>36314835</v>
      </c>
      <c r="D377">
        <v>18408066</v>
      </c>
      <c r="E377">
        <v>1</v>
      </c>
      <c r="F377">
        <v>1</v>
      </c>
      <c r="G377">
        <v>1</v>
      </c>
      <c r="H377">
        <v>1</v>
      </c>
      <c r="I377" t="s">
        <v>598</v>
      </c>
      <c r="J377" t="s">
        <v>3</v>
      </c>
      <c r="K377" t="s">
        <v>599</v>
      </c>
      <c r="L377">
        <v>1369</v>
      </c>
      <c r="N377">
        <v>1013</v>
      </c>
      <c r="O377" t="s">
        <v>579</v>
      </c>
      <c r="P377" t="s">
        <v>579</v>
      </c>
      <c r="Q377">
        <v>1</v>
      </c>
      <c r="X377">
        <v>94.97</v>
      </c>
      <c r="Y377">
        <v>0</v>
      </c>
      <c r="Z377">
        <v>0</v>
      </c>
      <c r="AA377">
        <v>0</v>
      </c>
      <c r="AB377">
        <v>228.01</v>
      </c>
      <c r="AC377">
        <v>0</v>
      </c>
      <c r="AD377">
        <v>1</v>
      </c>
      <c r="AE377">
        <v>1</v>
      </c>
      <c r="AF377" t="s">
        <v>3</v>
      </c>
      <c r="AG377">
        <v>94.97</v>
      </c>
      <c r="AH377">
        <v>2</v>
      </c>
      <c r="AI377">
        <v>36314836</v>
      </c>
      <c r="AJ377">
        <v>378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>
      <c r="A378">
        <f>ROW(Source!A829)</f>
        <v>829</v>
      </c>
      <c r="B378">
        <v>36314837</v>
      </c>
      <c r="C378">
        <v>36314835</v>
      </c>
      <c r="D378">
        <v>29164349</v>
      </c>
      <c r="E378">
        <v>1</v>
      </c>
      <c r="F378">
        <v>1</v>
      </c>
      <c r="G378">
        <v>1</v>
      </c>
      <c r="H378">
        <v>3</v>
      </c>
      <c r="I378" t="s">
        <v>26</v>
      </c>
      <c r="J378" t="s">
        <v>162</v>
      </c>
      <c r="K378" t="s">
        <v>27</v>
      </c>
      <c r="L378">
        <v>1348</v>
      </c>
      <c r="N378">
        <v>1009</v>
      </c>
      <c r="O378" t="s">
        <v>28</v>
      </c>
      <c r="P378" t="s">
        <v>28</v>
      </c>
      <c r="Q378">
        <v>1000</v>
      </c>
      <c r="X378">
        <v>3.5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s">
        <v>3</v>
      </c>
      <c r="AG378">
        <v>3.5</v>
      </c>
      <c r="AH378">
        <v>2</v>
      </c>
      <c r="AI378">
        <v>36314837</v>
      </c>
      <c r="AJ378">
        <v>379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>
        <f>ROW(Source!A836)</f>
        <v>836</v>
      </c>
      <c r="B379">
        <v>36172297</v>
      </c>
      <c r="C379">
        <v>36172296</v>
      </c>
      <c r="D379">
        <v>18407150</v>
      </c>
      <c r="E379">
        <v>1</v>
      </c>
      <c r="F379">
        <v>1</v>
      </c>
      <c r="G379">
        <v>1</v>
      </c>
      <c r="H379">
        <v>1</v>
      </c>
      <c r="I379" t="s">
        <v>595</v>
      </c>
      <c r="J379" t="s">
        <v>3</v>
      </c>
      <c r="K379" t="s">
        <v>596</v>
      </c>
      <c r="L379">
        <v>1369</v>
      </c>
      <c r="N379">
        <v>1013</v>
      </c>
      <c r="O379" t="s">
        <v>579</v>
      </c>
      <c r="P379" t="s">
        <v>579</v>
      </c>
      <c r="Q379">
        <v>1</v>
      </c>
      <c r="X379">
        <v>21.19</v>
      </c>
      <c r="Y379">
        <v>0</v>
      </c>
      <c r="Z379">
        <v>0</v>
      </c>
      <c r="AA379">
        <v>0</v>
      </c>
      <c r="AB379">
        <v>242.51</v>
      </c>
      <c r="AC379">
        <v>0</v>
      </c>
      <c r="AD379">
        <v>1</v>
      </c>
      <c r="AE379">
        <v>1</v>
      </c>
      <c r="AF379" t="s">
        <v>168</v>
      </c>
      <c r="AG379">
        <v>24.368500000000001</v>
      </c>
      <c r="AH379">
        <v>2</v>
      </c>
      <c r="AI379">
        <v>36172297</v>
      </c>
      <c r="AJ379">
        <v>380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>
      <c r="A380">
        <f>ROW(Source!A836)</f>
        <v>836</v>
      </c>
      <c r="B380">
        <v>36172298</v>
      </c>
      <c r="C380">
        <v>36172296</v>
      </c>
      <c r="D380">
        <v>121548</v>
      </c>
      <c r="E380">
        <v>1</v>
      </c>
      <c r="F380">
        <v>1</v>
      </c>
      <c r="G380">
        <v>1</v>
      </c>
      <c r="H380">
        <v>1</v>
      </c>
      <c r="I380" t="s">
        <v>30</v>
      </c>
      <c r="J380" t="s">
        <v>3</v>
      </c>
      <c r="K380" t="s">
        <v>580</v>
      </c>
      <c r="L380">
        <v>608254</v>
      </c>
      <c r="N380">
        <v>1013</v>
      </c>
      <c r="O380" t="s">
        <v>581</v>
      </c>
      <c r="P380" t="s">
        <v>581</v>
      </c>
      <c r="Q380">
        <v>1</v>
      </c>
      <c r="X380">
        <v>0.04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2</v>
      </c>
      <c r="AF380" t="s">
        <v>167</v>
      </c>
      <c r="AG380">
        <v>0.05</v>
      </c>
      <c r="AH380">
        <v>2</v>
      </c>
      <c r="AI380">
        <v>36172298</v>
      </c>
      <c r="AJ380">
        <v>381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>
        <f>ROW(Source!A836)</f>
        <v>836</v>
      </c>
      <c r="B381">
        <v>36172299</v>
      </c>
      <c r="C381">
        <v>36172296</v>
      </c>
      <c r="D381">
        <v>29172556</v>
      </c>
      <c r="E381">
        <v>1</v>
      </c>
      <c r="F381">
        <v>1</v>
      </c>
      <c r="G381">
        <v>1</v>
      </c>
      <c r="H381">
        <v>2</v>
      </c>
      <c r="I381" t="s">
        <v>582</v>
      </c>
      <c r="J381" t="s">
        <v>583</v>
      </c>
      <c r="K381" t="s">
        <v>584</v>
      </c>
      <c r="L381">
        <v>1368</v>
      </c>
      <c r="N381">
        <v>1011</v>
      </c>
      <c r="O381" t="s">
        <v>585</v>
      </c>
      <c r="P381" t="s">
        <v>585</v>
      </c>
      <c r="Q381">
        <v>1</v>
      </c>
      <c r="X381">
        <v>0.04</v>
      </c>
      <c r="Y381">
        <v>0</v>
      </c>
      <c r="Z381">
        <v>31.26</v>
      </c>
      <c r="AA381">
        <v>13.5</v>
      </c>
      <c r="AB381">
        <v>0</v>
      </c>
      <c r="AC381">
        <v>0</v>
      </c>
      <c r="AD381">
        <v>1</v>
      </c>
      <c r="AE381">
        <v>0</v>
      </c>
      <c r="AF381" t="s">
        <v>167</v>
      </c>
      <c r="AG381">
        <v>0.05</v>
      </c>
      <c r="AH381">
        <v>2</v>
      </c>
      <c r="AI381">
        <v>36172299</v>
      </c>
      <c r="AJ381">
        <v>382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>
      <c r="A382">
        <f>ROW(Source!A836)</f>
        <v>836</v>
      </c>
      <c r="B382">
        <v>36172300</v>
      </c>
      <c r="C382">
        <v>36172296</v>
      </c>
      <c r="D382">
        <v>29174913</v>
      </c>
      <c r="E382">
        <v>1</v>
      </c>
      <c r="F382">
        <v>1</v>
      </c>
      <c r="G382">
        <v>1</v>
      </c>
      <c r="H382">
        <v>2</v>
      </c>
      <c r="I382" t="s">
        <v>606</v>
      </c>
      <c r="J382" t="s">
        <v>607</v>
      </c>
      <c r="K382" t="s">
        <v>608</v>
      </c>
      <c r="L382">
        <v>1368</v>
      </c>
      <c r="N382">
        <v>1011</v>
      </c>
      <c r="O382" t="s">
        <v>585</v>
      </c>
      <c r="P382" t="s">
        <v>585</v>
      </c>
      <c r="Q382">
        <v>1</v>
      </c>
      <c r="X382">
        <v>0.15</v>
      </c>
      <c r="Y382">
        <v>0</v>
      </c>
      <c r="Z382">
        <v>87.17</v>
      </c>
      <c r="AA382">
        <v>11.6</v>
      </c>
      <c r="AB382">
        <v>0</v>
      </c>
      <c r="AC382">
        <v>0</v>
      </c>
      <c r="AD382">
        <v>1</v>
      </c>
      <c r="AE382">
        <v>0</v>
      </c>
      <c r="AF382" t="s">
        <v>167</v>
      </c>
      <c r="AG382">
        <v>0.1875</v>
      </c>
      <c r="AH382">
        <v>2</v>
      </c>
      <c r="AI382">
        <v>36172300</v>
      </c>
      <c r="AJ382">
        <v>383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>
      <c r="A383">
        <f>ROW(Source!A836)</f>
        <v>836</v>
      </c>
      <c r="B383">
        <v>36172301</v>
      </c>
      <c r="C383">
        <v>36172296</v>
      </c>
      <c r="D383">
        <v>29108696</v>
      </c>
      <c r="E383">
        <v>1</v>
      </c>
      <c r="F383">
        <v>1</v>
      </c>
      <c r="G383">
        <v>1</v>
      </c>
      <c r="H383">
        <v>3</v>
      </c>
      <c r="I383" t="s">
        <v>609</v>
      </c>
      <c r="J383" t="s">
        <v>610</v>
      </c>
      <c r="K383" t="s">
        <v>611</v>
      </c>
      <c r="L383">
        <v>1354</v>
      </c>
      <c r="N383">
        <v>1010</v>
      </c>
      <c r="O383" t="s">
        <v>238</v>
      </c>
      <c r="P383" t="s">
        <v>238</v>
      </c>
      <c r="Q383">
        <v>1</v>
      </c>
      <c r="X383">
        <v>56.6</v>
      </c>
      <c r="Y383">
        <v>67.209999999999994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56.6</v>
      </c>
      <c r="AH383">
        <v>2</v>
      </c>
      <c r="AI383">
        <v>36172301</v>
      </c>
      <c r="AJ383">
        <v>384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>
        <f>ROW(Source!A836)</f>
        <v>836</v>
      </c>
      <c r="B384">
        <v>36172302</v>
      </c>
      <c r="C384">
        <v>36172296</v>
      </c>
      <c r="D384">
        <v>29109717</v>
      </c>
      <c r="E384">
        <v>1</v>
      </c>
      <c r="F384">
        <v>1</v>
      </c>
      <c r="G384">
        <v>1</v>
      </c>
      <c r="H384">
        <v>3</v>
      </c>
      <c r="I384" t="s">
        <v>913</v>
      </c>
      <c r="J384" t="s">
        <v>914</v>
      </c>
      <c r="K384" t="s">
        <v>915</v>
      </c>
      <c r="L384">
        <v>1301</v>
      </c>
      <c r="N384">
        <v>1003</v>
      </c>
      <c r="O384" t="s">
        <v>174</v>
      </c>
      <c r="P384" t="s">
        <v>174</v>
      </c>
      <c r="Q384">
        <v>1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</v>
      </c>
      <c r="AD384">
        <v>0</v>
      </c>
      <c r="AE384">
        <v>0</v>
      </c>
      <c r="AF384" t="s">
        <v>3</v>
      </c>
      <c r="AG384">
        <v>0</v>
      </c>
      <c r="AH384">
        <v>3</v>
      </c>
      <c r="AI384">
        <v>-1</v>
      </c>
      <c r="AJ384" t="s">
        <v>3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>
      <c r="A385">
        <f>ROW(Source!A836)</f>
        <v>836</v>
      </c>
      <c r="B385">
        <v>36172303</v>
      </c>
      <c r="C385">
        <v>36172296</v>
      </c>
      <c r="D385">
        <v>29115197</v>
      </c>
      <c r="E385">
        <v>1</v>
      </c>
      <c r="F385">
        <v>1</v>
      </c>
      <c r="G385">
        <v>1</v>
      </c>
      <c r="H385">
        <v>3</v>
      </c>
      <c r="I385" t="s">
        <v>612</v>
      </c>
      <c r="J385" t="s">
        <v>613</v>
      </c>
      <c r="K385" t="s">
        <v>614</v>
      </c>
      <c r="L385">
        <v>1354</v>
      </c>
      <c r="N385">
        <v>1010</v>
      </c>
      <c r="O385" t="s">
        <v>238</v>
      </c>
      <c r="P385" t="s">
        <v>238</v>
      </c>
      <c r="Q385">
        <v>1</v>
      </c>
      <c r="X385">
        <v>400</v>
      </c>
      <c r="Y385">
        <v>0.5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 t="s">
        <v>3</v>
      </c>
      <c r="AG385">
        <v>400</v>
      </c>
      <c r="AH385">
        <v>2</v>
      </c>
      <c r="AI385">
        <v>36172303</v>
      </c>
      <c r="AJ385">
        <v>386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>
        <f>ROW(Source!A838)</f>
        <v>838</v>
      </c>
      <c r="B386">
        <v>36172308</v>
      </c>
      <c r="C386">
        <v>36172307</v>
      </c>
      <c r="D386">
        <v>18413230</v>
      </c>
      <c r="E386">
        <v>1</v>
      </c>
      <c r="F386">
        <v>1</v>
      </c>
      <c r="G386">
        <v>1</v>
      </c>
      <c r="H386">
        <v>1</v>
      </c>
      <c r="I386" t="s">
        <v>615</v>
      </c>
      <c r="J386" t="s">
        <v>3</v>
      </c>
      <c r="K386" t="s">
        <v>616</v>
      </c>
      <c r="L386">
        <v>1369</v>
      </c>
      <c r="N386">
        <v>1013</v>
      </c>
      <c r="O386" t="s">
        <v>579</v>
      </c>
      <c r="P386" t="s">
        <v>579</v>
      </c>
      <c r="Q386">
        <v>1</v>
      </c>
      <c r="X386">
        <v>166.47</v>
      </c>
      <c r="Y386">
        <v>0</v>
      </c>
      <c r="Z386">
        <v>0</v>
      </c>
      <c r="AA386">
        <v>0</v>
      </c>
      <c r="AB386">
        <v>260.99</v>
      </c>
      <c r="AC386">
        <v>0</v>
      </c>
      <c r="AD386">
        <v>1</v>
      </c>
      <c r="AE386">
        <v>1</v>
      </c>
      <c r="AF386" t="s">
        <v>168</v>
      </c>
      <c r="AG386">
        <v>191.44049999999999</v>
      </c>
      <c r="AH386">
        <v>2</v>
      </c>
      <c r="AI386">
        <v>36172308</v>
      </c>
      <c r="AJ386">
        <v>387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>
        <f>ROW(Source!A838)</f>
        <v>838</v>
      </c>
      <c r="B387">
        <v>36172309</v>
      </c>
      <c r="C387">
        <v>36172307</v>
      </c>
      <c r="D387">
        <v>121548</v>
      </c>
      <c r="E387">
        <v>1</v>
      </c>
      <c r="F387">
        <v>1</v>
      </c>
      <c r="G387">
        <v>1</v>
      </c>
      <c r="H387">
        <v>1</v>
      </c>
      <c r="I387" t="s">
        <v>30</v>
      </c>
      <c r="J387" t="s">
        <v>3</v>
      </c>
      <c r="K387" t="s">
        <v>580</v>
      </c>
      <c r="L387">
        <v>608254</v>
      </c>
      <c r="N387">
        <v>1013</v>
      </c>
      <c r="O387" t="s">
        <v>581</v>
      </c>
      <c r="P387" t="s">
        <v>581</v>
      </c>
      <c r="Q387">
        <v>1</v>
      </c>
      <c r="X387">
        <v>0.08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2</v>
      </c>
      <c r="AF387" t="s">
        <v>167</v>
      </c>
      <c r="AG387">
        <v>0.1</v>
      </c>
      <c r="AH387">
        <v>2</v>
      </c>
      <c r="AI387">
        <v>36172309</v>
      </c>
      <c r="AJ387">
        <v>388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>
      <c r="A388">
        <f>ROW(Source!A838)</f>
        <v>838</v>
      </c>
      <c r="B388">
        <v>36172310</v>
      </c>
      <c r="C388">
        <v>36172307</v>
      </c>
      <c r="D388">
        <v>29172556</v>
      </c>
      <c r="E388">
        <v>1</v>
      </c>
      <c r="F388">
        <v>1</v>
      </c>
      <c r="G388">
        <v>1</v>
      </c>
      <c r="H388">
        <v>2</v>
      </c>
      <c r="I388" t="s">
        <v>582</v>
      </c>
      <c r="J388" t="s">
        <v>583</v>
      </c>
      <c r="K388" t="s">
        <v>584</v>
      </c>
      <c r="L388">
        <v>1368</v>
      </c>
      <c r="N388">
        <v>1011</v>
      </c>
      <c r="O388" t="s">
        <v>585</v>
      </c>
      <c r="P388" t="s">
        <v>585</v>
      </c>
      <c r="Q388">
        <v>1</v>
      </c>
      <c r="X388">
        <v>0.08</v>
      </c>
      <c r="Y388">
        <v>0</v>
      </c>
      <c r="Z388">
        <v>31.26</v>
      </c>
      <c r="AA388">
        <v>13.5</v>
      </c>
      <c r="AB388">
        <v>0</v>
      </c>
      <c r="AC388">
        <v>0</v>
      </c>
      <c r="AD388">
        <v>1</v>
      </c>
      <c r="AE388">
        <v>0</v>
      </c>
      <c r="AF388" t="s">
        <v>167</v>
      </c>
      <c r="AG388">
        <v>0.1</v>
      </c>
      <c r="AH388">
        <v>2</v>
      </c>
      <c r="AI388">
        <v>36172310</v>
      </c>
      <c r="AJ388">
        <v>389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>
        <f>ROW(Source!A838)</f>
        <v>838</v>
      </c>
      <c r="B389">
        <v>36172311</v>
      </c>
      <c r="C389">
        <v>36172307</v>
      </c>
      <c r="D389">
        <v>29174591</v>
      </c>
      <c r="E389">
        <v>1</v>
      </c>
      <c r="F389">
        <v>1</v>
      </c>
      <c r="G389">
        <v>1</v>
      </c>
      <c r="H389">
        <v>2</v>
      </c>
      <c r="I389" t="s">
        <v>617</v>
      </c>
      <c r="J389" t="s">
        <v>618</v>
      </c>
      <c r="K389" t="s">
        <v>619</v>
      </c>
      <c r="L389">
        <v>1368</v>
      </c>
      <c r="N389">
        <v>1011</v>
      </c>
      <c r="O389" t="s">
        <v>585</v>
      </c>
      <c r="P389" t="s">
        <v>585</v>
      </c>
      <c r="Q389">
        <v>1</v>
      </c>
      <c r="X389">
        <v>0.26</v>
      </c>
      <c r="Y389">
        <v>0</v>
      </c>
      <c r="Z389">
        <v>0.95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167</v>
      </c>
      <c r="AG389">
        <v>0.32500000000000001</v>
      </c>
      <c r="AH389">
        <v>2</v>
      </c>
      <c r="AI389">
        <v>36172311</v>
      </c>
      <c r="AJ389">
        <v>390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>
      <c r="A390">
        <f>ROW(Source!A838)</f>
        <v>838</v>
      </c>
      <c r="B390">
        <v>36172312</v>
      </c>
      <c r="C390">
        <v>36172307</v>
      </c>
      <c r="D390">
        <v>29174913</v>
      </c>
      <c r="E390">
        <v>1</v>
      </c>
      <c r="F390">
        <v>1</v>
      </c>
      <c r="G390">
        <v>1</v>
      </c>
      <c r="H390">
        <v>2</v>
      </c>
      <c r="I390" t="s">
        <v>606</v>
      </c>
      <c r="J390" t="s">
        <v>607</v>
      </c>
      <c r="K390" t="s">
        <v>608</v>
      </c>
      <c r="L390">
        <v>1368</v>
      </c>
      <c r="N390">
        <v>1011</v>
      </c>
      <c r="O390" t="s">
        <v>585</v>
      </c>
      <c r="P390" t="s">
        <v>585</v>
      </c>
      <c r="Q390">
        <v>1</v>
      </c>
      <c r="X390">
        <v>0.5</v>
      </c>
      <c r="Y390">
        <v>0</v>
      </c>
      <c r="Z390">
        <v>87.17</v>
      </c>
      <c r="AA390">
        <v>11.6</v>
      </c>
      <c r="AB390">
        <v>0</v>
      </c>
      <c r="AC390">
        <v>0</v>
      </c>
      <c r="AD390">
        <v>1</v>
      </c>
      <c r="AE390">
        <v>0</v>
      </c>
      <c r="AF390" t="s">
        <v>167</v>
      </c>
      <c r="AG390">
        <v>0.625</v>
      </c>
      <c r="AH390">
        <v>2</v>
      </c>
      <c r="AI390">
        <v>36172312</v>
      </c>
      <c r="AJ390">
        <v>391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>
      <c r="A391">
        <f>ROW(Source!A838)</f>
        <v>838</v>
      </c>
      <c r="B391">
        <v>36172313</v>
      </c>
      <c r="C391">
        <v>36172307</v>
      </c>
      <c r="D391">
        <v>29107800</v>
      </c>
      <c r="E391">
        <v>1</v>
      </c>
      <c r="F391">
        <v>1</v>
      </c>
      <c r="G391">
        <v>1</v>
      </c>
      <c r="H391">
        <v>3</v>
      </c>
      <c r="I391" t="s">
        <v>620</v>
      </c>
      <c r="J391" t="s">
        <v>621</v>
      </c>
      <c r="K391" t="s">
        <v>622</v>
      </c>
      <c r="L391">
        <v>1346</v>
      </c>
      <c r="N391">
        <v>1009</v>
      </c>
      <c r="O391" t="s">
        <v>191</v>
      </c>
      <c r="P391" t="s">
        <v>191</v>
      </c>
      <c r="Q391">
        <v>1</v>
      </c>
      <c r="X391">
        <v>0.2</v>
      </c>
      <c r="Y391">
        <v>1.81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3</v>
      </c>
      <c r="AG391">
        <v>0.2</v>
      </c>
      <c r="AH391">
        <v>2</v>
      </c>
      <c r="AI391">
        <v>36172313</v>
      </c>
      <c r="AJ391">
        <v>392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>
      <c r="A392">
        <f>ROW(Source!A838)</f>
        <v>838</v>
      </c>
      <c r="B392">
        <v>36172314</v>
      </c>
      <c r="C392">
        <v>36172307</v>
      </c>
      <c r="D392">
        <v>29109411</v>
      </c>
      <c r="E392">
        <v>1</v>
      </c>
      <c r="F392">
        <v>1</v>
      </c>
      <c r="G392">
        <v>1</v>
      </c>
      <c r="H392">
        <v>3</v>
      </c>
      <c r="I392" t="s">
        <v>623</v>
      </c>
      <c r="J392" t="s">
        <v>624</v>
      </c>
      <c r="K392" t="s">
        <v>625</v>
      </c>
      <c r="L392">
        <v>1346</v>
      </c>
      <c r="N392">
        <v>1009</v>
      </c>
      <c r="O392" t="s">
        <v>191</v>
      </c>
      <c r="P392" t="s">
        <v>191</v>
      </c>
      <c r="Q392">
        <v>1</v>
      </c>
      <c r="X392">
        <v>30</v>
      </c>
      <c r="Y392">
        <v>15.95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3</v>
      </c>
      <c r="AG392">
        <v>30</v>
      </c>
      <c r="AH392">
        <v>2</v>
      </c>
      <c r="AI392">
        <v>36172314</v>
      </c>
      <c r="AJ392">
        <v>394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>
      <c r="A393">
        <f>ROW(Source!A838)</f>
        <v>838</v>
      </c>
      <c r="B393">
        <v>36172315</v>
      </c>
      <c r="C393">
        <v>36172307</v>
      </c>
      <c r="D393">
        <v>29109535</v>
      </c>
      <c r="E393">
        <v>1</v>
      </c>
      <c r="F393">
        <v>1</v>
      </c>
      <c r="G393">
        <v>1</v>
      </c>
      <c r="H393">
        <v>3</v>
      </c>
      <c r="I393" t="s">
        <v>916</v>
      </c>
      <c r="J393" t="s">
        <v>917</v>
      </c>
      <c r="K393" t="s">
        <v>918</v>
      </c>
      <c r="L393">
        <v>1327</v>
      </c>
      <c r="N393">
        <v>1005</v>
      </c>
      <c r="O393" t="s">
        <v>184</v>
      </c>
      <c r="P393" t="s">
        <v>184</v>
      </c>
      <c r="Q393">
        <v>1</v>
      </c>
      <c r="X393">
        <v>105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s">
        <v>3</v>
      </c>
      <c r="AG393">
        <v>105</v>
      </c>
      <c r="AH393">
        <v>3</v>
      </c>
      <c r="AI393">
        <v>-1</v>
      </c>
      <c r="AJ393" t="s">
        <v>3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>
        <f>ROW(Source!A838)</f>
        <v>838</v>
      </c>
      <c r="B394">
        <v>36172316</v>
      </c>
      <c r="C394">
        <v>36172307</v>
      </c>
      <c r="D394">
        <v>29109265</v>
      </c>
      <c r="E394">
        <v>1</v>
      </c>
      <c r="F394">
        <v>1</v>
      </c>
      <c r="G394">
        <v>1</v>
      </c>
      <c r="H394">
        <v>3</v>
      </c>
      <c r="I394" t="s">
        <v>369</v>
      </c>
      <c r="J394" t="s">
        <v>371</v>
      </c>
      <c r="K394" t="s">
        <v>370</v>
      </c>
      <c r="L394">
        <v>1348</v>
      </c>
      <c r="N394">
        <v>1009</v>
      </c>
      <c r="O394" t="s">
        <v>28</v>
      </c>
      <c r="P394" t="s">
        <v>28</v>
      </c>
      <c r="Q394">
        <v>1000</v>
      </c>
      <c r="X394">
        <v>8.8999999999999999E-3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s">
        <v>3</v>
      </c>
      <c r="AG394">
        <v>8.8999999999999999E-3</v>
      </c>
      <c r="AH394">
        <v>3</v>
      </c>
      <c r="AI394">
        <v>-1</v>
      </c>
      <c r="AJ394" t="s">
        <v>3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>
      <c r="A395">
        <f>ROW(Source!A841)</f>
        <v>841</v>
      </c>
      <c r="B395">
        <v>36172324</v>
      </c>
      <c r="C395">
        <v>36172323</v>
      </c>
      <c r="D395">
        <v>18407150</v>
      </c>
      <c r="E395">
        <v>1</v>
      </c>
      <c r="F395">
        <v>1</v>
      </c>
      <c r="G395">
        <v>1</v>
      </c>
      <c r="H395">
        <v>1</v>
      </c>
      <c r="I395" t="s">
        <v>595</v>
      </c>
      <c r="J395" t="s">
        <v>3</v>
      </c>
      <c r="K395" t="s">
        <v>596</v>
      </c>
      <c r="L395">
        <v>1369</v>
      </c>
      <c r="N395">
        <v>1013</v>
      </c>
      <c r="O395" t="s">
        <v>579</v>
      </c>
      <c r="P395" t="s">
        <v>579</v>
      </c>
      <c r="Q395">
        <v>1</v>
      </c>
      <c r="X395">
        <v>35.74</v>
      </c>
      <c r="Y395">
        <v>0</v>
      </c>
      <c r="Z395">
        <v>0</v>
      </c>
      <c r="AA395">
        <v>0</v>
      </c>
      <c r="AB395">
        <v>242.51</v>
      </c>
      <c r="AC395">
        <v>0</v>
      </c>
      <c r="AD395">
        <v>1</v>
      </c>
      <c r="AE395">
        <v>1</v>
      </c>
      <c r="AF395" t="s">
        <v>168</v>
      </c>
      <c r="AG395">
        <v>41.100999999999999</v>
      </c>
      <c r="AH395">
        <v>2</v>
      </c>
      <c r="AI395">
        <v>36172324</v>
      </c>
      <c r="AJ395">
        <v>396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>
      <c r="A396">
        <f>ROW(Source!A841)</f>
        <v>841</v>
      </c>
      <c r="B396">
        <v>36172325</v>
      </c>
      <c r="C396">
        <v>36172323</v>
      </c>
      <c r="D396">
        <v>121548</v>
      </c>
      <c r="E396">
        <v>1</v>
      </c>
      <c r="F396">
        <v>1</v>
      </c>
      <c r="G396">
        <v>1</v>
      </c>
      <c r="H396">
        <v>1</v>
      </c>
      <c r="I396" t="s">
        <v>30</v>
      </c>
      <c r="J396" t="s">
        <v>3</v>
      </c>
      <c r="K396" t="s">
        <v>580</v>
      </c>
      <c r="L396">
        <v>608254</v>
      </c>
      <c r="N396">
        <v>1013</v>
      </c>
      <c r="O396" t="s">
        <v>581</v>
      </c>
      <c r="P396" t="s">
        <v>581</v>
      </c>
      <c r="Q396">
        <v>1</v>
      </c>
      <c r="X396">
        <v>0.18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2</v>
      </c>
      <c r="AF396" t="s">
        <v>167</v>
      </c>
      <c r="AG396">
        <v>0.22499999999999998</v>
      </c>
      <c r="AH396">
        <v>2</v>
      </c>
      <c r="AI396">
        <v>36172325</v>
      </c>
      <c r="AJ396">
        <v>397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>
        <f>ROW(Source!A841)</f>
        <v>841</v>
      </c>
      <c r="B397">
        <v>36172326</v>
      </c>
      <c r="C397">
        <v>36172323</v>
      </c>
      <c r="D397">
        <v>29172556</v>
      </c>
      <c r="E397">
        <v>1</v>
      </c>
      <c r="F397">
        <v>1</v>
      </c>
      <c r="G397">
        <v>1</v>
      </c>
      <c r="H397">
        <v>2</v>
      </c>
      <c r="I397" t="s">
        <v>582</v>
      </c>
      <c r="J397" t="s">
        <v>583</v>
      </c>
      <c r="K397" t="s">
        <v>584</v>
      </c>
      <c r="L397">
        <v>1368</v>
      </c>
      <c r="N397">
        <v>1011</v>
      </c>
      <c r="O397" t="s">
        <v>585</v>
      </c>
      <c r="P397" t="s">
        <v>585</v>
      </c>
      <c r="Q397">
        <v>1</v>
      </c>
      <c r="X397">
        <v>0.18</v>
      </c>
      <c r="Y397">
        <v>0</v>
      </c>
      <c r="Z397">
        <v>31.26</v>
      </c>
      <c r="AA397">
        <v>13.5</v>
      </c>
      <c r="AB397">
        <v>0</v>
      </c>
      <c r="AC397">
        <v>0</v>
      </c>
      <c r="AD397">
        <v>1</v>
      </c>
      <c r="AE397">
        <v>0</v>
      </c>
      <c r="AF397" t="s">
        <v>167</v>
      </c>
      <c r="AG397">
        <v>0.22499999999999998</v>
      </c>
      <c r="AH397">
        <v>2</v>
      </c>
      <c r="AI397">
        <v>36172326</v>
      </c>
      <c r="AJ397">
        <v>398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>
      <c r="A398">
        <f>ROW(Source!A841)</f>
        <v>841</v>
      </c>
      <c r="B398">
        <v>36172327</v>
      </c>
      <c r="C398">
        <v>36172323</v>
      </c>
      <c r="D398">
        <v>29174591</v>
      </c>
      <c r="E398">
        <v>1</v>
      </c>
      <c r="F398">
        <v>1</v>
      </c>
      <c r="G398">
        <v>1</v>
      </c>
      <c r="H398">
        <v>2</v>
      </c>
      <c r="I398" t="s">
        <v>617</v>
      </c>
      <c r="J398" t="s">
        <v>618</v>
      </c>
      <c r="K398" t="s">
        <v>619</v>
      </c>
      <c r="L398">
        <v>1368</v>
      </c>
      <c r="N398">
        <v>1011</v>
      </c>
      <c r="O398" t="s">
        <v>585</v>
      </c>
      <c r="P398" t="s">
        <v>585</v>
      </c>
      <c r="Q398">
        <v>1</v>
      </c>
      <c r="X398">
        <v>0.32</v>
      </c>
      <c r="Y398">
        <v>0</v>
      </c>
      <c r="Z398">
        <v>0.95</v>
      </c>
      <c r="AA398">
        <v>0</v>
      </c>
      <c r="AB398">
        <v>0</v>
      </c>
      <c r="AC398">
        <v>0</v>
      </c>
      <c r="AD398">
        <v>1</v>
      </c>
      <c r="AE398">
        <v>0</v>
      </c>
      <c r="AF398" t="s">
        <v>167</v>
      </c>
      <c r="AG398">
        <v>0.4</v>
      </c>
      <c r="AH398">
        <v>2</v>
      </c>
      <c r="AI398">
        <v>36172327</v>
      </c>
      <c r="AJ398">
        <v>399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>
      <c r="A399">
        <f>ROW(Source!A841)</f>
        <v>841</v>
      </c>
      <c r="B399">
        <v>36172328</v>
      </c>
      <c r="C399">
        <v>36172323</v>
      </c>
      <c r="D399">
        <v>29174913</v>
      </c>
      <c r="E399">
        <v>1</v>
      </c>
      <c r="F399">
        <v>1</v>
      </c>
      <c r="G399">
        <v>1</v>
      </c>
      <c r="H399">
        <v>2</v>
      </c>
      <c r="I399" t="s">
        <v>606</v>
      </c>
      <c r="J399" t="s">
        <v>607</v>
      </c>
      <c r="K399" t="s">
        <v>608</v>
      </c>
      <c r="L399">
        <v>1368</v>
      </c>
      <c r="N399">
        <v>1011</v>
      </c>
      <c r="O399" t="s">
        <v>585</v>
      </c>
      <c r="P399" t="s">
        <v>585</v>
      </c>
      <c r="Q399">
        <v>1</v>
      </c>
      <c r="X399">
        <v>0.26</v>
      </c>
      <c r="Y399">
        <v>0</v>
      </c>
      <c r="Z399">
        <v>87.17</v>
      </c>
      <c r="AA399">
        <v>11.6</v>
      </c>
      <c r="AB399">
        <v>0</v>
      </c>
      <c r="AC399">
        <v>0</v>
      </c>
      <c r="AD399">
        <v>1</v>
      </c>
      <c r="AE399">
        <v>0</v>
      </c>
      <c r="AF399" t="s">
        <v>167</v>
      </c>
      <c r="AG399">
        <v>0.32500000000000001</v>
      </c>
      <c r="AH399">
        <v>2</v>
      </c>
      <c r="AI399">
        <v>36172328</v>
      </c>
      <c r="AJ399">
        <v>400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>
      <c r="A400">
        <f>ROW(Source!A841)</f>
        <v>841</v>
      </c>
      <c r="B400">
        <v>36172329</v>
      </c>
      <c r="C400">
        <v>36172323</v>
      </c>
      <c r="D400">
        <v>29109162</v>
      </c>
      <c r="E400">
        <v>1</v>
      </c>
      <c r="F400">
        <v>1</v>
      </c>
      <c r="G400">
        <v>1</v>
      </c>
      <c r="H400">
        <v>3</v>
      </c>
      <c r="I400" t="s">
        <v>626</v>
      </c>
      <c r="J400" t="s">
        <v>627</v>
      </c>
      <c r="K400" t="s">
        <v>628</v>
      </c>
      <c r="L400">
        <v>1327</v>
      </c>
      <c r="N400">
        <v>1005</v>
      </c>
      <c r="O400" t="s">
        <v>184</v>
      </c>
      <c r="P400" t="s">
        <v>184</v>
      </c>
      <c r="Q400">
        <v>1</v>
      </c>
      <c r="X400">
        <v>21</v>
      </c>
      <c r="Y400">
        <v>5.71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3</v>
      </c>
      <c r="AG400">
        <v>21</v>
      </c>
      <c r="AH400">
        <v>2</v>
      </c>
      <c r="AI400">
        <v>36172329</v>
      </c>
      <c r="AJ400">
        <v>401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>
      <c r="A401">
        <f>ROW(Source!A841)</f>
        <v>841</v>
      </c>
      <c r="B401">
        <v>36172330</v>
      </c>
      <c r="C401">
        <v>36172323</v>
      </c>
      <c r="D401">
        <v>29131086</v>
      </c>
      <c r="E401">
        <v>1</v>
      </c>
      <c r="F401">
        <v>1</v>
      </c>
      <c r="G401">
        <v>1</v>
      </c>
      <c r="H401">
        <v>3</v>
      </c>
      <c r="I401" t="s">
        <v>629</v>
      </c>
      <c r="J401" t="s">
        <v>630</v>
      </c>
      <c r="K401" t="s">
        <v>631</v>
      </c>
      <c r="L401">
        <v>1339</v>
      </c>
      <c r="N401">
        <v>1007</v>
      </c>
      <c r="O401" t="s">
        <v>591</v>
      </c>
      <c r="P401" t="s">
        <v>591</v>
      </c>
      <c r="Q401">
        <v>1</v>
      </c>
      <c r="X401">
        <v>0.82</v>
      </c>
      <c r="Y401">
        <v>1970.01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0.82</v>
      </c>
      <c r="AH401">
        <v>2</v>
      </c>
      <c r="AI401">
        <v>36172330</v>
      </c>
      <c r="AJ401">
        <v>402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>
        <f>ROW(Source!A842)</f>
        <v>842</v>
      </c>
      <c r="B402">
        <v>36172332</v>
      </c>
      <c r="C402">
        <v>36172331</v>
      </c>
      <c r="D402">
        <v>18407150</v>
      </c>
      <c r="E402">
        <v>1</v>
      </c>
      <c r="F402">
        <v>1</v>
      </c>
      <c r="G402">
        <v>1</v>
      </c>
      <c r="H402">
        <v>1</v>
      </c>
      <c r="I402" t="s">
        <v>595</v>
      </c>
      <c r="J402" t="s">
        <v>3</v>
      </c>
      <c r="K402" t="s">
        <v>596</v>
      </c>
      <c r="L402">
        <v>1369</v>
      </c>
      <c r="N402">
        <v>1013</v>
      </c>
      <c r="O402" t="s">
        <v>579</v>
      </c>
      <c r="P402" t="s">
        <v>579</v>
      </c>
      <c r="Q402">
        <v>1</v>
      </c>
      <c r="X402">
        <v>60.72</v>
      </c>
      <c r="Y402">
        <v>0</v>
      </c>
      <c r="Z402">
        <v>0</v>
      </c>
      <c r="AA402">
        <v>0</v>
      </c>
      <c r="AB402">
        <v>242.51</v>
      </c>
      <c r="AC402">
        <v>0</v>
      </c>
      <c r="AD402">
        <v>1</v>
      </c>
      <c r="AE402">
        <v>1</v>
      </c>
      <c r="AF402" t="s">
        <v>168</v>
      </c>
      <c r="AG402">
        <v>69.827999999999989</v>
      </c>
      <c r="AH402">
        <v>2</v>
      </c>
      <c r="AI402">
        <v>36172332</v>
      </c>
      <c r="AJ402">
        <v>403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>
      <c r="A403">
        <f>ROW(Source!A842)</f>
        <v>842</v>
      </c>
      <c r="B403">
        <v>36172333</v>
      </c>
      <c r="C403">
        <v>36172331</v>
      </c>
      <c r="D403">
        <v>121548</v>
      </c>
      <c r="E403">
        <v>1</v>
      </c>
      <c r="F403">
        <v>1</v>
      </c>
      <c r="G403">
        <v>1</v>
      </c>
      <c r="H403">
        <v>1</v>
      </c>
      <c r="I403" t="s">
        <v>30</v>
      </c>
      <c r="J403" t="s">
        <v>3</v>
      </c>
      <c r="K403" t="s">
        <v>580</v>
      </c>
      <c r="L403">
        <v>608254</v>
      </c>
      <c r="N403">
        <v>1013</v>
      </c>
      <c r="O403" t="s">
        <v>581</v>
      </c>
      <c r="P403" t="s">
        <v>581</v>
      </c>
      <c r="Q403">
        <v>1</v>
      </c>
      <c r="X403">
        <v>0.57999999999999996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2</v>
      </c>
      <c r="AF403" t="s">
        <v>167</v>
      </c>
      <c r="AG403">
        <v>0.72499999999999998</v>
      </c>
      <c r="AH403">
        <v>2</v>
      </c>
      <c r="AI403">
        <v>36172333</v>
      </c>
      <c r="AJ403">
        <v>404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>
      <c r="A404">
        <f>ROW(Source!A842)</f>
        <v>842</v>
      </c>
      <c r="B404">
        <v>36172334</v>
      </c>
      <c r="C404">
        <v>36172331</v>
      </c>
      <c r="D404">
        <v>29172556</v>
      </c>
      <c r="E404">
        <v>1</v>
      </c>
      <c r="F404">
        <v>1</v>
      </c>
      <c r="G404">
        <v>1</v>
      </c>
      <c r="H404">
        <v>2</v>
      </c>
      <c r="I404" t="s">
        <v>582</v>
      </c>
      <c r="J404" t="s">
        <v>583</v>
      </c>
      <c r="K404" t="s">
        <v>584</v>
      </c>
      <c r="L404">
        <v>1368</v>
      </c>
      <c r="N404">
        <v>1011</v>
      </c>
      <c r="O404" t="s">
        <v>585</v>
      </c>
      <c r="P404" t="s">
        <v>585</v>
      </c>
      <c r="Q404">
        <v>1</v>
      </c>
      <c r="X404">
        <v>0.57999999999999996</v>
      </c>
      <c r="Y404">
        <v>0</v>
      </c>
      <c r="Z404">
        <v>31.26</v>
      </c>
      <c r="AA404">
        <v>13.5</v>
      </c>
      <c r="AB404">
        <v>0</v>
      </c>
      <c r="AC404">
        <v>0</v>
      </c>
      <c r="AD404">
        <v>1</v>
      </c>
      <c r="AE404">
        <v>0</v>
      </c>
      <c r="AF404" t="s">
        <v>167</v>
      </c>
      <c r="AG404">
        <v>0.72499999999999998</v>
      </c>
      <c r="AH404">
        <v>2</v>
      </c>
      <c r="AI404">
        <v>36172334</v>
      </c>
      <c r="AJ404">
        <v>405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>
      <c r="A405">
        <f>ROW(Source!A842)</f>
        <v>842</v>
      </c>
      <c r="B405">
        <v>36172335</v>
      </c>
      <c r="C405">
        <v>36172331</v>
      </c>
      <c r="D405">
        <v>29174591</v>
      </c>
      <c r="E405">
        <v>1</v>
      </c>
      <c r="F405">
        <v>1</v>
      </c>
      <c r="G405">
        <v>1</v>
      </c>
      <c r="H405">
        <v>2</v>
      </c>
      <c r="I405" t="s">
        <v>617</v>
      </c>
      <c r="J405" t="s">
        <v>618</v>
      </c>
      <c r="K405" t="s">
        <v>619</v>
      </c>
      <c r="L405">
        <v>1368</v>
      </c>
      <c r="N405">
        <v>1011</v>
      </c>
      <c r="O405" t="s">
        <v>585</v>
      </c>
      <c r="P405" t="s">
        <v>585</v>
      </c>
      <c r="Q405">
        <v>1</v>
      </c>
      <c r="X405">
        <v>0.82</v>
      </c>
      <c r="Y405">
        <v>0</v>
      </c>
      <c r="Z405">
        <v>0.95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167</v>
      </c>
      <c r="AG405">
        <v>1.0249999999999999</v>
      </c>
      <c r="AH405">
        <v>2</v>
      </c>
      <c r="AI405">
        <v>36172335</v>
      </c>
      <c r="AJ405">
        <v>406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>
      <c r="A406">
        <f>ROW(Source!A842)</f>
        <v>842</v>
      </c>
      <c r="B406">
        <v>36172336</v>
      </c>
      <c r="C406">
        <v>36172331</v>
      </c>
      <c r="D406">
        <v>29174661</v>
      </c>
      <c r="E406">
        <v>1</v>
      </c>
      <c r="F406">
        <v>1</v>
      </c>
      <c r="G406">
        <v>1</v>
      </c>
      <c r="H406">
        <v>2</v>
      </c>
      <c r="I406" t="s">
        <v>632</v>
      </c>
      <c r="J406" t="s">
        <v>633</v>
      </c>
      <c r="K406" t="s">
        <v>634</v>
      </c>
      <c r="L406">
        <v>1368</v>
      </c>
      <c r="N406">
        <v>1011</v>
      </c>
      <c r="O406" t="s">
        <v>585</v>
      </c>
      <c r="P406" t="s">
        <v>585</v>
      </c>
      <c r="Q406">
        <v>1</v>
      </c>
      <c r="X406">
        <v>2.7</v>
      </c>
      <c r="Y406">
        <v>0</v>
      </c>
      <c r="Z406">
        <v>2.09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167</v>
      </c>
      <c r="AG406">
        <v>3.375</v>
      </c>
      <c r="AH406">
        <v>2</v>
      </c>
      <c r="AI406">
        <v>36172336</v>
      </c>
      <c r="AJ406">
        <v>407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>
      <c r="A407">
        <f>ROW(Source!A842)</f>
        <v>842</v>
      </c>
      <c r="B407">
        <v>36172337</v>
      </c>
      <c r="C407">
        <v>36172331</v>
      </c>
      <c r="D407">
        <v>29174913</v>
      </c>
      <c r="E407">
        <v>1</v>
      </c>
      <c r="F407">
        <v>1</v>
      </c>
      <c r="G407">
        <v>1</v>
      </c>
      <c r="H407">
        <v>2</v>
      </c>
      <c r="I407" t="s">
        <v>606</v>
      </c>
      <c r="J407" t="s">
        <v>607</v>
      </c>
      <c r="K407" t="s">
        <v>608</v>
      </c>
      <c r="L407">
        <v>1368</v>
      </c>
      <c r="N407">
        <v>1011</v>
      </c>
      <c r="O407" t="s">
        <v>585</v>
      </c>
      <c r="P407" t="s">
        <v>585</v>
      </c>
      <c r="Q407">
        <v>1</v>
      </c>
      <c r="X407">
        <v>0.84</v>
      </c>
      <c r="Y407">
        <v>0</v>
      </c>
      <c r="Z407">
        <v>87.17</v>
      </c>
      <c r="AA407">
        <v>11.6</v>
      </c>
      <c r="AB407">
        <v>0</v>
      </c>
      <c r="AC407">
        <v>0</v>
      </c>
      <c r="AD407">
        <v>1</v>
      </c>
      <c r="AE407">
        <v>0</v>
      </c>
      <c r="AF407" t="s">
        <v>167</v>
      </c>
      <c r="AG407">
        <v>1.05</v>
      </c>
      <c r="AH407">
        <v>2</v>
      </c>
      <c r="AI407">
        <v>36172337</v>
      </c>
      <c r="AJ407">
        <v>408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>
        <f>ROW(Source!A842)</f>
        <v>842</v>
      </c>
      <c r="B408">
        <v>36172338</v>
      </c>
      <c r="C408">
        <v>36172331</v>
      </c>
      <c r="D408">
        <v>29114332</v>
      </c>
      <c r="E408">
        <v>1</v>
      </c>
      <c r="F408">
        <v>1</v>
      </c>
      <c r="G408">
        <v>1</v>
      </c>
      <c r="H408">
        <v>3</v>
      </c>
      <c r="I408" t="s">
        <v>635</v>
      </c>
      <c r="J408" t="s">
        <v>636</v>
      </c>
      <c r="K408" t="s">
        <v>637</v>
      </c>
      <c r="L408">
        <v>1348</v>
      </c>
      <c r="N408">
        <v>1009</v>
      </c>
      <c r="O408" t="s">
        <v>28</v>
      </c>
      <c r="P408" t="s">
        <v>28</v>
      </c>
      <c r="Q408">
        <v>1000</v>
      </c>
      <c r="X408">
        <v>1.23E-2</v>
      </c>
      <c r="Y408">
        <v>11978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1.23E-2</v>
      </c>
      <c r="AH408">
        <v>2</v>
      </c>
      <c r="AI408">
        <v>36172338</v>
      </c>
      <c r="AJ408">
        <v>409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>
      <c r="A409">
        <f>ROW(Source!A842)</f>
        <v>842</v>
      </c>
      <c r="B409">
        <v>36172339</v>
      </c>
      <c r="C409">
        <v>36172331</v>
      </c>
      <c r="D409">
        <v>29130788</v>
      </c>
      <c r="E409">
        <v>1</v>
      </c>
      <c r="F409">
        <v>1</v>
      </c>
      <c r="G409">
        <v>1</v>
      </c>
      <c r="H409">
        <v>3</v>
      </c>
      <c r="I409" t="s">
        <v>638</v>
      </c>
      <c r="J409" t="s">
        <v>639</v>
      </c>
      <c r="K409" t="s">
        <v>640</v>
      </c>
      <c r="L409">
        <v>1339</v>
      </c>
      <c r="N409">
        <v>1007</v>
      </c>
      <c r="O409" t="s">
        <v>591</v>
      </c>
      <c r="P409" t="s">
        <v>591</v>
      </c>
      <c r="Q409">
        <v>1</v>
      </c>
      <c r="X409">
        <v>2.88</v>
      </c>
      <c r="Y409">
        <v>2156.0100000000002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0</v>
      </c>
      <c r="AF409" t="s">
        <v>3</v>
      </c>
      <c r="AG409">
        <v>2.88</v>
      </c>
      <c r="AH409">
        <v>2</v>
      </c>
      <c r="AI409">
        <v>36172339</v>
      </c>
      <c r="AJ409">
        <v>410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>
      <c r="A410">
        <f>ROW(Source!A843)</f>
        <v>843</v>
      </c>
      <c r="B410">
        <v>33624305</v>
      </c>
      <c r="C410">
        <v>33624297</v>
      </c>
      <c r="D410">
        <v>18408291</v>
      </c>
      <c r="E410">
        <v>1</v>
      </c>
      <c r="F410">
        <v>1</v>
      </c>
      <c r="G410">
        <v>1</v>
      </c>
      <c r="H410">
        <v>1</v>
      </c>
      <c r="I410" t="s">
        <v>641</v>
      </c>
      <c r="J410" t="s">
        <v>3</v>
      </c>
      <c r="K410" t="s">
        <v>642</v>
      </c>
      <c r="L410">
        <v>1369</v>
      </c>
      <c r="N410">
        <v>1013</v>
      </c>
      <c r="O410" t="s">
        <v>579</v>
      </c>
      <c r="P410" t="s">
        <v>579</v>
      </c>
      <c r="Q410">
        <v>1</v>
      </c>
      <c r="X410">
        <v>31.26</v>
      </c>
      <c r="Y410">
        <v>0</v>
      </c>
      <c r="Z410">
        <v>0</v>
      </c>
      <c r="AA410">
        <v>0</v>
      </c>
      <c r="AB410">
        <v>232.28</v>
      </c>
      <c r="AC410">
        <v>0</v>
      </c>
      <c r="AD410">
        <v>1</v>
      </c>
      <c r="AE410">
        <v>1</v>
      </c>
      <c r="AF410" t="s">
        <v>168</v>
      </c>
      <c r="AG410">
        <v>35.948999999999998</v>
      </c>
      <c r="AH410">
        <v>2</v>
      </c>
      <c r="AI410">
        <v>33624298</v>
      </c>
      <c r="AJ410">
        <v>411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>
        <f>ROW(Source!A843)</f>
        <v>843</v>
      </c>
      <c r="B411">
        <v>33624306</v>
      </c>
      <c r="C411">
        <v>33624297</v>
      </c>
      <c r="D411">
        <v>121548</v>
      </c>
      <c r="E411">
        <v>1</v>
      </c>
      <c r="F411">
        <v>1</v>
      </c>
      <c r="G411">
        <v>1</v>
      </c>
      <c r="H411">
        <v>1</v>
      </c>
      <c r="I411" t="s">
        <v>30</v>
      </c>
      <c r="J411" t="s">
        <v>3</v>
      </c>
      <c r="K411" t="s">
        <v>580</v>
      </c>
      <c r="L411">
        <v>608254</v>
      </c>
      <c r="N411">
        <v>1013</v>
      </c>
      <c r="O411" t="s">
        <v>581</v>
      </c>
      <c r="P411" t="s">
        <v>581</v>
      </c>
      <c r="Q411">
        <v>1</v>
      </c>
      <c r="X411">
        <v>6.7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2</v>
      </c>
      <c r="AF411" t="s">
        <v>167</v>
      </c>
      <c r="AG411">
        <v>8.375</v>
      </c>
      <c r="AH411">
        <v>2</v>
      </c>
      <c r="AI411">
        <v>33624299</v>
      </c>
      <c r="AJ411">
        <v>412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>
      <c r="A412">
        <f>ROW(Source!A843)</f>
        <v>843</v>
      </c>
      <c r="B412">
        <v>33624307</v>
      </c>
      <c r="C412">
        <v>33624297</v>
      </c>
      <c r="D412">
        <v>29172710</v>
      </c>
      <c r="E412">
        <v>1</v>
      </c>
      <c r="F412">
        <v>1</v>
      </c>
      <c r="G412">
        <v>1</v>
      </c>
      <c r="H412">
        <v>2</v>
      </c>
      <c r="I412" t="s">
        <v>600</v>
      </c>
      <c r="J412" t="s">
        <v>601</v>
      </c>
      <c r="K412" t="s">
        <v>602</v>
      </c>
      <c r="L412">
        <v>1368</v>
      </c>
      <c r="N412">
        <v>1011</v>
      </c>
      <c r="O412" t="s">
        <v>585</v>
      </c>
      <c r="P412" t="s">
        <v>585</v>
      </c>
      <c r="Q412">
        <v>1</v>
      </c>
      <c r="X412">
        <v>6.7</v>
      </c>
      <c r="Y412">
        <v>0</v>
      </c>
      <c r="Z412">
        <v>46.56</v>
      </c>
      <c r="AA412">
        <v>10.06</v>
      </c>
      <c r="AB412">
        <v>0</v>
      </c>
      <c r="AC412">
        <v>0</v>
      </c>
      <c r="AD412">
        <v>1</v>
      </c>
      <c r="AE412">
        <v>0</v>
      </c>
      <c r="AF412" t="s">
        <v>167</v>
      </c>
      <c r="AG412">
        <v>8.375</v>
      </c>
      <c r="AH412">
        <v>2</v>
      </c>
      <c r="AI412">
        <v>33624300</v>
      </c>
      <c r="AJ412">
        <v>413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>
      <c r="A413">
        <f>ROW(Source!A843)</f>
        <v>843</v>
      </c>
      <c r="B413">
        <v>33624308</v>
      </c>
      <c r="C413">
        <v>33624297</v>
      </c>
      <c r="D413">
        <v>29173472</v>
      </c>
      <c r="E413">
        <v>1</v>
      </c>
      <c r="F413">
        <v>1</v>
      </c>
      <c r="G413">
        <v>1</v>
      </c>
      <c r="H413">
        <v>2</v>
      </c>
      <c r="I413" t="s">
        <v>643</v>
      </c>
      <c r="J413" t="s">
        <v>644</v>
      </c>
      <c r="K413" t="s">
        <v>645</v>
      </c>
      <c r="L413">
        <v>1368</v>
      </c>
      <c r="N413">
        <v>1011</v>
      </c>
      <c r="O413" t="s">
        <v>585</v>
      </c>
      <c r="P413" t="s">
        <v>585</v>
      </c>
      <c r="Q413">
        <v>1</v>
      </c>
      <c r="X413">
        <v>11</v>
      </c>
      <c r="Y413">
        <v>0</v>
      </c>
      <c r="Z413">
        <v>3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167</v>
      </c>
      <c r="AG413">
        <v>13.75</v>
      </c>
      <c r="AH413">
        <v>2</v>
      </c>
      <c r="AI413">
        <v>33624301</v>
      </c>
      <c r="AJ413">
        <v>414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>
      <c r="A414">
        <f>ROW(Source!A843)</f>
        <v>843</v>
      </c>
      <c r="B414">
        <v>33624309</v>
      </c>
      <c r="C414">
        <v>33624297</v>
      </c>
      <c r="D414">
        <v>29174913</v>
      </c>
      <c r="E414">
        <v>1</v>
      </c>
      <c r="F414">
        <v>1</v>
      </c>
      <c r="G414">
        <v>1</v>
      </c>
      <c r="H414">
        <v>2</v>
      </c>
      <c r="I414" t="s">
        <v>606</v>
      </c>
      <c r="J414" t="s">
        <v>607</v>
      </c>
      <c r="K414" t="s">
        <v>608</v>
      </c>
      <c r="L414">
        <v>1368</v>
      </c>
      <c r="N414">
        <v>1011</v>
      </c>
      <c r="O414" t="s">
        <v>585</v>
      </c>
      <c r="P414" t="s">
        <v>585</v>
      </c>
      <c r="Q414">
        <v>1</v>
      </c>
      <c r="X414">
        <v>0.35</v>
      </c>
      <c r="Y414">
        <v>0</v>
      </c>
      <c r="Z414">
        <v>87.17</v>
      </c>
      <c r="AA414">
        <v>11.6</v>
      </c>
      <c r="AB414">
        <v>0</v>
      </c>
      <c r="AC414">
        <v>0</v>
      </c>
      <c r="AD414">
        <v>1</v>
      </c>
      <c r="AE414">
        <v>0</v>
      </c>
      <c r="AF414" t="s">
        <v>167</v>
      </c>
      <c r="AG414">
        <v>0.4375</v>
      </c>
      <c r="AH414">
        <v>2</v>
      </c>
      <c r="AI414">
        <v>33624302</v>
      </c>
      <c r="AJ414">
        <v>415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>
      <c r="A415">
        <f>ROW(Source!A843)</f>
        <v>843</v>
      </c>
      <c r="B415">
        <v>33624310</v>
      </c>
      <c r="C415">
        <v>33624297</v>
      </c>
      <c r="D415">
        <v>29114687</v>
      </c>
      <c r="E415">
        <v>1</v>
      </c>
      <c r="F415">
        <v>1</v>
      </c>
      <c r="G415">
        <v>1</v>
      </c>
      <c r="H415">
        <v>3</v>
      </c>
      <c r="I415" t="s">
        <v>646</v>
      </c>
      <c r="J415" t="s">
        <v>647</v>
      </c>
      <c r="K415" t="s">
        <v>648</v>
      </c>
      <c r="L415">
        <v>1348</v>
      </c>
      <c r="N415">
        <v>1009</v>
      </c>
      <c r="O415" t="s">
        <v>28</v>
      </c>
      <c r="P415" t="s">
        <v>28</v>
      </c>
      <c r="Q415">
        <v>1000</v>
      </c>
      <c r="X415">
        <v>1.8E-3</v>
      </c>
      <c r="Y415">
        <v>16974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1.8E-3</v>
      </c>
      <c r="AH415">
        <v>2</v>
      </c>
      <c r="AI415">
        <v>33624303</v>
      </c>
      <c r="AJ415">
        <v>416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>
        <f>ROW(Source!A843)</f>
        <v>843</v>
      </c>
      <c r="B416">
        <v>33624311</v>
      </c>
      <c r="C416">
        <v>33624297</v>
      </c>
      <c r="D416">
        <v>29115292</v>
      </c>
      <c r="E416">
        <v>1</v>
      </c>
      <c r="F416">
        <v>1</v>
      </c>
      <c r="G416">
        <v>1</v>
      </c>
      <c r="H416">
        <v>3</v>
      </c>
      <c r="I416" t="s">
        <v>649</v>
      </c>
      <c r="J416" t="s">
        <v>650</v>
      </c>
      <c r="K416" t="s">
        <v>651</v>
      </c>
      <c r="L416">
        <v>1339</v>
      </c>
      <c r="N416">
        <v>1007</v>
      </c>
      <c r="O416" t="s">
        <v>591</v>
      </c>
      <c r="P416" t="s">
        <v>591</v>
      </c>
      <c r="Q416">
        <v>1</v>
      </c>
      <c r="X416">
        <v>1.24</v>
      </c>
      <c r="Y416">
        <v>4478.33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1.24</v>
      </c>
      <c r="AH416">
        <v>2</v>
      </c>
      <c r="AI416">
        <v>33624304</v>
      </c>
      <c r="AJ416">
        <v>417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>
      <c r="A417">
        <f>ROW(Source!A844)</f>
        <v>844</v>
      </c>
      <c r="B417">
        <v>36172341</v>
      </c>
      <c r="C417">
        <v>36172340</v>
      </c>
      <c r="D417">
        <v>31427882</v>
      </c>
      <c r="E417">
        <v>1</v>
      </c>
      <c r="F417">
        <v>1</v>
      </c>
      <c r="G417">
        <v>1</v>
      </c>
      <c r="H417">
        <v>1</v>
      </c>
      <c r="I417" t="s">
        <v>652</v>
      </c>
      <c r="J417" t="s">
        <v>3</v>
      </c>
      <c r="K417" t="s">
        <v>653</v>
      </c>
      <c r="L417">
        <v>1369</v>
      </c>
      <c r="N417">
        <v>1013</v>
      </c>
      <c r="O417" t="s">
        <v>579</v>
      </c>
      <c r="P417" t="s">
        <v>579</v>
      </c>
      <c r="Q417">
        <v>1</v>
      </c>
      <c r="X417">
        <v>45.26</v>
      </c>
      <c r="Y417">
        <v>0</v>
      </c>
      <c r="Z417">
        <v>0</v>
      </c>
      <c r="AA417">
        <v>0</v>
      </c>
      <c r="AB417">
        <v>242.51</v>
      </c>
      <c r="AC417">
        <v>0</v>
      </c>
      <c r="AD417">
        <v>1</v>
      </c>
      <c r="AE417">
        <v>1</v>
      </c>
      <c r="AF417" t="s">
        <v>168</v>
      </c>
      <c r="AG417">
        <v>52.048999999999992</v>
      </c>
      <c r="AH417">
        <v>2</v>
      </c>
      <c r="AI417">
        <v>36172341</v>
      </c>
      <c r="AJ417">
        <v>418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>
        <f>ROW(Source!A844)</f>
        <v>844</v>
      </c>
      <c r="B418">
        <v>36172342</v>
      </c>
      <c r="C418">
        <v>36172340</v>
      </c>
      <c r="D418">
        <v>121548</v>
      </c>
      <c r="E418">
        <v>1</v>
      </c>
      <c r="F418">
        <v>1</v>
      </c>
      <c r="G418">
        <v>1</v>
      </c>
      <c r="H418">
        <v>1</v>
      </c>
      <c r="I418" t="s">
        <v>30</v>
      </c>
      <c r="J418" t="s">
        <v>3</v>
      </c>
      <c r="K418" t="s">
        <v>580</v>
      </c>
      <c r="L418">
        <v>608254</v>
      </c>
      <c r="N418">
        <v>1013</v>
      </c>
      <c r="O418" t="s">
        <v>581</v>
      </c>
      <c r="P418" t="s">
        <v>581</v>
      </c>
      <c r="Q418">
        <v>1</v>
      </c>
      <c r="X418">
        <v>0.04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2</v>
      </c>
      <c r="AF418" t="s">
        <v>167</v>
      </c>
      <c r="AG418">
        <v>0.05</v>
      </c>
      <c r="AH418">
        <v>2</v>
      </c>
      <c r="AI418">
        <v>36172342</v>
      </c>
      <c r="AJ418">
        <v>419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>
        <f>ROW(Source!A844)</f>
        <v>844</v>
      </c>
      <c r="B419">
        <v>36172343</v>
      </c>
      <c r="C419">
        <v>36172340</v>
      </c>
      <c r="D419">
        <v>35554737</v>
      </c>
      <c r="E419">
        <v>1</v>
      </c>
      <c r="F419">
        <v>1</v>
      </c>
      <c r="G419">
        <v>1</v>
      </c>
      <c r="H419">
        <v>2</v>
      </c>
      <c r="I419" t="s">
        <v>582</v>
      </c>
      <c r="J419" t="s">
        <v>654</v>
      </c>
      <c r="K419" t="s">
        <v>584</v>
      </c>
      <c r="L419">
        <v>1368</v>
      </c>
      <c r="N419">
        <v>1011</v>
      </c>
      <c r="O419" t="s">
        <v>585</v>
      </c>
      <c r="P419" t="s">
        <v>585</v>
      </c>
      <c r="Q419">
        <v>1</v>
      </c>
      <c r="X419">
        <v>0.04</v>
      </c>
      <c r="Y419">
        <v>0</v>
      </c>
      <c r="Z419">
        <v>31.26</v>
      </c>
      <c r="AA419">
        <v>13.5</v>
      </c>
      <c r="AB419">
        <v>0</v>
      </c>
      <c r="AC419">
        <v>0</v>
      </c>
      <c r="AD419">
        <v>1</v>
      </c>
      <c r="AE419">
        <v>0</v>
      </c>
      <c r="AF419" t="s">
        <v>167</v>
      </c>
      <c r="AG419">
        <v>0.05</v>
      </c>
      <c r="AH419">
        <v>2</v>
      </c>
      <c r="AI419">
        <v>36172343</v>
      </c>
      <c r="AJ419">
        <v>420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>
        <f>ROW(Source!A844)</f>
        <v>844</v>
      </c>
      <c r="B420">
        <v>36172344</v>
      </c>
      <c r="C420">
        <v>36172340</v>
      </c>
      <c r="D420">
        <v>35555025</v>
      </c>
      <c r="E420">
        <v>1</v>
      </c>
      <c r="F420">
        <v>1</v>
      </c>
      <c r="G420">
        <v>1</v>
      </c>
      <c r="H420">
        <v>2</v>
      </c>
      <c r="I420" t="s">
        <v>655</v>
      </c>
      <c r="J420" t="s">
        <v>656</v>
      </c>
      <c r="K420" t="s">
        <v>657</v>
      </c>
      <c r="L420">
        <v>1368</v>
      </c>
      <c r="N420">
        <v>1011</v>
      </c>
      <c r="O420" t="s">
        <v>585</v>
      </c>
      <c r="P420" t="s">
        <v>585</v>
      </c>
      <c r="Q420">
        <v>1</v>
      </c>
      <c r="X420">
        <v>1.35</v>
      </c>
      <c r="Y420">
        <v>0</v>
      </c>
      <c r="Z420">
        <v>2.7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167</v>
      </c>
      <c r="AG420">
        <v>1.6875</v>
      </c>
      <c r="AH420">
        <v>2</v>
      </c>
      <c r="AI420">
        <v>36172344</v>
      </c>
      <c r="AJ420">
        <v>421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>
      <c r="A421">
        <f>ROW(Source!A844)</f>
        <v>844</v>
      </c>
      <c r="B421">
        <v>36172345</v>
      </c>
      <c r="C421">
        <v>36172340</v>
      </c>
      <c r="D421">
        <v>35555088</v>
      </c>
      <c r="E421">
        <v>1</v>
      </c>
      <c r="F421">
        <v>1</v>
      </c>
      <c r="G421">
        <v>1</v>
      </c>
      <c r="H421">
        <v>2</v>
      </c>
      <c r="I421" t="s">
        <v>606</v>
      </c>
      <c r="J421" t="s">
        <v>658</v>
      </c>
      <c r="K421" t="s">
        <v>608</v>
      </c>
      <c r="L421">
        <v>1368</v>
      </c>
      <c r="N421">
        <v>1011</v>
      </c>
      <c r="O421" t="s">
        <v>585</v>
      </c>
      <c r="P421" t="s">
        <v>585</v>
      </c>
      <c r="Q421">
        <v>1</v>
      </c>
      <c r="X421">
        <v>0.01</v>
      </c>
      <c r="Y421">
        <v>0</v>
      </c>
      <c r="Z421">
        <v>87.17</v>
      </c>
      <c r="AA421">
        <v>11.6</v>
      </c>
      <c r="AB421">
        <v>0</v>
      </c>
      <c r="AC421">
        <v>0</v>
      </c>
      <c r="AD421">
        <v>1</v>
      </c>
      <c r="AE421">
        <v>0</v>
      </c>
      <c r="AF421" t="s">
        <v>167</v>
      </c>
      <c r="AG421">
        <v>1.2500000000000001E-2</v>
      </c>
      <c r="AH421">
        <v>2</v>
      </c>
      <c r="AI421">
        <v>36172345</v>
      </c>
      <c r="AJ421">
        <v>422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>
      <c r="A422">
        <f>ROW(Source!A844)</f>
        <v>844</v>
      </c>
      <c r="B422">
        <v>36172346</v>
      </c>
      <c r="C422">
        <v>36172340</v>
      </c>
      <c r="D422">
        <v>35552818</v>
      </c>
      <c r="E422">
        <v>1</v>
      </c>
      <c r="F422">
        <v>1</v>
      </c>
      <c r="G422">
        <v>1</v>
      </c>
      <c r="H422">
        <v>3</v>
      </c>
      <c r="I422" t="s">
        <v>659</v>
      </c>
      <c r="J422" t="s">
        <v>660</v>
      </c>
      <c r="K422" t="s">
        <v>661</v>
      </c>
      <c r="L422">
        <v>1308</v>
      </c>
      <c r="N422">
        <v>1003</v>
      </c>
      <c r="O422" t="s">
        <v>155</v>
      </c>
      <c r="P422" t="s">
        <v>155</v>
      </c>
      <c r="Q422">
        <v>100</v>
      </c>
      <c r="X422">
        <v>0.68</v>
      </c>
      <c r="Y422">
        <v>99.4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0.68</v>
      </c>
      <c r="AH422">
        <v>2</v>
      </c>
      <c r="AI422">
        <v>36172346</v>
      </c>
      <c r="AJ422">
        <v>423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>
        <f>ROW(Source!A844)</f>
        <v>844</v>
      </c>
      <c r="B423">
        <v>36172347</v>
      </c>
      <c r="C423">
        <v>36172340</v>
      </c>
      <c r="D423">
        <v>35554067</v>
      </c>
      <c r="E423">
        <v>1</v>
      </c>
      <c r="F423">
        <v>1</v>
      </c>
      <c r="G423">
        <v>1</v>
      </c>
      <c r="H423">
        <v>3</v>
      </c>
      <c r="I423" t="s">
        <v>919</v>
      </c>
      <c r="J423" t="s">
        <v>920</v>
      </c>
      <c r="K423" t="s">
        <v>921</v>
      </c>
      <c r="L423">
        <v>1327</v>
      </c>
      <c r="N423">
        <v>1005</v>
      </c>
      <c r="O423" t="s">
        <v>184</v>
      </c>
      <c r="P423" t="s">
        <v>184</v>
      </c>
      <c r="Q423">
        <v>1</v>
      </c>
      <c r="X423">
        <v>102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s">
        <v>3</v>
      </c>
      <c r="AG423">
        <v>102</v>
      </c>
      <c r="AH423">
        <v>3</v>
      </c>
      <c r="AI423">
        <v>-1</v>
      </c>
      <c r="AJ423" t="s">
        <v>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>
      <c r="A424">
        <f>ROW(Source!A844)</f>
        <v>844</v>
      </c>
      <c r="B424">
        <v>36172348</v>
      </c>
      <c r="C424">
        <v>36172340</v>
      </c>
      <c r="D424">
        <v>35553389</v>
      </c>
      <c r="E424">
        <v>1</v>
      </c>
      <c r="F424">
        <v>1</v>
      </c>
      <c r="G424">
        <v>1</v>
      </c>
      <c r="H424">
        <v>3</v>
      </c>
      <c r="I424" t="s">
        <v>662</v>
      </c>
      <c r="J424" t="s">
        <v>663</v>
      </c>
      <c r="K424" t="s">
        <v>664</v>
      </c>
      <c r="L424">
        <v>1346</v>
      </c>
      <c r="N424">
        <v>1009</v>
      </c>
      <c r="O424" t="s">
        <v>191</v>
      </c>
      <c r="P424" t="s">
        <v>191</v>
      </c>
      <c r="Q424">
        <v>1</v>
      </c>
      <c r="X424">
        <v>27</v>
      </c>
      <c r="Y424">
        <v>26.71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3</v>
      </c>
      <c r="AG424">
        <v>27</v>
      </c>
      <c r="AH424">
        <v>2</v>
      </c>
      <c r="AI424">
        <v>36172348</v>
      </c>
      <c r="AJ424">
        <v>425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>
      <c r="A425">
        <f>ROW(Source!A846)</f>
        <v>846</v>
      </c>
      <c r="B425">
        <v>33621856</v>
      </c>
      <c r="C425">
        <v>33621852</v>
      </c>
      <c r="D425">
        <v>18416200</v>
      </c>
      <c r="E425">
        <v>1</v>
      </c>
      <c r="F425">
        <v>1</v>
      </c>
      <c r="G425">
        <v>1</v>
      </c>
      <c r="H425">
        <v>1</v>
      </c>
      <c r="I425" t="s">
        <v>665</v>
      </c>
      <c r="J425" t="s">
        <v>3</v>
      </c>
      <c r="K425" t="s">
        <v>666</v>
      </c>
      <c r="L425">
        <v>1369</v>
      </c>
      <c r="N425">
        <v>1013</v>
      </c>
      <c r="O425" t="s">
        <v>579</v>
      </c>
      <c r="P425" t="s">
        <v>579</v>
      </c>
      <c r="Q425">
        <v>1</v>
      </c>
      <c r="X425">
        <v>8.99</v>
      </c>
      <c r="Y425">
        <v>0</v>
      </c>
      <c r="Z425">
        <v>0</v>
      </c>
      <c r="AA425">
        <v>0</v>
      </c>
      <c r="AB425">
        <v>277.48</v>
      </c>
      <c r="AC425">
        <v>0</v>
      </c>
      <c r="AD425">
        <v>1</v>
      </c>
      <c r="AE425">
        <v>1</v>
      </c>
      <c r="AF425" t="s">
        <v>3</v>
      </c>
      <c r="AG425">
        <v>8.99</v>
      </c>
      <c r="AH425">
        <v>2</v>
      </c>
      <c r="AI425">
        <v>33621853</v>
      </c>
      <c r="AJ425">
        <v>426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>
      <c r="A426">
        <f>ROW(Source!A846)</f>
        <v>846</v>
      </c>
      <c r="B426">
        <v>33621857</v>
      </c>
      <c r="C426">
        <v>33621852</v>
      </c>
      <c r="D426">
        <v>29174913</v>
      </c>
      <c r="E426">
        <v>1</v>
      </c>
      <c r="F426">
        <v>1</v>
      </c>
      <c r="G426">
        <v>1</v>
      </c>
      <c r="H426">
        <v>2</v>
      </c>
      <c r="I426" t="s">
        <v>606</v>
      </c>
      <c r="J426" t="s">
        <v>607</v>
      </c>
      <c r="K426" t="s">
        <v>608</v>
      </c>
      <c r="L426">
        <v>1368</v>
      </c>
      <c r="N426">
        <v>1011</v>
      </c>
      <c r="O426" t="s">
        <v>585</v>
      </c>
      <c r="P426" t="s">
        <v>585</v>
      </c>
      <c r="Q426">
        <v>1</v>
      </c>
      <c r="X426">
        <v>0.03</v>
      </c>
      <c r="Y426">
        <v>0</v>
      </c>
      <c r="Z426">
        <v>87.17</v>
      </c>
      <c r="AA426">
        <v>11.6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0.03</v>
      </c>
      <c r="AH426">
        <v>3</v>
      </c>
      <c r="AI426">
        <v>-1</v>
      </c>
      <c r="AJ426" t="s">
        <v>3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>
      <c r="A427">
        <f>ROW(Source!A846)</f>
        <v>846</v>
      </c>
      <c r="B427">
        <v>33621858</v>
      </c>
      <c r="C427">
        <v>33621852</v>
      </c>
      <c r="D427">
        <v>29111241</v>
      </c>
      <c r="E427">
        <v>1</v>
      </c>
      <c r="F427">
        <v>1</v>
      </c>
      <c r="G427">
        <v>1</v>
      </c>
      <c r="H427">
        <v>3</v>
      </c>
      <c r="I427" t="s">
        <v>667</v>
      </c>
      <c r="J427" t="s">
        <v>668</v>
      </c>
      <c r="K427" t="s">
        <v>669</v>
      </c>
      <c r="L427">
        <v>1346</v>
      </c>
      <c r="N427">
        <v>1009</v>
      </c>
      <c r="O427" t="s">
        <v>191</v>
      </c>
      <c r="P427" t="s">
        <v>191</v>
      </c>
      <c r="Q427">
        <v>1</v>
      </c>
      <c r="X427">
        <v>5.15</v>
      </c>
      <c r="Y427">
        <v>8.35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5.15</v>
      </c>
      <c r="AH427">
        <v>2</v>
      </c>
      <c r="AI427">
        <v>33621854</v>
      </c>
      <c r="AJ427">
        <v>427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>
      <c r="A428">
        <f>ROW(Source!A846)</f>
        <v>846</v>
      </c>
      <c r="B428">
        <v>33621859</v>
      </c>
      <c r="C428">
        <v>33621852</v>
      </c>
      <c r="D428">
        <v>29110997</v>
      </c>
      <c r="E428">
        <v>1</v>
      </c>
      <c r="F428">
        <v>1</v>
      </c>
      <c r="G428">
        <v>1</v>
      </c>
      <c r="H428">
        <v>3</v>
      </c>
      <c r="I428" t="s">
        <v>670</v>
      </c>
      <c r="J428" t="s">
        <v>671</v>
      </c>
      <c r="K428" t="s">
        <v>672</v>
      </c>
      <c r="L428">
        <v>1301</v>
      </c>
      <c r="N428">
        <v>1003</v>
      </c>
      <c r="O428" t="s">
        <v>174</v>
      </c>
      <c r="P428" t="s">
        <v>174</v>
      </c>
      <c r="Q428">
        <v>1</v>
      </c>
      <c r="X428">
        <v>101</v>
      </c>
      <c r="Y428">
        <v>12.3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101</v>
      </c>
      <c r="AH428">
        <v>2</v>
      </c>
      <c r="AI428">
        <v>33621855</v>
      </c>
      <c r="AJ428">
        <v>428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>
      <c r="A429">
        <f>ROW(Source!A847)</f>
        <v>847</v>
      </c>
      <c r="B429">
        <v>35799923</v>
      </c>
      <c r="C429">
        <v>35799758</v>
      </c>
      <c r="D429">
        <v>18409850</v>
      </c>
      <c r="E429">
        <v>1</v>
      </c>
      <c r="F429">
        <v>1</v>
      </c>
      <c r="G429">
        <v>1</v>
      </c>
      <c r="H429">
        <v>1</v>
      </c>
      <c r="I429" t="s">
        <v>673</v>
      </c>
      <c r="J429" t="s">
        <v>3</v>
      </c>
      <c r="K429" t="s">
        <v>674</v>
      </c>
      <c r="L429">
        <v>1369</v>
      </c>
      <c r="N429">
        <v>1013</v>
      </c>
      <c r="O429" t="s">
        <v>579</v>
      </c>
      <c r="P429" t="s">
        <v>579</v>
      </c>
      <c r="Q429">
        <v>1</v>
      </c>
      <c r="X429">
        <v>89</v>
      </c>
      <c r="Y429">
        <v>0</v>
      </c>
      <c r="Z429">
        <v>0</v>
      </c>
      <c r="AA429">
        <v>0</v>
      </c>
      <c r="AB429">
        <v>257.86</v>
      </c>
      <c r="AC429">
        <v>0</v>
      </c>
      <c r="AD429">
        <v>1</v>
      </c>
      <c r="AE429">
        <v>1</v>
      </c>
      <c r="AF429" t="s">
        <v>168</v>
      </c>
      <c r="AG429">
        <v>102.35</v>
      </c>
      <c r="AH429">
        <v>2</v>
      </c>
      <c r="AI429">
        <v>35799923</v>
      </c>
      <c r="AJ429">
        <v>429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>
      <c r="A430">
        <f>ROW(Source!A847)</f>
        <v>847</v>
      </c>
      <c r="B430">
        <v>35799924</v>
      </c>
      <c r="C430">
        <v>35799758</v>
      </c>
      <c r="D430">
        <v>29173472</v>
      </c>
      <c r="E430">
        <v>1</v>
      </c>
      <c r="F430">
        <v>1</v>
      </c>
      <c r="G430">
        <v>1</v>
      </c>
      <c r="H430">
        <v>2</v>
      </c>
      <c r="I430" t="s">
        <v>643</v>
      </c>
      <c r="J430" t="s">
        <v>644</v>
      </c>
      <c r="K430" t="s">
        <v>645</v>
      </c>
      <c r="L430">
        <v>1368</v>
      </c>
      <c r="N430">
        <v>1011</v>
      </c>
      <c r="O430" t="s">
        <v>585</v>
      </c>
      <c r="P430" t="s">
        <v>585</v>
      </c>
      <c r="Q430">
        <v>1</v>
      </c>
      <c r="X430">
        <v>2.16</v>
      </c>
      <c r="Y430">
        <v>0</v>
      </c>
      <c r="Z430">
        <v>3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167</v>
      </c>
      <c r="AG430">
        <v>2.7</v>
      </c>
      <c r="AH430">
        <v>2</v>
      </c>
      <c r="AI430">
        <v>35799924</v>
      </c>
      <c r="AJ430">
        <v>430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>
      <c r="A431">
        <f>ROW(Source!A847)</f>
        <v>847</v>
      </c>
      <c r="B431">
        <v>35799925</v>
      </c>
      <c r="C431">
        <v>35799758</v>
      </c>
      <c r="D431">
        <v>29174538</v>
      </c>
      <c r="E431">
        <v>1</v>
      </c>
      <c r="F431">
        <v>1</v>
      </c>
      <c r="G431">
        <v>1</v>
      </c>
      <c r="H431">
        <v>2</v>
      </c>
      <c r="I431" t="s">
        <v>675</v>
      </c>
      <c r="J431" t="s">
        <v>676</v>
      </c>
      <c r="K431" t="s">
        <v>677</v>
      </c>
      <c r="L431">
        <v>1368</v>
      </c>
      <c r="N431">
        <v>1011</v>
      </c>
      <c r="O431" t="s">
        <v>585</v>
      </c>
      <c r="P431" t="s">
        <v>585</v>
      </c>
      <c r="Q431">
        <v>1</v>
      </c>
      <c r="X431">
        <v>0.47</v>
      </c>
      <c r="Y431">
        <v>0</v>
      </c>
      <c r="Z431">
        <v>33.590000000000003</v>
      </c>
      <c r="AA431">
        <v>0</v>
      </c>
      <c r="AB431">
        <v>0</v>
      </c>
      <c r="AC431">
        <v>0</v>
      </c>
      <c r="AD431">
        <v>1</v>
      </c>
      <c r="AE431">
        <v>0</v>
      </c>
      <c r="AF431" t="s">
        <v>167</v>
      </c>
      <c r="AG431">
        <v>0.58749999999999991</v>
      </c>
      <c r="AH431">
        <v>2</v>
      </c>
      <c r="AI431">
        <v>35799925</v>
      </c>
      <c r="AJ431">
        <v>431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>
      <c r="A432">
        <f>ROW(Source!A847)</f>
        <v>847</v>
      </c>
      <c r="B432">
        <v>35799926</v>
      </c>
      <c r="C432">
        <v>35799758</v>
      </c>
      <c r="D432">
        <v>29174580</v>
      </c>
      <c r="E432">
        <v>1</v>
      </c>
      <c r="F432">
        <v>1</v>
      </c>
      <c r="G432">
        <v>1</v>
      </c>
      <c r="H432">
        <v>2</v>
      </c>
      <c r="I432" t="s">
        <v>678</v>
      </c>
      <c r="J432" t="s">
        <v>679</v>
      </c>
      <c r="K432" t="s">
        <v>680</v>
      </c>
      <c r="L432">
        <v>1368</v>
      </c>
      <c r="N432">
        <v>1011</v>
      </c>
      <c r="O432" t="s">
        <v>585</v>
      </c>
      <c r="P432" t="s">
        <v>585</v>
      </c>
      <c r="Q432">
        <v>1</v>
      </c>
      <c r="X432">
        <v>0.53</v>
      </c>
      <c r="Y432">
        <v>0</v>
      </c>
      <c r="Z432">
        <v>2.08</v>
      </c>
      <c r="AA432">
        <v>0</v>
      </c>
      <c r="AB432">
        <v>0</v>
      </c>
      <c r="AC432">
        <v>0</v>
      </c>
      <c r="AD432">
        <v>1</v>
      </c>
      <c r="AE432">
        <v>0</v>
      </c>
      <c r="AF432" t="s">
        <v>167</v>
      </c>
      <c r="AG432">
        <v>0.66250000000000009</v>
      </c>
      <c r="AH432">
        <v>2</v>
      </c>
      <c r="AI432">
        <v>35799926</v>
      </c>
      <c r="AJ432">
        <v>432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>
        <f>ROW(Source!A847)</f>
        <v>847</v>
      </c>
      <c r="B433">
        <v>35799927</v>
      </c>
      <c r="C433">
        <v>35799758</v>
      </c>
      <c r="D433">
        <v>29108656</v>
      </c>
      <c r="E433">
        <v>1</v>
      </c>
      <c r="F433">
        <v>1</v>
      </c>
      <c r="G433">
        <v>1</v>
      </c>
      <c r="H433">
        <v>3</v>
      </c>
      <c r="I433" t="s">
        <v>497</v>
      </c>
      <c r="J433" t="s">
        <v>499</v>
      </c>
      <c r="K433" t="s">
        <v>498</v>
      </c>
      <c r="L433">
        <v>1354</v>
      </c>
      <c r="N433">
        <v>1010</v>
      </c>
      <c r="O433" t="s">
        <v>238</v>
      </c>
      <c r="P433" t="s">
        <v>238</v>
      </c>
      <c r="Q433">
        <v>1</v>
      </c>
      <c r="X433">
        <v>7</v>
      </c>
      <c r="Y433">
        <v>13.87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7</v>
      </c>
      <c r="AH433">
        <v>2</v>
      </c>
      <c r="AI433">
        <v>35799927</v>
      </c>
      <c r="AJ433">
        <v>433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>
      <c r="A434">
        <f>ROW(Source!A847)</f>
        <v>847</v>
      </c>
      <c r="B434">
        <v>35799928</v>
      </c>
      <c r="C434">
        <v>35799758</v>
      </c>
      <c r="D434">
        <v>29109354</v>
      </c>
      <c r="E434">
        <v>1</v>
      </c>
      <c r="F434">
        <v>1</v>
      </c>
      <c r="G434">
        <v>1</v>
      </c>
      <c r="H434">
        <v>3</v>
      </c>
      <c r="I434" t="s">
        <v>493</v>
      </c>
      <c r="J434" t="s">
        <v>495</v>
      </c>
      <c r="K434" t="s">
        <v>494</v>
      </c>
      <c r="L434">
        <v>1346</v>
      </c>
      <c r="N434">
        <v>1009</v>
      </c>
      <c r="O434" t="s">
        <v>191</v>
      </c>
      <c r="P434" t="s">
        <v>191</v>
      </c>
      <c r="Q434">
        <v>1</v>
      </c>
      <c r="X434">
        <v>10</v>
      </c>
      <c r="Y434">
        <v>46.72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10</v>
      </c>
      <c r="AH434">
        <v>2</v>
      </c>
      <c r="AI434">
        <v>35799928</v>
      </c>
      <c r="AJ434">
        <v>434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>
      <c r="A435">
        <f>ROW(Source!A847)</f>
        <v>847</v>
      </c>
      <c r="B435">
        <v>35799929</v>
      </c>
      <c r="C435">
        <v>35799758</v>
      </c>
      <c r="D435">
        <v>29109414</v>
      </c>
      <c r="E435">
        <v>1</v>
      </c>
      <c r="F435">
        <v>1</v>
      </c>
      <c r="G435">
        <v>1</v>
      </c>
      <c r="H435">
        <v>3</v>
      </c>
      <c r="I435" t="s">
        <v>489</v>
      </c>
      <c r="J435" t="s">
        <v>491</v>
      </c>
      <c r="K435" t="s">
        <v>490</v>
      </c>
      <c r="L435">
        <v>1346</v>
      </c>
      <c r="N435">
        <v>1009</v>
      </c>
      <c r="O435" t="s">
        <v>191</v>
      </c>
      <c r="P435" t="s">
        <v>191</v>
      </c>
      <c r="Q435">
        <v>1</v>
      </c>
      <c r="X435">
        <v>119</v>
      </c>
      <c r="Y435">
        <v>1.58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119</v>
      </c>
      <c r="AH435">
        <v>2</v>
      </c>
      <c r="AI435">
        <v>35799929</v>
      </c>
      <c r="AJ435">
        <v>435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>
      <c r="A436">
        <f>ROW(Source!A847)</f>
        <v>847</v>
      </c>
      <c r="B436">
        <v>35799930</v>
      </c>
      <c r="C436">
        <v>35799758</v>
      </c>
      <c r="D436">
        <v>29109781</v>
      </c>
      <c r="E436">
        <v>1</v>
      </c>
      <c r="F436">
        <v>1</v>
      </c>
      <c r="G436">
        <v>1</v>
      </c>
      <c r="H436">
        <v>3</v>
      </c>
      <c r="I436" t="s">
        <v>681</v>
      </c>
      <c r="J436" t="s">
        <v>682</v>
      </c>
      <c r="K436" t="s">
        <v>683</v>
      </c>
      <c r="L436">
        <v>1346</v>
      </c>
      <c r="N436">
        <v>1009</v>
      </c>
      <c r="O436" t="s">
        <v>191</v>
      </c>
      <c r="P436" t="s">
        <v>191</v>
      </c>
      <c r="Q436">
        <v>1</v>
      </c>
      <c r="X436">
        <v>9</v>
      </c>
      <c r="Y436">
        <v>11.12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3</v>
      </c>
      <c r="AG436">
        <v>9</v>
      </c>
      <c r="AH436">
        <v>2</v>
      </c>
      <c r="AI436">
        <v>35799930</v>
      </c>
      <c r="AJ436">
        <v>436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>
      <c r="A437">
        <f>ROW(Source!A847)</f>
        <v>847</v>
      </c>
      <c r="B437">
        <v>35799931</v>
      </c>
      <c r="C437">
        <v>35799758</v>
      </c>
      <c r="D437">
        <v>29109782</v>
      </c>
      <c r="E437">
        <v>1</v>
      </c>
      <c r="F437">
        <v>1</v>
      </c>
      <c r="G437">
        <v>1</v>
      </c>
      <c r="H437">
        <v>3</v>
      </c>
      <c r="I437" t="s">
        <v>684</v>
      </c>
      <c r="J437" t="s">
        <v>685</v>
      </c>
      <c r="K437" t="s">
        <v>686</v>
      </c>
      <c r="L437">
        <v>1346</v>
      </c>
      <c r="N437">
        <v>1009</v>
      </c>
      <c r="O437" t="s">
        <v>191</v>
      </c>
      <c r="P437" t="s">
        <v>191</v>
      </c>
      <c r="Q437">
        <v>1</v>
      </c>
      <c r="X437">
        <v>85</v>
      </c>
      <c r="Y437">
        <v>4.3600000000000003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3</v>
      </c>
      <c r="AG437">
        <v>85</v>
      </c>
      <c r="AH437">
        <v>2</v>
      </c>
      <c r="AI437">
        <v>35799931</v>
      </c>
      <c r="AJ437">
        <v>437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>
      <c r="A438">
        <f>ROW(Source!A847)</f>
        <v>847</v>
      </c>
      <c r="B438">
        <v>35799932</v>
      </c>
      <c r="C438">
        <v>35799758</v>
      </c>
      <c r="D438">
        <v>29110699</v>
      </c>
      <c r="E438">
        <v>1</v>
      </c>
      <c r="F438">
        <v>1</v>
      </c>
      <c r="G438">
        <v>1</v>
      </c>
      <c r="H438">
        <v>3</v>
      </c>
      <c r="I438" t="s">
        <v>481</v>
      </c>
      <c r="J438" t="s">
        <v>483</v>
      </c>
      <c r="K438" t="s">
        <v>482</v>
      </c>
      <c r="L438">
        <v>1301</v>
      </c>
      <c r="N438">
        <v>1003</v>
      </c>
      <c r="O438" t="s">
        <v>174</v>
      </c>
      <c r="P438" t="s">
        <v>174</v>
      </c>
      <c r="Q438">
        <v>1</v>
      </c>
      <c r="X438">
        <v>120</v>
      </c>
      <c r="Y438">
        <v>0.17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 t="s">
        <v>3</v>
      </c>
      <c r="AG438">
        <v>120</v>
      </c>
      <c r="AH438">
        <v>2</v>
      </c>
      <c r="AI438">
        <v>35799932</v>
      </c>
      <c r="AJ438">
        <v>438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>
      <c r="A439">
        <f>ROW(Source!A847)</f>
        <v>847</v>
      </c>
      <c r="B439">
        <v>35799933</v>
      </c>
      <c r="C439">
        <v>35799758</v>
      </c>
      <c r="D439">
        <v>29110797</v>
      </c>
      <c r="E439">
        <v>1</v>
      </c>
      <c r="F439">
        <v>1</v>
      </c>
      <c r="G439">
        <v>1</v>
      </c>
      <c r="H439">
        <v>3</v>
      </c>
      <c r="I439" t="s">
        <v>477</v>
      </c>
      <c r="J439" t="s">
        <v>479</v>
      </c>
      <c r="K439" t="s">
        <v>478</v>
      </c>
      <c r="L439">
        <v>1301</v>
      </c>
      <c r="N439">
        <v>1003</v>
      </c>
      <c r="O439" t="s">
        <v>174</v>
      </c>
      <c r="P439" t="s">
        <v>174</v>
      </c>
      <c r="Q439">
        <v>1</v>
      </c>
      <c r="X439">
        <v>82</v>
      </c>
      <c r="Y439">
        <v>1.74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0</v>
      </c>
      <c r="AF439" t="s">
        <v>3</v>
      </c>
      <c r="AG439">
        <v>82</v>
      </c>
      <c r="AH439">
        <v>2</v>
      </c>
      <c r="AI439">
        <v>35799933</v>
      </c>
      <c r="AJ439">
        <v>439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>
      <c r="A440">
        <f>ROW(Source!A847)</f>
        <v>847</v>
      </c>
      <c r="B440">
        <v>35799934</v>
      </c>
      <c r="C440">
        <v>35799758</v>
      </c>
      <c r="D440">
        <v>29110815</v>
      </c>
      <c r="E440">
        <v>1</v>
      </c>
      <c r="F440">
        <v>1</v>
      </c>
      <c r="G440">
        <v>1</v>
      </c>
      <c r="H440">
        <v>3</v>
      </c>
      <c r="I440" t="s">
        <v>687</v>
      </c>
      <c r="J440" t="s">
        <v>688</v>
      </c>
      <c r="K440" t="s">
        <v>689</v>
      </c>
      <c r="L440">
        <v>1301</v>
      </c>
      <c r="N440">
        <v>1003</v>
      </c>
      <c r="O440" t="s">
        <v>174</v>
      </c>
      <c r="P440" t="s">
        <v>174</v>
      </c>
      <c r="Q440">
        <v>1</v>
      </c>
      <c r="X440">
        <v>116</v>
      </c>
      <c r="Y440">
        <v>0.85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116</v>
      </c>
      <c r="AH440">
        <v>2</v>
      </c>
      <c r="AI440">
        <v>35799934</v>
      </c>
      <c r="AJ440">
        <v>440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>
        <f>ROW(Source!A847)</f>
        <v>847</v>
      </c>
      <c r="B441">
        <v>35799935</v>
      </c>
      <c r="C441">
        <v>35799758</v>
      </c>
      <c r="D441">
        <v>29111455</v>
      </c>
      <c r="E441">
        <v>1</v>
      </c>
      <c r="F441">
        <v>1</v>
      </c>
      <c r="G441">
        <v>1</v>
      </c>
      <c r="H441">
        <v>3</v>
      </c>
      <c r="I441" t="s">
        <v>690</v>
      </c>
      <c r="J441" t="s">
        <v>691</v>
      </c>
      <c r="K441" t="s">
        <v>692</v>
      </c>
      <c r="L441">
        <v>1327</v>
      </c>
      <c r="N441">
        <v>1005</v>
      </c>
      <c r="O441" t="s">
        <v>184</v>
      </c>
      <c r="P441" t="s">
        <v>184</v>
      </c>
      <c r="Q441">
        <v>1</v>
      </c>
      <c r="X441">
        <v>212</v>
      </c>
      <c r="Y441">
        <v>15.06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3</v>
      </c>
      <c r="AG441">
        <v>212</v>
      </c>
      <c r="AH441">
        <v>2</v>
      </c>
      <c r="AI441">
        <v>35799935</v>
      </c>
      <c r="AJ441">
        <v>441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>
        <f>ROW(Source!A847)</f>
        <v>847</v>
      </c>
      <c r="B442">
        <v>35799936</v>
      </c>
      <c r="C442">
        <v>35799758</v>
      </c>
      <c r="D442">
        <v>29114733</v>
      </c>
      <c r="E442">
        <v>1</v>
      </c>
      <c r="F442">
        <v>1</v>
      </c>
      <c r="G442">
        <v>1</v>
      </c>
      <c r="H442">
        <v>3</v>
      </c>
      <c r="I442" t="s">
        <v>693</v>
      </c>
      <c r="J442" t="s">
        <v>694</v>
      </c>
      <c r="K442" t="s">
        <v>695</v>
      </c>
      <c r="L442">
        <v>1354</v>
      </c>
      <c r="N442">
        <v>1010</v>
      </c>
      <c r="O442" t="s">
        <v>238</v>
      </c>
      <c r="P442" t="s">
        <v>238</v>
      </c>
      <c r="Q442">
        <v>1</v>
      </c>
      <c r="X442">
        <v>735</v>
      </c>
      <c r="Y442">
        <v>0.02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 t="s">
        <v>3</v>
      </c>
      <c r="AG442">
        <v>735</v>
      </c>
      <c r="AH442">
        <v>2</v>
      </c>
      <c r="AI442">
        <v>35799936</v>
      </c>
      <c r="AJ442">
        <v>442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>
        <f>ROW(Source!A847)</f>
        <v>847</v>
      </c>
      <c r="B443">
        <v>35799937</v>
      </c>
      <c r="C443">
        <v>35799758</v>
      </c>
      <c r="D443">
        <v>29114734</v>
      </c>
      <c r="E443">
        <v>1</v>
      </c>
      <c r="F443">
        <v>1</v>
      </c>
      <c r="G443">
        <v>1</v>
      </c>
      <c r="H443">
        <v>3</v>
      </c>
      <c r="I443" t="s">
        <v>696</v>
      </c>
      <c r="J443" t="s">
        <v>697</v>
      </c>
      <c r="K443" t="s">
        <v>698</v>
      </c>
      <c r="L443">
        <v>1354</v>
      </c>
      <c r="N443">
        <v>1010</v>
      </c>
      <c r="O443" t="s">
        <v>238</v>
      </c>
      <c r="P443" t="s">
        <v>238</v>
      </c>
      <c r="Q443">
        <v>1</v>
      </c>
      <c r="X443">
        <v>1855</v>
      </c>
      <c r="Y443">
        <v>0.03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3</v>
      </c>
      <c r="AG443">
        <v>1855</v>
      </c>
      <c r="AH443">
        <v>2</v>
      </c>
      <c r="AI443">
        <v>35799937</v>
      </c>
      <c r="AJ443">
        <v>443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>
      <c r="A444">
        <f>ROW(Source!A847)</f>
        <v>847</v>
      </c>
      <c r="B444">
        <v>35799938</v>
      </c>
      <c r="C444">
        <v>35799758</v>
      </c>
      <c r="D444">
        <v>29114482</v>
      </c>
      <c r="E444">
        <v>1</v>
      </c>
      <c r="F444">
        <v>1</v>
      </c>
      <c r="G444">
        <v>1</v>
      </c>
      <c r="H444">
        <v>3</v>
      </c>
      <c r="I444" t="s">
        <v>453</v>
      </c>
      <c r="J444" t="s">
        <v>455</v>
      </c>
      <c r="K444" t="s">
        <v>454</v>
      </c>
      <c r="L444">
        <v>1354</v>
      </c>
      <c r="N444">
        <v>1010</v>
      </c>
      <c r="O444" t="s">
        <v>238</v>
      </c>
      <c r="P444" t="s">
        <v>238</v>
      </c>
      <c r="Q444">
        <v>1</v>
      </c>
      <c r="X444">
        <v>153</v>
      </c>
      <c r="Y444">
        <v>7.0000000000000007E-2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153</v>
      </c>
      <c r="AH444">
        <v>2</v>
      </c>
      <c r="AI444">
        <v>35799938</v>
      </c>
      <c r="AJ444">
        <v>444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>
      <c r="A445">
        <f>ROW(Source!A847)</f>
        <v>847</v>
      </c>
      <c r="B445">
        <v>35799939</v>
      </c>
      <c r="C445">
        <v>35799758</v>
      </c>
      <c r="D445">
        <v>29129584</v>
      </c>
      <c r="E445">
        <v>1</v>
      </c>
      <c r="F445">
        <v>1</v>
      </c>
      <c r="G445">
        <v>1</v>
      </c>
      <c r="H445">
        <v>3</v>
      </c>
      <c r="I445" t="s">
        <v>699</v>
      </c>
      <c r="J445" t="s">
        <v>700</v>
      </c>
      <c r="K445" t="s">
        <v>701</v>
      </c>
      <c r="L445">
        <v>1301</v>
      </c>
      <c r="N445">
        <v>1003</v>
      </c>
      <c r="O445" t="s">
        <v>174</v>
      </c>
      <c r="P445" t="s">
        <v>174</v>
      </c>
      <c r="Q445">
        <v>1</v>
      </c>
      <c r="X445">
        <v>88</v>
      </c>
      <c r="Y445">
        <v>7.22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88</v>
      </c>
      <c r="AH445">
        <v>2</v>
      </c>
      <c r="AI445">
        <v>35799939</v>
      </c>
      <c r="AJ445">
        <v>445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>
      <c r="A446">
        <f>ROW(Source!A847)</f>
        <v>847</v>
      </c>
      <c r="B446">
        <v>35799940</v>
      </c>
      <c r="C446">
        <v>35799758</v>
      </c>
      <c r="D446">
        <v>29129619</v>
      </c>
      <c r="E446">
        <v>1</v>
      </c>
      <c r="F446">
        <v>1</v>
      </c>
      <c r="G446">
        <v>1</v>
      </c>
      <c r="H446">
        <v>3</v>
      </c>
      <c r="I446" t="s">
        <v>702</v>
      </c>
      <c r="J446" t="s">
        <v>703</v>
      </c>
      <c r="K446" t="s">
        <v>704</v>
      </c>
      <c r="L446">
        <v>1301</v>
      </c>
      <c r="N446">
        <v>1003</v>
      </c>
      <c r="O446" t="s">
        <v>174</v>
      </c>
      <c r="P446" t="s">
        <v>174</v>
      </c>
      <c r="Q446">
        <v>1</v>
      </c>
      <c r="X446">
        <v>225</v>
      </c>
      <c r="Y446">
        <v>8.44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0</v>
      </c>
      <c r="AF446" t="s">
        <v>3</v>
      </c>
      <c r="AG446">
        <v>225</v>
      </c>
      <c r="AH446">
        <v>2</v>
      </c>
      <c r="AI446">
        <v>35799940</v>
      </c>
      <c r="AJ446">
        <v>446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>
        <f>ROW(Source!A847)</f>
        <v>847</v>
      </c>
      <c r="B447">
        <v>35799941</v>
      </c>
      <c r="C447">
        <v>35799758</v>
      </c>
      <c r="D447">
        <v>29129634</v>
      </c>
      <c r="E447">
        <v>1</v>
      </c>
      <c r="F447">
        <v>1</v>
      </c>
      <c r="G447">
        <v>1</v>
      </c>
      <c r="H447">
        <v>3</v>
      </c>
      <c r="I447" t="s">
        <v>445</v>
      </c>
      <c r="J447" t="s">
        <v>447</v>
      </c>
      <c r="K447" t="s">
        <v>446</v>
      </c>
      <c r="L447">
        <v>1301</v>
      </c>
      <c r="N447">
        <v>1003</v>
      </c>
      <c r="O447" t="s">
        <v>174</v>
      </c>
      <c r="P447" t="s">
        <v>174</v>
      </c>
      <c r="Q447">
        <v>1</v>
      </c>
      <c r="X447">
        <v>46</v>
      </c>
      <c r="Y447">
        <v>3.32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3</v>
      </c>
      <c r="AG447">
        <v>46</v>
      </c>
      <c r="AH447">
        <v>2</v>
      </c>
      <c r="AI447">
        <v>35799941</v>
      </c>
      <c r="AJ447">
        <v>447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>
      <c r="A448">
        <f>ROW(Source!A848)</f>
        <v>848</v>
      </c>
      <c r="B448">
        <v>35802070</v>
      </c>
      <c r="C448">
        <v>35802068</v>
      </c>
      <c r="D448">
        <v>29364679</v>
      </c>
      <c r="E448">
        <v>1</v>
      </c>
      <c r="F448">
        <v>1</v>
      </c>
      <c r="G448">
        <v>1</v>
      </c>
      <c r="H448">
        <v>1</v>
      </c>
      <c r="I448" t="s">
        <v>705</v>
      </c>
      <c r="J448" t="s">
        <v>3</v>
      </c>
      <c r="K448" t="s">
        <v>706</v>
      </c>
      <c r="L448">
        <v>1369</v>
      </c>
      <c r="N448">
        <v>1013</v>
      </c>
      <c r="O448" t="s">
        <v>579</v>
      </c>
      <c r="P448" t="s">
        <v>579</v>
      </c>
      <c r="Q448">
        <v>1</v>
      </c>
      <c r="X448">
        <v>30.48</v>
      </c>
      <c r="Y448">
        <v>0</v>
      </c>
      <c r="Z448">
        <v>0</v>
      </c>
      <c r="AA448">
        <v>0</v>
      </c>
      <c r="AB448">
        <v>282.02999999999997</v>
      </c>
      <c r="AC448">
        <v>0</v>
      </c>
      <c r="AD448">
        <v>1</v>
      </c>
      <c r="AE448">
        <v>1</v>
      </c>
      <c r="AF448" t="s">
        <v>3</v>
      </c>
      <c r="AG448">
        <v>30.48</v>
      </c>
      <c r="AH448">
        <v>2</v>
      </c>
      <c r="AI448">
        <v>35802070</v>
      </c>
      <c r="AJ448">
        <v>448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>
      <c r="A449">
        <f>ROW(Source!A848)</f>
        <v>848</v>
      </c>
      <c r="B449">
        <v>35802071</v>
      </c>
      <c r="C449">
        <v>35802068</v>
      </c>
      <c r="D449">
        <v>121548</v>
      </c>
      <c r="E449">
        <v>1</v>
      </c>
      <c r="F449">
        <v>1</v>
      </c>
      <c r="G449">
        <v>1</v>
      </c>
      <c r="H449">
        <v>1</v>
      </c>
      <c r="I449" t="s">
        <v>30</v>
      </c>
      <c r="J449" t="s">
        <v>3</v>
      </c>
      <c r="K449" t="s">
        <v>580</v>
      </c>
      <c r="L449">
        <v>608254</v>
      </c>
      <c r="N449">
        <v>1013</v>
      </c>
      <c r="O449" t="s">
        <v>581</v>
      </c>
      <c r="P449" t="s">
        <v>581</v>
      </c>
      <c r="Q449">
        <v>1</v>
      </c>
      <c r="X449">
        <v>0.03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2</v>
      </c>
      <c r="AF449" t="s">
        <v>3</v>
      </c>
      <c r="AG449">
        <v>0.03</v>
      </c>
      <c r="AH449">
        <v>2</v>
      </c>
      <c r="AI449">
        <v>35802071</v>
      </c>
      <c r="AJ449">
        <v>449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>
        <f>ROW(Source!A848)</f>
        <v>848</v>
      </c>
      <c r="B450">
        <v>35802072</v>
      </c>
      <c r="C450">
        <v>35802068</v>
      </c>
      <c r="D450">
        <v>29172362</v>
      </c>
      <c r="E450">
        <v>1</v>
      </c>
      <c r="F450">
        <v>1</v>
      </c>
      <c r="G450">
        <v>1</v>
      </c>
      <c r="H450">
        <v>2</v>
      </c>
      <c r="I450" t="s">
        <v>707</v>
      </c>
      <c r="J450" t="s">
        <v>708</v>
      </c>
      <c r="K450" t="s">
        <v>709</v>
      </c>
      <c r="L450">
        <v>1368</v>
      </c>
      <c r="N450">
        <v>1011</v>
      </c>
      <c r="O450" t="s">
        <v>585</v>
      </c>
      <c r="P450" t="s">
        <v>585</v>
      </c>
      <c r="Q450">
        <v>1</v>
      </c>
      <c r="X450">
        <v>0.03</v>
      </c>
      <c r="Y450">
        <v>0</v>
      </c>
      <c r="Z450">
        <v>134.65</v>
      </c>
      <c r="AA450">
        <v>13.5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0.03</v>
      </c>
      <c r="AH450">
        <v>2</v>
      </c>
      <c r="AI450">
        <v>35802072</v>
      </c>
      <c r="AJ450">
        <v>450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>
      <c r="A451">
        <f>ROW(Source!A848)</f>
        <v>848</v>
      </c>
      <c r="B451">
        <v>35802073</v>
      </c>
      <c r="C451">
        <v>35802068</v>
      </c>
      <c r="D451">
        <v>29174913</v>
      </c>
      <c r="E451">
        <v>1</v>
      </c>
      <c r="F451">
        <v>1</v>
      </c>
      <c r="G451">
        <v>1</v>
      </c>
      <c r="H451">
        <v>2</v>
      </c>
      <c r="I451" t="s">
        <v>606</v>
      </c>
      <c r="J451" t="s">
        <v>607</v>
      </c>
      <c r="K451" t="s">
        <v>608</v>
      </c>
      <c r="L451">
        <v>1368</v>
      </c>
      <c r="N451">
        <v>1011</v>
      </c>
      <c r="O451" t="s">
        <v>585</v>
      </c>
      <c r="P451" t="s">
        <v>585</v>
      </c>
      <c r="Q451">
        <v>1</v>
      </c>
      <c r="X451">
        <v>0.02</v>
      </c>
      <c r="Y451">
        <v>0</v>
      </c>
      <c r="Z451">
        <v>87.17</v>
      </c>
      <c r="AA451">
        <v>11.6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0.02</v>
      </c>
      <c r="AH451">
        <v>2</v>
      </c>
      <c r="AI451">
        <v>35802073</v>
      </c>
      <c r="AJ451">
        <v>451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>
      <c r="A452">
        <f>ROW(Source!A848)</f>
        <v>848</v>
      </c>
      <c r="B452">
        <v>35802074</v>
      </c>
      <c r="C452">
        <v>35802068</v>
      </c>
      <c r="D452">
        <v>29114246</v>
      </c>
      <c r="E452">
        <v>1</v>
      </c>
      <c r="F452">
        <v>1</v>
      </c>
      <c r="G452">
        <v>1</v>
      </c>
      <c r="H452">
        <v>3</v>
      </c>
      <c r="I452" t="s">
        <v>710</v>
      </c>
      <c r="J452" t="s">
        <v>711</v>
      </c>
      <c r="K452" t="s">
        <v>712</v>
      </c>
      <c r="L452">
        <v>1346</v>
      </c>
      <c r="N452">
        <v>1009</v>
      </c>
      <c r="O452" t="s">
        <v>191</v>
      </c>
      <c r="P452" t="s">
        <v>191</v>
      </c>
      <c r="Q452">
        <v>1</v>
      </c>
      <c r="X452">
        <v>1.5</v>
      </c>
      <c r="Y452">
        <v>9.0399999999999991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1.5</v>
      </c>
      <c r="AH452">
        <v>2</v>
      </c>
      <c r="AI452">
        <v>35802074</v>
      </c>
      <c r="AJ452">
        <v>452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>
      <c r="A453">
        <f>ROW(Source!A848)</f>
        <v>848</v>
      </c>
      <c r="B453">
        <v>35802075</v>
      </c>
      <c r="C453">
        <v>35802068</v>
      </c>
      <c r="D453">
        <v>29110838</v>
      </c>
      <c r="E453">
        <v>1</v>
      </c>
      <c r="F453">
        <v>1</v>
      </c>
      <c r="G453">
        <v>1</v>
      </c>
      <c r="H453">
        <v>3</v>
      </c>
      <c r="I453" t="s">
        <v>713</v>
      </c>
      <c r="J453" t="s">
        <v>714</v>
      </c>
      <c r="K453" t="s">
        <v>715</v>
      </c>
      <c r="L453">
        <v>1346</v>
      </c>
      <c r="N453">
        <v>1009</v>
      </c>
      <c r="O453" t="s">
        <v>191</v>
      </c>
      <c r="P453" t="s">
        <v>191</v>
      </c>
      <c r="Q453">
        <v>1</v>
      </c>
      <c r="X453">
        <v>0.42</v>
      </c>
      <c r="Y453">
        <v>30.5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0.42</v>
      </c>
      <c r="AH453">
        <v>2</v>
      </c>
      <c r="AI453">
        <v>35802075</v>
      </c>
      <c r="AJ453">
        <v>453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>
      <c r="A454">
        <f>ROW(Source!A848)</f>
        <v>848</v>
      </c>
      <c r="B454">
        <v>35802076</v>
      </c>
      <c r="C454">
        <v>35802068</v>
      </c>
      <c r="D454">
        <v>29149204</v>
      </c>
      <c r="E454">
        <v>1</v>
      </c>
      <c r="F454">
        <v>1</v>
      </c>
      <c r="G454">
        <v>1</v>
      </c>
      <c r="H454">
        <v>3</v>
      </c>
      <c r="I454" t="s">
        <v>716</v>
      </c>
      <c r="J454" t="s">
        <v>717</v>
      </c>
      <c r="K454" t="s">
        <v>718</v>
      </c>
      <c r="L454">
        <v>1348</v>
      </c>
      <c r="N454">
        <v>1009</v>
      </c>
      <c r="O454" t="s">
        <v>28</v>
      </c>
      <c r="P454" t="s">
        <v>28</v>
      </c>
      <c r="Q454">
        <v>1000</v>
      </c>
      <c r="X454">
        <v>3.15E-3</v>
      </c>
      <c r="Y454">
        <v>729.98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0</v>
      </c>
      <c r="AF454" t="s">
        <v>3</v>
      </c>
      <c r="AG454">
        <v>3.15E-3</v>
      </c>
      <c r="AH454">
        <v>2</v>
      </c>
      <c r="AI454">
        <v>35802076</v>
      </c>
      <c r="AJ454">
        <v>454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>
      <c r="A455">
        <f>ROW(Source!A848)</f>
        <v>848</v>
      </c>
      <c r="B455">
        <v>35802077</v>
      </c>
      <c r="C455">
        <v>35802068</v>
      </c>
      <c r="D455">
        <v>29170678</v>
      </c>
      <c r="E455">
        <v>1</v>
      </c>
      <c r="F455">
        <v>1</v>
      </c>
      <c r="G455">
        <v>1</v>
      </c>
      <c r="H455">
        <v>3</v>
      </c>
      <c r="I455" t="s">
        <v>719</v>
      </c>
      <c r="J455" t="s">
        <v>720</v>
      </c>
      <c r="K455" t="s">
        <v>721</v>
      </c>
      <c r="L455">
        <v>1354</v>
      </c>
      <c r="N455">
        <v>1010</v>
      </c>
      <c r="O455" t="s">
        <v>238</v>
      </c>
      <c r="P455" t="s">
        <v>238</v>
      </c>
      <c r="Q455">
        <v>1</v>
      </c>
      <c r="X455">
        <v>102</v>
      </c>
      <c r="Y455">
        <v>0.28000000000000003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3</v>
      </c>
      <c r="AG455">
        <v>102</v>
      </c>
      <c r="AH455">
        <v>2</v>
      </c>
      <c r="AI455">
        <v>35802077</v>
      </c>
      <c r="AJ455">
        <v>457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>
        <f>ROW(Source!A848)</f>
        <v>848</v>
      </c>
      <c r="B456">
        <v>35802078</v>
      </c>
      <c r="C456">
        <v>35802068</v>
      </c>
      <c r="D456">
        <v>29171808</v>
      </c>
      <c r="E456">
        <v>1</v>
      </c>
      <c r="F456">
        <v>1</v>
      </c>
      <c r="G456">
        <v>1</v>
      </c>
      <c r="H456">
        <v>3</v>
      </c>
      <c r="I456" t="s">
        <v>722</v>
      </c>
      <c r="J456" t="s">
        <v>723</v>
      </c>
      <c r="K456" t="s">
        <v>724</v>
      </c>
      <c r="L456">
        <v>1374</v>
      </c>
      <c r="N456">
        <v>1013</v>
      </c>
      <c r="O456" t="s">
        <v>725</v>
      </c>
      <c r="P456" t="s">
        <v>725</v>
      </c>
      <c r="Q456">
        <v>1</v>
      </c>
      <c r="X456">
        <v>6.05</v>
      </c>
      <c r="Y456">
        <v>1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6.05</v>
      </c>
      <c r="AH456">
        <v>2</v>
      </c>
      <c r="AI456">
        <v>35802078</v>
      </c>
      <c r="AJ456">
        <v>458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>
      <c r="A457">
        <f>ROW(Source!A851)</f>
        <v>851</v>
      </c>
      <c r="B457">
        <v>35802079</v>
      </c>
      <c r="C457">
        <v>35802069</v>
      </c>
      <c r="D457">
        <v>29364679</v>
      </c>
      <c r="E457">
        <v>1</v>
      </c>
      <c r="F457">
        <v>1</v>
      </c>
      <c r="G457">
        <v>1</v>
      </c>
      <c r="H457">
        <v>1</v>
      </c>
      <c r="I457" t="s">
        <v>705</v>
      </c>
      <c r="J457" t="s">
        <v>3</v>
      </c>
      <c r="K457" t="s">
        <v>706</v>
      </c>
      <c r="L457">
        <v>1369</v>
      </c>
      <c r="N457">
        <v>1013</v>
      </c>
      <c r="O457" t="s">
        <v>579</v>
      </c>
      <c r="P457" t="s">
        <v>579</v>
      </c>
      <c r="Q457">
        <v>1</v>
      </c>
      <c r="X457">
        <v>26.24</v>
      </c>
      <c r="Y457">
        <v>0</v>
      </c>
      <c r="Z457">
        <v>0</v>
      </c>
      <c r="AA457">
        <v>0</v>
      </c>
      <c r="AB457">
        <v>282.02999999999997</v>
      </c>
      <c r="AC457">
        <v>0</v>
      </c>
      <c r="AD457">
        <v>1</v>
      </c>
      <c r="AE457">
        <v>1</v>
      </c>
      <c r="AF457" t="s">
        <v>3</v>
      </c>
      <c r="AG457">
        <v>26.24</v>
      </c>
      <c r="AH457">
        <v>2</v>
      </c>
      <c r="AI457">
        <v>35802079</v>
      </c>
      <c r="AJ457">
        <v>459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>
      <c r="A458">
        <f>ROW(Source!A851)</f>
        <v>851</v>
      </c>
      <c r="B458">
        <v>35802080</v>
      </c>
      <c r="C458">
        <v>35802069</v>
      </c>
      <c r="D458">
        <v>121548</v>
      </c>
      <c r="E458">
        <v>1</v>
      </c>
      <c r="F458">
        <v>1</v>
      </c>
      <c r="G458">
        <v>1</v>
      </c>
      <c r="H458">
        <v>1</v>
      </c>
      <c r="I458" t="s">
        <v>30</v>
      </c>
      <c r="J458" t="s">
        <v>3</v>
      </c>
      <c r="K458" t="s">
        <v>580</v>
      </c>
      <c r="L458">
        <v>608254</v>
      </c>
      <c r="N458">
        <v>1013</v>
      </c>
      <c r="O458" t="s">
        <v>581</v>
      </c>
      <c r="P458" t="s">
        <v>581</v>
      </c>
      <c r="Q458">
        <v>1</v>
      </c>
      <c r="X458">
        <v>0.03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2</v>
      </c>
      <c r="AF458" t="s">
        <v>3</v>
      </c>
      <c r="AG458">
        <v>0.03</v>
      </c>
      <c r="AH458">
        <v>2</v>
      </c>
      <c r="AI458">
        <v>35802080</v>
      </c>
      <c r="AJ458">
        <v>460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>
      <c r="A459">
        <f>ROW(Source!A851)</f>
        <v>851</v>
      </c>
      <c r="B459">
        <v>35802081</v>
      </c>
      <c r="C459">
        <v>35802069</v>
      </c>
      <c r="D459">
        <v>29172362</v>
      </c>
      <c r="E459">
        <v>1</v>
      </c>
      <c r="F459">
        <v>1</v>
      </c>
      <c r="G459">
        <v>1</v>
      </c>
      <c r="H459">
        <v>2</v>
      </c>
      <c r="I459" t="s">
        <v>707</v>
      </c>
      <c r="J459" t="s">
        <v>708</v>
      </c>
      <c r="K459" t="s">
        <v>709</v>
      </c>
      <c r="L459">
        <v>1368</v>
      </c>
      <c r="N459">
        <v>1011</v>
      </c>
      <c r="O459" t="s">
        <v>585</v>
      </c>
      <c r="P459" t="s">
        <v>585</v>
      </c>
      <c r="Q459">
        <v>1</v>
      </c>
      <c r="X459">
        <v>0.03</v>
      </c>
      <c r="Y459">
        <v>0</v>
      </c>
      <c r="Z459">
        <v>134.65</v>
      </c>
      <c r="AA459">
        <v>13.5</v>
      </c>
      <c r="AB459">
        <v>0</v>
      </c>
      <c r="AC459">
        <v>0</v>
      </c>
      <c r="AD459">
        <v>1</v>
      </c>
      <c r="AE459">
        <v>0</v>
      </c>
      <c r="AF459" t="s">
        <v>3</v>
      </c>
      <c r="AG459">
        <v>0.03</v>
      </c>
      <c r="AH459">
        <v>2</v>
      </c>
      <c r="AI459">
        <v>35802081</v>
      </c>
      <c r="AJ459">
        <v>461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>
        <f>ROW(Source!A851)</f>
        <v>851</v>
      </c>
      <c r="B460">
        <v>35802082</v>
      </c>
      <c r="C460">
        <v>35802069</v>
      </c>
      <c r="D460">
        <v>29174913</v>
      </c>
      <c r="E460">
        <v>1</v>
      </c>
      <c r="F460">
        <v>1</v>
      </c>
      <c r="G460">
        <v>1</v>
      </c>
      <c r="H460">
        <v>2</v>
      </c>
      <c r="I460" t="s">
        <v>606</v>
      </c>
      <c r="J460" t="s">
        <v>607</v>
      </c>
      <c r="K460" t="s">
        <v>608</v>
      </c>
      <c r="L460">
        <v>1368</v>
      </c>
      <c r="N460">
        <v>1011</v>
      </c>
      <c r="O460" t="s">
        <v>585</v>
      </c>
      <c r="P460" t="s">
        <v>585</v>
      </c>
      <c r="Q460">
        <v>1</v>
      </c>
      <c r="X460">
        <v>0.02</v>
      </c>
      <c r="Y460">
        <v>0</v>
      </c>
      <c r="Z460">
        <v>87.17</v>
      </c>
      <c r="AA460">
        <v>11.6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0.02</v>
      </c>
      <c r="AH460">
        <v>2</v>
      </c>
      <c r="AI460">
        <v>35802082</v>
      </c>
      <c r="AJ460">
        <v>462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>
      <c r="A461">
        <f>ROW(Source!A851)</f>
        <v>851</v>
      </c>
      <c r="B461">
        <v>35802083</v>
      </c>
      <c r="C461">
        <v>35802069</v>
      </c>
      <c r="D461">
        <v>29149204</v>
      </c>
      <c r="E461">
        <v>1</v>
      </c>
      <c r="F461">
        <v>1</v>
      </c>
      <c r="G461">
        <v>1</v>
      </c>
      <c r="H461">
        <v>3</v>
      </c>
      <c r="I461" t="s">
        <v>716</v>
      </c>
      <c r="J461" t="s">
        <v>717</v>
      </c>
      <c r="K461" t="s">
        <v>718</v>
      </c>
      <c r="L461">
        <v>1348</v>
      </c>
      <c r="N461">
        <v>1009</v>
      </c>
      <c r="O461" t="s">
        <v>28</v>
      </c>
      <c r="P461" t="s">
        <v>28</v>
      </c>
      <c r="Q461">
        <v>1000</v>
      </c>
      <c r="X461">
        <v>3.15E-3</v>
      </c>
      <c r="Y461">
        <v>729.98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3</v>
      </c>
      <c r="AG461">
        <v>3.15E-3</v>
      </c>
      <c r="AH461">
        <v>2</v>
      </c>
      <c r="AI461">
        <v>35802083</v>
      </c>
      <c r="AJ461">
        <v>463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>
      <c r="A462">
        <f>ROW(Source!A851)</f>
        <v>851</v>
      </c>
      <c r="B462">
        <v>35802084</v>
      </c>
      <c r="C462">
        <v>35802069</v>
      </c>
      <c r="D462">
        <v>29170678</v>
      </c>
      <c r="E462">
        <v>1</v>
      </c>
      <c r="F462">
        <v>1</v>
      </c>
      <c r="G462">
        <v>1</v>
      </c>
      <c r="H462">
        <v>3</v>
      </c>
      <c r="I462" t="s">
        <v>719</v>
      </c>
      <c r="J462" t="s">
        <v>720</v>
      </c>
      <c r="K462" t="s">
        <v>721</v>
      </c>
      <c r="L462">
        <v>1354</v>
      </c>
      <c r="N462">
        <v>1010</v>
      </c>
      <c r="O462" t="s">
        <v>238</v>
      </c>
      <c r="P462" t="s">
        <v>238</v>
      </c>
      <c r="Q462">
        <v>1</v>
      </c>
      <c r="X462">
        <v>102</v>
      </c>
      <c r="Y462">
        <v>0.28000000000000003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0</v>
      </c>
      <c r="AF462" t="s">
        <v>3</v>
      </c>
      <c r="AG462">
        <v>102</v>
      </c>
      <c r="AH462">
        <v>2</v>
      </c>
      <c r="AI462">
        <v>35802084</v>
      </c>
      <c r="AJ462">
        <v>465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>
        <f>ROW(Source!A851)</f>
        <v>851</v>
      </c>
      <c r="B463">
        <v>35802085</v>
      </c>
      <c r="C463">
        <v>35802069</v>
      </c>
      <c r="D463">
        <v>29171808</v>
      </c>
      <c r="E463">
        <v>1</v>
      </c>
      <c r="F463">
        <v>1</v>
      </c>
      <c r="G463">
        <v>1</v>
      </c>
      <c r="H463">
        <v>3</v>
      </c>
      <c r="I463" t="s">
        <v>722</v>
      </c>
      <c r="J463" t="s">
        <v>723</v>
      </c>
      <c r="K463" t="s">
        <v>724</v>
      </c>
      <c r="L463">
        <v>1374</v>
      </c>
      <c r="N463">
        <v>1013</v>
      </c>
      <c r="O463" t="s">
        <v>725</v>
      </c>
      <c r="P463" t="s">
        <v>725</v>
      </c>
      <c r="Q463">
        <v>1</v>
      </c>
      <c r="X463">
        <v>5.21</v>
      </c>
      <c r="Y463">
        <v>1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3</v>
      </c>
      <c r="AG463">
        <v>5.21</v>
      </c>
      <c r="AH463">
        <v>2</v>
      </c>
      <c r="AI463">
        <v>35802085</v>
      </c>
      <c r="AJ463">
        <v>467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>
        <f>ROW(Source!A854)</f>
        <v>854</v>
      </c>
      <c r="B464">
        <v>36324937</v>
      </c>
      <c r="C464">
        <v>36324936</v>
      </c>
      <c r="D464">
        <v>18413230</v>
      </c>
      <c r="E464">
        <v>1</v>
      </c>
      <c r="F464">
        <v>1</v>
      </c>
      <c r="G464">
        <v>1</v>
      </c>
      <c r="H464">
        <v>1</v>
      </c>
      <c r="I464" t="s">
        <v>615</v>
      </c>
      <c r="J464" t="s">
        <v>3</v>
      </c>
      <c r="K464" t="s">
        <v>616</v>
      </c>
      <c r="L464">
        <v>1369</v>
      </c>
      <c r="N464">
        <v>1013</v>
      </c>
      <c r="O464" t="s">
        <v>579</v>
      </c>
      <c r="P464" t="s">
        <v>579</v>
      </c>
      <c r="Q464">
        <v>1</v>
      </c>
      <c r="X464">
        <v>89.53</v>
      </c>
      <c r="Y464">
        <v>0</v>
      </c>
      <c r="Z464">
        <v>0</v>
      </c>
      <c r="AA464">
        <v>0</v>
      </c>
      <c r="AB464">
        <v>260.99</v>
      </c>
      <c r="AC464">
        <v>0</v>
      </c>
      <c r="AD464">
        <v>1</v>
      </c>
      <c r="AE464">
        <v>1</v>
      </c>
      <c r="AF464" t="s">
        <v>3</v>
      </c>
      <c r="AG464">
        <v>89.53</v>
      </c>
      <c r="AH464">
        <v>2</v>
      </c>
      <c r="AI464">
        <v>36324937</v>
      </c>
      <c r="AJ464">
        <v>468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>
      <c r="A465">
        <f>ROW(Source!A854)</f>
        <v>854</v>
      </c>
      <c r="B465">
        <v>36324938</v>
      </c>
      <c r="C465">
        <v>36324936</v>
      </c>
      <c r="D465">
        <v>121548</v>
      </c>
      <c r="E465">
        <v>1</v>
      </c>
      <c r="F465">
        <v>1</v>
      </c>
      <c r="G465">
        <v>1</v>
      </c>
      <c r="H465">
        <v>1</v>
      </c>
      <c r="I465" t="s">
        <v>30</v>
      </c>
      <c r="J465" t="s">
        <v>3</v>
      </c>
      <c r="K465" t="s">
        <v>580</v>
      </c>
      <c r="L465">
        <v>608254</v>
      </c>
      <c r="N465">
        <v>1013</v>
      </c>
      <c r="O465" t="s">
        <v>581</v>
      </c>
      <c r="P465" t="s">
        <v>581</v>
      </c>
      <c r="Q465">
        <v>1</v>
      </c>
      <c r="X465">
        <v>9.69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2</v>
      </c>
      <c r="AF465" t="s">
        <v>3</v>
      </c>
      <c r="AG465">
        <v>9.69</v>
      </c>
      <c r="AH465">
        <v>2</v>
      </c>
      <c r="AI465">
        <v>36324938</v>
      </c>
      <c r="AJ465">
        <v>469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>
        <f>ROW(Source!A854)</f>
        <v>854</v>
      </c>
      <c r="B466">
        <v>36324939</v>
      </c>
      <c r="C466">
        <v>36324936</v>
      </c>
      <c r="D466">
        <v>29172268</v>
      </c>
      <c r="E466">
        <v>1</v>
      </c>
      <c r="F466">
        <v>1</v>
      </c>
      <c r="G466">
        <v>1</v>
      </c>
      <c r="H466">
        <v>2</v>
      </c>
      <c r="I466" t="s">
        <v>726</v>
      </c>
      <c r="J466" t="s">
        <v>727</v>
      </c>
      <c r="K466" t="s">
        <v>728</v>
      </c>
      <c r="L466">
        <v>1368</v>
      </c>
      <c r="N466">
        <v>1011</v>
      </c>
      <c r="O466" t="s">
        <v>585</v>
      </c>
      <c r="P466" t="s">
        <v>585</v>
      </c>
      <c r="Q466">
        <v>1</v>
      </c>
      <c r="X466">
        <v>9.69</v>
      </c>
      <c r="Y466">
        <v>0</v>
      </c>
      <c r="Z466">
        <v>86.4</v>
      </c>
      <c r="AA466">
        <v>13.5</v>
      </c>
      <c r="AB466">
        <v>0</v>
      </c>
      <c r="AC466">
        <v>0</v>
      </c>
      <c r="AD466">
        <v>1</v>
      </c>
      <c r="AE466">
        <v>0</v>
      </c>
      <c r="AF466" t="s">
        <v>3</v>
      </c>
      <c r="AG466">
        <v>9.69</v>
      </c>
      <c r="AH466">
        <v>2</v>
      </c>
      <c r="AI466">
        <v>36324939</v>
      </c>
      <c r="AJ466">
        <v>470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>
        <f>ROW(Source!A854)</f>
        <v>854</v>
      </c>
      <c r="B467">
        <v>36324940</v>
      </c>
      <c r="C467">
        <v>36324936</v>
      </c>
      <c r="D467">
        <v>29174913</v>
      </c>
      <c r="E467">
        <v>1</v>
      </c>
      <c r="F467">
        <v>1</v>
      </c>
      <c r="G467">
        <v>1</v>
      </c>
      <c r="H467">
        <v>2</v>
      </c>
      <c r="I467" t="s">
        <v>606</v>
      </c>
      <c r="J467" t="s">
        <v>729</v>
      </c>
      <c r="K467" t="s">
        <v>608</v>
      </c>
      <c r="L467">
        <v>1368</v>
      </c>
      <c r="N467">
        <v>1011</v>
      </c>
      <c r="O467" t="s">
        <v>585</v>
      </c>
      <c r="P467" t="s">
        <v>585</v>
      </c>
      <c r="Q467">
        <v>1</v>
      </c>
      <c r="X467">
        <v>1.99</v>
      </c>
      <c r="Y467">
        <v>0</v>
      </c>
      <c r="Z467">
        <v>87.17</v>
      </c>
      <c r="AA467">
        <v>11.6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1.99</v>
      </c>
      <c r="AH467">
        <v>2</v>
      </c>
      <c r="AI467">
        <v>36324940</v>
      </c>
      <c r="AJ467">
        <v>471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>
      <c r="A468">
        <f>ROW(Source!A854)</f>
        <v>854</v>
      </c>
      <c r="B468">
        <v>36324941</v>
      </c>
      <c r="C468">
        <v>36324936</v>
      </c>
      <c r="D468">
        <v>29112547</v>
      </c>
      <c r="E468">
        <v>1</v>
      </c>
      <c r="F468">
        <v>1</v>
      </c>
      <c r="G468">
        <v>1</v>
      </c>
      <c r="H468">
        <v>3</v>
      </c>
      <c r="I468" t="s">
        <v>730</v>
      </c>
      <c r="J468" t="s">
        <v>731</v>
      </c>
      <c r="K468" t="s">
        <v>732</v>
      </c>
      <c r="L468">
        <v>1346</v>
      </c>
      <c r="N468">
        <v>1009</v>
      </c>
      <c r="O468" t="s">
        <v>191</v>
      </c>
      <c r="P468" t="s">
        <v>191</v>
      </c>
      <c r="Q468">
        <v>1</v>
      </c>
      <c r="X468">
        <v>37.5</v>
      </c>
      <c r="Y468">
        <v>10.26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37.5</v>
      </c>
      <c r="AH468">
        <v>2</v>
      </c>
      <c r="AI468">
        <v>36324941</v>
      </c>
      <c r="AJ468">
        <v>473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>
        <f>ROW(Source!A854)</f>
        <v>854</v>
      </c>
      <c r="B469">
        <v>36324942</v>
      </c>
      <c r="C469">
        <v>36324936</v>
      </c>
      <c r="D469">
        <v>29114332</v>
      </c>
      <c r="E469">
        <v>1</v>
      </c>
      <c r="F469">
        <v>1</v>
      </c>
      <c r="G469">
        <v>1</v>
      </c>
      <c r="H469">
        <v>3</v>
      </c>
      <c r="I469" t="s">
        <v>635</v>
      </c>
      <c r="J469" t="s">
        <v>733</v>
      </c>
      <c r="K469" t="s">
        <v>637</v>
      </c>
      <c r="L469">
        <v>1348</v>
      </c>
      <c r="N469">
        <v>1009</v>
      </c>
      <c r="O469" t="s">
        <v>28</v>
      </c>
      <c r="P469" t="s">
        <v>28</v>
      </c>
      <c r="Q469">
        <v>1000</v>
      </c>
      <c r="X469">
        <v>4.13E-3</v>
      </c>
      <c r="Y469">
        <v>11978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4.13E-3</v>
      </c>
      <c r="AH469">
        <v>2</v>
      </c>
      <c r="AI469">
        <v>36324942</v>
      </c>
      <c r="AJ469">
        <v>474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>
        <f>ROW(Source!A854)</f>
        <v>854</v>
      </c>
      <c r="B470">
        <v>36324943</v>
      </c>
      <c r="C470">
        <v>36324936</v>
      </c>
      <c r="D470">
        <v>29107989</v>
      </c>
      <c r="E470">
        <v>1</v>
      </c>
      <c r="F470">
        <v>1</v>
      </c>
      <c r="G470">
        <v>1</v>
      </c>
      <c r="H470">
        <v>3</v>
      </c>
      <c r="I470" t="s">
        <v>734</v>
      </c>
      <c r="J470" t="s">
        <v>735</v>
      </c>
      <c r="K470" t="s">
        <v>736</v>
      </c>
      <c r="L470">
        <v>1296</v>
      </c>
      <c r="N470">
        <v>1002</v>
      </c>
      <c r="O470" t="s">
        <v>737</v>
      </c>
      <c r="P470" t="s">
        <v>737</v>
      </c>
      <c r="Q470">
        <v>1</v>
      </c>
      <c r="X470">
        <v>32.4</v>
      </c>
      <c r="Y470">
        <v>47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32.4</v>
      </c>
      <c r="AH470">
        <v>2</v>
      </c>
      <c r="AI470">
        <v>36324943</v>
      </c>
      <c r="AJ470">
        <v>475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>
      <c r="A471">
        <f>ROW(Source!A854)</f>
        <v>854</v>
      </c>
      <c r="B471">
        <v>36324944</v>
      </c>
      <c r="C471">
        <v>36324936</v>
      </c>
      <c r="D471">
        <v>29114830</v>
      </c>
      <c r="E471">
        <v>1</v>
      </c>
      <c r="F471">
        <v>1</v>
      </c>
      <c r="G471">
        <v>1</v>
      </c>
      <c r="H471">
        <v>3</v>
      </c>
      <c r="I471" t="s">
        <v>922</v>
      </c>
      <c r="J471" t="s">
        <v>923</v>
      </c>
      <c r="K471" t="s">
        <v>924</v>
      </c>
      <c r="L471">
        <v>1035</v>
      </c>
      <c r="N471">
        <v>1013</v>
      </c>
      <c r="O471" t="s">
        <v>257</v>
      </c>
      <c r="P471" t="s">
        <v>257</v>
      </c>
      <c r="Q471">
        <v>1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</v>
      </c>
      <c r="AD471">
        <v>0</v>
      </c>
      <c r="AE471">
        <v>0</v>
      </c>
      <c r="AF471" t="s">
        <v>3</v>
      </c>
      <c r="AG471">
        <v>0</v>
      </c>
      <c r="AH471">
        <v>3</v>
      </c>
      <c r="AI471">
        <v>-1</v>
      </c>
      <c r="AJ471" t="s">
        <v>3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>
      <c r="A472">
        <f>ROW(Source!A854)</f>
        <v>854</v>
      </c>
      <c r="B472">
        <v>36324945</v>
      </c>
      <c r="C472">
        <v>36324936</v>
      </c>
      <c r="D472">
        <v>29115642</v>
      </c>
      <c r="E472">
        <v>1</v>
      </c>
      <c r="F472">
        <v>1</v>
      </c>
      <c r="G472">
        <v>1</v>
      </c>
      <c r="H472">
        <v>3</v>
      </c>
      <c r="I472" t="s">
        <v>738</v>
      </c>
      <c r="J472" t="s">
        <v>739</v>
      </c>
      <c r="K472" t="s">
        <v>740</v>
      </c>
      <c r="L472">
        <v>1339</v>
      </c>
      <c r="N472">
        <v>1007</v>
      </c>
      <c r="O472" t="s">
        <v>591</v>
      </c>
      <c r="P472" t="s">
        <v>591</v>
      </c>
      <c r="Q472">
        <v>1</v>
      </c>
      <c r="X472">
        <v>0.08</v>
      </c>
      <c r="Y472">
        <v>1100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3</v>
      </c>
      <c r="AG472">
        <v>0.08</v>
      </c>
      <c r="AH472">
        <v>2</v>
      </c>
      <c r="AI472">
        <v>36324945</v>
      </c>
      <c r="AJ472">
        <v>476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>
      <c r="A473">
        <f>ROW(Source!A854)</f>
        <v>854</v>
      </c>
      <c r="B473">
        <v>36324946</v>
      </c>
      <c r="C473">
        <v>36324936</v>
      </c>
      <c r="D473">
        <v>29130561</v>
      </c>
      <c r="E473">
        <v>1</v>
      </c>
      <c r="F473">
        <v>1</v>
      </c>
      <c r="G473">
        <v>1</v>
      </c>
      <c r="H473">
        <v>3</v>
      </c>
      <c r="I473" t="s">
        <v>264</v>
      </c>
      <c r="J473" t="s">
        <v>266</v>
      </c>
      <c r="K473" t="s">
        <v>265</v>
      </c>
      <c r="L473">
        <v>1327</v>
      </c>
      <c r="N473">
        <v>1005</v>
      </c>
      <c r="O473" t="s">
        <v>184</v>
      </c>
      <c r="P473" t="s">
        <v>184</v>
      </c>
      <c r="Q473">
        <v>1</v>
      </c>
      <c r="X473">
        <v>100</v>
      </c>
      <c r="Y473">
        <v>207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0</v>
      </c>
      <c r="AF473" t="s">
        <v>3</v>
      </c>
      <c r="AG473">
        <v>100</v>
      </c>
      <c r="AH473">
        <v>2</v>
      </c>
      <c r="AI473">
        <v>36324946</v>
      </c>
      <c r="AJ473">
        <v>477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>
        <f>ROW(Source!A854)</f>
        <v>854</v>
      </c>
      <c r="B474">
        <v>36324947</v>
      </c>
      <c r="C474">
        <v>36324936</v>
      </c>
      <c r="D474">
        <v>29145217</v>
      </c>
      <c r="E474">
        <v>1</v>
      </c>
      <c r="F474">
        <v>1</v>
      </c>
      <c r="G474">
        <v>1</v>
      </c>
      <c r="H474">
        <v>3</v>
      </c>
      <c r="I474" t="s">
        <v>741</v>
      </c>
      <c r="J474" t="s">
        <v>742</v>
      </c>
      <c r="K474" t="s">
        <v>743</v>
      </c>
      <c r="L474">
        <v>1339</v>
      </c>
      <c r="N474">
        <v>1007</v>
      </c>
      <c r="O474" t="s">
        <v>591</v>
      </c>
      <c r="P474" t="s">
        <v>591</v>
      </c>
      <c r="Q474">
        <v>1</v>
      </c>
      <c r="X474">
        <v>0.105</v>
      </c>
      <c r="Y474">
        <v>458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0</v>
      </c>
      <c r="AF474" t="s">
        <v>3</v>
      </c>
      <c r="AG474">
        <v>0.105</v>
      </c>
      <c r="AH474">
        <v>2</v>
      </c>
      <c r="AI474">
        <v>36324947</v>
      </c>
      <c r="AJ474">
        <v>479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>
      <c r="A475">
        <f>ROW(Source!A857)</f>
        <v>857</v>
      </c>
      <c r="B475">
        <v>36144653</v>
      </c>
      <c r="C475">
        <v>36144652</v>
      </c>
      <c r="D475">
        <v>18410280</v>
      </c>
      <c r="E475">
        <v>1</v>
      </c>
      <c r="F475">
        <v>1</v>
      </c>
      <c r="G475">
        <v>1</v>
      </c>
      <c r="H475">
        <v>1</v>
      </c>
      <c r="I475" t="s">
        <v>744</v>
      </c>
      <c r="J475" t="s">
        <v>3</v>
      </c>
      <c r="K475" t="s">
        <v>745</v>
      </c>
      <c r="L475">
        <v>1369</v>
      </c>
      <c r="N475">
        <v>1013</v>
      </c>
      <c r="O475" t="s">
        <v>579</v>
      </c>
      <c r="P475" t="s">
        <v>579</v>
      </c>
      <c r="Q475">
        <v>1</v>
      </c>
      <c r="X475">
        <v>11.99</v>
      </c>
      <c r="Y475">
        <v>0</v>
      </c>
      <c r="Z475">
        <v>0</v>
      </c>
      <c r="AA475">
        <v>0</v>
      </c>
      <c r="AB475">
        <v>270.37</v>
      </c>
      <c r="AC475">
        <v>0</v>
      </c>
      <c r="AD475">
        <v>1</v>
      </c>
      <c r="AE475">
        <v>1</v>
      </c>
      <c r="AF475" t="s">
        <v>168</v>
      </c>
      <c r="AG475">
        <v>13.788499999999999</v>
      </c>
      <c r="AH475">
        <v>2</v>
      </c>
      <c r="AI475">
        <v>36144653</v>
      </c>
      <c r="AJ475">
        <v>480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>
      <c r="A476">
        <f>ROW(Source!A857)</f>
        <v>857</v>
      </c>
      <c r="B476">
        <v>36144654</v>
      </c>
      <c r="C476">
        <v>36144652</v>
      </c>
      <c r="D476">
        <v>121548</v>
      </c>
      <c r="E476">
        <v>1</v>
      </c>
      <c r="F476">
        <v>1</v>
      </c>
      <c r="G476">
        <v>1</v>
      </c>
      <c r="H476">
        <v>1</v>
      </c>
      <c r="I476" t="s">
        <v>30</v>
      </c>
      <c r="J476" t="s">
        <v>3</v>
      </c>
      <c r="K476" t="s">
        <v>580</v>
      </c>
      <c r="L476">
        <v>608254</v>
      </c>
      <c r="N476">
        <v>1013</v>
      </c>
      <c r="O476" t="s">
        <v>581</v>
      </c>
      <c r="P476" t="s">
        <v>581</v>
      </c>
      <c r="Q476">
        <v>1</v>
      </c>
      <c r="X476">
        <v>0.01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2</v>
      </c>
      <c r="AF476" t="s">
        <v>167</v>
      </c>
      <c r="AG476">
        <v>1.2500000000000001E-2</v>
      </c>
      <c r="AH476">
        <v>2</v>
      </c>
      <c r="AI476">
        <v>36144654</v>
      </c>
      <c r="AJ476">
        <v>481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>
      <c r="A477">
        <f>ROW(Source!A857)</f>
        <v>857</v>
      </c>
      <c r="B477">
        <v>36144655</v>
      </c>
      <c r="C477">
        <v>36144652</v>
      </c>
      <c r="D477">
        <v>29172556</v>
      </c>
      <c r="E477">
        <v>1</v>
      </c>
      <c r="F477">
        <v>1</v>
      </c>
      <c r="G477">
        <v>1</v>
      </c>
      <c r="H477">
        <v>2</v>
      </c>
      <c r="I477" t="s">
        <v>582</v>
      </c>
      <c r="J477" t="s">
        <v>583</v>
      </c>
      <c r="K477" t="s">
        <v>584</v>
      </c>
      <c r="L477">
        <v>1368</v>
      </c>
      <c r="N477">
        <v>1011</v>
      </c>
      <c r="O477" t="s">
        <v>585</v>
      </c>
      <c r="P477" t="s">
        <v>585</v>
      </c>
      <c r="Q477">
        <v>1</v>
      </c>
      <c r="X477">
        <v>0.01</v>
      </c>
      <c r="Y477">
        <v>0</v>
      </c>
      <c r="Z477">
        <v>31.26</v>
      </c>
      <c r="AA477">
        <v>13.5</v>
      </c>
      <c r="AB477">
        <v>0</v>
      </c>
      <c r="AC477">
        <v>0</v>
      </c>
      <c r="AD477">
        <v>1</v>
      </c>
      <c r="AE477">
        <v>0</v>
      </c>
      <c r="AF477" t="s">
        <v>167</v>
      </c>
      <c r="AG477">
        <v>1.2500000000000001E-2</v>
      </c>
      <c r="AH477">
        <v>2</v>
      </c>
      <c r="AI477">
        <v>36144655</v>
      </c>
      <c r="AJ477">
        <v>482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>
      <c r="A478">
        <f>ROW(Source!A857)</f>
        <v>857</v>
      </c>
      <c r="B478">
        <v>36144656</v>
      </c>
      <c r="C478">
        <v>36144652</v>
      </c>
      <c r="D478">
        <v>29174913</v>
      </c>
      <c r="E478">
        <v>1</v>
      </c>
      <c r="F478">
        <v>1</v>
      </c>
      <c r="G478">
        <v>1</v>
      </c>
      <c r="H478">
        <v>2</v>
      </c>
      <c r="I478" t="s">
        <v>606</v>
      </c>
      <c r="J478" t="s">
        <v>607</v>
      </c>
      <c r="K478" t="s">
        <v>608</v>
      </c>
      <c r="L478">
        <v>1368</v>
      </c>
      <c r="N478">
        <v>1011</v>
      </c>
      <c r="O478" t="s">
        <v>585</v>
      </c>
      <c r="P478" t="s">
        <v>585</v>
      </c>
      <c r="Q478">
        <v>1</v>
      </c>
      <c r="X478">
        <v>0.03</v>
      </c>
      <c r="Y478">
        <v>0</v>
      </c>
      <c r="Z478">
        <v>87.17</v>
      </c>
      <c r="AA478">
        <v>11.6</v>
      </c>
      <c r="AB478">
        <v>0</v>
      </c>
      <c r="AC478">
        <v>0</v>
      </c>
      <c r="AD478">
        <v>1</v>
      </c>
      <c r="AE478">
        <v>0</v>
      </c>
      <c r="AF478" t="s">
        <v>167</v>
      </c>
      <c r="AG478">
        <v>3.7499999999999999E-2</v>
      </c>
      <c r="AH478">
        <v>2</v>
      </c>
      <c r="AI478">
        <v>36144656</v>
      </c>
      <c r="AJ478">
        <v>483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>
      <c r="A479">
        <f>ROW(Source!A857)</f>
        <v>857</v>
      </c>
      <c r="B479">
        <v>36144657</v>
      </c>
      <c r="C479">
        <v>36144652</v>
      </c>
      <c r="D479">
        <v>29107779</v>
      </c>
      <c r="E479">
        <v>1</v>
      </c>
      <c r="F479">
        <v>1</v>
      </c>
      <c r="G479">
        <v>1</v>
      </c>
      <c r="H479">
        <v>3</v>
      </c>
      <c r="I479" t="s">
        <v>746</v>
      </c>
      <c r="J479" t="s">
        <v>747</v>
      </c>
      <c r="K479" t="s">
        <v>748</v>
      </c>
      <c r="L479">
        <v>1327</v>
      </c>
      <c r="N479">
        <v>1005</v>
      </c>
      <c r="O479" t="s">
        <v>184</v>
      </c>
      <c r="P479" t="s">
        <v>184</v>
      </c>
      <c r="Q479">
        <v>1</v>
      </c>
      <c r="X479">
        <v>4.4000000000000004</v>
      </c>
      <c r="Y479">
        <v>72.31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4.4000000000000004</v>
      </c>
      <c r="AH479">
        <v>2</v>
      </c>
      <c r="AI479">
        <v>36144657</v>
      </c>
      <c r="AJ479">
        <v>484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>
        <f>ROW(Source!A857)</f>
        <v>857</v>
      </c>
      <c r="B480">
        <v>36144658</v>
      </c>
      <c r="C480">
        <v>36144652</v>
      </c>
      <c r="D480">
        <v>29109795</v>
      </c>
      <c r="E480">
        <v>1</v>
      </c>
      <c r="F480">
        <v>1</v>
      </c>
      <c r="G480">
        <v>1</v>
      </c>
      <c r="H480">
        <v>3</v>
      </c>
      <c r="I480" t="s">
        <v>749</v>
      </c>
      <c r="J480" t="s">
        <v>750</v>
      </c>
      <c r="K480" t="s">
        <v>751</v>
      </c>
      <c r="L480">
        <v>1348</v>
      </c>
      <c r="N480">
        <v>1009</v>
      </c>
      <c r="O480" t="s">
        <v>28</v>
      </c>
      <c r="P480" t="s">
        <v>28</v>
      </c>
      <c r="Q480">
        <v>1000</v>
      </c>
      <c r="X480">
        <v>2.9000000000000001E-2</v>
      </c>
      <c r="Y480">
        <v>2898.5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3</v>
      </c>
      <c r="AG480">
        <v>2.9000000000000001E-2</v>
      </c>
      <c r="AH480">
        <v>2</v>
      </c>
      <c r="AI480">
        <v>36144658</v>
      </c>
      <c r="AJ480">
        <v>485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>
      <c r="A481">
        <f>ROW(Source!A857)</f>
        <v>857</v>
      </c>
      <c r="B481">
        <v>36144659</v>
      </c>
      <c r="C481">
        <v>36144652</v>
      </c>
      <c r="D481">
        <v>29107800</v>
      </c>
      <c r="E481">
        <v>1</v>
      </c>
      <c r="F481">
        <v>1</v>
      </c>
      <c r="G481">
        <v>1</v>
      </c>
      <c r="H481">
        <v>3</v>
      </c>
      <c r="I481" t="s">
        <v>620</v>
      </c>
      <c r="J481" t="s">
        <v>621</v>
      </c>
      <c r="K481" t="s">
        <v>622</v>
      </c>
      <c r="L481">
        <v>1346</v>
      </c>
      <c r="N481">
        <v>1009</v>
      </c>
      <c r="O481" t="s">
        <v>191</v>
      </c>
      <c r="P481" t="s">
        <v>191</v>
      </c>
      <c r="Q481">
        <v>1</v>
      </c>
      <c r="X481">
        <v>0.15</v>
      </c>
      <c r="Y481">
        <v>1.81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0.15</v>
      </c>
      <c r="AH481">
        <v>2</v>
      </c>
      <c r="AI481">
        <v>36144659</v>
      </c>
      <c r="AJ481">
        <v>486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>
      <c r="A482">
        <f>ROW(Source!A858)</f>
        <v>858</v>
      </c>
      <c r="B482">
        <v>36314839</v>
      </c>
      <c r="C482">
        <v>33621970</v>
      </c>
      <c r="D482">
        <v>18406785</v>
      </c>
      <c r="E482">
        <v>1</v>
      </c>
      <c r="F482">
        <v>1</v>
      </c>
      <c r="G482">
        <v>1</v>
      </c>
      <c r="H482">
        <v>1</v>
      </c>
      <c r="I482" t="s">
        <v>586</v>
      </c>
      <c r="J482" t="s">
        <v>3</v>
      </c>
      <c r="K482" t="s">
        <v>587</v>
      </c>
      <c r="L482">
        <v>1369</v>
      </c>
      <c r="N482">
        <v>1013</v>
      </c>
      <c r="O482" t="s">
        <v>579</v>
      </c>
      <c r="P482" t="s">
        <v>579</v>
      </c>
      <c r="Q482">
        <v>1</v>
      </c>
      <c r="X482">
        <v>32.729999999999997</v>
      </c>
      <c r="Y482">
        <v>0</v>
      </c>
      <c r="Z482">
        <v>0</v>
      </c>
      <c r="AA482">
        <v>0</v>
      </c>
      <c r="AB482">
        <v>251.89</v>
      </c>
      <c r="AC482">
        <v>0</v>
      </c>
      <c r="AD482">
        <v>1</v>
      </c>
      <c r="AE482">
        <v>1</v>
      </c>
      <c r="AF482" t="s">
        <v>168</v>
      </c>
      <c r="AG482">
        <v>37.639499999999991</v>
      </c>
      <c r="AH482">
        <v>2</v>
      </c>
      <c r="AI482">
        <v>36314839</v>
      </c>
      <c r="AJ482">
        <v>487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>
        <f>ROW(Source!A858)</f>
        <v>858</v>
      </c>
      <c r="B483">
        <v>36314840</v>
      </c>
      <c r="C483">
        <v>33621970</v>
      </c>
      <c r="D483">
        <v>121548</v>
      </c>
      <c r="E483">
        <v>1</v>
      </c>
      <c r="F483">
        <v>1</v>
      </c>
      <c r="G483">
        <v>1</v>
      </c>
      <c r="H483">
        <v>1</v>
      </c>
      <c r="I483" t="s">
        <v>30</v>
      </c>
      <c r="J483" t="s">
        <v>3</v>
      </c>
      <c r="K483" t="s">
        <v>580</v>
      </c>
      <c r="L483">
        <v>608254</v>
      </c>
      <c r="N483">
        <v>1013</v>
      </c>
      <c r="O483" t="s">
        <v>581</v>
      </c>
      <c r="P483" t="s">
        <v>581</v>
      </c>
      <c r="Q483">
        <v>1</v>
      </c>
      <c r="X483">
        <v>0.01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2</v>
      </c>
      <c r="AF483" t="s">
        <v>167</v>
      </c>
      <c r="AG483">
        <v>1.2500000000000001E-2</v>
      </c>
      <c r="AH483">
        <v>2</v>
      </c>
      <c r="AI483">
        <v>36314840</v>
      </c>
      <c r="AJ483">
        <v>488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>
        <f>ROW(Source!A858)</f>
        <v>858</v>
      </c>
      <c r="B484">
        <v>36314841</v>
      </c>
      <c r="C484">
        <v>33621970</v>
      </c>
      <c r="D484">
        <v>29172554</v>
      </c>
      <c r="E484">
        <v>1</v>
      </c>
      <c r="F484">
        <v>1</v>
      </c>
      <c r="G484">
        <v>1</v>
      </c>
      <c r="H484">
        <v>2</v>
      </c>
      <c r="I484" t="s">
        <v>752</v>
      </c>
      <c r="J484" t="s">
        <v>753</v>
      </c>
      <c r="K484" t="s">
        <v>754</v>
      </c>
      <c r="L484">
        <v>1368</v>
      </c>
      <c r="N484">
        <v>1011</v>
      </c>
      <c r="O484" t="s">
        <v>585</v>
      </c>
      <c r="P484" t="s">
        <v>585</v>
      </c>
      <c r="Q484">
        <v>1</v>
      </c>
      <c r="X484">
        <v>0.01</v>
      </c>
      <c r="Y484">
        <v>0</v>
      </c>
      <c r="Z484">
        <v>27.66</v>
      </c>
      <c r="AA484">
        <v>11.6</v>
      </c>
      <c r="AB484">
        <v>0</v>
      </c>
      <c r="AC484">
        <v>0</v>
      </c>
      <c r="AD484">
        <v>1</v>
      </c>
      <c r="AE484">
        <v>0</v>
      </c>
      <c r="AF484" t="s">
        <v>167</v>
      </c>
      <c r="AG484">
        <v>1.2500000000000001E-2</v>
      </c>
      <c r="AH484">
        <v>2</v>
      </c>
      <c r="AI484">
        <v>36314841</v>
      </c>
      <c r="AJ484">
        <v>489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>
      <c r="A485">
        <f>ROW(Source!A858)</f>
        <v>858</v>
      </c>
      <c r="B485">
        <v>36314842</v>
      </c>
      <c r="C485">
        <v>33621970</v>
      </c>
      <c r="D485">
        <v>29174913</v>
      </c>
      <c r="E485">
        <v>1</v>
      </c>
      <c r="F485">
        <v>1</v>
      </c>
      <c r="G485">
        <v>1</v>
      </c>
      <c r="H485">
        <v>2</v>
      </c>
      <c r="I485" t="s">
        <v>606</v>
      </c>
      <c r="J485" t="s">
        <v>729</v>
      </c>
      <c r="K485" t="s">
        <v>608</v>
      </c>
      <c r="L485">
        <v>1368</v>
      </c>
      <c r="N485">
        <v>1011</v>
      </c>
      <c r="O485" t="s">
        <v>585</v>
      </c>
      <c r="P485" t="s">
        <v>585</v>
      </c>
      <c r="Q485">
        <v>1</v>
      </c>
      <c r="X485">
        <v>0.1</v>
      </c>
      <c r="Y485">
        <v>0</v>
      </c>
      <c r="Z485">
        <v>87.17</v>
      </c>
      <c r="AA485">
        <v>11.6</v>
      </c>
      <c r="AB485">
        <v>0</v>
      </c>
      <c r="AC485">
        <v>0</v>
      </c>
      <c r="AD485">
        <v>1</v>
      </c>
      <c r="AE485">
        <v>0</v>
      </c>
      <c r="AF485" t="s">
        <v>167</v>
      </c>
      <c r="AG485">
        <v>0.125</v>
      </c>
      <c r="AH485">
        <v>2</v>
      </c>
      <c r="AI485">
        <v>36314842</v>
      </c>
      <c r="AJ485">
        <v>490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>
      <c r="A486">
        <f>ROW(Source!A858)</f>
        <v>858</v>
      </c>
      <c r="B486">
        <v>36314843</v>
      </c>
      <c r="C486">
        <v>33621970</v>
      </c>
      <c r="D486">
        <v>29107779</v>
      </c>
      <c r="E486">
        <v>1</v>
      </c>
      <c r="F486">
        <v>1</v>
      </c>
      <c r="G486">
        <v>1</v>
      </c>
      <c r="H486">
        <v>3</v>
      </c>
      <c r="I486" t="s">
        <v>746</v>
      </c>
      <c r="J486" t="s">
        <v>755</v>
      </c>
      <c r="K486" t="s">
        <v>748</v>
      </c>
      <c r="L486">
        <v>1327</v>
      </c>
      <c r="N486">
        <v>1005</v>
      </c>
      <c r="O486" t="s">
        <v>184</v>
      </c>
      <c r="P486" t="s">
        <v>184</v>
      </c>
      <c r="Q486">
        <v>1</v>
      </c>
      <c r="X486">
        <v>0.84</v>
      </c>
      <c r="Y486">
        <v>72.31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0</v>
      </c>
      <c r="AF486" t="s">
        <v>3</v>
      </c>
      <c r="AG486">
        <v>0.84</v>
      </c>
      <c r="AH486">
        <v>2</v>
      </c>
      <c r="AI486">
        <v>36314843</v>
      </c>
      <c r="AJ486">
        <v>491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>
      <c r="A487">
        <f>ROW(Source!A858)</f>
        <v>858</v>
      </c>
      <c r="B487">
        <v>36314844</v>
      </c>
      <c r="C487">
        <v>33621970</v>
      </c>
      <c r="D487">
        <v>29107800</v>
      </c>
      <c r="E487">
        <v>1</v>
      </c>
      <c r="F487">
        <v>1</v>
      </c>
      <c r="G487">
        <v>1</v>
      </c>
      <c r="H487">
        <v>3</v>
      </c>
      <c r="I487" t="s">
        <v>620</v>
      </c>
      <c r="J487" t="s">
        <v>756</v>
      </c>
      <c r="K487" t="s">
        <v>622</v>
      </c>
      <c r="L487">
        <v>1346</v>
      </c>
      <c r="N487">
        <v>1009</v>
      </c>
      <c r="O487" t="s">
        <v>191</v>
      </c>
      <c r="P487" t="s">
        <v>191</v>
      </c>
      <c r="Q487">
        <v>1</v>
      </c>
      <c r="X487">
        <v>0.31</v>
      </c>
      <c r="Y487">
        <v>1.81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0.31</v>
      </c>
      <c r="AH487">
        <v>2</v>
      </c>
      <c r="AI487">
        <v>36314844</v>
      </c>
      <c r="AJ487">
        <v>492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>
      <c r="A488">
        <f>ROW(Source!A858)</f>
        <v>858</v>
      </c>
      <c r="B488">
        <v>36314845</v>
      </c>
      <c r="C488">
        <v>33621970</v>
      </c>
      <c r="D488">
        <v>29110233</v>
      </c>
      <c r="E488">
        <v>1</v>
      </c>
      <c r="F488">
        <v>1</v>
      </c>
      <c r="G488">
        <v>1</v>
      </c>
      <c r="H488">
        <v>3</v>
      </c>
      <c r="I488" t="s">
        <v>757</v>
      </c>
      <c r="J488" t="s">
        <v>758</v>
      </c>
      <c r="K488" t="s">
        <v>759</v>
      </c>
      <c r="L488">
        <v>1348</v>
      </c>
      <c r="N488">
        <v>1009</v>
      </c>
      <c r="O488" t="s">
        <v>28</v>
      </c>
      <c r="P488" t="s">
        <v>28</v>
      </c>
      <c r="Q488">
        <v>1000</v>
      </c>
      <c r="X488">
        <v>0.03</v>
      </c>
      <c r="Y488">
        <v>4615.9399999999996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3</v>
      </c>
      <c r="AG488">
        <v>0.03</v>
      </c>
      <c r="AH488">
        <v>2</v>
      </c>
      <c r="AI488">
        <v>36314845</v>
      </c>
      <c r="AJ488">
        <v>493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>
        <f>ROW(Source!A858)</f>
        <v>858</v>
      </c>
      <c r="B489">
        <v>36314846</v>
      </c>
      <c r="C489">
        <v>33621970</v>
      </c>
      <c r="D489">
        <v>29109784</v>
      </c>
      <c r="E489">
        <v>1</v>
      </c>
      <c r="F489">
        <v>1</v>
      </c>
      <c r="G489">
        <v>1</v>
      </c>
      <c r="H489">
        <v>3</v>
      </c>
      <c r="I489" t="s">
        <v>760</v>
      </c>
      <c r="J489" t="s">
        <v>761</v>
      </c>
      <c r="K489" t="s">
        <v>762</v>
      </c>
      <c r="L489">
        <v>1348</v>
      </c>
      <c r="N489">
        <v>1009</v>
      </c>
      <c r="O489" t="s">
        <v>28</v>
      </c>
      <c r="P489" t="s">
        <v>28</v>
      </c>
      <c r="Q489">
        <v>1000</v>
      </c>
      <c r="X489">
        <v>5.0000000000000001E-3</v>
      </c>
      <c r="Y489">
        <v>11927.49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 t="s">
        <v>3</v>
      </c>
      <c r="AG489">
        <v>5.0000000000000001E-3</v>
      </c>
      <c r="AH489">
        <v>2</v>
      </c>
      <c r="AI489">
        <v>36314846</v>
      </c>
      <c r="AJ489">
        <v>494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>
        <f>ROW(Source!A858)</f>
        <v>858</v>
      </c>
      <c r="B490">
        <v>36314847</v>
      </c>
      <c r="C490">
        <v>33621970</v>
      </c>
      <c r="D490">
        <v>29109298</v>
      </c>
      <c r="E490">
        <v>1</v>
      </c>
      <c r="F490">
        <v>1</v>
      </c>
      <c r="G490">
        <v>1</v>
      </c>
      <c r="H490">
        <v>3</v>
      </c>
      <c r="I490" t="s">
        <v>500</v>
      </c>
      <c r="J490" t="s">
        <v>763</v>
      </c>
      <c r="K490" t="s">
        <v>501</v>
      </c>
      <c r="L490">
        <v>1346</v>
      </c>
      <c r="N490">
        <v>1009</v>
      </c>
      <c r="O490" t="s">
        <v>191</v>
      </c>
      <c r="P490" t="s">
        <v>191</v>
      </c>
      <c r="Q490">
        <v>1</v>
      </c>
      <c r="X490">
        <v>20</v>
      </c>
      <c r="Y490">
        <v>15.26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0</v>
      </c>
      <c r="AF490" t="s">
        <v>3</v>
      </c>
      <c r="AG490">
        <v>20</v>
      </c>
      <c r="AH490">
        <v>2</v>
      </c>
      <c r="AI490">
        <v>36314847</v>
      </c>
      <c r="AJ490">
        <v>495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>
      <c r="A491">
        <f>ROW(Source!A859)</f>
        <v>859</v>
      </c>
      <c r="B491">
        <v>33639868</v>
      </c>
      <c r="C491">
        <v>33639861</v>
      </c>
      <c r="D491">
        <v>18407546</v>
      </c>
      <c r="E491">
        <v>1</v>
      </c>
      <c r="F491">
        <v>1</v>
      </c>
      <c r="G491">
        <v>1</v>
      </c>
      <c r="H491">
        <v>1</v>
      </c>
      <c r="I491" t="s">
        <v>764</v>
      </c>
      <c r="J491" t="s">
        <v>3</v>
      </c>
      <c r="K491" t="s">
        <v>765</v>
      </c>
      <c r="L491">
        <v>1369</v>
      </c>
      <c r="N491">
        <v>1013</v>
      </c>
      <c r="O491" t="s">
        <v>579</v>
      </c>
      <c r="P491" t="s">
        <v>579</v>
      </c>
      <c r="Q491">
        <v>1</v>
      </c>
      <c r="X491">
        <v>102.46</v>
      </c>
      <c r="Y491">
        <v>0</v>
      </c>
      <c r="Z491">
        <v>0</v>
      </c>
      <c r="AA491">
        <v>0</v>
      </c>
      <c r="AB491">
        <v>267.25</v>
      </c>
      <c r="AC491">
        <v>0</v>
      </c>
      <c r="AD491">
        <v>1</v>
      </c>
      <c r="AE491">
        <v>1</v>
      </c>
      <c r="AF491" t="s">
        <v>3</v>
      </c>
      <c r="AG491">
        <v>102.46</v>
      </c>
      <c r="AH491">
        <v>2</v>
      </c>
      <c r="AI491">
        <v>33639862</v>
      </c>
      <c r="AJ491">
        <v>496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>
        <f>ROW(Source!A859)</f>
        <v>859</v>
      </c>
      <c r="B492">
        <v>33639869</v>
      </c>
      <c r="C492">
        <v>33639861</v>
      </c>
      <c r="D492">
        <v>121548</v>
      </c>
      <c r="E492">
        <v>1</v>
      </c>
      <c r="F492">
        <v>1</v>
      </c>
      <c r="G492">
        <v>1</v>
      </c>
      <c r="H492">
        <v>1</v>
      </c>
      <c r="I492" t="s">
        <v>30</v>
      </c>
      <c r="J492" t="s">
        <v>3</v>
      </c>
      <c r="K492" t="s">
        <v>580</v>
      </c>
      <c r="L492">
        <v>608254</v>
      </c>
      <c r="N492">
        <v>1013</v>
      </c>
      <c r="O492" t="s">
        <v>581</v>
      </c>
      <c r="P492" t="s">
        <v>581</v>
      </c>
      <c r="Q492">
        <v>1</v>
      </c>
      <c r="X492">
        <v>0.76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2</v>
      </c>
      <c r="AF492" t="s">
        <v>3</v>
      </c>
      <c r="AG492">
        <v>0.76</v>
      </c>
      <c r="AH492">
        <v>2</v>
      </c>
      <c r="AI492">
        <v>33639863</v>
      </c>
      <c r="AJ492">
        <v>497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>
        <f>ROW(Source!A859)</f>
        <v>859</v>
      </c>
      <c r="B493">
        <v>33639870</v>
      </c>
      <c r="C493">
        <v>33639861</v>
      </c>
      <c r="D493">
        <v>29172556</v>
      </c>
      <c r="E493">
        <v>1</v>
      </c>
      <c r="F493">
        <v>1</v>
      </c>
      <c r="G493">
        <v>1</v>
      </c>
      <c r="H493">
        <v>2</v>
      </c>
      <c r="I493" t="s">
        <v>582</v>
      </c>
      <c r="J493" t="s">
        <v>583</v>
      </c>
      <c r="K493" t="s">
        <v>584</v>
      </c>
      <c r="L493">
        <v>1368</v>
      </c>
      <c r="N493">
        <v>1011</v>
      </c>
      <c r="O493" t="s">
        <v>585</v>
      </c>
      <c r="P493" t="s">
        <v>585</v>
      </c>
      <c r="Q493">
        <v>1</v>
      </c>
      <c r="X493">
        <v>0.76</v>
      </c>
      <c r="Y493">
        <v>0</v>
      </c>
      <c r="Z493">
        <v>31.26</v>
      </c>
      <c r="AA493">
        <v>13.5</v>
      </c>
      <c r="AB493">
        <v>0</v>
      </c>
      <c r="AC493">
        <v>0</v>
      </c>
      <c r="AD493">
        <v>1</v>
      </c>
      <c r="AE493">
        <v>0</v>
      </c>
      <c r="AF493" t="s">
        <v>3</v>
      </c>
      <c r="AG493">
        <v>0.76</v>
      </c>
      <c r="AH493">
        <v>2</v>
      </c>
      <c r="AI493">
        <v>33639864</v>
      </c>
      <c r="AJ493">
        <v>498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>
      <c r="A494">
        <f>ROW(Source!A859)</f>
        <v>859</v>
      </c>
      <c r="B494">
        <v>33639871</v>
      </c>
      <c r="C494">
        <v>33639861</v>
      </c>
      <c r="D494">
        <v>29174500</v>
      </c>
      <c r="E494">
        <v>1</v>
      </c>
      <c r="F494">
        <v>1</v>
      </c>
      <c r="G494">
        <v>1</v>
      </c>
      <c r="H494">
        <v>2</v>
      </c>
      <c r="I494" t="s">
        <v>766</v>
      </c>
      <c r="J494" t="s">
        <v>767</v>
      </c>
      <c r="K494" t="s">
        <v>768</v>
      </c>
      <c r="L494">
        <v>1368</v>
      </c>
      <c r="N494">
        <v>1011</v>
      </c>
      <c r="O494" t="s">
        <v>585</v>
      </c>
      <c r="P494" t="s">
        <v>585</v>
      </c>
      <c r="Q494">
        <v>1</v>
      </c>
      <c r="X494">
        <v>5.35</v>
      </c>
      <c r="Y494">
        <v>0</v>
      </c>
      <c r="Z494">
        <v>1.95</v>
      </c>
      <c r="AA494">
        <v>0</v>
      </c>
      <c r="AB494">
        <v>0</v>
      </c>
      <c r="AC494">
        <v>0</v>
      </c>
      <c r="AD494">
        <v>1</v>
      </c>
      <c r="AE494">
        <v>0</v>
      </c>
      <c r="AF494" t="s">
        <v>3</v>
      </c>
      <c r="AG494">
        <v>5.35</v>
      </c>
      <c r="AH494">
        <v>2</v>
      </c>
      <c r="AI494">
        <v>33639865</v>
      </c>
      <c r="AJ494">
        <v>499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>
      <c r="A495">
        <f>ROW(Source!A859)</f>
        <v>859</v>
      </c>
      <c r="B495">
        <v>33639872</v>
      </c>
      <c r="C495">
        <v>33639861</v>
      </c>
      <c r="D495">
        <v>29174913</v>
      </c>
      <c r="E495">
        <v>1</v>
      </c>
      <c r="F495">
        <v>1</v>
      </c>
      <c r="G495">
        <v>1</v>
      </c>
      <c r="H495">
        <v>2</v>
      </c>
      <c r="I495" t="s">
        <v>606</v>
      </c>
      <c r="J495" t="s">
        <v>607</v>
      </c>
      <c r="K495" t="s">
        <v>608</v>
      </c>
      <c r="L495">
        <v>1368</v>
      </c>
      <c r="N495">
        <v>1011</v>
      </c>
      <c r="O495" t="s">
        <v>585</v>
      </c>
      <c r="P495" t="s">
        <v>585</v>
      </c>
      <c r="Q495">
        <v>1</v>
      </c>
      <c r="X495">
        <v>4.58</v>
      </c>
      <c r="Y495">
        <v>0</v>
      </c>
      <c r="Z495">
        <v>87.17</v>
      </c>
      <c r="AA495">
        <v>11.6</v>
      </c>
      <c r="AB495">
        <v>0</v>
      </c>
      <c r="AC495">
        <v>0</v>
      </c>
      <c r="AD495">
        <v>1</v>
      </c>
      <c r="AE495">
        <v>0</v>
      </c>
      <c r="AF495" t="s">
        <v>3</v>
      </c>
      <c r="AG495">
        <v>4.58</v>
      </c>
      <c r="AH495">
        <v>2</v>
      </c>
      <c r="AI495">
        <v>33639866</v>
      </c>
      <c r="AJ495">
        <v>500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>
      <c r="A496">
        <f>ROW(Source!A859)</f>
        <v>859</v>
      </c>
      <c r="B496">
        <v>33639873</v>
      </c>
      <c r="C496">
        <v>33639861</v>
      </c>
      <c r="D496">
        <v>29109671</v>
      </c>
      <c r="E496">
        <v>1</v>
      </c>
      <c r="F496">
        <v>1</v>
      </c>
      <c r="G496">
        <v>1</v>
      </c>
      <c r="H496">
        <v>3</v>
      </c>
      <c r="I496" t="s">
        <v>436</v>
      </c>
      <c r="J496" t="s">
        <v>438</v>
      </c>
      <c r="K496" t="s">
        <v>437</v>
      </c>
      <c r="L496">
        <v>1327</v>
      </c>
      <c r="N496">
        <v>1005</v>
      </c>
      <c r="O496" t="s">
        <v>184</v>
      </c>
      <c r="P496" t="s">
        <v>184</v>
      </c>
      <c r="Q496">
        <v>1</v>
      </c>
      <c r="X496">
        <v>103</v>
      </c>
      <c r="Y496">
        <v>51.95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0</v>
      </c>
      <c r="AF496" t="s">
        <v>3</v>
      </c>
      <c r="AG496">
        <v>103</v>
      </c>
      <c r="AH496">
        <v>2</v>
      </c>
      <c r="AI496">
        <v>33639867</v>
      </c>
      <c r="AJ496">
        <v>501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>
      <c r="A497">
        <f>ROW(Source!A860)</f>
        <v>860</v>
      </c>
      <c r="B497">
        <v>35799783</v>
      </c>
      <c r="C497">
        <v>35799782</v>
      </c>
      <c r="D497">
        <v>29364679</v>
      </c>
      <c r="E497">
        <v>1</v>
      </c>
      <c r="F497">
        <v>1</v>
      </c>
      <c r="G497">
        <v>1</v>
      </c>
      <c r="H497">
        <v>1</v>
      </c>
      <c r="I497" t="s">
        <v>705</v>
      </c>
      <c r="J497" t="s">
        <v>3</v>
      </c>
      <c r="K497" t="s">
        <v>706</v>
      </c>
      <c r="L497">
        <v>1369</v>
      </c>
      <c r="N497">
        <v>1013</v>
      </c>
      <c r="O497" t="s">
        <v>579</v>
      </c>
      <c r="P497" t="s">
        <v>579</v>
      </c>
      <c r="Q497">
        <v>1</v>
      </c>
      <c r="X497">
        <v>94.4</v>
      </c>
      <c r="Y497">
        <v>0</v>
      </c>
      <c r="Z497">
        <v>0</v>
      </c>
      <c r="AA497">
        <v>0</v>
      </c>
      <c r="AB497">
        <v>282.02999999999997</v>
      </c>
      <c r="AC497">
        <v>0</v>
      </c>
      <c r="AD497">
        <v>1</v>
      </c>
      <c r="AE497">
        <v>1</v>
      </c>
      <c r="AF497" t="s">
        <v>3</v>
      </c>
      <c r="AG497">
        <v>94.4</v>
      </c>
      <c r="AH497">
        <v>2</v>
      </c>
      <c r="AI497">
        <v>35799783</v>
      </c>
      <c r="AJ497">
        <v>502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>
      <c r="A498">
        <f>ROW(Source!A860)</f>
        <v>860</v>
      </c>
      <c r="B498">
        <v>35799784</v>
      </c>
      <c r="C498">
        <v>35799782</v>
      </c>
      <c r="D498">
        <v>121548</v>
      </c>
      <c r="E498">
        <v>1</v>
      </c>
      <c r="F498">
        <v>1</v>
      </c>
      <c r="G498">
        <v>1</v>
      </c>
      <c r="H498">
        <v>1</v>
      </c>
      <c r="I498" t="s">
        <v>30</v>
      </c>
      <c r="J498" t="s">
        <v>3</v>
      </c>
      <c r="K498" t="s">
        <v>580</v>
      </c>
      <c r="L498">
        <v>608254</v>
      </c>
      <c r="N498">
        <v>1013</v>
      </c>
      <c r="O498" t="s">
        <v>581</v>
      </c>
      <c r="P498" t="s">
        <v>581</v>
      </c>
      <c r="Q498">
        <v>1</v>
      </c>
      <c r="X498">
        <v>0.2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2</v>
      </c>
      <c r="AF498" t="s">
        <v>3</v>
      </c>
      <c r="AG498">
        <v>0.2</v>
      </c>
      <c r="AH498">
        <v>2</v>
      </c>
      <c r="AI498">
        <v>35799784</v>
      </c>
      <c r="AJ498">
        <v>503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>
      <c r="A499">
        <f>ROW(Source!A860)</f>
        <v>860</v>
      </c>
      <c r="B499">
        <v>35799785</v>
      </c>
      <c r="C499">
        <v>35799782</v>
      </c>
      <c r="D499">
        <v>29172362</v>
      </c>
      <c r="E499">
        <v>1</v>
      </c>
      <c r="F499">
        <v>1</v>
      </c>
      <c r="G499">
        <v>1</v>
      </c>
      <c r="H499">
        <v>2</v>
      </c>
      <c r="I499" t="s">
        <v>707</v>
      </c>
      <c r="J499" t="s">
        <v>708</v>
      </c>
      <c r="K499" t="s">
        <v>709</v>
      </c>
      <c r="L499">
        <v>1368</v>
      </c>
      <c r="N499">
        <v>1011</v>
      </c>
      <c r="O499" t="s">
        <v>585</v>
      </c>
      <c r="P499" t="s">
        <v>585</v>
      </c>
      <c r="Q499">
        <v>1</v>
      </c>
      <c r="X499">
        <v>0.2</v>
      </c>
      <c r="Y499">
        <v>0</v>
      </c>
      <c r="Z499">
        <v>134.65</v>
      </c>
      <c r="AA499">
        <v>13.5</v>
      </c>
      <c r="AB499">
        <v>0</v>
      </c>
      <c r="AC499">
        <v>0</v>
      </c>
      <c r="AD499">
        <v>1</v>
      </c>
      <c r="AE499">
        <v>0</v>
      </c>
      <c r="AF499" t="s">
        <v>3</v>
      </c>
      <c r="AG499">
        <v>0.2</v>
      </c>
      <c r="AH499">
        <v>2</v>
      </c>
      <c r="AI499">
        <v>35799785</v>
      </c>
      <c r="AJ499">
        <v>504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>
      <c r="A500">
        <f>ROW(Source!A860)</f>
        <v>860</v>
      </c>
      <c r="B500">
        <v>35799786</v>
      </c>
      <c r="C500">
        <v>35799782</v>
      </c>
      <c r="D500">
        <v>29174913</v>
      </c>
      <c r="E500">
        <v>1</v>
      </c>
      <c r="F500">
        <v>1</v>
      </c>
      <c r="G500">
        <v>1</v>
      </c>
      <c r="H500">
        <v>2</v>
      </c>
      <c r="I500" t="s">
        <v>606</v>
      </c>
      <c r="J500" t="s">
        <v>607</v>
      </c>
      <c r="K500" t="s">
        <v>608</v>
      </c>
      <c r="L500">
        <v>1368</v>
      </c>
      <c r="N500">
        <v>1011</v>
      </c>
      <c r="O500" t="s">
        <v>585</v>
      </c>
      <c r="P500" t="s">
        <v>585</v>
      </c>
      <c r="Q500">
        <v>1</v>
      </c>
      <c r="X500">
        <v>0.2</v>
      </c>
      <c r="Y500">
        <v>0</v>
      </c>
      <c r="Z500">
        <v>87.17</v>
      </c>
      <c r="AA500">
        <v>11.6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0.2</v>
      </c>
      <c r="AH500">
        <v>2</v>
      </c>
      <c r="AI500">
        <v>35799786</v>
      </c>
      <c r="AJ500">
        <v>505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>
      <c r="A501">
        <f>ROW(Source!A860)</f>
        <v>860</v>
      </c>
      <c r="B501">
        <v>35799787</v>
      </c>
      <c r="C501">
        <v>35799782</v>
      </c>
      <c r="D501">
        <v>29164111</v>
      </c>
      <c r="E501">
        <v>1</v>
      </c>
      <c r="F501">
        <v>1</v>
      </c>
      <c r="G501">
        <v>1</v>
      </c>
      <c r="H501">
        <v>3</v>
      </c>
      <c r="I501" t="s">
        <v>769</v>
      </c>
      <c r="J501" t="s">
        <v>770</v>
      </c>
      <c r="K501" t="s">
        <v>771</v>
      </c>
      <c r="L501">
        <v>1355</v>
      </c>
      <c r="N501">
        <v>1010</v>
      </c>
      <c r="O501" t="s">
        <v>144</v>
      </c>
      <c r="P501" t="s">
        <v>144</v>
      </c>
      <c r="Q501">
        <v>100</v>
      </c>
      <c r="X501">
        <v>1.02</v>
      </c>
      <c r="Y501">
        <v>100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1.02</v>
      </c>
      <c r="AH501">
        <v>2</v>
      </c>
      <c r="AI501">
        <v>35799787</v>
      </c>
      <c r="AJ501">
        <v>506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>
      <c r="A502">
        <f>ROW(Source!A860)</f>
        <v>860</v>
      </c>
      <c r="B502">
        <v>35799788</v>
      </c>
      <c r="C502">
        <v>35799782</v>
      </c>
      <c r="D502">
        <v>29171808</v>
      </c>
      <c r="E502">
        <v>1</v>
      </c>
      <c r="F502">
        <v>1</v>
      </c>
      <c r="G502">
        <v>1</v>
      </c>
      <c r="H502">
        <v>3</v>
      </c>
      <c r="I502" t="s">
        <v>722</v>
      </c>
      <c r="J502" t="s">
        <v>723</v>
      </c>
      <c r="K502" t="s">
        <v>724</v>
      </c>
      <c r="L502">
        <v>1374</v>
      </c>
      <c r="N502">
        <v>1013</v>
      </c>
      <c r="O502" t="s">
        <v>725</v>
      </c>
      <c r="P502" t="s">
        <v>725</v>
      </c>
      <c r="Q502">
        <v>1</v>
      </c>
      <c r="X502">
        <v>18.73</v>
      </c>
      <c r="Y502">
        <v>1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3</v>
      </c>
      <c r="AG502">
        <v>18.73</v>
      </c>
      <c r="AH502">
        <v>2</v>
      </c>
      <c r="AI502">
        <v>35799788</v>
      </c>
      <c r="AJ502">
        <v>508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>
      <c r="A503">
        <f>ROW(Source!A927)</f>
        <v>927</v>
      </c>
      <c r="B503">
        <v>36172358</v>
      </c>
      <c r="C503">
        <v>36172357</v>
      </c>
      <c r="D503">
        <v>18406804</v>
      </c>
      <c r="E503">
        <v>1</v>
      </c>
      <c r="F503">
        <v>1</v>
      </c>
      <c r="G503">
        <v>1</v>
      </c>
      <c r="H503">
        <v>1</v>
      </c>
      <c r="I503" t="s">
        <v>577</v>
      </c>
      <c r="J503" t="s">
        <v>3</v>
      </c>
      <c r="K503" t="s">
        <v>578</v>
      </c>
      <c r="L503">
        <v>1369</v>
      </c>
      <c r="N503">
        <v>1013</v>
      </c>
      <c r="O503" t="s">
        <v>579</v>
      </c>
      <c r="P503" t="s">
        <v>579</v>
      </c>
      <c r="Q503">
        <v>1</v>
      </c>
      <c r="X503">
        <v>7.67</v>
      </c>
      <c r="Y503">
        <v>0</v>
      </c>
      <c r="Z503">
        <v>0</v>
      </c>
      <c r="AA503">
        <v>0</v>
      </c>
      <c r="AB503">
        <v>221.76</v>
      </c>
      <c r="AC503">
        <v>0</v>
      </c>
      <c r="AD503">
        <v>1</v>
      </c>
      <c r="AE503">
        <v>1</v>
      </c>
      <c r="AF503" t="s">
        <v>3</v>
      </c>
      <c r="AG503">
        <v>7.67</v>
      </c>
      <c r="AH503">
        <v>2</v>
      </c>
      <c r="AI503">
        <v>36172358</v>
      </c>
      <c r="AJ503">
        <v>509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>
      <c r="A504">
        <f>ROW(Source!A927)</f>
        <v>927</v>
      </c>
      <c r="B504">
        <v>36172359</v>
      </c>
      <c r="C504">
        <v>36172357</v>
      </c>
      <c r="D504">
        <v>29164349</v>
      </c>
      <c r="E504">
        <v>1</v>
      </c>
      <c r="F504">
        <v>1</v>
      </c>
      <c r="G504">
        <v>1</v>
      </c>
      <c r="H504">
        <v>3</v>
      </c>
      <c r="I504" t="s">
        <v>26</v>
      </c>
      <c r="J504" t="s">
        <v>29</v>
      </c>
      <c r="K504" t="s">
        <v>27</v>
      </c>
      <c r="L504">
        <v>1348</v>
      </c>
      <c r="N504">
        <v>1009</v>
      </c>
      <c r="O504" t="s">
        <v>28</v>
      </c>
      <c r="P504" t="s">
        <v>28</v>
      </c>
      <c r="Q504">
        <v>1000</v>
      </c>
      <c r="X504">
        <v>0.7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s">
        <v>3</v>
      </c>
      <c r="AG504">
        <v>0.7</v>
      </c>
      <c r="AH504">
        <v>2</v>
      </c>
      <c r="AI504">
        <v>36172359</v>
      </c>
      <c r="AJ504">
        <v>510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>
      <c r="A505">
        <f>ROW(Source!A929)</f>
        <v>929</v>
      </c>
      <c r="B505">
        <v>36314849</v>
      </c>
      <c r="C505">
        <v>36314848</v>
      </c>
      <c r="D505">
        <v>18406804</v>
      </c>
      <c r="E505">
        <v>1</v>
      </c>
      <c r="F505">
        <v>1</v>
      </c>
      <c r="G505">
        <v>1</v>
      </c>
      <c r="H505">
        <v>1</v>
      </c>
      <c r="I505" t="s">
        <v>577</v>
      </c>
      <c r="J505" t="s">
        <v>3</v>
      </c>
      <c r="K505" t="s">
        <v>578</v>
      </c>
      <c r="L505">
        <v>1369</v>
      </c>
      <c r="N505">
        <v>1013</v>
      </c>
      <c r="O505" t="s">
        <v>579</v>
      </c>
      <c r="P505" t="s">
        <v>579</v>
      </c>
      <c r="Q505">
        <v>1</v>
      </c>
      <c r="X505">
        <v>30.53</v>
      </c>
      <c r="Y505">
        <v>0</v>
      </c>
      <c r="Z505">
        <v>0</v>
      </c>
      <c r="AA505">
        <v>0</v>
      </c>
      <c r="AB505">
        <v>221.76</v>
      </c>
      <c r="AC505">
        <v>0</v>
      </c>
      <c r="AD505">
        <v>1</v>
      </c>
      <c r="AE505">
        <v>1</v>
      </c>
      <c r="AF505" t="s">
        <v>3</v>
      </c>
      <c r="AG505">
        <v>30.53</v>
      </c>
      <c r="AH505">
        <v>2</v>
      </c>
      <c r="AI505">
        <v>36314849</v>
      </c>
      <c r="AJ505">
        <v>511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>
      <c r="A506">
        <f>ROW(Source!A929)</f>
        <v>929</v>
      </c>
      <c r="B506">
        <v>36314850</v>
      </c>
      <c r="C506">
        <v>36314848</v>
      </c>
      <c r="D506">
        <v>121548</v>
      </c>
      <c r="E506">
        <v>1</v>
      </c>
      <c r="F506">
        <v>1</v>
      </c>
      <c r="G506">
        <v>1</v>
      </c>
      <c r="H506">
        <v>1</v>
      </c>
      <c r="I506" t="s">
        <v>30</v>
      </c>
      <c r="J506" t="s">
        <v>3</v>
      </c>
      <c r="K506" t="s">
        <v>580</v>
      </c>
      <c r="L506">
        <v>608254</v>
      </c>
      <c r="N506">
        <v>1013</v>
      </c>
      <c r="O506" t="s">
        <v>581</v>
      </c>
      <c r="P506" t="s">
        <v>581</v>
      </c>
      <c r="Q506">
        <v>1</v>
      </c>
      <c r="X506">
        <v>3.65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2</v>
      </c>
      <c r="AF506" t="s">
        <v>3</v>
      </c>
      <c r="AG506">
        <v>3.65</v>
      </c>
      <c r="AH506">
        <v>2</v>
      </c>
      <c r="AI506">
        <v>36314850</v>
      </c>
      <c r="AJ506">
        <v>512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>
      <c r="A507">
        <f>ROW(Source!A929)</f>
        <v>929</v>
      </c>
      <c r="B507">
        <v>36314851</v>
      </c>
      <c r="C507">
        <v>36314848</v>
      </c>
      <c r="D507">
        <v>29172556</v>
      </c>
      <c r="E507">
        <v>1</v>
      </c>
      <c r="F507">
        <v>1</v>
      </c>
      <c r="G507">
        <v>1</v>
      </c>
      <c r="H507">
        <v>2</v>
      </c>
      <c r="I507" t="s">
        <v>582</v>
      </c>
      <c r="J507" t="s">
        <v>597</v>
      </c>
      <c r="K507" t="s">
        <v>584</v>
      </c>
      <c r="L507">
        <v>1368</v>
      </c>
      <c r="N507">
        <v>1011</v>
      </c>
      <c r="O507" t="s">
        <v>585</v>
      </c>
      <c r="P507" t="s">
        <v>585</v>
      </c>
      <c r="Q507">
        <v>1</v>
      </c>
      <c r="X507">
        <v>3.65</v>
      </c>
      <c r="Y507">
        <v>0</v>
      </c>
      <c r="Z507">
        <v>31.26</v>
      </c>
      <c r="AA507">
        <v>13.5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3.65</v>
      </c>
      <c r="AH507">
        <v>2</v>
      </c>
      <c r="AI507">
        <v>36314851</v>
      </c>
      <c r="AJ507">
        <v>513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>
        <f>ROW(Source!A930)</f>
        <v>930</v>
      </c>
      <c r="B508">
        <v>35799862</v>
      </c>
      <c r="C508">
        <v>35799861</v>
      </c>
      <c r="D508">
        <v>18406804</v>
      </c>
      <c r="E508">
        <v>1</v>
      </c>
      <c r="F508">
        <v>1</v>
      </c>
      <c r="G508">
        <v>1</v>
      </c>
      <c r="H508">
        <v>1</v>
      </c>
      <c r="I508" t="s">
        <v>577</v>
      </c>
      <c r="J508" t="s">
        <v>3</v>
      </c>
      <c r="K508" t="s">
        <v>578</v>
      </c>
      <c r="L508">
        <v>1369</v>
      </c>
      <c r="N508">
        <v>1013</v>
      </c>
      <c r="O508" t="s">
        <v>579</v>
      </c>
      <c r="P508" t="s">
        <v>579</v>
      </c>
      <c r="Q508">
        <v>1</v>
      </c>
      <c r="X508">
        <v>11.39</v>
      </c>
      <c r="Y508">
        <v>0</v>
      </c>
      <c r="Z508">
        <v>0</v>
      </c>
      <c r="AA508">
        <v>0</v>
      </c>
      <c r="AB508">
        <v>221.76</v>
      </c>
      <c r="AC508">
        <v>0</v>
      </c>
      <c r="AD508">
        <v>1</v>
      </c>
      <c r="AE508">
        <v>1</v>
      </c>
      <c r="AF508" t="s">
        <v>3</v>
      </c>
      <c r="AG508">
        <v>11.39</v>
      </c>
      <c r="AH508">
        <v>2</v>
      </c>
      <c r="AI508">
        <v>35799862</v>
      </c>
      <c r="AJ508">
        <v>514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>
        <f>ROW(Source!A930)</f>
        <v>930</v>
      </c>
      <c r="B509">
        <v>35799863</v>
      </c>
      <c r="C509">
        <v>35799861</v>
      </c>
      <c r="D509">
        <v>121548</v>
      </c>
      <c r="E509">
        <v>1</v>
      </c>
      <c r="F509">
        <v>1</v>
      </c>
      <c r="G509">
        <v>1</v>
      </c>
      <c r="H509">
        <v>1</v>
      </c>
      <c r="I509" t="s">
        <v>30</v>
      </c>
      <c r="J509" t="s">
        <v>3</v>
      </c>
      <c r="K509" t="s">
        <v>580</v>
      </c>
      <c r="L509">
        <v>608254</v>
      </c>
      <c r="N509">
        <v>1013</v>
      </c>
      <c r="O509" t="s">
        <v>581</v>
      </c>
      <c r="P509" t="s">
        <v>581</v>
      </c>
      <c r="Q509">
        <v>1</v>
      </c>
      <c r="X509">
        <v>0.13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2</v>
      </c>
      <c r="AF509" t="s">
        <v>3</v>
      </c>
      <c r="AG509">
        <v>0.13</v>
      </c>
      <c r="AH509">
        <v>2</v>
      </c>
      <c r="AI509">
        <v>35799863</v>
      </c>
      <c r="AJ509">
        <v>515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>
      <c r="A510">
        <f>ROW(Source!A930)</f>
        <v>930</v>
      </c>
      <c r="B510">
        <v>35799864</v>
      </c>
      <c r="C510">
        <v>35799861</v>
      </c>
      <c r="D510">
        <v>29172556</v>
      </c>
      <c r="E510">
        <v>1</v>
      </c>
      <c r="F510">
        <v>1</v>
      </c>
      <c r="G510">
        <v>1</v>
      </c>
      <c r="H510">
        <v>2</v>
      </c>
      <c r="I510" t="s">
        <v>582</v>
      </c>
      <c r="J510" t="s">
        <v>583</v>
      </c>
      <c r="K510" t="s">
        <v>584</v>
      </c>
      <c r="L510">
        <v>1368</v>
      </c>
      <c r="N510">
        <v>1011</v>
      </c>
      <c r="O510" t="s">
        <v>585</v>
      </c>
      <c r="P510" t="s">
        <v>585</v>
      </c>
      <c r="Q510">
        <v>1</v>
      </c>
      <c r="X510">
        <v>0.13</v>
      </c>
      <c r="Y510">
        <v>0</v>
      </c>
      <c r="Z510">
        <v>31.26</v>
      </c>
      <c r="AA510">
        <v>13.5</v>
      </c>
      <c r="AB510">
        <v>0</v>
      </c>
      <c r="AC510">
        <v>0</v>
      </c>
      <c r="AD510">
        <v>1</v>
      </c>
      <c r="AE510">
        <v>0</v>
      </c>
      <c r="AF510" t="s">
        <v>3</v>
      </c>
      <c r="AG510">
        <v>0.13</v>
      </c>
      <c r="AH510">
        <v>2</v>
      </c>
      <c r="AI510">
        <v>35799864</v>
      </c>
      <c r="AJ510">
        <v>516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>
        <f>ROW(Source!A930)</f>
        <v>930</v>
      </c>
      <c r="B511">
        <v>35799865</v>
      </c>
      <c r="C511">
        <v>35799861</v>
      </c>
      <c r="D511">
        <v>29164349</v>
      </c>
      <c r="E511">
        <v>1</v>
      </c>
      <c r="F511">
        <v>1</v>
      </c>
      <c r="G511">
        <v>1</v>
      </c>
      <c r="H511">
        <v>3</v>
      </c>
      <c r="I511" t="s">
        <v>26</v>
      </c>
      <c r="J511" t="s">
        <v>29</v>
      </c>
      <c r="K511" t="s">
        <v>27</v>
      </c>
      <c r="L511">
        <v>1348</v>
      </c>
      <c r="N511">
        <v>1009</v>
      </c>
      <c r="O511" t="s">
        <v>28</v>
      </c>
      <c r="P511" t="s">
        <v>28</v>
      </c>
      <c r="Q511">
        <v>1000</v>
      </c>
      <c r="X511">
        <v>0.47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s">
        <v>3</v>
      </c>
      <c r="AG511">
        <v>0.47</v>
      </c>
      <c r="AH511">
        <v>2</v>
      </c>
      <c r="AI511">
        <v>35799865</v>
      </c>
      <c r="AJ511">
        <v>517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>
        <f>ROW(Source!A932)</f>
        <v>932</v>
      </c>
      <c r="B512">
        <v>35799868</v>
      </c>
      <c r="C512">
        <v>35799867</v>
      </c>
      <c r="D512">
        <v>18408066</v>
      </c>
      <c r="E512">
        <v>1</v>
      </c>
      <c r="F512">
        <v>1</v>
      </c>
      <c r="G512">
        <v>1</v>
      </c>
      <c r="H512">
        <v>1</v>
      </c>
      <c r="I512" t="s">
        <v>598</v>
      </c>
      <c r="J512" t="s">
        <v>3</v>
      </c>
      <c r="K512" t="s">
        <v>599</v>
      </c>
      <c r="L512">
        <v>1369</v>
      </c>
      <c r="N512">
        <v>1013</v>
      </c>
      <c r="O512" t="s">
        <v>579</v>
      </c>
      <c r="P512" t="s">
        <v>579</v>
      </c>
      <c r="Q512">
        <v>1</v>
      </c>
      <c r="X512">
        <v>179.3</v>
      </c>
      <c r="Y512">
        <v>0</v>
      </c>
      <c r="Z512">
        <v>0</v>
      </c>
      <c r="AA512">
        <v>0</v>
      </c>
      <c r="AB512">
        <v>228.01</v>
      </c>
      <c r="AC512">
        <v>0</v>
      </c>
      <c r="AD512">
        <v>1</v>
      </c>
      <c r="AE512">
        <v>1</v>
      </c>
      <c r="AF512" t="s">
        <v>3</v>
      </c>
      <c r="AG512">
        <v>179.3</v>
      </c>
      <c r="AH512">
        <v>2</v>
      </c>
      <c r="AI512">
        <v>35799868</v>
      </c>
      <c r="AJ512">
        <v>518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>
      <c r="A513">
        <f>ROW(Source!A932)</f>
        <v>932</v>
      </c>
      <c r="B513">
        <v>35799869</v>
      </c>
      <c r="C513">
        <v>35799867</v>
      </c>
      <c r="D513">
        <v>121548</v>
      </c>
      <c r="E513">
        <v>1</v>
      </c>
      <c r="F513">
        <v>1</v>
      </c>
      <c r="G513">
        <v>1</v>
      </c>
      <c r="H513">
        <v>1</v>
      </c>
      <c r="I513" t="s">
        <v>30</v>
      </c>
      <c r="J513" t="s">
        <v>3</v>
      </c>
      <c r="K513" t="s">
        <v>580</v>
      </c>
      <c r="L513">
        <v>608254</v>
      </c>
      <c r="N513">
        <v>1013</v>
      </c>
      <c r="O513" t="s">
        <v>581</v>
      </c>
      <c r="P513" t="s">
        <v>581</v>
      </c>
      <c r="Q513">
        <v>1</v>
      </c>
      <c r="X513">
        <v>3.97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2</v>
      </c>
      <c r="AF513" t="s">
        <v>3</v>
      </c>
      <c r="AG513">
        <v>3.97</v>
      </c>
      <c r="AH513">
        <v>2</v>
      </c>
      <c r="AI513">
        <v>35799869</v>
      </c>
      <c r="AJ513">
        <v>519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>
        <f>ROW(Source!A932)</f>
        <v>932</v>
      </c>
      <c r="B514">
        <v>35799870</v>
      </c>
      <c r="C514">
        <v>35799867</v>
      </c>
      <c r="D514">
        <v>29172710</v>
      </c>
      <c r="E514">
        <v>1</v>
      </c>
      <c r="F514">
        <v>1</v>
      </c>
      <c r="G514">
        <v>1</v>
      </c>
      <c r="H514">
        <v>2</v>
      </c>
      <c r="I514" t="s">
        <v>600</v>
      </c>
      <c r="J514" t="s">
        <v>601</v>
      </c>
      <c r="K514" t="s">
        <v>602</v>
      </c>
      <c r="L514">
        <v>1368</v>
      </c>
      <c r="N514">
        <v>1011</v>
      </c>
      <c r="O514" t="s">
        <v>585</v>
      </c>
      <c r="P514" t="s">
        <v>585</v>
      </c>
      <c r="Q514">
        <v>1</v>
      </c>
      <c r="X514">
        <v>3.97</v>
      </c>
      <c r="Y514">
        <v>0</v>
      </c>
      <c r="Z514">
        <v>46.56</v>
      </c>
      <c r="AA514">
        <v>10.06</v>
      </c>
      <c r="AB514">
        <v>0</v>
      </c>
      <c r="AC514">
        <v>0</v>
      </c>
      <c r="AD514">
        <v>1</v>
      </c>
      <c r="AE514">
        <v>0</v>
      </c>
      <c r="AF514" t="s">
        <v>3</v>
      </c>
      <c r="AG514">
        <v>3.97</v>
      </c>
      <c r="AH514">
        <v>2</v>
      </c>
      <c r="AI514">
        <v>35799870</v>
      </c>
      <c r="AJ514">
        <v>520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>
      <c r="A515">
        <f>ROW(Source!A932)</f>
        <v>932</v>
      </c>
      <c r="B515">
        <v>35799871</v>
      </c>
      <c r="C515">
        <v>35799867</v>
      </c>
      <c r="D515">
        <v>29174533</v>
      </c>
      <c r="E515">
        <v>1</v>
      </c>
      <c r="F515">
        <v>1</v>
      </c>
      <c r="G515">
        <v>1</v>
      </c>
      <c r="H515">
        <v>2</v>
      </c>
      <c r="I515" t="s">
        <v>603</v>
      </c>
      <c r="J515" t="s">
        <v>604</v>
      </c>
      <c r="K515" t="s">
        <v>605</v>
      </c>
      <c r="L515">
        <v>1368</v>
      </c>
      <c r="N515">
        <v>1011</v>
      </c>
      <c r="O515" t="s">
        <v>585</v>
      </c>
      <c r="P515" t="s">
        <v>585</v>
      </c>
      <c r="Q515">
        <v>1</v>
      </c>
      <c r="X515">
        <v>7.93</v>
      </c>
      <c r="Y515">
        <v>0</v>
      </c>
      <c r="Z515">
        <v>1.53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7.93</v>
      </c>
      <c r="AH515">
        <v>2</v>
      </c>
      <c r="AI515">
        <v>35799871</v>
      </c>
      <c r="AJ515">
        <v>521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>
      <c r="A516">
        <f>ROW(Source!A932)</f>
        <v>932</v>
      </c>
      <c r="B516">
        <v>35799872</v>
      </c>
      <c r="C516">
        <v>35799867</v>
      </c>
      <c r="D516">
        <v>29164349</v>
      </c>
      <c r="E516">
        <v>1</v>
      </c>
      <c r="F516">
        <v>1</v>
      </c>
      <c r="G516">
        <v>1</v>
      </c>
      <c r="H516">
        <v>3</v>
      </c>
      <c r="I516" t="s">
        <v>26</v>
      </c>
      <c r="J516" t="s">
        <v>29</v>
      </c>
      <c r="K516" t="s">
        <v>27</v>
      </c>
      <c r="L516">
        <v>1348</v>
      </c>
      <c r="N516">
        <v>1009</v>
      </c>
      <c r="O516" t="s">
        <v>28</v>
      </c>
      <c r="P516" t="s">
        <v>28</v>
      </c>
      <c r="Q516">
        <v>1000</v>
      </c>
      <c r="X516">
        <v>10.5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s">
        <v>3</v>
      </c>
      <c r="AG516">
        <v>10.5</v>
      </c>
      <c r="AH516">
        <v>2</v>
      </c>
      <c r="AI516">
        <v>35799872</v>
      </c>
      <c r="AJ516">
        <v>522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>
        <f>ROW(Source!A934)</f>
        <v>934</v>
      </c>
      <c r="B517">
        <v>35799875</v>
      </c>
      <c r="C517">
        <v>35799874</v>
      </c>
      <c r="D517">
        <v>18406804</v>
      </c>
      <c r="E517">
        <v>1</v>
      </c>
      <c r="F517">
        <v>1</v>
      </c>
      <c r="G517">
        <v>1</v>
      </c>
      <c r="H517">
        <v>1</v>
      </c>
      <c r="I517" t="s">
        <v>577</v>
      </c>
      <c r="J517" t="s">
        <v>3</v>
      </c>
      <c r="K517" t="s">
        <v>578</v>
      </c>
      <c r="L517">
        <v>1369</v>
      </c>
      <c r="N517">
        <v>1013</v>
      </c>
      <c r="O517" t="s">
        <v>579</v>
      </c>
      <c r="P517" t="s">
        <v>579</v>
      </c>
      <c r="Q517">
        <v>1</v>
      </c>
      <c r="X517">
        <v>3.77</v>
      </c>
      <c r="Y517">
        <v>0</v>
      </c>
      <c r="Z517">
        <v>0</v>
      </c>
      <c r="AA517">
        <v>0</v>
      </c>
      <c r="AB517">
        <v>221.76</v>
      </c>
      <c r="AC517">
        <v>0</v>
      </c>
      <c r="AD517">
        <v>1</v>
      </c>
      <c r="AE517">
        <v>1</v>
      </c>
      <c r="AF517" t="s">
        <v>3</v>
      </c>
      <c r="AG517">
        <v>3.77</v>
      </c>
      <c r="AH517">
        <v>2</v>
      </c>
      <c r="AI517">
        <v>35799875</v>
      </c>
      <c r="AJ517">
        <v>523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>
      <c r="A518">
        <f>ROW(Source!A934)</f>
        <v>934</v>
      </c>
      <c r="B518">
        <v>35799876</v>
      </c>
      <c r="C518">
        <v>35799874</v>
      </c>
      <c r="D518">
        <v>29164349</v>
      </c>
      <c r="E518">
        <v>1</v>
      </c>
      <c r="F518">
        <v>1</v>
      </c>
      <c r="G518">
        <v>1</v>
      </c>
      <c r="H518">
        <v>3</v>
      </c>
      <c r="I518" t="s">
        <v>26</v>
      </c>
      <c r="J518" t="s">
        <v>29</v>
      </c>
      <c r="K518" t="s">
        <v>27</v>
      </c>
      <c r="L518">
        <v>1348</v>
      </c>
      <c r="N518">
        <v>1009</v>
      </c>
      <c r="O518" t="s">
        <v>28</v>
      </c>
      <c r="P518" t="s">
        <v>28</v>
      </c>
      <c r="Q518">
        <v>1000</v>
      </c>
      <c r="X518">
        <v>0.11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s">
        <v>3</v>
      </c>
      <c r="AG518">
        <v>0.11</v>
      </c>
      <c r="AH518">
        <v>2</v>
      </c>
      <c r="AI518">
        <v>35799876</v>
      </c>
      <c r="AJ518">
        <v>524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>
        <f>ROW(Source!A936)</f>
        <v>936</v>
      </c>
      <c r="B519">
        <v>35799879</v>
      </c>
      <c r="C519">
        <v>35799878</v>
      </c>
      <c r="D519">
        <v>18406804</v>
      </c>
      <c r="E519">
        <v>1</v>
      </c>
      <c r="F519">
        <v>1</v>
      </c>
      <c r="G519">
        <v>1</v>
      </c>
      <c r="H519">
        <v>1</v>
      </c>
      <c r="I519" t="s">
        <v>577</v>
      </c>
      <c r="J519" t="s">
        <v>3</v>
      </c>
      <c r="K519" t="s">
        <v>578</v>
      </c>
      <c r="L519">
        <v>1369</v>
      </c>
      <c r="N519">
        <v>1013</v>
      </c>
      <c r="O519" t="s">
        <v>579</v>
      </c>
      <c r="P519" t="s">
        <v>579</v>
      </c>
      <c r="Q519">
        <v>1</v>
      </c>
      <c r="X519">
        <v>5.84</v>
      </c>
      <c r="Y519">
        <v>0</v>
      </c>
      <c r="Z519">
        <v>0</v>
      </c>
      <c r="AA519">
        <v>0</v>
      </c>
      <c r="AB519">
        <v>221.76</v>
      </c>
      <c r="AC519">
        <v>0</v>
      </c>
      <c r="AD519">
        <v>1</v>
      </c>
      <c r="AE519">
        <v>1</v>
      </c>
      <c r="AF519" t="s">
        <v>3</v>
      </c>
      <c r="AG519">
        <v>5.84</v>
      </c>
      <c r="AH519">
        <v>2</v>
      </c>
      <c r="AI519">
        <v>35799879</v>
      </c>
      <c r="AJ519">
        <v>525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>
      <c r="A520">
        <f>ROW(Source!A937)</f>
        <v>937</v>
      </c>
      <c r="B520">
        <v>35799881</v>
      </c>
      <c r="C520">
        <v>35799880</v>
      </c>
      <c r="D520">
        <v>18408066</v>
      </c>
      <c r="E520">
        <v>1</v>
      </c>
      <c r="F520">
        <v>1</v>
      </c>
      <c r="G520">
        <v>1</v>
      </c>
      <c r="H520">
        <v>1</v>
      </c>
      <c r="I520" t="s">
        <v>598</v>
      </c>
      <c r="J520" t="s">
        <v>3</v>
      </c>
      <c r="K520" t="s">
        <v>599</v>
      </c>
      <c r="L520">
        <v>1369</v>
      </c>
      <c r="N520">
        <v>1013</v>
      </c>
      <c r="O520" t="s">
        <v>579</v>
      </c>
      <c r="P520" t="s">
        <v>579</v>
      </c>
      <c r="Q520">
        <v>1</v>
      </c>
      <c r="X520">
        <v>17.89</v>
      </c>
      <c r="Y520">
        <v>0</v>
      </c>
      <c r="Z520">
        <v>0</v>
      </c>
      <c r="AA520">
        <v>0</v>
      </c>
      <c r="AB520">
        <v>228.01</v>
      </c>
      <c r="AC520">
        <v>0</v>
      </c>
      <c r="AD520">
        <v>1</v>
      </c>
      <c r="AE520">
        <v>1</v>
      </c>
      <c r="AF520" t="s">
        <v>3</v>
      </c>
      <c r="AG520">
        <v>17.89</v>
      </c>
      <c r="AH520">
        <v>2</v>
      </c>
      <c r="AI520">
        <v>35799881</v>
      </c>
      <c r="AJ520">
        <v>526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>
      <c r="A521">
        <f>ROW(Source!A937)</f>
        <v>937</v>
      </c>
      <c r="B521">
        <v>35799882</v>
      </c>
      <c r="C521">
        <v>35799880</v>
      </c>
      <c r="D521">
        <v>121548</v>
      </c>
      <c r="E521">
        <v>1</v>
      </c>
      <c r="F521">
        <v>1</v>
      </c>
      <c r="G521">
        <v>1</v>
      </c>
      <c r="H521">
        <v>1</v>
      </c>
      <c r="I521" t="s">
        <v>30</v>
      </c>
      <c r="J521" t="s">
        <v>3</v>
      </c>
      <c r="K521" t="s">
        <v>580</v>
      </c>
      <c r="L521">
        <v>608254</v>
      </c>
      <c r="N521">
        <v>1013</v>
      </c>
      <c r="O521" t="s">
        <v>581</v>
      </c>
      <c r="P521" t="s">
        <v>581</v>
      </c>
      <c r="Q521">
        <v>1</v>
      </c>
      <c r="X521">
        <v>0.08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2</v>
      </c>
      <c r="AF521" t="s">
        <v>3</v>
      </c>
      <c r="AG521">
        <v>0.08</v>
      </c>
      <c r="AH521">
        <v>2</v>
      </c>
      <c r="AI521">
        <v>35799882</v>
      </c>
      <c r="AJ521">
        <v>527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>
      <c r="A522">
        <f>ROW(Source!A937)</f>
        <v>937</v>
      </c>
      <c r="B522">
        <v>35799883</v>
      </c>
      <c r="C522">
        <v>35799880</v>
      </c>
      <c r="D522">
        <v>29172556</v>
      </c>
      <c r="E522">
        <v>1</v>
      </c>
      <c r="F522">
        <v>1</v>
      </c>
      <c r="G522">
        <v>1</v>
      </c>
      <c r="H522">
        <v>2</v>
      </c>
      <c r="I522" t="s">
        <v>582</v>
      </c>
      <c r="J522" t="s">
        <v>583</v>
      </c>
      <c r="K522" t="s">
        <v>584</v>
      </c>
      <c r="L522">
        <v>1368</v>
      </c>
      <c r="N522">
        <v>1011</v>
      </c>
      <c r="O522" t="s">
        <v>585</v>
      </c>
      <c r="P522" t="s">
        <v>585</v>
      </c>
      <c r="Q522">
        <v>1</v>
      </c>
      <c r="X522">
        <v>0.08</v>
      </c>
      <c r="Y522">
        <v>0</v>
      </c>
      <c r="Z522">
        <v>31.26</v>
      </c>
      <c r="AA522">
        <v>13.5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0.08</v>
      </c>
      <c r="AH522">
        <v>2</v>
      </c>
      <c r="AI522">
        <v>35799883</v>
      </c>
      <c r="AJ522">
        <v>528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>
      <c r="A523">
        <f>ROW(Source!A938)</f>
        <v>938</v>
      </c>
      <c r="B523">
        <v>35802125</v>
      </c>
      <c r="C523">
        <v>35802124</v>
      </c>
      <c r="D523">
        <v>18406804</v>
      </c>
      <c r="E523">
        <v>1</v>
      </c>
      <c r="F523">
        <v>1</v>
      </c>
      <c r="G523">
        <v>1</v>
      </c>
      <c r="H523">
        <v>1</v>
      </c>
      <c r="I523" t="s">
        <v>577</v>
      </c>
      <c r="J523" t="s">
        <v>3</v>
      </c>
      <c r="K523" t="s">
        <v>578</v>
      </c>
      <c r="L523">
        <v>1369</v>
      </c>
      <c r="N523">
        <v>1013</v>
      </c>
      <c r="O523" t="s">
        <v>579</v>
      </c>
      <c r="P523" t="s">
        <v>579</v>
      </c>
      <c r="Q523">
        <v>1</v>
      </c>
      <c r="X523">
        <v>9.64</v>
      </c>
      <c r="Y523">
        <v>0</v>
      </c>
      <c r="Z523">
        <v>0</v>
      </c>
      <c r="AA523">
        <v>0</v>
      </c>
      <c r="AB523">
        <v>221.76</v>
      </c>
      <c r="AC523">
        <v>0</v>
      </c>
      <c r="AD523">
        <v>1</v>
      </c>
      <c r="AE523">
        <v>1</v>
      </c>
      <c r="AF523" t="s">
        <v>3</v>
      </c>
      <c r="AG523">
        <v>9.64</v>
      </c>
      <c r="AH523">
        <v>2</v>
      </c>
      <c r="AI523">
        <v>35802125</v>
      </c>
      <c r="AJ523">
        <v>529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>
      <c r="A524">
        <f>ROW(Source!A938)</f>
        <v>938</v>
      </c>
      <c r="B524">
        <v>35802126</v>
      </c>
      <c r="C524">
        <v>35802124</v>
      </c>
      <c r="D524">
        <v>121548</v>
      </c>
      <c r="E524">
        <v>1</v>
      </c>
      <c r="F524">
        <v>1</v>
      </c>
      <c r="G524">
        <v>1</v>
      </c>
      <c r="H524">
        <v>1</v>
      </c>
      <c r="I524" t="s">
        <v>30</v>
      </c>
      <c r="J524" t="s">
        <v>3</v>
      </c>
      <c r="K524" t="s">
        <v>580</v>
      </c>
      <c r="L524">
        <v>608254</v>
      </c>
      <c r="N524">
        <v>1013</v>
      </c>
      <c r="O524" t="s">
        <v>581</v>
      </c>
      <c r="P524" t="s">
        <v>581</v>
      </c>
      <c r="Q524">
        <v>1</v>
      </c>
      <c r="X524">
        <v>0.01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2</v>
      </c>
      <c r="AF524" t="s">
        <v>3</v>
      </c>
      <c r="AG524">
        <v>0.01</v>
      </c>
      <c r="AH524">
        <v>2</v>
      </c>
      <c r="AI524">
        <v>35802126</v>
      </c>
      <c r="AJ524">
        <v>530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>
        <f>ROW(Source!A938)</f>
        <v>938</v>
      </c>
      <c r="B525">
        <v>35802127</v>
      </c>
      <c r="C525">
        <v>35802124</v>
      </c>
      <c r="D525">
        <v>29172556</v>
      </c>
      <c r="E525">
        <v>1</v>
      </c>
      <c r="F525">
        <v>1</v>
      </c>
      <c r="G525">
        <v>1</v>
      </c>
      <c r="H525">
        <v>2</v>
      </c>
      <c r="I525" t="s">
        <v>582</v>
      </c>
      <c r="J525" t="s">
        <v>583</v>
      </c>
      <c r="K525" t="s">
        <v>584</v>
      </c>
      <c r="L525">
        <v>1368</v>
      </c>
      <c r="N525">
        <v>1011</v>
      </c>
      <c r="O525" t="s">
        <v>585</v>
      </c>
      <c r="P525" t="s">
        <v>585</v>
      </c>
      <c r="Q525">
        <v>1</v>
      </c>
      <c r="X525">
        <v>0.01</v>
      </c>
      <c r="Y525">
        <v>0</v>
      </c>
      <c r="Z525">
        <v>31.26</v>
      </c>
      <c r="AA525">
        <v>13.5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0.01</v>
      </c>
      <c r="AH525">
        <v>2</v>
      </c>
      <c r="AI525">
        <v>35802127</v>
      </c>
      <c r="AJ525">
        <v>531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>
        <f>ROW(Source!A939)</f>
        <v>939</v>
      </c>
      <c r="B526">
        <v>36314853</v>
      </c>
      <c r="C526">
        <v>36314852</v>
      </c>
      <c r="D526">
        <v>18408066</v>
      </c>
      <c r="E526">
        <v>1</v>
      </c>
      <c r="F526">
        <v>1</v>
      </c>
      <c r="G526">
        <v>1</v>
      </c>
      <c r="H526">
        <v>1</v>
      </c>
      <c r="I526" t="s">
        <v>598</v>
      </c>
      <c r="J526" t="s">
        <v>3</v>
      </c>
      <c r="K526" t="s">
        <v>599</v>
      </c>
      <c r="L526">
        <v>1369</v>
      </c>
      <c r="N526">
        <v>1013</v>
      </c>
      <c r="O526" t="s">
        <v>579</v>
      </c>
      <c r="P526" t="s">
        <v>579</v>
      </c>
      <c r="Q526">
        <v>1</v>
      </c>
      <c r="X526">
        <v>94.97</v>
      </c>
      <c r="Y526">
        <v>0</v>
      </c>
      <c r="Z526">
        <v>0</v>
      </c>
      <c r="AA526">
        <v>0</v>
      </c>
      <c r="AB526">
        <v>228.01</v>
      </c>
      <c r="AC526">
        <v>0</v>
      </c>
      <c r="AD526">
        <v>1</v>
      </c>
      <c r="AE526">
        <v>1</v>
      </c>
      <c r="AF526" t="s">
        <v>3</v>
      </c>
      <c r="AG526">
        <v>94.97</v>
      </c>
      <c r="AH526">
        <v>2</v>
      </c>
      <c r="AI526">
        <v>36314853</v>
      </c>
      <c r="AJ526">
        <v>532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>
        <f>ROW(Source!A939)</f>
        <v>939</v>
      </c>
      <c r="B527">
        <v>36314854</v>
      </c>
      <c r="C527">
        <v>36314852</v>
      </c>
      <c r="D527">
        <v>29164349</v>
      </c>
      <c r="E527">
        <v>1</v>
      </c>
      <c r="F527">
        <v>1</v>
      </c>
      <c r="G527">
        <v>1</v>
      </c>
      <c r="H527">
        <v>3</v>
      </c>
      <c r="I527" t="s">
        <v>26</v>
      </c>
      <c r="J527" t="s">
        <v>162</v>
      </c>
      <c r="K527" t="s">
        <v>27</v>
      </c>
      <c r="L527">
        <v>1348</v>
      </c>
      <c r="N527">
        <v>1009</v>
      </c>
      <c r="O527" t="s">
        <v>28</v>
      </c>
      <c r="P527" t="s">
        <v>28</v>
      </c>
      <c r="Q527">
        <v>1000</v>
      </c>
      <c r="X527">
        <v>3.5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s">
        <v>3</v>
      </c>
      <c r="AG527">
        <v>3.5</v>
      </c>
      <c r="AH527">
        <v>2</v>
      </c>
      <c r="AI527">
        <v>36314854</v>
      </c>
      <c r="AJ527">
        <v>533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>
      <c r="A528">
        <f>ROW(Source!A946)</f>
        <v>946</v>
      </c>
      <c r="B528">
        <v>36172362</v>
      </c>
      <c r="C528">
        <v>36172361</v>
      </c>
      <c r="D528">
        <v>18407150</v>
      </c>
      <c r="E528">
        <v>1</v>
      </c>
      <c r="F528">
        <v>1</v>
      </c>
      <c r="G528">
        <v>1</v>
      </c>
      <c r="H528">
        <v>1</v>
      </c>
      <c r="I528" t="s">
        <v>595</v>
      </c>
      <c r="J528" t="s">
        <v>3</v>
      </c>
      <c r="K528" t="s">
        <v>596</v>
      </c>
      <c r="L528">
        <v>1369</v>
      </c>
      <c r="N528">
        <v>1013</v>
      </c>
      <c r="O528" t="s">
        <v>579</v>
      </c>
      <c r="P528" t="s">
        <v>579</v>
      </c>
      <c r="Q528">
        <v>1</v>
      </c>
      <c r="X528">
        <v>21.19</v>
      </c>
      <c r="Y528">
        <v>0</v>
      </c>
      <c r="Z528">
        <v>0</v>
      </c>
      <c r="AA528">
        <v>0</v>
      </c>
      <c r="AB528">
        <v>242.51</v>
      </c>
      <c r="AC528">
        <v>0</v>
      </c>
      <c r="AD528">
        <v>1</v>
      </c>
      <c r="AE528">
        <v>1</v>
      </c>
      <c r="AF528" t="s">
        <v>168</v>
      </c>
      <c r="AG528">
        <v>24.368500000000001</v>
      </c>
      <c r="AH528">
        <v>2</v>
      </c>
      <c r="AI528">
        <v>36172362</v>
      </c>
      <c r="AJ528">
        <v>534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>
        <f>ROW(Source!A946)</f>
        <v>946</v>
      </c>
      <c r="B529">
        <v>36172363</v>
      </c>
      <c r="C529">
        <v>36172361</v>
      </c>
      <c r="D529">
        <v>121548</v>
      </c>
      <c r="E529">
        <v>1</v>
      </c>
      <c r="F529">
        <v>1</v>
      </c>
      <c r="G529">
        <v>1</v>
      </c>
      <c r="H529">
        <v>1</v>
      </c>
      <c r="I529" t="s">
        <v>30</v>
      </c>
      <c r="J529" t="s">
        <v>3</v>
      </c>
      <c r="K529" t="s">
        <v>580</v>
      </c>
      <c r="L529">
        <v>608254</v>
      </c>
      <c r="N529">
        <v>1013</v>
      </c>
      <c r="O529" t="s">
        <v>581</v>
      </c>
      <c r="P529" t="s">
        <v>581</v>
      </c>
      <c r="Q529">
        <v>1</v>
      </c>
      <c r="X529">
        <v>0.04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2</v>
      </c>
      <c r="AF529" t="s">
        <v>167</v>
      </c>
      <c r="AG529">
        <v>0.05</v>
      </c>
      <c r="AH529">
        <v>2</v>
      </c>
      <c r="AI529">
        <v>36172363</v>
      </c>
      <c r="AJ529">
        <v>535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>
      <c r="A530">
        <f>ROW(Source!A946)</f>
        <v>946</v>
      </c>
      <c r="B530">
        <v>36172364</v>
      </c>
      <c r="C530">
        <v>36172361</v>
      </c>
      <c r="D530">
        <v>29172556</v>
      </c>
      <c r="E530">
        <v>1</v>
      </c>
      <c r="F530">
        <v>1</v>
      </c>
      <c r="G530">
        <v>1</v>
      </c>
      <c r="H530">
        <v>2</v>
      </c>
      <c r="I530" t="s">
        <v>582</v>
      </c>
      <c r="J530" t="s">
        <v>583</v>
      </c>
      <c r="K530" t="s">
        <v>584</v>
      </c>
      <c r="L530">
        <v>1368</v>
      </c>
      <c r="N530">
        <v>1011</v>
      </c>
      <c r="O530" t="s">
        <v>585</v>
      </c>
      <c r="P530" t="s">
        <v>585</v>
      </c>
      <c r="Q530">
        <v>1</v>
      </c>
      <c r="X530">
        <v>0.04</v>
      </c>
      <c r="Y530">
        <v>0</v>
      </c>
      <c r="Z530">
        <v>31.26</v>
      </c>
      <c r="AA530">
        <v>13.5</v>
      </c>
      <c r="AB530">
        <v>0</v>
      </c>
      <c r="AC530">
        <v>0</v>
      </c>
      <c r="AD530">
        <v>1</v>
      </c>
      <c r="AE530">
        <v>0</v>
      </c>
      <c r="AF530" t="s">
        <v>167</v>
      </c>
      <c r="AG530">
        <v>0.05</v>
      </c>
      <c r="AH530">
        <v>2</v>
      </c>
      <c r="AI530">
        <v>36172364</v>
      </c>
      <c r="AJ530">
        <v>536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>
        <f>ROW(Source!A946)</f>
        <v>946</v>
      </c>
      <c r="B531">
        <v>36172365</v>
      </c>
      <c r="C531">
        <v>36172361</v>
      </c>
      <c r="D531">
        <v>29174913</v>
      </c>
      <c r="E531">
        <v>1</v>
      </c>
      <c r="F531">
        <v>1</v>
      </c>
      <c r="G531">
        <v>1</v>
      </c>
      <c r="H531">
        <v>2</v>
      </c>
      <c r="I531" t="s">
        <v>606</v>
      </c>
      <c r="J531" t="s">
        <v>607</v>
      </c>
      <c r="K531" t="s">
        <v>608</v>
      </c>
      <c r="L531">
        <v>1368</v>
      </c>
      <c r="N531">
        <v>1011</v>
      </c>
      <c r="O531" t="s">
        <v>585</v>
      </c>
      <c r="P531" t="s">
        <v>585</v>
      </c>
      <c r="Q531">
        <v>1</v>
      </c>
      <c r="X531">
        <v>0.15</v>
      </c>
      <c r="Y531">
        <v>0</v>
      </c>
      <c r="Z531">
        <v>87.17</v>
      </c>
      <c r="AA531">
        <v>11.6</v>
      </c>
      <c r="AB531">
        <v>0</v>
      </c>
      <c r="AC531">
        <v>0</v>
      </c>
      <c r="AD531">
        <v>1</v>
      </c>
      <c r="AE531">
        <v>0</v>
      </c>
      <c r="AF531" t="s">
        <v>167</v>
      </c>
      <c r="AG531">
        <v>0.1875</v>
      </c>
      <c r="AH531">
        <v>2</v>
      </c>
      <c r="AI531">
        <v>36172365</v>
      </c>
      <c r="AJ531">
        <v>537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>
      <c r="A532">
        <f>ROW(Source!A946)</f>
        <v>946</v>
      </c>
      <c r="B532">
        <v>36172366</v>
      </c>
      <c r="C532">
        <v>36172361</v>
      </c>
      <c r="D532">
        <v>29108696</v>
      </c>
      <c r="E532">
        <v>1</v>
      </c>
      <c r="F532">
        <v>1</v>
      </c>
      <c r="G532">
        <v>1</v>
      </c>
      <c r="H532">
        <v>3</v>
      </c>
      <c r="I532" t="s">
        <v>609</v>
      </c>
      <c r="J532" t="s">
        <v>610</v>
      </c>
      <c r="K532" t="s">
        <v>611</v>
      </c>
      <c r="L532">
        <v>1354</v>
      </c>
      <c r="N532">
        <v>1010</v>
      </c>
      <c r="O532" t="s">
        <v>238</v>
      </c>
      <c r="P532" t="s">
        <v>238</v>
      </c>
      <c r="Q532">
        <v>1</v>
      </c>
      <c r="X532">
        <v>56.6</v>
      </c>
      <c r="Y532">
        <v>67.209999999999994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3</v>
      </c>
      <c r="AG532">
        <v>56.6</v>
      </c>
      <c r="AH532">
        <v>2</v>
      </c>
      <c r="AI532">
        <v>36172366</v>
      </c>
      <c r="AJ532">
        <v>538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>
        <f>ROW(Source!A946)</f>
        <v>946</v>
      </c>
      <c r="B533">
        <v>36172367</v>
      </c>
      <c r="C533">
        <v>36172361</v>
      </c>
      <c r="D533">
        <v>29109717</v>
      </c>
      <c r="E533">
        <v>1</v>
      </c>
      <c r="F533">
        <v>1</v>
      </c>
      <c r="G533">
        <v>1</v>
      </c>
      <c r="H533">
        <v>3</v>
      </c>
      <c r="I533" t="s">
        <v>913</v>
      </c>
      <c r="J533" t="s">
        <v>914</v>
      </c>
      <c r="K533" t="s">
        <v>915</v>
      </c>
      <c r="L533">
        <v>1301</v>
      </c>
      <c r="N533">
        <v>1003</v>
      </c>
      <c r="O533" t="s">
        <v>174</v>
      </c>
      <c r="P533" t="s">
        <v>174</v>
      </c>
      <c r="Q533">
        <v>1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1</v>
      </c>
      <c r="AD533">
        <v>0</v>
      </c>
      <c r="AE533">
        <v>0</v>
      </c>
      <c r="AF533" t="s">
        <v>3</v>
      </c>
      <c r="AG533">
        <v>0</v>
      </c>
      <c r="AH533">
        <v>3</v>
      </c>
      <c r="AI533">
        <v>-1</v>
      </c>
      <c r="AJ533" t="s">
        <v>3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>
      <c r="A534">
        <f>ROW(Source!A946)</f>
        <v>946</v>
      </c>
      <c r="B534">
        <v>36172368</v>
      </c>
      <c r="C534">
        <v>36172361</v>
      </c>
      <c r="D534">
        <v>29115197</v>
      </c>
      <c r="E534">
        <v>1</v>
      </c>
      <c r="F534">
        <v>1</v>
      </c>
      <c r="G534">
        <v>1</v>
      </c>
      <c r="H534">
        <v>3</v>
      </c>
      <c r="I534" t="s">
        <v>612</v>
      </c>
      <c r="J534" t="s">
        <v>613</v>
      </c>
      <c r="K534" t="s">
        <v>614</v>
      </c>
      <c r="L534">
        <v>1354</v>
      </c>
      <c r="N534">
        <v>1010</v>
      </c>
      <c r="O534" t="s">
        <v>238</v>
      </c>
      <c r="P534" t="s">
        <v>238</v>
      </c>
      <c r="Q534">
        <v>1</v>
      </c>
      <c r="X534">
        <v>400</v>
      </c>
      <c r="Y534">
        <v>0.5</v>
      </c>
      <c r="Z534">
        <v>0</v>
      </c>
      <c r="AA534">
        <v>0</v>
      </c>
      <c r="AB534">
        <v>0</v>
      </c>
      <c r="AC534">
        <v>0</v>
      </c>
      <c r="AD534">
        <v>1</v>
      </c>
      <c r="AE534">
        <v>0</v>
      </c>
      <c r="AF534" t="s">
        <v>3</v>
      </c>
      <c r="AG534">
        <v>400</v>
      </c>
      <c r="AH534">
        <v>2</v>
      </c>
      <c r="AI534">
        <v>36172368</v>
      </c>
      <c r="AJ534">
        <v>540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>
        <f>ROW(Source!A948)</f>
        <v>948</v>
      </c>
      <c r="B535">
        <v>36172373</v>
      </c>
      <c r="C535">
        <v>36172372</v>
      </c>
      <c r="D535">
        <v>18413230</v>
      </c>
      <c r="E535">
        <v>1</v>
      </c>
      <c r="F535">
        <v>1</v>
      </c>
      <c r="G535">
        <v>1</v>
      </c>
      <c r="H535">
        <v>1</v>
      </c>
      <c r="I535" t="s">
        <v>615</v>
      </c>
      <c r="J535" t="s">
        <v>3</v>
      </c>
      <c r="K535" t="s">
        <v>616</v>
      </c>
      <c r="L535">
        <v>1369</v>
      </c>
      <c r="N535">
        <v>1013</v>
      </c>
      <c r="O535" t="s">
        <v>579</v>
      </c>
      <c r="P535" t="s">
        <v>579</v>
      </c>
      <c r="Q535">
        <v>1</v>
      </c>
      <c r="X535">
        <v>166.47</v>
      </c>
      <c r="Y535">
        <v>0</v>
      </c>
      <c r="Z535">
        <v>0</v>
      </c>
      <c r="AA535">
        <v>0</v>
      </c>
      <c r="AB535">
        <v>260.99</v>
      </c>
      <c r="AC535">
        <v>0</v>
      </c>
      <c r="AD535">
        <v>1</v>
      </c>
      <c r="AE535">
        <v>1</v>
      </c>
      <c r="AF535" t="s">
        <v>168</v>
      </c>
      <c r="AG535">
        <v>191.44049999999999</v>
      </c>
      <c r="AH535">
        <v>2</v>
      </c>
      <c r="AI535">
        <v>36172373</v>
      </c>
      <c r="AJ535">
        <v>541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>
      <c r="A536">
        <f>ROW(Source!A948)</f>
        <v>948</v>
      </c>
      <c r="B536">
        <v>36172374</v>
      </c>
      <c r="C536">
        <v>36172372</v>
      </c>
      <c r="D536">
        <v>121548</v>
      </c>
      <c r="E536">
        <v>1</v>
      </c>
      <c r="F536">
        <v>1</v>
      </c>
      <c r="G536">
        <v>1</v>
      </c>
      <c r="H536">
        <v>1</v>
      </c>
      <c r="I536" t="s">
        <v>30</v>
      </c>
      <c r="J536" t="s">
        <v>3</v>
      </c>
      <c r="K536" t="s">
        <v>580</v>
      </c>
      <c r="L536">
        <v>608254</v>
      </c>
      <c r="N536">
        <v>1013</v>
      </c>
      <c r="O536" t="s">
        <v>581</v>
      </c>
      <c r="P536" t="s">
        <v>581</v>
      </c>
      <c r="Q536">
        <v>1</v>
      </c>
      <c r="X536">
        <v>0.08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2</v>
      </c>
      <c r="AF536" t="s">
        <v>167</v>
      </c>
      <c r="AG536">
        <v>0.1</v>
      </c>
      <c r="AH536">
        <v>2</v>
      </c>
      <c r="AI536">
        <v>36172374</v>
      </c>
      <c r="AJ536">
        <v>542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>
      <c r="A537">
        <f>ROW(Source!A948)</f>
        <v>948</v>
      </c>
      <c r="B537">
        <v>36172375</v>
      </c>
      <c r="C537">
        <v>36172372</v>
      </c>
      <c r="D537">
        <v>29172556</v>
      </c>
      <c r="E537">
        <v>1</v>
      </c>
      <c r="F537">
        <v>1</v>
      </c>
      <c r="G537">
        <v>1</v>
      </c>
      <c r="H537">
        <v>2</v>
      </c>
      <c r="I537" t="s">
        <v>582</v>
      </c>
      <c r="J537" t="s">
        <v>583</v>
      </c>
      <c r="K537" t="s">
        <v>584</v>
      </c>
      <c r="L537">
        <v>1368</v>
      </c>
      <c r="N537">
        <v>1011</v>
      </c>
      <c r="O537" t="s">
        <v>585</v>
      </c>
      <c r="P537" t="s">
        <v>585</v>
      </c>
      <c r="Q537">
        <v>1</v>
      </c>
      <c r="X537">
        <v>0.08</v>
      </c>
      <c r="Y537">
        <v>0</v>
      </c>
      <c r="Z537">
        <v>31.26</v>
      </c>
      <c r="AA537">
        <v>13.5</v>
      </c>
      <c r="AB537">
        <v>0</v>
      </c>
      <c r="AC537">
        <v>0</v>
      </c>
      <c r="AD537">
        <v>1</v>
      </c>
      <c r="AE537">
        <v>0</v>
      </c>
      <c r="AF537" t="s">
        <v>167</v>
      </c>
      <c r="AG537">
        <v>0.1</v>
      </c>
      <c r="AH537">
        <v>2</v>
      </c>
      <c r="AI537">
        <v>36172375</v>
      </c>
      <c r="AJ537">
        <v>543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>
      <c r="A538">
        <f>ROW(Source!A948)</f>
        <v>948</v>
      </c>
      <c r="B538">
        <v>36172376</v>
      </c>
      <c r="C538">
        <v>36172372</v>
      </c>
      <c r="D538">
        <v>29174591</v>
      </c>
      <c r="E538">
        <v>1</v>
      </c>
      <c r="F538">
        <v>1</v>
      </c>
      <c r="G538">
        <v>1</v>
      </c>
      <c r="H538">
        <v>2</v>
      </c>
      <c r="I538" t="s">
        <v>617</v>
      </c>
      <c r="J538" t="s">
        <v>618</v>
      </c>
      <c r="K538" t="s">
        <v>619</v>
      </c>
      <c r="L538">
        <v>1368</v>
      </c>
      <c r="N538">
        <v>1011</v>
      </c>
      <c r="O538" t="s">
        <v>585</v>
      </c>
      <c r="P538" t="s">
        <v>585</v>
      </c>
      <c r="Q538">
        <v>1</v>
      </c>
      <c r="X538">
        <v>0.26</v>
      </c>
      <c r="Y538">
        <v>0</v>
      </c>
      <c r="Z538">
        <v>0.95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167</v>
      </c>
      <c r="AG538">
        <v>0.32500000000000001</v>
      </c>
      <c r="AH538">
        <v>2</v>
      </c>
      <c r="AI538">
        <v>36172376</v>
      </c>
      <c r="AJ538">
        <v>544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>
      <c r="A539">
        <f>ROW(Source!A948)</f>
        <v>948</v>
      </c>
      <c r="B539">
        <v>36172377</v>
      </c>
      <c r="C539">
        <v>36172372</v>
      </c>
      <c r="D539">
        <v>29174913</v>
      </c>
      <c r="E539">
        <v>1</v>
      </c>
      <c r="F539">
        <v>1</v>
      </c>
      <c r="G539">
        <v>1</v>
      </c>
      <c r="H539">
        <v>2</v>
      </c>
      <c r="I539" t="s">
        <v>606</v>
      </c>
      <c r="J539" t="s">
        <v>607</v>
      </c>
      <c r="K539" t="s">
        <v>608</v>
      </c>
      <c r="L539">
        <v>1368</v>
      </c>
      <c r="N539">
        <v>1011</v>
      </c>
      <c r="O539" t="s">
        <v>585</v>
      </c>
      <c r="P539" t="s">
        <v>585</v>
      </c>
      <c r="Q539">
        <v>1</v>
      </c>
      <c r="X539">
        <v>0.5</v>
      </c>
      <c r="Y539">
        <v>0</v>
      </c>
      <c r="Z539">
        <v>87.17</v>
      </c>
      <c r="AA539">
        <v>11.6</v>
      </c>
      <c r="AB539">
        <v>0</v>
      </c>
      <c r="AC539">
        <v>0</v>
      </c>
      <c r="AD539">
        <v>1</v>
      </c>
      <c r="AE539">
        <v>0</v>
      </c>
      <c r="AF539" t="s">
        <v>167</v>
      </c>
      <c r="AG539">
        <v>0.625</v>
      </c>
      <c r="AH539">
        <v>2</v>
      </c>
      <c r="AI539">
        <v>36172377</v>
      </c>
      <c r="AJ539">
        <v>545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>
      <c r="A540">
        <f>ROW(Source!A948)</f>
        <v>948</v>
      </c>
      <c r="B540">
        <v>36172378</v>
      </c>
      <c r="C540">
        <v>36172372</v>
      </c>
      <c r="D540">
        <v>29107800</v>
      </c>
      <c r="E540">
        <v>1</v>
      </c>
      <c r="F540">
        <v>1</v>
      </c>
      <c r="G540">
        <v>1</v>
      </c>
      <c r="H540">
        <v>3</v>
      </c>
      <c r="I540" t="s">
        <v>620</v>
      </c>
      <c r="J540" t="s">
        <v>621</v>
      </c>
      <c r="K540" t="s">
        <v>622</v>
      </c>
      <c r="L540">
        <v>1346</v>
      </c>
      <c r="N540">
        <v>1009</v>
      </c>
      <c r="O540" t="s">
        <v>191</v>
      </c>
      <c r="P540" t="s">
        <v>191</v>
      </c>
      <c r="Q540">
        <v>1</v>
      </c>
      <c r="X540">
        <v>0.2</v>
      </c>
      <c r="Y540">
        <v>1.81</v>
      </c>
      <c r="Z540">
        <v>0</v>
      </c>
      <c r="AA540">
        <v>0</v>
      </c>
      <c r="AB540">
        <v>0</v>
      </c>
      <c r="AC540">
        <v>0</v>
      </c>
      <c r="AD540">
        <v>1</v>
      </c>
      <c r="AE540">
        <v>0</v>
      </c>
      <c r="AF540" t="s">
        <v>3</v>
      </c>
      <c r="AG540">
        <v>0.2</v>
      </c>
      <c r="AH540">
        <v>2</v>
      </c>
      <c r="AI540">
        <v>36172378</v>
      </c>
      <c r="AJ540">
        <v>546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>
      <c r="A541">
        <f>ROW(Source!A948)</f>
        <v>948</v>
      </c>
      <c r="B541">
        <v>36172379</v>
      </c>
      <c r="C541">
        <v>36172372</v>
      </c>
      <c r="D541">
        <v>29109411</v>
      </c>
      <c r="E541">
        <v>1</v>
      </c>
      <c r="F541">
        <v>1</v>
      </c>
      <c r="G541">
        <v>1</v>
      </c>
      <c r="H541">
        <v>3</v>
      </c>
      <c r="I541" t="s">
        <v>623</v>
      </c>
      <c r="J541" t="s">
        <v>624</v>
      </c>
      <c r="K541" t="s">
        <v>625</v>
      </c>
      <c r="L541">
        <v>1346</v>
      </c>
      <c r="N541">
        <v>1009</v>
      </c>
      <c r="O541" t="s">
        <v>191</v>
      </c>
      <c r="P541" t="s">
        <v>191</v>
      </c>
      <c r="Q541">
        <v>1</v>
      </c>
      <c r="X541">
        <v>30</v>
      </c>
      <c r="Y541">
        <v>15.95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3</v>
      </c>
      <c r="AG541">
        <v>30</v>
      </c>
      <c r="AH541">
        <v>2</v>
      </c>
      <c r="AI541">
        <v>36172379</v>
      </c>
      <c r="AJ541">
        <v>548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>
        <f>ROW(Source!A948)</f>
        <v>948</v>
      </c>
      <c r="B542">
        <v>36172380</v>
      </c>
      <c r="C542">
        <v>36172372</v>
      </c>
      <c r="D542">
        <v>29109535</v>
      </c>
      <c r="E542">
        <v>1</v>
      </c>
      <c r="F542">
        <v>1</v>
      </c>
      <c r="G542">
        <v>1</v>
      </c>
      <c r="H542">
        <v>3</v>
      </c>
      <c r="I542" t="s">
        <v>916</v>
      </c>
      <c r="J542" t="s">
        <v>917</v>
      </c>
      <c r="K542" t="s">
        <v>918</v>
      </c>
      <c r="L542">
        <v>1327</v>
      </c>
      <c r="N542">
        <v>1005</v>
      </c>
      <c r="O542" t="s">
        <v>184</v>
      </c>
      <c r="P542" t="s">
        <v>184</v>
      </c>
      <c r="Q542">
        <v>1</v>
      </c>
      <c r="X542">
        <v>105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s">
        <v>3</v>
      </c>
      <c r="AG542">
        <v>105</v>
      </c>
      <c r="AH542">
        <v>3</v>
      </c>
      <c r="AI542">
        <v>-1</v>
      </c>
      <c r="AJ542" t="s">
        <v>3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>
        <f>ROW(Source!A948)</f>
        <v>948</v>
      </c>
      <c r="B543">
        <v>36172381</v>
      </c>
      <c r="C543">
        <v>36172372</v>
      </c>
      <c r="D543">
        <v>29109265</v>
      </c>
      <c r="E543">
        <v>1</v>
      </c>
      <c r="F543">
        <v>1</v>
      </c>
      <c r="G543">
        <v>1</v>
      </c>
      <c r="H543">
        <v>3</v>
      </c>
      <c r="I543" t="s">
        <v>369</v>
      </c>
      <c r="J543" t="s">
        <v>371</v>
      </c>
      <c r="K543" t="s">
        <v>370</v>
      </c>
      <c r="L543">
        <v>1348</v>
      </c>
      <c r="N543">
        <v>1009</v>
      </c>
      <c r="O543" t="s">
        <v>28</v>
      </c>
      <c r="P543" t="s">
        <v>28</v>
      </c>
      <c r="Q543">
        <v>1000</v>
      </c>
      <c r="X543">
        <v>8.8999999999999999E-3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s">
        <v>3</v>
      </c>
      <c r="AG543">
        <v>8.8999999999999999E-3</v>
      </c>
      <c r="AH543">
        <v>3</v>
      </c>
      <c r="AI543">
        <v>-1</v>
      </c>
      <c r="AJ543" t="s">
        <v>3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>
      <c r="A544">
        <f>ROW(Source!A951)</f>
        <v>951</v>
      </c>
      <c r="B544">
        <v>36172389</v>
      </c>
      <c r="C544">
        <v>36172388</v>
      </c>
      <c r="D544">
        <v>18407150</v>
      </c>
      <c r="E544">
        <v>1</v>
      </c>
      <c r="F544">
        <v>1</v>
      </c>
      <c r="G544">
        <v>1</v>
      </c>
      <c r="H544">
        <v>1</v>
      </c>
      <c r="I544" t="s">
        <v>595</v>
      </c>
      <c r="J544" t="s">
        <v>3</v>
      </c>
      <c r="K544" t="s">
        <v>596</v>
      </c>
      <c r="L544">
        <v>1369</v>
      </c>
      <c r="N544">
        <v>1013</v>
      </c>
      <c r="O544" t="s">
        <v>579</v>
      </c>
      <c r="P544" t="s">
        <v>579</v>
      </c>
      <c r="Q544">
        <v>1</v>
      </c>
      <c r="X544">
        <v>35.74</v>
      </c>
      <c r="Y544">
        <v>0</v>
      </c>
      <c r="Z544">
        <v>0</v>
      </c>
      <c r="AA544">
        <v>0</v>
      </c>
      <c r="AB544">
        <v>242.51</v>
      </c>
      <c r="AC544">
        <v>0</v>
      </c>
      <c r="AD544">
        <v>1</v>
      </c>
      <c r="AE544">
        <v>1</v>
      </c>
      <c r="AF544" t="s">
        <v>168</v>
      </c>
      <c r="AG544">
        <v>41.100999999999999</v>
      </c>
      <c r="AH544">
        <v>2</v>
      </c>
      <c r="AI544">
        <v>36172389</v>
      </c>
      <c r="AJ544">
        <v>550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>
      <c r="A545">
        <f>ROW(Source!A951)</f>
        <v>951</v>
      </c>
      <c r="B545">
        <v>36172390</v>
      </c>
      <c r="C545">
        <v>36172388</v>
      </c>
      <c r="D545">
        <v>121548</v>
      </c>
      <c r="E545">
        <v>1</v>
      </c>
      <c r="F545">
        <v>1</v>
      </c>
      <c r="G545">
        <v>1</v>
      </c>
      <c r="H545">
        <v>1</v>
      </c>
      <c r="I545" t="s">
        <v>30</v>
      </c>
      <c r="J545" t="s">
        <v>3</v>
      </c>
      <c r="K545" t="s">
        <v>580</v>
      </c>
      <c r="L545">
        <v>608254</v>
      </c>
      <c r="N545">
        <v>1013</v>
      </c>
      <c r="O545" t="s">
        <v>581</v>
      </c>
      <c r="P545" t="s">
        <v>581</v>
      </c>
      <c r="Q545">
        <v>1</v>
      </c>
      <c r="X545">
        <v>0.18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2</v>
      </c>
      <c r="AF545" t="s">
        <v>167</v>
      </c>
      <c r="AG545">
        <v>0.22499999999999998</v>
      </c>
      <c r="AH545">
        <v>2</v>
      </c>
      <c r="AI545">
        <v>36172390</v>
      </c>
      <c r="AJ545">
        <v>551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>
      <c r="A546">
        <f>ROW(Source!A951)</f>
        <v>951</v>
      </c>
      <c r="B546">
        <v>36172391</v>
      </c>
      <c r="C546">
        <v>36172388</v>
      </c>
      <c r="D546">
        <v>29172556</v>
      </c>
      <c r="E546">
        <v>1</v>
      </c>
      <c r="F546">
        <v>1</v>
      </c>
      <c r="G546">
        <v>1</v>
      </c>
      <c r="H546">
        <v>2</v>
      </c>
      <c r="I546" t="s">
        <v>582</v>
      </c>
      <c r="J546" t="s">
        <v>583</v>
      </c>
      <c r="K546" t="s">
        <v>584</v>
      </c>
      <c r="L546">
        <v>1368</v>
      </c>
      <c r="N546">
        <v>1011</v>
      </c>
      <c r="O546" t="s">
        <v>585</v>
      </c>
      <c r="P546" t="s">
        <v>585</v>
      </c>
      <c r="Q546">
        <v>1</v>
      </c>
      <c r="X546">
        <v>0.18</v>
      </c>
      <c r="Y546">
        <v>0</v>
      </c>
      <c r="Z546">
        <v>31.26</v>
      </c>
      <c r="AA546">
        <v>13.5</v>
      </c>
      <c r="AB546">
        <v>0</v>
      </c>
      <c r="AC546">
        <v>0</v>
      </c>
      <c r="AD546">
        <v>1</v>
      </c>
      <c r="AE546">
        <v>0</v>
      </c>
      <c r="AF546" t="s">
        <v>167</v>
      </c>
      <c r="AG546">
        <v>0.22499999999999998</v>
      </c>
      <c r="AH546">
        <v>2</v>
      </c>
      <c r="AI546">
        <v>36172391</v>
      </c>
      <c r="AJ546">
        <v>552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>
        <f>ROW(Source!A951)</f>
        <v>951</v>
      </c>
      <c r="B547">
        <v>36172392</v>
      </c>
      <c r="C547">
        <v>36172388</v>
      </c>
      <c r="D547">
        <v>29174591</v>
      </c>
      <c r="E547">
        <v>1</v>
      </c>
      <c r="F547">
        <v>1</v>
      </c>
      <c r="G547">
        <v>1</v>
      </c>
      <c r="H547">
        <v>2</v>
      </c>
      <c r="I547" t="s">
        <v>617</v>
      </c>
      <c r="J547" t="s">
        <v>618</v>
      </c>
      <c r="K547" t="s">
        <v>619</v>
      </c>
      <c r="L547">
        <v>1368</v>
      </c>
      <c r="N547">
        <v>1011</v>
      </c>
      <c r="O547" t="s">
        <v>585</v>
      </c>
      <c r="P547" t="s">
        <v>585</v>
      </c>
      <c r="Q547">
        <v>1</v>
      </c>
      <c r="X547">
        <v>0.32</v>
      </c>
      <c r="Y547">
        <v>0</v>
      </c>
      <c r="Z547">
        <v>0.95</v>
      </c>
      <c r="AA547">
        <v>0</v>
      </c>
      <c r="AB547">
        <v>0</v>
      </c>
      <c r="AC547">
        <v>0</v>
      </c>
      <c r="AD547">
        <v>1</v>
      </c>
      <c r="AE547">
        <v>0</v>
      </c>
      <c r="AF547" t="s">
        <v>167</v>
      </c>
      <c r="AG547">
        <v>0.4</v>
      </c>
      <c r="AH547">
        <v>2</v>
      </c>
      <c r="AI547">
        <v>36172392</v>
      </c>
      <c r="AJ547">
        <v>553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>
        <f>ROW(Source!A951)</f>
        <v>951</v>
      </c>
      <c r="B548">
        <v>36172393</v>
      </c>
      <c r="C548">
        <v>36172388</v>
      </c>
      <c r="D548">
        <v>29174913</v>
      </c>
      <c r="E548">
        <v>1</v>
      </c>
      <c r="F548">
        <v>1</v>
      </c>
      <c r="G548">
        <v>1</v>
      </c>
      <c r="H548">
        <v>2</v>
      </c>
      <c r="I548" t="s">
        <v>606</v>
      </c>
      <c r="J548" t="s">
        <v>607</v>
      </c>
      <c r="K548" t="s">
        <v>608</v>
      </c>
      <c r="L548">
        <v>1368</v>
      </c>
      <c r="N548">
        <v>1011</v>
      </c>
      <c r="O548" t="s">
        <v>585</v>
      </c>
      <c r="P548" t="s">
        <v>585</v>
      </c>
      <c r="Q548">
        <v>1</v>
      </c>
      <c r="X548">
        <v>0.26</v>
      </c>
      <c r="Y548">
        <v>0</v>
      </c>
      <c r="Z548">
        <v>87.17</v>
      </c>
      <c r="AA548">
        <v>11.6</v>
      </c>
      <c r="AB548">
        <v>0</v>
      </c>
      <c r="AC548">
        <v>0</v>
      </c>
      <c r="AD548">
        <v>1</v>
      </c>
      <c r="AE548">
        <v>0</v>
      </c>
      <c r="AF548" t="s">
        <v>167</v>
      </c>
      <c r="AG548">
        <v>0.32500000000000001</v>
      </c>
      <c r="AH548">
        <v>2</v>
      </c>
      <c r="AI548">
        <v>36172393</v>
      </c>
      <c r="AJ548">
        <v>554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>
        <f>ROW(Source!A951)</f>
        <v>951</v>
      </c>
      <c r="B549">
        <v>36172394</v>
      </c>
      <c r="C549">
        <v>36172388</v>
      </c>
      <c r="D549">
        <v>29109162</v>
      </c>
      <c r="E549">
        <v>1</v>
      </c>
      <c r="F549">
        <v>1</v>
      </c>
      <c r="G549">
        <v>1</v>
      </c>
      <c r="H549">
        <v>3</v>
      </c>
      <c r="I549" t="s">
        <v>626</v>
      </c>
      <c r="J549" t="s">
        <v>627</v>
      </c>
      <c r="K549" t="s">
        <v>628</v>
      </c>
      <c r="L549">
        <v>1327</v>
      </c>
      <c r="N549">
        <v>1005</v>
      </c>
      <c r="O549" t="s">
        <v>184</v>
      </c>
      <c r="P549" t="s">
        <v>184</v>
      </c>
      <c r="Q549">
        <v>1</v>
      </c>
      <c r="X549">
        <v>21</v>
      </c>
      <c r="Y549">
        <v>5.71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 t="s">
        <v>3</v>
      </c>
      <c r="AG549">
        <v>21</v>
      </c>
      <c r="AH549">
        <v>2</v>
      </c>
      <c r="AI549">
        <v>36172394</v>
      </c>
      <c r="AJ549">
        <v>555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>
        <f>ROW(Source!A951)</f>
        <v>951</v>
      </c>
      <c r="B550">
        <v>36172395</v>
      </c>
      <c r="C550">
        <v>36172388</v>
      </c>
      <c r="D550">
        <v>29131086</v>
      </c>
      <c r="E550">
        <v>1</v>
      </c>
      <c r="F550">
        <v>1</v>
      </c>
      <c r="G550">
        <v>1</v>
      </c>
      <c r="H550">
        <v>3</v>
      </c>
      <c r="I550" t="s">
        <v>629</v>
      </c>
      <c r="J550" t="s">
        <v>630</v>
      </c>
      <c r="K550" t="s">
        <v>631</v>
      </c>
      <c r="L550">
        <v>1339</v>
      </c>
      <c r="N550">
        <v>1007</v>
      </c>
      <c r="O550" t="s">
        <v>591</v>
      </c>
      <c r="P550" t="s">
        <v>591</v>
      </c>
      <c r="Q550">
        <v>1</v>
      </c>
      <c r="X550">
        <v>0.82</v>
      </c>
      <c r="Y550">
        <v>1970.01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3</v>
      </c>
      <c r="AG550">
        <v>0.82</v>
      </c>
      <c r="AH550">
        <v>2</v>
      </c>
      <c r="AI550">
        <v>36172395</v>
      </c>
      <c r="AJ550">
        <v>556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>
      <c r="A551">
        <f>ROW(Source!A952)</f>
        <v>952</v>
      </c>
      <c r="B551">
        <v>36172397</v>
      </c>
      <c r="C551">
        <v>36172396</v>
      </c>
      <c r="D551">
        <v>18407150</v>
      </c>
      <c r="E551">
        <v>1</v>
      </c>
      <c r="F551">
        <v>1</v>
      </c>
      <c r="G551">
        <v>1</v>
      </c>
      <c r="H551">
        <v>1</v>
      </c>
      <c r="I551" t="s">
        <v>595</v>
      </c>
      <c r="J551" t="s">
        <v>3</v>
      </c>
      <c r="K551" t="s">
        <v>596</v>
      </c>
      <c r="L551">
        <v>1369</v>
      </c>
      <c r="N551">
        <v>1013</v>
      </c>
      <c r="O551" t="s">
        <v>579</v>
      </c>
      <c r="P551" t="s">
        <v>579</v>
      </c>
      <c r="Q551">
        <v>1</v>
      </c>
      <c r="X551">
        <v>60.72</v>
      </c>
      <c r="Y551">
        <v>0</v>
      </c>
      <c r="Z551">
        <v>0</v>
      </c>
      <c r="AA551">
        <v>0</v>
      </c>
      <c r="AB551">
        <v>242.51</v>
      </c>
      <c r="AC551">
        <v>0</v>
      </c>
      <c r="AD551">
        <v>1</v>
      </c>
      <c r="AE551">
        <v>1</v>
      </c>
      <c r="AF551" t="s">
        <v>168</v>
      </c>
      <c r="AG551">
        <v>69.827999999999989</v>
      </c>
      <c r="AH551">
        <v>2</v>
      </c>
      <c r="AI551">
        <v>36172397</v>
      </c>
      <c r="AJ551">
        <v>557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>
      <c r="A552">
        <f>ROW(Source!A952)</f>
        <v>952</v>
      </c>
      <c r="B552">
        <v>36172398</v>
      </c>
      <c r="C552">
        <v>36172396</v>
      </c>
      <c r="D552">
        <v>121548</v>
      </c>
      <c r="E552">
        <v>1</v>
      </c>
      <c r="F552">
        <v>1</v>
      </c>
      <c r="G552">
        <v>1</v>
      </c>
      <c r="H552">
        <v>1</v>
      </c>
      <c r="I552" t="s">
        <v>30</v>
      </c>
      <c r="J552" t="s">
        <v>3</v>
      </c>
      <c r="K552" t="s">
        <v>580</v>
      </c>
      <c r="L552">
        <v>608254</v>
      </c>
      <c r="N552">
        <v>1013</v>
      </c>
      <c r="O552" t="s">
        <v>581</v>
      </c>
      <c r="P552" t="s">
        <v>581</v>
      </c>
      <c r="Q552">
        <v>1</v>
      </c>
      <c r="X552">
        <v>0.57999999999999996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2</v>
      </c>
      <c r="AF552" t="s">
        <v>167</v>
      </c>
      <c r="AG552">
        <v>0.72499999999999998</v>
      </c>
      <c r="AH552">
        <v>2</v>
      </c>
      <c r="AI552">
        <v>36172398</v>
      </c>
      <c r="AJ552">
        <v>558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>
      <c r="A553">
        <f>ROW(Source!A952)</f>
        <v>952</v>
      </c>
      <c r="B553">
        <v>36172399</v>
      </c>
      <c r="C553">
        <v>36172396</v>
      </c>
      <c r="D553">
        <v>29172556</v>
      </c>
      <c r="E553">
        <v>1</v>
      </c>
      <c r="F553">
        <v>1</v>
      </c>
      <c r="G553">
        <v>1</v>
      </c>
      <c r="H553">
        <v>2</v>
      </c>
      <c r="I553" t="s">
        <v>582</v>
      </c>
      <c r="J553" t="s">
        <v>583</v>
      </c>
      <c r="K553" t="s">
        <v>584</v>
      </c>
      <c r="L553">
        <v>1368</v>
      </c>
      <c r="N553">
        <v>1011</v>
      </c>
      <c r="O553" t="s">
        <v>585</v>
      </c>
      <c r="P553" t="s">
        <v>585</v>
      </c>
      <c r="Q553">
        <v>1</v>
      </c>
      <c r="X553">
        <v>0.57999999999999996</v>
      </c>
      <c r="Y553">
        <v>0</v>
      </c>
      <c r="Z553">
        <v>31.26</v>
      </c>
      <c r="AA553">
        <v>13.5</v>
      </c>
      <c r="AB553">
        <v>0</v>
      </c>
      <c r="AC553">
        <v>0</v>
      </c>
      <c r="AD553">
        <v>1</v>
      </c>
      <c r="AE553">
        <v>0</v>
      </c>
      <c r="AF553" t="s">
        <v>167</v>
      </c>
      <c r="AG553">
        <v>0.72499999999999998</v>
      </c>
      <c r="AH553">
        <v>2</v>
      </c>
      <c r="AI553">
        <v>36172399</v>
      </c>
      <c r="AJ553">
        <v>559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>
        <f>ROW(Source!A952)</f>
        <v>952</v>
      </c>
      <c r="B554">
        <v>36172400</v>
      </c>
      <c r="C554">
        <v>36172396</v>
      </c>
      <c r="D554">
        <v>29174591</v>
      </c>
      <c r="E554">
        <v>1</v>
      </c>
      <c r="F554">
        <v>1</v>
      </c>
      <c r="G554">
        <v>1</v>
      </c>
      <c r="H554">
        <v>2</v>
      </c>
      <c r="I554" t="s">
        <v>617</v>
      </c>
      <c r="J554" t="s">
        <v>618</v>
      </c>
      <c r="K554" t="s">
        <v>619</v>
      </c>
      <c r="L554">
        <v>1368</v>
      </c>
      <c r="N554">
        <v>1011</v>
      </c>
      <c r="O554" t="s">
        <v>585</v>
      </c>
      <c r="P554" t="s">
        <v>585</v>
      </c>
      <c r="Q554">
        <v>1</v>
      </c>
      <c r="X554">
        <v>0.82</v>
      </c>
      <c r="Y554">
        <v>0</v>
      </c>
      <c r="Z554">
        <v>0.95</v>
      </c>
      <c r="AA554">
        <v>0</v>
      </c>
      <c r="AB554">
        <v>0</v>
      </c>
      <c r="AC554">
        <v>0</v>
      </c>
      <c r="AD554">
        <v>1</v>
      </c>
      <c r="AE554">
        <v>0</v>
      </c>
      <c r="AF554" t="s">
        <v>167</v>
      </c>
      <c r="AG554">
        <v>1.0249999999999999</v>
      </c>
      <c r="AH554">
        <v>2</v>
      </c>
      <c r="AI554">
        <v>36172400</v>
      </c>
      <c r="AJ554">
        <v>560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>
        <f>ROW(Source!A952)</f>
        <v>952</v>
      </c>
      <c r="B555">
        <v>36172401</v>
      </c>
      <c r="C555">
        <v>36172396</v>
      </c>
      <c r="D555">
        <v>29174661</v>
      </c>
      <c r="E555">
        <v>1</v>
      </c>
      <c r="F555">
        <v>1</v>
      </c>
      <c r="G555">
        <v>1</v>
      </c>
      <c r="H555">
        <v>2</v>
      </c>
      <c r="I555" t="s">
        <v>632</v>
      </c>
      <c r="J555" t="s">
        <v>633</v>
      </c>
      <c r="K555" t="s">
        <v>634</v>
      </c>
      <c r="L555">
        <v>1368</v>
      </c>
      <c r="N555">
        <v>1011</v>
      </c>
      <c r="O555" t="s">
        <v>585</v>
      </c>
      <c r="P555" t="s">
        <v>585</v>
      </c>
      <c r="Q555">
        <v>1</v>
      </c>
      <c r="X555">
        <v>2.7</v>
      </c>
      <c r="Y555">
        <v>0</v>
      </c>
      <c r="Z555">
        <v>2.09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167</v>
      </c>
      <c r="AG555">
        <v>3.375</v>
      </c>
      <c r="AH555">
        <v>2</v>
      </c>
      <c r="AI555">
        <v>36172401</v>
      </c>
      <c r="AJ555">
        <v>561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>
      <c r="A556">
        <f>ROW(Source!A952)</f>
        <v>952</v>
      </c>
      <c r="B556">
        <v>36172402</v>
      </c>
      <c r="C556">
        <v>36172396</v>
      </c>
      <c r="D556">
        <v>29174913</v>
      </c>
      <c r="E556">
        <v>1</v>
      </c>
      <c r="F556">
        <v>1</v>
      </c>
      <c r="G556">
        <v>1</v>
      </c>
      <c r="H556">
        <v>2</v>
      </c>
      <c r="I556" t="s">
        <v>606</v>
      </c>
      <c r="J556" t="s">
        <v>607</v>
      </c>
      <c r="K556" t="s">
        <v>608</v>
      </c>
      <c r="L556">
        <v>1368</v>
      </c>
      <c r="N556">
        <v>1011</v>
      </c>
      <c r="O556" t="s">
        <v>585</v>
      </c>
      <c r="P556" t="s">
        <v>585</v>
      </c>
      <c r="Q556">
        <v>1</v>
      </c>
      <c r="X556">
        <v>0.84</v>
      </c>
      <c r="Y556">
        <v>0</v>
      </c>
      <c r="Z556">
        <v>87.17</v>
      </c>
      <c r="AA556">
        <v>11.6</v>
      </c>
      <c r="AB556">
        <v>0</v>
      </c>
      <c r="AC556">
        <v>0</v>
      </c>
      <c r="AD556">
        <v>1</v>
      </c>
      <c r="AE556">
        <v>0</v>
      </c>
      <c r="AF556" t="s">
        <v>167</v>
      </c>
      <c r="AG556">
        <v>1.05</v>
      </c>
      <c r="AH556">
        <v>2</v>
      </c>
      <c r="AI556">
        <v>36172402</v>
      </c>
      <c r="AJ556">
        <v>562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>
      <c r="A557">
        <f>ROW(Source!A952)</f>
        <v>952</v>
      </c>
      <c r="B557">
        <v>36172403</v>
      </c>
      <c r="C557">
        <v>36172396</v>
      </c>
      <c r="D557">
        <v>29114332</v>
      </c>
      <c r="E557">
        <v>1</v>
      </c>
      <c r="F557">
        <v>1</v>
      </c>
      <c r="G557">
        <v>1</v>
      </c>
      <c r="H557">
        <v>3</v>
      </c>
      <c r="I557" t="s">
        <v>635</v>
      </c>
      <c r="J557" t="s">
        <v>636</v>
      </c>
      <c r="K557" t="s">
        <v>637</v>
      </c>
      <c r="L557">
        <v>1348</v>
      </c>
      <c r="N557">
        <v>1009</v>
      </c>
      <c r="O557" t="s">
        <v>28</v>
      </c>
      <c r="P557" t="s">
        <v>28</v>
      </c>
      <c r="Q557">
        <v>1000</v>
      </c>
      <c r="X557">
        <v>1.23E-2</v>
      </c>
      <c r="Y557">
        <v>11978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1.23E-2</v>
      </c>
      <c r="AH557">
        <v>2</v>
      </c>
      <c r="AI557">
        <v>36172403</v>
      </c>
      <c r="AJ557">
        <v>563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>
      <c r="A558">
        <f>ROW(Source!A952)</f>
        <v>952</v>
      </c>
      <c r="B558">
        <v>36172404</v>
      </c>
      <c r="C558">
        <v>36172396</v>
      </c>
      <c r="D558">
        <v>29130788</v>
      </c>
      <c r="E558">
        <v>1</v>
      </c>
      <c r="F558">
        <v>1</v>
      </c>
      <c r="G558">
        <v>1</v>
      </c>
      <c r="H558">
        <v>3</v>
      </c>
      <c r="I558" t="s">
        <v>638</v>
      </c>
      <c r="J558" t="s">
        <v>639</v>
      </c>
      <c r="K558" t="s">
        <v>640</v>
      </c>
      <c r="L558">
        <v>1339</v>
      </c>
      <c r="N558">
        <v>1007</v>
      </c>
      <c r="O558" t="s">
        <v>591</v>
      </c>
      <c r="P558" t="s">
        <v>591</v>
      </c>
      <c r="Q558">
        <v>1</v>
      </c>
      <c r="X558">
        <v>2.88</v>
      </c>
      <c r="Y558">
        <v>2156.0100000000002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0</v>
      </c>
      <c r="AF558" t="s">
        <v>3</v>
      </c>
      <c r="AG558">
        <v>2.88</v>
      </c>
      <c r="AH558">
        <v>2</v>
      </c>
      <c r="AI558">
        <v>36172404</v>
      </c>
      <c r="AJ558">
        <v>564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>
      <c r="A559">
        <f>ROW(Source!A953)</f>
        <v>953</v>
      </c>
      <c r="B559">
        <v>33624320</v>
      </c>
      <c r="C559">
        <v>33624312</v>
      </c>
      <c r="D559">
        <v>18408291</v>
      </c>
      <c r="E559">
        <v>1</v>
      </c>
      <c r="F559">
        <v>1</v>
      </c>
      <c r="G559">
        <v>1</v>
      </c>
      <c r="H559">
        <v>1</v>
      </c>
      <c r="I559" t="s">
        <v>641</v>
      </c>
      <c r="J559" t="s">
        <v>3</v>
      </c>
      <c r="K559" t="s">
        <v>642</v>
      </c>
      <c r="L559">
        <v>1369</v>
      </c>
      <c r="N559">
        <v>1013</v>
      </c>
      <c r="O559" t="s">
        <v>579</v>
      </c>
      <c r="P559" t="s">
        <v>579</v>
      </c>
      <c r="Q559">
        <v>1</v>
      </c>
      <c r="X559">
        <v>31.26</v>
      </c>
      <c r="Y559">
        <v>0</v>
      </c>
      <c r="Z559">
        <v>0</v>
      </c>
      <c r="AA559">
        <v>0</v>
      </c>
      <c r="AB559">
        <v>232.28</v>
      </c>
      <c r="AC559">
        <v>0</v>
      </c>
      <c r="AD559">
        <v>1</v>
      </c>
      <c r="AE559">
        <v>1</v>
      </c>
      <c r="AF559" t="s">
        <v>168</v>
      </c>
      <c r="AG559">
        <v>35.948999999999998</v>
      </c>
      <c r="AH559">
        <v>2</v>
      </c>
      <c r="AI559">
        <v>33624313</v>
      </c>
      <c r="AJ559">
        <v>565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>
        <f>ROW(Source!A953)</f>
        <v>953</v>
      </c>
      <c r="B560">
        <v>33624321</v>
      </c>
      <c r="C560">
        <v>33624312</v>
      </c>
      <c r="D560">
        <v>121548</v>
      </c>
      <c r="E560">
        <v>1</v>
      </c>
      <c r="F560">
        <v>1</v>
      </c>
      <c r="G560">
        <v>1</v>
      </c>
      <c r="H560">
        <v>1</v>
      </c>
      <c r="I560" t="s">
        <v>30</v>
      </c>
      <c r="J560" t="s">
        <v>3</v>
      </c>
      <c r="K560" t="s">
        <v>580</v>
      </c>
      <c r="L560">
        <v>608254</v>
      </c>
      <c r="N560">
        <v>1013</v>
      </c>
      <c r="O560" t="s">
        <v>581</v>
      </c>
      <c r="P560" t="s">
        <v>581</v>
      </c>
      <c r="Q560">
        <v>1</v>
      </c>
      <c r="X560">
        <v>6.7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1</v>
      </c>
      <c r="AE560">
        <v>2</v>
      </c>
      <c r="AF560" t="s">
        <v>167</v>
      </c>
      <c r="AG560">
        <v>8.375</v>
      </c>
      <c r="AH560">
        <v>2</v>
      </c>
      <c r="AI560">
        <v>33624314</v>
      </c>
      <c r="AJ560">
        <v>566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>
        <f>ROW(Source!A953)</f>
        <v>953</v>
      </c>
      <c r="B561">
        <v>33624322</v>
      </c>
      <c r="C561">
        <v>33624312</v>
      </c>
      <c r="D561">
        <v>29172710</v>
      </c>
      <c r="E561">
        <v>1</v>
      </c>
      <c r="F561">
        <v>1</v>
      </c>
      <c r="G561">
        <v>1</v>
      </c>
      <c r="H561">
        <v>2</v>
      </c>
      <c r="I561" t="s">
        <v>600</v>
      </c>
      <c r="J561" t="s">
        <v>601</v>
      </c>
      <c r="K561" t="s">
        <v>602</v>
      </c>
      <c r="L561">
        <v>1368</v>
      </c>
      <c r="N561">
        <v>1011</v>
      </c>
      <c r="O561" t="s">
        <v>585</v>
      </c>
      <c r="P561" t="s">
        <v>585</v>
      </c>
      <c r="Q561">
        <v>1</v>
      </c>
      <c r="X561">
        <v>6.7</v>
      </c>
      <c r="Y561">
        <v>0</v>
      </c>
      <c r="Z561">
        <v>46.56</v>
      </c>
      <c r="AA561">
        <v>10.06</v>
      </c>
      <c r="AB561">
        <v>0</v>
      </c>
      <c r="AC561">
        <v>0</v>
      </c>
      <c r="AD561">
        <v>1</v>
      </c>
      <c r="AE561">
        <v>0</v>
      </c>
      <c r="AF561" t="s">
        <v>167</v>
      </c>
      <c r="AG561">
        <v>8.375</v>
      </c>
      <c r="AH561">
        <v>2</v>
      </c>
      <c r="AI561">
        <v>33624315</v>
      </c>
      <c r="AJ561">
        <v>567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>
      <c r="A562">
        <f>ROW(Source!A953)</f>
        <v>953</v>
      </c>
      <c r="B562">
        <v>33624323</v>
      </c>
      <c r="C562">
        <v>33624312</v>
      </c>
      <c r="D562">
        <v>29173472</v>
      </c>
      <c r="E562">
        <v>1</v>
      </c>
      <c r="F562">
        <v>1</v>
      </c>
      <c r="G562">
        <v>1</v>
      </c>
      <c r="H562">
        <v>2</v>
      </c>
      <c r="I562" t="s">
        <v>643</v>
      </c>
      <c r="J562" t="s">
        <v>644</v>
      </c>
      <c r="K562" t="s">
        <v>645</v>
      </c>
      <c r="L562">
        <v>1368</v>
      </c>
      <c r="N562">
        <v>1011</v>
      </c>
      <c r="O562" t="s">
        <v>585</v>
      </c>
      <c r="P562" t="s">
        <v>585</v>
      </c>
      <c r="Q562">
        <v>1</v>
      </c>
      <c r="X562">
        <v>11</v>
      </c>
      <c r="Y562">
        <v>0</v>
      </c>
      <c r="Z562">
        <v>3</v>
      </c>
      <c r="AA562">
        <v>0</v>
      </c>
      <c r="AB562">
        <v>0</v>
      </c>
      <c r="AC562">
        <v>0</v>
      </c>
      <c r="AD562">
        <v>1</v>
      </c>
      <c r="AE562">
        <v>0</v>
      </c>
      <c r="AF562" t="s">
        <v>167</v>
      </c>
      <c r="AG562">
        <v>13.75</v>
      </c>
      <c r="AH562">
        <v>2</v>
      </c>
      <c r="AI562">
        <v>33624316</v>
      </c>
      <c r="AJ562">
        <v>568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>
      <c r="A563">
        <f>ROW(Source!A953)</f>
        <v>953</v>
      </c>
      <c r="B563">
        <v>33624324</v>
      </c>
      <c r="C563">
        <v>33624312</v>
      </c>
      <c r="D563">
        <v>29174913</v>
      </c>
      <c r="E563">
        <v>1</v>
      </c>
      <c r="F563">
        <v>1</v>
      </c>
      <c r="G563">
        <v>1</v>
      </c>
      <c r="H563">
        <v>2</v>
      </c>
      <c r="I563" t="s">
        <v>606</v>
      </c>
      <c r="J563" t="s">
        <v>607</v>
      </c>
      <c r="K563" t="s">
        <v>608</v>
      </c>
      <c r="L563">
        <v>1368</v>
      </c>
      <c r="N563">
        <v>1011</v>
      </c>
      <c r="O563" t="s">
        <v>585</v>
      </c>
      <c r="P563" t="s">
        <v>585</v>
      </c>
      <c r="Q563">
        <v>1</v>
      </c>
      <c r="X563">
        <v>0.35</v>
      </c>
      <c r="Y563">
        <v>0</v>
      </c>
      <c r="Z563">
        <v>87.17</v>
      </c>
      <c r="AA563">
        <v>11.6</v>
      </c>
      <c r="AB563">
        <v>0</v>
      </c>
      <c r="AC563">
        <v>0</v>
      </c>
      <c r="AD563">
        <v>1</v>
      </c>
      <c r="AE563">
        <v>0</v>
      </c>
      <c r="AF563" t="s">
        <v>167</v>
      </c>
      <c r="AG563">
        <v>0.4375</v>
      </c>
      <c r="AH563">
        <v>2</v>
      </c>
      <c r="AI563">
        <v>33624317</v>
      </c>
      <c r="AJ563">
        <v>569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>
        <f>ROW(Source!A953)</f>
        <v>953</v>
      </c>
      <c r="B564">
        <v>33624325</v>
      </c>
      <c r="C564">
        <v>33624312</v>
      </c>
      <c r="D564">
        <v>29114687</v>
      </c>
      <c r="E564">
        <v>1</v>
      </c>
      <c r="F564">
        <v>1</v>
      </c>
      <c r="G564">
        <v>1</v>
      </c>
      <c r="H564">
        <v>3</v>
      </c>
      <c r="I564" t="s">
        <v>646</v>
      </c>
      <c r="J564" t="s">
        <v>647</v>
      </c>
      <c r="K564" t="s">
        <v>648</v>
      </c>
      <c r="L564">
        <v>1348</v>
      </c>
      <c r="N564">
        <v>1009</v>
      </c>
      <c r="O564" t="s">
        <v>28</v>
      </c>
      <c r="P564" t="s">
        <v>28</v>
      </c>
      <c r="Q564">
        <v>1000</v>
      </c>
      <c r="X564">
        <v>1.8E-3</v>
      </c>
      <c r="Y564">
        <v>16974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3</v>
      </c>
      <c r="AG564">
        <v>1.8E-3</v>
      </c>
      <c r="AH564">
        <v>2</v>
      </c>
      <c r="AI564">
        <v>33624318</v>
      </c>
      <c r="AJ564">
        <v>570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>
        <f>ROW(Source!A953)</f>
        <v>953</v>
      </c>
      <c r="B565">
        <v>33624326</v>
      </c>
      <c r="C565">
        <v>33624312</v>
      </c>
      <c r="D565">
        <v>29115292</v>
      </c>
      <c r="E565">
        <v>1</v>
      </c>
      <c r="F565">
        <v>1</v>
      </c>
      <c r="G565">
        <v>1</v>
      </c>
      <c r="H565">
        <v>3</v>
      </c>
      <c r="I565" t="s">
        <v>649</v>
      </c>
      <c r="J565" t="s">
        <v>650</v>
      </c>
      <c r="K565" t="s">
        <v>651</v>
      </c>
      <c r="L565">
        <v>1339</v>
      </c>
      <c r="N565">
        <v>1007</v>
      </c>
      <c r="O565" t="s">
        <v>591</v>
      </c>
      <c r="P565" t="s">
        <v>591</v>
      </c>
      <c r="Q565">
        <v>1</v>
      </c>
      <c r="X565">
        <v>1.24</v>
      </c>
      <c r="Y565">
        <v>4478.33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1.24</v>
      </c>
      <c r="AH565">
        <v>2</v>
      </c>
      <c r="AI565">
        <v>33624319</v>
      </c>
      <c r="AJ565">
        <v>571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>
      <c r="A566">
        <f>ROW(Source!A954)</f>
        <v>954</v>
      </c>
      <c r="B566">
        <v>36172406</v>
      </c>
      <c r="C566">
        <v>36172405</v>
      </c>
      <c r="D566">
        <v>31427882</v>
      </c>
      <c r="E566">
        <v>1</v>
      </c>
      <c r="F566">
        <v>1</v>
      </c>
      <c r="G566">
        <v>1</v>
      </c>
      <c r="H566">
        <v>1</v>
      </c>
      <c r="I566" t="s">
        <v>652</v>
      </c>
      <c r="J566" t="s">
        <v>3</v>
      </c>
      <c r="K566" t="s">
        <v>653</v>
      </c>
      <c r="L566">
        <v>1369</v>
      </c>
      <c r="N566">
        <v>1013</v>
      </c>
      <c r="O566" t="s">
        <v>579</v>
      </c>
      <c r="P566" t="s">
        <v>579</v>
      </c>
      <c r="Q566">
        <v>1</v>
      </c>
      <c r="X566">
        <v>45.26</v>
      </c>
      <c r="Y566">
        <v>0</v>
      </c>
      <c r="Z566">
        <v>0</v>
      </c>
      <c r="AA566">
        <v>0</v>
      </c>
      <c r="AB566">
        <v>242.51</v>
      </c>
      <c r="AC566">
        <v>0</v>
      </c>
      <c r="AD566">
        <v>1</v>
      </c>
      <c r="AE566">
        <v>1</v>
      </c>
      <c r="AF566" t="s">
        <v>168</v>
      </c>
      <c r="AG566">
        <v>52.048999999999992</v>
      </c>
      <c r="AH566">
        <v>2</v>
      </c>
      <c r="AI566">
        <v>36172406</v>
      </c>
      <c r="AJ566">
        <v>572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>
      <c r="A567">
        <f>ROW(Source!A954)</f>
        <v>954</v>
      </c>
      <c r="B567">
        <v>36172407</v>
      </c>
      <c r="C567">
        <v>36172405</v>
      </c>
      <c r="D567">
        <v>121548</v>
      </c>
      <c r="E567">
        <v>1</v>
      </c>
      <c r="F567">
        <v>1</v>
      </c>
      <c r="G567">
        <v>1</v>
      </c>
      <c r="H567">
        <v>1</v>
      </c>
      <c r="I567" t="s">
        <v>30</v>
      </c>
      <c r="J567" t="s">
        <v>3</v>
      </c>
      <c r="K567" t="s">
        <v>580</v>
      </c>
      <c r="L567">
        <v>608254</v>
      </c>
      <c r="N567">
        <v>1013</v>
      </c>
      <c r="O567" t="s">
        <v>581</v>
      </c>
      <c r="P567" t="s">
        <v>581</v>
      </c>
      <c r="Q567">
        <v>1</v>
      </c>
      <c r="X567">
        <v>0.04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2</v>
      </c>
      <c r="AF567" t="s">
        <v>167</v>
      </c>
      <c r="AG567">
        <v>0.05</v>
      </c>
      <c r="AH567">
        <v>2</v>
      </c>
      <c r="AI567">
        <v>36172407</v>
      </c>
      <c r="AJ567">
        <v>573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>
        <f>ROW(Source!A954)</f>
        <v>954</v>
      </c>
      <c r="B568">
        <v>36172408</v>
      </c>
      <c r="C568">
        <v>36172405</v>
      </c>
      <c r="D568">
        <v>35554737</v>
      </c>
      <c r="E568">
        <v>1</v>
      </c>
      <c r="F568">
        <v>1</v>
      </c>
      <c r="G568">
        <v>1</v>
      </c>
      <c r="H568">
        <v>2</v>
      </c>
      <c r="I568" t="s">
        <v>582</v>
      </c>
      <c r="J568" t="s">
        <v>654</v>
      </c>
      <c r="K568" t="s">
        <v>584</v>
      </c>
      <c r="L568">
        <v>1368</v>
      </c>
      <c r="N568">
        <v>1011</v>
      </c>
      <c r="O568" t="s">
        <v>585</v>
      </c>
      <c r="P568" t="s">
        <v>585</v>
      </c>
      <c r="Q568">
        <v>1</v>
      </c>
      <c r="X568">
        <v>0.04</v>
      </c>
      <c r="Y568">
        <v>0</v>
      </c>
      <c r="Z568">
        <v>31.26</v>
      </c>
      <c r="AA568">
        <v>13.5</v>
      </c>
      <c r="AB568">
        <v>0</v>
      </c>
      <c r="AC568">
        <v>0</v>
      </c>
      <c r="AD568">
        <v>1</v>
      </c>
      <c r="AE568">
        <v>0</v>
      </c>
      <c r="AF568" t="s">
        <v>167</v>
      </c>
      <c r="AG568">
        <v>0.05</v>
      </c>
      <c r="AH568">
        <v>2</v>
      </c>
      <c r="AI568">
        <v>36172408</v>
      </c>
      <c r="AJ568">
        <v>574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>
      <c r="A569">
        <f>ROW(Source!A954)</f>
        <v>954</v>
      </c>
      <c r="B569">
        <v>36172409</v>
      </c>
      <c r="C569">
        <v>36172405</v>
      </c>
      <c r="D569">
        <v>35555025</v>
      </c>
      <c r="E569">
        <v>1</v>
      </c>
      <c r="F569">
        <v>1</v>
      </c>
      <c r="G569">
        <v>1</v>
      </c>
      <c r="H569">
        <v>2</v>
      </c>
      <c r="I569" t="s">
        <v>655</v>
      </c>
      <c r="J569" t="s">
        <v>656</v>
      </c>
      <c r="K569" t="s">
        <v>657</v>
      </c>
      <c r="L569">
        <v>1368</v>
      </c>
      <c r="N569">
        <v>1011</v>
      </c>
      <c r="O569" t="s">
        <v>585</v>
      </c>
      <c r="P569" t="s">
        <v>585</v>
      </c>
      <c r="Q569">
        <v>1</v>
      </c>
      <c r="X569">
        <v>1.35</v>
      </c>
      <c r="Y569">
        <v>0</v>
      </c>
      <c r="Z569">
        <v>2.7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167</v>
      </c>
      <c r="AG569">
        <v>1.6875</v>
      </c>
      <c r="AH569">
        <v>2</v>
      </c>
      <c r="AI569">
        <v>36172409</v>
      </c>
      <c r="AJ569">
        <v>575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>
      <c r="A570">
        <f>ROW(Source!A954)</f>
        <v>954</v>
      </c>
      <c r="B570">
        <v>36172410</v>
      </c>
      <c r="C570">
        <v>36172405</v>
      </c>
      <c r="D570">
        <v>35555088</v>
      </c>
      <c r="E570">
        <v>1</v>
      </c>
      <c r="F570">
        <v>1</v>
      </c>
      <c r="G570">
        <v>1</v>
      </c>
      <c r="H570">
        <v>2</v>
      </c>
      <c r="I570" t="s">
        <v>606</v>
      </c>
      <c r="J570" t="s">
        <v>658</v>
      </c>
      <c r="K570" t="s">
        <v>608</v>
      </c>
      <c r="L570">
        <v>1368</v>
      </c>
      <c r="N570">
        <v>1011</v>
      </c>
      <c r="O570" t="s">
        <v>585</v>
      </c>
      <c r="P570" t="s">
        <v>585</v>
      </c>
      <c r="Q570">
        <v>1</v>
      </c>
      <c r="X570">
        <v>0.01</v>
      </c>
      <c r="Y570">
        <v>0</v>
      </c>
      <c r="Z570">
        <v>87.17</v>
      </c>
      <c r="AA570">
        <v>11.6</v>
      </c>
      <c r="AB570">
        <v>0</v>
      </c>
      <c r="AC570">
        <v>0</v>
      </c>
      <c r="AD570">
        <v>1</v>
      </c>
      <c r="AE570">
        <v>0</v>
      </c>
      <c r="AF570" t="s">
        <v>167</v>
      </c>
      <c r="AG570">
        <v>1.2500000000000001E-2</v>
      </c>
      <c r="AH570">
        <v>2</v>
      </c>
      <c r="AI570">
        <v>36172410</v>
      </c>
      <c r="AJ570">
        <v>576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>
      <c r="A571">
        <f>ROW(Source!A954)</f>
        <v>954</v>
      </c>
      <c r="B571">
        <v>36172411</v>
      </c>
      <c r="C571">
        <v>36172405</v>
      </c>
      <c r="D571">
        <v>35552818</v>
      </c>
      <c r="E571">
        <v>1</v>
      </c>
      <c r="F571">
        <v>1</v>
      </c>
      <c r="G571">
        <v>1</v>
      </c>
      <c r="H571">
        <v>3</v>
      </c>
      <c r="I571" t="s">
        <v>659</v>
      </c>
      <c r="J571" t="s">
        <v>660</v>
      </c>
      <c r="K571" t="s">
        <v>661</v>
      </c>
      <c r="L571">
        <v>1308</v>
      </c>
      <c r="N571">
        <v>1003</v>
      </c>
      <c r="O571" t="s">
        <v>155</v>
      </c>
      <c r="P571" t="s">
        <v>155</v>
      </c>
      <c r="Q571">
        <v>100</v>
      </c>
      <c r="X571">
        <v>0.68</v>
      </c>
      <c r="Y571">
        <v>99.4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3</v>
      </c>
      <c r="AG571">
        <v>0.68</v>
      </c>
      <c r="AH571">
        <v>2</v>
      </c>
      <c r="AI571">
        <v>36172411</v>
      </c>
      <c r="AJ571">
        <v>577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>
      <c r="A572">
        <f>ROW(Source!A954)</f>
        <v>954</v>
      </c>
      <c r="B572">
        <v>36172412</v>
      </c>
      <c r="C572">
        <v>36172405</v>
      </c>
      <c r="D572">
        <v>35554067</v>
      </c>
      <c r="E572">
        <v>1</v>
      </c>
      <c r="F572">
        <v>1</v>
      </c>
      <c r="G572">
        <v>1</v>
      </c>
      <c r="H572">
        <v>3</v>
      </c>
      <c r="I572" t="s">
        <v>919</v>
      </c>
      <c r="J572" t="s">
        <v>920</v>
      </c>
      <c r="K572" t="s">
        <v>921</v>
      </c>
      <c r="L572">
        <v>1327</v>
      </c>
      <c r="N572">
        <v>1005</v>
      </c>
      <c r="O572" t="s">
        <v>184</v>
      </c>
      <c r="P572" t="s">
        <v>184</v>
      </c>
      <c r="Q572">
        <v>1</v>
      </c>
      <c r="X572">
        <v>102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s">
        <v>3</v>
      </c>
      <c r="AG572">
        <v>102</v>
      </c>
      <c r="AH572">
        <v>3</v>
      </c>
      <c r="AI572">
        <v>-1</v>
      </c>
      <c r="AJ572" t="s">
        <v>3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>
      <c r="A573">
        <f>ROW(Source!A954)</f>
        <v>954</v>
      </c>
      <c r="B573">
        <v>36172413</v>
      </c>
      <c r="C573">
        <v>36172405</v>
      </c>
      <c r="D573">
        <v>35553389</v>
      </c>
      <c r="E573">
        <v>1</v>
      </c>
      <c r="F573">
        <v>1</v>
      </c>
      <c r="G573">
        <v>1</v>
      </c>
      <c r="H573">
        <v>3</v>
      </c>
      <c r="I573" t="s">
        <v>662</v>
      </c>
      <c r="J573" t="s">
        <v>663</v>
      </c>
      <c r="K573" t="s">
        <v>664</v>
      </c>
      <c r="L573">
        <v>1346</v>
      </c>
      <c r="N573">
        <v>1009</v>
      </c>
      <c r="O573" t="s">
        <v>191</v>
      </c>
      <c r="P573" t="s">
        <v>191</v>
      </c>
      <c r="Q573">
        <v>1</v>
      </c>
      <c r="X573">
        <v>27</v>
      </c>
      <c r="Y573">
        <v>26.71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3</v>
      </c>
      <c r="AG573">
        <v>27</v>
      </c>
      <c r="AH573">
        <v>2</v>
      </c>
      <c r="AI573">
        <v>36172413</v>
      </c>
      <c r="AJ573">
        <v>579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>
      <c r="A574">
        <f>ROW(Source!A956)</f>
        <v>956</v>
      </c>
      <c r="B574">
        <v>33621891</v>
      </c>
      <c r="C574">
        <v>33621887</v>
      </c>
      <c r="D574">
        <v>18416200</v>
      </c>
      <c r="E574">
        <v>1</v>
      </c>
      <c r="F574">
        <v>1</v>
      </c>
      <c r="G574">
        <v>1</v>
      </c>
      <c r="H574">
        <v>1</v>
      </c>
      <c r="I574" t="s">
        <v>665</v>
      </c>
      <c r="J574" t="s">
        <v>3</v>
      </c>
      <c r="K574" t="s">
        <v>666</v>
      </c>
      <c r="L574">
        <v>1369</v>
      </c>
      <c r="N574">
        <v>1013</v>
      </c>
      <c r="O574" t="s">
        <v>579</v>
      </c>
      <c r="P574" t="s">
        <v>579</v>
      </c>
      <c r="Q574">
        <v>1</v>
      </c>
      <c r="X574">
        <v>8.99</v>
      </c>
      <c r="Y574">
        <v>0</v>
      </c>
      <c r="Z574">
        <v>0</v>
      </c>
      <c r="AA574">
        <v>0</v>
      </c>
      <c r="AB574">
        <v>277.48</v>
      </c>
      <c r="AC574">
        <v>0</v>
      </c>
      <c r="AD574">
        <v>1</v>
      </c>
      <c r="AE574">
        <v>1</v>
      </c>
      <c r="AF574" t="s">
        <v>3</v>
      </c>
      <c r="AG574">
        <v>8.99</v>
      </c>
      <c r="AH574">
        <v>2</v>
      </c>
      <c r="AI574">
        <v>33621888</v>
      </c>
      <c r="AJ574">
        <v>580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>
        <f>ROW(Source!A956)</f>
        <v>956</v>
      </c>
      <c r="B575">
        <v>33621892</v>
      </c>
      <c r="C575">
        <v>33621887</v>
      </c>
      <c r="D575">
        <v>29174913</v>
      </c>
      <c r="E575">
        <v>1</v>
      </c>
      <c r="F575">
        <v>1</v>
      </c>
      <c r="G575">
        <v>1</v>
      </c>
      <c r="H575">
        <v>2</v>
      </c>
      <c r="I575" t="s">
        <v>606</v>
      </c>
      <c r="J575" t="s">
        <v>607</v>
      </c>
      <c r="K575" t="s">
        <v>608</v>
      </c>
      <c r="L575">
        <v>1368</v>
      </c>
      <c r="N575">
        <v>1011</v>
      </c>
      <c r="O575" t="s">
        <v>585</v>
      </c>
      <c r="P575" t="s">
        <v>585</v>
      </c>
      <c r="Q575">
        <v>1</v>
      </c>
      <c r="X575">
        <v>0.03</v>
      </c>
      <c r="Y575">
        <v>0</v>
      </c>
      <c r="Z575">
        <v>87.17</v>
      </c>
      <c r="AA575">
        <v>11.6</v>
      </c>
      <c r="AB575">
        <v>0</v>
      </c>
      <c r="AC575">
        <v>0</v>
      </c>
      <c r="AD575">
        <v>1</v>
      </c>
      <c r="AE575">
        <v>0</v>
      </c>
      <c r="AF575" t="s">
        <v>3</v>
      </c>
      <c r="AG575">
        <v>0.03</v>
      </c>
      <c r="AH575">
        <v>3</v>
      </c>
      <c r="AI575">
        <v>-1</v>
      </c>
      <c r="AJ575" t="s">
        <v>3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>
      <c r="A576">
        <f>ROW(Source!A956)</f>
        <v>956</v>
      </c>
      <c r="B576">
        <v>33621893</v>
      </c>
      <c r="C576">
        <v>33621887</v>
      </c>
      <c r="D576">
        <v>29111241</v>
      </c>
      <c r="E576">
        <v>1</v>
      </c>
      <c r="F576">
        <v>1</v>
      </c>
      <c r="G576">
        <v>1</v>
      </c>
      <c r="H576">
        <v>3</v>
      </c>
      <c r="I576" t="s">
        <v>667</v>
      </c>
      <c r="J576" t="s">
        <v>668</v>
      </c>
      <c r="K576" t="s">
        <v>669</v>
      </c>
      <c r="L576">
        <v>1346</v>
      </c>
      <c r="N576">
        <v>1009</v>
      </c>
      <c r="O576" t="s">
        <v>191</v>
      </c>
      <c r="P576" t="s">
        <v>191</v>
      </c>
      <c r="Q576">
        <v>1</v>
      </c>
      <c r="X576">
        <v>5.15</v>
      </c>
      <c r="Y576">
        <v>8.35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3</v>
      </c>
      <c r="AG576">
        <v>5.15</v>
      </c>
      <c r="AH576">
        <v>2</v>
      </c>
      <c r="AI576">
        <v>33621889</v>
      </c>
      <c r="AJ576">
        <v>581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>
      <c r="A577">
        <f>ROW(Source!A956)</f>
        <v>956</v>
      </c>
      <c r="B577">
        <v>33621894</v>
      </c>
      <c r="C577">
        <v>33621887</v>
      </c>
      <c r="D577">
        <v>29110997</v>
      </c>
      <c r="E577">
        <v>1</v>
      </c>
      <c r="F577">
        <v>1</v>
      </c>
      <c r="G577">
        <v>1</v>
      </c>
      <c r="H577">
        <v>3</v>
      </c>
      <c r="I577" t="s">
        <v>670</v>
      </c>
      <c r="J577" t="s">
        <v>671</v>
      </c>
      <c r="K577" t="s">
        <v>672</v>
      </c>
      <c r="L577">
        <v>1301</v>
      </c>
      <c r="N577">
        <v>1003</v>
      </c>
      <c r="O577" t="s">
        <v>174</v>
      </c>
      <c r="P577" t="s">
        <v>174</v>
      </c>
      <c r="Q577">
        <v>1</v>
      </c>
      <c r="X577">
        <v>101</v>
      </c>
      <c r="Y577">
        <v>12.3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101</v>
      </c>
      <c r="AH577">
        <v>2</v>
      </c>
      <c r="AI577">
        <v>33621890</v>
      </c>
      <c r="AJ577">
        <v>582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>
        <f>ROW(Source!A957)</f>
        <v>957</v>
      </c>
      <c r="B578">
        <v>35799885</v>
      </c>
      <c r="C578">
        <v>35799884</v>
      </c>
      <c r="D578">
        <v>18409850</v>
      </c>
      <c r="E578">
        <v>1</v>
      </c>
      <c r="F578">
        <v>1</v>
      </c>
      <c r="G578">
        <v>1</v>
      </c>
      <c r="H578">
        <v>1</v>
      </c>
      <c r="I578" t="s">
        <v>673</v>
      </c>
      <c r="J578" t="s">
        <v>3</v>
      </c>
      <c r="K578" t="s">
        <v>674</v>
      </c>
      <c r="L578">
        <v>1369</v>
      </c>
      <c r="N578">
        <v>1013</v>
      </c>
      <c r="O578" t="s">
        <v>579</v>
      </c>
      <c r="P578" t="s">
        <v>579</v>
      </c>
      <c r="Q578">
        <v>1</v>
      </c>
      <c r="X578">
        <v>89</v>
      </c>
      <c r="Y578">
        <v>0</v>
      </c>
      <c r="Z578">
        <v>0</v>
      </c>
      <c r="AA578">
        <v>0</v>
      </c>
      <c r="AB578">
        <v>257.86</v>
      </c>
      <c r="AC578">
        <v>0</v>
      </c>
      <c r="AD578">
        <v>1</v>
      </c>
      <c r="AE578">
        <v>1</v>
      </c>
      <c r="AF578" t="s">
        <v>168</v>
      </c>
      <c r="AG578">
        <v>102.35</v>
      </c>
      <c r="AH578">
        <v>2</v>
      </c>
      <c r="AI578">
        <v>35799885</v>
      </c>
      <c r="AJ578">
        <v>583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>
        <f>ROW(Source!A957)</f>
        <v>957</v>
      </c>
      <c r="B579">
        <v>35799886</v>
      </c>
      <c r="C579">
        <v>35799884</v>
      </c>
      <c r="D579">
        <v>29173472</v>
      </c>
      <c r="E579">
        <v>1</v>
      </c>
      <c r="F579">
        <v>1</v>
      </c>
      <c r="G579">
        <v>1</v>
      </c>
      <c r="H579">
        <v>2</v>
      </c>
      <c r="I579" t="s">
        <v>643</v>
      </c>
      <c r="J579" t="s">
        <v>644</v>
      </c>
      <c r="K579" t="s">
        <v>645</v>
      </c>
      <c r="L579">
        <v>1368</v>
      </c>
      <c r="N579">
        <v>1011</v>
      </c>
      <c r="O579" t="s">
        <v>585</v>
      </c>
      <c r="P579" t="s">
        <v>585</v>
      </c>
      <c r="Q579">
        <v>1</v>
      </c>
      <c r="X579">
        <v>2.16</v>
      </c>
      <c r="Y579">
        <v>0</v>
      </c>
      <c r="Z579">
        <v>3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167</v>
      </c>
      <c r="AG579">
        <v>2.7</v>
      </c>
      <c r="AH579">
        <v>2</v>
      </c>
      <c r="AI579">
        <v>35799886</v>
      </c>
      <c r="AJ579">
        <v>584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>
      <c r="A580">
        <f>ROW(Source!A957)</f>
        <v>957</v>
      </c>
      <c r="B580">
        <v>35799887</v>
      </c>
      <c r="C580">
        <v>35799884</v>
      </c>
      <c r="D580">
        <v>29174538</v>
      </c>
      <c r="E580">
        <v>1</v>
      </c>
      <c r="F580">
        <v>1</v>
      </c>
      <c r="G580">
        <v>1</v>
      </c>
      <c r="H580">
        <v>2</v>
      </c>
      <c r="I580" t="s">
        <v>675</v>
      </c>
      <c r="J580" t="s">
        <v>676</v>
      </c>
      <c r="K580" t="s">
        <v>677</v>
      </c>
      <c r="L580">
        <v>1368</v>
      </c>
      <c r="N580">
        <v>1011</v>
      </c>
      <c r="O580" t="s">
        <v>585</v>
      </c>
      <c r="P580" t="s">
        <v>585</v>
      </c>
      <c r="Q580">
        <v>1</v>
      </c>
      <c r="X580">
        <v>0.47</v>
      </c>
      <c r="Y580">
        <v>0</v>
      </c>
      <c r="Z580">
        <v>33.590000000000003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167</v>
      </c>
      <c r="AG580">
        <v>0.58749999999999991</v>
      </c>
      <c r="AH580">
        <v>2</v>
      </c>
      <c r="AI580">
        <v>35799887</v>
      </c>
      <c r="AJ580">
        <v>585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>
      <c r="A581">
        <f>ROW(Source!A957)</f>
        <v>957</v>
      </c>
      <c r="B581">
        <v>35799888</v>
      </c>
      <c r="C581">
        <v>35799884</v>
      </c>
      <c r="D581">
        <v>29174580</v>
      </c>
      <c r="E581">
        <v>1</v>
      </c>
      <c r="F581">
        <v>1</v>
      </c>
      <c r="G581">
        <v>1</v>
      </c>
      <c r="H581">
        <v>2</v>
      </c>
      <c r="I581" t="s">
        <v>678</v>
      </c>
      <c r="J581" t="s">
        <v>679</v>
      </c>
      <c r="K581" t="s">
        <v>680</v>
      </c>
      <c r="L581">
        <v>1368</v>
      </c>
      <c r="N581">
        <v>1011</v>
      </c>
      <c r="O581" t="s">
        <v>585</v>
      </c>
      <c r="P581" t="s">
        <v>585</v>
      </c>
      <c r="Q581">
        <v>1</v>
      </c>
      <c r="X581">
        <v>0.53</v>
      </c>
      <c r="Y581">
        <v>0</v>
      </c>
      <c r="Z581">
        <v>2.08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167</v>
      </c>
      <c r="AG581">
        <v>0.66250000000000009</v>
      </c>
      <c r="AH581">
        <v>2</v>
      </c>
      <c r="AI581">
        <v>35799888</v>
      </c>
      <c r="AJ581">
        <v>586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>
      <c r="A582">
        <f>ROW(Source!A957)</f>
        <v>957</v>
      </c>
      <c r="B582">
        <v>35799889</v>
      </c>
      <c r="C582">
        <v>35799884</v>
      </c>
      <c r="D582">
        <v>29108656</v>
      </c>
      <c r="E582">
        <v>1</v>
      </c>
      <c r="F582">
        <v>1</v>
      </c>
      <c r="G582">
        <v>1</v>
      </c>
      <c r="H582">
        <v>3</v>
      </c>
      <c r="I582" t="s">
        <v>497</v>
      </c>
      <c r="J582" t="s">
        <v>499</v>
      </c>
      <c r="K582" t="s">
        <v>498</v>
      </c>
      <c r="L582">
        <v>1354</v>
      </c>
      <c r="N582">
        <v>1010</v>
      </c>
      <c r="O582" t="s">
        <v>238</v>
      </c>
      <c r="P582" t="s">
        <v>238</v>
      </c>
      <c r="Q582">
        <v>1</v>
      </c>
      <c r="X582">
        <v>7</v>
      </c>
      <c r="Y582">
        <v>13.87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7</v>
      </c>
      <c r="AH582">
        <v>2</v>
      </c>
      <c r="AI582">
        <v>35799889</v>
      </c>
      <c r="AJ582">
        <v>587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>
      <c r="A583">
        <f>ROW(Source!A957)</f>
        <v>957</v>
      </c>
      <c r="B583">
        <v>35799890</v>
      </c>
      <c r="C583">
        <v>35799884</v>
      </c>
      <c r="D583">
        <v>29109354</v>
      </c>
      <c r="E583">
        <v>1</v>
      </c>
      <c r="F583">
        <v>1</v>
      </c>
      <c r="G583">
        <v>1</v>
      </c>
      <c r="H583">
        <v>3</v>
      </c>
      <c r="I583" t="s">
        <v>493</v>
      </c>
      <c r="J583" t="s">
        <v>495</v>
      </c>
      <c r="K583" t="s">
        <v>494</v>
      </c>
      <c r="L583">
        <v>1346</v>
      </c>
      <c r="N583">
        <v>1009</v>
      </c>
      <c r="O583" t="s">
        <v>191</v>
      </c>
      <c r="P583" t="s">
        <v>191</v>
      </c>
      <c r="Q583">
        <v>1</v>
      </c>
      <c r="X583">
        <v>10</v>
      </c>
      <c r="Y583">
        <v>46.72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3</v>
      </c>
      <c r="AG583">
        <v>10</v>
      </c>
      <c r="AH583">
        <v>2</v>
      </c>
      <c r="AI583">
        <v>35799890</v>
      </c>
      <c r="AJ583">
        <v>588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>
      <c r="A584">
        <f>ROW(Source!A957)</f>
        <v>957</v>
      </c>
      <c r="B584">
        <v>35799891</v>
      </c>
      <c r="C584">
        <v>35799884</v>
      </c>
      <c r="D584">
        <v>29109414</v>
      </c>
      <c r="E584">
        <v>1</v>
      </c>
      <c r="F584">
        <v>1</v>
      </c>
      <c r="G584">
        <v>1</v>
      </c>
      <c r="H584">
        <v>3</v>
      </c>
      <c r="I584" t="s">
        <v>489</v>
      </c>
      <c r="J584" t="s">
        <v>491</v>
      </c>
      <c r="K584" t="s">
        <v>490</v>
      </c>
      <c r="L584">
        <v>1346</v>
      </c>
      <c r="N584">
        <v>1009</v>
      </c>
      <c r="O584" t="s">
        <v>191</v>
      </c>
      <c r="P584" t="s">
        <v>191</v>
      </c>
      <c r="Q584">
        <v>1</v>
      </c>
      <c r="X584">
        <v>119</v>
      </c>
      <c r="Y584">
        <v>1.58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3</v>
      </c>
      <c r="AG584">
        <v>119</v>
      </c>
      <c r="AH584">
        <v>2</v>
      </c>
      <c r="AI584">
        <v>35799891</v>
      </c>
      <c r="AJ584">
        <v>589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>
        <f>ROW(Source!A957)</f>
        <v>957</v>
      </c>
      <c r="B585">
        <v>35799892</v>
      </c>
      <c r="C585">
        <v>35799884</v>
      </c>
      <c r="D585">
        <v>29109781</v>
      </c>
      <c r="E585">
        <v>1</v>
      </c>
      <c r="F585">
        <v>1</v>
      </c>
      <c r="G585">
        <v>1</v>
      </c>
      <c r="H585">
        <v>3</v>
      </c>
      <c r="I585" t="s">
        <v>681</v>
      </c>
      <c r="J585" t="s">
        <v>682</v>
      </c>
      <c r="K585" t="s">
        <v>683</v>
      </c>
      <c r="L585">
        <v>1346</v>
      </c>
      <c r="N585">
        <v>1009</v>
      </c>
      <c r="O585" t="s">
        <v>191</v>
      </c>
      <c r="P585" t="s">
        <v>191</v>
      </c>
      <c r="Q585">
        <v>1</v>
      </c>
      <c r="X585">
        <v>9</v>
      </c>
      <c r="Y585">
        <v>11.12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3</v>
      </c>
      <c r="AG585">
        <v>9</v>
      </c>
      <c r="AH585">
        <v>2</v>
      </c>
      <c r="AI585">
        <v>35799892</v>
      </c>
      <c r="AJ585">
        <v>590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>
      <c r="A586">
        <f>ROW(Source!A957)</f>
        <v>957</v>
      </c>
      <c r="B586">
        <v>35799893</v>
      </c>
      <c r="C586">
        <v>35799884</v>
      </c>
      <c r="D586">
        <v>29109782</v>
      </c>
      <c r="E586">
        <v>1</v>
      </c>
      <c r="F586">
        <v>1</v>
      </c>
      <c r="G586">
        <v>1</v>
      </c>
      <c r="H586">
        <v>3</v>
      </c>
      <c r="I586" t="s">
        <v>684</v>
      </c>
      <c r="J586" t="s">
        <v>685</v>
      </c>
      <c r="K586" t="s">
        <v>686</v>
      </c>
      <c r="L586">
        <v>1346</v>
      </c>
      <c r="N586">
        <v>1009</v>
      </c>
      <c r="O586" t="s">
        <v>191</v>
      </c>
      <c r="P586" t="s">
        <v>191</v>
      </c>
      <c r="Q586">
        <v>1</v>
      </c>
      <c r="X586">
        <v>85</v>
      </c>
      <c r="Y586">
        <v>4.3600000000000003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0</v>
      </c>
      <c r="AF586" t="s">
        <v>3</v>
      </c>
      <c r="AG586">
        <v>85</v>
      </c>
      <c r="AH586">
        <v>2</v>
      </c>
      <c r="AI586">
        <v>35799893</v>
      </c>
      <c r="AJ586">
        <v>591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>
        <f>ROW(Source!A957)</f>
        <v>957</v>
      </c>
      <c r="B587">
        <v>35799894</v>
      </c>
      <c r="C587">
        <v>35799884</v>
      </c>
      <c r="D587">
        <v>29110699</v>
      </c>
      <c r="E587">
        <v>1</v>
      </c>
      <c r="F587">
        <v>1</v>
      </c>
      <c r="G587">
        <v>1</v>
      </c>
      <c r="H587">
        <v>3</v>
      </c>
      <c r="I587" t="s">
        <v>481</v>
      </c>
      <c r="J587" t="s">
        <v>483</v>
      </c>
      <c r="K587" t="s">
        <v>482</v>
      </c>
      <c r="L587">
        <v>1301</v>
      </c>
      <c r="N587">
        <v>1003</v>
      </c>
      <c r="O587" t="s">
        <v>174</v>
      </c>
      <c r="P587" t="s">
        <v>174</v>
      </c>
      <c r="Q587">
        <v>1</v>
      </c>
      <c r="X587">
        <v>120</v>
      </c>
      <c r="Y587">
        <v>0.17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3</v>
      </c>
      <c r="AG587">
        <v>120</v>
      </c>
      <c r="AH587">
        <v>2</v>
      </c>
      <c r="AI587">
        <v>35799894</v>
      </c>
      <c r="AJ587">
        <v>592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>
        <f>ROW(Source!A957)</f>
        <v>957</v>
      </c>
      <c r="B588">
        <v>35799895</v>
      </c>
      <c r="C588">
        <v>35799884</v>
      </c>
      <c r="D588">
        <v>29110797</v>
      </c>
      <c r="E588">
        <v>1</v>
      </c>
      <c r="F588">
        <v>1</v>
      </c>
      <c r="G588">
        <v>1</v>
      </c>
      <c r="H588">
        <v>3</v>
      </c>
      <c r="I588" t="s">
        <v>477</v>
      </c>
      <c r="J588" t="s">
        <v>479</v>
      </c>
      <c r="K588" t="s">
        <v>478</v>
      </c>
      <c r="L588">
        <v>1301</v>
      </c>
      <c r="N588">
        <v>1003</v>
      </c>
      <c r="O588" t="s">
        <v>174</v>
      </c>
      <c r="P588" t="s">
        <v>174</v>
      </c>
      <c r="Q588">
        <v>1</v>
      </c>
      <c r="X588">
        <v>82</v>
      </c>
      <c r="Y588">
        <v>1.74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82</v>
      </c>
      <c r="AH588">
        <v>2</v>
      </c>
      <c r="AI588">
        <v>35799895</v>
      </c>
      <c r="AJ588">
        <v>593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>
      <c r="A589">
        <f>ROW(Source!A957)</f>
        <v>957</v>
      </c>
      <c r="B589">
        <v>35799896</v>
      </c>
      <c r="C589">
        <v>35799884</v>
      </c>
      <c r="D589">
        <v>29110815</v>
      </c>
      <c r="E589">
        <v>1</v>
      </c>
      <c r="F589">
        <v>1</v>
      </c>
      <c r="G589">
        <v>1</v>
      </c>
      <c r="H589">
        <v>3</v>
      </c>
      <c r="I589" t="s">
        <v>687</v>
      </c>
      <c r="J589" t="s">
        <v>688</v>
      </c>
      <c r="K589" t="s">
        <v>689</v>
      </c>
      <c r="L589">
        <v>1301</v>
      </c>
      <c r="N589">
        <v>1003</v>
      </c>
      <c r="O589" t="s">
        <v>174</v>
      </c>
      <c r="P589" t="s">
        <v>174</v>
      </c>
      <c r="Q589">
        <v>1</v>
      </c>
      <c r="X589">
        <v>116</v>
      </c>
      <c r="Y589">
        <v>0.85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116</v>
      </c>
      <c r="AH589">
        <v>2</v>
      </c>
      <c r="AI589">
        <v>35799896</v>
      </c>
      <c r="AJ589">
        <v>594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>
      <c r="A590">
        <f>ROW(Source!A957)</f>
        <v>957</v>
      </c>
      <c r="B590">
        <v>35799897</v>
      </c>
      <c r="C590">
        <v>35799884</v>
      </c>
      <c r="D590">
        <v>29111455</v>
      </c>
      <c r="E590">
        <v>1</v>
      </c>
      <c r="F590">
        <v>1</v>
      </c>
      <c r="G590">
        <v>1</v>
      </c>
      <c r="H590">
        <v>3</v>
      </c>
      <c r="I590" t="s">
        <v>690</v>
      </c>
      <c r="J590" t="s">
        <v>691</v>
      </c>
      <c r="K590" t="s">
        <v>692</v>
      </c>
      <c r="L590">
        <v>1327</v>
      </c>
      <c r="N590">
        <v>1005</v>
      </c>
      <c r="O590" t="s">
        <v>184</v>
      </c>
      <c r="P590" t="s">
        <v>184</v>
      </c>
      <c r="Q590">
        <v>1</v>
      </c>
      <c r="X590">
        <v>212</v>
      </c>
      <c r="Y590">
        <v>15.06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0</v>
      </c>
      <c r="AF590" t="s">
        <v>3</v>
      </c>
      <c r="AG590">
        <v>212</v>
      </c>
      <c r="AH590">
        <v>2</v>
      </c>
      <c r="AI590">
        <v>35799897</v>
      </c>
      <c r="AJ590">
        <v>595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>
      <c r="A591">
        <f>ROW(Source!A957)</f>
        <v>957</v>
      </c>
      <c r="B591">
        <v>35799898</v>
      </c>
      <c r="C591">
        <v>35799884</v>
      </c>
      <c r="D591">
        <v>29114733</v>
      </c>
      <c r="E591">
        <v>1</v>
      </c>
      <c r="F591">
        <v>1</v>
      </c>
      <c r="G591">
        <v>1</v>
      </c>
      <c r="H591">
        <v>3</v>
      </c>
      <c r="I591" t="s">
        <v>693</v>
      </c>
      <c r="J591" t="s">
        <v>694</v>
      </c>
      <c r="K591" t="s">
        <v>695</v>
      </c>
      <c r="L591">
        <v>1354</v>
      </c>
      <c r="N591">
        <v>1010</v>
      </c>
      <c r="O591" t="s">
        <v>238</v>
      </c>
      <c r="P591" t="s">
        <v>238</v>
      </c>
      <c r="Q591">
        <v>1</v>
      </c>
      <c r="X591">
        <v>735</v>
      </c>
      <c r="Y591">
        <v>0.02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735</v>
      </c>
      <c r="AH591">
        <v>2</v>
      </c>
      <c r="AI591">
        <v>35799898</v>
      </c>
      <c r="AJ591">
        <v>596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>
      <c r="A592">
        <f>ROW(Source!A957)</f>
        <v>957</v>
      </c>
      <c r="B592">
        <v>35799899</v>
      </c>
      <c r="C592">
        <v>35799884</v>
      </c>
      <c r="D592">
        <v>29114734</v>
      </c>
      <c r="E592">
        <v>1</v>
      </c>
      <c r="F592">
        <v>1</v>
      </c>
      <c r="G592">
        <v>1</v>
      </c>
      <c r="H592">
        <v>3</v>
      </c>
      <c r="I592" t="s">
        <v>696</v>
      </c>
      <c r="J592" t="s">
        <v>697</v>
      </c>
      <c r="K592" t="s">
        <v>698</v>
      </c>
      <c r="L592">
        <v>1354</v>
      </c>
      <c r="N592">
        <v>1010</v>
      </c>
      <c r="O592" t="s">
        <v>238</v>
      </c>
      <c r="P592" t="s">
        <v>238</v>
      </c>
      <c r="Q592">
        <v>1</v>
      </c>
      <c r="X592">
        <v>1855</v>
      </c>
      <c r="Y592">
        <v>0.03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0</v>
      </c>
      <c r="AF592" t="s">
        <v>3</v>
      </c>
      <c r="AG592">
        <v>1855</v>
      </c>
      <c r="AH592">
        <v>2</v>
      </c>
      <c r="AI592">
        <v>35799899</v>
      </c>
      <c r="AJ592">
        <v>597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>
      <c r="A593">
        <f>ROW(Source!A957)</f>
        <v>957</v>
      </c>
      <c r="B593">
        <v>35799900</v>
      </c>
      <c r="C593">
        <v>35799884</v>
      </c>
      <c r="D593">
        <v>29114482</v>
      </c>
      <c r="E593">
        <v>1</v>
      </c>
      <c r="F593">
        <v>1</v>
      </c>
      <c r="G593">
        <v>1</v>
      </c>
      <c r="H593">
        <v>3</v>
      </c>
      <c r="I593" t="s">
        <v>453</v>
      </c>
      <c r="J593" t="s">
        <v>455</v>
      </c>
      <c r="K593" t="s">
        <v>454</v>
      </c>
      <c r="L593">
        <v>1354</v>
      </c>
      <c r="N593">
        <v>1010</v>
      </c>
      <c r="O593" t="s">
        <v>238</v>
      </c>
      <c r="P593" t="s">
        <v>238</v>
      </c>
      <c r="Q593">
        <v>1</v>
      </c>
      <c r="X593">
        <v>153</v>
      </c>
      <c r="Y593">
        <v>7.0000000000000007E-2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0</v>
      </c>
      <c r="AF593" t="s">
        <v>3</v>
      </c>
      <c r="AG593">
        <v>153</v>
      </c>
      <c r="AH593">
        <v>2</v>
      </c>
      <c r="AI593">
        <v>35799900</v>
      </c>
      <c r="AJ593">
        <v>598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>
      <c r="A594">
        <f>ROW(Source!A957)</f>
        <v>957</v>
      </c>
      <c r="B594">
        <v>35799901</v>
      </c>
      <c r="C594">
        <v>35799884</v>
      </c>
      <c r="D594">
        <v>29129584</v>
      </c>
      <c r="E594">
        <v>1</v>
      </c>
      <c r="F594">
        <v>1</v>
      </c>
      <c r="G594">
        <v>1</v>
      </c>
      <c r="H594">
        <v>3</v>
      </c>
      <c r="I594" t="s">
        <v>699</v>
      </c>
      <c r="J594" t="s">
        <v>700</v>
      </c>
      <c r="K594" t="s">
        <v>701</v>
      </c>
      <c r="L594">
        <v>1301</v>
      </c>
      <c r="N594">
        <v>1003</v>
      </c>
      <c r="O594" t="s">
        <v>174</v>
      </c>
      <c r="P594" t="s">
        <v>174</v>
      </c>
      <c r="Q594">
        <v>1</v>
      </c>
      <c r="X594">
        <v>88</v>
      </c>
      <c r="Y594">
        <v>7.22</v>
      </c>
      <c r="Z594">
        <v>0</v>
      </c>
      <c r="AA594">
        <v>0</v>
      </c>
      <c r="AB594">
        <v>0</v>
      </c>
      <c r="AC594">
        <v>0</v>
      </c>
      <c r="AD594">
        <v>1</v>
      </c>
      <c r="AE594">
        <v>0</v>
      </c>
      <c r="AF594" t="s">
        <v>3</v>
      </c>
      <c r="AG594">
        <v>88</v>
      </c>
      <c r="AH594">
        <v>2</v>
      </c>
      <c r="AI594">
        <v>35799901</v>
      </c>
      <c r="AJ594">
        <v>599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>
      <c r="A595">
        <f>ROW(Source!A957)</f>
        <v>957</v>
      </c>
      <c r="B595">
        <v>35799902</v>
      </c>
      <c r="C595">
        <v>35799884</v>
      </c>
      <c r="D595">
        <v>29129619</v>
      </c>
      <c r="E595">
        <v>1</v>
      </c>
      <c r="F595">
        <v>1</v>
      </c>
      <c r="G595">
        <v>1</v>
      </c>
      <c r="H595">
        <v>3</v>
      </c>
      <c r="I595" t="s">
        <v>702</v>
      </c>
      <c r="J595" t="s">
        <v>703</v>
      </c>
      <c r="K595" t="s">
        <v>704</v>
      </c>
      <c r="L595">
        <v>1301</v>
      </c>
      <c r="N595">
        <v>1003</v>
      </c>
      <c r="O595" t="s">
        <v>174</v>
      </c>
      <c r="P595" t="s">
        <v>174</v>
      </c>
      <c r="Q595">
        <v>1</v>
      </c>
      <c r="X595">
        <v>225</v>
      </c>
      <c r="Y595">
        <v>8.44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3</v>
      </c>
      <c r="AG595">
        <v>225</v>
      </c>
      <c r="AH595">
        <v>2</v>
      </c>
      <c r="AI595">
        <v>35799902</v>
      </c>
      <c r="AJ595">
        <v>600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>
      <c r="A596">
        <f>ROW(Source!A957)</f>
        <v>957</v>
      </c>
      <c r="B596">
        <v>35799903</v>
      </c>
      <c r="C596">
        <v>35799884</v>
      </c>
      <c r="D596">
        <v>29129634</v>
      </c>
      <c r="E596">
        <v>1</v>
      </c>
      <c r="F596">
        <v>1</v>
      </c>
      <c r="G596">
        <v>1</v>
      </c>
      <c r="H596">
        <v>3</v>
      </c>
      <c r="I596" t="s">
        <v>445</v>
      </c>
      <c r="J596" t="s">
        <v>447</v>
      </c>
      <c r="K596" t="s">
        <v>446</v>
      </c>
      <c r="L596">
        <v>1301</v>
      </c>
      <c r="N596">
        <v>1003</v>
      </c>
      <c r="O596" t="s">
        <v>174</v>
      </c>
      <c r="P596" t="s">
        <v>174</v>
      </c>
      <c r="Q596">
        <v>1</v>
      </c>
      <c r="X596">
        <v>46</v>
      </c>
      <c r="Y596">
        <v>3.32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46</v>
      </c>
      <c r="AH596">
        <v>2</v>
      </c>
      <c r="AI596">
        <v>35799903</v>
      </c>
      <c r="AJ596">
        <v>601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>
        <f>ROW(Source!A958)</f>
        <v>958</v>
      </c>
      <c r="B597">
        <v>35802096</v>
      </c>
      <c r="C597">
        <v>35802094</v>
      </c>
      <c r="D597">
        <v>29364679</v>
      </c>
      <c r="E597">
        <v>1</v>
      </c>
      <c r="F597">
        <v>1</v>
      </c>
      <c r="G597">
        <v>1</v>
      </c>
      <c r="H597">
        <v>1</v>
      </c>
      <c r="I597" t="s">
        <v>705</v>
      </c>
      <c r="J597" t="s">
        <v>3</v>
      </c>
      <c r="K597" t="s">
        <v>706</v>
      </c>
      <c r="L597">
        <v>1369</v>
      </c>
      <c r="N597">
        <v>1013</v>
      </c>
      <c r="O597" t="s">
        <v>579</v>
      </c>
      <c r="P597" t="s">
        <v>579</v>
      </c>
      <c r="Q597">
        <v>1</v>
      </c>
      <c r="X597">
        <v>30.48</v>
      </c>
      <c r="Y597">
        <v>0</v>
      </c>
      <c r="Z597">
        <v>0</v>
      </c>
      <c r="AA597">
        <v>0</v>
      </c>
      <c r="AB597">
        <v>282.02999999999997</v>
      </c>
      <c r="AC597">
        <v>0</v>
      </c>
      <c r="AD597">
        <v>1</v>
      </c>
      <c r="AE597">
        <v>1</v>
      </c>
      <c r="AF597" t="s">
        <v>3</v>
      </c>
      <c r="AG597">
        <v>30.48</v>
      </c>
      <c r="AH597">
        <v>2</v>
      </c>
      <c r="AI597">
        <v>35802096</v>
      </c>
      <c r="AJ597">
        <v>602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>
      <c r="A598">
        <f>ROW(Source!A958)</f>
        <v>958</v>
      </c>
      <c r="B598">
        <v>35802097</v>
      </c>
      <c r="C598">
        <v>35802094</v>
      </c>
      <c r="D598">
        <v>121548</v>
      </c>
      <c r="E598">
        <v>1</v>
      </c>
      <c r="F598">
        <v>1</v>
      </c>
      <c r="G598">
        <v>1</v>
      </c>
      <c r="H598">
        <v>1</v>
      </c>
      <c r="I598" t="s">
        <v>30</v>
      </c>
      <c r="J598" t="s">
        <v>3</v>
      </c>
      <c r="K598" t="s">
        <v>580</v>
      </c>
      <c r="L598">
        <v>608254</v>
      </c>
      <c r="N598">
        <v>1013</v>
      </c>
      <c r="O598" t="s">
        <v>581</v>
      </c>
      <c r="P598" t="s">
        <v>581</v>
      </c>
      <c r="Q598">
        <v>1</v>
      </c>
      <c r="X598">
        <v>0.03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2</v>
      </c>
      <c r="AF598" t="s">
        <v>3</v>
      </c>
      <c r="AG598">
        <v>0.03</v>
      </c>
      <c r="AH598">
        <v>2</v>
      </c>
      <c r="AI598">
        <v>35802097</v>
      </c>
      <c r="AJ598">
        <v>603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>
      <c r="A599">
        <f>ROW(Source!A958)</f>
        <v>958</v>
      </c>
      <c r="B599">
        <v>35802098</v>
      </c>
      <c r="C599">
        <v>35802094</v>
      </c>
      <c r="D599">
        <v>29172362</v>
      </c>
      <c r="E599">
        <v>1</v>
      </c>
      <c r="F599">
        <v>1</v>
      </c>
      <c r="G599">
        <v>1</v>
      </c>
      <c r="H599">
        <v>2</v>
      </c>
      <c r="I599" t="s">
        <v>707</v>
      </c>
      <c r="J599" t="s">
        <v>708</v>
      </c>
      <c r="K599" t="s">
        <v>709</v>
      </c>
      <c r="L599">
        <v>1368</v>
      </c>
      <c r="N599">
        <v>1011</v>
      </c>
      <c r="O599" t="s">
        <v>585</v>
      </c>
      <c r="P599" t="s">
        <v>585</v>
      </c>
      <c r="Q599">
        <v>1</v>
      </c>
      <c r="X599">
        <v>0.03</v>
      </c>
      <c r="Y599">
        <v>0</v>
      </c>
      <c r="Z599">
        <v>134.65</v>
      </c>
      <c r="AA599">
        <v>13.5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0.03</v>
      </c>
      <c r="AH599">
        <v>2</v>
      </c>
      <c r="AI599">
        <v>35802098</v>
      </c>
      <c r="AJ599">
        <v>604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>
      <c r="A600">
        <f>ROW(Source!A958)</f>
        <v>958</v>
      </c>
      <c r="B600">
        <v>35802099</v>
      </c>
      <c r="C600">
        <v>35802094</v>
      </c>
      <c r="D600">
        <v>29174913</v>
      </c>
      <c r="E600">
        <v>1</v>
      </c>
      <c r="F600">
        <v>1</v>
      </c>
      <c r="G600">
        <v>1</v>
      </c>
      <c r="H600">
        <v>2</v>
      </c>
      <c r="I600" t="s">
        <v>606</v>
      </c>
      <c r="J600" t="s">
        <v>607</v>
      </c>
      <c r="K600" t="s">
        <v>608</v>
      </c>
      <c r="L600">
        <v>1368</v>
      </c>
      <c r="N600">
        <v>1011</v>
      </c>
      <c r="O600" t="s">
        <v>585</v>
      </c>
      <c r="P600" t="s">
        <v>585</v>
      </c>
      <c r="Q600">
        <v>1</v>
      </c>
      <c r="X600">
        <v>0.02</v>
      </c>
      <c r="Y600">
        <v>0</v>
      </c>
      <c r="Z600">
        <v>87.17</v>
      </c>
      <c r="AA600">
        <v>11.6</v>
      </c>
      <c r="AB600">
        <v>0</v>
      </c>
      <c r="AC600">
        <v>0</v>
      </c>
      <c r="AD600">
        <v>1</v>
      </c>
      <c r="AE600">
        <v>0</v>
      </c>
      <c r="AF600" t="s">
        <v>3</v>
      </c>
      <c r="AG600">
        <v>0.02</v>
      </c>
      <c r="AH600">
        <v>2</v>
      </c>
      <c r="AI600">
        <v>35802099</v>
      </c>
      <c r="AJ600">
        <v>605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>
        <f>ROW(Source!A958)</f>
        <v>958</v>
      </c>
      <c r="B601">
        <v>35802100</v>
      </c>
      <c r="C601">
        <v>35802094</v>
      </c>
      <c r="D601">
        <v>29114246</v>
      </c>
      <c r="E601">
        <v>1</v>
      </c>
      <c r="F601">
        <v>1</v>
      </c>
      <c r="G601">
        <v>1</v>
      </c>
      <c r="H601">
        <v>3</v>
      </c>
      <c r="I601" t="s">
        <v>710</v>
      </c>
      <c r="J601" t="s">
        <v>711</v>
      </c>
      <c r="K601" t="s">
        <v>712</v>
      </c>
      <c r="L601">
        <v>1346</v>
      </c>
      <c r="N601">
        <v>1009</v>
      </c>
      <c r="O601" t="s">
        <v>191</v>
      </c>
      <c r="P601" t="s">
        <v>191</v>
      </c>
      <c r="Q601">
        <v>1</v>
      </c>
      <c r="X601">
        <v>1.5</v>
      </c>
      <c r="Y601">
        <v>9.0399999999999991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0</v>
      </c>
      <c r="AF601" t="s">
        <v>3</v>
      </c>
      <c r="AG601">
        <v>1.5</v>
      </c>
      <c r="AH601">
        <v>2</v>
      </c>
      <c r="AI601">
        <v>35802100</v>
      </c>
      <c r="AJ601">
        <v>606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>
      <c r="A602">
        <f>ROW(Source!A958)</f>
        <v>958</v>
      </c>
      <c r="B602">
        <v>35802101</v>
      </c>
      <c r="C602">
        <v>35802094</v>
      </c>
      <c r="D602">
        <v>29110838</v>
      </c>
      <c r="E602">
        <v>1</v>
      </c>
      <c r="F602">
        <v>1</v>
      </c>
      <c r="G602">
        <v>1</v>
      </c>
      <c r="H602">
        <v>3</v>
      </c>
      <c r="I602" t="s">
        <v>713</v>
      </c>
      <c r="J602" t="s">
        <v>714</v>
      </c>
      <c r="K602" t="s">
        <v>715</v>
      </c>
      <c r="L602">
        <v>1346</v>
      </c>
      <c r="N602">
        <v>1009</v>
      </c>
      <c r="O602" t="s">
        <v>191</v>
      </c>
      <c r="P602" t="s">
        <v>191</v>
      </c>
      <c r="Q602">
        <v>1</v>
      </c>
      <c r="X602">
        <v>0.42</v>
      </c>
      <c r="Y602">
        <v>30.5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3</v>
      </c>
      <c r="AG602">
        <v>0.42</v>
      </c>
      <c r="AH602">
        <v>2</v>
      </c>
      <c r="AI602">
        <v>35802101</v>
      </c>
      <c r="AJ602">
        <v>607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>
        <f>ROW(Source!A958)</f>
        <v>958</v>
      </c>
      <c r="B603">
        <v>35802102</v>
      </c>
      <c r="C603">
        <v>35802094</v>
      </c>
      <c r="D603">
        <v>29149204</v>
      </c>
      <c r="E603">
        <v>1</v>
      </c>
      <c r="F603">
        <v>1</v>
      </c>
      <c r="G603">
        <v>1</v>
      </c>
      <c r="H603">
        <v>3</v>
      </c>
      <c r="I603" t="s">
        <v>716</v>
      </c>
      <c r="J603" t="s">
        <v>717</v>
      </c>
      <c r="K603" t="s">
        <v>718</v>
      </c>
      <c r="L603">
        <v>1348</v>
      </c>
      <c r="N603">
        <v>1009</v>
      </c>
      <c r="O603" t="s">
        <v>28</v>
      </c>
      <c r="P603" t="s">
        <v>28</v>
      </c>
      <c r="Q603">
        <v>1000</v>
      </c>
      <c r="X603">
        <v>3.15E-3</v>
      </c>
      <c r="Y603">
        <v>729.98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3.15E-3</v>
      </c>
      <c r="AH603">
        <v>2</v>
      </c>
      <c r="AI603">
        <v>35802102</v>
      </c>
      <c r="AJ603">
        <v>608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>
      <c r="A604">
        <f>ROW(Source!A958)</f>
        <v>958</v>
      </c>
      <c r="B604">
        <v>35802103</v>
      </c>
      <c r="C604">
        <v>35802094</v>
      </c>
      <c r="D604">
        <v>29170678</v>
      </c>
      <c r="E604">
        <v>1</v>
      </c>
      <c r="F604">
        <v>1</v>
      </c>
      <c r="G604">
        <v>1</v>
      </c>
      <c r="H604">
        <v>3</v>
      </c>
      <c r="I604" t="s">
        <v>719</v>
      </c>
      <c r="J604" t="s">
        <v>720</v>
      </c>
      <c r="K604" t="s">
        <v>721</v>
      </c>
      <c r="L604">
        <v>1354</v>
      </c>
      <c r="N604">
        <v>1010</v>
      </c>
      <c r="O604" t="s">
        <v>238</v>
      </c>
      <c r="P604" t="s">
        <v>238</v>
      </c>
      <c r="Q604">
        <v>1</v>
      </c>
      <c r="X604">
        <v>102</v>
      </c>
      <c r="Y604">
        <v>0.28000000000000003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3</v>
      </c>
      <c r="AG604">
        <v>102</v>
      </c>
      <c r="AH604">
        <v>2</v>
      </c>
      <c r="AI604">
        <v>35802103</v>
      </c>
      <c r="AJ604">
        <v>611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>
      <c r="A605">
        <f>ROW(Source!A958)</f>
        <v>958</v>
      </c>
      <c r="B605">
        <v>35802104</v>
      </c>
      <c r="C605">
        <v>35802094</v>
      </c>
      <c r="D605">
        <v>29171808</v>
      </c>
      <c r="E605">
        <v>1</v>
      </c>
      <c r="F605">
        <v>1</v>
      </c>
      <c r="G605">
        <v>1</v>
      </c>
      <c r="H605">
        <v>3</v>
      </c>
      <c r="I605" t="s">
        <v>722</v>
      </c>
      <c r="J605" t="s">
        <v>723</v>
      </c>
      <c r="K605" t="s">
        <v>724</v>
      </c>
      <c r="L605">
        <v>1374</v>
      </c>
      <c r="N605">
        <v>1013</v>
      </c>
      <c r="O605" t="s">
        <v>725</v>
      </c>
      <c r="P605" t="s">
        <v>725</v>
      </c>
      <c r="Q605">
        <v>1</v>
      </c>
      <c r="X605">
        <v>6.05</v>
      </c>
      <c r="Y605">
        <v>1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6.05</v>
      </c>
      <c r="AH605">
        <v>2</v>
      </c>
      <c r="AI605">
        <v>35802104</v>
      </c>
      <c r="AJ605">
        <v>612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>
      <c r="A606">
        <f>ROW(Source!A961)</f>
        <v>961</v>
      </c>
      <c r="B606">
        <v>35802105</v>
      </c>
      <c r="C606">
        <v>35802095</v>
      </c>
      <c r="D606">
        <v>29364679</v>
      </c>
      <c r="E606">
        <v>1</v>
      </c>
      <c r="F606">
        <v>1</v>
      </c>
      <c r="G606">
        <v>1</v>
      </c>
      <c r="H606">
        <v>1</v>
      </c>
      <c r="I606" t="s">
        <v>705</v>
      </c>
      <c r="J606" t="s">
        <v>3</v>
      </c>
      <c r="K606" t="s">
        <v>706</v>
      </c>
      <c r="L606">
        <v>1369</v>
      </c>
      <c r="N606">
        <v>1013</v>
      </c>
      <c r="O606" t="s">
        <v>579</v>
      </c>
      <c r="P606" t="s">
        <v>579</v>
      </c>
      <c r="Q606">
        <v>1</v>
      </c>
      <c r="X606">
        <v>26.24</v>
      </c>
      <c r="Y606">
        <v>0</v>
      </c>
      <c r="Z606">
        <v>0</v>
      </c>
      <c r="AA606">
        <v>0</v>
      </c>
      <c r="AB606">
        <v>282.02999999999997</v>
      </c>
      <c r="AC606">
        <v>0</v>
      </c>
      <c r="AD606">
        <v>1</v>
      </c>
      <c r="AE606">
        <v>1</v>
      </c>
      <c r="AF606" t="s">
        <v>3</v>
      </c>
      <c r="AG606">
        <v>26.24</v>
      </c>
      <c r="AH606">
        <v>2</v>
      </c>
      <c r="AI606">
        <v>35802105</v>
      </c>
      <c r="AJ606">
        <v>613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>
        <f>ROW(Source!A961)</f>
        <v>961</v>
      </c>
      <c r="B607">
        <v>35802106</v>
      </c>
      <c r="C607">
        <v>35802095</v>
      </c>
      <c r="D607">
        <v>121548</v>
      </c>
      <c r="E607">
        <v>1</v>
      </c>
      <c r="F607">
        <v>1</v>
      </c>
      <c r="G607">
        <v>1</v>
      </c>
      <c r="H607">
        <v>1</v>
      </c>
      <c r="I607" t="s">
        <v>30</v>
      </c>
      <c r="J607" t="s">
        <v>3</v>
      </c>
      <c r="K607" t="s">
        <v>580</v>
      </c>
      <c r="L607">
        <v>608254</v>
      </c>
      <c r="N607">
        <v>1013</v>
      </c>
      <c r="O607" t="s">
        <v>581</v>
      </c>
      <c r="P607" t="s">
        <v>581</v>
      </c>
      <c r="Q607">
        <v>1</v>
      </c>
      <c r="X607">
        <v>0.03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2</v>
      </c>
      <c r="AF607" t="s">
        <v>3</v>
      </c>
      <c r="AG607">
        <v>0.03</v>
      </c>
      <c r="AH607">
        <v>2</v>
      </c>
      <c r="AI607">
        <v>35802106</v>
      </c>
      <c r="AJ607">
        <v>614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>
        <f>ROW(Source!A961)</f>
        <v>961</v>
      </c>
      <c r="B608">
        <v>35802107</v>
      </c>
      <c r="C608">
        <v>35802095</v>
      </c>
      <c r="D608">
        <v>29172362</v>
      </c>
      <c r="E608">
        <v>1</v>
      </c>
      <c r="F608">
        <v>1</v>
      </c>
      <c r="G608">
        <v>1</v>
      </c>
      <c r="H608">
        <v>2</v>
      </c>
      <c r="I608" t="s">
        <v>707</v>
      </c>
      <c r="J608" t="s">
        <v>708</v>
      </c>
      <c r="K608" t="s">
        <v>709</v>
      </c>
      <c r="L608">
        <v>1368</v>
      </c>
      <c r="N608">
        <v>1011</v>
      </c>
      <c r="O608" t="s">
        <v>585</v>
      </c>
      <c r="P608" t="s">
        <v>585</v>
      </c>
      <c r="Q608">
        <v>1</v>
      </c>
      <c r="X608">
        <v>0.03</v>
      </c>
      <c r="Y608">
        <v>0</v>
      </c>
      <c r="Z608">
        <v>134.65</v>
      </c>
      <c r="AA608">
        <v>13.5</v>
      </c>
      <c r="AB608">
        <v>0</v>
      </c>
      <c r="AC608">
        <v>0</v>
      </c>
      <c r="AD608">
        <v>1</v>
      </c>
      <c r="AE608">
        <v>0</v>
      </c>
      <c r="AF608" t="s">
        <v>3</v>
      </c>
      <c r="AG608">
        <v>0.03</v>
      </c>
      <c r="AH608">
        <v>2</v>
      </c>
      <c r="AI608">
        <v>35802107</v>
      </c>
      <c r="AJ608">
        <v>615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>
      <c r="A609">
        <f>ROW(Source!A961)</f>
        <v>961</v>
      </c>
      <c r="B609">
        <v>35802108</v>
      </c>
      <c r="C609">
        <v>35802095</v>
      </c>
      <c r="D609">
        <v>29174913</v>
      </c>
      <c r="E609">
        <v>1</v>
      </c>
      <c r="F609">
        <v>1</v>
      </c>
      <c r="G609">
        <v>1</v>
      </c>
      <c r="H609">
        <v>2</v>
      </c>
      <c r="I609" t="s">
        <v>606</v>
      </c>
      <c r="J609" t="s">
        <v>607</v>
      </c>
      <c r="K609" t="s">
        <v>608</v>
      </c>
      <c r="L609">
        <v>1368</v>
      </c>
      <c r="N609">
        <v>1011</v>
      </c>
      <c r="O609" t="s">
        <v>585</v>
      </c>
      <c r="P609" t="s">
        <v>585</v>
      </c>
      <c r="Q609">
        <v>1</v>
      </c>
      <c r="X609">
        <v>0.02</v>
      </c>
      <c r="Y609">
        <v>0</v>
      </c>
      <c r="Z609">
        <v>87.17</v>
      </c>
      <c r="AA609">
        <v>11.6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0.02</v>
      </c>
      <c r="AH609">
        <v>2</v>
      </c>
      <c r="AI609">
        <v>35802108</v>
      </c>
      <c r="AJ609">
        <v>616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>
      <c r="A610">
        <f>ROW(Source!A961)</f>
        <v>961</v>
      </c>
      <c r="B610">
        <v>35802109</v>
      </c>
      <c r="C610">
        <v>35802095</v>
      </c>
      <c r="D610">
        <v>29149204</v>
      </c>
      <c r="E610">
        <v>1</v>
      </c>
      <c r="F610">
        <v>1</v>
      </c>
      <c r="G610">
        <v>1</v>
      </c>
      <c r="H610">
        <v>3</v>
      </c>
      <c r="I610" t="s">
        <v>716</v>
      </c>
      <c r="J610" t="s">
        <v>717</v>
      </c>
      <c r="K610" t="s">
        <v>718</v>
      </c>
      <c r="L610">
        <v>1348</v>
      </c>
      <c r="N610">
        <v>1009</v>
      </c>
      <c r="O610" t="s">
        <v>28</v>
      </c>
      <c r="P610" t="s">
        <v>28</v>
      </c>
      <c r="Q610">
        <v>1000</v>
      </c>
      <c r="X610">
        <v>3.15E-3</v>
      </c>
      <c r="Y610">
        <v>729.98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3.15E-3</v>
      </c>
      <c r="AH610">
        <v>2</v>
      </c>
      <c r="AI610">
        <v>35802109</v>
      </c>
      <c r="AJ610">
        <v>617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>
        <f>ROW(Source!A961)</f>
        <v>961</v>
      </c>
      <c r="B611">
        <v>35802110</v>
      </c>
      <c r="C611">
        <v>35802095</v>
      </c>
      <c r="D611">
        <v>29170678</v>
      </c>
      <c r="E611">
        <v>1</v>
      </c>
      <c r="F611">
        <v>1</v>
      </c>
      <c r="G611">
        <v>1</v>
      </c>
      <c r="H611">
        <v>3</v>
      </c>
      <c r="I611" t="s">
        <v>719</v>
      </c>
      <c r="J611" t="s">
        <v>720</v>
      </c>
      <c r="K611" t="s">
        <v>721</v>
      </c>
      <c r="L611">
        <v>1354</v>
      </c>
      <c r="N611">
        <v>1010</v>
      </c>
      <c r="O611" t="s">
        <v>238</v>
      </c>
      <c r="P611" t="s">
        <v>238</v>
      </c>
      <c r="Q611">
        <v>1</v>
      </c>
      <c r="X611">
        <v>102</v>
      </c>
      <c r="Y611">
        <v>0.28000000000000003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102</v>
      </c>
      <c r="AH611">
        <v>2</v>
      </c>
      <c r="AI611">
        <v>35802110</v>
      </c>
      <c r="AJ611">
        <v>619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>
      <c r="A612">
        <f>ROW(Source!A961)</f>
        <v>961</v>
      </c>
      <c r="B612">
        <v>35802111</v>
      </c>
      <c r="C612">
        <v>35802095</v>
      </c>
      <c r="D612">
        <v>29171808</v>
      </c>
      <c r="E612">
        <v>1</v>
      </c>
      <c r="F612">
        <v>1</v>
      </c>
      <c r="G612">
        <v>1</v>
      </c>
      <c r="H612">
        <v>3</v>
      </c>
      <c r="I612" t="s">
        <v>722</v>
      </c>
      <c r="J612" t="s">
        <v>723</v>
      </c>
      <c r="K612" t="s">
        <v>724</v>
      </c>
      <c r="L612">
        <v>1374</v>
      </c>
      <c r="N612">
        <v>1013</v>
      </c>
      <c r="O612" t="s">
        <v>725</v>
      </c>
      <c r="P612" t="s">
        <v>725</v>
      </c>
      <c r="Q612">
        <v>1</v>
      </c>
      <c r="X612">
        <v>5.21</v>
      </c>
      <c r="Y612">
        <v>1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0</v>
      </c>
      <c r="AF612" t="s">
        <v>3</v>
      </c>
      <c r="AG612">
        <v>5.21</v>
      </c>
      <c r="AH612">
        <v>2</v>
      </c>
      <c r="AI612">
        <v>35802111</v>
      </c>
      <c r="AJ612">
        <v>621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>
        <f>ROW(Source!A964)</f>
        <v>964</v>
      </c>
      <c r="B613">
        <v>36324954</v>
      </c>
      <c r="C613">
        <v>36324953</v>
      </c>
      <c r="D613">
        <v>18413230</v>
      </c>
      <c r="E613">
        <v>1</v>
      </c>
      <c r="F613">
        <v>1</v>
      </c>
      <c r="G613">
        <v>1</v>
      </c>
      <c r="H613">
        <v>1</v>
      </c>
      <c r="I613" t="s">
        <v>615</v>
      </c>
      <c r="J613" t="s">
        <v>3</v>
      </c>
      <c r="K613" t="s">
        <v>616</v>
      </c>
      <c r="L613">
        <v>1369</v>
      </c>
      <c r="N613">
        <v>1013</v>
      </c>
      <c r="O613" t="s">
        <v>579</v>
      </c>
      <c r="P613" t="s">
        <v>579</v>
      </c>
      <c r="Q613">
        <v>1</v>
      </c>
      <c r="X613">
        <v>89.53</v>
      </c>
      <c r="Y613">
        <v>0</v>
      </c>
      <c r="Z613">
        <v>0</v>
      </c>
      <c r="AA613">
        <v>0</v>
      </c>
      <c r="AB613">
        <v>260.99</v>
      </c>
      <c r="AC613">
        <v>0</v>
      </c>
      <c r="AD613">
        <v>1</v>
      </c>
      <c r="AE613">
        <v>1</v>
      </c>
      <c r="AF613" t="s">
        <v>168</v>
      </c>
      <c r="AG613">
        <v>102.95949999999999</v>
      </c>
      <c r="AH613">
        <v>2</v>
      </c>
      <c r="AI613">
        <v>36324954</v>
      </c>
      <c r="AJ613">
        <v>622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>
      <c r="A614">
        <f>ROW(Source!A964)</f>
        <v>964</v>
      </c>
      <c r="B614">
        <v>36324955</v>
      </c>
      <c r="C614">
        <v>36324953</v>
      </c>
      <c r="D614">
        <v>121548</v>
      </c>
      <c r="E614">
        <v>1</v>
      </c>
      <c r="F614">
        <v>1</v>
      </c>
      <c r="G614">
        <v>1</v>
      </c>
      <c r="H614">
        <v>1</v>
      </c>
      <c r="I614" t="s">
        <v>30</v>
      </c>
      <c r="J614" t="s">
        <v>3</v>
      </c>
      <c r="K614" t="s">
        <v>580</v>
      </c>
      <c r="L614">
        <v>608254</v>
      </c>
      <c r="N614">
        <v>1013</v>
      </c>
      <c r="O614" t="s">
        <v>581</v>
      </c>
      <c r="P614" t="s">
        <v>581</v>
      </c>
      <c r="Q614">
        <v>1</v>
      </c>
      <c r="X614">
        <v>9.69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2</v>
      </c>
      <c r="AF614" t="s">
        <v>167</v>
      </c>
      <c r="AG614">
        <v>12.112499999999999</v>
      </c>
      <c r="AH614">
        <v>2</v>
      </c>
      <c r="AI614">
        <v>36324955</v>
      </c>
      <c r="AJ614">
        <v>623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>
        <f>ROW(Source!A964)</f>
        <v>964</v>
      </c>
      <c r="B615">
        <v>36324956</v>
      </c>
      <c r="C615">
        <v>36324953</v>
      </c>
      <c r="D615">
        <v>29172268</v>
      </c>
      <c r="E615">
        <v>1</v>
      </c>
      <c r="F615">
        <v>1</v>
      </c>
      <c r="G615">
        <v>1</v>
      </c>
      <c r="H615">
        <v>2</v>
      </c>
      <c r="I615" t="s">
        <v>726</v>
      </c>
      <c r="J615" t="s">
        <v>727</v>
      </c>
      <c r="K615" t="s">
        <v>728</v>
      </c>
      <c r="L615">
        <v>1368</v>
      </c>
      <c r="N615">
        <v>1011</v>
      </c>
      <c r="O615" t="s">
        <v>585</v>
      </c>
      <c r="P615" t="s">
        <v>585</v>
      </c>
      <c r="Q615">
        <v>1</v>
      </c>
      <c r="X615">
        <v>9.69</v>
      </c>
      <c r="Y615">
        <v>0</v>
      </c>
      <c r="Z615">
        <v>86.4</v>
      </c>
      <c r="AA615">
        <v>13.5</v>
      </c>
      <c r="AB615">
        <v>0</v>
      </c>
      <c r="AC615">
        <v>0</v>
      </c>
      <c r="AD615">
        <v>1</v>
      </c>
      <c r="AE615">
        <v>0</v>
      </c>
      <c r="AF615" t="s">
        <v>167</v>
      </c>
      <c r="AG615">
        <v>12.112499999999999</v>
      </c>
      <c r="AH615">
        <v>2</v>
      </c>
      <c r="AI615">
        <v>36324956</v>
      </c>
      <c r="AJ615">
        <v>624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>
      <c r="A616">
        <f>ROW(Source!A964)</f>
        <v>964</v>
      </c>
      <c r="B616">
        <v>36324957</v>
      </c>
      <c r="C616">
        <v>36324953</v>
      </c>
      <c r="D616">
        <v>29174913</v>
      </c>
      <c r="E616">
        <v>1</v>
      </c>
      <c r="F616">
        <v>1</v>
      </c>
      <c r="G616">
        <v>1</v>
      </c>
      <c r="H616">
        <v>2</v>
      </c>
      <c r="I616" t="s">
        <v>606</v>
      </c>
      <c r="J616" t="s">
        <v>729</v>
      </c>
      <c r="K616" t="s">
        <v>608</v>
      </c>
      <c r="L616">
        <v>1368</v>
      </c>
      <c r="N616">
        <v>1011</v>
      </c>
      <c r="O616" t="s">
        <v>585</v>
      </c>
      <c r="P616" t="s">
        <v>585</v>
      </c>
      <c r="Q616">
        <v>1</v>
      </c>
      <c r="X616">
        <v>1.99</v>
      </c>
      <c r="Y616">
        <v>0</v>
      </c>
      <c r="Z616">
        <v>87.17</v>
      </c>
      <c r="AA616">
        <v>11.6</v>
      </c>
      <c r="AB616">
        <v>0</v>
      </c>
      <c r="AC616">
        <v>0</v>
      </c>
      <c r="AD616">
        <v>1</v>
      </c>
      <c r="AE616">
        <v>0</v>
      </c>
      <c r="AF616" t="s">
        <v>167</v>
      </c>
      <c r="AG616">
        <v>2.4874999999999998</v>
      </c>
      <c r="AH616">
        <v>2</v>
      </c>
      <c r="AI616">
        <v>36324957</v>
      </c>
      <c r="AJ616">
        <v>625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>
      <c r="A617">
        <f>ROW(Source!A964)</f>
        <v>964</v>
      </c>
      <c r="B617">
        <v>36324958</v>
      </c>
      <c r="C617">
        <v>36324953</v>
      </c>
      <c r="D617">
        <v>29112547</v>
      </c>
      <c r="E617">
        <v>1</v>
      </c>
      <c r="F617">
        <v>1</v>
      </c>
      <c r="G617">
        <v>1</v>
      </c>
      <c r="H617">
        <v>3</v>
      </c>
      <c r="I617" t="s">
        <v>730</v>
      </c>
      <c r="J617" t="s">
        <v>731</v>
      </c>
      <c r="K617" t="s">
        <v>732</v>
      </c>
      <c r="L617">
        <v>1346</v>
      </c>
      <c r="N617">
        <v>1009</v>
      </c>
      <c r="O617" t="s">
        <v>191</v>
      </c>
      <c r="P617" t="s">
        <v>191</v>
      </c>
      <c r="Q617">
        <v>1</v>
      </c>
      <c r="X617">
        <v>37.5</v>
      </c>
      <c r="Y617">
        <v>10.26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3</v>
      </c>
      <c r="AG617">
        <v>37.5</v>
      </c>
      <c r="AH617">
        <v>2</v>
      </c>
      <c r="AI617">
        <v>36324958</v>
      </c>
      <c r="AJ617">
        <v>627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>
      <c r="A618">
        <f>ROW(Source!A964)</f>
        <v>964</v>
      </c>
      <c r="B618">
        <v>36324959</v>
      </c>
      <c r="C618">
        <v>36324953</v>
      </c>
      <c r="D618">
        <v>29114332</v>
      </c>
      <c r="E618">
        <v>1</v>
      </c>
      <c r="F618">
        <v>1</v>
      </c>
      <c r="G618">
        <v>1</v>
      </c>
      <c r="H618">
        <v>3</v>
      </c>
      <c r="I618" t="s">
        <v>635</v>
      </c>
      <c r="J618" t="s">
        <v>733</v>
      </c>
      <c r="K618" t="s">
        <v>637</v>
      </c>
      <c r="L618">
        <v>1348</v>
      </c>
      <c r="N618">
        <v>1009</v>
      </c>
      <c r="O618" t="s">
        <v>28</v>
      </c>
      <c r="P618" t="s">
        <v>28</v>
      </c>
      <c r="Q618">
        <v>1000</v>
      </c>
      <c r="X618">
        <v>4.13E-3</v>
      </c>
      <c r="Y618">
        <v>11978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4.13E-3</v>
      </c>
      <c r="AH618">
        <v>2</v>
      </c>
      <c r="AI618">
        <v>36324959</v>
      </c>
      <c r="AJ618">
        <v>628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>
        <f>ROW(Source!A964)</f>
        <v>964</v>
      </c>
      <c r="B619">
        <v>36324960</v>
      </c>
      <c r="C619">
        <v>36324953</v>
      </c>
      <c r="D619">
        <v>29107989</v>
      </c>
      <c r="E619">
        <v>1</v>
      </c>
      <c r="F619">
        <v>1</v>
      </c>
      <c r="G619">
        <v>1</v>
      </c>
      <c r="H619">
        <v>3</v>
      </c>
      <c r="I619" t="s">
        <v>734</v>
      </c>
      <c r="J619" t="s">
        <v>735</v>
      </c>
      <c r="K619" t="s">
        <v>736</v>
      </c>
      <c r="L619">
        <v>1296</v>
      </c>
      <c r="N619">
        <v>1002</v>
      </c>
      <c r="O619" t="s">
        <v>737</v>
      </c>
      <c r="P619" t="s">
        <v>737</v>
      </c>
      <c r="Q619">
        <v>1</v>
      </c>
      <c r="X619">
        <v>32.4</v>
      </c>
      <c r="Y619">
        <v>47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 t="s">
        <v>3</v>
      </c>
      <c r="AG619">
        <v>32.4</v>
      </c>
      <c r="AH619">
        <v>2</v>
      </c>
      <c r="AI619">
        <v>36324960</v>
      </c>
      <c r="AJ619">
        <v>629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>
        <f>ROW(Source!A964)</f>
        <v>964</v>
      </c>
      <c r="B620">
        <v>36324961</v>
      </c>
      <c r="C620">
        <v>36324953</v>
      </c>
      <c r="D620">
        <v>29114830</v>
      </c>
      <c r="E620">
        <v>1</v>
      </c>
      <c r="F620">
        <v>1</v>
      </c>
      <c r="G620">
        <v>1</v>
      </c>
      <c r="H620">
        <v>3</v>
      </c>
      <c r="I620" t="s">
        <v>922</v>
      </c>
      <c r="J620" t="s">
        <v>923</v>
      </c>
      <c r="K620" t="s">
        <v>924</v>
      </c>
      <c r="L620">
        <v>1035</v>
      </c>
      <c r="N620">
        <v>1013</v>
      </c>
      <c r="O620" t="s">
        <v>257</v>
      </c>
      <c r="P620" t="s">
        <v>257</v>
      </c>
      <c r="Q620">
        <v>1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</v>
      </c>
      <c r="AD620">
        <v>0</v>
      </c>
      <c r="AE620">
        <v>0</v>
      </c>
      <c r="AF620" t="s">
        <v>3</v>
      </c>
      <c r="AG620">
        <v>0</v>
      </c>
      <c r="AH620">
        <v>3</v>
      </c>
      <c r="AI620">
        <v>-1</v>
      </c>
      <c r="AJ620" t="s">
        <v>3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>
      <c r="A621">
        <f>ROW(Source!A964)</f>
        <v>964</v>
      </c>
      <c r="B621">
        <v>36324962</v>
      </c>
      <c r="C621">
        <v>36324953</v>
      </c>
      <c r="D621">
        <v>29115642</v>
      </c>
      <c r="E621">
        <v>1</v>
      </c>
      <c r="F621">
        <v>1</v>
      </c>
      <c r="G621">
        <v>1</v>
      </c>
      <c r="H621">
        <v>3</v>
      </c>
      <c r="I621" t="s">
        <v>738</v>
      </c>
      <c r="J621" t="s">
        <v>739</v>
      </c>
      <c r="K621" t="s">
        <v>740</v>
      </c>
      <c r="L621">
        <v>1339</v>
      </c>
      <c r="N621">
        <v>1007</v>
      </c>
      <c r="O621" t="s">
        <v>591</v>
      </c>
      <c r="P621" t="s">
        <v>591</v>
      </c>
      <c r="Q621">
        <v>1</v>
      </c>
      <c r="X621">
        <v>0.08</v>
      </c>
      <c r="Y621">
        <v>1100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3</v>
      </c>
      <c r="AG621">
        <v>0.08</v>
      </c>
      <c r="AH621">
        <v>2</v>
      </c>
      <c r="AI621">
        <v>36324962</v>
      </c>
      <c r="AJ621">
        <v>630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>
        <f>ROW(Source!A964)</f>
        <v>964</v>
      </c>
      <c r="B622">
        <v>36324963</v>
      </c>
      <c r="C622">
        <v>36324953</v>
      </c>
      <c r="D622">
        <v>29130561</v>
      </c>
      <c r="E622">
        <v>1</v>
      </c>
      <c r="F622">
        <v>1</v>
      </c>
      <c r="G622">
        <v>1</v>
      </c>
      <c r="H622">
        <v>3</v>
      </c>
      <c r="I622" t="s">
        <v>264</v>
      </c>
      <c r="J622" t="s">
        <v>266</v>
      </c>
      <c r="K622" t="s">
        <v>265</v>
      </c>
      <c r="L622">
        <v>1327</v>
      </c>
      <c r="N622">
        <v>1005</v>
      </c>
      <c r="O622" t="s">
        <v>184</v>
      </c>
      <c r="P622" t="s">
        <v>184</v>
      </c>
      <c r="Q622">
        <v>1</v>
      </c>
      <c r="X622">
        <v>100</v>
      </c>
      <c r="Y622">
        <v>207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3</v>
      </c>
      <c r="AG622">
        <v>100</v>
      </c>
      <c r="AH622">
        <v>2</v>
      </c>
      <c r="AI622">
        <v>36324963</v>
      </c>
      <c r="AJ622">
        <v>631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>
        <f>ROW(Source!A964)</f>
        <v>964</v>
      </c>
      <c r="B623">
        <v>36324964</v>
      </c>
      <c r="C623">
        <v>36324953</v>
      </c>
      <c r="D623">
        <v>29145217</v>
      </c>
      <c r="E623">
        <v>1</v>
      </c>
      <c r="F623">
        <v>1</v>
      </c>
      <c r="G623">
        <v>1</v>
      </c>
      <c r="H623">
        <v>3</v>
      </c>
      <c r="I623" t="s">
        <v>741</v>
      </c>
      <c r="J623" t="s">
        <v>742</v>
      </c>
      <c r="K623" t="s">
        <v>743</v>
      </c>
      <c r="L623">
        <v>1339</v>
      </c>
      <c r="N623">
        <v>1007</v>
      </c>
      <c r="O623" t="s">
        <v>591</v>
      </c>
      <c r="P623" t="s">
        <v>591</v>
      </c>
      <c r="Q623">
        <v>1</v>
      </c>
      <c r="X623">
        <v>0.105</v>
      </c>
      <c r="Y623">
        <v>458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0.105</v>
      </c>
      <c r="AH623">
        <v>2</v>
      </c>
      <c r="AI623">
        <v>36324964</v>
      </c>
      <c r="AJ623">
        <v>633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>
        <f>ROW(Source!A968)</f>
        <v>968</v>
      </c>
      <c r="B624">
        <v>36144663</v>
      </c>
      <c r="C624">
        <v>36144660</v>
      </c>
      <c r="D624">
        <v>18410280</v>
      </c>
      <c r="E624">
        <v>1</v>
      </c>
      <c r="F624">
        <v>1</v>
      </c>
      <c r="G624">
        <v>1</v>
      </c>
      <c r="H624">
        <v>1</v>
      </c>
      <c r="I624" t="s">
        <v>744</v>
      </c>
      <c r="J624" t="s">
        <v>3</v>
      </c>
      <c r="K624" t="s">
        <v>745</v>
      </c>
      <c r="L624">
        <v>1369</v>
      </c>
      <c r="N624">
        <v>1013</v>
      </c>
      <c r="O624" t="s">
        <v>579</v>
      </c>
      <c r="P624" t="s">
        <v>579</v>
      </c>
      <c r="Q624">
        <v>1</v>
      </c>
      <c r="X624">
        <v>11.99</v>
      </c>
      <c r="Y624">
        <v>0</v>
      </c>
      <c r="Z624">
        <v>0</v>
      </c>
      <c r="AA624">
        <v>0</v>
      </c>
      <c r="AB624">
        <v>270.37</v>
      </c>
      <c r="AC624">
        <v>0</v>
      </c>
      <c r="AD624">
        <v>1</v>
      </c>
      <c r="AE624">
        <v>1</v>
      </c>
      <c r="AF624" t="s">
        <v>168</v>
      </c>
      <c r="AG624">
        <v>13.788499999999999</v>
      </c>
      <c r="AH624">
        <v>2</v>
      </c>
      <c r="AI624">
        <v>36144663</v>
      </c>
      <c r="AJ624">
        <v>634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>
        <f>ROW(Source!A968)</f>
        <v>968</v>
      </c>
      <c r="B625">
        <v>36144664</v>
      </c>
      <c r="C625">
        <v>36144660</v>
      </c>
      <c r="D625">
        <v>121548</v>
      </c>
      <c r="E625">
        <v>1</v>
      </c>
      <c r="F625">
        <v>1</v>
      </c>
      <c r="G625">
        <v>1</v>
      </c>
      <c r="H625">
        <v>1</v>
      </c>
      <c r="I625" t="s">
        <v>30</v>
      </c>
      <c r="J625" t="s">
        <v>3</v>
      </c>
      <c r="K625" t="s">
        <v>580</v>
      </c>
      <c r="L625">
        <v>608254</v>
      </c>
      <c r="N625">
        <v>1013</v>
      </c>
      <c r="O625" t="s">
        <v>581</v>
      </c>
      <c r="P625" t="s">
        <v>581</v>
      </c>
      <c r="Q625">
        <v>1</v>
      </c>
      <c r="X625">
        <v>0.01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2</v>
      </c>
      <c r="AF625" t="s">
        <v>167</v>
      </c>
      <c r="AG625">
        <v>1.2500000000000001E-2</v>
      </c>
      <c r="AH625">
        <v>2</v>
      </c>
      <c r="AI625">
        <v>36144664</v>
      </c>
      <c r="AJ625">
        <v>635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>
      <c r="A626">
        <f>ROW(Source!A968)</f>
        <v>968</v>
      </c>
      <c r="B626">
        <v>36144665</v>
      </c>
      <c r="C626">
        <v>36144660</v>
      </c>
      <c r="D626">
        <v>29172556</v>
      </c>
      <c r="E626">
        <v>1</v>
      </c>
      <c r="F626">
        <v>1</v>
      </c>
      <c r="G626">
        <v>1</v>
      </c>
      <c r="H626">
        <v>2</v>
      </c>
      <c r="I626" t="s">
        <v>582</v>
      </c>
      <c r="J626" t="s">
        <v>583</v>
      </c>
      <c r="K626" t="s">
        <v>584</v>
      </c>
      <c r="L626">
        <v>1368</v>
      </c>
      <c r="N626">
        <v>1011</v>
      </c>
      <c r="O626" t="s">
        <v>585</v>
      </c>
      <c r="P626" t="s">
        <v>585</v>
      </c>
      <c r="Q626">
        <v>1</v>
      </c>
      <c r="X626">
        <v>0.01</v>
      </c>
      <c r="Y626">
        <v>0</v>
      </c>
      <c r="Z626">
        <v>31.26</v>
      </c>
      <c r="AA626">
        <v>13.5</v>
      </c>
      <c r="AB626">
        <v>0</v>
      </c>
      <c r="AC626">
        <v>0</v>
      </c>
      <c r="AD626">
        <v>1</v>
      </c>
      <c r="AE626">
        <v>0</v>
      </c>
      <c r="AF626" t="s">
        <v>167</v>
      </c>
      <c r="AG626">
        <v>1.2500000000000001E-2</v>
      </c>
      <c r="AH626">
        <v>2</v>
      </c>
      <c r="AI626">
        <v>36144665</v>
      </c>
      <c r="AJ626">
        <v>636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>
        <f>ROW(Source!A968)</f>
        <v>968</v>
      </c>
      <c r="B627">
        <v>36144666</v>
      </c>
      <c r="C627">
        <v>36144660</v>
      </c>
      <c r="D627">
        <v>29174913</v>
      </c>
      <c r="E627">
        <v>1</v>
      </c>
      <c r="F627">
        <v>1</v>
      </c>
      <c r="G627">
        <v>1</v>
      </c>
      <c r="H627">
        <v>2</v>
      </c>
      <c r="I627" t="s">
        <v>606</v>
      </c>
      <c r="J627" t="s">
        <v>607</v>
      </c>
      <c r="K627" t="s">
        <v>608</v>
      </c>
      <c r="L627">
        <v>1368</v>
      </c>
      <c r="N627">
        <v>1011</v>
      </c>
      <c r="O627" t="s">
        <v>585</v>
      </c>
      <c r="P627" t="s">
        <v>585</v>
      </c>
      <c r="Q627">
        <v>1</v>
      </c>
      <c r="X627">
        <v>0.03</v>
      </c>
      <c r="Y627">
        <v>0</v>
      </c>
      <c r="Z627">
        <v>87.17</v>
      </c>
      <c r="AA627">
        <v>11.6</v>
      </c>
      <c r="AB627">
        <v>0</v>
      </c>
      <c r="AC627">
        <v>0</v>
      </c>
      <c r="AD627">
        <v>1</v>
      </c>
      <c r="AE627">
        <v>0</v>
      </c>
      <c r="AF627" t="s">
        <v>167</v>
      </c>
      <c r="AG627">
        <v>3.7499999999999999E-2</v>
      </c>
      <c r="AH627">
        <v>2</v>
      </c>
      <c r="AI627">
        <v>36144666</v>
      </c>
      <c r="AJ627">
        <v>637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>
      <c r="A628">
        <f>ROW(Source!A968)</f>
        <v>968</v>
      </c>
      <c r="B628">
        <v>36144667</v>
      </c>
      <c r="C628">
        <v>36144660</v>
      </c>
      <c r="D628">
        <v>29107779</v>
      </c>
      <c r="E628">
        <v>1</v>
      </c>
      <c r="F628">
        <v>1</v>
      </c>
      <c r="G628">
        <v>1</v>
      </c>
      <c r="H628">
        <v>3</v>
      </c>
      <c r="I628" t="s">
        <v>746</v>
      </c>
      <c r="J628" t="s">
        <v>747</v>
      </c>
      <c r="K628" t="s">
        <v>748</v>
      </c>
      <c r="L628">
        <v>1327</v>
      </c>
      <c r="N628">
        <v>1005</v>
      </c>
      <c r="O628" t="s">
        <v>184</v>
      </c>
      <c r="P628" t="s">
        <v>184</v>
      </c>
      <c r="Q628">
        <v>1</v>
      </c>
      <c r="X628">
        <v>4.4000000000000004</v>
      </c>
      <c r="Y628">
        <v>72.31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4.4000000000000004</v>
      </c>
      <c r="AH628">
        <v>2</v>
      </c>
      <c r="AI628">
        <v>36144667</v>
      </c>
      <c r="AJ628">
        <v>638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>
        <f>ROW(Source!A968)</f>
        <v>968</v>
      </c>
      <c r="B629">
        <v>36144668</v>
      </c>
      <c r="C629">
        <v>36144660</v>
      </c>
      <c r="D629">
        <v>29109795</v>
      </c>
      <c r="E629">
        <v>1</v>
      </c>
      <c r="F629">
        <v>1</v>
      </c>
      <c r="G629">
        <v>1</v>
      </c>
      <c r="H629">
        <v>3</v>
      </c>
      <c r="I629" t="s">
        <v>749</v>
      </c>
      <c r="J629" t="s">
        <v>750</v>
      </c>
      <c r="K629" t="s">
        <v>751</v>
      </c>
      <c r="L629">
        <v>1348</v>
      </c>
      <c r="N629">
        <v>1009</v>
      </c>
      <c r="O629" t="s">
        <v>28</v>
      </c>
      <c r="P629" t="s">
        <v>28</v>
      </c>
      <c r="Q629">
        <v>1000</v>
      </c>
      <c r="X629">
        <v>2.9000000000000001E-2</v>
      </c>
      <c r="Y629">
        <v>2898.5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2.9000000000000001E-2</v>
      </c>
      <c r="AH629">
        <v>2</v>
      </c>
      <c r="AI629">
        <v>36144668</v>
      </c>
      <c r="AJ629">
        <v>639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>
        <f>ROW(Source!A968)</f>
        <v>968</v>
      </c>
      <c r="B630">
        <v>36144669</v>
      </c>
      <c r="C630">
        <v>36144660</v>
      </c>
      <c r="D630">
        <v>29107800</v>
      </c>
      <c r="E630">
        <v>1</v>
      </c>
      <c r="F630">
        <v>1</v>
      </c>
      <c r="G630">
        <v>1</v>
      </c>
      <c r="H630">
        <v>3</v>
      </c>
      <c r="I630" t="s">
        <v>620</v>
      </c>
      <c r="J630" t="s">
        <v>621</v>
      </c>
      <c r="K630" t="s">
        <v>622</v>
      </c>
      <c r="L630">
        <v>1346</v>
      </c>
      <c r="N630">
        <v>1009</v>
      </c>
      <c r="O630" t="s">
        <v>191</v>
      </c>
      <c r="P630" t="s">
        <v>191</v>
      </c>
      <c r="Q630">
        <v>1</v>
      </c>
      <c r="X630">
        <v>0.15</v>
      </c>
      <c r="Y630">
        <v>1.81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0.15</v>
      </c>
      <c r="AH630">
        <v>2</v>
      </c>
      <c r="AI630">
        <v>36144669</v>
      </c>
      <c r="AJ630">
        <v>640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>
        <f>ROW(Source!A969)</f>
        <v>969</v>
      </c>
      <c r="B631">
        <v>36314856</v>
      </c>
      <c r="C631">
        <v>33621930</v>
      </c>
      <c r="D631">
        <v>18406785</v>
      </c>
      <c r="E631">
        <v>1</v>
      </c>
      <c r="F631">
        <v>1</v>
      </c>
      <c r="G631">
        <v>1</v>
      </c>
      <c r="H631">
        <v>1</v>
      </c>
      <c r="I631" t="s">
        <v>586</v>
      </c>
      <c r="J631" t="s">
        <v>3</v>
      </c>
      <c r="K631" t="s">
        <v>587</v>
      </c>
      <c r="L631">
        <v>1369</v>
      </c>
      <c r="N631">
        <v>1013</v>
      </c>
      <c r="O631" t="s">
        <v>579</v>
      </c>
      <c r="P631" t="s">
        <v>579</v>
      </c>
      <c r="Q631">
        <v>1</v>
      </c>
      <c r="X631">
        <v>32.729999999999997</v>
      </c>
      <c r="Y631">
        <v>0</v>
      </c>
      <c r="Z631">
        <v>0</v>
      </c>
      <c r="AA631">
        <v>0</v>
      </c>
      <c r="AB631">
        <v>251.89</v>
      </c>
      <c r="AC631">
        <v>0</v>
      </c>
      <c r="AD631">
        <v>1</v>
      </c>
      <c r="AE631">
        <v>1</v>
      </c>
      <c r="AF631" t="s">
        <v>168</v>
      </c>
      <c r="AG631">
        <v>37.639499999999991</v>
      </c>
      <c r="AH631">
        <v>2</v>
      </c>
      <c r="AI631">
        <v>36314856</v>
      </c>
      <c r="AJ631">
        <v>641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>
        <f>ROW(Source!A969)</f>
        <v>969</v>
      </c>
      <c r="B632">
        <v>36314857</v>
      </c>
      <c r="C632">
        <v>33621930</v>
      </c>
      <c r="D632">
        <v>121548</v>
      </c>
      <c r="E632">
        <v>1</v>
      </c>
      <c r="F632">
        <v>1</v>
      </c>
      <c r="G632">
        <v>1</v>
      </c>
      <c r="H632">
        <v>1</v>
      </c>
      <c r="I632" t="s">
        <v>30</v>
      </c>
      <c r="J632" t="s">
        <v>3</v>
      </c>
      <c r="K632" t="s">
        <v>580</v>
      </c>
      <c r="L632">
        <v>608254</v>
      </c>
      <c r="N632">
        <v>1013</v>
      </c>
      <c r="O632" t="s">
        <v>581</v>
      </c>
      <c r="P632" t="s">
        <v>581</v>
      </c>
      <c r="Q632">
        <v>1</v>
      </c>
      <c r="X632">
        <v>0.01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2</v>
      </c>
      <c r="AF632" t="s">
        <v>167</v>
      </c>
      <c r="AG632">
        <v>1.2500000000000001E-2</v>
      </c>
      <c r="AH632">
        <v>2</v>
      </c>
      <c r="AI632">
        <v>36314857</v>
      </c>
      <c r="AJ632">
        <v>642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>
        <f>ROW(Source!A969)</f>
        <v>969</v>
      </c>
      <c r="B633">
        <v>36314858</v>
      </c>
      <c r="C633">
        <v>33621930</v>
      </c>
      <c r="D633">
        <v>29172554</v>
      </c>
      <c r="E633">
        <v>1</v>
      </c>
      <c r="F633">
        <v>1</v>
      </c>
      <c r="G633">
        <v>1</v>
      </c>
      <c r="H633">
        <v>2</v>
      </c>
      <c r="I633" t="s">
        <v>752</v>
      </c>
      <c r="J633" t="s">
        <v>753</v>
      </c>
      <c r="K633" t="s">
        <v>754</v>
      </c>
      <c r="L633">
        <v>1368</v>
      </c>
      <c r="N633">
        <v>1011</v>
      </c>
      <c r="O633" t="s">
        <v>585</v>
      </c>
      <c r="P633" t="s">
        <v>585</v>
      </c>
      <c r="Q633">
        <v>1</v>
      </c>
      <c r="X633">
        <v>0.01</v>
      </c>
      <c r="Y633">
        <v>0</v>
      </c>
      <c r="Z633">
        <v>27.66</v>
      </c>
      <c r="AA633">
        <v>11.6</v>
      </c>
      <c r="AB633">
        <v>0</v>
      </c>
      <c r="AC633">
        <v>0</v>
      </c>
      <c r="AD633">
        <v>1</v>
      </c>
      <c r="AE633">
        <v>0</v>
      </c>
      <c r="AF633" t="s">
        <v>167</v>
      </c>
      <c r="AG633">
        <v>1.2500000000000001E-2</v>
      </c>
      <c r="AH633">
        <v>2</v>
      </c>
      <c r="AI633">
        <v>36314858</v>
      </c>
      <c r="AJ633">
        <v>643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>
      <c r="A634">
        <f>ROW(Source!A969)</f>
        <v>969</v>
      </c>
      <c r="B634">
        <v>36314859</v>
      </c>
      <c r="C634">
        <v>33621930</v>
      </c>
      <c r="D634">
        <v>29174913</v>
      </c>
      <c r="E634">
        <v>1</v>
      </c>
      <c r="F634">
        <v>1</v>
      </c>
      <c r="G634">
        <v>1</v>
      </c>
      <c r="H634">
        <v>2</v>
      </c>
      <c r="I634" t="s">
        <v>606</v>
      </c>
      <c r="J634" t="s">
        <v>729</v>
      </c>
      <c r="K634" t="s">
        <v>608</v>
      </c>
      <c r="L634">
        <v>1368</v>
      </c>
      <c r="N634">
        <v>1011</v>
      </c>
      <c r="O634" t="s">
        <v>585</v>
      </c>
      <c r="P634" t="s">
        <v>585</v>
      </c>
      <c r="Q634">
        <v>1</v>
      </c>
      <c r="X634">
        <v>0.1</v>
      </c>
      <c r="Y634">
        <v>0</v>
      </c>
      <c r="Z634">
        <v>87.17</v>
      </c>
      <c r="AA634">
        <v>11.6</v>
      </c>
      <c r="AB634">
        <v>0</v>
      </c>
      <c r="AC634">
        <v>0</v>
      </c>
      <c r="AD634">
        <v>1</v>
      </c>
      <c r="AE634">
        <v>0</v>
      </c>
      <c r="AF634" t="s">
        <v>167</v>
      </c>
      <c r="AG634">
        <v>0.125</v>
      </c>
      <c r="AH634">
        <v>2</v>
      </c>
      <c r="AI634">
        <v>36314859</v>
      </c>
      <c r="AJ634">
        <v>644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>
      <c r="A635">
        <f>ROW(Source!A969)</f>
        <v>969</v>
      </c>
      <c r="B635">
        <v>36314860</v>
      </c>
      <c r="C635">
        <v>33621930</v>
      </c>
      <c r="D635">
        <v>29107779</v>
      </c>
      <c r="E635">
        <v>1</v>
      </c>
      <c r="F635">
        <v>1</v>
      </c>
      <c r="G635">
        <v>1</v>
      </c>
      <c r="H635">
        <v>3</v>
      </c>
      <c r="I635" t="s">
        <v>746</v>
      </c>
      <c r="J635" t="s">
        <v>755</v>
      </c>
      <c r="K635" t="s">
        <v>748</v>
      </c>
      <c r="L635">
        <v>1327</v>
      </c>
      <c r="N635">
        <v>1005</v>
      </c>
      <c r="O635" t="s">
        <v>184</v>
      </c>
      <c r="P635" t="s">
        <v>184</v>
      </c>
      <c r="Q635">
        <v>1</v>
      </c>
      <c r="X635">
        <v>0.84</v>
      </c>
      <c r="Y635">
        <v>72.31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3</v>
      </c>
      <c r="AG635">
        <v>0.84</v>
      </c>
      <c r="AH635">
        <v>2</v>
      </c>
      <c r="AI635">
        <v>36314860</v>
      </c>
      <c r="AJ635">
        <v>645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>
      <c r="A636">
        <f>ROW(Source!A969)</f>
        <v>969</v>
      </c>
      <c r="B636">
        <v>36314861</v>
      </c>
      <c r="C636">
        <v>33621930</v>
      </c>
      <c r="D636">
        <v>29107800</v>
      </c>
      <c r="E636">
        <v>1</v>
      </c>
      <c r="F636">
        <v>1</v>
      </c>
      <c r="G636">
        <v>1</v>
      </c>
      <c r="H636">
        <v>3</v>
      </c>
      <c r="I636" t="s">
        <v>620</v>
      </c>
      <c r="J636" t="s">
        <v>756</v>
      </c>
      <c r="K636" t="s">
        <v>622</v>
      </c>
      <c r="L636">
        <v>1346</v>
      </c>
      <c r="N636">
        <v>1009</v>
      </c>
      <c r="O636" t="s">
        <v>191</v>
      </c>
      <c r="P636" t="s">
        <v>191</v>
      </c>
      <c r="Q636">
        <v>1</v>
      </c>
      <c r="X636">
        <v>0.31</v>
      </c>
      <c r="Y636">
        <v>1.81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0</v>
      </c>
      <c r="AF636" t="s">
        <v>3</v>
      </c>
      <c r="AG636">
        <v>0.31</v>
      </c>
      <c r="AH636">
        <v>2</v>
      </c>
      <c r="AI636">
        <v>36314861</v>
      </c>
      <c r="AJ636">
        <v>646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>
      <c r="A637">
        <f>ROW(Source!A969)</f>
        <v>969</v>
      </c>
      <c r="B637">
        <v>36314862</v>
      </c>
      <c r="C637">
        <v>33621930</v>
      </c>
      <c r="D637">
        <v>29110233</v>
      </c>
      <c r="E637">
        <v>1</v>
      </c>
      <c r="F637">
        <v>1</v>
      </c>
      <c r="G637">
        <v>1</v>
      </c>
      <c r="H637">
        <v>3</v>
      </c>
      <c r="I637" t="s">
        <v>757</v>
      </c>
      <c r="J637" t="s">
        <v>758</v>
      </c>
      <c r="K637" t="s">
        <v>759</v>
      </c>
      <c r="L637">
        <v>1348</v>
      </c>
      <c r="N637">
        <v>1009</v>
      </c>
      <c r="O637" t="s">
        <v>28</v>
      </c>
      <c r="P637" t="s">
        <v>28</v>
      </c>
      <c r="Q637">
        <v>1000</v>
      </c>
      <c r="X637">
        <v>0.03</v>
      </c>
      <c r="Y637">
        <v>4615.9399999999996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0.03</v>
      </c>
      <c r="AH637">
        <v>2</v>
      </c>
      <c r="AI637">
        <v>36314862</v>
      </c>
      <c r="AJ637">
        <v>647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>
      <c r="A638">
        <f>ROW(Source!A969)</f>
        <v>969</v>
      </c>
      <c r="B638">
        <v>36314863</v>
      </c>
      <c r="C638">
        <v>33621930</v>
      </c>
      <c r="D638">
        <v>29109784</v>
      </c>
      <c r="E638">
        <v>1</v>
      </c>
      <c r="F638">
        <v>1</v>
      </c>
      <c r="G638">
        <v>1</v>
      </c>
      <c r="H638">
        <v>3</v>
      </c>
      <c r="I638" t="s">
        <v>760</v>
      </c>
      <c r="J638" t="s">
        <v>761</v>
      </c>
      <c r="K638" t="s">
        <v>762</v>
      </c>
      <c r="L638">
        <v>1348</v>
      </c>
      <c r="N638">
        <v>1009</v>
      </c>
      <c r="O638" t="s">
        <v>28</v>
      </c>
      <c r="P638" t="s">
        <v>28</v>
      </c>
      <c r="Q638">
        <v>1000</v>
      </c>
      <c r="X638">
        <v>5.0000000000000001E-3</v>
      </c>
      <c r="Y638">
        <v>11927.49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0</v>
      </c>
      <c r="AF638" t="s">
        <v>3</v>
      </c>
      <c r="AG638">
        <v>5.0000000000000001E-3</v>
      </c>
      <c r="AH638">
        <v>2</v>
      </c>
      <c r="AI638">
        <v>36314863</v>
      </c>
      <c r="AJ638">
        <v>648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>
      <c r="A639">
        <f>ROW(Source!A969)</f>
        <v>969</v>
      </c>
      <c r="B639">
        <v>36314864</v>
      </c>
      <c r="C639">
        <v>33621930</v>
      </c>
      <c r="D639">
        <v>29109298</v>
      </c>
      <c r="E639">
        <v>1</v>
      </c>
      <c r="F639">
        <v>1</v>
      </c>
      <c r="G639">
        <v>1</v>
      </c>
      <c r="H639">
        <v>3</v>
      </c>
      <c r="I639" t="s">
        <v>500</v>
      </c>
      <c r="J639" t="s">
        <v>763</v>
      </c>
      <c r="K639" t="s">
        <v>501</v>
      </c>
      <c r="L639">
        <v>1346</v>
      </c>
      <c r="N639">
        <v>1009</v>
      </c>
      <c r="O639" t="s">
        <v>191</v>
      </c>
      <c r="P639" t="s">
        <v>191</v>
      </c>
      <c r="Q639">
        <v>1</v>
      </c>
      <c r="X639">
        <v>20</v>
      </c>
      <c r="Y639">
        <v>15.26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20</v>
      </c>
      <c r="AH639">
        <v>2</v>
      </c>
      <c r="AI639">
        <v>36314864</v>
      </c>
      <c r="AJ639">
        <v>649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>
        <f>ROW(Source!A970)</f>
        <v>970</v>
      </c>
      <c r="B640">
        <v>33639881</v>
      </c>
      <c r="C640">
        <v>33639874</v>
      </c>
      <c r="D640">
        <v>18407546</v>
      </c>
      <c r="E640">
        <v>1</v>
      </c>
      <c r="F640">
        <v>1</v>
      </c>
      <c r="G640">
        <v>1</v>
      </c>
      <c r="H640">
        <v>1</v>
      </c>
      <c r="I640" t="s">
        <v>764</v>
      </c>
      <c r="J640" t="s">
        <v>3</v>
      </c>
      <c r="K640" t="s">
        <v>765</v>
      </c>
      <c r="L640">
        <v>1369</v>
      </c>
      <c r="N640">
        <v>1013</v>
      </c>
      <c r="O640" t="s">
        <v>579</v>
      </c>
      <c r="P640" t="s">
        <v>579</v>
      </c>
      <c r="Q640">
        <v>1</v>
      </c>
      <c r="X640">
        <v>102.46</v>
      </c>
      <c r="Y640">
        <v>0</v>
      </c>
      <c r="Z640">
        <v>0</v>
      </c>
      <c r="AA640">
        <v>0</v>
      </c>
      <c r="AB640">
        <v>267.25</v>
      </c>
      <c r="AC640">
        <v>0</v>
      </c>
      <c r="AD640">
        <v>1</v>
      </c>
      <c r="AE640">
        <v>1</v>
      </c>
      <c r="AF640" t="s">
        <v>3</v>
      </c>
      <c r="AG640">
        <v>102.46</v>
      </c>
      <c r="AH640">
        <v>2</v>
      </c>
      <c r="AI640">
        <v>33639875</v>
      </c>
      <c r="AJ640">
        <v>650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>
      <c r="A641">
        <f>ROW(Source!A970)</f>
        <v>970</v>
      </c>
      <c r="B641">
        <v>33639882</v>
      </c>
      <c r="C641">
        <v>33639874</v>
      </c>
      <c r="D641">
        <v>121548</v>
      </c>
      <c r="E641">
        <v>1</v>
      </c>
      <c r="F641">
        <v>1</v>
      </c>
      <c r="G641">
        <v>1</v>
      </c>
      <c r="H641">
        <v>1</v>
      </c>
      <c r="I641" t="s">
        <v>30</v>
      </c>
      <c r="J641" t="s">
        <v>3</v>
      </c>
      <c r="K641" t="s">
        <v>580</v>
      </c>
      <c r="L641">
        <v>608254</v>
      </c>
      <c r="N641">
        <v>1013</v>
      </c>
      <c r="O641" t="s">
        <v>581</v>
      </c>
      <c r="P641" t="s">
        <v>581</v>
      </c>
      <c r="Q641">
        <v>1</v>
      </c>
      <c r="X641">
        <v>0.76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2</v>
      </c>
      <c r="AF641" t="s">
        <v>3</v>
      </c>
      <c r="AG641">
        <v>0.76</v>
      </c>
      <c r="AH641">
        <v>2</v>
      </c>
      <c r="AI641">
        <v>33639876</v>
      </c>
      <c r="AJ641">
        <v>651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>
      <c r="A642">
        <f>ROW(Source!A970)</f>
        <v>970</v>
      </c>
      <c r="B642">
        <v>33639883</v>
      </c>
      <c r="C642">
        <v>33639874</v>
      </c>
      <c r="D642">
        <v>29172556</v>
      </c>
      <c r="E642">
        <v>1</v>
      </c>
      <c r="F642">
        <v>1</v>
      </c>
      <c r="G642">
        <v>1</v>
      </c>
      <c r="H642">
        <v>2</v>
      </c>
      <c r="I642" t="s">
        <v>582</v>
      </c>
      <c r="J642" t="s">
        <v>583</v>
      </c>
      <c r="K642" t="s">
        <v>584</v>
      </c>
      <c r="L642">
        <v>1368</v>
      </c>
      <c r="N642">
        <v>1011</v>
      </c>
      <c r="O642" t="s">
        <v>585</v>
      </c>
      <c r="P642" t="s">
        <v>585</v>
      </c>
      <c r="Q642">
        <v>1</v>
      </c>
      <c r="X642">
        <v>0.76</v>
      </c>
      <c r="Y642">
        <v>0</v>
      </c>
      <c r="Z642">
        <v>31.26</v>
      </c>
      <c r="AA642">
        <v>13.5</v>
      </c>
      <c r="AB642">
        <v>0</v>
      </c>
      <c r="AC642">
        <v>0</v>
      </c>
      <c r="AD642">
        <v>1</v>
      </c>
      <c r="AE642">
        <v>0</v>
      </c>
      <c r="AF642" t="s">
        <v>3</v>
      </c>
      <c r="AG642">
        <v>0.76</v>
      </c>
      <c r="AH642">
        <v>2</v>
      </c>
      <c r="AI642">
        <v>33639877</v>
      </c>
      <c r="AJ642">
        <v>652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>
      <c r="A643">
        <f>ROW(Source!A970)</f>
        <v>970</v>
      </c>
      <c r="B643">
        <v>33639884</v>
      </c>
      <c r="C643">
        <v>33639874</v>
      </c>
      <c r="D643">
        <v>29174500</v>
      </c>
      <c r="E643">
        <v>1</v>
      </c>
      <c r="F643">
        <v>1</v>
      </c>
      <c r="G643">
        <v>1</v>
      </c>
      <c r="H643">
        <v>2</v>
      </c>
      <c r="I643" t="s">
        <v>766</v>
      </c>
      <c r="J643" t="s">
        <v>767</v>
      </c>
      <c r="K643" t="s">
        <v>768</v>
      </c>
      <c r="L643">
        <v>1368</v>
      </c>
      <c r="N643">
        <v>1011</v>
      </c>
      <c r="O643" t="s">
        <v>585</v>
      </c>
      <c r="P643" t="s">
        <v>585</v>
      </c>
      <c r="Q643">
        <v>1</v>
      </c>
      <c r="X643">
        <v>5.35</v>
      </c>
      <c r="Y643">
        <v>0</v>
      </c>
      <c r="Z643">
        <v>1.95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5.35</v>
      </c>
      <c r="AH643">
        <v>2</v>
      </c>
      <c r="AI643">
        <v>33639878</v>
      </c>
      <c r="AJ643">
        <v>653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>
      <c r="A644">
        <f>ROW(Source!A970)</f>
        <v>970</v>
      </c>
      <c r="B644">
        <v>33639885</v>
      </c>
      <c r="C644">
        <v>33639874</v>
      </c>
      <c r="D644">
        <v>29174913</v>
      </c>
      <c r="E644">
        <v>1</v>
      </c>
      <c r="F644">
        <v>1</v>
      </c>
      <c r="G644">
        <v>1</v>
      </c>
      <c r="H644">
        <v>2</v>
      </c>
      <c r="I644" t="s">
        <v>606</v>
      </c>
      <c r="J644" t="s">
        <v>607</v>
      </c>
      <c r="K644" t="s">
        <v>608</v>
      </c>
      <c r="L644">
        <v>1368</v>
      </c>
      <c r="N644">
        <v>1011</v>
      </c>
      <c r="O644" t="s">
        <v>585</v>
      </c>
      <c r="P644" t="s">
        <v>585</v>
      </c>
      <c r="Q644">
        <v>1</v>
      </c>
      <c r="X644">
        <v>4.58</v>
      </c>
      <c r="Y644">
        <v>0</v>
      </c>
      <c r="Z644">
        <v>87.17</v>
      </c>
      <c r="AA644">
        <v>11.6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4.58</v>
      </c>
      <c r="AH644">
        <v>2</v>
      </c>
      <c r="AI644">
        <v>33639879</v>
      </c>
      <c r="AJ644">
        <v>654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>
      <c r="A645">
        <f>ROW(Source!A970)</f>
        <v>970</v>
      </c>
      <c r="B645">
        <v>33639886</v>
      </c>
      <c r="C645">
        <v>33639874</v>
      </c>
      <c r="D645">
        <v>29109671</v>
      </c>
      <c r="E645">
        <v>1</v>
      </c>
      <c r="F645">
        <v>1</v>
      </c>
      <c r="G645">
        <v>1</v>
      </c>
      <c r="H645">
        <v>3</v>
      </c>
      <c r="I645" t="s">
        <v>436</v>
      </c>
      <c r="J645" t="s">
        <v>438</v>
      </c>
      <c r="K645" t="s">
        <v>437</v>
      </c>
      <c r="L645">
        <v>1327</v>
      </c>
      <c r="N645">
        <v>1005</v>
      </c>
      <c r="O645" t="s">
        <v>184</v>
      </c>
      <c r="P645" t="s">
        <v>184</v>
      </c>
      <c r="Q645">
        <v>1</v>
      </c>
      <c r="X645">
        <v>103</v>
      </c>
      <c r="Y645">
        <v>51.95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3</v>
      </c>
      <c r="AG645">
        <v>103</v>
      </c>
      <c r="AH645">
        <v>2</v>
      </c>
      <c r="AI645">
        <v>33639880</v>
      </c>
      <c r="AJ645">
        <v>655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>
        <f>ROW(Source!A971)</f>
        <v>971</v>
      </c>
      <c r="B646">
        <v>35800000</v>
      </c>
      <c r="C646">
        <v>35799999</v>
      </c>
      <c r="D646">
        <v>29364679</v>
      </c>
      <c r="E646">
        <v>1</v>
      </c>
      <c r="F646">
        <v>1</v>
      </c>
      <c r="G646">
        <v>1</v>
      </c>
      <c r="H646">
        <v>1</v>
      </c>
      <c r="I646" t="s">
        <v>705</v>
      </c>
      <c r="J646" t="s">
        <v>3</v>
      </c>
      <c r="K646" t="s">
        <v>706</v>
      </c>
      <c r="L646">
        <v>1369</v>
      </c>
      <c r="N646">
        <v>1013</v>
      </c>
      <c r="O646" t="s">
        <v>579</v>
      </c>
      <c r="P646" t="s">
        <v>579</v>
      </c>
      <c r="Q646">
        <v>1</v>
      </c>
      <c r="X646">
        <v>94.4</v>
      </c>
      <c r="Y646">
        <v>0</v>
      </c>
      <c r="Z646">
        <v>0</v>
      </c>
      <c r="AA646">
        <v>0</v>
      </c>
      <c r="AB646">
        <v>282.02999999999997</v>
      </c>
      <c r="AC646">
        <v>0</v>
      </c>
      <c r="AD646">
        <v>1</v>
      </c>
      <c r="AE646">
        <v>1</v>
      </c>
      <c r="AF646" t="s">
        <v>3</v>
      </c>
      <c r="AG646">
        <v>94.4</v>
      </c>
      <c r="AH646">
        <v>2</v>
      </c>
      <c r="AI646">
        <v>35800000</v>
      </c>
      <c r="AJ646">
        <v>656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>
      <c r="A647">
        <f>ROW(Source!A971)</f>
        <v>971</v>
      </c>
      <c r="B647">
        <v>35800001</v>
      </c>
      <c r="C647">
        <v>35799999</v>
      </c>
      <c r="D647">
        <v>121548</v>
      </c>
      <c r="E647">
        <v>1</v>
      </c>
      <c r="F647">
        <v>1</v>
      </c>
      <c r="G647">
        <v>1</v>
      </c>
      <c r="H647">
        <v>1</v>
      </c>
      <c r="I647" t="s">
        <v>30</v>
      </c>
      <c r="J647" t="s">
        <v>3</v>
      </c>
      <c r="K647" t="s">
        <v>580</v>
      </c>
      <c r="L647">
        <v>608254</v>
      </c>
      <c r="N647">
        <v>1013</v>
      </c>
      <c r="O647" t="s">
        <v>581</v>
      </c>
      <c r="P647" t="s">
        <v>581</v>
      </c>
      <c r="Q647">
        <v>1</v>
      </c>
      <c r="X647">
        <v>0.2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2</v>
      </c>
      <c r="AF647" t="s">
        <v>3</v>
      </c>
      <c r="AG647">
        <v>0.2</v>
      </c>
      <c r="AH647">
        <v>2</v>
      </c>
      <c r="AI647">
        <v>35800001</v>
      </c>
      <c r="AJ647">
        <v>657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>
      <c r="A648">
        <f>ROW(Source!A971)</f>
        <v>971</v>
      </c>
      <c r="B648">
        <v>35800002</v>
      </c>
      <c r="C648">
        <v>35799999</v>
      </c>
      <c r="D648">
        <v>29172362</v>
      </c>
      <c r="E648">
        <v>1</v>
      </c>
      <c r="F648">
        <v>1</v>
      </c>
      <c r="G648">
        <v>1</v>
      </c>
      <c r="H648">
        <v>2</v>
      </c>
      <c r="I648" t="s">
        <v>707</v>
      </c>
      <c r="J648" t="s">
        <v>708</v>
      </c>
      <c r="K648" t="s">
        <v>709</v>
      </c>
      <c r="L648">
        <v>1368</v>
      </c>
      <c r="N648">
        <v>1011</v>
      </c>
      <c r="O648" t="s">
        <v>585</v>
      </c>
      <c r="P648" t="s">
        <v>585</v>
      </c>
      <c r="Q648">
        <v>1</v>
      </c>
      <c r="X648">
        <v>0.2</v>
      </c>
      <c r="Y648">
        <v>0</v>
      </c>
      <c r="Z648">
        <v>134.65</v>
      </c>
      <c r="AA648">
        <v>13.5</v>
      </c>
      <c r="AB648">
        <v>0</v>
      </c>
      <c r="AC648">
        <v>0</v>
      </c>
      <c r="AD648">
        <v>1</v>
      </c>
      <c r="AE648">
        <v>0</v>
      </c>
      <c r="AF648" t="s">
        <v>3</v>
      </c>
      <c r="AG648">
        <v>0.2</v>
      </c>
      <c r="AH648">
        <v>2</v>
      </c>
      <c r="AI648">
        <v>35800002</v>
      </c>
      <c r="AJ648">
        <v>658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>
      <c r="A649">
        <f>ROW(Source!A971)</f>
        <v>971</v>
      </c>
      <c r="B649">
        <v>35800003</v>
      </c>
      <c r="C649">
        <v>35799999</v>
      </c>
      <c r="D649">
        <v>29174913</v>
      </c>
      <c r="E649">
        <v>1</v>
      </c>
      <c r="F649">
        <v>1</v>
      </c>
      <c r="G649">
        <v>1</v>
      </c>
      <c r="H649">
        <v>2</v>
      </c>
      <c r="I649" t="s">
        <v>606</v>
      </c>
      <c r="J649" t="s">
        <v>607</v>
      </c>
      <c r="K649" t="s">
        <v>608</v>
      </c>
      <c r="L649">
        <v>1368</v>
      </c>
      <c r="N649">
        <v>1011</v>
      </c>
      <c r="O649" t="s">
        <v>585</v>
      </c>
      <c r="P649" t="s">
        <v>585</v>
      </c>
      <c r="Q649">
        <v>1</v>
      </c>
      <c r="X649">
        <v>0.2</v>
      </c>
      <c r="Y649">
        <v>0</v>
      </c>
      <c r="Z649">
        <v>87.17</v>
      </c>
      <c r="AA649">
        <v>11.6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0.2</v>
      </c>
      <c r="AH649">
        <v>2</v>
      </c>
      <c r="AI649">
        <v>35800003</v>
      </c>
      <c r="AJ649">
        <v>659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>
        <f>ROW(Source!A971)</f>
        <v>971</v>
      </c>
      <c r="B650">
        <v>35800004</v>
      </c>
      <c r="C650">
        <v>35799999</v>
      </c>
      <c r="D650">
        <v>29164111</v>
      </c>
      <c r="E650">
        <v>1</v>
      </c>
      <c r="F650">
        <v>1</v>
      </c>
      <c r="G650">
        <v>1</v>
      </c>
      <c r="H650">
        <v>3</v>
      </c>
      <c r="I650" t="s">
        <v>769</v>
      </c>
      <c r="J650" t="s">
        <v>770</v>
      </c>
      <c r="K650" t="s">
        <v>771</v>
      </c>
      <c r="L650">
        <v>1355</v>
      </c>
      <c r="N650">
        <v>1010</v>
      </c>
      <c r="O650" t="s">
        <v>144</v>
      </c>
      <c r="P650" t="s">
        <v>144</v>
      </c>
      <c r="Q650">
        <v>100</v>
      </c>
      <c r="X650">
        <v>1.02</v>
      </c>
      <c r="Y650">
        <v>100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0</v>
      </c>
      <c r="AF650" t="s">
        <v>3</v>
      </c>
      <c r="AG650">
        <v>1.02</v>
      </c>
      <c r="AH650">
        <v>2</v>
      </c>
      <c r="AI650">
        <v>35800004</v>
      </c>
      <c r="AJ650">
        <v>660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>
      <c r="A651">
        <f>ROW(Source!A971)</f>
        <v>971</v>
      </c>
      <c r="B651">
        <v>35800005</v>
      </c>
      <c r="C651">
        <v>35799999</v>
      </c>
      <c r="D651">
        <v>29171808</v>
      </c>
      <c r="E651">
        <v>1</v>
      </c>
      <c r="F651">
        <v>1</v>
      </c>
      <c r="G651">
        <v>1</v>
      </c>
      <c r="H651">
        <v>3</v>
      </c>
      <c r="I651" t="s">
        <v>722</v>
      </c>
      <c r="J651" t="s">
        <v>723</v>
      </c>
      <c r="K651" t="s">
        <v>724</v>
      </c>
      <c r="L651">
        <v>1374</v>
      </c>
      <c r="N651">
        <v>1013</v>
      </c>
      <c r="O651" t="s">
        <v>725</v>
      </c>
      <c r="P651" t="s">
        <v>725</v>
      </c>
      <c r="Q651">
        <v>1</v>
      </c>
      <c r="X651">
        <v>18.73</v>
      </c>
      <c r="Y651">
        <v>1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 t="s">
        <v>3</v>
      </c>
      <c r="AG651">
        <v>18.73</v>
      </c>
      <c r="AH651">
        <v>2</v>
      </c>
      <c r="AI651">
        <v>35800005</v>
      </c>
      <c r="AJ651">
        <v>662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>
        <f>ROW(Source!A1038)</f>
        <v>1038</v>
      </c>
      <c r="B652">
        <v>36172418</v>
      </c>
      <c r="C652">
        <v>36172417</v>
      </c>
      <c r="D652">
        <v>18406804</v>
      </c>
      <c r="E652">
        <v>1</v>
      </c>
      <c r="F652">
        <v>1</v>
      </c>
      <c r="G652">
        <v>1</v>
      </c>
      <c r="H652">
        <v>1</v>
      </c>
      <c r="I652" t="s">
        <v>577</v>
      </c>
      <c r="J652" t="s">
        <v>3</v>
      </c>
      <c r="K652" t="s">
        <v>578</v>
      </c>
      <c r="L652">
        <v>1369</v>
      </c>
      <c r="N652">
        <v>1013</v>
      </c>
      <c r="O652" t="s">
        <v>579</v>
      </c>
      <c r="P652" t="s">
        <v>579</v>
      </c>
      <c r="Q652">
        <v>1</v>
      </c>
      <c r="X652">
        <v>7.67</v>
      </c>
      <c r="Y652">
        <v>0</v>
      </c>
      <c r="Z652">
        <v>0</v>
      </c>
      <c r="AA652">
        <v>0</v>
      </c>
      <c r="AB652">
        <v>221.76</v>
      </c>
      <c r="AC652">
        <v>0</v>
      </c>
      <c r="AD652">
        <v>1</v>
      </c>
      <c r="AE652">
        <v>1</v>
      </c>
      <c r="AF652" t="s">
        <v>3</v>
      </c>
      <c r="AG652">
        <v>7.67</v>
      </c>
      <c r="AH652">
        <v>2</v>
      </c>
      <c r="AI652">
        <v>36172418</v>
      </c>
      <c r="AJ652">
        <v>663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>
      <c r="A653">
        <f>ROW(Source!A1038)</f>
        <v>1038</v>
      </c>
      <c r="B653">
        <v>36172419</v>
      </c>
      <c r="C653">
        <v>36172417</v>
      </c>
      <c r="D653">
        <v>29164349</v>
      </c>
      <c r="E653">
        <v>1</v>
      </c>
      <c r="F653">
        <v>1</v>
      </c>
      <c r="G653">
        <v>1</v>
      </c>
      <c r="H653">
        <v>3</v>
      </c>
      <c r="I653" t="s">
        <v>26</v>
      </c>
      <c r="J653" t="s">
        <v>29</v>
      </c>
      <c r="K653" t="s">
        <v>27</v>
      </c>
      <c r="L653">
        <v>1348</v>
      </c>
      <c r="N653">
        <v>1009</v>
      </c>
      <c r="O653" t="s">
        <v>28</v>
      </c>
      <c r="P653" t="s">
        <v>28</v>
      </c>
      <c r="Q653">
        <v>1000</v>
      </c>
      <c r="X653">
        <v>0.7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s">
        <v>3</v>
      </c>
      <c r="AG653">
        <v>0.7</v>
      </c>
      <c r="AH653">
        <v>2</v>
      </c>
      <c r="AI653">
        <v>36172419</v>
      </c>
      <c r="AJ653">
        <v>664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>
      <c r="A654">
        <f>ROW(Source!A1040)</f>
        <v>1040</v>
      </c>
      <c r="B654">
        <v>36314866</v>
      </c>
      <c r="C654">
        <v>36314865</v>
      </c>
      <c r="D654">
        <v>18406804</v>
      </c>
      <c r="E654">
        <v>1</v>
      </c>
      <c r="F654">
        <v>1</v>
      </c>
      <c r="G654">
        <v>1</v>
      </c>
      <c r="H654">
        <v>1</v>
      </c>
      <c r="I654" t="s">
        <v>577</v>
      </c>
      <c r="J654" t="s">
        <v>3</v>
      </c>
      <c r="K654" t="s">
        <v>578</v>
      </c>
      <c r="L654">
        <v>1369</v>
      </c>
      <c r="N654">
        <v>1013</v>
      </c>
      <c r="O654" t="s">
        <v>579</v>
      </c>
      <c r="P654" t="s">
        <v>579</v>
      </c>
      <c r="Q654">
        <v>1</v>
      </c>
      <c r="X654">
        <v>30.53</v>
      </c>
      <c r="Y654">
        <v>0</v>
      </c>
      <c r="Z654">
        <v>0</v>
      </c>
      <c r="AA654">
        <v>0</v>
      </c>
      <c r="AB654">
        <v>221.76</v>
      </c>
      <c r="AC654">
        <v>0</v>
      </c>
      <c r="AD654">
        <v>1</v>
      </c>
      <c r="AE654">
        <v>1</v>
      </c>
      <c r="AF654" t="s">
        <v>3</v>
      </c>
      <c r="AG654">
        <v>30.53</v>
      </c>
      <c r="AH654">
        <v>2</v>
      </c>
      <c r="AI654">
        <v>36314866</v>
      </c>
      <c r="AJ654">
        <v>665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>
      <c r="A655">
        <f>ROW(Source!A1040)</f>
        <v>1040</v>
      </c>
      <c r="B655">
        <v>36314867</v>
      </c>
      <c r="C655">
        <v>36314865</v>
      </c>
      <c r="D655">
        <v>121548</v>
      </c>
      <c r="E655">
        <v>1</v>
      </c>
      <c r="F655">
        <v>1</v>
      </c>
      <c r="G655">
        <v>1</v>
      </c>
      <c r="H655">
        <v>1</v>
      </c>
      <c r="I655" t="s">
        <v>30</v>
      </c>
      <c r="J655" t="s">
        <v>3</v>
      </c>
      <c r="K655" t="s">
        <v>580</v>
      </c>
      <c r="L655">
        <v>608254</v>
      </c>
      <c r="N655">
        <v>1013</v>
      </c>
      <c r="O655" t="s">
        <v>581</v>
      </c>
      <c r="P655" t="s">
        <v>581</v>
      </c>
      <c r="Q655">
        <v>1</v>
      </c>
      <c r="X655">
        <v>3.65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2</v>
      </c>
      <c r="AF655" t="s">
        <v>3</v>
      </c>
      <c r="AG655">
        <v>3.65</v>
      </c>
      <c r="AH655">
        <v>2</v>
      </c>
      <c r="AI655">
        <v>36314867</v>
      </c>
      <c r="AJ655">
        <v>666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>
        <f>ROW(Source!A1040)</f>
        <v>1040</v>
      </c>
      <c r="B656">
        <v>36314868</v>
      </c>
      <c r="C656">
        <v>36314865</v>
      </c>
      <c r="D656">
        <v>29172556</v>
      </c>
      <c r="E656">
        <v>1</v>
      </c>
      <c r="F656">
        <v>1</v>
      </c>
      <c r="G656">
        <v>1</v>
      </c>
      <c r="H656">
        <v>2</v>
      </c>
      <c r="I656" t="s">
        <v>582</v>
      </c>
      <c r="J656" t="s">
        <v>597</v>
      </c>
      <c r="K656" t="s">
        <v>584</v>
      </c>
      <c r="L656">
        <v>1368</v>
      </c>
      <c r="N656">
        <v>1011</v>
      </c>
      <c r="O656" t="s">
        <v>585</v>
      </c>
      <c r="P656" t="s">
        <v>585</v>
      </c>
      <c r="Q656">
        <v>1</v>
      </c>
      <c r="X656">
        <v>3.65</v>
      </c>
      <c r="Y656">
        <v>0</v>
      </c>
      <c r="Z656">
        <v>31.26</v>
      </c>
      <c r="AA656">
        <v>13.5</v>
      </c>
      <c r="AB656">
        <v>0</v>
      </c>
      <c r="AC656">
        <v>0</v>
      </c>
      <c r="AD656">
        <v>1</v>
      </c>
      <c r="AE656">
        <v>0</v>
      </c>
      <c r="AF656" t="s">
        <v>3</v>
      </c>
      <c r="AG656">
        <v>3.65</v>
      </c>
      <c r="AH656">
        <v>2</v>
      </c>
      <c r="AI656">
        <v>36314868</v>
      </c>
      <c r="AJ656">
        <v>667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>
      <c r="A657">
        <f>ROW(Source!A1041)</f>
        <v>1041</v>
      </c>
      <c r="B657">
        <v>35800079</v>
      </c>
      <c r="C657">
        <v>35800078</v>
      </c>
      <c r="D657">
        <v>18406804</v>
      </c>
      <c r="E657">
        <v>1</v>
      </c>
      <c r="F657">
        <v>1</v>
      </c>
      <c r="G657">
        <v>1</v>
      </c>
      <c r="H657">
        <v>1</v>
      </c>
      <c r="I657" t="s">
        <v>577</v>
      </c>
      <c r="J657" t="s">
        <v>3</v>
      </c>
      <c r="K657" t="s">
        <v>578</v>
      </c>
      <c r="L657">
        <v>1369</v>
      </c>
      <c r="N657">
        <v>1013</v>
      </c>
      <c r="O657" t="s">
        <v>579</v>
      </c>
      <c r="P657" t="s">
        <v>579</v>
      </c>
      <c r="Q657">
        <v>1</v>
      </c>
      <c r="X657">
        <v>11.39</v>
      </c>
      <c r="Y657">
        <v>0</v>
      </c>
      <c r="Z657">
        <v>0</v>
      </c>
      <c r="AA657">
        <v>0</v>
      </c>
      <c r="AB657">
        <v>221.76</v>
      </c>
      <c r="AC657">
        <v>0</v>
      </c>
      <c r="AD657">
        <v>1</v>
      </c>
      <c r="AE657">
        <v>1</v>
      </c>
      <c r="AF657" t="s">
        <v>3</v>
      </c>
      <c r="AG657">
        <v>11.39</v>
      </c>
      <c r="AH657">
        <v>2</v>
      </c>
      <c r="AI657">
        <v>35800079</v>
      </c>
      <c r="AJ657">
        <v>668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>
      <c r="A658">
        <f>ROW(Source!A1041)</f>
        <v>1041</v>
      </c>
      <c r="B658">
        <v>35800080</v>
      </c>
      <c r="C658">
        <v>35800078</v>
      </c>
      <c r="D658">
        <v>121548</v>
      </c>
      <c r="E658">
        <v>1</v>
      </c>
      <c r="F658">
        <v>1</v>
      </c>
      <c r="G658">
        <v>1</v>
      </c>
      <c r="H658">
        <v>1</v>
      </c>
      <c r="I658" t="s">
        <v>30</v>
      </c>
      <c r="J658" t="s">
        <v>3</v>
      </c>
      <c r="K658" t="s">
        <v>580</v>
      </c>
      <c r="L658">
        <v>608254</v>
      </c>
      <c r="N658">
        <v>1013</v>
      </c>
      <c r="O658" t="s">
        <v>581</v>
      </c>
      <c r="P658" t="s">
        <v>581</v>
      </c>
      <c r="Q658">
        <v>1</v>
      </c>
      <c r="X658">
        <v>0.13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2</v>
      </c>
      <c r="AF658" t="s">
        <v>3</v>
      </c>
      <c r="AG658">
        <v>0.13</v>
      </c>
      <c r="AH658">
        <v>2</v>
      </c>
      <c r="AI658">
        <v>35800080</v>
      </c>
      <c r="AJ658">
        <v>669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>
      <c r="A659">
        <f>ROW(Source!A1041)</f>
        <v>1041</v>
      </c>
      <c r="B659">
        <v>35800081</v>
      </c>
      <c r="C659">
        <v>35800078</v>
      </c>
      <c r="D659">
        <v>29172556</v>
      </c>
      <c r="E659">
        <v>1</v>
      </c>
      <c r="F659">
        <v>1</v>
      </c>
      <c r="G659">
        <v>1</v>
      </c>
      <c r="H659">
        <v>2</v>
      </c>
      <c r="I659" t="s">
        <v>582</v>
      </c>
      <c r="J659" t="s">
        <v>583</v>
      </c>
      <c r="K659" t="s">
        <v>584</v>
      </c>
      <c r="L659">
        <v>1368</v>
      </c>
      <c r="N659">
        <v>1011</v>
      </c>
      <c r="O659" t="s">
        <v>585</v>
      </c>
      <c r="P659" t="s">
        <v>585</v>
      </c>
      <c r="Q659">
        <v>1</v>
      </c>
      <c r="X659">
        <v>0.13</v>
      </c>
      <c r="Y659">
        <v>0</v>
      </c>
      <c r="Z659">
        <v>31.26</v>
      </c>
      <c r="AA659">
        <v>13.5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0.13</v>
      </c>
      <c r="AH659">
        <v>2</v>
      </c>
      <c r="AI659">
        <v>35800081</v>
      </c>
      <c r="AJ659">
        <v>670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>
      <c r="A660">
        <f>ROW(Source!A1041)</f>
        <v>1041</v>
      </c>
      <c r="B660">
        <v>35800082</v>
      </c>
      <c r="C660">
        <v>35800078</v>
      </c>
      <c r="D660">
        <v>29164349</v>
      </c>
      <c r="E660">
        <v>1</v>
      </c>
      <c r="F660">
        <v>1</v>
      </c>
      <c r="G660">
        <v>1</v>
      </c>
      <c r="H660">
        <v>3</v>
      </c>
      <c r="I660" t="s">
        <v>26</v>
      </c>
      <c r="J660" t="s">
        <v>29</v>
      </c>
      <c r="K660" t="s">
        <v>27</v>
      </c>
      <c r="L660">
        <v>1348</v>
      </c>
      <c r="N660">
        <v>1009</v>
      </c>
      <c r="O660" t="s">
        <v>28</v>
      </c>
      <c r="P660" t="s">
        <v>28</v>
      </c>
      <c r="Q660">
        <v>1000</v>
      </c>
      <c r="X660">
        <v>0.47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s">
        <v>3</v>
      </c>
      <c r="AG660">
        <v>0.47</v>
      </c>
      <c r="AH660">
        <v>2</v>
      </c>
      <c r="AI660">
        <v>35800082</v>
      </c>
      <c r="AJ660">
        <v>671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>
      <c r="A661">
        <f>ROW(Source!A1043)</f>
        <v>1043</v>
      </c>
      <c r="B661">
        <v>35800085</v>
      </c>
      <c r="C661">
        <v>35800084</v>
      </c>
      <c r="D661">
        <v>18408066</v>
      </c>
      <c r="E661">
        <v>1</v>
      </c>
      <c r="F661">
        <v>1</v>
      </c>
      <c r="G661">
        <v>1</v>
      </c>
      <c r="H661">
        <v>1</v>
      </c>
      <c r="I661" t="s">
        <v>598</v>
      </c>
      <c r="J661" t="s">
        <v>3</v>
      </c>
      <c r="K661" t="s">
        <v>599</v>
      </c>
      <c r="L661">
        <v>1369</v>
      </c>
      <c r="N661">
        <v>1013</v>
      </c>
      <c r="O661" t="s">
        <v>579</v>
      </c>
      <c r="P661" t="s">
        <v>579</v>
      </c>
      <c r="Q661">
        <v>1</v>
      </c>
      <c r="X661">
        <v>179.3</v>
      </c>
      <c r="Y661">
        <v>0</v>
      </c>
      <c r="Z661">
        <v>0</v>
      </c>
      <c r="AA661">
        <v>0</v>
      </c>
      <c r="AB661">
        <v>228.01</v>
      </c>
      <c r="AC661">
        <v>0</v>
      </c>
      <c r="AD661">
        <v>1</v>
      </c>
      <c r="AE661">
        <v>1</v>
      </c>
      <c r="AF661" t="s">
        <v>3</v>
      </c>
      <c r="AG661">
        <v>179.3</v>
      </c>
      <c r="AH661">
        <v>2</v>
      </c>
      <c r="AI661">
        <v>35800085</v>
      </c>
      <c r="AJ661">
        <v>672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>
      <c r="A662">
        <f>ROW(Source!A1043)</f>
        <v>1043</v>
      </c>
      <c r="B662">
        <v>35800086</v>
      </c>
      <c r="C662">
        <v>35800084</v>
      </c>
      <c r="D662">
        <v>121548</v>
      </c>
      <c r="E662">
        <v>1</v>
      </c>
      <c r="F662">
        <v>1</v>
      </c>
      <c r="G662">
        <v>1</v>
      </c>
      <c r="H662">
        <v>1</v>
      </c>
      <c r="I662" t="s">
        <v>30</v>
      </c>
      <c r="J662" t="s">
        <v>3</v>
      </c>
      <c r="K662" t="s">
        <v>580</v>
      </c>
      <c r="L662">
        <v>608254</v>
      </c>
      <c r="N662">
        <v>1013</v>
      </c>
      <c r="O662" t="s">
        <v>581</v>
      </c>
      <c r="P662" t="s">
        <v>581</v>
      </c>
      <c r="Q662">
        <v>1</v>
      </c>
      <c r="X662">
        <v>3.97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2</v>
      </c>
      <c r="AF662" t="s">
        <v>3</v>
      </c>
      <c r="AG662">
        <v>3.97</v>
      </c>
      <c r="AH662">
        <v>2</v>
      </c>
      <c r="AI662">
        <v>35800086</v>
      </c>
      <c r="AJ662">
        <v>673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>
      <c r="A663">
        <f>ROW(Source!A1043)</f>
        <v>1043</v>
      </c>
      <c r="B663">
        <v>35800087</v>
      </c>
      <c r="C663">
        <v>35800084</v>
      </c>
      <c r="D663">
        <v>29172710</v>
      </c>
      <c r="E663">
        <v>1</v>
      </c>
      <c r="F663">
        <v>1</v>
      </c>
      <c r="G663">
        <v>1</v>
      </c>
      <c r="H663">
        <v>2</v>
      </c>
      <c r="I663" t="s">
        <v>600</v>
      </c>
      <c r="J663" t="s">
        <v>601</v>
      </c>
      <c r="K663" t="s">
        <v>602</v>
      </c>
      <c r="L663">
        <v>1368</v>
      </c>
      <c r="N663">
        <v>1011</v>
      </c>
      <c r="O663" t="s">
        <v>585</v>
      </c>
      <c r="P663" t="s">
        <v>585</v>
      </c>
      <c r="Q663">
        <v>1</v>
      </c>
      <c r="X663">
        <v>3.97</v>
      </c>
      <c r="Y663">
        <v>0</v>
      </c>
      <c r="Z663">
        <v>46.56</v>
      </c>
      <c r="AA663">
        <v>10.06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3.97</v>
      </c>
      <c r="AH663">
        <v>2</v>
      </c>
      <c r="AI663">
        <v>35800087</v>
      </c>
      <c r="AJ663">
        <v>674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>
      <c r="A664">
        <f>ROW(Source!A1043)</f>
        <v>1043</v>
      </c>
      <c r="B664">
        <v>35800088</v>
      </c>
      <c r="C664">
        <v>35800084</v>
      </c>
      <c r="D664">
        <v>29174533</v>
      </c>
      <c r="E664">
        <v>1</v>
      </c>
      <c r="F664">
        <v>1</v>
      </c>
      <c r="G664">
        <v>1</v>
      </c>
      <c r="H664">
        <v>2</v>
      </c>
      <c r="I664" t="s">
        <v>603</v>
      </c>
      <c r="J664" t="s">
        <v>604</v>
      </c>
      <c r="K664" t="s">
        <v>605</v>
      </c>
      <c r="L664">
        <v>1368</v>
      </c>
      <c r="N664">
        <v>1011</v>
      </c>
      <c r="O664" t="s">
        <v>585</v>
      </c>
      <c r="P664" t="s">
        <v>585</v>
      </c>
      <c r="Q664">
        <v>1</v>
      </c>
      <c r="X664">
        <v>7.93</v>
      </c>
      <c r="Y664">
        <v>0</v>
      </c>
      <c r="Z664">
        <v>1.53</v>
      </c>
      <c r="AA664">
        <v>0</v>
      </c>
      <c r="AB664">
        <v>0</v>
      </c>
      <c r="AC664">
        <v>0</v>
      </c>
      <c r="AD664">
        <v>1</v>
      </c>
      <c r="AE664">
        <v>0</v>
      </c>
      <c r="AF664" t="s">
        <v>3</v>
      </c>
      <c r="AG664">
        <v>7.93</v>
      </c>
      <c r="AH664">
        <v>2</v>
      </c>
      <c r="AI664">
        <v>35800088</v>
      </c>
      <c r="AJ664">
        <v>675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>
      <c r="A665">
        <f>ROW(Source!A1043)</f>
        <v>1043</v>
      </c>
      <c r="B665">
        <v>35800089</v>
      </c>
      <c r="C665">
        <v>35800084</v>
      </c>
      <c r="D665">
        <v>29164349</v>
      </c>
      <c r="E665">
        <v>1</v>
      </c>
      <c r="F665">
        <v>1</v>
      </c>
      <c r="G665">
        <v>1</v>
      </c>
      <c r="H665">
        <v>3</v>
      </c>
      <c r="I665" t="s">
        <v>26</v>
      </c>
      <c r="J665" t="s">
        <v>29</v>
      </c>
      <c r="K665" t="s">
        <v>27</v>
      </c>
      <c r="L665">
        <v>1348</v>
      </c>
      <c r="N665">
        <v>1009</v>
      </c>
      <c r="O665" t="s">
        <v>28</v>
      </c>
      <c r="P665" t="s">
        <v>28</v>
      </c>
      <c r="Q665">
        <v>1000</v>
      </c>
      <c r="X665">
        <v>10.5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s">
        <v>3</v>
      </c>
      <c r="AG665">
        <v>10.5</v>
      </c>
      <c r="AH665">
        <v>2</v>
      </c>
      <c r="AI665">
        <v>35800089</v>
      </c>
      <c r="AJ665">
        <v>676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>
      <c r="A666">
        <f>ROW(Source!A1045)</f>
        <v>1045</v>
      </c>
      <c r="B666">
        <v>35800092</v>
      </c>
      <c r="C666">
        <v>35800091</v>
      </c>
      <c r="D666">
        <v>18406804</v>
      </c>
      <c r="E666">
        <v>1</v>
      </c>
      <c r="F666">
        <v>1</v>
      </c>
      <c r="G666">
        <v>1</v>
      </c>
      <c r="H666">
        <v>1</v>
      </c>
      <c r="I666" t="s">
        <v>577</v>
      </c>
      <c r="J666" t="s">
        <v>3</v>
      </c>
      <c r="K666" t="s">
        <v>578</v>
      </c>
      <c r="L666">
        <v>1369</v>
      </c>
      <c r="N666">
        <v>1013</v>
      </c>
      <c r="O666" t="s">
        <v>579</v>
      </c>
      <c r="P666" t="s">
        <v>579</v>
      </c>
      <c r="Q666">
        <v>1</v>
      </c>
      <c r="X666">
        <v>3.77</v>
      </c>
      <c r="Y666">
        <v>0</v>
      </c>
      <c r="Z666">
        <v>0</v>
      </c>
      <c r="AA666">
        <v>0</v>
      </c>
      <c r="AB666">
        <v>221.76</v>
      </c>
      <c r="AC666">
        <v>0</v>
      </c>
      <c r="AD666">
        <v>1</v>
      </c>
      <c r="AE666">
        <v>1</v>
      </c>
      <c r="AF666" t="s">
        <v>3</v>
      </c>
      <c r="AG666">
        <v>3.77</v>
      </c>
      <c r="AH666">
        <v>2</v>
      </c>
      <c r="AI666">
        <v>35800092</v>
      </c>
      <c r="AJ666">
        <v>677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>
      <c r="A667">
        <f>ROW(Source!A1045)</f>
        <v>1045</v>
      </c>
      <c r="B667">
        <v>35800093</v>
      </c>
      <c r="C667">
        <v>35800091</v>
      </c>
      <c r="D667">
        <v>29164349</v>
      </c>
      <c r="E667">
        <v>1</v>
      </c>
      <c r="F667">
        <v>1</v>
      </c>
      <c r="G667">
        <v>1</v>
      </c>
      <c r="H667">
        <v>3</v>
      </c>
      <c r="I667" t="s">
        <v>26</v>
      </c>
      <c r="J667" t="s">
        <v>29</v>
      </c>
      <c r="K667" t="s">
        <v>27</v>
      </c>
      <c r="L667">
        <v>1348</v>
      </c>
      <c r="N667">
        <v>1009</v>
      </c>
      <c r="O667" t="s">
        <v>28</v>
      </c>
      <c r="P667" t="s">
        <v>28</v>
      </c>
      <c r="Q667">
        <v>1000</v>
      </c>
      <c r="X667">
        <v>0.11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s">
        <v>3</v>
      </c>
      <c r="AG667">
        <v>0.11</v>
      </c>
      <c r="AH667">
        <v>2</v>
      </c>
      <c r="AI667">
        <v>35800093</v>
      </c>
      <c r="AJ667">
        <v>678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>
        <f>ROW(Source!A1047)</f>
        <v>1047</v>
      </c>
      <c r="B668">
        <v>35800096</v>
      </c>
      <c r="C668">
        <v>35800095</v>
      </c>
      <c r="D668">
        <v>18406804</v>
      </c>
      <c r="E668">
        <v>1</v>
      </c>
      <c r="F668">
        <v>1</v>
      </c>
      <c r="G668">
        <v>1</v>
      </c>
      <c r="H668">
        <v>1</v>
      </c>
      <c r="I668" t="s">
        <v>577</v>
      </c>
      <c r="J668" t="s">
        <v>3</v>
      </c>
      <c r="K668" t="s">
        <v>578</v>
      </c>
      <c r="L668">
        <v>1369</v>
      </c>
      <c r="N668">
        <v>1013</v>
      </c>
      <c r="O668" t="s">
        <v>579</v>
      </c>
      <c r="P668" t="s">
        <v>579</v>
      </c>
      <c r="Q668">
        <v>1</v>
      </c>
      <c r="X668">
        <v>5.84</v>
      </c>
      <c r="Y668">
        <v>0</v>
      </c>
      <c r="Z668">
        <v>0</v>
      </c>
      <c r="AA668">
        <v>0</v>
      </c>
      <c r="AB668">
        <v>221.76</v>
      </c>
      <c r="AC668">
        <v>0</v>
      </c>
      <c r="AD668">
        <v>1</v>
      </c>
      <c r="AE668">
        <v>1</v>
      </c>
      <c r="AF668" t="s">
        <v>3</v>
      </c>
      <c r="AG668">
        <v>5.84</v>
      </c>
      <c r="AH668">
        <v>2</v>
      </c>
      <c r="AI668">
        <v>35800096</v>
      </c>
      <c r="AJ668">
        <v>679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>
        <f>ROW(Source!A1048)</f>
        <v>1048</v>
      </c>
      <c r="B669">
        <v>35800235</v>
      </c>
      <c r="C669">
        <v>35800234</v>
      </c>
      <c r="D669">
        <v>18408066</v>
      </c>
      <c r="E669">
        <v>1</v>
      </c>
      <c r="F669">
        <v>1</v>
      </c>
      <c r="G669">
        <v>1</v>
      </c>
      <c r="H669">
        <v>1</v>
      </c>
      <c r="I669" t="s">
        <v>598</v>
      </c>
      <c r="J669" t="s">
        <v>3</v>
      </c>
      <c r="K669" t="s">
        <v>599</v>
      </c>
      <c r="L669">
        <v>1369</v>
      </c>
      <c r="N669">
        <v>1013</v>
      </c>
      <c r="O669" t="s">
        <v>579</v>
      </c>
      <c r="P669" t="s">
        <v>579</v>
      </c>
      <c r="Q669">
        <v>1</v>
      </c>
      <c r="X669">
        <v>17.89</v>
      </c>
      <c r="Y669">
        <v>0</v>
      </c>
      <c r="Z669">
        <v>0</v>
      </c>
      <c r="AA669">
        <v>0</v>
      </c>
      <c r="AB669">
        <v>228.01</v>
      </c>
      <c r="AC669">
        <v>0</v>
      </c>
      <c r="AD669">
        <v>1</v>
      </c>
      <c r="AE669">
        <v>1</v>
      </c>
      <c r="AF669" t="s">
        <v>3</v>
      </c>
      <c r="AG669">
        <v>17.89</v>
      </c>
      <c r="AH669">
        <v>2</v>
      </c>
      <c r="AI669">
        <v>35800235</v>
      </c>
      <c r="AJ669">
        <v>680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>
      <c r="A670">
        <f>ROW(Source!A1048)</f>
        <v>1048</v>
      </c>
      <c r="B670">
        <v>35800236</v>
      </c>
      <c r="C670">
        <v>35800234</v>
      </c>
      <c r="D670">
        <v>121548</v>
      </c>
      <c r="E670">
        <v>1</v>
      </c>
      <c r="F670">
        <v>1</v>
      </c>
      <c r="G670">
        <v>1</v>
      </c>
      <c r="H670">
        <v>1</v>
      </c>
      <c r="I670" t="s">
        <v>30</v>
      </c>
      <c r="J670" t="s">
        <v>3</v>
      </c>
      <c r="K670" t="s">
        <v>580</v>
      </c>
      <c r="L670">
        <v>608254</v>
      </c>
      <c r="N670">
        <v>1013</v>
      </c>
      <c r="O670" t="s">
        <v>581</v>
      </c>
      <c r="P670" t="s">
        <v>581</v>
      </c>
      <c r="Q670">
        <v>1</v>
      </c>
      <c r="X670">
        <v>0.08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2</v>
      </c>
      <c r="AF670" t="s">
        <v>3</v>
      </c>
      <c r="AG670">
        <v>0.08</v>
      </c>
      <c r="AH670">
        <v>2</v>
      </c>
      <c r="AI670">
        <v>35800236</v>
      </c>
      <c r="AJ670">
        <v>681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>
        <f>ROW(Source!A1048)</f>
        <v>1048</v>
      </c>
      <c r="B671">
        <v>35800237</v>
      </c>
      <c r="C671">
        <v>35800234</v>
      </c>
      <c r="D671">
        <v>29172556</v>
      </c>
      <c r="E671">
        <v>1</v>
      </c>
      <c r="F671">
        <v>1</v>
      </c>
      <c r="G671">
        <v>1</v>
      </c>
      <c r="H671">
        <v>2</v>
      </c>
      <c r="I671" t="s">
        <v>582</v>
      </c>
      <c r="J671" t="s">
        <v>583</v>
      </c>
      <c r="K671" t="s">
        <v>584</v>
      </c>
      <c r="L671">
        <v>1368</v>
      </c>
      <c r="N671">
        <v>1011</v>
      </c>
      <c r="O671" t="s">
        <v>585</v>
      </c>
      <c r="P671" t="s">
        <v>585</v>
      </c>
      <c r="Q671">
        <v>1</v>
      </c>
      <c r="X671">
        <v>0.08</v>
      </c>
      <c r="Y671">
        <v>0</v>
      </c>
      <c r="Z671">
        <v>31.26</v>
      </c>
      <c r="AA671">
        <v>13.5</v>
      </c>
      <c r="AB671">
        <v>0</v>
      </c>
      <c r="AC671">
        <v>0</v>
      </c>
      <c r="AD671">
        <v>1</v>
      </c>
      <c r="AE671">
        <v>0</v>
      </c>
      <c r="AF671" t="s">
        <v>3</v>
      </c>
      <c r="AG671">
        <v>0.08</v>
      </c>
      <c r="AH671">
        <v>2</v>
      </c>
      <c r="AI671">
        <v>35800237</v>
      </c>
      <c r="AJ671">
        <v>682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>
      <c r="A672">
        <f>ROW(Source!A1049)</f>
        <v>1049</v>
      </c>
      <c r="B672">
        <v>35802121</v>
      </c>
      <c r="C672">
        <v>35802120</v>
      </c>
      <c r="D672">
        <v>18406804</v>
      </c>
      <c r="E672">
        <v>1</v>
      </c>
      <c r="F672">
        <v>1</v>
      </c>
      <c r="G672">
        <v>1</v>
      </c>
      <c r="H672">
        <v>1</v>
      </c>
      <c r="I672" t="s">
        <v>577</v>
      </c>
      <c r="J672" t="s">
        <v>3</v>
      </c>
      <c r="K672" t="s">
        <v>578</v>
      </c>
      <c r="L672">
        <v>1369</v>
      </c>
      <c r="N672">
        <v>1013</v>
      </c>
      <c r="O672" t="s">
        <v>579</v>
      </c>
      <c r="P672" t="s">
        <v>579</v>
      </c>
      <c r="Q672">
        <v>1</v>
      </c>
      <c r="X672">
        <v>9.64</v>
      </c>
      <c r="Y672">
        <v>0</v>
      </c>
      <c r="Z672">
        <v>0</v>
      </c>
      <c r="AA672">
        <v>0</v>
      </c>
      <c r="AB672">
        <v>221.76</v>
      </c>
      <c r="AC672">
        <v>0</v>
      </c>
      <c r="AD672">
        <v>1</v>
      </c>
      <c r="AE672">
        <v>1</v>
      </c>
      <c r="AF672" t="s">
        <v>3</v>
      </c>
      <c r="AG672">
        <v>9.64</v>
      </c>
      <c r="AH672">
        <v>2</v>
      </c>
      <c r="AI672">
        <v>35802121</v>
      </c>
      <c r="AJ672">
        <v>683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>
      <c r="A673">
        <f>ROW(Source!A1049)</f>
        <v>1049</v>
      </c>
      <c r="B673">
        <v>35802122</v>
      </c>
      <c r="C673">
        <v>35802120</v>
      </c>
      <c r="D673">
        <v>121548</v>
      </c>
      <c r="E673">
        <v>1</v>
      </c>
      <c r="F673">
        <v>1</v>
      </c>
      <c r="G673">
        <v>1</v>
      </c>
      <c r="H673">
        <v>1</v>
      </c>
      <c r="I673" t="s">
        <v>30</v>
      </c>
      <c r="J673" t="s">
        <v>3</v>
      </c>
      <c r="K673" t="s">
        <v>580</v>
      </c>
      <c r="L673">
        <v>608254</v>
      </c>
      <c r="N673">
        <v>1013</v>
      </c>
      <c r="O673" t="s">
        <v>581</v>
      </c>
      <c r="P673" t="s">
        <v>581</v>
      </c>
      <c r="Q673">
        <v>1</v>
      </c>
      <c r="X673">
        <v>0.01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2</v>
      </c>
      <c r="AF673" t="s">
        <v>3</v>
      </c>
      <c r="AG673">
        <v>0.01</v>
      </c>
      <c r="AH673">
        <v>2</v>
      </c>
      <c r="AI673">
        <v>35802122</v>
      </c>
      <c r="AJ673">
        <v>684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>
      <c r="A674">
        <f>ROW(Source!A1049)</f>
        <v>1049</v>
      </c>
      <c r="B674">
        <v>35802123</v>
      </c>
      <c r="C674">
        <v>35802120</v>
      </c>
      <c r="D674">
        <v>29172556</v>
      </c>
      <c r="E674">
        <v>1</v>
      </c>
      <c r="F674">
        <v>1</v>
      </c>
      <c r="G674">
        <v>1</v>
      </c>
      <c r="H674">
        <v>2</v>
      </c>
      <c r="I674" t="s">
        <v>582</v>
      </c>
      <c r="J674" t="s">
        <v>583</v>
      </c>
      <c r="K674" t="s">
        <v>584</v>
      </c>
      <c r="L674">
        <v>1368</v>
      </c>
      <c r="N674">
        <v>1011</v>
      </c>
      <c r="O674" t="s">
        <v>585</v>
      </c>
      <c r="P674" t="s">
        <v>585</v>
      </c>
      <c r="Q674">
        <v>1</v>
      </c>
      <c r="X674">
        <v>0.01</v>
      </c>
      <c r="Y674">
        <v>0</v>
      </c>
      <c r="Z674">
        <v>31.26</v>
      </c>
      <c r="AA674">
        <v>13.5</v>
      </c>
      <c r="AB674">
        <v>0</v>
      </c>
      <c r="AC674">
        <v>0</v>
      </c>
      <c r="AD674">
        <v>1</v>
      </c>
      <c r="AE674">
        <v>0</v>
      </c>
      <c r="AF674" t="s">
        <v>3</v>
      </c>
      <c r="AG674">
        <v>0.01</v>
      </c>
      <c r="AH674">
        <v>2</v>
      </c>
      <c r="AI674">
        <v>35802123</v>
      </c>
      <c r="AJ674">
        <v>685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>
        <f>ROW(Source!A1050)</f>
        <v>1050</v>
      </c>
      <c r="B675">
        <v>36314870</v>
      </c>
      <c r="C675">
        <v>36314869</v>
      </c>
      <c r="D675">
        <v>18408066</v>
      </c>
      <c r="E675">
        <v>1</v>
      </c>
      <c r="F675">
        <v>1</v>
      </c>
      <c r="G675">
        <v>1</v>
      </c>
      <c r="H675">
        <v>1</v>
      </c>
      <c r="I675" t="s">
        <v>598</v>
      </c>
      <c r="J675" t="s">
        <v>3</v>
      </c>
      <c r="K675" t="s">
        <v>599</v>
      </c>
      <c r="L675">
        <v>1369</v>
      </c>
      <c r="N675">
        <v>1013</v>
      </c>
      <c r="O675" t="s">
        <v>579</v>
      </c>
      <c r="P675" t="s">
        <v>579</v>
      </c>
      <c r="Q675">
        <v>1</v>
      </c>
      <c r="X675">
        <v>94.97</v>
      </c>
      <c r="Y675">
        <v>0</v>
      </c>
      <c r="Z675">
        <v>0</v>
      </c>
      <c r="AA675">
        <v>0</v>
      </c>
      <c r="AB675">
        <v>228.01</v>
      </c>
      <c r="AC675">
        <v>0</v>
      </c>
      <c r="AD675">
        <v>1</v>
      </c>
      <c r="AE675">
        <v>1</v>
      </c>
      <c r="AF675" t="s">
        <v>3</v>
      </c>
      <c r="AG675">
        <v>94.97</v>
      </c>
      <c r="AH675">
        <v>2</v>
      </c>
      <c r="AI675">
        <v>36314870</v>
      </c>
      <c r="AJ675">
        <v>686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>
        <f>ROW(Source!A1050)</f>
        <v>1050</v>
      </c>
      <c r="B676">
        <v>36314871</v>
      </c>
      <c r="C676">
        <v>36314869</v>
      </c>
      <c r="D676">
        <v>29164349</v>
      </c>
      <c r="E676">
        <v>1</v>
      </c>
      <c r="F676">
        <v>1</v>
      </c>
      <c r="G676">
        <v>1</v>
      </c>
      <c r="H676">
        <v>3</v>
      </c>
      <c r="I676" t="s">
        <v>26</v>
      </c>
      <c r="J676" t="s">
        <v>162</v>
      </c>
      <c r="K676" t="s">
        <v>27</v>
      </c>
      <c r="L676">
        <v>1348</v>
      </c>
      <c r="N676">
        <v>1009</v>
      </c>
      <c r="O676" t="s">
        <v>28</v>
      </c>
      <c r="P676" t="s">
        <v>28</v>
      </c>
      <c r="Q676">
        <v>1000</v>
      </c>
      <c r="X676">
        <v>3.5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s">
        <v>3</v>
      </c>
      <c r="AG676">
        <v>3.5</v>
      </c>
      <c r="AH676">
        <v>2</v>
      </c>
      <c r="AI676">
        <v>36314871</v>
      </c>
      <c r="AJ676">
        <v>687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>
      <c r="A677">
        <f>ROW(Source!A1057)</f>
        <v>1057</v>
      </c>
      <c r="B677">
        <v>36172422</v>
      </c>
      <c r="C677">
        <v>36172421</v>
      </c>
      <c r="D677">
        <v>18407150</v>
      </c>
      <c r="E677">
        <v>1</v>
      </c>
      <c r="F677">
        <v>1</v>
      </c>
      <c r="G677">
        <v>1</v>
      </c>
      <c r="H677">
        <v>1</v>
      </c>
      <c r="I677" t="s">
        <v>595</v>
      </c>
      <c r="J677" t="s">
        <v>3</v>
      </c>
      <c r="K677" t="s">
        <v>596</v>
      </c>
      <c r="L677">
        <v>1369</v>
      </c>
      <c r="N677">
        <v>1013</v>
      </c>
      <c r="O677" t="s">
        <v>579</v>
      </c>
      <c r="P677" t="s">
        <v>579</v>
      </c>
      <c r="Q677">
        <v>1</v>
      </c>
      <c r="X677">
        <v>21.19</v>
      </c>
      <c r="Y677">
        <v>0</v>
      </c>
      <c r="Z677">
        <v>0</v>
      </c>
      <c r="AA677">
        <v>0</v>
      </c>
      <c r="AB677">
        <v>242.51</v>
      </c>
      <c r="AC677">
        <v>0</v>
      </c>
      <c r="AD677">
        <v>1</v>
      </c>
      <c r="AE677">
        <v>1</v>
      </c>
      <c r="AF677" t="s">
        <v>168</v>
      </c>
      <c r="AG677">
        <v>24.368500000000001</v>
      </c>
      <c r="AH677">
        <v>2</v>
      </c>
      <c r="AI677">
        <v>36172422</v>
      </c>
      <c r="AJ677">
        <v>688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>
      <c r="A678">
        <f>ROW(Source!A1057)</f>
        <v>1057</v>
      </c>
      <c r="B678">
        <v>36172423</v>
      </c>
      <c r="C678">
        <v>36172421</v>
      </c>
      <c r="D678">
        <v>121548</v>
      </c>
      <c r="E678">
        <v>1</v>
      </c>
      <c r="F678">
        <v>1</v>
      </c>
      <c r="G678">
        <v>1</v>
      </c>
      <c r="H678">
        <v>1</v>
      </c>
      <c r="I678" t="s">
        <v>30</v>
      </c>
      <c r="J678" t="s">
        <v>3</v>
      </c>
      <c r="K678" t="s">
        <v>580</v>
      </c>
      <c r="L678">
        <v>608254</v>
      </c>
      <c r="N678">
        <v>1013</v>
      </c>
      <c r="O678" t="s">
        <v>581</v>
      </c>
      <c r="P678" t="s">
        <v>581</v>
      </c>
      <c r="Q678">
        <v>1</v>
      </c>
      <c r="X678">
        <v>0.04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2</v>
      </c>
      <c r="AF678" t="s">
        <v>167</v>
      </c>
      <c r="AG678">
        <v>0.05</v>
      </c>
      <c r="AH678">
        <v>2</v>
      </c>
      <c r="AI678">
        <v>36172423</v>
      </c>
      <c r="AJ678">
        <v>689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>
      <c r="A679">
        <f>ROW(Source!A1057)</f>
        <v>1057</v>
      </c>
      <c r="B679">
        <v>36172424</v>
      </c>
      <c r="C679">
        <v>36172421</v>
      </c>
      <c r="D679">
        <v>29172556</v>
      </c>
      <c r="E679">
        <v>1</v>
      </c>
      <c r="F679">
        <v>1</v>
      </c>
      <c r="G679">
        <v>1</v>
      </c>
      <c r="H679">
        <v>2</v>
      </c>
      <c r="I679" t="s">
        <v>582</v>
      </c>
      <c r="J679" t="s">
        <v>583</v>
      </c>
      <c r="K679" t="s">
        <v>584</v>
      </c>
      <c r="L679">
        <v>1368</v>
      </c>
      <c r="N679">
        <v>1011</v>
      </c>
      <c r="O679" t="s">
        <v>585</v>
      </c>
      <c r="P679" t="s">
        <v>585</v>
      </c>
      <c r="Q679">
        <v>1</v>
      </c>
      <c r="X679">
        <v>0.04</v>
      </c>
      <c r="Y679">
        <v>0</v>
      </c>
      <c r="Z679">
        <v>31.26</v>
      </c>
      <c r="AA679">
        <v>13.5</v>
      </c>
      <c r="AB679">
        <v>0</v>
      </c>
      <c r="AC679">
        <v>0</v>
      </c>
      <c r="AD679">
        <v>1</v>
      </c>
      <c r="AE679">
        <v>0</v>
      </c>
      <c r="AF679" t="s">
        <v>167</v>
      </c>
      <c r="AG679">
        <v>0.05</v>
      </c>
      <c r="AH679">
        <v>2</v>
      </c>
      <c r="AI679">
        <v>36172424</v>
      </c>
      <c r="AJ679">
        <v>690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>
      <c r="A680">
        <f>ROW(Source!A1057)</f>
        <v>1057</v>
      </c>
      <c r="B680">
        <v>36172425</v>
      </c>
      <c r="C680">
        <v>36172421</v>
      </c>
      <c r="D680">
        <v>29174913</v>
      </c>
      <c r="E680">
        <v>1</v>
      </c>
      <c r="F680">
        <v>1</v>
      </c>
      <c r="G680">
        <v>1</v>
      </c>
      <c r="H680">
        <v>2</v>
      </c>
      <c r="I680" t="s">
        <v>606</v>
      </c>
      <c r="J680" t="s">
        <v>607</v>
      </c>
      <c r="K680" t="s">
        <v>608</v>
      </c>
      <c r="L680">
        <v>1368</v>
      </c>
      <c r="N680">
        <v>1011</v>
      </c>
      <c r="O680" t="s">
        <v>585</v>
      </c>
      <c r="P680" t="s">
        <v>585</v>
      </c>
      <c r="Q680">
        <v>1</v>
      </c>
      <c r="X680">
        <v>0.15</v>
      </c>
      <c r="Y680">
        <v>0</v>
      </c>
      <c r="Z680">
        <v>87.17</v>
      </c>
      <c r="AA680">
        <v>11.6</v>
      </c>
      <c r="AB680">
        <v>0</v>
      </c>
      <c r="AC680">
        <v>0</v>
      </c>
      <c r="AD680">
        <v>1</v>
      </c>
      <c r="AE680">
        <v>0</v>
      </c>
      <c r="AF680" t="s">
        <v>167</v>
      </c>
      <c r="AG680">
        <v>0.1875</v>
      </c>
      <c r="AH680">
        <v>2</v>
      </c>
      <c r="AI680">
        <v>36172425</v>
      </c>
      <c r="AJ680">
        <v>691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>
      <c r="A681">
        <f>ROW(Source!A1057)</f>
        <v>1057</v>
      </c>
      <c r="B681">
        <v>36172426</v>
      </c>
      <c r="C681">
        <v>36172421</v>
      </c>
      <c r="D681">
        <v>29108696</v>
      </c>
      <c r="E681">
        <v>1</v>
      </c>
      <c r="F681">
        <v>1</v>
      </c>
      <c r="G681">
        <v>1</v>
      </c>
      <c r="H681">
        <v>3</v>
      </c>
      <c r="I681" t="s">
        <v>609</v>
      </c>
      <c r="J681" t="s">
        <v>610</v>
      </c>
      <c r="K681" t="s">
        <v>611</v>
      </c>
      <c r="L681">
        <v>1354</v>
      </c>
      <c r="N681">
        <v>1010</v>
      </c>
      <c r="O681" t="s">
        <v>238</v>
      </c>
      <c r="P681" t="s">
        <v>238</v>
      </c>
      <c r="Q681">
        <v>1</v>
      </c>
      <c r="X681">
        <v>56.6</v>
      </c>
      <c r="Y681">
        <v>67.209999999999994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3</v>
      </c>
      <c r="AG681">
        <v>56.6</v>
      </c>
      <c r="AH681">
        <v>2</v>
      </c>
      <c r="AI681">
        <v>36172426</v>
      </c>
      <c r="AJ681">
        <v>692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>
      <c r="A682">
        <f>ROW(Source!A1057)</f>
        <v>1057</v>
      </c>
      <c r="B682">
        <v>36172427</v>
      </c>
      <c r="C682">
        <v>36172421</v>
      </c>
      <c r="D682">
        <v>29109717</v>
      </c>
      <c r="E682">
        <v>1</v>
      </c>
      <c r="F682">
        <v>1</v>
      </c>
      <c r="G682">
        <v>1</v>
      </c>
      <c r="H682">
        <v>3</v>
      </c>
      <c r="I682" t="s">
        <v>913</v>
      </c>
      <c r="J682" t="s">
        <v>914</v>
      </c>
      <c r="K682" t="s">
        <v>915</v>
      </c>
      <c r="L682">
        <v>1301</v>
      </c>
      <c r="N682">
        <v>1003</v>
      </c>
      <c r="O682" t="s">
        <v>174</v>
      </c>
      <c r="P682" t="s">
        <v>174</v>
      </c>
      <c r="Q682">
        <v>1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</v>
      </c>
      <c r="AD682">
        <v>0</v>
      </c>
      <c r="AE682">
        <v>0</v>
      </c>
      <c r="AF682" t="s">
        <v>3</v>
      </c>
      <c r="AG682">
        <v>0</v>
      </c>
      <c r="AH682">
        <v>3</v>
      </c>
      <c r="AI682">
        <v>-1</v>
      </c>
      <c r="AJ682" t="s">
        <v>3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>
        <f>ROW(Source!A1057)</f>
        <v>1057</v>
      </c>
      <c r="B683">
        <v>36172428</v>
      </c>
      <c r="C683">
        <v>36172421</v>
      </c>
      <c r="D683">
        <v>29115197</v>
      </c>
      <c r="E683">
        <v>1</v>
      </c>
      <c r="F683">
        <v>1</v>
      </c>
      <c r="G683">
        <v>1</v>
      </c>
      <c r="H683">
        <v>3</v>
      </c>
      <c r="I683" t="s">
        <v>612</v>
      </c>
      <c r="J683" t="s">
        <v>613</v>
      </c>
      <c r="K683" t="s">
        <v>614</v>
      </c>
      <c r="L683">
        <v>1354</v>
      </c>
      <c r="N683">
        <v>1010</v>
      </c>
      <c r="O683" t="s">
        <v>238</v>
      </c>
      <c r="P683" t="s">
        <v>238</v>
      </c>
      <c r="Q683">
        <v>1</v>
      </c>
      <c r="X683">
        <v>400</v>
      </c>
      <c r="Y683">
        <v>0.5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 t="s">
        <v>3</v>
      </c>
      <c r="AG683">
        <v>400</v>
      </c>
      <c r="AH683">
        <v>2</v>
      </c>
      <c r="AI683">
        <v>36172428</v>
      </c>
      <c r="AJ683">
        <v>694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>
      <c r="A684">
        <f>ROW(Source!A1059)</f>
        <v>1059</v>
      </c>
      <c r="B684">
        <v>36172433</v>
      </c>
      <c r="C684">
        <v>36172432</v>
      </c>
      <c r="D684">
        <v>18413230</v>
      </c>
      <c r="E684">
        <v>1</v>
      </c>
      <c r="F684">
        <v>1</v>
      </c>
      <c r="G684">
        <v>1</v>
      </c>
      <c r="H684">
        <v>1</v>
      </c>
      <c r="I684" t="s">
        <v>615</v>
      </c>
      <c r="J684" t="s">
        <v>3</v>
      </c>
      <c r="K684" t="s">
        <v>616</v>
      </c>
      <c r="L684">
        <v>1369</v>
      </c>
      <c r="N684">
        <v>1013</v>
      </c>
      <c r="O684" t="s">
        <v>579</v>
      </c>
      <c r="P684" t="s">
        <v>579</v>
      </c>
      <c r="Q684">
        <v>1</v>
      </c>
      <c r="X684">
        <v>166.47</v>
      </c>
      <c r="Y684">
        <v>0</v>
      </c>
      <c r="Z684">
        <v>0</v>
      </c>
      <c r="AA684">
        <v>0</v>
      </c>
      <c r="AB684">
        <v>260.99</v>
      </c>
      <c r="AC684">
        <v>0</v>
      </c>
      <c r="AD684">
        <v>1</v>
      </c>
      <c r="AE684">
        <v>1</v>
      </c>
      <c r="AF684" t="s">
        <v>3</v>
      </c>
      <c r="AG684">
        <v>166.47</v>
      </c>
      <c r="AH684">
        <v>2</v>
      </c>
      <c r="AI684">
        <v>36172433</v>
      </c>
      <c r="AJ684">
        <v>695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>
      <c r="A685">
        <f>ROW(Source!A1059)</f>
        <v>1059</v>
      </c>
      <c r="B685">
        <v>36172434</v>
      </c>
      <c r="C685">
        <v>36172432</v>
      </c>
      <c r="D685">
        <v>121548</v>
      </c>
      <c r="E685">
        <v>1</v>
      </c>
      <c r="F685">
        <v>1</v>
      </c>
      <c r="G685">
        <v>1</v>
      </c>
      <c r="H685">
        <v>1</v>
      </c>
      <c r="I685" t="s">
        <v>30</v>
      </c>
      <c r="J685" t="s">
        <v>3</v>
      </c>
      <c r="K685" t="s">
        <v>580</v>
      </c>
      <c r="L685">
        <v>608254</v>
      </c>
      <c r="N685">
        <v>1013</v>
      </c>
      <c r="O685" t="s">
        <v>581</v>
      </c>
      <c r="P685" t="s">
        <v>581</v>
      </c>
      <c r="Q685">
        <v>1</v>
      </c>
      <c r="X685">
        <v>0.08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2</v>
      </c>
      <c r="AF685" t="s">
        <v>3</v>
      </c>
      <c r="AG685">
        <v>0.08</v>
      </c>
      <c r="AH685">
        <v>2</v>
      </c>
      <c r="AI685">
        <v>36172434</v>
      </c>
      <c r="AJ685">
        <v>696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>
      <c r="A686">
        <f>ROW(Source!A1059)</f>
        <v>1059</v>
      </c>
      <c r="B686">
        <v>36172435</v>
      </c>
      <c r="C686">
        <v>36172432</v>
      </c>
      <c r="D686">
        <v>29172556</v>
      </c>
      <c r="E686">
        <v>1</v>
      </c>
      <c r="F686">
        <v>1</v>
      </c>
      <c r="G686">
        <v>1</v>
      </c>
      <c r="H686">
        <v>2</v>
      </c>
      <c r="I686" t="s">
        <v>582</v>
      </c>
      <c r="J686" t="s">
        <v>583</v>
      </c>
      <c r="K686" t="s">
        <v>584</v>
      </c>
      <c r="L686">
        <v>1368</v>
      </c>
      <c r="N686">
        <v>1011</v>
      </c>
      <c r="O686" t="s">
        <v>585</v>
      </c>
      <c r="P686" t="s">
        <v>585</v>
      </c>
      <c r="Q686">
        <v>1</v>
      </c>
      <c r="X686">
        <v>0.08</v>
      </c>
      <c r="Y686">
        <v>0</v>
      </c>
      <c r="Z686">
        <v>31.26</v>
      </c>
      <c r="AA686">
        <v>13.5</v>
      </c>
      <c r="AB686">
        <v>0</v>
      </c>
      <c r="AC686">
        <v>0</v>
      </c>
      <c r="AD686">
        <v>1</v>
      </c>
      <c r="AE686">
        <v>0</v>
      </c>
      <c r="AF686" t="s">
        <v>3</v>
      </c>
      <c r="AG686">
        <v>0.08</v>
      </c>
      <c r="AH686">
        <v>2</v>
      </c>
      <c r="AI686">
        <v>36172435</v>
      </c>
      <c r="AJ686">
        <v>697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>
      <c r="A687">
        <f>ROW(Source!A1059)</f>
        <v>1059</v>
      </c>
      <c r="B687">
        <v>36172436</v>
      </c>
      <c r="C687">
        <v>36172432</v>
      </c>
      <c r="D687">
        <v>29174591</v>
      </c>
      <c r="E687">
        <v>1</v>
      </c>
      <c r="F687">
        <v>1</v>
      </c>
      <c r="G687">
        <v>1</v>
      </c>
      <c r="H687">
        <v>2</v>
      </c>
      <c r="I687" t="s">
        <v>617</v>
      </c>
      <c r="J687" t="s">
        <v>618</v>
      </c>
      <c r="K687" t="s">
        <v>619</v>
      </c>
      <c r="L687">
        <v>1368</v>
      </c>
      <c r="N687">
        <v>1011</v>
      </c>
      <c r="O687" t="s">
        <v>585</v>
      </c>
      <c r="P687" t="s">
        <v>585</v>
      </c>
      <c r="Q687">
        <v>1</v>
      </c>
      <c r="X687">
        <v>0.26</v>
      </c>
      <c r="Y687">
        <v>0</v>
      </c>
      <c r="Z687">
        <v>0.95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0.26</v>
      </c>
      <c r="AH687">
        <v>2</v>
      </c>
      <c r="AI687">
        <v>36172436</v>
      </c>
      <c r="AJ687">
        <v>698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>
      <c r="A688">
        <f>ROW(Source!A1059)</f>
        <v>1059</v>
      </c>
      <c r="B688">
        <v>36172437</v>
      </c>
      <c r="C688">
        <v>36172432</v>
      </c>
      <c r="D688">
        <v>29174913</v>
      </c>
      <c r="E688">
        <v>1</v>
      </c>
      <c r="F688">
        <v>1</v>
      </c>
      <c r="G688">
        <v>1</v>
      </c>
      <c r="H688">
        <v>2</v>
      </c>
      <c r="I688" t="s">
        <v>606</v>
      </c>
      <c r="J688" t="s">
        <v>607</v>
      </c>
      <c r="K688" t="s">
        <v>608</v>
      </c>
      <c r="L688">
        <v>1368</v>
      </c>
      <c r="N688">
        <v>1011</v>
      </c>
      <c r="O688" t="s">
        <v>585</v>
      </c>
      <c r="P688" t="s">
        <v>585</v>
      </c>
      <c r="Q688">
        <v>1</v>
      </c>
      <c r="X688">
        <v>0.5</v>
      </c>
      <c r="Y688">
        <v>0</v>
      </c>
      <c r="Z688">
        <v>87.17</v>
      </c>
      <c r="AA688">
        <v>11.6</v>
      </c>
      <c r="AB688">
        <v>0</v>
      </c>
      <c r="AC688">
        <v>0</v>
      </c>
      <c r="AD688">
        <v>1</v>
      </c>
      <c r="AE688">
        <v>0</v>
      </c>
      <c r="AF688" t="s">
        <v>3</v>
      </c>
      <c r="AG688">
        <v>0.5</v>
      </c>
      <c r="AH688">
        <v>2</v>
      </c>
      <c r="AI688">
        <v>36172437</v>
      </c>
      <c r="AJ688">
        <v>699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>
      <c r="A689">
        <f>ROW(Source!A1059)</f>
        <v>1059</v>
      </c>
      <c r="B689">
        <v>36172438</v>
      </c>
      <c r="C689">
        <v>36172432</v>
      </c>
      <c r="D689">
        <v>29107800</v>
      </c>
      <c r="E689">
        <v>1</v>
      </c>
      <c r="F689">
        <v>1</v>
      </c>
      <c r="G689">
        <v>1</v>
      </c>
      <c r="H689">
        <v>3</v>
      </c>
      <c r="I689" t="s">
        <v>620</v>
      </c>
      <c r="J689" t="s">
        <v>621</v>
      </c>
      <c r="K689" t="s">
        <v>622</v>
      </c>
      <c r="L689">
        <v>1346</v>
      </c>
      <c r="N689">
        <v>1009</v>
      </c>
      <c r="O689" t="s">
        <v>191</v>
      </c>
      <c r="P689" t="s">
        <v>191</v>
      </c>
      <c r="Q689">
        <v>1</v>
      </c>
      <c r="X689">
        <v>0.2</v>
      </c>
      <c r="Y689">
        <v>1.81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0</v>
      </c>
      <c r="AF689" t="s">
        <v>3</v>
      </c>
      <c r="AG689">
        <v>0.2</v>
      </c>
      <c r="AH689">
        <v>2</v>
      </c>
      <c r="AI689">
        <v>36172438</v>
      </c>
      <c r="AJ689">
        <v>700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>
      <c r="A690">
        <f>ROW(Source!A1059)</f>
        <v>1059</v>
      </c>
      <c r="B690">
        <v>36172439</v>
      </c>
      <c r="C690">
        <v>36172432</v>
      </c>
      <c r="D690">
        <v>29109411</v>
      </c>
      <c r="E690">
        <v>1</v>
      </c>
      <c r="F690">
        <v>1</v>
      </c>
      <c r="G690">
        <v>1</v>
      </c>
      <c r="H690">
        <v>3</v>
      </c>
      <c r="I690" t="s">
        <v>623</v>
      </c>
      <c r="J690" t="s">
        <v>624</v>
      </c>
      <c r="K690" t="s">
        <v>625</v>
      </c>
      <c r="L690">
        <v>1346</v>
      </c>
      <c r="N690">
        <v>1009</v>
      </c>
      <c r="O690" t="s">
        <v>191</v>
      </c>
      <c r="P690" t="s">
        <v>191</v>
      </c>
      <c r="Q690">
        <v>1</v>
      </c>
      <c r="X690">
        <v>30</v>
      </c>
      <c r="Y690">
        <v>15.95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0</v>
      </c>
      <c r="AF690" t="s">
        <v>3</v>
      </c>
      <c r="AG690">
        <v>30</v>
      </c>
      <c r="AH690">
        <v>2</v>
      </c>
      <c r="AI690">
        <v>36172439</v>
      </c>
      <c r="AJ690">
        <v>702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>
      <c r="A691">
        <f>ROW(Source!A1059)</f>
        <v>1059</v>
      </c>
      <c r="B691">
        <v>36172440</v>
      </c>
      <c r="C691">
        <v>36172432</v>
      </c>
      <c r="D691">
        <v>29109535</v>
      </c>
      <c r="E691">
        <v>1</v>
      </c>
      <c r="F691">
        <v>1</v>
      </c>
      <c r="G691">
        <v>1</v>
      </c>
      <c r="H691">
        <v>3</v>
      </c>
      <c r="I691" t="s">
        <v>916</v>
      </c>
      <c r="J691" t="s">
        <v>917</v>
      </c>
      <c r="K691" t="s">
        <v>918</v>
      </c>
      <c r="L691">
        <v>1327</v>
      </c>
      <c r="N691">
        <v>1005</v>
      </c>
      <c r="O691" t="s">
        <v>184</v>
      </c>
      <c r="P691" t="s">
        <v>184</v>
      </c>
      <c r="Q691">
        <v>1</v>
      </c>
      <c r="X691">
        <v>105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s">
        <v>3</v>
      </c>
      <c r="AG691">
        <v>105</v>
      </c>
      <c r="AH691">
        <v>3</v>
      </c>
      <c r="AI691">
        <v>-1</v>
      </c>
      <c r="AJ691" t="s">
        <v>3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>
      <c r="A692">
        <f>ROW(Source!A1059)</f>
        <v>1059</v>
      </c>
      <c r="B692">
        <v>36172441</v>
      </c>
      <c r="C692">
        <v>36172432</v>
      </c>
      <c r="D692">
        <v>29109265</v>
      </c>
      <c r="E692">
        <v>1</v>
      </c>
      <c r="F692">
        <v>1</v>
      </c>
      <c r="G692">
        <v>1</v>
      </c>
      <c r="H692">
        <v>3</v>
      </c>
      <c r="I692" t="s">
        <v>369</v>
      </c>
      <c r="J692" t="s">
        <v>371</v>
      </c>
      <c r="K692" t="s">
        <v>370</v>
      </c>
      <c r="L692">
        <v>1348</v>
      </c>
      <c r="N692">
        <v>1009</v>
      </c>
      <c r="O692" t="s">
        <v>28</v>
      </c>
      <c r="P692" t="s">
        <v>28</v>
      </c>
      <c r="Q692">
        <v>1000</v>
      </c>
      <c r="X692">
        <v>8.8999999999999999E-3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s">
        <v>3</v>
      </c>
      <c r="AG692">
        <v>8.8999999999999999E-3</v>
      </c>
      <c r="AH692">
        <v>3</v>
      </c>
      <c r="AI692">
        <v>-1</v>
      </c>
      <c r="AJ692" t="s">
        <v>3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>
      <c r="A693">
        <f>ROW(Source!A1062)</f>
        <v>1062</v>
      </c>
      <c r="B693">
        <v>36172449</v>
      </c>
      <c r="C693">
        <v>36172448</v>
      </c>
      <c r="D693">
        <v>18407150</v>
      </c>
      <c r="E693">
        <v>1</v>
      </c>
      <c r="F693">
        <v>1</v>
      </c>
      <c r="G693">
        <v>1</v>
      </c>
      <c r="H693">
        <v>1</v>
      </c>
      <c r="I693" t="s">
        <v>595</v>
      </c>
      <c r="J693" t="s">
        <v>3</v>
      </c>
      <c r="K693" t="s">
        <v>596</v>
      </c>
      <c r="L693">
        <v>1369</v>
      </c>
      <c r="N693">
        <v>1013</v>
      </c>
      <c r="O693" t="s">
        <v>579</v>
      </c>
      <c r="P693" t="s">
        <v>579</v>
      </c>
      <c r="Q693">
        <v>1</v>
      </c>
      <c r="X693">
        <v>35.74</v>
      </c>
      <c r="Y693">
        <v>0</v>
      </c>
      <c r="Z693">
        <v>0</v>
      </c>
      <c r="AA693">
        <v>0</v>
      </c>
      <c r="AB693">
        <v>242.51</v>
      </c>
      <c r="AC693">
        <v>0</v>
      </c>
      <c r="AD693">
        <v>1</v>
      </c>
      <c r="AE693">
        <v>1</v>
      </c>
      <c r="AF693" t="s">
        <v>168</v>
      </c>
      <c r="AG693">
        <v>41.100999999999999</v>
      </c>
      <c r="AH693">
        <v>2</v>
      </c>
      <c r="AI693">
        <v>36172449</v>
      </c>
      <c r="AJ693">
        <v>704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>
        <f>ROW(Source!A1062)</f>
        <v>1062</v>
      </c>
      <c r="B694">
        <v>36172450</v>
      </c>
      <c r="C694">
        <v>36172448</v>
      </c>
      <c r="D694">
        <v>121548</v>
      </c>
      <c r="E694">
        <v>1</v>
      </c>
      <c r="F694">
        <v>1</v>
      </c>
      <c r="G694">
        <v>1</v>
      </c>
      <c r="H694">
        <v>1</v>
      </c>
      <c r="I694" t="s">
        <v>30</v>
      </c>
      <c r="J694" t="s">
        <v>3</v>
      </c>
      <c r="K694" t="s">
        <v>580</v>
      </c>
      <c r="L694">
        <v>608254</v>
      </c>
      <c r="N694">
        <v>1013</v>
      </c>
      <c r="O694" t="s">
        <v>581</v>
      </c>
      <c r="P694" t="s">
        <v>581</v>
      </c>
      <c r="Q694">
        <v>1</v>
      </c>
      <c r="X694">
        <v>0.18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2</v>
      </c>
      <c r="AF694" t="s">
        <v>167</v>
      </c>
      <c r="AG694">
        <v>0.22499999999999998</v>
      </c>
      <c r="AH694">
        <v>2</v>
      </c>
      <c r="AI694">
        <v>36172450</v>
      </c>
      <c r="AJ694">
        <v>705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>
      <c r="A695">
        <f>ROW(Source!A1062)</f>
        <v>1062</v>
      </c>
      <c r="B695">
        <v>36172451</v>
      </c>
      <c r="C695">
        <v>36172448</v>
      </c>
      <c r="D695">
        <v>29172556</v>
      </c>
      <c r="E695">
        <v>1</v>
      </c>
      <c r="F695">
        <v>1</v>
      </c>
      <c r="G695">
        <v>1</v>
      </c>
      <c r="H695">
        <v>2</v>
      </c>
      <c r="I695" t="s">
        <v>582</v>
      </c>
      <c r="J695" t="s">
        <v>583</v>
      </c>
      <c r="K695" t="s">
        <v>584</v>
      </c>
      <c r="L695">
        <v>1368</v>
      </c>
      <c r="N695">
        <v>1011</v>
      </c>
      <c r="O695" t="s">
        <v>585</v>
      </c>
      <c r="P695" t="s">
        <v>585</v>
      </c>
      <c r="Q695">
        <v>1</v>
      </c>
      <c r="X695">
        <v>0.18</v>
      </c>
      <c r="Y695">
        <v>0</v>
      </c>
      <c r="Z695">
        <v>31.26</v>
      </c>
      <c r="AA695">
        <v>13.5</v>
      </c>
      <c r="AB695">
        <v>0</v>
      </c>
      <c r="AC695">
        <v>0</v>
      </c>
      <c r="AD695">
        <v>1</v>
      </c>
      <c r="AE695">
        <v>0</v>
      </c>
      <c r="AF695" t="s">
        <v>167</v>
      </c>
      <c r="AG695">
        <v>0.22499999999999998</v>
      </c>
      <c r="AH695">
        <v>2</v>
      </c>
      <c r="AI695">
        <v>36172451</v>
      </c>
      <c r="AJ695">
        <v>706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>
        <f>ROW(Source!A1062)</f>
        <v>1062</v>
      </c>
      <c r="B696">
        <v>36172452</v>
      </c>
      <c r="C696">
        <v>36172448</v>
      </c>
      <c r="D696">
        <v>29174591</v>
      </c>
      <c r="E696">
        <v>1</v>
      </c>
      <c r="F696">
        <v>1</v>
      </c>
      <c r="G696">
        <v>1</v>
      </c>
      <c r="H696">
        <v>2</v>
      </c>
      <c r="I696" t="s">
        <v>617</v>
      </c>
      <c r="J696" t="s">
        <v>618</v>
      </c>
      <c r="K696" t="s">
        <v>619</v>
      </c>
      <c r="L696">
        <v>1368</v>
      </c>
      <c r="N696">
        <v>1011</v>
      </c>
      <c r="O696" t="s">
        <v>585</v>
      </c>
      <c r="P696" t="s">
        <v>585</v>
      </c>
      <c r="Q696">
        <v>1</v>
      </c>
      <c r="X696">
        <v>0.32</v>
      </c>
      <c r="Y696">
        <v>0</v>
      </c>
      <c r="Z696">
        <v>0.95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167</v>
      </c>
      <c r="AG696">
        <v>0.4</v>
      </c>
      <c r="AH696">
        <v>2</v>
      </c>
      <c r="AI696">
        <v>36172452</v>
      </c>
      <c r="AJ696">
        <v>707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>
      <c r="A697">
        <f>ROW(Source!A1062)</f>
        <v>1062</v>
      </c>
      <c r="B697">
        <v>36172453</v>
      </c>
      <c r="C697">
        <v>36172448</v>
      </c>
      <c r="D697">
        <v>29174913</v>
      </c>
      <c r="E697">
        <v>1</v>
      </c>
      <c r="F697">
        <v>1</v>
      </c>
      <c r="G697">
        <v>1</v>
      </c>
      <c r="H697">
        <v>2</v>
      </c>
      <c r="I697" t="s">
        <v>606</v>
      </c>
      <c r="J697" t="s">
        <v>607</v>
      </c>
      <c r="K697" t="s">
        <v>608</v>
      </c>
      <c r="L697">
        <v>1368</v>
      </c>
      <c r="N697">
        <v>1011</v>
      </c>
      <c r="O697" t="s">
        <v>585</v>
      </c>
      <c r="P697" t="s">
        <v>585</v>
      </c>
      <c r="Q697">
        <v>1</v>
      </c>
      <c r="X697">
        <v>0.26</v>
      </c>
      <c r="Y697">
        <v>0</v>
      </c>
      <c r="Z697">
        <v>87.17</v>
      </c>
      <c r="AA697">
        <v>11.6</v>
      </c>
      <c r="AB697">
        <v>0</v>
      </c>
      <c r="AC697">
        <v>0</v>
      </c>
      <c r="AD697">
        <v>1</v>
      </c>
      <c r="AE697">
        <v>0</v>
      </c>
      <c r="AF697" t="s">
        <v>167</v>
      </c>
      <c r="AG697">
        <v>0.32500000000000001</v>
      </c>
      <c r="AH697">
        <v>2</v>
      </c>
      <c r="AI697">
        <v>36172453</v>
      </c>
      <c r="AJ697">
        <v>708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>
        <f>ROW(Source!A1062)</f>
        <v>1062</v>
      </c>
      <c r="B698">
        <v>36172454</v>
      </c>
      <c r="C698">
        <v>36172448</v>
      </c>
      <c r="D698">
        <v>29109162</v>
      </c>
      <c r="E698">
        <v>1</v>
      </c>
      <c r="F698">
        <v>1</v>
      </c>
      <c r="G698">
        <v>1</v>
      </c>
      <c r="H698">
        <v>3</v>
      </c>
      <c r="I698" t="s">
        <v>626</v>
      </c>
      <c r="J698" t="s">
        <v>627</v>
      </c>
      <c r="K698" t="s">
        <v>628</v>
      </c>
      <c r="L698">
        <v>1327</v>
      </c>
      <c r="N698">
        <v>1005</v>
      </c>
      <c r="O698" t="s">
        <v>184</v>
      </c>
      <c r="P698" t="s">
        <v>184</v>
      </c>
      <c r="Q698">
        <v>1</v>
      </c>
      <c r="X698">
        <v>21</v>
      </c>
      <c r="Y698">
        <v>5.71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21</v>
      </c>
      <c r="AH698">
        <v>2</v>
      </c>
      <c r="AI698">
        <v>36172454</v>
      </c>
      <c r="AJ698">
        <v>709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>
      <c r="A699">
        <f>ROW(Source!A1062)</f>
        <v>1062</v>
      </c>
      <c r="B699">
        <v>36172455</v>
      </c>
      <c r="C699">
        <v>36172448</v>
      </c>
      <c r="D699">
        <v>29131086</v>
      </c>
      <c r="E699">
        <v>1</v>
      </c>
      <c r="F699">
        <v>1</v>
      </c>
      <c r="G699">
        <v>1</v>
      </c>
      <c r="H699">
        <v>3</v>
      </c>
      <c r="I699" t="s">
        <v>629</v>
      </c>
      <c r="J699" t="s">
        <v>630</v>
      </c>
      <c r="K699" t="s">
        <v>631</v>
      </c>
      <c r="L699">
        <v>1339</v>
      </c>
      <c r="N699">
        <v>1007</v>
      </c>
      <c r="O699" t="s">
        <v>591</v>
      </c>
      <c r="P699" t="s">
        <v>591</v>
      </c>
      <c r="Q699">
        <v>1</v>
      </c>
      <c r="X699">
        <v>0.82</v>
      </c>
      <c r="Y699">
        <v>1970.01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0.82</v>
      </c>
      <c r="AH699">
        <v>2</v>
      </c>
      <c r="AI699">
        <v>36172455</v>
      </c>
      <c r="AJ699">
        <v>710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>
        <f>ROW(Source!A1063)</f>
        <v>1063</v>
      </c>
      <c r="B700">
        <v>36172457</v>
      </c>
      <c r="C700">
        <v>36172456</v>
      </c>
      <c r="D700">
        <v>18407150</v>
      </c>
      <c r="E700">
        <v>1</v>
      </c>
      <c r="F700">
        <v>1</v>
      </c>
      <c r="G700">
        <v>1</v>
      </c>
      <c r="H700">
        <v>1</v>
      </c>
      <c r="I700" t="s">
        <v>595</v>
      </c>
      <c r="J700" t="s">
        <v>3</v>
      </c>
      <c r="K700" t="s">
        <v>596</v>
      </c>
      <c r="L700">
        <v>1369</v>
      </c>
      <c r="N700">
        <v>1013</v>
      </c>
      <c r="O700" t="s">
        <v>579</v>
      </c>
      <c r="P700" t="s">
        <v>579</v>
      </c>
      <c r="Q700">
        <v>1</v>
      </c>
      <c r="X700">
        <v>60.72</v>
      </c>
      <c r="Y700">
        <v>0</v>
      </c>
      <c r="Z700">
        <v>0</v>
      </c>
      <c r="AA700">
        <v>0</v>
      </c>
      <c r="AB700">
        <v>242.51</v>
      </c>
      <c r="AC700">
        <v>0</v>
      </c>
      <c r="AD700">
        <v>1</v>
      </c>
      <c r="AE700">
        <v>1</v>
      </c>
      <c r="AF700" t="s">
        <v>168</v>
      </c>
      <c r="AG700">
        <v>69.827999999999989</v>
      </c>
      <c r="AH700">
        <v>2</v>
      </c>
      <c r="AI700">
        <v>36172457</v>
      </c>
      <c r="AJ700">
        <v>711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>
      <c r="A701">
        <f>ROW(Source!A1063)</f>
        <v>1063</v>
      </c>
      <c r="B701">
        <v>36172458</v>
      </c>
      <c r="C701">
        <v>36172456</v>
      </c>
      <c r="D701">
        <v>121548</v>
      </c>
      <c r="E701">
        <v>1</v>
      </c>
      <c r="F701">
        <v>1</v>
      </c>
      <c r="G701">
        <v>1</v>
      </c>
      <c r="H701">
        <v>1</v>
      </c>
      <c r="I701" t="s">
        <v>30</v>
      </c>
      <c r="J701" t="s">
        <v>3</v>
      </c>
      <c r="K701" t="s">
        <v>580</v>
      </c>
      <c r="L701">
        <v>608254</v>
      </c>
      <c r="N701">
        <v>1013</v>
      </c>
      <c r="O701" t="s">
        <v>581</v>
      </c>
      <c r="P701" t="s">
        <v>581</v>
      </c>
      <c r="Q701">
        <v>1</v>
      </c>
      <c r="X701">
        <v>0.57999999999999996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2</v>
      </c>
      <c r="AF701" t="s">
        <v>167</v>
      </c>
      <c r="AG701">
        <v>0.72499999999999998</v>
      </c>
      <c r="AH701">
        <v>2</v>
      </c>
      <c r="AI701">
        <v>36172458</v>
      </c>
      <c r="AJ701">
        <v>712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>
      <c r="A702">
        <f>ROW(Source!A1063)</f>
        <v>1063</v>
      </c>
      <c r="B702">
        <v>36172459</v>
      </c>
      <c r="C702">
        <v>36172456</v>
      </c>
      <c r="D702">
        <v>29172556</v>
      </c>
      <c r="E702">
        <v>1</v>
      </c>
      <c r="F702">
        <v>1</v>
      </c>
      <c r="G702">
        <v>1</v>
      </c>
      <c r="H702">
        <v>2</v>
      </c>
      <c r="I702" t="s">
        <v>582</v>
      </c>
      <c r="J702" t="s">
        <v>583</v>
      </c>
      <c r="K702" t="s">
        <v>584</v>
      </c>
      <c r="L702">
        <v>1368</v>
      </c>
      <c r="N702">
        <v>1011</v>
      </c>
      <c r="O702" t="s">
        <v>585</v>
      </c>
      <c r="P702" t="s">
        <v>585</v>
      </c>
      <c r="Q702">
        <v>1</v>
      </c>
      <c r="X702">
        <v>0.57999999999999996</v>
      </c>
      <c r="Y702">
        <v>0</v>
      </c>
      <c r="Z702">
        <v>31.26</v>
      </c>
      <c r="AA702">
        <v>13.5</v>
      </c>
      <c r="AB702">
        <v>0</v>
      </c>
      <c r="AC702">
        <v>0</v>
      </c>
      <c r="AD702">
        <v>1</v>
      </c>
      <c r="AE702">
        <v>0</v>
      </c>
      <c r="AF702" t="s">
        <v>167</v>
      </c>
      <c r="AG702">
        <v>0.72499999999999998</v>
      </c>
      <c r="AH702">
        <v>2</v>
      </c>
      <c r="AI702">
        <v>36172459</v>
      </c>
      <c r="AJ702">
        <v>713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>
        <f>ROW(Source!A1063)</f>
        <v>1063</v>
      </c>
      <c r="B703">
        <v>36172460</v>
      </c>
      <c r="C703">
        <v>36172456</v>
      </c>
      <c r="D703">
        <v>29174591</v>
      </c>
      <c r="E703">
        <v>1</v>
      </c>
      <c r="F703">
        <v>1</v>
      </c>
      <c r="G703">
        <v>1</v>
      </c>
      <c r="H703">
        <v>2</v>
      </c>
      <c r="I703" t="s">
        <v>617</v>
      </c>
      <c r="J703" t="s">
        <v>618</v>
      </c>
      <c r="K703" t="s">
        <v>619</v>
      </c>
      <c r="L703">
        <v>1368</v>
      </c>
      <c r="N703">
        <v>1011</v>
      </c>
      <c r="O703" t="s">
        <v>585</v>
      </c>
      <c r="P703" t="s">
        <v>585</v>
      </c>
      <c r="Q703">
        <v>1</v>
      </c>
      <c r="X703">
        <v>0.82</v>
      </c>
      <c r="Y703">
        <v>0</v>
      </c>
      <c r="Z703">
        <v>0.95</v>
      </c>
      <c r="AA703">
        <v>0</v>
      </c>
      <c r="AB703">
        <v>0</v>
      </c>
      <c r="AC703">
        <v>0</v>
      </c>
      <c r="AD703">
        <v>1</v>
      </c>
      <c r="AE703">
        <v>0</v>
      </c>
      <c r="AF703" t="s">
        <v>167</v>
      </c>
      <c r="AG703">
        <v>1.0249999999999999</v>
      </c>
      <c r="AH703">
        <v>2</v>
      </c>
      <c r="AI703">
        <v>36172460</v>
      </c>
      <c r="AJ703">
        <v>714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>
        <f>ROW(Source!A1063)</f>
        <v>1063</v>
      </c>
      <c r="B704">
        <v>36172461</v>
      </c>
      <c r="C704">
        <v>36172456</v>
      </c>
      <c r="D704">
        <v>29174661</v>
      </c>
      <c r="E704">
        <v>1</v>
      </c>
      <c r="F704">
        <v>1</v>
      </c>
      <c r="G704">
        <v>1</v>
      </c>
      <c r="H704">
        <v>2</v>
      </c>
      <c r="I704" t="s">
        <v>632</v>
      </c>
      <c r="J704" t="s">
        <v>633</v>
      </c>
      <c r="K704" t="s">
        <v>634</v>
      </c>
      <c r="L704">
        <v>1368</v>
      </c>
      <c r="N704">
        <v>1011</v>
      </c>
      <c r="O704" t="s">
        <v>585</v>
      </c>
      <c r="P704" t="s">
        <v>585</v>
      </c>
      <c r="Q704">
        <v>1</v>
      </c>
      <c r="X704">
        <v>2.7</v>
      </c>
      <c r="Y704">
        <v>0</v>
      </c>
      <c r="Z704">
        <v>2.09</v>
      </c>
      <c r="AA704">
        <v>0</v>
      </c>
      <c r="AB704">
        <v>0</v>
      </c>
      <c r="AC704">
        <v>0</v>
      </c>
      <c r="AD704">
        <v>1</v>
      </c>
      <c r="AE704">
        <v>0</v>
      </c>
      <c r="AF704" t="s">
        <v>167</v>
      </c>
      <c r="AG704">
        <v>3.375</v>
      </c>
      <c r="AH704">
        <v>2</v>
      </c>
      <c r="AI704">
        <v>36172461</v>
      </c>
      <c r="AJ704">
        <v>715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>
      <c r="A705">
        <f>ROW(Source!A1063)</f>
        <v>1063</v>
      </c>
      <c r="B705">
        <v>36172462</v>
      </c>
      <c r="C705">
        <v>36172456</v>
      </c>
      <c r="D705">
        <v>29174913</v>
      </c>
      <c r="E705">
        <v>1</v>
      </c>
      <c r="F705">
        <v>1</v>
      </c>
      <c r="G705">
        <v>1</v>
      </c>
      <c r="H705">
        <v>2</v>
      </c>
      <c r="I705" t="s">
        <v>606</v>
      </c>
      <c r="J705" t="s">
        <v>607</v>
      </c>
      <c r="K705" t="s">
        <v>608</v>
      </c>
      <c r="L705">
        <v>1368</v>
      </c>
      <c r="N705">
        <v>1011</v>
      </c>
      <c r="O705" t="s">
        <v>585</v>
      </c>
      <c r="P705" t="s">
        <v>585</v>
      </c>
      <c r="Q705">
        <v>1</v>
      </c>
      <c r="X705">
        <v>0.84</v>
      </c>
      <c r="Y705">
        <v>0</v>
      </c>
      <c r="Z705">
        <v>87.17</v>
      </c>
      <c r="AA705">
        <v>11.6</v>
      </c>
      <c r="AB705">
        <v>0</v>
      </c>
      <c r="AC705">
        <v>0</v>
      </c>
      <c r="AD705">
        <v>1</v>
      </c>
      <c r="AE705">
        <v>0</v>
      </c>
      <c r="AF705" t="s">
        <v>167</v>
      </c>
      <c r="AG705">
        <v>1.05</v>
      </c>
      <c r="AH705">
        <v>2</v>
      </c>
      <c r="AI705">
        <v>36172462</v>
      </c>
      <c r="AJ705">
        <v>716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>
      <c r="A706">
        <f>ROW(Source!A1063)</f>
        <v>1063</v>
      </c>
      <c r="B706">
        <v>36172463</v>
      </c>
      <c r="C706">
        <v>36172456</v>
      </c>
      <c r="D706">
        <v>29114332</v>
      </c>
      <c r="E706">
        <v>1</v>
      </c>
      <c r="F706">
        <v>1</v>
      </c>
      <c r="G706">
        <v>1</v>
      </c>
      <c r="H706">
        <v>3</v>
      </c>
      <c r="I706" t="s">
        <v>635</v>
      </c>
      <c r="J706" t="s">
        <v>636</v>
      </c>
      <c r="K706" t="s">
        <v>637</v>
      </c>
      <c r="L706">
        <v>1348</v>
      </c>
      <c r="N706">
        <v>1009</v>
      </c>
      <c r="O706" t="s">
        <v>28</v>
      </c>
      <c r="P706" t="s">
        <v>28</v>
      </c>
      <c r="Q706">
        <v>1000</v>
      </c>
      <c r="X706">
        <v>1.23E-2</v>
      </c>
      <c r="Y706">
        <v>11978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0</v>
      </c>
      <c r="AF706" t="s">
        <v>3</v>
      </c>
      <c r="AG706">
        <v>1.23E-2</v>
      </c>
      <c r="AH706">
        <v>2</v>
      </c>
      <c r="AI706">
        <v>36172463</v>
      </c>
      <c r="AJ706">
        <v>717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>
      <c r="A707">
        <f>ROW(Source!A1063)</f>
        <v>1063</v>
      </c>
      <c r="B707">
        <v>36172464</v>
      </c>
      <c r="C707">
        <v>36172456</v>
      </c>
      <c r="D707">
        <v>29130788</v>
      </c>
      <c r="E707">
        <v>1</v>
      </c>
      <c r="F707">
        <v>1</v>
      </c>
      <c r="G707">
        <v>1</v>
      </c>
      <c r="H707">
        <v>3</v>
      </c>
      <c r="I707" t="s">
        <v>638</v>
      </c>
      <c r="J707" t="s">
        <v>639</v>
      </c>
      <c r="K707" t="s">
        <v>640</v>
      </c>
      <c r="L707">
        <v>1339</v>
      </c>
      <c r="N707">
        <v>1007</v>
      </c>
      <c r="O707" t="s">
        <v>591</v>
      </c>
      <c r="P707" t="s">
        <v>591</v>
      </c>
      <c r="Q707">
        <v>1</v>
      </c>
      <c r="X707">
        <v>2.88</v>
      </c>
      <c r="Y707">
        <v>2156.0100000000002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0</v>
      </c>
      <c r="AF707" t="s">
        <v>3</v>
      </c>
      <c r="AG707">
        <v>2.88</v>
      </c>
      <c r="AH707">
        <v>2</v>
      </c>
      <c r="AI707">
        <v>36172464</v>
      </c>
      <c r="AJ707">
        <v>718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>
      <c r="A708">
        <f>ROW(Source!A1064)</f>
        <v>1064</v>
      </c>
      <c r="B708">
        <v>33624335</v>
      </c>
      <c r="C708">
        <v>33624327</v>
      </c>
      <c r="D708">
        <v>18408291</v>
      </c>
      <c r="E708">
        <v>1</v>
      </c>
      <c r="F708">
        <v>1</v>
      </c>
      <c r="G708">
        <v>1</v>
      </c>
      <c r="H708">
        <v>1</v>
      </c>
      <c r="I708" t="s">
        <v>641</v>
      </c>
      <c r="J708" t="s">
        <v>3</v>
      </c>
      <c r="K708" t="s">
        <v>642</v>
      </c>
      <c r="L708">
        <v>1369</v>
      </c>
      <c r="N708">
        <v>1013</v>
      </c>
      <c r="O708" t="s">
        <v>579</v>
      </c>
      <c r="P708" t="s">
        <v>579</v>
      </c>
      <c r="Q708">
        <v>1</v>
      </c>
      <c r="X708">
        <v>31.26</v>
      </c>
      <c r="Y708">
        <v>0</v>
      </c>
      <c r="Z708">
        <v>0</v>
      </c>
      <c r="AA708">
        <v>0</v>
      </c>
      <c r="AB708">
        <v>232.28</v>
      </c>
      <c r="AC708">
        <v>0</v>
      </c>
      <c r="AD708">
        <v>1</v>
      </c>
      <c r="AE708">
        <v>1</v>
      </c>
      <c r="AF708" t="s">
        <v>168</v>
      </c>
      <c r="AG708">
        <v>35.948999999999998</v>
      </c>
      <c r="AH708">
        <v>2</v>
      </c>
      <c r="AI708">
        <v>33624328</v>
      </c>
      <c r="AJ708">
        <v>719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>
        <f>ROW(Source!A1064)</f>
        <v>1064</v>
      </c>
      <c r="B709">
        <v>33624336</v>
      </c>
      <c r="C709">
        <v>33624327</v>
      </c>
      <c r="D709">
        <v>121548</v>
      </c>
      <c r="E709">
        <v>1</v>
      </c>
      <c r="F709">
        <v>1</v>
      </c>
      <c r="G709">
        <v>1</v>
      </c>
      <c r="H709">
        <v>1</v>
      </c>
      <c r="I709" t="s">
        <v>30</v>
      </c>
      <c r="J709" t="s">
        <v>3</v>
      </c>
      <c r="K709" t="s">
        <v>580</v>
      </c>
      <c r="L709">
        <v>608254</v>
      </c>
      <c r="N709">
        <v>1013</v>
      </c>
      <c r="O709" t="s">
        <v>581</v>
      </c>
      <c r="P709" t="s">
        <v>581</v>
      </c>
      <c r="Q709">
        <v>1</v>
      </c>
      <c r="X709">
        <v>6.7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1</v>
      </c>
      <c r="AE709">
        <v>2</v>
      </c>
      <c r="AF709" t="s">
        <v>167</v>
      </c>
      <c r="AG709">
        <v>8.375</v>
      </c>
      <c r="AH709">
        <v>2</v>
      </c>
      <c r="AI709">
        <v>33624329</v>
      </c>
      <c r="AJ709">
        <v>720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>
        <f>ROW(Source!A1064)</f>
        <v>1064</v>
      </c>
      <c r="B710">
        <v>33624337</v>
      </c>
      <c r="C710">
        <v>33624327</v>
      </c>
      <c r="D710">
        <v>29172710</v>
      </c>
      <c r="E710">
        <v>1</v>
      </c>
      <c r="F710">
        <v>1</v>
      </c>
      <c r="G710">
        <v>1</v>
      </c>
      <c r="H710">
        <v>2</v>
      </c>
      <c r="I710" t="s">
        <v>600</v>
      </c>
      <c r="J710" t="s">
        <v>601</v>
      </c>
      <c r="K710" t="s">
        <v>602</v>
      </c>
      <c r="L710">
        <v>1368</v>
      </c>
      <c r="N710">
        <v>1011</v>
      </c>
      <c r="O710" t="s">
        <v>585</v>
      </c>
      <c r="P710" t="s">
        <v>585</v>
      </c>
      <c r="Q710">
        <v>1</v>
      </c>
      <c r="X710">
        <v>6.7</v>
      </c>
      <c r="Y710">
        <v>0</v>
      </c>
      <c r="Z710">
        <v>46.56</v>
      </c>
      <c r="AA710">
        <v>10.06</v>
      </c>
      <c r="AB710">
        <v>0</v>
      </c>
      <c r="AC710">
        <v>0</v>
      </c>
      <c r="AD710">
        <v>1</v>
      </c>
      <c r="AE710">
        <v>0</v>
      </c>
      <c r="AF710" t="s">
        <v>167</v>
      </c>
      <c r="AG710">
        <v>8.375</v>
      </c>
      <c r="AH710">
        <v>2</v>
      </c>
      <c r="AI710">
        <v>33624330</v>
      </c>
      <c r="AJ710">
        <v>721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>
      <c r="A711">
        <f>ROW(Source!A1064)</f>
        <v>1064</v>
      </c>
      <c r="B711">
        <v>33624338</v>
      </c>
      <c r="C711">
        <v>33624327</v>
      </c>
      <c r="D711">
        <v>29173472</v>
      </c>
      <c r="E711">
        <v>1</v>
      </c>
      <c r="F711">
        <v>1</v>
      </c>
      <c r="G711">
        <v>1</v>
      </c>
      <c r="H711">
        <v>2</v>
      </c>
      <c r="I711" t="s">
        <v>643</v>
      </c>
      <c r="J711" t="s">
        <v>644</v>
      </c>
      <c r="K711" t="s">
        <v>645</v>
      </c>
      <c r="L711">
        <v>1368</v>
      </c>
      <c r="N711">
        <v>1011</v>
      </c>
      <c r="O711" t="s">
        <v>585</v>
      </c>
      <c r="P711" t="s">
        <v>585</v>
      </c>
      <c r="Q711">
        <v>1</v>
      </c>
      <c r="X711">
        <v>11</v>
      </c>
      <c r="Y711">
        <v>0</v>
      </c>
      <c r="Z711">
        <v>3</v>
      </c>
      <c r="AA711">
        <v>0</v>
      </c>
      <c r="AB711">
        <v>0</v>
      </c>
      <c r="AC711">
        <v>0</v>
      </c>
      <c r="AD711">
        <v>1</v>
      </c>
      <c r="AE711">
        <v>0</v>
      </c>
      <c r="AF711" t="s">
        <v>167</v>
      </c>
      <c r="AG711">
        <v>13.75</v>
      </c>
      <c r="AH711">
        <v>2</v>
      </c>
      <c r="AI711">
        <v>33624331</v>
      </c>
      <c r="AJ711">
        <v>722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>
      <c r="A712">
        <f>ROW(Source!A1064)</f>
        <v>1064</v>
      </c>
      <c r="B712">
        <v>33624339</v>
      </c>
      <c r="C712">
        <v>33624327</v>
      </c>
      <c r="D712">
        <v>29174913</v>
      </c>
      <c r="E712">
        <v>1</v>
      </c>
      <c r="F712">
        <v>1</v>
      </c>
      <c r="G712">
        <v>1</v>
      </c>
      <c r="H712">
        <v>2</v>
      </c>
      <c r="I712" t="s">
        <v>606</v>
      </c>
      <c r="J712" t="s">
        <v>607</v>
      </c>
      <c r="K712" t="s">
        <v>608</v>
      </c>
      <c r="L712">
        <v>1368</v>
      </c>
      <c r="N712">
        <v>1011</v>
      </c>
      <c r="O712" t="s">
        <v>585</v>
      </c>
      <c r="P712" t="s">
        <v>585</v>
      </c>
      <c r="Q712">
        <v>1</v>
      </c>
      <c r="X712">
        <v>0.35</v>
      </c>
      <c r="Y712">
        <v>0</v>
      </c>
      <c r="Z712">
        <v>87.17</v>
      </c>
      <c r="AA712">
        <v>11.6</v>
      </c>
      <c r="AB712">
        <v>0</v>
      </c>
      <c r="AC712">
        <v>0</v>
      </c>
      <c r="AD712">
        <v>1</v>
      </c>
      <c r="AE712">
        <v>0</v>
      </c>
      <c r="AF712" t="s">
        <v>167</v>
      </c>
      <c r="AG712">
        <v>0.4375</v>
      </c>
      <c r="AH712">
        <v>2</v>
      </c>
      <c r="AI712">
        <v>33624332</v>
      </c>
      <c r="AJ712">
        <v>723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>
      <c r="A713">
        <f>ROW(Source!A1064)</f>
        <v>1064</v>
      </c>
      <c r="B713">
        <v>33624340</v>
      </c>
      <c r="C713">
        <v>33624327</v>
      </c>
      <c r="D713">
        <v>29114687</v>
      </c>
      <c r="E713">
        <v>1</v>
      </c>
      <c r="F713">
        <v>1</v>
      </c>
      <c r="G713">
        <v>1</v>
      </c>
      <c r="H713">
        <v>3</v>
      </c>
      <c r="I713" t="s">
        <v>646</v>
      </c>
      <c r="J713" t="s">
        <v>647</v>
      </c>
      <c r="K713" t="s">
        <v>648</v>
      </c>
      <c r="L713">
        <v>1348</v>
      </c>
      <c r="N713">
        <v>1009</v>
      </c>
      <c r="O713" t="s">
        <v>28</v>
      </c>
      <c r="P713" t="s">
        <v>28</v>
      </c>
      <c r="Q713">
        <v>1000</v>
      </c>
      <c r="X713">
        <v>1.8E-3</v>
      </c>
      <c r="Y713">
        <v>16974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 t="s">
        <v>3</v>
      </c>
      <c r="AG713">
        <v>1.8E-3</v>
      </c>
      <c r="AH713">
        <v>2</v>
      </c>
      <c r="AI713">
        <v>33624333</v>
      </c>
      <c r="AJ713">
        <v>724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>
      <c r="A714">
        <f>ROW(Source!A1064)</f>
        <v>1064</v>
      </c>
      <c r="B714">
        <v>33624341</v>
      </c>
      <c r="C714">
        <v>33624327</v>
      </c>
      <c r="D714">
        <v>29115292</v>
      </c>
      <c r="E714">
        <v>1</v>
      </c>
      <c r="F714">
        <v>1</v>
      </c>
      <c r="G714">
        <v>1</v>
      </c>
      <c r="H714">
        <v>3</v>
      </c>
      <c r="I714" t="s">
        <v>649</v>
      </c>
      <c r="J714" t="s">
        <v>650</v>
      </c>
      <c r="K714" t="s">
        <v>651</v>
      </c>
      <c r="L714">
        <v>1339</v>
      </c>
      <c r="N714">
        <v>1007</v>
      </c>
      <c r="O714" t="s">
        <v>591</v>
      </c>
      <c r="P714" t="s">
        <v>591</v>
      </c>
      <c r="Q714">
        <v>1</v>
      </c>
      <c r="X714">
        <v>1.24</v>
      </c>
      <c r="Y714">
        <v>4478.33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0</v>
      </c>
      <c r="AF714" t="s">
        <v>3</v>
      </c>
      <c r="AG714">
        <v>1.24</v>
      </c>
      <c r="AH714">
        <v>2</v>
      </c>
      <c r="AI714">
        <v>33624334</v>
      </c>
      <c r="AJ714">
        <v>725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>
      <c r="A715">
        <f>ROW(Source!A1065)</f>
        <v>1065</v>
      </c>
      <c r="B715">
        <v>36172466</v>
      </c>
      <c r="C715">
        <v>36172465</v>
      </c>
      <c r="D715">
        <v>31427882</v>
      </c>
      <c r="E715">
        <v>1</v>
      </c>
      <c r="F715">
        <v>1</v>
      </c>
      <c r="G715">
        <v>1</v>
      </c>
      <c r="H715">
        <v>1</v>
      </c>
      <c r="I715" t="s">
        <v>652</v>
      </c>
      <c r="J715" t="s">
        <v>3</v>
      </c>
      <c r="K715" t="s">
        <v>653</v>
      </c>
      <c r="L715">
        <v>1369</v>
      </c>
      <c r="N715">
        <v>1013</v>
      </c>
      <c r="O715" t="s">
        <v>579</v>
      </c>
      <c r="P715" t="s">
        <v>579</v>
      </c>
      <c r="Q715">
        <v>1</v>
      </c>
      <c r="X715">
        <v>45.26</v>
      </c>
      <c r="Y715">
        <v>0</v>
      </c>
      <c r="Z715">
        <v>0</v>
      </c>
      <c r="AA715">
        <v>0</v>
      </c>
      <c r="AB715">
        <v>242.51</v>
      </c>
      <c r="AC715">
        <v>0</v>
      </c>
      <c r="AD715">
        <v>1</v>
      </c>
      <c r="AE715">
        <v>1</v>
      </c>
      <c r="AF715" t="s">
        <v>168</v>
      </c>
      <c r="AG715">
        <v>52.048999999999992</v>
      </c>
      <c r="AH715">
        <v>2</v>
      </c>
      <c r="AI715">
        <v>36172466</v>
      </c>
      <c r="AJ715">
        <v>726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>
      <c r="A716">
        <f>ROW(Source!A1065)</f>
        <v>1065</v>
      </c>
      <c r="B716">
        <v>36172467</v>
      </c>
      <c r="C716">
        <v>36172465</v>
      </c>
      <c r="D716">
        <v>121548</v>
      </c>
      <c r="E716">
        <v>1</v>
      </c>
      <c r="F716">
        <v>1</v>
      </c>
      <c r="G716">
        <v>1</v>
      </c>
      <c r="H716">
        <v>1</v>
      </c>
      <c r="I716" t="s">
        <v>30</v>
      </c>
      <c r="J716" t="s">
        <v>3</v>
      </c>
      <c r="K716" t="s">
        <v>580</v>
      </c>
      <c r="L716">
        <v>608254</v>
      </c>
      <c r="N716">
        <v>1013</v>
      </c>
      <c r="O716" t="s">
        <v>581</v>
      </c>
      <c r="P716" t="s">
        <v>581</v>
      </c>
      <c r="Q716">
        <v>1</v>
      </c>
      <c r="X716">
        <v>0.04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1</v>
      </c>
      <c r="AE716">
        <v>2</v>
      </c>
      <c r="AF716" t="s">
        <v>167</v>
      </c>
      <c r="AG716">
        <v>0.05</v>
      </c>
      <c r="AH716">
        <v>2</v>
      </c>
      <c r="AI716">
        <v>36172467</v>
      </c>
      <c r="AJ716">
        <v>727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>
      <c r="A717">
        <f>ROW(Source!A1065)</f>
        <v>1065</v>
      </c>
      <c r="B717">
        <v>36172468</v>
      </c>
      <c r="C717">
        <v>36172465</v>
      </c>
      <c r="D717">
        <v>35554737</v>
      </c>
      <c r="E717">
        <v>1</v>
      </c>
      <c r="F717">
        <v>1</v>
      </c>
      <c r="G717">
        <v>1</v>
      </c>
      <c r="H717">
        <v>2</v>
      </c>
      <c r="I717" t="s">
        <v>582</v>
      </c>
      <c r="J717" t="s">
        <v>654</v>
      </c>
      <c r="K717" t="s">
        <v>584</v>
      </c>
      <c r="L717">
        <v>1368</v>
      </c>
      <c r="N717">
        <v>1011</v>
      </c>
      <c r="O717" t="s">
        <v>585</v>
      </c>
      <c r="P717" t="s">
        <v>585</v>
      </c>
      <c r="Q717">
        <v>1</v>
      </c>
      <c r="X717">
        <v>0.04</v>
      </c>
      <c r="Y717">
        <v>0</v>
      </c>
      <c r="Z717">
        <v>31.26</v>
      </c>
      <c r="AA717">
        <v>13.5</v>
      </c>
      <c r="AB717">
        <v>0</v>
      </c>
      <c r="AC717">
        <v>0</v>
      </c>
      <c r="AD717">
        <v>1</v>
      </c>
      <c r="AE717">
        <v>0</v>
      </c>
      <c r="AF717" t="s">
        <v>167</v>
      </c>
      <c r="AG717">
        <v>0.05</v>
      </c>
      <c r="AH717">
        <v>2</v>
      </c>
      <c r="AI717">
        <v>36172468</v>
      </c>
      <c r="AJ717">
        <v>728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>
      <c r="A718">
        <f>ROW(Source!A1065)</f>
        <v>1065</v>
      </c>
      <c r="B718">
        <v>36172469</v>
      </c>
      <c r="C718">
        <v>36172465</v>
      </c>
      <c r="D718">
        <v>35555025</v>
      </c>
      <c r="E718">
        <v>1</v>
      </c>
      <c r="F718">
        <v>1</v>
      </c>
      <c r="G718">
        <v>1</v>
      </c>
      <c r="H718">
        <v>2</v>
      </c>
      <c r="I718" t="s">
        <v>655</v>
      </c>
      <c r="J718" t="s">
        <v>656</v>
      </c>
      <c r="K718" t="s">
        <v>657</v>
      </c>
      <c r="L718">
        <v>1368</v>
      </c>
      <c r="N718">
        <v>1011</v>
      </c>
      <c r="O718" t="s">
        <v>585</v>
      </c>
      <c r="P718" t="s">
        <v>585</v>
      </c>
      <c r="Q718">
        <v>1</v>
      </c>
      <c r="X718">
        <v>1.35</v>
      </c>
      <c r="Y718">
        <v>0</v>
      </c>
      <c r="Z718">
        <v>2.7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167</v>
      </c>
      <c r="AG718">
        <v>1.6875</v>
      </c>
      <c r="AH718">
        <v>2</v>
      </c>
      <c r="AI718">
        <v>36172469</v>
      </c>
      <c r="AJ718">
        <v>729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>
        <f>ROW(Source!A1065)</f>
        <v>1065</v>
      </c>
      <c r="B719">
        <v>36172470</v>
      </c>
      <c r="C719">
        <v>36172465</v>
      </c>
      <c r="D719">
        <v>35555088</v>
      </c>
      <c r="E719">
        <v>1</v>
      </c>
      <c r="F719">
        <v>1</v>
      </c>
      <c r="G719">
        <v>1</v>
      </c>
      <c r="H719">
        <v>2</v>
      </c>
      <c r="I719" t="s">
        <v>606</v>
      </c>
      <c r="J719" t="s">
        <v>658</v>
      </c>
      <c r="K719" t="s">
        <v>608</v>
      </c>
      <c r="L719">
        <v>1368</v>
      </c>
      <c r="N719">
        <v>1011</v>
      </c>
      <c r="O719" t="s">
        <v>585</v>
      </c>
      <c r="P719" t="s">
        <v>585</v>
      </c>
      <c r="Q719">
        <v>1</v>
      </c>
      <c r="X719">
        <v>0.01</v>
      </c>
      <c r="Y719">
        <v>0</v>
      </c>
      <c r="Z719">
        <v>87.17</v>
      </c>
      <c r="AA719">
        <v>11.6</v>
      </c>
      <c r="AB719">
        <v>0</v>
      </c>
      <c r="AC719">
        <v>0</v>
      </c>
      <c r="AD719">
        <v>1</v>
      </c>
      <c r="AE719">
        <v>0</v>
      </c>
      <c r="AF719" t="s">
        <v>167</v>
      </c>
      <c r="AG719">
        <v>1.2500000000000001E-2</v>
      </c>
      <c r="AH719">
        <v>2</v>
      </c>
      <c r="AI719">
        <v>36172470</v>
      </c>
      <c r="AJ719">
        <v>730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>
      <c r="A720">
        <f>ROW(Source!A1065)</f>
        <v>1065</v>
      </c>
      <c r="B720">
        <v>36172471</v>
      </c>
      <c r="C720">
        <v>36172465</v>
      </c>
      <c r="D720">
        <v>35552818</v>
      </c>
      <c r="E720">
        <v>1</v>
      </c>
      <c r="F720">
        <v>1</v>
      </c>
      <c r="G720">
        <v>1</v>
      </c>
      <c r="H720">
        <v>3</v>
      </c>
      <c r="I720" t="s">
        <v>659</v>
      </c>
      <c r="J720" t="s">
        <v>660</v>
      </c>
      <c r="K720" t="s">
        <v>661</v>
      </c>
      <c r="L720">
        <v>1308</v>
      </c>
      <c r="N720">
        <v>1003</v>
      </c>
      <c r="O720" t="s">
        <v>155</v>
      </c>
      <c r="P720" t="s">
        <v>155</v>
      </c>
      <c r="Q720">
        <v>100</v>
      </c>
      <c r="X720">
        <v>0.68</v>
      </c>
      <c r="Y720">
        <v>99.4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0</v>
      </c>
      <c r="AF720" t="s">
        <v>3</v>
      </c>
      <c r="AG720">
        <v>0.68</v>
      </c>
      <c r="AH720">
        <v>2</v>
      </c>
      <c r="AI720">
        <v>36172471</v>
      </c>
      <c r="AJ720">
        <v>731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>
      <c r="A721">
        <f>ROW(Source!A1065)</f>
        <v>1065</v>
      </c>
      <c r="B721">
        <v>36172472</v>
      </c>
      <c r="C721">
        <v>36172465</v>
      </c>
      <c r="D721">
        <v>35554067</v>
      </c>
      <c r="E721">
        <v>1</v>
      </c>
      <c r="F721">
        <v>1</v>
      </c>
      <c r="G721">
        <v>1</v>
      </c>
      <c r="H721">
        <v>3</v>
      </c>
      <c r="I721" t="s">
        <v>919</v>
      </c>
      <c r="J721" t="s">
        <v>920</v>
      </c>
      <c r="K721" t="s">
        <v>921</v>
      </c>
      <c r="L721">
        <v>1327</v>
      </c>
      <c r="N721">
        <v>1005</v>
      </c>
      <c r="O721" t="s">
        <v>184</v>
      </c>
      <c r="P721" t="s">
        <v>184</v>
      </c>
      <c r="Q721">
        <v>1</v>
      </c>
      <c r="X721">
        <v>102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 t="s">
        <v>3</v>
      </c>
      <c r="AG721">
        <v>102</v>
      </c>
      <c r="AH721">
        <v>3</v>
      </c>
      <c r="AI721">
        <v>-1</v>
      </c>
      <c r="AJ721" t="s">
        <v>3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>
      <c r="A722">
        <f>ROW(Source!A1065)</f>
        <v>1065</v>
      </c>
      <c r="B722">
        <v>36172473</v>
      </c>
      <c r="C722">
        <v>36172465</v>
      </c>
      <c r="D722">
        <v>35553389</v>
      </c>
      <c r="E722">
        <v>1</v>
      </c>
      <c r="F722">
        <v>1</v>
      </c>
      <c r="G722">
        <v>1</v>
      </c>
      <c r="H722">
        <v>3</v>
      </c>
      <c r="I722" t="s">
        <v>662</v>
      </c>
      <c r="J722" t="s">
        <v>663</v>
      </c>
      <c r="K722" t="s">
        <v>664</v>
      </c>
      <c r="L722">
        <v>1346</v>
      </c>
      <c r="N722">
        <v>1009</v>
      </c>
      <c r="O722" t="s">
        <v>191</v>
      </c>
      <c r="P722" t="s">
        <v>191</v>
      </c>
      <c r="Q722">
        <v>1</v>
      </c>
      <c r="X722">
        <v>27</v>
      </c>
      <c r="Y722">
        <v>26.71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0</v>
      </c>
      <c r="AF722" t="s">
        <v>3</v>
      </c>
      <c r="AG722">
        <v>27</v>
      </c>
      <c r="AH722">
        <v>2</v>
      </c>
      <c r="AI722">
        <v>36172473</v>
      </c>
      <c r="AJ722">
        <v>733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>
      <c r="A723">
        <f>ROW(Source!A1067)</f>
        <v>1067</v>
      </c>
      <c r="B723">
        <v>33621674</v>
      </c>
      <c r="C723">
        <v>33621670</v>
      </c>
      <c r="D723">
        <v>18416200</v>
      </c>
      <c r="E723">
        <v>1</v>
      </c>
      <c r="F723">
        <v>1</v>
      </c>
      <c r="G723">
        <v>1</v>
      </c>
      <c r="H723">
        <v>1</v>
      </c>
      <c r="I723" t="s">
        <v>665</v>
      </c>
      <c r="J723" t="s">
        <v>3</v>
      </c>
      <c r="K723" t="s">
        <v>666</v>
      </c>
      <c r="L723">
        <v>1369</v>
      </c>
      <c r="N723">
        <v>1013</v>
      </c>
      <c r="O723" t="s">
        <v>579</v>
      </c>
      <c r="P723" t="s">
        <v>579</v>
      </c>
      <c r="Q723">
        <v>1</v>
      </c>
      <c r="X723">
        <v>8.99</v>
      </c>
      <c r="Y723">
        <v>0</v>
      </c>
      <c r="Z723">
        <v>0</v>
      </c>
      <c r="AA723">
        <v>0</v>
      </c>
      <c r="AB723">
        <v>277.48</v>
      </c>
      <c r="AC723">
        <v>0</v>
      </c>
      <c r="AD723">
        <v>1</v>
      </c>
      <c r="AE723">
        <v>1</v>
      </c>
      <c r="AF723" t="s">
        <v>3</v>
      </c>
      <c r="AG723">
        <v>8.99</v>
      </c>
      <c r="AH723">
        <v>2</v>
      </c>
      <c r="AI723">
        <v>33621671</v>
      </c>
      <c r="AJ723">
        <v>734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>
      <c r="A724">
        <f>ROW(Source!A1067)</f>
        <v>1067</v>
      </c>
      <c r="B724">
        <v>33621675</v>
      </c>
      <c r="C724">
        <v>33621670</v>
      </c>
      <c r="D724">
        <v>29174913</v>
      </c>
      <c r="E724">
        <v>1</v>
      </c>
      <c r="F724">
        <v>1</v>
      </c>
      <c r="G724">
        <v>1</v>
      </c>
      <c r="H724">
        <v>2</v>
      </c>
      <c r="I724" t="s">
        <v>606</v>
      </c>
      <c r="J724" t="s">
        <v>607</v>
      </c>
      <c r="K724" t="s">
        <v>608</v>
      </c>
      <c r="L724">
        <v>1368</v>
      </c>
      <c r="N724">
        <v>1011</v>
      </c>
      <c r="O724" t="s">
        <v>585</v>
      </c>
      <c r="P724" t="s">
        <v>585</v>
      </c>
      <c r="Q724">
        <v>1</v>
      </c>
      <c r="X724">
        <v>0.03</v>
      </c>
      <c r="Y724">
        <v>0</v>
      </c>
      <c r="Z724">
        <v>87.17</v>
      </c>
      <c r="AA724">
        <v>11.6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0.03</v>
      </c>
      <c r="AH724">
        <v>3</v>
      </c>
      <c r="AI724">
        <v>-1</v>
      </c>
      <c r="AJ724" t="s">
        <v>3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>
      <c r="A725">
        <f>ROW(Source!A1067)</f>
        <v>1067</v>
      </c>
      <c r="B725">
        <v>33621676</v>
      </c>
      <c r="C725">
        <v>33621670</v>
      </c>
      <c r="D725">
        <v>29111241</v>
      </c>
      <c r="E725">
        <v>1</v>
      </c>
      <c r="F725">
        <v>1</v>
      </c>
      <c r="G725">
        <v>1</v>
      </c>
      <c r="H725">
        <v>3</v>
      </c>
      <c r="I725" t="s">
        <v>667</v>
      </c>
      <c r="J725" t="s">
        <v>668</v>
      </c>
      <c r="K725" t="s">
        <v>669</v>
      </c>
      <c r="L725">
        <v>1346</v>
      </c>
      <c r="N725">
        <v>1009</v>
      </c>
      <c r="O725" t="s">
        <v>191</v>
      </c>
      <c r="P725" t="s">
        <v>191</v>
      </c>
      <c r="Q725">
        <v>1</v>
      </c>
      <c r="X725">
        <v>5.15</v>
      </c>
      <c r="Y725">
        <v>8.35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0</v>
      </c>
      <c r="AF725" t="s">
        <v>3</v>
      </c>
      <c r="AG725">
        <v>5.15</v>
      </c>
      <c r="AH725">
        <v>2</v>
      </c>
      <c r="AI725">
        <v>33621672</v>
      </c>
      <c r="AJ725">
        <v>735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>
      <c r="A726">
        <f>ROW(Source!A1067)</f>
        <v>1067</v>
      </c>
      <c r="B726">
        <v>33621677</v>
      </c>
      <c r="C726">
        <v>33621670</v>
      </c>
      <c r="D726">
        <v>29110997</v>
      </c>
      <c r="E726">
        <v>1</v>
      </c>
      <c r="F726">
        <v>1</v>
      </c>
      <c r="G726">
        <v>1</v>
      </c>
      <c r="H726">
        <v>3</v>
      </c>
      <c r="I726" t="s">
        <v>670</v>
      </c>
      <c r="J726" t="s">
        <v>671</v>
      </c>
      <c r="K726" t="s">
        <v>672</v>
      </c>
      <c r="L726">
        <v>1301</v>
      </c>
      <c r="N726">
        <v>1003</v>
      </c>
      <c r="O726" t="s">
        <v>174</v>
      </c>
      <c r="P726" t="s">
        <v>174</v>
      </c>
      <c r="Q726">
        <v>1</v>
      </c>
      <c r="X726">
        <v>101</v>
      </c>
      <c r="Y726">
        <v>12.3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0</v>
      </c>
      <c r="AF726" t="s">
        <v>3</v>
      </c>
      <c r="AG726">
        <v>101</v>
      </c>
      <c r="AH726">
        <v>2</v>
      </c>
      <c r="AI726">
        <v>33621673</v>
      </c>
      <c r="AJ726">
        <v>736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>
        <f>ROW(Source!A1068)</f>
        <v>1068</v>
      </c>
      <c r="B727">
        <v>35800099</v>
      </c>
      <c r="C727">
        <v>35800097</v>
      </c>
      <c r="D727">
        <v>18409850</v>
      </c>
      <c r="E727">
        <v>1</v>
      </c>
      <c r="F727">
        <v>1</v>
      </c>
      <c r="G727">
        <v>1</v>
      </c>
      <c r="H727">
        <v>1</v>
      </c>
      <c r="I727" t="s">
        <v>673</v>
      </c>
      <c r="J727" t="s">
        <v>3</v>
      </c>
      <c r="K727" t="s">
        <v>674</v>
      </c>
      <c r="L727">
        <v>1369</v>
      </c>
      <c r="N727">
        <v>1013</v>
      </c>
      <c r="O727" t="s">
        <v>579</v>
      </c>
      <c r="P727" t="s">
        <v>579</v>
      </c>
      <c r="Q727">
        <v>1</v>
      </c>
      <c r="X727">
        <v>89</v>
      </c>
      <c r="Y727">
        <v>0</v>
      </c>
      <c r="Z727">
        <v>0</v>
      </c>
      <c r="AA727">
        <v>0</v>
      </c>
      <c r="AB727">
        <v>257.86</v>
      </c>
      <c r="AC727">
        <v>0</v>
      </c>
      <c r="AD727">
        <v>1</v>
      </c>
      <c r="AE727">
        <v>1</v>
      </c>
      <c r="AF727" t="s">
        <v>168</v>
      </c>
      <c r="AG727">
        <v>102.35</v>
      </c>
      <c r="AH727">
        <v>2</v>
      </c>
      <c r="AI727">
        <v>35800099</v>
      </c>
      <c r="AJ727">
        <v>737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>
      <c r="A728">
        <f>ROW(Source!A1068)</f>
        <v>1068</v>
      </c>
      <c r="B728">
        <v>35800100</v>
      </c>
      <c r="C728">
        <v>35800097</v>
      </c>
      <c r="D728">
        <v>29173472</v>
      </c>
      <c r="E728">
        <v>1</v>
      </c>
      <c r="F728">
        <v>1</v>
      </c>
      <c r="G728">
        <v>1</v>
      </c>
      <c r="H728">
        <v>2</v>
      </c>
      <c r="I728" t="s">
        <v>643</v>
      </c>
      <c r="J728" t="s">
        <v>644</v>
      </c>
      <c r="K728" t="s">
        <v>645</v>
      </c>
      <c r="L728">
        <v>1368</v>
      </c>
      <c r="N728">
        <v>1011</v>
      </c>
      <c r="O728" t="s">
        <v>585</v>
      </c>
      <c r="P728" t="s">
        <v>585</v>
      </c>
      <c r="Q728">
        <v>1</v>
      </c>
      <c r="X728">
        <v>2.16</v>
      </c>
      <c r="Y728">
        <v>0</v>
      </c>
      <c r="Z728">
        <v>3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167</v>
      </c>
      <c r="AG728">
        <v>2.7</v>
      </c>
      <c r="AH728">
        <v>2</v>
      </c>
      <c r="AI728">
        <v>35800100</v>
      </c>
      <c r="AJ728">
        <v>738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>
        <f>ROW(Source!A1068)</f>
        <v>1068</v>
      </c>
      <c r="B729">
        <v>35800101</v>
      </c>
      <c r="C729">
        <v>35800097</v>
      </c>
      <c r="D729">
        <v>29174538</v>
      </c>
      <c r="E729">
        <v>1</v>
      </c>
      <c r="F729">
        <v>1</v>
      </c>
      <c r="G729">
        <v>1</v>
      </c>
      <c r="H729">
        <v>2</v>
      </c>
      <c r="I729" t="s">
        <v>675</v>
      </c>
      <c r="J729" t="s">
        <v>676</v>
      </c>
      <c r="K729" t="s">
        <v>677</v>
      </c>
      <c r="L729">
        <v>1368</v>
      </c>
      <c r="N729">
        <v>1011</v>
      </c>
      <c r="O729" t="s">
        <v>585</v>
      </c>
      <c r="P729" t="s">
        <v>585</v>
      </c>
      <c r="Q729">
        <v>1</v>
      </c>
      <c r="X729">
        <v>0.47</v>
      </c>
      <c r="Y729">
        <v>0</v>
      </c>
      <c r="Z729">
        <v>33.590000000000003</v>
      </c>
      <c r="AA729">
        <v>0</v>
      </c>
      <c r="AB729">
        <v>0</v>
      </c>
      <c r="AC729">
        <v>0</v>
      </c>
      <c r="AD729">
        <v>1</v>
      </c>
      <c r="AE729">
        <v>0</v>
      </c>
      <c r="AF729" t="s">
        <v>167</v>
      </c>
      <c r="AG729">
        <v>0.58749999999999991</v>
      </c>
      <c r="AH729">
        <v>2</v>
      </c>
      <c r="AI729">
        <v>35800101</v>
      </c>
      <c r="AJ729">
        <v>739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>
      <c r="A730">
        <f>ROW(Source!A1068)</f>
        <v>1068</v>
      </c>
      <c r="B730">
        <v>35800102</v>
      </c>
      <c r="C730">
        <v>35800097</v>
      </c>
      <c r="D730">
        <v>29174580</v>
      </c>
      <c r="E730">
        <v>1</v>
      </c>
      <c r="F730">
        <v>1</v>
      </c>
      <c r="G730">
        <v>1</v>
      </c>
      <c r="H730">
        <v>2</v>
      </c>
      <c r="I730" t="s">
        <v>678</v>
      </c>
      <c r="J730" t="s">
        <v>679</v>
      </c>
      <c r="K730" t="s">
        <v>680</v>
      </c>
      <c r="L730">
        <v>1368</v>
      </c>
      <c r="N730">
        <v>1011</v>
      </c>
      <c r="O730" t="s">
        <v>585</v>
      </c>
      <c r="P730" t="s">
        <v>585</v>
      </c>
      <c r="Q730">
        <v>1</v>
      </c>
      <c r="X730">
        <v>0.53</v>
      </c>
      <c r="Y730">
        <v>0</v>
      </c>
      <c r="Z730">
        <v>2.08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167</v>
      </c>
      <c r="AG730">
        <v>0.66250000000000009</v>
      </c>
      <c r="AH730">
        <v>2</v>
      </c>
      <c r="AI730">
        <v>35800102</v>
      </c>
      <c r="AJ730">
        <v>740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>
        <f>ROW(Source!A1068)</f>
        <v>1068</v>
      </c>
      <c r="B731">
        <v>35800103</v>
      </c>
      <c r="C731">
        <v>35800097</v>
      </c>
      <c r="D731">
        <v>29108656</v>
      </c>
      <c r="E731">
        <v>1</v>
      </c>
      <c r="F731">
        <v>1</v>
      </c>
      <c r="G731">
        <v>1</v>
      </c>
      <c r="H731">
        <v>3</v>
      </c>
      <c r="I731" t="s">
        <v>497</v>
      </c>
      <c r="J731" t="s">
        <v>499</v>
      </c>
      <c r="K731" t="s">
        <v>498</v>
      </c>
      <c r="L731">
        <v>1354</v>
      </c>
      <c r="N731">
        <v>1010</v>
      </c>
      <c r="O731" t="s">
        <v>238</v>
      </c>
      <c r="P731" t="s">
        <v>238</v>
      </c>
      <c r="Q731">
        <v>1</v>
      </c>
      <c r="X731">
        <v>7</v>
      </c>
      <c r="Y731">
        <v>13.87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7</v>
      </c>
      <c r="AH731">
        <v>2</v>
      </c>
      <c r="AI731">
        <v>35800103</v>
      </c>
      <c r="AJ731">
        <v>741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>
        <f>ROW(Source!A1068)</f>
        <v>1068</v>
      </c>
      <c r="B732">
        <v>35800104</v>
      </c>
      <c r="C732">
        <v>35800097</v>
      </c>
      <c r="D732">
        <v>29109354</v>
      </c>
      <c r="E732">
        <v>1</v>
      </c>
      <c r="F732">
        <v>1</v>
      </c>
      <c r="G732">
        <v>1</v>
      </c>
      <c r="H732">
        <v>3</v>
      </c>
      <c r="I732" t="s">
        <v>493</v>
      </c>
      <c r="J732" t="s">
        <v>495</v>
      </c>
      <c r="K732" t="s">
        <v>494</v>
      </c>
      <c r="L732">
        <v>1346</v>
      </c>
      <c r="N732">
        <v>1009</v>
      </c>
      <c r="O732" t="s">
        <v>191</v>
      </c>
      <c r="P732" t="s">
        <v>191</v>
      </c>
      <c r="Q732">
        <v>1</v>
      </c>
      <c r="X732">
        <v>10</v>
      </c>
      <c r="Y732">
        <v>46.72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10</v>
      </c>
      <c r="AH732">
        <v>2</v>
      </c>
      <c r="AI732">
        <v>35800104</v>
      </c>
      <c r="AJ732">
        <v>742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>
        <f>ROW(Source!A1068)</f>
        <v>1068</v>
      </c>
      <c r="B733">
        <v>35800105</v>
      </c>
      <c r="C733">
        <v>35800097</v>
      </c>
      <c r="D733">
        <v>29109414</v>
      </c>
      <c r="E733">
        <v>1</v>
      </c>
      <c r="F733">
        <v>1</v>
      </c>
      <c r="G733">
        <v>1</v>
      </c>
      <c r="H733">
        <v>3</v>
      </c>
      <c r="I733" t="s">
        <v>489</v>
      </c>
      <c r="J733" t="s">
        <v>491</v>
      </c>
      <c r="K733" t="s">
        <v>490</v>
      </c>
      <c r="L733">
        <v>1346</v>
      </c>
      <c r="N733">
        <v>1009</v>
      </c>
      <c r="O733" t="s">
        <v>191</v>
      </c>
      <c r="P733" t="s">
        <v>191</v>
      </c>
      <c r="Q733">
        <v>1</v>
      </c>
      <c r="X733">
        <v>119</v>
      </c>
      <c r="Y733">
        <v>1.58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119</v>
      </c>
      <c r="AH733">
        <v>2</v>
      </c>
      <c r="AI733">
        <v>35800105</v>
      </c>
      <c r="AJ733">
        <v>743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>
        <f>ROW(Source!A1068)</f>
        <v>1068</v>
      </c>
      <c r="B734">
        <v>35800106</v>
      </c>
      <c r="C734">
        <v>35800097</v>
      </c>
      <c r="D734">
        <v>29109781</v>
      </c>
      <c r="E734">
        <v>1</v>
      </c>
      <c r="F734">
        <v>1</v>
      </c>
      <c r="G734">
        <v>1</v>
      </c>
      <c r="H734">
        <v>3</v>
      </c>
      <c r="I734" t="s">
        <v>681</v>
      </c>
      <c r="J734" t="s">
        <v>682</v>
      </c>
      <c r="K734" t="s">
        <v>683</v>
      </c>
      <c r="L734">
        <v>1346</v>
      </c>
      <c r="N734">
        <v>1009</v>
      </c>
      <c r="O734" t="s">
        <v>191</v>
      </c>
      <c r="P734" t="s">
        <v>191</v>
      </c>
      <c r="Q734">
        <v>1</v>
      </c>
      <c r="X734">
        <v>9</v>
      </c>
      <c r="Y734">
        <v>11.12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0</v>
      </c>
      <c r="AF734" t="s">
        <v>3</v>
      </c>
      <c r="AG734">
        <v>9</v>
      </c>
      <c r="AH734">
        <v>2</v>
      </c>
      <c r="AI734">
        <v>35800106</v>
      </c>
      <c r="AJ734">
        <v>744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>
        <f>ROW(Source!A1068)</f>
        <v>1068</v>
      </c>
      <c r="B735">
        <v>35800107</v>
      </c>
      <c r="C735">
        <v>35800097</v>
      </c>
      <c r="D735">
        <v>29109782</v>
      </c>
      <c r="E735">
        <v>1</v>
      </c>
      <c r="F735">
        <v>1</v>
      </c>
      <c r="G735">
        <v>1</v>
      </c>
      <c r="H735">
        <v>3</v>
      </c>
      <c r="I735" t="s">
        <v>684</v>
      </c>
      <c r="J735" t="s">
        <v>685</v>
      </c>
      <c r="K735" t="s">
        <v>686</v>
      </c>
      <c r="L735">
        <v>1346</v>
      </c>
      <c r="N735">
        <v>1009</v>
      </c>
      <c r="O735" t="s">
        <v>191</v>
      </c>
      <c r="P735" t="s">
        <v>191</v>
      </c>
      <c r="Q735">
        <v>1</v>
      </c>
      <c r="X735">
        <v>85</v>
      </c>
      <c r="Y735">
        <v>4.3600000000000003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85</v>
      </c>
      <c r="AH735">
        <v>2</v>
      </c>
      <c r="AI735">
        <v>35800107</v>
      </c>
      <c r="AJ735">
        <v>745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>
      <c r="A736">
        <f>ROW(Source!A1068)</f>
        <v>1068</v>
      </c>
      <c r="B736">
        <v>35800108</v>
      </c>
      <c r="C736">
        <v>35800097</v>
      </c>
      <c r="D736">
        <v>29110699</v>
      </c>
      <c r="E736">
        <v>1</v>
      </c>
      <c r="F736">
        <v>1</v>
      </c>
      <c r="G736">
        <v>1</v>
      </c>
      <c r="H736">
        <v>3</v>
      </c>
      <c r="I736" t="s">
        <v>481</v>
      </c>
      <c r="J736" t="s">
        <v>483</v>
      </c>
      <c r="K736" t="s">
        <v>482</v>
      </c>
      <c r="L736">
        <v>1301</v>
      </c>
      <c r="N736">
        <v>1003</v>
      </c>
      <c r="O736" t="s">
        <v>174</v>
      </c>
      <c r="P736" t="s">
        <v>174</v>
      </c>
      <c r="Q736">
        <v>1</v>
      </c>
      <c r="X736">
        <v>120</v>
      </c>
      <c r="Y736">
        <v>0.17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120</v>
      </c>
      <c r="AH736">
        <v>2</v>
      </c>
      <c r="AI736">
        <v>35800108</v>
      </c>
      <c r="AJ736">
        <v>746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>
        <f>ROW(Source!A1068)</f>
        <v>1068</v>
      </c>
      <c r="B737">
        <v>35800109</v>
      </c>
      <c r="C737">
        <v>35800097</v>
      </c>
      <c r="D737">
        <v>29110797</v>
      </c>
      <c r="E737">
        <v>1</v>
      </c>
      <c r="F737">
        <v>1</v>
      </c>
      <c r="G737">
        <v>1</v>
      </c>
      <c r="H737">
        <v>3</v>
      </c>
      <c r="I737" t="s">
        <v>477</v>
      </c>
      <c r="J737" t="s">
        <v>479</v>
      </c>
      <c r="K737" t="s">
        <v>478</v>
      </c>
      <c r="L737">
        <v>1301</v>
      </c>
      <c r="N737">
        <v>1003</v>
      </c>
      <c r="O737" t="s">
        <v>174</v>
      </c>
      <c r="P737" t="s">
        <v>174</v>
      </c>
      <c r="Q737">
        <v>1</v>
      </c>
      <c r="X737">
        <v>82</v>
      </c>
      <c r="Y737">
        <v>1.74</v>
      </c>
      <c r="Z737">
        <v>0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3</v>
      </c>
      <c r="AG737">
        <v>82</v>
      </c>
      <c r="AH737">
        <v>2</v>
      </c>
      <c r="AI737">
        <v>35800109</v>
      </c>
      <c r="AJ737">
        <v>747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>
        <f>ROW(Source!A1068)</f>
        <v>1068</v>
      </c>
      <c r="B738">
        <v>35800110</v>
      </c>
      <c r="C738">
        <v>35800097</v>
      </c>
      <c r="D738">
        <v>29110815</v>
      </c>
      <c r="E738">
        <v>1</v>
      </c>
      <c r="F738">
        <v>1</v>
      </c>
      <c r="G738">
        <v>1</v>
      </c>
      <c r="H738">
        <v>3</v>
      </c>
      <c r="I738" t="s">
        <v>687</v>
      </c>
      <c r="J738" t="s">
        <v>688</v>
      </c>
      <c r="K738" t="s">
        <v>689</v>
      </c>
      <c r="L738">
        <v>1301</v>
      </c>
      <c r="N738">
        <v>1003</v>
      </c>
      <c r="O738" t="s">
        <v>174</v>
      </c>
      <c r="P738" t="s">
        <v>174</v>
      </c>
      <c r="Q738">
        <v>1</v>
      </c>
      <c r="X738">
        <v>116</v>
      </c>
      <c r="Y738">
        <v>0.85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116</v>
      </c>
      <c r="AH738">
        <v>2</v>
      </c>
      <c r="AI738">
        <v>35800110</v>
      </c>
      <c r="AJ738">
        <v>748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>
        <f>ROW(Source!A1068)</f>
        <v>1068</v>
      </c>
      <c r="B739">
        <v>35800111</v>
      </c>
      <c r="C739">
        <v>35800097</v>
      </c>
      <c r="D739">
        <v>29111455</v>
      </c>
      <c r="E739">
        <v>1</v>
      </c>
      <c r="F739">
        <v>1</v>
      </c>
      <c r="G739">
        <v>1</v>
      </c>
      <c r="H739">
        <v>3</v>
      </c>
      <c r="I739" t="s">
        <v>690</v>
      </c>
      <c r="J739" t="s">
        <v>691</v>
      </c>
      <c r="K739" t="s">
        <v>692</v>
      </c>
      <c r="L739">
        <v>1327</v>
      </c>
      <c r="N739">
        <v>1005</v>
      </c>
      <c r="O739" t="s">
        <v>184</v>
      </c>
      <c r="P739" t="s">
        <v>184</v>
      </c>
      <c r="Q739">
        <v>1</v>
      </c>
      <c r="X739">
        <v>212</v>
      </c>
      <c r="Y739">
        <v>15.06</v>
      </c>
      <c r="Z739">
        <v>0</v>
      </c>
      <c r="AA739">
        <v>0</v>
      </c>
      <c r="AB739">
        <v>0</v>
      </c>
      <c r="AC739">
        <v>0</v>
      </c>
      <c r="AD739">
        <v>1</v>
      </c>
      <c r="AE739">
        <v>0</v>
      </c>
      <c r="AF739" t="s">
        <v>3</v>
      </c>
      <c r="AG739">
        <v>212</v>
      </c>
      <c r="AH739">
        <v>2</v>
      </c>
      <c r="AI739">
        <v>35800111</v>
      </c>
      <c r="AJ739">
        <v>749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>
      <c r="A740">
        <f>ROW(Source!A1068)</f>
        <v>1068</v>
      </c>
      <c r="B740">
        <v>35800112</v>
      </c>
      <c r="C740">
        <v>35800097</v>
      </c>
      <c r="D740">
        <v>29114733</v>
      </c>
      <c r="E740">
        <v>1</v>
      </c>
      <c r="F740">
        <v>1</v>
      </c>
      <c r="G740">
        <v>1</v>
      </c>
      <c r="H740">
        <v>3</v>
      </c>
      <c r="I740" t="s">
        <v>693</v>
      </c>
      <c r="J740" t="s">
        <v>694</v>
      </c>
      <c r="K740" t="s">
        <v>695</v>
      </c>
      <c r="L740">
        <v>1354</v>
      </c>
      <c r="N740">
        <v>1010</v>
      </c>
      <c r="O740" t="s">
        <v>238</v>
      </c>
      <c r="P740" t="s">
        <v>238</v>
      </c>
      <c r="Q740">
        <v>1</v>
      </c>
      <c r="X740">
        <v>735</v>
      </c>
      <c r="Y740">
        <v>0.02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3</v>
      </c>
      <c r="AG740">
        <v>735</v>
      </c>
      <c r="AH740">
        <v>2</v>
      </c>
      <c r="AI740">
        <v>35800112</v>
      </c>
      <c r="AJ740">
        <v>750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>
        <f>ROW(Source!A1068)</f>
        <v>1068</v>
      </c>
      <c r="B741">
        <v>35800113</v>
      </c>
      <c r="C741">
        <v>35800097</v>
      </c>
      <c r="D741">
        <v>29114734</v>
      </c>
      <c r="E741">
        <v>1</v>
      </c>
      <c r="F741">
        <v>1</v>
      </c>
      <c r="G741">
        <v>1</v>
      </c>
      <c r="H741">
        <v>3</v>
      </c>
      <c r="I741" t="s">
        <v>696</v>
      </c>
      <c r="J741" t="s">
        <v>697</v>
      </c>
      <c r="K741" t="s">
        <v>698</v>
      </c>
      <c r="L741">
        <v>1354</v>
      </c>
      <c r="N741">
        <v>1010</v>
      </c>
      <c r="O741" t="s">
        <v>238</v>
      </c>
      <c r="P741" t="s">
        <v>238</v>
      </c>
      <c r="Q741">
        <v>1</v>
      </c>
      <c r="X741">
        <v>1855</v>
      </c>
      <c r="Y741">
        <v>0.03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3</v>
      </c>
      <c r="AG741">
        <v>1855</v>
      </c>
      <c r="AH741">
        <v>2</v>
      </c>
      <c r="AI741">
        <v>35800113</v>
      </c>
      <c r="AJ741">
        <v>751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>
        <f>ROW(Source!A1068)</f>
        <v>1068</v>
      </c>
      <c r="B742">
        <v>35800114</v>
      </c>
      <c r="C742">
        <v>35800097</v>
      </c>
      <c r="D742">
        <v>29114482</v>
      </c>
      <c r="E742">
        <v>1</v>
      </c>
      <c r="F742">
        <v>1</v>
      </c>
      <c r="G742">
        <v>1</v>
      </c>
      <c r="H742">
        <v>3</v>
      </c>
      <c r="I742" t="s">
        <v>453</v>
      </c>
      <c r="J742" t="s">
        <v>455</v>
      </c>
      <c r="K742" t="s">
        <v>454</v>
      </c>
      <c r="L742">
        <v>1354</v>
      </c>
      <c r="N742">
        <v>1010</v>
      </c>
      <c r="O742" t="s">
        <v>238</v>
      </c>
      <c r="P742" t="s">
        <v>238</v>
      </c>
      <c r="Q742">
        <v>1</v>
      </c>
      <c r="X742">
        <v>153</v>
      </c>
      <c r="Y742">
        <v>7.0000000000000007E-2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0</v>
      </c>
      <c r="AF742" t="s">
        <v>3</v>
      </c>
      <c r="AG742">
        <v>153</v>
      </c>
      <c r="AH742">
        <v>2</v>
      </c>
      <c r="AI742">
        <v>35800114</v>
      </c>
      <c r="AJ742">
        <v>752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>
        <f>ROW(Source!A1068)</f>
        <v>1068</v>
      </c>
      <c r="B743">
        <v>35800115</v>
      </c>
      <c r="C743">
        <v>35800097</v>
      </c>
      <c r="D743">
        <v>29129584</v>
      </c>
      <c r="E743">
        <v>1</v>
      </c>
      <c r="F743">
        <v>1</v>
      </c>
      <c r="G743">
        <v>1</v>
      </c>
      <c r="H743">
        <v>3</v>
      </c>
      <c r="I743" t="s">
        <v>699</v>
      </c>
      <c r="J743" t="s">
        <v>700</v>
      </c>
      <c r="K743" t="s">
        <v>701</v>
      </c>
      <c r="L743">
        <v>1301</v>
      </c>
      <c r="N743">
        <v>1003</v>
      </c>
      <c r="O743" t="s">
        <v>174</v>
      </c>
      <c r="P743" t="s">
        <v>174</v>
      </c>
      <c r="Q743">
        <v>1</v>
      </c>
      <c r="X743">
        <v>88</v>
      </c>
      <c r="Y743">
        <v>7.22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88</v>
      </c>
      <c r="AH743">
        <v>2</v>
      </c>
      <c r="AI743">
        <v>35800115</v>
      </c>
      <c r="AJ743">
        <v>753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>
        <f>ROW(Source!A1068)</f>
        <v>1068</v>
      </c>
      <c r="B744">
        <v>35800116</v>
      </c>
      <c r="C744">
        <v>35800097</v>
      </c>
      <c r="D744">
        <v>29129619</v>
      </c>
      <c r="E744">
        <v>1</v>
      </c>
      <c r="F744">
        <v>1</v>
      </c>
      <c r="G744">
        <v>1</v>
      </c>
      <c r="H744">
        <v>3</v>
      </c>
      <c r="I744" t="s">
        <v>702</v>
      </c>
      <c r="J744" t="s">
        <v>703</v>
      </c>
      <c r="K744" t="s">
        <v>704</v>
      </c>
      <c r="L744">
        <v>1301</v>
      </c>
      <c r="N744">
        <v>1003</v>
      </c>
      <c r="O744" t="s">
        <v>174</v>
      </c>
      <c r="P744" t="s">
        <v>174</v>
      </c>
      <c r="Q744">
        <v>1</v>
      </c>
      <c r="X744">
        <v>225</v>
      </c>
      <c r="Y744">
        <v>8.44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225</v>
      </c>
      <c r="AH744">
        <v>2</v>
      </c>
      <c r="AI744">
        <v>35800116</v>
      </c>
      <c r="AJ744">
        <v>754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>
        <f>ROW(Source!A1068)</f>
        <v>1068</v>
      </c>
      <c r="B745">
        <v>35800117</v>
      </c>
      <c r="C745">
        <v>35800097</v>
      </c>
      <c r="D745">
        <v>29129634</v>
      </c>
      <c r="E745">
        <v>1</v>
      </c>
      <c r="F745">
        <v>1</v>
      </c>
      <c r="G745">
        <v>1</v>
      </c>
      <c r="H745">
        <v>3</v>
      </c>
      <c r="I745" t="s">
        <v>445</v>
      </c>
      <c r="J745" t="s">
        <v>447</v>
      </c>
      <c r="K745" t="s">
        <v>446</v>
      </c>
      <c r="L745">
        <v>1301</v>
      </c>
      <c r="N745">
        <v>1003</v>
      </c>
      <c r="O745" t="s">
        <v>174</v>
      </c>
      <c r="P745" t="s">
        <v>174</v>
      </c>
      <c r="Q745">
        <v>1</v>
      </c>
      <c r="X745">
        <v>46</v>
      </c>
      <c r="Y745">
        <v>3.32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46</v>
      </c>
      <c r="AH745">
        <v>2</v>
      </c>
      <c r="AI745">
        <v>35800117</v>
      </c>
      <c r="AJ745">
        <v>755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>
      <c r="A746">
        <f>ROW(Source!A1069)</f>
        <v>1069</v>
      </c>
      <c r="B746">
        <v>35802153</v>
      </c>
      <c r="C746">
        <v>35802151</v>
      </c>
      <c r="D746">
        <v>29364679</v>
      </c>
      <c r="E746">
        <v>1</v>
      </c>
      <c r="F746">
        <v>1</v>
      </c>
      <c r="G746">
        <v>1</v>
      </c>
      <c r="H746">
        <v>1</v>
      </c>
      <c r="I746" t="s">
        <v>705</v>
      </c>
      <c r="J746" t="s">
        <v>3</v>
      </c>
      <c r="K746" t="s">
        <v>706</v>
      </c>
      <c r="L746">
        <v>1369</v>
      </c>
      <c r="N746">
        <v>1013</v>
      </c>
      <c r="O746" t="s">
        <v>579</v>
      </c>
      <c r="P746" t="s">
        <v>579</v>
      </c>
      <c r="Q746">
        <v>1</v>
      </c>
      <c r="X746">
        <v>30.48</v>
      </c>
      <c r="Y746">
        <v>0</v>
      </c>
      <c r="Z746">
        <v>0</v>
      </c>
      <c r="AA746">
        <v>0</v>
      </c>
      <c r="AB746">
        <v>282.02999999999997</v>
      </c>
      <c r="AC746">
        <v>0</v>
      </c>
      <c r="AD746">
        <v>1</v>
      </c>
      <c r="AE746">
        <v>1</v>
      </c>
      <c r="AF746" t="s">
        <v>3</v>
      </c>
      <c r="AG746">
        <v>30.48</v>
      </c>
      <c r="AH746">
        <v>2</v>
      </c>
      <c r="AI746">
        <v>35802153</v>
      </c>
      <c r="AJ746">
        <v>756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>
      <c r="A747">
        <f>ROW(Source!A1069)</f>
        <v>1069</v>
      </c>
      <c r="B747">
        <v>35802154</v>
      </c>
      <c r="C747">
        <v>35802151</v>
      </c>
      <c r="D747">
        <v>121548</v>
      </c>
      <c r="E747">
        <v>1</v>
      </c>
      <c r="F747">
        <v>1</v>
      </c>
      <c r="G747">
        <v>1</v>
      </c>
      <c r="H747">
        <v>1</v>
      </c>
      <c r="I747" t="s">
        <v>30</v>
      </c>
      <c r="J747" t="s">
        <v>3</v>
      </c>
      <c r="K747" t="s">
        <v>580</v>
      </c>
      <c r="L747">
        <v>608254</v>
      </c>
      <c r="N747">
        <v>1013</v>
      </c>
      <c r="O747" t="s">
        <v>581</v>
      </c>
      <c r="P747" t="s">
        <v>581</v>
      </c>
      <c r="Q747">
        <v>1</v>
      </c>
      <c r="X747">
        <v>0.03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2</v>
      </c>
      <c r="AF747" t="s">
        <v>3</v>
      </c>
      <c r="AG747">
        <v>0.03</v>
      </c>
      <c r="AH747">
        <v>2</v>
      </c>
      <c r="AI747">
        <v>35802154</v>
      </c>
      <c r="AJ747">
        <v>757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>
        <f>ROW(Source!A1069)</f>
        <v>1069</v>
      </c>
      <c r="B748">
        <v>35802155</v>
      </c>
      <c r="C748">
        <v>35802151</v>
      </c>
      <c r="D748">
        <v>29172362</v>
      </c>
      <c r="E748">
        <v>1</v>
      </c>
      <c r="F748">
        <v>1</v>
      </c>
      <c r="G748">
        <v>1</v>
      </c>
      <c r="H748">
        <v>2</v>
      </c>
      <c r="I748" t="s">
        <v>707</v>
      </c>
      <c r="J748" t="s">
        <v>708</v>
      </c>
      <c r="K748" t="s">
        <v>709</v>
      </c>
      <c r="L748">
        <v>1368</v>
      </c>
      <c r="N748">
        <v>1011</v>
      </c>
      <c r="O748" t="s">
        <v>585</v>
      </c>
      <c r="P748" t="s">
        <v>585</v>
      </c>
      <c r="Q748">
        <v>1</v>
      </c>
      <c r="X748">
        <v>0.03</v>
      </c>
      <c r="Y748">
        <v>0</v>
      </c>
      <c r="Z748">
        <v>134.65</v>
      </c>
      <c r="AA748">
        <v>13.5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0.03</v>
      </c>
      <c r="AH748">
        <v>2</v>
      </c>
      <c r="AI748">
        <v>35802155</v>
      </c>
      <c r="AJ748">
        <v>758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>
        <f>ROW(Source!A1069)</f>
        <v>1069</v>
      </c>
      <c r="B749">
        <v>35802156</v>
      </c>
      <c r="C749">
        <v>35802151</v>
      </c>
      <c r="D749">
        <v>29174913</v>
      </c>
      <c r="E749">
        <v>1</v>
      </c>
      <c r="F749">
        <v>1</v>
      </c>
      <c r="G749">
        <v>1</v>
      </c>
      <c r="H749">
        <v>2</v>
      </c>
      <c r="I749" t="s">
        <v>606</v>
      </c>
      <c r="J749" t="s">
        <v>607</v>
      </c>
      <c r="K749" t="s">
        <v>608</v>
      </c>
      <c r="L749">
        <v>1368</v>
      </c>
      <c r="N749">
        <v>1011</v>
      </c>
      <c r="O749" t="s">
        <v>585</v>
      </c>
      <c r="P749" t="s">
        <v>585</v>
      </c>
      <c r="Q749">
        <v>1</v>
      </c>
      <c r="X749">
        <v>0.02</v>
      </c>
      <c r="Y749">
        <v>0</v>
      </c>
      <c r="Z749">
        <v>87.17</v>
      </c>
      <c r="AA749">
        <v>11.6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0.02</v>
      </c>
      <c r="AH749">
        <v>2</v>
      </c>
      <c r="AI749">
        <v>35802156</v>
      </c>
      <c r="AJ749">
        <v>759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>
      <c r="A750">
        <f>ROW(Source!A1069)</f>
        <v>1069</v>
      </c>
      <c r="B750">
        <v>35802157</v>
      </c>
      <c r="C750">
        <v>35802151</v>
      </c>
      <c r="D750">
        <v>29114246</v>
      </c>
      <c r="E750">
        <v>1</v>
      </c>
      <c r="F750">
        <v>1</v>
      </c>
      <c r="G750">
        <v>1</v>
      </c>
      <c r="H750">
        <v>3</v>
      </c>
      <c r="I750" t="s">
        <v>710</v>
      </c>
      <c r="J750" t="s">
        <v>711</v>
      </c>
      <c r="K750" t="s">
        <v>712</v>
      </c>
      <c r="L750">
        <v>1346</v>
      </c>
      <c r="N750">
        <v>1009</v>
      </c>
      <c r="O750" t="s">
        <v>191</v>
      </c>
      <c r="P750" t="s">
        <v>191</v>
      </c>
      <c r="Q750">
        <v>1</v>
      </c>
      <c r="X750">
        <v>1.5</v>
      </c>
      <c r="Y750">
        <v>9.0399999999999991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1.5</v>
      </c>
      <c r="AH750">
        <v>2</v>
      </c>
      <c r="AI750">
        <v>35802157</v>
      </c>
      <c r="AJ750">
        <v>760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>
      <c r="A751">
        <f>ROW(Source!A1069)</f>
        <v>1069</v>
      </c>
      <c r="B751">
        <v>35802158</v>
      </c>
      <c r="C751">
        <v>35802151</v>
      </c>
      <c r="D751">
        <v>29110838</v>
      </c>
      <c r="E751">
        <v>1</v>
      </c>
      <c r="F751">
        <v>1</v>
      </c>
      <c r="G751">
        <v>1</v>
      </c>
      <c r="H751">
        <v>3</v>
      </c>
      <c r="I751" t="s">
        <v>713</v>
      </c>
      <c r="J751" t="s">
        <v>714</v>
      </c>
      <c r="K751" t="s">
        <v>715</v>
      </c>
      <c r="L751">
        <v>1346</v>
      </c>
      <c r="N751">
        <v>1009</v>
      </c>
      <c r="O751" t="s">
        <v>191</v>
      </c>
      <c r="P751" t="s">
        <v>191</v>
      </c>
      <c r="Q751">
        <v>1</v>
      </c>
      <c r="X751">
        <v>0.42</v>
      </c>
      <c r="Y751">
        <v>30.5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0.42</v>
      </c>
      <c r="AH751">
        <v>2</v>
      </c>
      <c r="AI751">
        <v>35802158</v>
      </c>
      <c r="AJ751">
        <v>761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>
      <c r="A752">
        <f>ROW(Source!A1069)</f>
        <v>1069</v>
      </c>
      <c r="B752">
        <v>35802159</v>
      </c>
      <c r="C752">
        <v>35802151</v>
      </c>
      <c r="D752">
        <v>29149204</v>
      </c>
      <c r="E752">
        <v>1</v>
      </c>
      <c r="F752">
        <v>1</v>
      </c>
      <c r="G752">
        <v>1</v>
      </c>
      <c r="H752">
        <v>3</v>
      </c>
      <c r="I752" t="s">
        <v>716</v>
      </c>
      <c r="J752" t="s">
        <v>717</v>
      </c>
      <c r="K752" t="s">
        <v>718</v>
      </c>
      <c r="L752">
        <v>1348</v>
      </c>
      <c r="N752">
        <v>1009</v>
      </c>
      <c r="O752" t="s">
        <v>28</v>
      </c>
      <c r="P752" t="s">
        <v>28</v>
      </c>
      <c r="Q752">
        <v>1000</v>
      </c>
      <c r="X752">
        <v>3.15E-3</v>
      </c>
      <c r="Y752">
        <v>729.98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3.15E-3</v>
      </c>
      <c r="AH752">
        <v>2</v>
      </c>
      <c r="AI752">
        <v>35802159</v>
      </c>
      <c r="AJ752">
        <v>762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>
      <c r="A753">
        <f>ROW(Source!A1069)</f>
        <v>1069</v>
      </c>
      <c r="B753">
        <v>35802160</v>
      </c>
      <c r="C753">
        <v>35802151</v>
      </c>
      <c r="D753">
        <v>29170678</v>
      </c>
      <c r="E753">
        <v>1</v>
      </c>
      <c r="F753">
        <v>1</v>
      </c>
      <c r="G753">
        <v>1</v>
      </c>
      <c r="H753">
        <v>3</v>
      </c>
      <c r="I753" t="s">
        <v>719</v>
      </c>
      <c r="J753" t="s">
        <v>720</v>
      </c>
      <c r="K753" t="s">
        <v>721</v>
      </c>
      <c r="L753">
        <v>1354</v>
      </c>
      <c r="N753">
        <v>1010</v>
      </c>
      <c r="O753" t="s">
        <v>238</v>
      </c>
      <c r="P753" t="s">
        <v>238</v>
      </c>
      <c r="Q753">
        <v>1</v>
      </c>
      <c r="X753">
        <v>102</v>
      </c>
      <c r="Y753">
        <v>0.28000000000000003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102</v>
      </c>
      <c r="AH753">
        <v>2</v>
      </c>
      <c r="AI753">
        <v>35802160</v>
      </c>
      <c r="AJ753">
        <v>765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>
      <c r="A754">
        <f>ROW(Source!A1069)</f>
        <v>1069</v>
      </c>
      <c r="B754">
        <v>35802161</v>
      </c>
      <c r="C754">
        <v>35802151</v>
      </c>
      <c r="D754">
        <v>29171808</v>
      </c>
      <c r="E754">
        <v>1</v>
      </c>
      <c r="F754">
        <v>1</v>
      </c>
      <c r="G754">
        <v>1</v>
      </c>
      <c r="H754">
        <v>3</v>
      </c>
      <c r="I754" t="s">
        <v>722</v>
      </c>
      <c r="J754" t="s">
        <v>723</v>
      </c>
      <c r="K754" t="s">
        <v>724</v>
      </c>
      <c r="L754">
        <v>1374</v>
      </c>
      <c r="N754">
        <v>1013</v>
      </c>
      <c r="O754" t="s">
        <v>725</v>
      </c>
      <c r="P754" t="s">
        <v>725</v>
      </c>
      <c r="Q754">
        <v>1</v>
      </c>
      <c r="X754">
        <v>6.05</v>
      </c>
      <c r="Y754">
        <v>1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0</v>
      </c>
      <c r="AF754" t="s">
        <v>3</v>
      </c>
      <c r="AG754">
        <v>6.05</v>
      </c>
      <c r="AH754">
        <v>2</v>
      </c>
      <c r="AI754">
        <v>35802161</v>
      </c>
      <c r="AJ754">
        <v>766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>
        <f>ROW(Source!A1072)</f>
        <v>1072</v>
      </c>
      <c r="B755">
        <v>35802162</v>
      </c>
      <c r="C755">
        <v>35802152</v>
      </c>
      <c r="D755">
        <v>29364679</v>
      </c>
      <c r="E755">
        <v>1</v>
      </c>
      <c r="F755">
        <v>1</v>
      </c>
      <c r="G755">
        <v>1</v>
      </c>
      <c r="H755">
        <v>1</v>
      </c>
      <c r="I755" t="s">
        <v>705</v>
      </c>
      <c r="J755" t="s">
        <v>3</v>
      </c>
      <c r="K755" t="s">
        <v>706</v>
      </c>
      <c r="L755">
        <v>1369</v>
      </c>
      <c r="N755">
        <v>1013</v>
      </c>
      <c r="O755" t="s">
        <v>579</v>
      </c>
      <c r="P755" t="s">
        <v>579</v>
      </c>
      <c r="Q755">
        <v>1</v>
      </c>
      <c r="X755">
        <v>26.24</v>
      </c>
      <c r="Y755">
        <v>0</v>
      </c>
      <c r="Z755">
        <v>0</v>
      </c>
      <c r="AA755">
        <v>0</v>
      </c>
      <c r="AB755">
        <v>282.02999999999997</v>
      </c>
      <c r="AC755">
        <v>0</v>
      </c>
      <c r="AD755">
        <v>1</v>
      </c>
      <c r="AE755">
        <v>1</v>
      </c>
      <c r="AF755" t="s">
        <v>3</v>
      </c>
      <c r="AG755">
        <v>26.24</v>
      </c>
      <c r="AH755">
        <v>2</v>
      </c>
      <c r="AI755">
        <v>35802162</v>
      </c>
      <c r="AJ755">
        <v>767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>
        <f>ROW(Source!A1072)</f>
        <v>1072</v>
      </c>
      <c r="B756">
        <v>35802163</v>
      </c>
      <c r="C756">
        <v>35802152</v>
      </c>
      <c r="D756">
        <v>121548</v>
      </c>
      <c r="E756">
        <v>1</v>
      </c>
      <c r="F756">
        <v>1</v>
      </c>
      <c r="G756">
        <v>1</v>
      </c>
      <c r="H756">
        <v>1</v>
      </c>
      <c r="I756" t="s">
        <v>30</v>
      </c>
      <c r="J756" t="s">
        <v>3</v>
      </c>
      <c r="K756" t="s">
        <v>580</v>
      </c>
      <c r="L756">
        <v>608254</v>
      </c>
      <c r="N756">
        <v>1013</v>
      </c>
      <c r="O756" t="s">
        <v>581</v>
      </c>
      <c r="P756" t="s">
        <v>581</v>
      </c>
      <c r="Q756">
        <v>1</v>
      </c>
      <c r="X756">
        <v>0.03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2</v>
      </c>
      <c r="AF756" t="s">
        <v>3</v>
      </c>
      <c r="AG756">
        <v>0.03</v>
      </c>
      <c r="AH756">
        <v>2</v>
      </c>
      <c r="AI756">
        <v>35802163</v>
      </c>
      <c r="AJ756">
        <v>768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>
        <f>ROW(Source!A1072)</f>
        <v>1072</v>
      </c>
      <c r="B757">
        <v>35802164</v>
      </c>
      <c r="C757">
        <v>35802152</v>
      </c>
      <c r="D757">
        <v>29172362</v>
      </c>
      <c r="E757">
        <v>1</v>
      </c>
      <c r="F757">
        <v>1</v>
      </c>
      <c r="G757">
        <v>1</v>
      </c>
      <c r="H757">
        <v>2</v>
      </c>
      <c r="I757" t="s">
        <v>707</v>
      </c>
      <c r="J757" t="s">
        <v>708</v>
      </c>
      <c r="K757" t="s">
        <v>709</v>
      </c>
      <c r="L757">
        <v>1368</v>
      </c>
      <c r="N757">
        <v>1011</v>
      </c>
      <c r="O757" t="s">
        <v>585</v>
      </c>
      <c r="P757" t="s">
        <v>585</v>
      </c>
      <c r="Q757">
        <v>1</v>
      </c>
      <c r="X757">
        <v>0.03</v>
      </c>
      <c r="Y757">
        <v>0</v>
      </c>
      <c r="Z757">
        <v>134.65</v>
      </c>
      <c r="AA757">
        <v>13.5</v>
      </c>
      <c r="AB757">
        <v>0</v>
      </c>
      <c r="AC757">
        <v>0</v>
      </c>
      <c r="AD757">
        <v>1</v>
      </c>
      <c r="AE757">
        <v>0</v>
      </c>
      <c r="AF757" t="s">
        <v>3</v>
      </c>
      <c r="AG757">
        <v>0.03</v>
      </c>
      <c r="AH757">
        <v>2</v>
      </c>
      <c r="AI757">
        <v>35802164</v>
      </c>
      <c r="AJ757">
        <v>769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>
      <c r="A758">
        <f>ROW(Source!A1072)</f>
        <v>1072</v>
      </c>
      <c r="B758">
        <v>35802165</v>
      </c>
      <c r="C758">
        <v>35802152</v>
      </c>
      <c r="D758">
        <v>29174913</v>
      </c>
      <c r="E758">
        <v>1</v>
      </c>
      <c r="F758">
        <v>1</v>
      </c>
      <c r="G758">
        <v>1</v>
      </c>
      <c r="H758">
        <v>2</v>
      </c>
      <c r="I758" t="s">
        <v>606</v>
      </c>
      <c r="J758" t="s">
        <v>607</v>
      </c>
      <c r="K758" t="s">
        <v>608</v>
      </c>
      <c r="L758">
        <v>1368</v>
      </c>
      <c r="N758">
        <v>1011</v>
      </c>
      <c r="O758" t="s">
        <v>585</v>
      </c>
      <c r="P758" t="s">
        <v>585</v>
      </c>
      <c r="Q758">
        <v>1</v>
      </c>
      <c r="X758">
        <v>0.02</v>
      </c>
      <c r="Y758">
        <v>0</v>
      </c>
      <c r="Z758">
        <v>87.17</v>
      </c>
      <c r="AA758">
        <v>11.6</v>
      </c>
      <c r="AB758">
        <v>0</v>
      </c>
      <c r="AC758">
        <v>0</v>
      </c>
      <c r="AD758">
        <v>1</v>
      </c>
      <c r="AE758">
        <v>0</v>
      </c>
      <c r="AF758" t="s">
        <v>3</v>
      </c>
      <c r="AG758">
        <v>0.02</v>
      </c>
      <c r="AH758">
        <v>2</v>
      </c>
      <c r="AI758">
        <v>35802165</v>
      </c>
      <c r="AJ758">
        <v>770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>
      <c r="A759">
        <f>ROW(Source!A1072)</f>
        <v>1072</v>
      </c>
      <c r="B759">
        <v>35802166</v>
      </c>
      <c r="C759">
        <v>35802152</v>
      </c>
      <c r="D759">
        <v>29149204</v>
      </c>
      <c r="E759">
        <v>1</v>
      </c>
      <c r="F759">
        <v>1</v>
      </c>
      <c r="G759">
        <v>1</v>
      </c>
      <c r="H759">
        <v>3</v>
      </c>
      <c r="I759" t="s">
        <v>716</v>
      </c>
      <c r="J759" t="s">
        <v>717</v>
      </c>
      <c r="K759" t="s">
        <v>718</v>
      </c>
      <c r="L759">
        <v>1348</v>
      </c>
      <c r="N759">
        <v>1009</v>
      </c>
      <c r="O759" t="s">
        <v>28</v>
      </c>
      <c r="P759" t="s">
        <v>28</v>
      </c>
      <c r="Q759">
        <v>1000</v>
      </c>
      <c r="X759">
        <v>3.15E-3</v>
      </c>
      <c r="Y759">
        <v>729.98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0</v>
      </c>
      <c r="AF759" t="s">
        <v>3</v>
      </c>
      <c r="AG759">
        <v>3.15E-3</v>
      </c>
      <c r="AH759">
        <v>2</v>
      </c>
      <c r="AI759">
        <v>35802166</v>
      </c>
      <c r="AJ759">
        <v>771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>
      <c r="A760">
        <f>ROW(Source!A1072)</f>
        <v>1072</v>
      </c>
      <c r="B760">
        <v>35802167</v>
      </c>
      <c r="C760">
        <v>35802152</v>
      </c>
      <c r="D760">
        <v>29170678</v>
      </c>
      <c r="E760">
        <v>1</v>
      </c>
      <c r="F760">
        <v>1</v>
      </c>
      <c r="G760">
        <v>1</v>
      </c>
      <c r="H760">
        <v>3</v>
      </c>
      <c r="I760" t="s">
        <v>719</v>
      </c>
      <c r="J760" t="s">
        <v>720</v>
      </c>
      <c r="K760" t="s">
        <v>721</v>
      </c>
      <c r="L760">
        <v>1354</v>
      </c>
      <c r="N760">
        <v>1010</v>
      </c>
      <c r="O760" t="s">
        <v>238</v>
      </c>
      <c r="P760" t="s">
        <v>238</v>
      </c>
      <c r="Q760">
        <v>1</v>
      </c>
      <c r="X760">
        <v>102</v>
      </c>
      <c r="Y760">
        <v>0.28000000000000003</v>
      </c>
      <c r="Z760">
        <v>0</v>
      </c>
      <c r="AA760">
        <v>0</v>
      </c>
      <c r="AB760">
        <v>0</v>
      </c>
      <c r="AC760">
        <v>0</v>
      </c>
      <c r="AD760">
        <v>1</v>
      </c>
      <c r="AE760">
        <v>0</v>
      </c>
      <c r="AF760" t="s">
        <v>3</v>
      </c>
      <c r="AG760">
        <v>102</v>
      </c>
      <c r="AH760">
        <v>2</v>
      </c>
      <c r="AI760">
        <v>35802167</v>
      </c>
      <c r="AJ760">
        <v>773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>
      <c r="A761">
        <f>ROW(Source!A1072)</f>
        <v>1072</v>
      </c>
      <c r="B761">
        <v>35802168</v>
      </c>
      <c r="C761">
        <v>35802152</v>
      </c>
      <c r="D761">
        <v>29171808</v>
      </c>
      <c r="E761">
        <v>1</v>
      </c>
      <c r="F761">
        <v>1</v>
      </c>
      <c r="G761">
        <v>1</v>
      </c>
      <c r="H761">
        <v>3</v>
      </c>
      <c r="I761" t="s">
        <v>722</v>
      </c>
      <c r="J761" t="s">
        <v>723</v>
      </c>
      <c r="K761" t="s">
        <v>724</v>
      </c>
      <c r="L761">
        <v>1374</v>
      </c>
      <c r="N761">
        <v>1013</v>
      </c>
      <c r="O761" t="s">
        <v>725</v>
      </c>
      <c r="P761" t="s">
        <v>725</v>
      </c>
      <c r="Q761">
        <v>1</v>
      </c>
      <c r="X761">
        <v>5.21</v>
      </c>
      <c r="Y761">
        <v>1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0</v>
      </c>
      <c r="AF761" t="s">
        <v>3</v>
      </c>
      <c r="AG761">
        <v>5.21</v>
      </c>
      <c r="AH761">
        <v>2</v>
      </c>
      <c r="AI761">
        <v>35802168</v>
      </c>
      <c r="AJ761">
        <v>775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>
      <c r="A762">
        <f>ROW(Source!A1075)</f>
        <v>1075</v>
      </c>
      <c r="B762">
        <v>36324972</v>
      </c>
      <c r="C762">
        <v>36324971</v>
      </c>
      <c r="D762">
        <v>18413230</v>
      </c>
      <c r="E762">
        <v>1</v>
      </c>
      <c r="F762">
        <v>1</v>
      </c>
      <c r="G762">
        <v>1</v>
      </c>
      <c r="H762">
        <v>1</v>
      </c>
      <c r="I762" t="s">
        <v>615</v>
      </c>
      <c r="J762" t="s">
        <v>3</v>
      </c>
      <c r="K762" t="s">
        <v>616</v>
      </c>
      <c r="L762">
        <v>1369</v>
      </c>
      <c r="N762">
        <v>1013</v>
      </c>
      <c r="O762" t="s">
        <v>579</v>
      </c>
      <c r="P762" t="s">
        <v>579</v>
      </c>
      <c r="Q762">
        <v>1</v>
      </c>
      <c r="X762">
        <v>89.53</v>
      </c>
      <c r="Y762">
        <v>0</v>
      </c>
      <c r="Z762">
        <v>0</v>
      </c>
      <c r="AA762">
        <v>0</v>
      </c>
      <c r="AB762">
        <v>260.99</v>
      </c>
      <c r="AC762">
        <v>0</v>
      </c>
      <c r="AD762">
        <v>1</v>
      </c>
      <c r="AE762">
        <v>1</v>
      </c>
      <c r="AF762" t="s">
        <v>168</v>
      </c>
      <c r="AG762">
        <v>102.95949999999999</v>
      </c>
      <c r="AH762">
        <v>2</v>
      </c>
      <c r="AI762">
        <v>36324972</v>
      </c>
      <c r="AJ762">
        <v>776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>
      <c r="A763">
        <f>ROW(Source!A1075)</f>
        <v>1075</v>
      </c>
      <c r="B763">
        <v>36324973</v>
      </c>
      <c r="C763">
        <v>36324971</v>
      </c>
      <c r="D763">
        <v>121548</v>
      </c>
      <c r="E763">
        <v>1</v>
      </c>
      <c r="F763">
        <v>1</v>
      </c>
      <c r="G763">
        <v>1</v>
      </c>
      <c r="H763">
        <v>1</v>
      </c>
      <c r="I763" t="s">
        <v>30</v>
      </c>
      <c r="J763" t="s">
        <v>3</v>
      </c>
      <c r="K763" t="s">
        <v>580</v>
      </c>
      <c r="L763">
        <v>608254</v>
      </c>
      <c r="N763">
        <v>1013</v>
      </c>
      <c r="O763" t="s">
        <v>581</v>
      </c>
      <c r="P763" t="s">
        <v>581</v>
      </c>
      <c r="Q763">
        <v>1</v>
      </c>
      <c r="X763">
        <v>9.69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1</v>
      </c>
      <c r="AE763">
        <v>2</v>
      </c>
      <c r="AF763" t="s">
        <v>167</v>
      </c>
      <c r="AG763">
        <v>12.112499999999999</v>
      </c>
      <c r="AH763">
        <v>2</v>
      </c>
      <c r="AI763">
        <v>36324973</v>
      </c>
      <c r="AJ763">
        <v>777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>
      <c r="A764">
        <f>ROW(Source!A1075)</f>
        <v>1075</v>
      </c>
      <c r="B764">
        <v>36324974</v>
      </c>
      <c r="C764">
        <v>36324971</v>
      </c>
      <c r="D764">
        <v>29172268</v>
      </c>
      <c r="E764">
        <v>1</v>
      </c>
      <c r="F764">
        <v>1</v>
      </c>
      <c r="G764">
        <v>1</v>
      </c>
      <c r="H764">
        <v>2</v>
      </c>
      <c r="I764" t="s">
        <v>726</v>
      </c>
      <c r="J764" t="s">
        <v>727</v>
      </c>
      <c r="K764" t="s">
        <v>728</v>
      </c>
      <c r="L764">
        <v>1368</v>
      </c>
      <c r="N764">
        <v>1011</v>
      </c>
      <c r="O764" t="s">
        <v>585</v>
      </c>
      <c r="P764" t="s">
        <v>585</v>
      </c>
      <c r="Q764">
        <v>1</v>
      </c>
      <c r="X764">
        <v>9.69</v>
      </c>
      <c r="Y764">
        <v>0</v>
      </c>
      <c r="Z764">
        <v>86.4</v>
      </c>
      <c r="AA764">
        <v>13.5</v>
      </c>
      <c r="AB764">
        <v>0</v>
      </c>
      <c r="AC764">
        <v>0</v>
      </c>
      <c r="AD764">
        <v>1</v>
      </c>
      <c r="AE764">
        <v>0</v>
      </c>
      <c r="AF764" t="s">
        <v>167</v>
      </c>
      <c r="AG764">
        <v>12.112499999999999</v>
      </c>
      <c r="AH764">
        <v>2</v>
      </c>
      <c r="AI764">
        <v>36324974</v>
      </c>
      <c r="AJ764">
        <v>778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>
      <c r="A765">
        <f>ROW(Source!A1075)</f>
        <v>1075</v>
      </c>
      <c r="B765">
        <v>36324975</v>
      </c>
      <c r="C765">
        <v>36324971</v>
      </c>
      <c r="D765">
        <v>29174913</v>
      </c>
      <c r="E765">
        <v>1</v>
      </c>
      <c r="F765">
        <v>1</v>
      </c>
      <c r="G765">
        <v>1</v>
      </c>
      <c r="H765">
        <v>2</v>
      </c>
      <c r="I765" t="s">
        <v>606</v>
      </c>
      <c r="J765" t="s">
        <v>729</v>
      </c>
      <c r="K765" t="s">
        <v>608</v>
      </c>
      <c r="L765">
        <v>1368</v>
      </c>
      <c r="N765">
        <v>1011</v>
      </c>
      <c r="O765" t="s">
        <v>585</v>
      </c>
      <c r="P765" t="s">
        <v>585</v>
      </c>
      <c r="Q765">
        <v>1</v>
      </c>
      <c r="X765">
        <v>1.99</v>
      </c>
      <c r="Y765">
        <v>0</v>
      </c>
      <c r="Z765">
        <v>87.17</v>
      </c>
      <c r="AA765">
        <v>11.6</v>
      </c>
      <c r="AB765">
        <v>0</v>
      </c>
      <c r="AC765">
        <v>0</v>
      </c>
      <c r="AD765">
        <v>1</v>
      </c>
      <c r="AE765">
        <v>0</v>
      </c>
      <c r="AF765" t="s">
        <v>167</v>
      </c>
      <c r="AG765">
        <v>2.4874999999999998</v>
      </c>
      <c r="AH765">
        <v>2</v>
      </c>
      <c r="AI765">
        <v>36324975</v>
      </c>
      <c r="AJ765">
        <v>779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>
      <c r="A766">
        <f>ROW(Source!A1075)</f>
        <v>1075</v>
      </c>
      <c r="B766">
        <v>36324976</v>
      </c>
      <c r="C766">
        <v>36324971</v>
      </c>
      <c r="D766">
        <v>29112547</v>
      </c>
      <c r="E766">
        <v>1</v>
      </c>
      <c r="F766">
        <v>1</v>
      </c>
      <c r="G766">
        <v>1</v>
      </c>
      <c r="H766">
        <v>3</v>
      </c>
      <c r="I766" t="s">
        <v>730</v>
      </c>
      <c r="J766" t="s">
        <v>731</v>
      </c>
      <c r="K766" t="s">
        <v>732</v>
      </c>
      <c r="L766">
        <v>1346</v>
      </c>
      <c r="N766">
        <v>1009</v>
      </c>
      <c r="O766" t="s">
        <v>191</v>
      </c>
      <c r="P766" t="s">
        <v>191</v>
      </c>
      <c r="Q766">
        <v>1</v>
      </c>
      <c r="X766">
        <v>37.5</v>
      </c>
      <c r="Y766">
        <v>10.26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37.5</v>
      </c>
      <c r="AH766">
        <v>2</v>
      </c>
      <c r="AI766">
        <v>36324976</v>
      </c>
      <c r="AJ766">
        <v>781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>
      <c r="A767">
        <f>ROW(Source!A1075)</f>
        <v>1075</v>
      </c>
      <c r="B767">
        <v>36324977</v>
      </c>
      <c r="C767">
        <v>36324971</v>
      </c>
      <c r="D767">
        <v>29114332</v>
      </c>
      <c r="E767">
        <v>1</v>
      </c>
      <c r="F767">
        <v>1</v>
      </c>
      <c r="G767">
        <v>1</v>
      </c>
      <c r="H767">
        <v>3</v>
      </c>
      <c r="I767" t="s">
        <v>635</v>
      </c>
      <c r="J767" t="s">
        <v>733</v>
      </c>
      <c r="K767" t="s">
        <v>637</v>
      </c>
      <c r="L767">
        <v>1348</v>
      </c>
      <c r="N767">
        <v>1009</v>
      </c>
      <c r="O767" t="s">
        <v>28</v>
      </c>
      <c r="P767" t="s">
        <v>28</v>
      </c>
      <c r="Q767">
        <v>1000</v>
      </c>
      <c r="X767">
        <v>4.13E-3</v>
      </c>
      <c r="Y767">
        <v>11978</v>
      </c>
      <c r="Z767">
        <v>0</v>
      </c>
      <c r="AA767">
        <v>0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4.13E-3</v>
      </c>
      <c r="AH767">
        <v>2</v>
      </c>
      <c r="AI767">
        <v>36324977</v>
      </c>
      <c r="AJ767">
        <v>782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>
      <c r="A768">
        <f>ROW(Source!A1075)</f>
        <v>1075</v>
      </c>
      <c r="B768">
        <v>36324978</v>
      </c>
      <c r="C768">
        <v>36324971</v>
      </c>
      <c r="D768">
        <v>29107989</v>
      </c>
      <c r="E768">
        <v>1</v>
      </c>
      <c r="F768">
        <v>1</v>
      </c>
      <c r="G768">
        <v>1</v>
      </c>
      <c r="H768">
        <v>3</v>
      </c>
      <c r="I768" t="s">
        <v>734</v>
      </c>
      <c r="J768" t="s">
        <v>735</v>
      </c>
      <c r="K768" t="s">
        <v>736</v>
      </c>
      <c r="L768">
        <v>1296</v>
      </c>
      <c r="N768">
        <v>1002</v>
      </c>
      <c r="O768" t="s">
        <v>737</v>
      </c>
      <c r="P768" t="s">
        <v>737</v>
      </c>
      <c r="Q768">
        <v>1</v>
      </c>
      <c r="X768">
        <v>32.4</v>
      </c>
      <c r="Y768">
        <v>47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0</v>
      </c>
      <c r="AF768" t="s">
        <v>3</v>
      </c>
      <c r="AG768">
        <v>32.4</v>
      </c>
      <c r="AH768">
        <v>2</v>
      </c>
      <c r="AI768">
        <v>36324978</v>
      </c>
      <c r="AJ768">
        <v>783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>
        <f>ROW(Source!A1075)</f>
        <v>1075</v>
      </c>
      <c r="B769">
        <v>36324979</v>
      </c>
      <c r="C769">
        <v>36324971</v>
      </c>
      <c r="D769">
        <v>29114830</v>
      </c>
      <c r="E769">
        <v>1</v>
      </c>
      <c r="F769">
        <v>1</v>
      </c>
      <c r="G769">
        <v>1</v>
      </c>
      <c r="H769">
        <v>3</v>
      </c>
      <c r="I769" t="s">
        <v>922</v>
      </c>
      <c r="J769" t="s">
        <v>923</v>
      </c>
      <c r="K769" t="s">
        <v>924</v>
      </c>
      <c r="L769">
        <v>1035</v>
      </c>
      <c r="N769">
        <v>1013</v>
      </c>
      <c r="O769" t="s">
        <v>257</v>
      </c>
      <c r="P769" t="s">
        <v>257</v>
      </c>
      <c r="Q769">
        <v>1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</v>
      </c>
      <c r="AD769">
        <v>0</v>
      </c>
      <c r="AE769">
        <v>0</v>
      </c>
      <c r="AF769" t="s">
        <v>3</v>
      </c>
      <c r="AG769">
        <v>0</v>
      </c>
      <c r="AH769">
        <v>3</v>
      </c>
      <c r="AI769">
        <v>-1</v>
      </c>
      <c r="AJ769" t="s">
        <v>3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>
      <c r="A770">
        <f>ROW(Source!A1075)</f>
        <v>1075</v>
      </c>
      <c r="B770">
        <v>36324980</v>
      </c>
      <c r="C770">
        <v>36324971</v>
      </c>
      <c r="D770">
        <v>29115642</v>
      </c>
      <c r="E770">
        <v>1</v>
      </c>
      <c r="F770">
        <v>1</v>
      </c>
      <c r="G770">
        <v>1</v>
      </c>
      <c r="H770">
        <v>3</v>
      </c>
      <c r="I770" t="s">
        <v>738</v>
      </c>
      <c r="J770" t="s">
        <v>739</v>
      </c>
      <c r="K770" t="s">
        <v>740</v>
      </c>
      <c r="L770">
        <v>1339</v>
      </c>
      <c r="N770">
        <v>1007</v>
      </c>
      <c r="O770" t="s">
        <v>591</v>
      </c>
      <c r="P770" t="s">
        <v>591</v>
      </c>
      <c r="Q770">
        <v>1</v>
      </c>
      <c r="X770">
        <v>0.08</v>
      </c>
      <c r="Y770">
        <v>1100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0</v>
      </c>
      <c r="AF770" t="s">
        <v>3</v>
      </c>
      <c r="AG770">
        <v>0.08</v>
      </c>
      <c r="AH770">
        <v>2</v>
      </c>
      <c r="AI770">
        <v>36324980</v>
      </c>
      <c r="AJ770">
        <v>784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>
        <f>ROW(Source!A1075)</f>
        <v>1075</v>
      </c>
      <c r="B771">
        <v>36324981</v>
      </c>
      <c r="C771">
        <v>36324971</v>
      </c>
      <c r="D771">
        <v>29130561</v>
      </c>
      <c r="E771">
        <v>1</v>
      </c>
      <c r="F771">
        <v>1</v>
      </c>
      <c r="G771">
        <v>1</v>
      </c>
      <c r="H771">
        <v>3</v>
      </c>
      <c r="I771" t="s">
        <v>264</v>
      </c>
      <c r="J771" t="s">
        <v>266</v>
      </c>
      <c r="K771" t="s">
        <v>265</v>
      </c>
      <c r="L771">
        <v>1327</v>
      </c>
      <c r="N771">
        <v>1005</v>
      </c>
      <c r="O771" t="s">
        <v>184</v>
      </c>
      <c r="P771" t="s">
        <v>184</v>
      </c>
      <c r="Q771">
        <v>1</v>
      </c>
      <c r="X771">
        <v>100</v>
      </c>
      <c r="Y771">
        <v>207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0</v>
      </c>
      <c r="AF771" t="s">
        <v>3</v>
      </c>
      <c r="AG771">
        <v>100</v>
      </c>
      <c r="AH771">
        <v>2</v>
      </c>
      <c r="AI771">
        <v>36324981</v>
      </c>
      <c r="AJ771">
        <v>785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>
        <f>ROW(Source!A1075)</f>
        <v>1075</v>
      </c>
      <c r="B772">
        <v>36324982</v>
      </c>
      <c r="C772">
        <v>36324971</v>
      </c>
      <c r="D772">
        <v>29145217</v>
      </c>
      <c r="E772">
        <v>1</v>
      </c>
      <c r="F772">
        <v>1</v>
      </c>
      <c r="G772">
        <v>1</v>
      </c>
      <c r="H772">
        <v>3</v>
      </c>
      <c r="I772" t="s">
        <v>741</v>
      </c>
      <c r="J772" t="s">
        <v>742</v>
      </c>
      <c r="K772" t="s">
        <v>743</v>
      </c>
      <c r="L772">
        <v>1339</v>
      </c>
      <c r="N772">
        <v>1007</v>
      </c>
      <c r="O772" t="s">
        <v>591</v>
      </c>
      <c r="P772" t="s">
        <v>591</v>
      </c>
      <c r="Q772">
        <v>1</v>
      </c>
      <c r="X772">
        <v>0.105</v>
      </c>
      <c r="Y772">
        <v>458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0.105</v>
      </c>
      <c r="AH772">
        <v>2</v>
      </c>
      <c r="AI772">
        <v>36324982</v>
      </c>
      <c r="AJ772">
        <v>787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>
        <f>ROW(Source!A1079)</f>
        <v>1079</v>
      </c>
      <c r="B773">
        <v>36144673</v>
      </c>
      <c r="C773">
        <v>36144672</v>
      </c>
      <c r="D773">
        <v>18410280</v>
      </c>
      <c r="E773">
        <v>1</v>
      </c>
      <c r="F773">
        <v>1</v>
      </c>
      <c r="G773">
        <v>1</v>
      </c>
      <c r="H773">
        <v>1</v>
      </c>
      <c r="I773" t="s">
        <v>744</v>
      </c>
      <c r="J773" t="s">
        <v>3</v>
      </c>
      <c r="K773" t="s">
        <v>745</v>
      </c>
      <c r="L773">
        <v>1369</v>
      </c>
      <c r="N773">
        <v>1013</v>
      </c>
      <c r="O773" t="s">
        <v>579</v>
      </c>
      <c r="P773" t="s">
        <v>579</v>
      </c>
      <c r="Q773">
        <v>1</v>
      </c>
      <c r="X773">
        <v>11.99</v>
      </c>
      <c r="Y773">
        <v>0</v>
      </c>
      <c r="Z773">
        <v>0</v>
      </c>
      <c r="AA773">
        <v>0</v>
      </c>
      <c r="AB773">
        <v>270.37</v>
      </c>
      <c r="AC773">
        <v>0</v>
      </c>
      <c r="AD773">
        <v>1</v>
      </c>
      <c r="AE773">
        <v>1</v>
      </c>
      <c r="AF773" t="s">
        <v>168</v>
      </c>
      <c r="AG773">
        <v>13.788499999999999</v>
      </c>
      <c r="AH773">
        <v>2</v>
      </c>
      <c r="AI773">
        <v>36144673</v>
      </c>
      <c r="AJ773">
        <v>788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>
      <c r="A774">
        <f>ROW(Source!A1079)</f>
        <v>1079</v>
      </c>
      <c r="B774">
        <v>36144674</v>
      </c>
      <c r="C774">
        <v>36144672</v>
      </c>
      <c r="D774">
        <v>121548</v>
      </c>
      <c r="E774">
        <v>1</v>
      </c>
      <c r="F774">
        <v>1</v>
      </c>
      <c r="G774">
        <v>1</v>
      </c>
      <c r="H774">
        <v>1</v>
      </c>
      <c r="I774" t="s">
        <v>30</v>
      </c>
      <c r="J774" t="s">
        <v>3</v>
      </c>
      <c r="K774" t="s">
        <v>580</v>
      </c>
      <c r="L774">
        <v>608254</v>
      </c>
      <c r="N774">
        <v>1013</v>
      </c>
      <c r="O774" t="s">
        <v>581</v>
      </c>
      <c r="P774" t="s">
        <v>581</v>
      </c>
      <c r="Q774">
        <v>1</v>
      </c>
      <c r="X774">
        <v>0.01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2</v>
      </c>
      <c r="AF774" t="s">
        <v>167</v>
      </c>
      <c r="AG774">
        <v>1.2500000000000001E-2</v>
      </c>
      <c r="AH774">
        <v>2</v>
      </c>
      <c r="AI774">
        <v>36144674</v>
      </c>
      <c r="AJ774">
        <v>789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>
        <f>ROW(Source!A1079)</f>
        <v>1079</v>
      </c>
      <c r="B775">
        <v>36144675</v>
      </c>
      <c r="C775">
        <v>36144672</v>
      </c>
      <c r="D775">
        <v>29172556</v>
      </c>
      <c r="E775">
        <v>1</v>
      </c>
      <c r="F775">
        <v>1</v>
      </c>
      <c r="G775">
        <v>1</v>
      </c>
      <c r="H775">
        <v>2</v>
      </c>
      <c r="I775" t="s">
        <v>582</v>
      </c>
      <c r="J775" t="s">
        <v>583</v>
      </c>
      <c r="K775" t="s">
        <v>584</v>
      </c>
      <c r="L775">
        <v>1368</v>
      </c>
      <c r="N775">
        <v>1011</v>
      </c>
      <c r="O775" t="s">
        <v>585</v>
      </c>
      <c r="P775" t="s">
        <v>585</v>
      </c>
      <c r="Q775">
        <v>1</v>
      </c>
      <c r="X775">
        <v>0.01</v>
      </c>
      <c r="Y775">
        <v>0</v>
      </c>
      <c r="Z775">
        <v>31.26</v>
      </c>
      <c r="AA775">
        <v>13.5</v>
      </c>
      <c r="AB775">
        <v>0</v>
      </c>
      <c r="AC775">
        <v>0</v>
      </c>
      <c r="AD775">
        <v>1</v>
      </c>
      <c r="AE775">
        <v>0</v>
      </c>
      <c r="AF775" t="s">
        <v>167</v>
      </c>
      <c r="AG775">
        <v>1.2500000000000001E-2</v>
      </c>
      <c r="AH775">
        <v>2</v>
      </c>
      <c r="AI775">
        <v>36144675</v>
      </c>
      <c r="AJ775">
        <v>790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>
        <f>ROW(Source!A1079)</f>
        <v>1079</v>
      </c>
      <c r="B776">
        <v>36144676</v>
      </c>
      <c r="C776">
        <v>36144672</v>
      </c>
      <c r="D776">
        <v>29174913</v>
      </c>
      <c r="E776">
        <v>1</v>
      </c>
      <c r="F776">
        <v>1</v>
      </c>
      <c r="G776">
        <v>1</v>
      </c>
      <c r="H776">
        <v>2</v>
      </c>
      <c r="I776" t="s">
        <v>606</v>
      </c>
      <c r="J776" t="s">
        <v>607</v>
      </c>
      <c r="K776" t="s">
        <v>608</v>
      </c>
      <c r="L776">
        <v>1368</v>
      </c>
      <c r="N776">
        <v>1011</v>
      </c>
      <c r="O776" t="s">
        <v>585</v>
      </c>
      <c r="P776" t="s">
        <v>585</v>
      </c>
      <c r="Q776">
        <v>1</v>
      </c>
      <c r="X776">
        <v>0.03</v>
      </c>
      <c r="Y776">
        <v>0</v>
      </c>
      <c r="Z776">
        <v>87.17</v>
      </c>
      <c r="AA776">
        <v>11.6</v>
      </c>
      <c r="AB776">
        <v>0</v>
      </c>
      <c r="AC776">
        <v>0</v>
      </c>
      <c r="AD776">
        <v>1</v>
      </c>
      <c r="AE776">
        <v>0</v>
      </c>
      <c r="AF776" t="s">
        <v>167</v>
      </c>
      <c r="AG776">
        <v>3.7499999999999999E-2</v>
      </c>
      <c r="AH776">
        <v>2</v>
      </c>
      <c r="AI776">
        <v>36144676</v>
      </c>
      <c r="AJ776">
        <v>791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>
      <c r="A777">
        <f>ROW(Source!A1079)</f>
        <v>1079</v>
      </c>
      <c r="B777">
        <v>36144677</v>
      </c>
      <c r="C777">
        <v>36144672</v>
      </c>
      <c r="D777">
        <v>29107779</v>
      </c>
      <c r="E777">
        <v>1</v>
      </c>
      <c r="F777">
        <v>1</v>
      </c>
      <c r="G777">
        <v>1</v>
      </c>
      <c r="H777">
        <v>3</v>
      </c>
      <c r="I777" t="s">
        <v>746</v>
      </c>
      <c r="J777" t="s">
        <v>747</v>
      </c>
      <c r="K777" t="s">
        <v>748</v>
      </c>
      <c r="L777">
        <v>1327</v>
      </c>
      <c r="N777">
        <v>1005</v>
      </c>
      <c r="O777" t="s">
        <v>184</v>
      </c>
      <c r="P777" t="s">
        <v>184</v>
      </c>
      <c r="Q777">
        <v>1</v>
      </c>
      <c r="X777">
        <v>4.4000000000000004</v>
      </c>
      <c r="Y777">
        <v>72.31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4.4000000000000004</v>
      </c>
      <c r="AH777">
        <v>2</v>
      </c>
      <c r="AI777">
        <v>36144677</v>
      </c>
      <c r="AJ777">
        <v>792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>
        <f>ROW(Source!A1079)</f>
        <v>1079</v>
      </c>
      <c r="B778">
        <v>36144678</v>
      </c>
      <c r="C778">
        <v>36144672</v>
      </c>
      <c r="D778">
        <v>29109795</v>
      </c>
      <c r="E778">
        <v>1</v>
      </c>
      <c r="F778">
        <v>1</v>
      </c>
      <c r="G778">
        <v>1</v>
      </c>
      <c r="H778">
        <v>3</v>
      </c>
      <c r="I778" t="s">
        <v>749</v>
      </c>
      <c r="J778" t="s">
        <v>750</v>
      </c>
      <c r="K778" t="s">
        <v>751</v>
      </c>
      <c r="L778">
        <v>1348</v>
      </c>
      <c r="N778">
        <v>1009</v>
      </c>
      <c r="O778" t="s">
        <v>28</v>
      </c>
      <c r="P778" t="s">
        <v>28</v>
      </c>
      <c r="Q778">
        <v>1000</v>
      </c>
      <c r="X778">
        <v>2.9000000000000001E-2</v>
      </c>
      <c r="Y778">
        <v>2898.5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3</v>
      </c>
      <c r="AG778">
        <v>2.9000000000000001E-2</v>
      </c>
      <c r="AH778">
        <v>2</v>
      </c>
      <c r="AI778">
        <v>36144678</v>
      </c>
      <c r="AJ778">
        <v>793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>
      <c r="A779">
        <f>ROW(Source!A1079)</f>
        <v>1079</v>
      </c>
      <c r="B779">
        <v>36144679</v>
      </c>
      <c r="C779">
        <v>36144672</v>
      </c>
      <c r="D779">
        <v>29107800</v>
      </c>
      <c r="E779">
        <v>1</v>
      </c>
      <c r="F779">
        <v>1</v>
      </c>
      <c r="G779">
        <v>1</v>
      </c>
      <c r="H779">
        <v>3</v>
      </c>
      <c r="I779" t="s">
        <v>620</v>
      </c>
      <c r="J779" t="s">
        <v>621</v>
      </c>
      <c r="K779" t="s">
        <v>622</v>
      </c>
      <c r="L779">
        <v>1346</v>
      </c>
      <c r="N779">
        <v>1009</v>
      </c>
      <c r="O779" t="s">
        <v>191</v>
      </c>
      <c r="P779" t="s">
        <v>191</v>
      </c>
      <c r="Q779">
        <v>1</v>
      </c>
      <c r="X779">
        <v>0.15</v>
      </c>
      <c r="Y779">
        <v>1.81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0.15</v>
      </c>
      <c r="AH779">
        <v>2</v>
      </c>
      <c r="AI779">
        <v>36144679</v>
      </c>
      <c r="AJ779">
        <v>794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>
      <c r="A780">
        <f>ROW(Source!A1080)</f>
        <v>1080</v>
      </c>
      <c r="B780">
        <v>36314873</v>
      </c>
      <c r="C780">
        <v>33621775</v>
      </c>
      <c r="D780">
        <v>18406785</v>
      </c>
      <c r="E780">
        <v>1</v>
      </c>
      <c r="F780">
        <v>1</v>
      </c>
      <c r="G780">
        <v>1</v>
      </c>
      <c r="H780">
        <v>1</v>
      </c>
      <c r="I780" t="s">
        <v>586</v>
      </c>
      <c r="J780" t="s">
        <v>3</v>
      </c>
      <c r="K780" t="s">
        <v>587</v>
      </c>
      <c r="L780">
        <v>1369</v>
      </c>
      <c r="N780">
        <v>1013</v>
      </c>
      <c r="O780" t="s">
        <v>579</v>
      </c>
      <c r="P780" t="s">
        <v>579</v>
      </c>
      <c r="Q780">
        <v>1</v>
      </c>
      <c r="X780">
        <v>32.729999999999997</v>
      </c>
      <c r="Y780">
        <v>0</v>
      </c>
      <c r="Z780">
        <v>0</v>
      </c>
      <c r="AA780">
        <v>0</v>
      </c>
      <c r="AB780">
        <v>251.89</v>
      </c>
      <c r="AC780">
        <v>0</v>
      </c>
      <c r="AD780">
        <v>1</v>
      </c>
      <c r="AE780">
        <v>1</v>
      </c>
      <c r="AF780" t="s">
        <v>168</v>
      </c>
      <c r="AG780">
        <v>37.639499999999991</v>
      </c>
      <c r="AH780">
        <v>2</v>
      </c>
      <c r="AI780">
        <v>36314873</v>
      </c>
      <c r="AJ780">
        <v>795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>
      <c r="A781">
        <f>ROW(Source!A1080)</f>
        <v>1080</v>
      </c>
      <c r="B781">
        <v>36314874</v>
      </c>
      <c r="C781">
        <v>33621775</v>
      </c>
      <c r="D781">
        <v>121548</v>
      </c>
      <c r="E781">
        <v>1</v>
      </c>
      <c r="F781">
        <v>1</v>
      </c>
      <c r="G781">
        <v>1</v>
      </c>
      <c r="H781">
        <v>1</v>
      </c>
      <c r="I781" t="s">
        <v>30</v>
      </c>
      <c r="J781" t="s">
        <v>3</v>
      </c>
      <c r="K781" t="s">
        <v>580</v>
      </c>
      <c r="L781">
        <v>608254</v>
      </c>
      <c r="N781">
        <v>1013</v>
      </c>
      <c r="O781" t="s">
        <v>581</v>
      </c>
      <c r="P781" t="s">
        <v>581</v>
      </c>
      <c r="Q781">
        <v>1</v>
      </c>
      <c r="X781">
        <v>0.01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2</v>
      </c>
      <c r="AF781" t="s">
        <v>167</v>
      </c>
      <c r="AG781">
        <v>1.2500000000000001E-2</v>
      </c>
      <c r="AH781">
        <v>2</v>
      </c>
      <c r="AI781">
        <v>36314874</v>
      </c>
      <c r="AJ781">
        <v>796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>
        <f>ROW(Source!A1080)</f>
        <v>1080</v>
      </c>
      <c r="B782">
        <v>36314875</v>
      </c>
      <c r="C782">
        <v>33621775</v>
      </c>
      <c r="D782">
        <v>29172554</v>
      </c>
      <c r="E782">
        <v>1</v>
      </c>
      <c r="F782">
        <v>1</v>
      </c>
      <c r="G782">
        <v>1</v>
      </c>
      <c r="H782">
        <v>2</v>
      </c>
      <c r="I782" t="s">
        <v>752</v>
      </c>
      <c r="J782" t="s">
        <v>753</v>
      </c>
      <c r="K782" t="s">
        <v>754</v>
      </c>
      <c r="L782">
        <v>1368</v>
      </c>
      <c r="N782">
        <v>1011</v>
      </c>
      <c r="O782" t="s">
        <v>585</v>
      </c>
      <c r="P782" t="s">
        <v>585</v>
      </c>
      <c r="Q782">
        <v>1</v>
      </c>
      <c r="X782">
        <v>0.01</v>
      </c>
      <c r="Y782">
        <v>0</v>
      </c>
      <c r="Z782">
        <v>27.66</v>
      </c>
      <c r="AA782">
        <v>11.6</v>
      </c>
      <c r="AB782">
        <v>0</v>
      </c>
      <c r="AC782">
        <v>0</v>
      </c>
      <c r="AD782">
        <v>1</v>
      </c>
      <c r="AE782">
        <v>0</v>
      </c>
      <c r="AF782" t="s">
        <v>167</v>
      </c>
      <c r="AG782">
        <v>1.2500000000000001E-2</v>
      </c>
      <c r="AH782">
        <v>2</v>
      </c>
      <c r="AI782">
        <v>36314875</v>
      </c>
      <c r="AJ782">
        <v>797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>
      <c r="A783">
        <f>ROW(Source!A1080)</f>
        <v>1080</v>
      </c>
      <c r="B783">
        <v>36314876</v>
      </c>
      <c r="C783">
        <v>33621775</v>
      </c>
      <c r="D783">
        <v>29174913</v>
      </c>
      <c r="E783">
        <v>1</v>
      </c>
      <c r="F783">
        <v>1</v>
      </c>
      <c r="G783">
        <v>1</v>
      </c>
      <c r="H783">
        <v>2</v>
      </c>
      <c r="I783" t="s">
        <v>606</v>
      </c>
      <c r="J783" t="s">
        <v>729</v>
      </c>
      <c r="K783" t="s">
        <v>608</v>
      </c>
      <c r="L783">
        <v>1368</v>
      </c>
      <c r="N783">
        <v>1011</v>
      </c>
      <c r="O783" t="s">
        <v>585</v>
      </c>
      <c r="P783" t="s">
        <v>585</v>
      </c>
      <c r="Q783">
        <v>1</v>
      </c>
      <c r="X783">
        <v>0.1</v>
      </c>
      <c r="Y783">
        <v>0</v>
      </c>
      <c r="Z783">
        <v>87.17</v>
      </c>
      <c r="AA783">
        <v>11.6</v>
      </c>
      <c r="AB783">
        <v>0</v>
      </c>
      <c r="AC783">
        <v>0</v>
      </c>
      <c r="AD783">
        <v>1</v>
      </c>
      <c r="AE783">
        <v>0</v>
      </c>
      <c r="AF783" t="s">
        <v>167</v>
      </c>
      <c r="AG783">
        <v>0.125</v>
      </c>
      <c r="AH783">
        <v>2</v>
      </c>
      <c r="AI783">
        <v>36314876</v>
      </c>
      <c r="AJ783">
        <v>798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>
        <f>ROW(Source!A1080)</f>
        <v>1080</v>
      </c>
      <c r="B784">
        <v>36314877</v>
      </c>
      <c r="C784">
        <v>33621775</v>
      </c>
      <c r="D784">
        <v>29107779</v>
      </c>
      <c r="E784">
        <v>1</v>
      </c>
      <c r="F784">
        <v>1</v>
      </c>
      <c r="G784">
        <v>1</v>
      </c>
      <c r="H784">
        <v>3</v>
      </c>
      <c r="I784" t="s">
        <v>746</v>
      </c>
      <c r="J784" t="s">
        <v>755</v>
      </c>
      <c r="K784" t="s">
        <v>748</v>
      </c>
      <c r="L784">
        <v>1327</v>
      </c>
      <c r="N784">
        <v>1005</v>
      </c>
      <c r="O784" t="s">
        <v>184</v>
      </c>
      <c r="P784" t="s">
        <v>184</v>
      </c>
      <c r="Q784">
        <v>1</v>
      </c>
      <c r="X784">
        <v>0.84</v>
      </c>
      <c r="Y784">
        <v>72.31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0.84</v>
      </c>
      <c r="AH784">
        <v>2</v>
      </c>
      <c r="AI784">
        <v>36314877</v>
      </c>
      <c r="AJ784">
        <v>799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>
      <c r="A785">
        <f>ROW(Source!A1080)</f>
        <v>1080</v>
      </c>
      <c r="B785">
        <v>36314878</v>
      </c>
      <c r="C785">
        <v>33621775</v>
      </c>
      <c r="D785">
        <v>29107800</v>
      </c>
      <c r="E785">
        <v>1</v>
      </c>
      <c r="F785">
        <v>1</v>
      </c>
      <c r="G785">
        <v>1</v>
      </c>
      <c r="H785">
        <v>3</v>
      </c>
      <c r="I785" t="s">
        <v>620</v>
      </c>
      <c r="J785" t="s">
        <v>756</v>
      </c>
      <c r="K785" t="s">
        <v>622</v>
      </c>
      <c r="L785">
        <v>1346</v>
      </c>
      <c r="N785">
        <v>1009</v>
      </c>
      <c r="O785" t="s">
        <v>191</v>
      </c>
      <c r="P785" t="s">
        <v>191</v>
      </c>
      <c r="Q785">
        <v>1</v>
      </c>
      <c r="X785">
        <v>0.31</v>
      </c>
      <c r="Y785">
        <v>1.81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0.31</v>
      </c>
      <c r="AH785">
        <v>2</v>
      </c>
      <c r="AI785">
        <v>36314878</v>
      </c>
      <c r="AJ785">
        <v>800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>
      <c r="A786">
        <f>ROW(Source!A1080)</f>
        <v>1080</v>
      </c>
      <c r="B786">
        <v>36314879</v>
      </c>
      <c r="C786">
        <v>33621775</v>
      </c>
      <c r="D786">
        <v>29110233</v>
      </c>
      <c r="E786">
        <v>1</v>
      </c>
      <c r="F786">
        <v>1</v>
      </c>
      <c r="G786">
        <v>1</v>
      </c>
      <c r="H786">
        <v>3</v>
      </c>
      <c r="I786" t="s">
        <v>757</v>
      </c>
      <c r="J786" t="s">
        <v>758</v>
      </c>
      <c r="K786" t="s">
        <v>759</v>
      </c>
      <c r="L786">
        <v>1348</v>
      </c>
      <c r="N786">
        <v>1009</v>
      </c>
      <c r="O786" t="s">
        <v>28</v>
      </c>
      <c r="P786" t="s">
        <v>28</v>
      </c>
      <c r="Q786">
        <v>1000</v>
      </c>
      <c r="X786">
        <v>0.03</v>
      </c>
      <c r="Y786">
        <v>4615.9399999999996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0.03</v>
      </c>
      <c r="AH786">
        <v>2</v>
      </c>
      <c r="AI786">
        <v>36314879</v>
      </c>
      <c r="AJ786">
        <v>801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>
      <c r="A787">
        <f>ROW(Source!A1080)</f>
        <v>1080</v>
      </c>
      <c r="B787">
        <v>36314880</v>
      </c>
      <c r="C787">
        <v>33621775</v>
      </c>
      <c r="D787">
        <v>29109784</v>
      </c>
      <c r="E787">
        <v>1</v>
      </c>
      <c r="F787">
        <v>1</v>
      </c>
      <c r="G787">
        <v>1</v>
      </c>
      <c r="H787">
        <v>3</v>
      </c>
      <c r="I787" t="s">
        <v>760</v>
      </c>
      <c r="J787" t="s">
        <v>761</v>
      </c>
      <c r="K787" t="s">
        <v>762</v>
      </c>
      <c r="L787">
        <v>1348</v>
      </c>
      <c r="N787">
        <v>1009</v>
      </c>
      <c r="O787" t="s">
        <v>28</v>
      </c>
      <c r="P787" t="s">
        <v>28</v>
      </c>
      <c r="Q787">
        <v>1000</v>
      </c>
      <c r="X787">
        <v>5.0000000000000001E-3</v>
      </c>
      <c r="Y787">
        <v>11927.49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5.0000000000000001E-3</v>
      </c>
      <c r="AH787">
        <v>2</v>
      </c>
      <c r="AI787">
        <v>36314880</v>
      </c>
      <c r="AJ787">
        <v>802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>
      <c r="A788">
        <f>ROW(Source!A1080)</f>
        <v>1080</v>
      </c>
      <c r="B788">
        <v>36314881</v>
      </c>
      <c r="C788">
        <v>33621775</v>
      </c>
      <c r="D788">
        <v>29109298</v>
      </c>
      <c r="E788">
        <v>1</v>
      </c>
      <c r="F788">
        <v>1</v>
      </c>
      <c r="G788">
        <v>1</v>
      </c>
      <c r="H788">
        <v>3</v>
      </c>
      <c r="I788" t="s">
        <v>500</v>
      </c>
      <c r="J788" t="s">
        <v>763</v>
      </c>
      <c r="K788" t="s">
        <v>501</v>
      </c>
      <c r="L788">
        <v>1346</v>
      </c>
      <c r="N788">
        <v>1009</v>
      </c>
      <c r="O788" t="s">
        <v>191</v>
      </c>
      <c r="P788" t="s">
        <v>191</v>
      </c>
      <c r="Q788">
        <v>1</v>
      </c>
      <c r="X788">
        <v>20</v>
      </c>
      <c r="Y788">
        <v>15.26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20</v>
      </c>
      <c r="AH788">
        <v>2</v>
      </c>
      <c r="AI788">
        <v>36314881</v>
      </c>
      <c r="AJ788">
        <v>803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>
      <c r="A789">
        <f>ROW(Source!A1081)</f>
        <v>1081</v>
      </c>
      <c r="B789">
        <v>33639894</v>
      </c>
      <c r="C789">
        <v>33639887</v>
      </c>
      <c r="D789">
        <v>18407546</v>
      </c>
      <c r="E789">
        <v>1</v>
      </c>
      <c r="F789">
        <v>1</v>
      </c>
      <c r="G789">
        <v>1</v>
      </c>
      <c r="H789">
        <v>1</v>
      </c>
      <c r="I789" t="s">
        <v>764</v>
      </c>
      <c r="J789" t="s">
        <v>3</v>
      </c>
      <c r="K789" t="s">
        <v>765</v>
      </c>
      <c r="L789">
        <v>1369</v>
      </c>
      <c r="N789">
        <v>1013</v>
      </c>
      <c r="O789" t="s">
        <v>579</v>
      </c>
      <c r="P789" t="s">
        <v>579</v>
      </c>
      <c r="Q789">
        <v>1</v>
      </c>
      <c r="X789">
        <v>102.46</v>
      </c>
      <c r="Y789">
        <v>0</v>
      </c>
      <c r="Z789">
        <v>0</v>
      </c>
      <c r="AA789">
        <v>0</v>
      </c>
      <c r="AB789">
        <v>267.25</v>
      </c>
      <c r="AC789">
        <v>0</v>
      </c>
      <c r="AD789">
        <v>1</v>
      </c>
      <c r="AE789">
        <v>1</v>
      </c>
      <c r="AF789" t="s">
        <v>3</v>
      </c>
      <c r="AG789">
        <v>102.46</v>
      </c>
      <c r="AH789">
        <v>2</v>
      </c>
      <c r="AI789">
        <v>33639888</v>
      </c>
      <c r="AJ789">
        <v>804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>
      <c r="A790">
        <f>ROW(Source!A1081)</f>
        <v>1081</v>
      </c>
      <c r="B790">
        <v>33639895</v>
      </c>
      <c r="C790">
        <v>33639887</v>
      </c>
      <c r="D790">
        <v>121548</v>
      </c>
      <c r="E790">
        <v>1</v>
      </c>
      <c r="F790">
        <v>1</v>
      </c>
      <c r="G790">
        <v>1</v>
      </c>
      <c r="H790">
        <v>1</v>
      </c>
      <c r="I790" t="s">
        <v>30</v>
      </c>
      <c r="J790" t="s">
        <v>3</v>
      </c>
      <c r="K790" t="s">
        <v>580</v>
      </c>
      <c r="L790">
        <v>608254</v>
      </c>
      <c r="N790">
        <v>1013</v>
      </c>
      <c r="O790" t="s">
        <v>581</v>
      </c>
      <c r="P790" t="s">
        <v>581</v>
      </c>
      <c r="Q790">
        <v>1</v>
      </c>
      <c r="X790">
        <v>0.76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2</v>
      </c>
      <c r="AF790" t="s">
        <v>3</v>
      </c>
      <c r="AG790">
        <v>0.76</v>
      </c>
      <c r="AH790">
        <v>2</v>
      </c>
      <c r="AI790">
        <v>33639889</v>
      </c>
      <c r="AJ790">
        <v>805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>
        <f>ROW(Source!A1081)</f>
        <v>1081</v>
      </c>
      <c r="B791">
        <v>33639896</v>
      </c>
      <c r="C791">
        <v>33639887</v>
      </c>
      <c r="D791">
        <v>29172556</v>
      </c>
      <c r="E791">
        <v>1</v>
      </c>
      <c r="F791">
        <v>1</v>
      </c>
      <c r="G791">
        <v>1</v>
      </c>
      <c r="H791">
        <v>2</v>
      </c>
      <c r="I791" t="s">
        <v>582</v>
      </c>
      <c r="J791" t="s">
        <v>583</v>
      </c>
      <c r="K791" t="s">
        <v>584</v>
      </c>
      <c r="L791">
        <v>1368</v>
      </c>
      <c r="N791">
        <v>1011</v>
      </c>
      <c r="O791" t="s">
        <v>585</v>
      </c>
      <c r="P791" t="s">
        <v>585</v>
      </c>
      <c r="Q791">
        <v>1</v>
      </c>
      <c r="X791">
        <v>0.76</v>
      </c>
      <c r="Y791">
        <v>0</v>
      </c>
      <c r="Z791">
        <v>31.26</v>
      </c>
      <c r="AA791">
        <v>13.5</v>
      </c>
      <c r="AB791">
        <v>0</v>
      </c>
      <c r="AC791">
        <v>0</v>
      </c>
      <c r="AD791">
        <v>1</v>
      </c>
      <c r="AE791">
        <v>0</v>
      </c>
      <c r="AF791" t="s">
        <v>3</v>
      </c>
      <c r="AG791">
        <v>0.76</v>
      </c>
      <c r="AH791">
        <v>2</v>
      </c>
      <c r="AI791">
        <v>33639890</v>
      </c>
      <c r="AJ791">
        <v>806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>
        <f>ROW(Source!A1081)</f>
        <v>1081</v>
      </c>
      <c r="B792">
        <v>33639897</v>
      </c>
      <c r="C792">
        <v>33639887</v>
      </c>
      <c r="D792">
        <v>29174500</v>
      </c>
      <c r="E792">
        <v>1</v>
      </c>
      <c r="F792">
        <v>1</v>
      </c>
      <c r="G792">
        <v>1</v>
      </c>
      <c r="H792">
        <v>2</v>
      </c>
      <c r="I792" t="s">
        <v>766</v>
      </c>
      <c r="J792" t="s">
        <v>767</v>
      </c>
      <c r="K792" t="s">
        <v>768</v>
      </c>
      <c r="L792">
        <v>1368</v>
      </c>
      <c r="N792">
        <v>1011</v>
      </c>
      <c r="O792" t="s">
        <v>585</v>
      </c>
      <c r="P792" t="s">
        <v>585</v>
      </c>
      <c r="Q792">
        <v>1</v>
      </c>
      <c r="X792">
        <v>5.35</v>
      </c>
      <c r="Y792">
        <v>0</v>
      </c>
      <c r="Z792">
        <v>1.95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5.35</v>
      </c>
      <c r="AH792">
        <v>2</v>
      </c>
      <c r="AI792">
        <v>33639891</v>
      </c>
      <c r="AJ792">
        <v>807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>
      <c r="A793">
        <f>ROW(Source!A1081)</f>
        <v>1081</v>
      </c>
      <c r="B793">
        <v>33639898</v>
      </c>
      <c r="C793">
        <v>33639887</v>
      </c>
      <c r="D793">
        <v>29174913</v>
      </c>
      <c r="E793">
        <v>1</v>
      </c>
      <c r="F793">
        <v>1</v>
      </c>
      <c r="G793">
        <v>1</v>
      </c>
      <c r="H793">
        <v>2</v>
      </c>
      <c r="I793" t="s">
        <v>606</v>
      </c>
      <c r="J793" t="s">
        <v>607</v>
      </c>
      <c r="K793" t="s">
        <v>608</v>
      </c>
      <c r="L793">
        <v>1368</v>
      </c>
      <c r="N793">
        <v>1011</v>
      </c>
      <c r="O793" t="s">
        <v>585</v>
      </c>
      <c r="P793" t="s">
        <v>585</v>
      </c>
      <c r="Q793">
        <v>1</v>
      </c>
      <c r="X793">
        <v>4.58</v>
      </c>
      <c r="Y793">
        <v>0</v>
      </c>
      <c r="Z793">
        <v>87.17</v>
      </c>
      <c r="AA793">
        <v>11.6</v>
      </c>
      <c r="AB793">
        <v>0</v>
      </c>
      <c r="AC793">
        <v>0</v>
      </c>
      <c r="AD793">
        <v>1</v>
      </c>
      <c r="AE793">
        <v>0</v>
      </c>
      <c r="AF793" t="s">
        <v>3</v>
      </c>
      <c r="AG793">
        <v>4.58</v>
      </c>
      <c r="AH793">
        <v>2</v>
      </c>
      <c r="AI793">
        <v>33639892</v>
      </c>
      <c r="AJ793">
        <v>808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>
        <f>ROW(Source!A1081)</f>
        <v>1081</v>
      </c>
      <c r="B794">
        <v>33639899</v>
      </c>
      <c r="C794">
        <v>33639887</v>
      </c>
      <c r="D794">
        <v>29109671</v>
      </c>
      <c r="E794">
        <v>1</v>
      </c>
      <c r="F794">
        <v>1</v>
      </c>
      <c r="G794">
        <v>1</v>
      </c>
      <c r="H794">
        <v>3</v>
      </c>
      <c r="I794" t="s">
        <v>436</v>
      </c>
      <c r="J794" t="s">
        <v>438</v>
      </c>
      <c r="K794" t="s">
        <v>437</v>
      </c>
      <c r="L794">
        <v>1327</v>
      </c>
      <c r="N794">
        <v>1005</v>
      </c>
      <c r="O794" t="s">
        <v>184</v>
      </c>
      <c r="P794" t="s">
        <v>184</v>
      </c>
      <c r="Q794">
        <v>1</v>
      </c>
      <c r="X794">
        <v>103</v>
      </c>
      <c r="Y794">
        <v>51.95</v>
      </c>
      <c r="Z794">
        <v>0</v>
      </c>
      <c r="AA794">
        <v>0</v>
      </c>
      <c r="AB794">
        <v>0</v>
      </c>
      <c r="AC794">
        <v>0</v>
      </c>
      <c r="AD794">
        <v>1</v>
      </c>
      <c r="AE794">
        <v>0</v>
      </c>
      <c r="AF794" t="s">
        <v>3</v>
      </c>
      <c r="AG794">
        <v>103</v>
      </c>
      <c r="AH794">
        <v>2</v>
      </c>
      <c r="AI794">
        <v>33639893</v>
      </c>
      <c r="AJ794">
        <v>809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>
      <c r="A795">
        <f>ROW(Source!A1082)</f>
        <v>1082</v>
      </c>
      <c r="B795">
        <v>35800151</v>
      </c>
      <c r="C795">
        <v>35800150</v>
      </c>
      <c r="D795">
        <v>29364679</v>
      </c>
      <c r="E795">
        <v>1</v>
      </c>
      <c r="F795">
        <v>1</v>
      </c>
      <c r="G795">
        <v>1</v>
      </c>
      <c r="H795">
        <v>1</v>
      </c>
      <c r="I795" t="s">
        <v>705</v>
      </c>
      <c r="J795" t="s">
        <v>3</v>
      </c>
      <c r="K795" t="s">
        <v>706</v>
      </c>
      <c r="L795">
        <v>1369</v>
      </c>
      <c r="N795">
        <v>1013</v>
      </c>
      <c r="O795" t="s">
        <v>579</v>
      </c>
      <c r="P795" t="s">
        <v>579</v>
      </c>
      <c r="Q795">
        <v>1</v>
      </c>
      <c r="X795">
        <v>94.4</v>
      </c>
      <c r="Y795">
        <v>0</v>
      </c>
      <c r="Z795">
        <v>0</v>
      </c>
      <c r="AA795">
        <v>0</v>
      </c>
      <c r="AB795">
        <v>282.02999999999997</v>
      </c>
      <c r="AC795">
        <v>0</v>
      </c>
      <c r="AD795">
        <v>1</v>
      </c>
      <c r="AE795">
        <v>1</v>
      </c>
      <c r="AF795" t="s">
        <v>3</v>
      </c>
      <c r="AG795">
        <v>94.4</v>
      </c>
      <c r="AH795">
        <v>2</v>
      </c>
      <c r="AI795">
        <v>35800151</v>
      </c>
      <c r="AJ795">
        <v>810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>
        <f>ROW(Source!A1082)</f>
        <v>1082</v>
      </c>
      <c r="B796">
        <v>35800152</v>
      </c>
      <c r="C796">
        <v>35800150</v>
      </c>
      <c r="D796">
        <v>121548</v>
      </c>
      <c r="E796">
        <v>1</v>
      </c>
      <c r="F796">
        <v>1</v>
      </c>
      <c r="G796">
        <v>1</v>
      </c>
      <c r="H796">
        <v>1</v>
      </c>
      <c r="I796" t="s">
        <v>30</v>
      </c>
      <c r="J796" t="s">
        <v>3</v>
      </c>
      <c r="K796" t="s">
        <v>580</v>
      </c>
      <c r="L796">
        <v>608254</v>
      </c>
      <c r="N796">
        <v>1013</v>
      </c>
      <c r="O796" t="s">
        <v>581</v>
      </c>
      <c r="P796" t="s">
        <v>581</v>
      </c>
      <c r="Q796">
        <v>1</v>
      </c>
      <c r="X796">
        <v>0.2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2</v>
      </c>
      <c r="AF796" t="s">
        <v>3</v>
      </c>
      <c r="AG796">
        <v>0.2</v>
      </c>
      <c r="AH796">
        <v>2</v>
      </c>
      <c r="AI796">
        <v>35800152</v>
      </c>
      <c r="AJ796">
        <v>811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>
      <c r="A797">
        <f>ROW(Source!A1082)</f>
        <v>1082</v>
      </c>
      <c r="B797">
        <v>35800153</v>
      </c>
      <c r="C797">
        <v>35800150</v>
      </c>
      <c r="D797">
        <v>29172362</v>
      </c>
      <c r="E797">
        <v>1</v>
      </c>
      <c r="F797">
        <v>1</v>
      </c>
      <c r="G797">
        <v>1</v>
      </c>
      <c r="H797">
        <v>2</v>
      </c>
      <c r="I797" t="s">
        <v>707</v>
      </c>
      <c r="J797" t="s">
        <v>708</v>
      </c>
      <c r="K797" t="s">
        <v>709</v>
      </c>
      <c r="L797">
        <v>1368</v>
      </c>
      <c r="N797">
        <v>1011</v>
      </c>
      <c r="O797" t="s">
        <v>585</v>
      </c>
      <c r="P797" t="s">
        <v>585</v>
      </c>
      <c r="Q797">
        <v>1</v>
      </c>
      <c r="X797">
        <v>0.2</v>
      </c>
      <c r="Y797">
        <v>0</v>
      </c>
      <c r="Z797">
        <v>134.65</v>
      </c>
      <c r="AA797">
        <v>13.5</v>
      </c>
      <c r="AB797">
        <v>0</v>
      </c>
      <c r="AC797">
        <v>0</v>
      </c>
      <c r="AD797">
        <v>1</v>
      </c>
      <c r="AE797">
        <v>0</v>
      </c>
      <c r="AF797" t="s">
        <v>3</v>
      </c>
      <c r="AG797">
        <v>0.2</v>
      </c>
      <c r="AH797">
        <v>2</v>
      </c>
      <c r="AI797">
        <v>35800153</v>
      </c>
      <c r="AJ797">
        <v>812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>
      <c r="A798">
        <f>ROW(Source!A1082)</f>
        <v>1082</v>
      </c>
      <c r="B798">
        <v>35800154</v>
      </c>
      <c r="C798">
        <v>35800150</v>
      </c>
      <c r="D798">
        <v>29174913</v>
      </c>
      <c r="E798">
        <v>1</v>
      </c>
      <c r="F798">
        <v>1</v>
      </c>
      <c r="G798">
        <v>1</v>
      </c>
      <c r="H798">
        <v>2</v>
      </c>
      <c r="I798" t="s">
        <v>606</v>
      </c>
      <c r="J798" t="s">
        <v>607</v>
      </c>
      <c r="K798" t="s">
        <v>608</v>
      </c>
      <c r="L798">
        <v>1368</v>
      </c>
      <c r="N798">
        <v>1011</v>
      </c>
      <c r="O798" t="s">
        <v>585</v>
      </c>
      <c r="P798" t="s">
        <v>585</v>
      </c>
      <c r="Q798">
        <v>1</v>
      </c>
      <c r="X798">
        <v>0.2</v>
      </c>
      <c r="Y798">
        <v>0</v>
      </c>
      <c r="Z798">
        <v>87.17</v>
      </c>
      <c r="AA798">
        <v>11.6</v>
      </c>
      <c r="AB798">
        <v>0</v>
      </c>
      <c r="AC798">
        <v>0</v>
      </c>
      <c r="AD798">
        <v>1</v>
      </c>
      <c r="AE798">
        <v>0</v>
      </c>
      <c r="AF798" t="s">
        <v>3</v>
      </c>
      <c r="AG798">
        <v>0.2</v>
      </c>
      <c r="AH798">
        <v>2</v>
      </c>
      <c r="AI798">
        <v>35800154</v>
      </c>
      <c r="AJ798">
        <v>813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>
      <c r="A799">
        <f>ROW(Source!A1082)</f>
        <v>1082</v>
      </c>
      <c r="B799">
        <v>35800155</v>
      </c>
      <c r="C799">
        <v>35800150</v>
      </c>
      <c r="D799">
        <v>29164111</v>
      </c>
      <c r="E799">
        <v>1</v>
      </c>
      <c r="F799">
        <v>1</v>
      </c>
      <c r="G799">
        <v>1</v>
      </c>
      <c r="H799">
        <v>3</v>
      </c>
      <c r="I799" t="s">
        <v>769</v>
      </c>
      <c r="J799" t="s">
        <v>770</v>
      </c>
      <c r="K799" t="s">
        <v>771</v>
      </c>
      <c r="L799">
        <v>1355</v>
      </c>
      <c r="N799">
        <v>1010</v>
      </c>
      <c r="O799" t="s">
        <v>144</v>
      </c>
      <c r="P799" t="s">
        <v>144</v>
      </c>
      <c r="Q799">
        <v>100</v>
      </c>
      <c r="X799">
        <v>1.02</v>
      </c>
      <c r="Y799">
        <v>100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0</v>
      </c>
      <c r="AF799" t="s">
        <v>3</v>
      </c>
      <c r="AG799">
        <v>1.02</v>
      </c>
      <c r="AH799">
        <v>2</v>
      </c>
      <c r="AI799">
        <v>35800155</v>
      </c>
      <c r="AJ799">
        <v>814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>
      <c r="A800">
        <f>ROW(Source!A1082)</f>
        <v>1082</v>
      </c>
      <c r="B800">
        <v>35800156</v>
      </c>
      <c r="C800">
        <v>35800150</v>
      </c>
      <c r="D800">
        <v>29171808</v>
      </c>
      <c r="E800">
        <v>1</v>
      </c>
      <c r="F800">
        <v>1</v>
      </c>
      <c r="G800">
        <v>1</v>
      </c>
      <c r="H800">
        <v>3</v>
      </c>
      <c r="I800" t="s">
        <v>722</v>
      </c>
      <c r="J800" t="s">
        <v>723</v>
      </c>
      <c r="K800" t="s">
        <v>724</v>
      </c>
      <c r="L800">
        <v>1374</v>
      </c>
      <c r="N800">
        <v>1013</v>
      </c>
      <c r="O800" t="s">
        <v>725</v>
      </c>
      <c r="P800" t="s">
        <v>725</v>
      </c>
      <c r="Q800">
        <v>1</v>
      </c>
      <c r="X800">
        <v>18.73</v>
      </c>
      <c r="Y800">
        <v>1</v>
      </c>
      <c r="Z800">
        <v>0</v>
      </c>
      <c r="AA800">
        <v>0</v>
      </c>
      <c r="AB800">
        <v>0</v>
      </c>
      <c r="AC800">
        <v>0</v>
      </c>
      <c r="AD800">
        <v>1</v>
      </c>
      <c r="AE800">
        <v>0</v>
      </c>
      <c r="AF800" t="s">
        <v>3</v>
      </c>
      <c r="AG800">
        <v>18.73</v>
      </c>
      <c r="AH800">
        <v>2</v>
      </c>
      <c r="AI800">
        <v>35800156</v>
      </c>
      <c r="AJ800">
        <v>816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>
      <c r="A801">
        <f>ROW(Source!A1149)</f>
        <v>1149</v>
      </c>
      <c r="B801">
        <v>36172492</v>
      </c>
      <c r="C801">
        <v>36172491</v>
      </c>
      <c r="D801">
        <v>18406804</v>
      </c>
      <c r="E801">
        <v>1</v>
      </c>
      <c r="F801">
        <v>1</v>
      </c>
      <c r="G801">
        <v>1</v>
      </c>
      <c r="H801">
        <v>1</v>
      </c>
      <c r="I801" t="s">
        <v>577</v>
      </c>
      <c r="J801" t="s">
        <v>3</v>
      </c>
      <c r="K801" t="s">
        <v>578</v>
      </c>
      <c r="L801">
        <v>1369</v>
      </c>
      <c r="N801">
        <v>1013</v>
      </c>
      <c r="O801" t="s">
        <v>579</v>
      </c>
      <c r="P801" t="s">
        <v>579</v>
      </c>
      <c r="Q801">
        <v>1</v>
      </c>
      <c r="X801">
        <v>7.67</v>
      </c>
      <c r="Y801">
        <v>0</v>
      </c>
      <c r="Z801">
        <v>0</v>
      </c>
      <c r="AA801">
        <v>0</v>
      </c>
      <c r="AB801">
        <v>221.76</v>
      </c>
      <c r="AC801">
        <v>0</v>
      </c>
      <c r="AD801">
        <v>1</v>
      </c>
      <c r="AE801">
        <v>1</v>
      </c>
      <c r="AF801" t="s">
        <v>3</v>
      </c>
      <c r="AG801">
        <v>7.67</v>
      </c>
      <c r="AH801">
        <v>2</v>
      </c>
      <c r="AI801">
        <v>36172492</v>
      </c>
      <c r="AJ801">
        <v>817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>
      <c r="A802">
        <f>ROW(Source!A1149)</f>
        <v>1149</v>
      </c>
      <c r="B802">
        <v>36172493</v>
      </c>
      <c r="C802">
        <v>36172491</v>
      </c>
      <c r="D802">
        <v>29164349</v>
      </c>
      <c r="E802">
        <v>1</v>
      </c>
      <c r="F802">
        <v>1</v>
      </c>
      <c r="G802">
        <v>1</v>
      </c>
      <c r="H802">
        <v>3</v>
      </c>
      <c r="I802" t="s">
        <v>26</v>
      </c>
      <c r="J802" t="s">
        <v>29</v>
      </c>
      <c r="K802" t="s">
        <v>27</v>
      </c>
      <c r="L802">
        <v>1348</v>
      </c>
      <c r="N802">
        <v>1009</v>
      </c>
      <c r="O802" t="s">
        <v>28</v>
      </c>
      <c r="P802" t="s">
        <v>28</v>
      </c>
      <c r="Q802">
        <v>1000</v>
      </c>
      <c r="X802">
        <v>0.7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 t="s">
        <v>3</v>
      </c>
      <c r="AG802">
        <v>0.7</v>
      </c>
      <c r="AH802">
        <v>2</v>
      </c>
      <c r="AI802">
        <v>36172493</v>
      </c>
      <c r="AJ802">
        <v>818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>
        <f>ROW(Source!A1151)</f>
        <v>1151</v>
      </c>
      <c r="B803">
        <v>36314883</v>
      </c>
      <c r="C803">
        <v>36314882</v>
      </c>
      <c r="D803">
        <v>18406804</v>
      </c>
      <c r="E803">
        <v>1</v>
      </c>
      <c r="F803">
        <v>1</v>
      </c>
      <c r="G803">
        <v>1</v>
      </c>
      <c r="H803">
        <v>1</v>
      </c>
      <c r="I803" t="s">
        <v>577</v>
      </c>
      <c r="J803" t="s">
        <v>3</v>
      </c>
      <c r="K803" t="s">
        <v>578</v>
      </c>
      <c r="L803">
        <v>1369</v>
      </c>
      <c r="N803">
        <v>1013</v>
      </c>
      <c r="O803" t="s">
        <v>579</v>
      </c>
      <c r="P803" t="s">
        <v>579</v>
      </c>
      <c r="Q803">
        <v>1</v>
      </c>
      <c r="X803">
        <v>30.53</v>
      </c>
      <c r="Y803">
        <v>0</v>
      </c>
      <c r="Z803">
        <v>0</v>
      </c>
      <c r="AA803">
        <v>0</v>
      </c>
      <c r="AB803">
        <v>221.76</v>
      </c>
      <c r="AC803">
        <v>0</v>
      </c>
      <c r="AD803">
        <v>1</v>
      </c>
      <c r="AE803">
        <v>1</v>
      </c>
      <c r="AF803" t="s">
        <v>3</v>
      </c>
      <c r="AG803">
        <v>30.53</v>
      </c>
      <c r="AH803">
        <v>2</v>
      </c>
      <c r="AI803">
        <v>36314883</v>
      </c>
      <c r="AJ803">
        <v>819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>
      <c r="A804">
        <f>ROW(Source!A1151)</f>
        <v>1151</v>
      </c>
      <c r="B804">
        <v>36314884</v>
      </c>
      <c r="C804">
        <v>36314882</v>
      </c>
      <c r="D804">
        <v>121548</v>
      </c>
      <c r="E804">
        <v>1</v>
      </c>
      <c r="F804">
        <v>1</v>
      </c>
      <c r="G804">
        <v>1</v>
      </c>
      <c r="H804">
        <v>1</v>
      </c>
      <c r="I804" t="s">
        <v>30</v>
      </c>
      <c r="J804" t="s">
        <v>3</v>
      </c>
      <c r="K804" t="s">
        <v>580</v>
      </c>
      <c r="L804">
        <v>608254</v>
      </c>
      <c r="N804">
        <v>1013</v>
      </c>
      <c r="O804" t="s">
        <v>581</v>
      </c>
      <c r="P804" t="s">
        <v>581</v>
      </c>
      <c r="Q804">
        <v>1</v>
      </c>
      <c r="X804">
        <v>3.65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1</v>
      </c>
      <c r="AE804">
        <v>2</v>
      </c>
      <c r="AF804" t="s">
        <v>3</v>
      </c>
      <c r="AG804">
        <v>3.65</v>
      </c>
      <c r="AH804">
        <v>2</v>
      </c>
      <c r="AI804">
        <v>36314884</v>
      </c>
      <c r="AJ804">
        <v>820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>
      <c r="A805">
        <f>ROW(Source!A1151)</f>
        <v>1151</v>
      </c>
      <c r="B805">
        <v>36314885</v>
      </c>
      <c r="C805">
        <v>36314882</v>
      </c>
      <c r="D805">
        <v>29172556</v>
      </c>
      <c r="E805">
        <v>1</v>
      </c>
      <c r="F805">
        <v>1</v>
      </c>
      <c r="G805">
        <v>1</v>
      </c>
      <c r="H805">
        <v>2</v>
      </c>
      <c r="I805" t="s">
        <v>582</v>
      </c>
      <c r="J805" t="s">
        <v>597</v>
      </c>
      <c r="K805" t="s">
        <v>584</v>
      </c>
      <c r="L805">
        <v>1368</v>
      </c>
      <c r="N805">
        <v>1011</v>
      </c>
      <c r="O805" t="s">
        <v>585</v>
      </c>
      <c r="P805" t="s">
        <v>585</v>
      </c>
      <c r="Q805">
        <v>1</v>
      </c>
      <c r="X805">
        <v>3.65</v>
      </c>
      <c r="Y805">
        <v>0</v>
      </c>
      <c r="Z805">
        <v>31.26</v>
      </c>
      <c r="AA805">
        <v>13.5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3.65</v>
      </c>
      <c r="AH805">
        <v>2</v>
      </c>
      <c r="AI805">
        <v>36314885</v>
      </c>
      <c r="AJ805">
        <v>821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>
        <f>ROW(Source!A1152)</f>
        <v>1152</v>
      </c>
      <c r="B806">
        <v>35800216</v>
      </c>
      <c r="C806">
        <v>35800215</v>
      </c>
      <c r="D806">
        <v>18406804</v>
      </c>
      <c r="E806">
        <v>1</v>
      </c>
      <c r="F806">
        <v>1</v>
      </c>
      <c r="G806">
        <v>1</v>
      </c>
      <c r="H806">
        <v>1</v>
      </c>
      <c r="I806" t="s">
        <v>577</v>
      </c>
      <c r="J806" t="s">
        <v>3</v>
      </c>
      <c r="K806" t="s">
        <v>578</v>
      </c>
      <c r="L806">
        <v>1369</v>
      </c>
      <c r="N806">
        <v>1013</v>
      </c>
      <c r="O806" t="s">
        <v>579</v>
      </c>
      <c r="P806" t="s">
        <v>579</v>
      </c>
      <c r="Q806">
        <v>1</v>
      </c>
      <c r="X806">
        <v>11.39</v>
      </c>
      <c r="Y806">
        <v>0</v>
      </c>
      <c r="Z806">
        <v>0</v>
      </c>
      <c r="AA806">
        <v>0</v>
      </c>
      <c r="AB806">
        <v>221.76</v>
      </c>
      <c r="AC806">
        <v>0</v>
      </c>
      <c r="AD806">
        <v>1</v>
      </c>
      <c r="AE806">
        <v>1</v>
      </c>
      <c r="AF806" t="s">
        <v>3</v>
      </c>
      <c r="AG806">
        <v>11.39</v>
      </c>
      <c r="AH806">
        <v>2</v>
      </c>
      <c r="AI806">
        <v>35800216</v>
      </c>
      <c r="AJ806">
        <v>822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>
      <c r="A807">
        <f>ROW(Source!A1152)</f>
        <v>1152</v>
      </c>
      <c r="B807">
        <v>35800217</v>
      </c>
      <c r="C807">
        <v>35800215</v>
      </c>
      <c r="D807">
        <v>121548</v>
      </c>
      <c r="E807">
        <v>1</v>
      </c>
      <c r="F807">
        <v>1</v>
      </c>
      <c r="G807">
        <v>1</v>
      </c>
      <c r="H807">
        <v>1</v>
      </c>
      <c r="I807" t="s">
        <v>30</v>
      </c>
      <c r="J807" t="s">
        <v>3</v>
      </c>
      <c r="K807" t="s">
        <v>580</v>
      </c>
      <c r="L807">
        <v>608254</v>
      </c>
      <c r="N807">
        <v>1013</v>
      </c>
      <c r="O807" t="s">
        <v>581</v>
      </c>
      <c r="P807" t="s">
        <v>581</v>
      </c>
      <c r="Q807">
        <v>1</v>
      </c>
      <c r="X807">
        <v>0.13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2</v>
      </c>
      <c r="AF807" t="s">
        <v>3</v>
      </c>
      <c r="AG807">
        <v>0.13</v>
      </c>
      <c r="AH807">
        <v>2</v>
      </c>
      <c r="AI807">
        <v>35800217</v>
      </c>
      <c r="AJ807">
        <v>823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>
      <c r="A808">
        <f>ROW(Source!A1152)</f>
        <v>1152</v>
      </c>
      <c r="B808">
        <v>35800218</v>
      </c>
      <c r="C808">
        <v>35800215</v>
      </c>
      <c r="D808">
        <v>29172556</v>
      </c>
      <c r="E808">
        <v>1</v>
      </c>
      <c r="F808">
        <v>1</v>
      </c>
      <c r="G808">
        <v>1</v>
      </c>
      <c r="H808">
        <v>2</v>
      </c>
      <c r="I808" t="s">
        <v>582</v>
      </c>
      <c r="J808" t="s">
        <v>583</v>
      </c>
      <c r="K808" t="s">
        <v>584</v>
      </c>
      <c r="L808">
        <v>1368</v>
      </c>
      <c r="N808">
        <v>1011</v>
      </c>
      <c r="O808" t="s">
        <v>585</v>
      </c>
      <c r="P808" t="s">
        <v>585</v>
      </c>
      <c r="Q808">
        <v>1</v>
      </c>
      <c r="X808">
        <v>0.13</v>
      </c>
      <c r="Y808">
        <v>0</v>
      </c>
      <c r="Z808">
        <v>31.26</v>
      </c>
      <c r="AA808">
        <v>13.5</v>
      </c>
      <c r="AB808">
        <v>0</v>
      </c>
      <c r="AC808">
        <v>0</v>
      </c>
      <c r="AD808">
        <v>1</v>
      </c>
      <c r="AE808">
        <v>0</v>
      </c>
      <c r="AF808" t="s">
        <v>3</v>
      </c>
      <c r="AG808">
        <v>0.13</v>
      </c>
      <c r="AH808">
        <v>2</v>
      </c>
      <c r="AI808">
        <v>35800218</v>
      </c>
      <c r="AJ808">
        <v>824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>
      <c r="A809">
        <f>ROW(Source!A1152)</f>
        <v>1152</v>
      </c>
      <c r="B809">
        <v>35800219</v>
      </c>
      <c r="C809">
        <v>35800215</v>
      </c>
      <c r="D809">
        <v>29164349</v>
      </c>
      <c r="E809">
        <v>1</v>
      </c>
      <c r="F809">
        <v>1</v>
      </c>
      <c r="G809">
        <v>1</v>
      </c>
      <c r="H809">
        <v>3</v>
      </c>
      <c r="I809" t="s">
        <v>26</v>
      </c>
      <c r="J809" t="s">
        <v>29</v>
      </c>
      <c r="K809" t="s">
        <v>27</v>
      </c>
      <c r="L809">
        <v>1348</v>
      </c>
      <c r="N809">
        <v>1009</v>
      </c>
      <c r="O809" t="s">
        <v>28</v>
      </c>
      <c r="P809" t="s">
        <v>28</v>
      </c>
      <c r="Q809">
        <v>1000</v>
      </c>
      <c r="X809">
        <v>0.47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 t="s">
        <v>3</v>
      </c>
      <c r="AG809">
        <v>0.47</v>
      </c>
      <c r="AH809">
        <v>2</v>
      </c>
      <c r="AI809">
        <v>35800219</v>
      </c>
      <c r="AJ809">
        <v>825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>
      <c r="A810">
        <f>ROW(Source!A1154)</f>
        <v>1154</v>
      </c>
      <c r="B810">
        <v>35800229</v>
      </c>
      <c r="C810">
        <v>35800228</v>
      </c>
      <c r="D810">
        <v>18406804</v>
      </c>
      <c r="E810">
        <v>1</v>
      </c>
      <c r="F810">
        <v>1</v>
      </c>
      <c r="G810">
        <v>1</v>
      </c>
      <c r="H810">
        <v>1</v>
      </c>
      <c r="I810" t="s">
        <v>577</v>
      </c>
      <c r="J810" t="s">
        <v>3</v>
      </c>
      <c r="K810" t="s">
        <v>578</v>
      </c>
      <c r="L810">
        <v>1369</v>
      </c>
      <c r="N810">
        <v>1013</v>
      </c>
      <c r="O810" t="s">
        <v>579</v>
      </c>
      <c r="P810" t="s">
        <v>579</v>
      </c>
      <c r="Q810">
        <v>1</v>
      </c>
      <c r="X810">
        <v>3.77</v>
      </c>
      <c r="Y810">
        <v>0</v>
      </c>
      <c r="Z810">
        <v>0</v>
      </c>
      <c r="AA810">
        <v>0</v>
      </c>
      <c r="AB810">
        <v>221.76</v>
      </c>
      <c r="AC810">
        <v>0</v>
      </c>
      <c r="AD810">
        <v>1</v>
      </c>
      <c r="AE810">
        <v>1</v>
      </c>
      <c r="AF810" t="s">
        <v>3</v>
      </c>
      <c r="AG810">
        <v>3.77</v>
      </c>
      <c r="AH810">
        <v>2</v>
      </c>
      <c r="AI810">
        <v>35800229</v>
      </c>
      <c r="AJ810">
        <v>826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>
      <c r="A811">
        <f>ROW(Source!A1154)</f>
        <v>1154</v>
      </c>
      <c r="B811">
        <v>35800230</v>
      </c>
      <c r="C811">
        <v>35800228</v>
      </c>
      <c r="D811">
        <v>29164349</v>
      </c>
      <c r="E811">
        <v>1</v>
      </c>
      <c r="F811">
        <v>1</v>
      </c>
      <c r="G811">
        <v>1</v>
      </c>
      <c r="H811">
        <v>3</v>
      </c>
      <c r="I811" t="s">
        <v>26</v>
      </c>
      <c r="J811" t="s">
        <v>29</v>
      </c>
      <c r="K811" t="s">
        <v>27</v>
      </c>
      <c r="L811">
        <v>1348</v>
      </c>
      <c r="N811">
        <v>1009</v>
      </c>
      <c r="O811" t="s">
        <v>28</v>
      </c>
      <c r="P811" t="s">
        <v>28</v>
      </c>
      <c r="Q811">
        <v>1000</v>
      </c>
      <c r="X811">
        <v>0.11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 t="s">
        <v>3</v>
      </c>
      <c r="AG811">
        <v>0.11</v>
      </c>
      <c r="AH811">
        <v>2</v>
      </c>
      <c r="AI811">
        <v>35800230</v>
      </c>
      <c r="AJ811">
        <v>827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>
      <c r="A812">
        <f>ROW(Source!A1156)</f>
        <v>1156</v>
      </c>
      <c r="B812">
        <v>36314891</v>
      </c>
      <c r="C812">
        <v>36314890</v>
      </c>
      <c r="D812">
        <v>18408066</v>
      </c>
      <c r="E812">
        <v>1</v>
      </c>
      <c r="F812">
        <v>1</v>
      </c>
      <c r="G812">
        <v>1</v>
      </c>
      <c r="H812">
        <v>1</v>
      </c>
      <c r="I812" t="s">
        <v>598</v>
      </c>
      <c r="J812" t="s">
        <v>3</v>
      </c>
      <c r="K812" t="s">
        <v>599</v>
      </c>
      <c r="L812">
        <v>1369</v>
      </c>
      <c r="N812">
        <v>1013</v>
      </c>
      <c r="O812" t="s">
        <v>579</v>
      </c>
      <c r="P812" t="s">
        <v>579</v>
      </c>
      <c r="Q812">
        <v>1</v>
      </c>
      <c r="X812">
        <v>179.3</v>
      </c>
      <c r="Y812">
        <v>0</v>
      </c>
      <c r="Z812">
        <v>0</v>
      </c>
      <c r="AA812">
        <v>0</v>
      </c>
      <c r="AB812">
        <v>228.01</v>
      </c>
      <c r="AC812">
        <v>0</v>
      </c>
      <c r="AD812">
        <v>1</v>
      </c>
      <c r="AE812">
        <v>1</v>
      </c>
      <c r="AF812" t="s">
        <v>3</v>
      </c>
      <c r="AG812">
        <v>179.3</v>
      </c>
      <c r="AH812">
        <v>2</v>
      </c>
      <c r="AI812">
        <v>36314891</v>
      </c>
      <c r="AJ812">
        <v>828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>
      <c r="A813">
        <f>ROW(Source!A1156)</f>
        <v>1156</v>
      </c>
      <c r="B813">
        <v>36314892</v>
      </c>
      <c r="C813">
        <v>36314890</v>
      </c>
      <c r="D813">
        <v>121548</v>
      </c>
      <c r="E813">
        <v>1</v>
      </c>
      <c r="F813">
        <v>1</v>
      </c>
      <c r="G813">
        <v>1</v>
      </c>
      <c r="H813">
        <v>1</v>
      </c>
      <c r="I813" t="s">
        <v>30</v>
      </c>
      <c r="J813" t="s">
        <v>3</v>
      </c>
      <c r="K813" t="s">
        <v>580</v>
      </c>
      <c r="L813">
        <v>608254</v>
      </c>
      <c r="N813">
        <v>1013</v>
      </c>
      <c r="O813" t="s">
        <v>581</v>
      </c>
      <c r="P813" t="s">
        <v>581</v>
      </c>
      <c r="Q813">
        <v>1</v>
      </c>
      <c r="X813">
        <v>3.97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2</v>
      </c>
      <c r="AF813" t="s">
        <v>3</v>
      </c>
      <c r="AG813">
        <v>3.97</v>
      </c>
      <c r="AH813">
        <v>2</v>
      </c>
      <c r="AI813">
        <v>36314892</v>
      </c>
      <c r="AJ813">
        <v>829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>
      <c r="A814">
        <f>ROW(Source!A1156)</f>
        <v>1156</v>
      </c>
      <c r="B814">
        <v>36314893</v>
      </c>
      <c r="C814">
        <v>36314890</v>
      </c>
      <c r="D814">
        <v>29172710</v>
      </c>
      <c r="E814">
        <v>1</v>
      </c>
      <c r="F814">
        <v>1</v>
      </c>
      <c r="G814">
        <v>1</v>
      </c>
      <c r="H814">
        <v>2</v>
      </c>
      <c r="I814" t="s">
        <v>600</v>
      </c>
      <c r="J814" t="s">
        <v>772</v>
      </c>
      <c r="K814" t="s">
        <v>602</v>
      </c>
      <c r="L814">
        <v>1368</v>
      </c>
      <c r="N814">
        <v>1011</v>
      </c>
      <c r="O814" t="s">
        <v>585</v>
      </c>
      <c r="P814" t="s">
        <v>585</v>
      </c>
      <c r="Q814">
        <v>1</v>
      </c>
      <c r="X814">
        <v>3.97</v>
      </c>
      <c r="Y814">
        <v>0</v>
      </c>
      <c r="Z814">
        <v>46.56</v>
      </c>
      <c r="AA814">
        <v>10.06</v>
      </c>
      <c r="AB814">
        <v>0</v>
      </c>
      <c r="AC814">
        <v>0</v>
      </c>
      <c r="AD814">
        <v>1</v>
      </c>
      <c r="AE814">
        <v>0</v>
      </c>
      <c r="AF814" t="s">
        <v>3</v>
      </c>
      <c r="AG814">
        <v>3.97</v>
      </c>
      <c r="AH814">
        <v>2</v>
      </c>
      <c r="AI814">
        <v>36314893</v>
      </c>
      <c r="AJ814">
        <v>830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>
      <c r="A815">
        <f>ROW(Source!A1156)</f>
        <v>1156</v>
      </c>
      <c r="B815">
        <v>36314894</v>
      </c>
      <c r="C815">
        <v>36314890</v>
      </c>
      <c r="D815">
        <v>29174533</v>
      </c>
      <c r="E815">
        <v>1</v>
      </c>
      <c r="F815">
        <v>1</v>
      </c>
      <c r="G815">
        <v>1</v>
      </c>
      <c r="H815">
        <v>2</v>
      </c>
      <c r="I815" t="s">
        <v>603</v>
      </c>
      <c r="J815" t="s">
        <v>773</v>
      </c>
      <c r="K815" t="s">
        <v>605</v>
      </c>
      <c r="L815">
        <v>1368</v>
      </c>
      <c r="N815">
        <v>1011</v>
      </c>
      <c r="O815" t="s">
        <v>585</v>
      </c>
      <c r="P815" t="s">
        <v>585</v>
      </c>
      <c r="Q815">
        <v>1</v>
      </c>
      <c r="X815">
        <v>7.93</v>
      </c>
      <c r="Y815">
        <v>0</v>
      </c>
      <c r="Z815">
        <v>1.53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7.93</v>
      </c>
      <c r="AH815">
        <v>2</v>
      </c>
      <c r="AI815">
        <v>36314894</v>
      </c>
      <c r="AJ815">
        <v>831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>
      <c r="A816">
        <f>ROW(Source!A1156)</f>
        <v>1156</v>
      </c>
      <c r="B816">
        <v>36314895</v>
      </c>
      <c r="C816">
        <v>36314890</v>
      </c>
      <c r="D816">
        <v>29164349</v>
      </c>
      <c r="E816">
        <v>1</v>
      </c>
      <c r="F816">
        <v>1</v>
      </c>
      <c r="G816">
        <v>1</v>
      </c>
      <c r="H816">
        <v>3</v>
      </c>
      <c r="I816" t="s">
        <v>26</v>
      </c>
      <c r="J816" t="s">
        <v>162</v>
      </c>
      <c r="K816" t="s">
        <v>27</v>
      </c>
      <c r="L816">
        <v>1348</v>
      </c>
      <c r="N816">
        <v>1009</v>
      </c>
      <c r="O816" t="s">
        <v>28</v>
      </c>
      <c r="P816" t="s">
        <v>28</v>
      </c>
      <c r="Q816">
        <v>1000</v>
      </c>
      <c r="X816">
        <v>10.5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 t="s">
        <v>3</v>
      </c>
      <c r="AG816">
        <v>10.5</v>
      </c>
      <c r="AH816">
        <v>2</v>
      </c>
      <c r="AI816">
        <v>36314895</v>
      </c>
      <c r="AJ816">
        <v>832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>
      <c r="A817">
        <f>ROW(Source!A1158)</f>
        <v>1158</v>
      </c>
      <c r="B817">
        <v>35800233</v>
      </c>
      <c r="C817">
        <v>35800232</v>
      </c>
      <c r="D817">
        <v>18406804</v>
      </c>
      <c r="E817">
        <v>1</v>
      </c>
      <c r="F817">
        <v>1</v>
      </c>
      <c r="G817">
        <v>1</v>
      </c>
      <c r="H817">
        <v>1</v>
      </c>
      <c r="I817" t="s">
        <v>577</v>
      </c>
      <c r="J817" t="s">
        <v>3</v>
      </c>
      <c r="K817" t="s">
        <v>578</v>
      </c>
      <c r="L817">
        <v>1369</v>
      </c>
      <c r="N817">
        <v>1013</v>
      </c>
      <c r="O817" t="s">
        <v>579</v>
      </c>
      <c r="P817" t="s">
        <v>579</v>
      </c>
      <c r="Q817">
        <v>1</v>
      </c>
      <c r="X817">
        <v>5.84</v>
      </c>
      <c r="Y817">
        <v>0</v>
      </c>
      <c r="Z817">
        <v>0</v>
      </c>
      <c r="AA817">
        <v>0</v>
      </c>
      <c r="AB817">
        <v>221.76</v>
      </c>
      <c r="AC817">
        <v>0</v>
      </c>
      <c r="AD817">
        <v>1</v>
      </c>
      <c r="AE817">
        <v>1</v>
      </c>
      <c r="AF817" t="s">
        <v>3</v>
      </c>
      <c r="AG817">
        <v>5.84</v>
      </c>
      <c r="AH817">
        <v>2</v>
      </c>
      <c r="AI817">
        <v>35800233</v>
      </c>
      <c r="AJ817">
        <v>833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>
        <f>ROW(Source!A1159)</f>
        <v>1159</v>
      </c>
      <c r="B818">
        <v>35800239</v>
      </c>
      <c r="C818">
        <v>35800238</v>
      </c>
      <c r="D818">
        <v>18408066</v>
      </c>
      <c r="E818">
        <v>1</v>
      </c>
      <c r="F818">
        <v>1</v>
      </c>
      <c r="G818">
        <v>1</v>
      </c>
      <c r="H818">
        <v>1</v>
      </c>
      <c r="I818" t="s">
        <v>598</v>
      </c>
      <c r="J818" t="s">
        <v>3</v>
      </c>
      <c r="K818" t="s">
        <v>599</v>
      </c>
      <c r="L818">
        <v>1369</v>
      </c>
      <c r="N818">
        <v>1013</v>
      </c>
      <c r="O818" t="s">
        <v>579</v>
      </c>
      <c r="P818" t="s">
        <v>579</v>
      </c>
      <c r="Q818">
        <v>1</v>
      </c>
      <c r="X818">
        <v>17.89</v>
      </c>
      <c r="Y818">
        <v>0</v>
      </c>
      <c r="Z818">
        <v>0</v>
      </c>
      <c r="AA818">
        <v>0</v>
      </c>
      <c r="AB818">
        <v>228.01</v>
      </c>
      <c r="AC818">
        <v>0</v>
      </c>
      <c r="AD818">
        <v>1</v>
      </c>
      <c r="AE818">
        <v>1</v>
      </c>
      <c r="AF818" t="s">
        <v>3</v>
      </c>
      <c r="AG818">
        <v>17.89</v>
      </c>
      <c r="AH818">
        <v>2</v>
      </c>
      <c r="AI818">
        <v>35800239</v>
      </c>
      <c r="AJ818">
        <v>834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>
      <c r="A819">
        <f>ROW(Source!A1159)</f>
        <v>1159</v>
      </c>
      <c r="B819">
        <v>35800240</v>
      </c>
      <c r="C819">
        <v>35800238</v>
      </c>
      <c r="D819">
        <v>121548</v>
      </c>
      <c r="E819">
        <v>1</v>
      </c>
      <c r="F819">
        <v>1</v>
      </c>
      <c r="G819">
        <v>1</v>
      </c>
      <c r="H819">
        <v>1</v>
      </c>
      <c r="I819" t="s">
        <v>30</v>
      </c>
      <c r="J819" t="s">
        <v>3</v>
      </c>
      <c r="K819" t="s">
        <v>580</v>
      </c>
      <c r="L819">
        <v>608254</v>
      </c>
      <c r="N819">
        <v>1013</v>
      </c>
      <c r="O819" t="s">
        <v>581</v>
      </c>
      <c r="P819" t="s">
        <v>581</v>
      </c>
      <c r="Q819">
        <v>1</v>
      </c>
      <c r="X819">
        <v>0.08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2</v>
      </c>
      <c r="AF819" t="s">
        <v>3</v>
      </c>
      <c r="AG819">
        <v>0.08</v>
      </c>
      <c r="AH819">
        <v>2</v>
      </c>
      <c r="AI819">
        <v>35800240</v>
      </c>
      <c r="AJ819">
        <v>835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>
        <f>ROW(Source!A1159)</f>
        <v>1159</v>
      </c>
      <c r="B820">
        <v>35800241</v>
      </c>
      <c r="C820">
        <v>35800238</v>
      </c>
      <c r="D820">
        <v>29172556</v>
      </c>
      <c r="E820">
        <v>1</v>
      </c>
      <c r="F820">
        <v>1</v>
      </c>
      <c r="G820">
        <v>1</v>
      </c>
      <c r="H820">
        <v>2</v>
      </c>
      <c r="I820" t="s">
        <v>582</v>
      </c>
      <c r="J820" t="s">
        <v>583</v>
      </c>
      <c r="K820" t="s">
        <v>584</v>
      </c>
      <c r="L820">
        <v>1368</v>
      </c>
      <c r="N820">
        <v>1011</v>
      </c>
      <c r="O820" t="s">
        <v>585</v>
      </c>
      <c r="P820" t="s">
        <v>585</v>
      </c>
      <c r="Q820">
        <v>1</v>
      </c>
      <c r="X820">
        <v>0.08</v>
      </c>
      <c r="Y820">
        <v>0</v>
      </c>
      <c r="Z820">
        <v>31.26</v>
      </c>
      <c r="AA820">
        <v>13.5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0.08</v>
      </c>
      <c r="AH820">
        <v>2</v>
      </c>
      <c r="AI820">
        <v>35800241</v>
      </c>
      <c r="AJ820">
        <v>836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>
        <f>ROW(Source!A1160)</f>
        <v>1160</v>
      </c>
      <c r="B821">
        <v>35800251</v>
      </c>
      <c r="C821">
        <v>35800250</v>
      </c>
      <c r="D821">
        <v>31428472</v>
      </c>
      <c r="E821">
        <v>1</v>
      </c>
      <c r="F821">
        <v>1</v>
      </c>
      <c r="G821">
        <v>1</v>
      </c>
      <c r="H821">
        <v>1</v>
      </c>
      <c r="I821" t="s">
        <v>774</v>
      </c>
      <c r="J821" t="s">
        <v>3</v>
      </c>
      <c r="K821" t="s">
        <v>775</v>
      </c>
      <c r="L821">
        <v>1369</v>
      </c>
      <c r="N821">
        <v>1013</v>
      </c>
      <c r="O821" t="s">
        <v>579</v>
      </c>
      <c r="P821" t="s">
        <v>579</v>
      </c>
      <c r="Q821">
        <v>1</v>
      </c>
      <c r="X821">
        <v>34.51</v>
      </c>
      <c r="Y821">
        <v>0</v>
      </c>
      <c r="Z821">
        <v>0</v>
      </c>
      <c r="AA821">
        <v>0</v>
      </c>
      <c r="AB821">
        <v>240.52</v>
      </c>
      <c r="AC821">
        <v>0</v>
      </c>
      <c r="AD821">
        <v>1</v>
      </c>
      <c r="AE821">
        <v>1</v>
      </c>
      <c r="AF821" t="s">
        <v>3</v>
      </c>
      <c r="AG821">
        <v>34.51</v>
      </c>
      <c r="AH821">
        <v>2</v>
      </c>
      <c r="AI821">
        <v>35800251</v>
      </c>
      <c r="AJ821">
        <v>837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>
        <f>ROW(Source!A1160)</f>
        <v>1160</v>
      </c>
      <c r="B822">
        <v>35800252</v>
      </c>
      <c r="C822">
        <v>35800250</v>
      </c>
      <c r="D822">
        <v>35554572</v>
      </c>
      <c r="E822">
        <v>1</v>
      </c>
      <c r="F822">
        <v>1</v>
      </c>
      <c r="G822">
        <v>1</v>
      </c>
      <c r="H822">
        <v>3</v>
      </c>
      <c r="I822" t="s">
        <v>26</v>
      </c>
      <c r="J822" t="s">
        <v>320</v>
      </c>
      <c r="K822" t="s">
        <v>27</v>
      </c>
      <c r="L822">
        <v>1348</v>
      </c>
      <c r="N822">
        <v>1009</v>
      </c>
      <c r="O822" t="s">
        <v>28</v>
      </c>
      <c r="P822" t="s">
        <v>28</v>
      </c>
      <c r="Q822">
        <v>1000</v>
      </c>
      <c r="X822">
        <v>0.35599999999999998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 t="s">
        <v>3</v>
      </c>
      <c r="AG822">
        <v>0.35599999999999998</v>
      </c>
      <c r="AH822">
        <v>2</v>
      </c>
      <c r="AI822">
        <v>35800252</v>
      </c>
      <c r="AJ822">
        <v>838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>
        <f>ROW(Source!A1162)</f>
        <v>1162</v>
      </c>
      <c r="B823">
        <v>35800257</v>
      </c>
      <c r="C823">
        <v>35800256</v>
      </c>
      <c r="D823">
        <v>18406804</v>
      </c>
      <c r="E823">
        <v>1</v>
      </c>
      <c r="F823">
        <v>1</v>
      </c>
      <c r="G823">
        <v>1</v>
      </c>
      <c r="H823">
        <v>1</v>
      </c>
      <c r="I823" t="s">
        <v>577</v>
      </c>
      <c r="J823" t="s">
        <v>3</v>
      </c>
      <c r="K823" t="s">
        <v>578</v>
      </c>
      <c r="L823">
        <v>1369</v>
      </c>
      <c r="N823">
        <v>1013</v>
      </c>
      <c r="O823" t="s">
        <v>579</v>
      </c>
      <c r="P823" t="s">
        <v>579</v>
      </c>
      <c r="Q823">
        <v>1</v>
      </c>
      <c r="X823">
        <v>9.64</v>
      </c>
      <c r="Y823">
        <v>0</v>
      </c>
      <c r="Z823">
        <v>0</v>
      </c>
      <c r="AA823">
        <v>0</v>
      </c>
      <c r="AB823">
        <v>221.76</v>
      </c>
      <c r="AC823">
        <v>0</v>
      </c>
      <c r="AD823">
        <v>1</v>
      </c>
      <c r="AE823">
        <v>1</v>
      </c>
      <c r="AF823" t="s">
        <v>3</v>
      </c>
      <c r="AG823">
        <v>9.64</v>
      </c>
      <c r="AH823">
        <v>2</v>
      </c>
      <c r="AI823">
        <v>35800257</v>
      </c>
      <c r="AJ823">
        <v>839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>
      <c r="A824">
        <f>ROW(Source!A1162)</f>
        <v>1162</v>
      </c>
      <c r="B824">
        <v>35800258</v>
      </c>
      <c r="C824">
        <v>35800256</v>
      </c>
      <c r="D824">
        <v>121548</v>
      </c>
      <c r="E824">
        <v>1</v>
      </c>
      <c r="F824">
        <v>1</v>
      </c>
      <c r="G824">
        <v>1</v>
      </c>
      <c r="H824">
        <v>1</v>
      </c>
      <c r="I824" t="s">
        <v>30</v>
      </c>
      <c r="J824" t="s">
        <v>3</v>
      </c>
      <c r="K824" t="s">
        <v>580</v>
      </c>
      <c r="L824">
        <v>608254</v>
      </c>
      <c r="N824">
        <v>1013</v>
      </c>
      <c r="O824" t="s">
        <v>581</v>
      </c>
      <c r="P824" t="s">
        <v>581</v>
      </c>
      <c r="Q824">
        <v>1</v>
      </c>
      <c r="X824">
        <v>0.01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1</v>
      </c>
      <c r="AE824">
        <v>2</v>
      </c>
      <c r="AF824" t="s">
        <v>3</v>
      </c>
      <c r="AG824">
        <v>0.01</v>
      </c>
      <c r="AH824">
        <v>2</v>
      </c>
      <c r="AI824">
        <v>35800258</v>
      </c>
      <c r="AJ824">
        <v>840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>
        <f>ROW(Source!A1162)</f>
        <v>1162</v>
      </c>
      <c r="B825">
        <v>35800259</v>
      </c>
      <c r="C825">
        <v>35800256</v>
      </c>
      <c r="D825">
        <v>29172556</v>
      </c>
      <c r="E825">
        <v>1</v>
      </c>
      <c r="F825">
        <v>1</v>
      </c>
      <c r="G825">
        <v>1</v>
      </c>
      <c r="H825">
        <v>2</v>
      </c>
      <c r="I825" t="s">
        <v>582</v>
      </c>
      <c r="J825" t="s">
        <v>583</v>
      </c>
      <c r="K825" t="s">
        <v>584</v>
      </c>
      <c r="L825">
        <v>1368</v>
      </c>
      <c r="N825">
        <v>1011</v>
      </c>
      <c r="O825" t="s">
        <v>585</v>
      </c>
      <c r="P825" t="s">
        <v>585</v>
      </c>
      <c r="Q825">
        <v>1</v>
      </c>
      <c r="X825">
        <v>0.01</v>
      </c>
      <c r="Y825">
        <v>0</v>
      </c>
      <c r="Z825">
        <v>31.26</v>
      </c>
      <c r="AA825">
        <v>13.5</v>
      </c>
      <c r="AB825">
        <v>0</v>
      </c>
      <c r="AC825">
        <v>0</v>
      </c>
      <c r="AD825">
        <v>1</v>
      </c>
      <c r="AE825">
        <v>0</v>
      </c>
      <c r="AF825" t="s">
        <v>3</v>
      </c>
      <c r="AG825">
        <v>0.01</v>
      </c>
      <c r="AH825">
        <v>2</v>
      </c>
      <c r="AI825">
        <v>35800259</v>
      </c>
      <c r="AJ825">
        <v>841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>
        <f>ROW(Source!A1163)</f>
        <v>1163</v>
      </c>
      <c r="B826">
        <v>36314887</v>
      </c>
      <c r="C826">
        <v>36314886</v>
      </c>
      <c r="D826">
        <v>18408066</v>
      </c>
      <c r="E826">
        <v>1</v>
      </c>
      <c r="F826">
        <v>1</v>
      </c>
      <c r="G826">
        <v>1</v>
      </c>
      <c r="H826">
        <v>1</v>
      </c>
      <c r="I826" t="s">
        <v>598</v>
      </c>
      <c r="J826" t="s">
        <v>3</v>
      </c>
      <c r="K826" t="s">
        <v>599</v>
      </c>
      <c r="L826">
        <v>1369</v>
      </c>
      <c r="N826">
        <v>1013</v>
      </c>
      <c r="O826" t="s">
        <v>579</v>
      </c>
      <c r="P826" t="s">
        <v>579</v>
      </c>
      <c r="Q826">
        <v>1</v>
      </c>
      <c r="X826">
        <v>94.97</v>
      </c>
      <c r="Y826">
        <v>0</v>
      </c>
      <c r="Z826">
        <v>0</v>
      </c>
      <c r="AA826">
        <v>0</v>
      </c>
      <c r="AB826">
        <v>228.01</v>
      </c>
      <c r="AC826">
        <v>0</v>
      </c>
      <c r="AD826">
        <v>1</v>
      </c>
      <c r="AE826">
        <v>1</v>
      </c>
      <c r="AF826" t="s">
        <v>3</v>
      </c>
      <c r="AG826">
        <v>94.97</v>
      </c>
      <c r="AH826">
        <v>2</v>
      </c>
      <c r="AI826">
        <v>36314887</v>
      </c>
      <c r="AJ826">
        <v>842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>
        <f>ROW(Source!A1163)</f>
        <v>1163</v>
      </c>
      <c r="B827">
        <v>36314888</v>
      </c>
      <c r="C827">
        <v>36314886</v>
      </c>
      <c r="D827">
        <v>29164349</v>
      </c>
      <c r="E827">
        <v>1</v>
      </c>
      <c r="F827">
        <v>1</v>
      </c>
      <c r="G827">
        <v>1</v>
      </c>
      <c r="H827">
        <v>3</v>
      </c>
      <c r="I827" t="s">
        <v>26</v>
      </c>
      <c r="J827" t="s">
        <v>162</v>
      </c>
      <c r="K827" t="s">
        <v>27</v>
      </c>
      <c r="L827">
        <v>1348</v>
      </c>
      <c r="N827">
        <v>1009</v>
      </c>
      <c r="O827" t="s">
        <v>28</v>
      </c>
      <c r="P827" t="s">
        <v>28</v>
      </c>
      <c r="Q827">
        <v>1000</v>
      </c>
      <c r="X827">
        <v>3.5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 t="s">
        <v>3</v>
      </c>
      <c r="AG827">
        <v>3.5</v>
      </c>
      <c r="AH827">
        <v>2</v>
      </c>
      <c r="AI827">
        <v>36314888</v>
      </c>
      <c r="AJ827">
        <v>843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>
      <c r="A828">
        <f>ROW(Source!A1170)</f>
        <v>1170</v>
      </c>
      <c r="B828">
        <v>36172496</v>
      </c>
      <c r="C828">
        <v>36172495</v>
      </c>
      <c r="D828">
        <v>18407150</v>
      </c>
      <c r="E828">
        <v>1</v>
      </c>
      <c r="F828">
        <v>1</v>
      </c>
      <c r="G828">
        <v>1</v>
      </c>
      <c r="H828">
        <v>1</v>
      </c>
      <c r="I828" t="s">
        <v>595</v>
      </c>
      <c r="J828" t="s">
        <v>3</v>
      </c>
      <c r="K828" t="s">
        <v>596</v>
      </c>
      <c r="L828">
        <v>1369</v>
      </c>
      <c r="N828">
        <v>1013</v>
      </c>
      <c r="O828" t="s">
        <v>579</v>
      </c>
      <c r="P828" t="s">
        <v>579</v>
      </c>
      <c r="Q828">
        <v>1</v>
      </c>
      <c r="X828">
        <v>21.19</v>
      </c>
      <c r="Y828">
        <v>0</v>
      </c>
      <c r="Z828">
        <v>0</v>
      </c>
      <c r="AA828">
        <v>0</v>
      </c>
      <c r="AB828">
        <v>242.51</v>
      </c>
      <c r="AC828">
        <v>0</v>
      </c>
      <c r="AD828">
        <v>1</v>
      </c>
      <c r="AE828">
        <v>1</v>
      </c>
      <c r="AF828" t="s">
        <v>168</v>
      </c>
      <c r="AG828">
        <v>24.368500000000001</v>
      </c>
      <c r="AH828">
        <v>2</v>
      </c>
      <c r="AI828">
        <v>36172496</v>
      </c>
      <c r="AJ828">
        <v>844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>
      <c r="A829">
        <f>ROW(Source!A1170)</f>
        <v>1170</v>
      </c>
      <c r="B829">
        <v>36172497</v>
      </c>
      <c r="C829">
        <v>36172495</v>
      </c>
      <c r="D829">
        <v>121548</v>
      </c>
      <c r="E829">
        <v>1</v>
      </c>
      <c r="F829">
        <v>1</v>
      </c>
      <c r="G829">
        <v>1</v>
      </c>
      <c r="H829">
        <v>1</v>
      </c>
      <c r="I829" t="s">
        <v>30</v>
      </c>
      <c r="J829" t="s">
        <v>3</v>
      </c>
      <c r="K829" t="s">
        <v>580</v>
      </c>
      <c r="L829">
        <v>608254</v>
      </c>
      <c r="N829">
        <v>1013</v>
      </c>
      <c r="O829" t="s">
        <v>581</v>
      </c>
      <c r="P829" t="s">
        <v>581</v>
      </c>
      <c r="Q829">
        <v>1</v>
      </c>
      <c r="X829">
        <v>0.04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1</v>
      </c>
      <c r="AE829">
        <v>2</v>
      </c>
      <c r="AF829" t="s">
        <v>167</v>
      </c>
      <c r="AG829">
        <v>0.05</v>
      </c>
      <c r="AH829">
        <v>2</v>
      </c>
      <c r="AI829">
        <v>36172497</v>
      </c>
      <c r="AJ829">
        <v>845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>
        <f>ROW(Source!A1170)</f>
        <v>1170</v>
      </c>
      <c r="B830">
        <v>36172498</v>
      </c>
      <c r="C830">
        <v>36172495</v>
      </c>
      <c r="D830">
        <v>29172556</v>
      </c>
      <c r="E830">
        <v>1</v>
      </c>
      <c r="F830">
        <v>1</v>
      </c>
      <c r="G830">
        <v>1</v>
      </c>
      <c r="H830">
        <v>2</v>
      </c>
      <c r="I830" t="s">
        <v>582</v>
      </c>
      <c r="J830" t="s">
        <v>583</v>
      </c>
      <c r="K830" t="s">
        <v>584</v>
      </c>
      <c r="L830">
        <v>1368</v>
      </c>
      <c r="N830">
        <v>1011</v>
      </c>
      <c r="O830" t="s">
        <v>585</v>
      </c>
      <c r="P830" t="s">
        <v>585</v>
      </c>
      <c r="Q830">
        <v>1</v>
      </c>
      <c r="X830">
        <v>0.04</v>
      </c>
      <c r="Y830">
        <v>0</v>
      </c>
      <c r="Z830">
        <v>31.26</v>
      </c>
      <c r="AA830">
        <v>13.5</v>
      </c>
      <c r="AB830">
        <v>0</v>
      </c>
      <c r="AC830">
        <v>0</v>
      </c>
      <c r="AD830">
        <v>1</v>
      </c>
      <c r="AE830">
        <v>0</v>
      </c>
      <c r="AF830" t="s">
        <v>167</v>
      </c>
      <c r="AG830">
        <v>0.05</v>
      </c>
      <c r="AH830">
        <v>2</v>
      </c>
      <c r="AI830">
        <v>36172498</v>
      </c>
      <c r="AJ830">
        <v>846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>
      <c r="A831">
        <f>ROW(Source!A1170)</f>
        <v>1170</v>
      </c>
      <c r="B831">
        <v>36172499</v>
      </c>
      <c r="C831">
        <v>36172495</v>
      </c>
      <c r="D831">
        <v>29174913</v>
      </c>
      <c r="E831">
        <v>1</v>
      </c>
      <c r="F831">
        <v>1</v>
      </c>
      <c r="G831">
        <v>1</v>
      </c>
      <c r="H831">
        <v>2</v>
      </c>
      <c r="I831" t="s">
        <v>606</v>
      </c>
      <c r="J831" t="s">
        <v>607</v>
      </c>
      <c r="K831" t="s">
        <v>608</v>
      </c>
      <c r="L831">
        <v>1368</v>
      </c>
      <c r="N831">
        <v>1011</v>
      </c>
      <c r="O831" t="s">
        <v>585</v>
      </c>
      <c r="P831" t="s">
        <v>585</v>
      </c>
      <c r="Q831">
        <v>1</v>
      </c>
      <c r="X831">
        <v>0.15</v>
      </c>
      <c r="Y831">
        <v>0</v>
      </c>
      <c r="Z831">
        <v>87.17</v>
      </c>
      <c r="AA831">
        <v>11.6</v>
      </c>
      <c r="AB831">
        <v>0</v>
      </c>
      <c r="AC831">
        <v>0</v>
      </c>
      <c r="AD831">
        <v>1</v>
      </c>
      <c r="AE831">
        <v>0</v>
      </c>
      <c r="AF831" t="s">
        <v>167</v>
      </c>
      <c r="AG831">
        <v>0.1875</v>
      </c>
      <c r="AH831">
        <v>2</v>
      </c>
      <c r="AI831">
        <v>36172499</v>
      </c>
      <c r="AJ831">
        <v>847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>
      <c r="A832">
        <f>ROW(Source!A1170)</f>
        <v>1170</v>
      </c>
      <c r="B832">
        <v>36172500</v>
      </c>
      <c r="C832">
        <v>36172495</v>
      </c>
      <c r="D832">
        <v>29108696</v>
      </c>
      <c r="E832">
        <v>1</v>
      </c>
      <c r="F832">
        <v>1</v>
      </c>
      <c r="G832">
        <v>1</v>
      </c>
      <c r="H832">
        <v>3</v>
      </c>
      <c r="I832" t="s">
        <v>609</v>
      </c>
      <c r="J832" t="s">
        <v>610</v>
      </c>
      <c r="K832" t="s">
        <v>611</v>
      </c>
      <c r="L832">
        <v>1354</v>
      </c>
      <c r="N832">
        <v>1010</v>
      </c>
      <c r="O832" t="s">
        <v>238</v>
      </c>
      <c r="P832" t="s">
        <v>238</v>
      </c>
      <c r="Q832">
        <v>1</v>
      </c>
      <c r="X832">
        <v>56.6</v>
      </c>
      <c r="Y832">
        <v>67.209999999999994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56.6</v>
      </c>
      <c r="AH832">
        <v>2</v>
      </c>
      <c r="AI832">
        <v>36172500</v>
      </c>
      <c r="AJ832">
        <v>848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>
      <c r="A833">
        <f>ROW(Source!A1170)</f>
        <v>1170</v>
      </c>
      <c r="B833">
        <v>36172501</v>
      </c>
      <c r="C833">
        <v>36172495</v>
      </c>
      <c r="D833">
        <v>29109717</v>
      </c>
      <c r="E833">
        <v>1</v>
      </c>
      <c r="F833">
        <v>1</v>
      </c>
      <c r="G833">
        <v>1</v>
      </c>
      <c r="H833">
        <v>3</v>
      </c>
      <c r="I833" t="s">
        <v>913</v>
      </c>
      <c r="J833" t="s">
        <v>914</v>
      </c>
      <c r="K833" t="s">
        <v>915</v>
      </c>
      <c r="L833">
        <v>1301</v>
      </c>
      <c r="N833">
        <v>1003</v>
      </c>
      <c r="O833" t="s">
        <v>174</v>
      </c>
      <c r="P833" t="s">
        <v>174</v>
      </c>
      <c r="Q833">
        <v>1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</v>
      </c>
      <c r="AD833">
        <v>0</v>
      </c>
      <c r="AE833">
        <v>0</v>
      </c>
      <c r="AF833" t="s">
        <v>3</v>
      </c>
      <c r="AG833">
        <v>0</v>
      </c>
      <c r="AH833">
        <v>3</v>
      </c>
      <c r="AI833">
        <v>-1</v>
      </c>
      <c r="AJ833" t="s">
        <v>3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>
      <c r="A834">
        <f>ROW(Source!A1170)</f>
        <v>1170</v>
      </c>
      <c r="B834">
        <v>36172502</v>
      </c>
      <c r="C834">
        <v>36172495</v>
      </c>
      <c r="D834">
        <v>29115197</v>
      </c>
      <c r="E834">
        <v>1</v>
      </c>
      <c r="F834">
        <v>1</v>
      </c>
      <c r="G834">
        <v>1</v>
      </c>
      <c r="H834">
        <v>3</v>
      </c>
      <c r="I834" t="s">
        <v>612</v>
      </c>
      <c r="J834" t="s">
        <v>613</v>
      </c>
      <c r="K834" t="s">
        <v>614</v>
      </c>
      <c r="L834">
        <v>1354</v>
      </c>
      <c r="N834">
        <v>1010</v>
      </c>
      <c r="O834" t="s">
        <v>238</v>
      </c>
      <c r="P834" t="s">
        <v>238</v>
      </c>
      <c r="Q834">
        <v>1</v>
      </c>
      <c r="X834">
        <v>400</v>
      </c>
      <c r="Y834">
        <v>0.5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400</v>
      </c>
      <c r="AH834">
        <v>2</v>
      </c>
      <c r="AI834">
        <v>36172502</v>
      </c>
      <c r="AJ834">
        <v>850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>
      <c r="A835">
        <f>ROW(Source!A1172)</f>
        <v>1172</v>
      </c>
      <c r="B835">
        <v>36172508</v>
      </c>
      <c r="C835">
        <v>36172507</v>
      </c>
      <c r="D835">
        <v>18413230</v>
      </c>
      <c r="E835">
        <v>1</v>
      </c>
      <c r="F835">
        <v>1</v>
      </c>
      <c r="G835">
        <v>1</v>
      </c>
      <c r="H835">
        <v>1</v>
      </c>
      <c r="I835" t="s">
        <v>615</v>
      </c>
      <c r="J835" t="s">
        <v>3</v>
      </c>
      <c r="K835" t="s">
        <v>616</v>
      </c>
      <c r="L835">
        <v>1369</v>
      </c>
      <c r="N835">
        <v>1013</v>
      </c>
      <c r="O835" t="s">
        <v>579</v>
      </c>
      <c r="P835" t="s">
        <v>579</v>
      </c>
      <c r="Q835">
        <v>1</v>
      </c>
      <c r="X835">
        <v>166.47</v>
      </c>
      <c r="Y835">
        <v>0</v>
      </c>
      <c r="Z835">
        <v>0</v>
      </c>
      <c r="AA835">
        <v>0</v>
      </c>
      <c r="AB835">
        <v>260.99</v>
      </c>
      <c r="AC835">
        <v>0</v>
      </c>
      <c r="AD835">
        <v>1</v>
      </c>
      <c r="AE835">
        <v>1</v>
      </c>
      <c r="AF835" t="s">
        <v>168</v>
      </c>
      <c r="AG835">
        <v>191.44049999999999</v>
      </c>
      <c r="AH835">
        <v>2</v>
      </c>
      <c r="AI835">
        <v>36172508</v>
      </c>
      <c r="AJ835">
        <v>851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>
      <c r="A836">
        <f>ROW(Source!A1172)</f>
        <v>1172</v>
      </c>
      <c r="B836">
        <v>36172509</v>
      </c>
      <c r="C836">
        <v>36172507</v>
      </c>
      <c r="D836">
        <v>121548</v>
      </c>
      <c r="E836">
        <v>1</v>
      </c>
      <c r="F836">
        <v>1</v>
      </c>
      <c r="G836">
        <v>1</v>
      </c>
      <c r="H836">
        <v>1</v>
      </c>
      <c r="I836" t="s">
        <v>30</v>
      </c>
      <c r="J836" t="s">
        <v>3</v>
      </c>
      <c r="K836" t="s">
        <v>580</v>
      </c>
      <c r="L836">
        <v>608254</v>
      </c>
      <c r="N836">
        <v>1013</v>
      </c>
      <c r="O836" t="s">
        <v>581</v>
      </c>
      <c r="P836" t="s">
        <v>581</v>
      </c>
      <c r="Q836">
        <v>1</v>
      </c>
      <c r="X836">
        <v>0.08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2</v>
      </c>
      <c r="AF836" t="s">
        <v>167</v>
      </c>
      <c r="AG836">
        <v>0.1</v>
      </c>
      <c r="AH836">
        <v>2</v>
      </c>
      <c r="AI836">
        <v>36172509</v>
      </c>
      <c r="AJ836">
        <v>852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>
      <c r="A837">
        <f>ROW(Source!A1172)</f>
        <v>1172</v>
      </c>
      <c r="B837">
        <v>36172510</v>
      </c>
      <c r="C837">
        <v>36172507</v>
      </c>
      <c r="D837">
        <v>29172556</v>
      </c>
      <c r="E837">
        <v>1</v>
      </c>
      <c r="F837">
        <v>1</v>
      </c>
      <c r="G837">
        <v>1</v>
      </c>
      <c r="H837">
        <v>2</v>
      </c>
      <c r="I837" t="s">
        <v>582</v>
      </c>
      <c r="J837" t="s">
        <v>583</v>
      </c>
      <c r="K837" t="s">
        <v>584</v>
      </c>
      <c r="L837">
        <v>1368</v>
      </c>
      <c r="N837">
        <v>1011</v>
      </c>
      <c r="O837" t="s">
        <v>585</v>
      </c>
      <c r="P837" t="s">
        <v>585</v>
      </c>
      <c r="Q837">
        <v>1</v>
      </c>
      <c r="X837">
        <v>0.08</v>
      </c>
      <c r="Y837">
        <v>0</v>
      </c>
      <c r="Z837">
        <v>31.26</v>
      </c>
      <c r="AA837">
        <v>13.5</v>
      </c>
      <c r="AB837">
        <v>0</v>
      </c>
      <c r="AC837">
        <v>0</v>
      </c>
      <c r="AD837">
        <v>1</v>
      </c>
      <c r="AE837">
        <v>0</v>
      </c>
      <c r="AF837" t="s">
        <v>167</v>
      </c>
      <c r="AG837">
        <v>0.1</v>
      </c>
      <c r="AH837">
        <v>2</v>
      </c>
      <c r="AI837">
        <v>36172510</v>
      </c>
      <c r="AJ837">
        <v>853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>
      <c r="A838">
        <f>ROW(Source!A1172)</f>
        <v>1172</v>
      </c>
      <c r="B838">
        <v>36172511</v>
      </c>
      <c r="C838">
        <v>36172507</v>
      </c>
      <c r="D838">
        <v>29174591</v>
      </c>
      <c r="E838">
        <v>1</v>
      </c>
      <c r="F838">
        <v>1</v>
      </c>
      <c r="G838">
        <v>1</v>
      </c>
      <c r="H838">
        <v>2</v>
      </c>
      <c r="I838" t="s">
        <v>617</v>
      </c>
      <c r="J838" t="s">
        <v>618</v>
      </c>
      <c r="K838" t="s">
        <v>619</v>
      </c>
      <c r="L838">
        <v>1368</v>
      </c>
      <c r="N838">
        <v>1011</v>
      </c>
      <c r="O838" t="s">
        <v>585</v>
      </c>
      <c r="P838" t="s">
        <v>585</v>
      </c>
      <c r="Q838">
        <v>1</v>
      </c>
      <c r="X838">
        <v>0.26</v>
      </c>
      <c r="Y838">
        <v>0</v>
      </c>
      <c r="Z838">
        <v>0.95</v>
      </c>
      <c r="AA838">
        <v>0</v>
      </c>
      <c r="AB838">
        <v>0</v>
      </c>
      <c r="AC838">
        <v>0</v>
      </c>
      <c r="AD838">
        <v>1</v>
      </c>
      <c r="AE838">
        <v>0</v>
      </c>
      <c r="AF838" t="s">
        <v>167</v>
      </c>
      <c r="AG838">
        <v>0.32500000000000001</v>
      </c>
      <c r="AH838">
        <v>2</v>
      </c>
      <c r="AI838">
        <v>36172511</v>
      </c>
      <c r="AJ838">
        <v>854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>
      <c r="A839">
        <f>ROW(Source!A1172)</f>
        <v>1172</v>
      </c>
      <c r="B839">
        <v>36172512</v>
      </c>
      <c r="C839">
        <v>36172507</v>
      </c>
      <c r="D839">
        <v>29174913</v>
      </c>
      <c r="E839">
        <v>1</v>
      </c>
      <c r="F839">
        <v>1</v>
      </c>
      <c r="G839">
        <v>1</v>
      </c>
      <c r="H839">
        <v>2</v>
      </c>
      <c r="I839" t="s">
        <v>606</v>
      </c>
      <c r="J839" t="s">
        <v>607</v>
      </c>
      <c r="K839" t="s">
        <v>608</v>
      </c>
      <c r="L839">
        <v>1368</v>
      </c>
      <c r="N839">
        <v>1011</v>
      </c>
      <c r="O839" t="s">
        <v>585</v>
      </c>
      <c r="P839" t="s">
        <v>585</v>
      </c>
      <c r="Q839">
        <v>1</v>
      </c>
      <c r="X839">
        <v>0.5</v>
      </c>
      <c r="Y839">
        <v>0</v>
      </c>
      <c r="Z839">
        <v>87.17</v>
      </c>
      <c r="AA839">
        <v>11.6</v>
      </c>
      <c r="AB839">
        <v>0</v>
      </c>
      <c r="AC839">
        <v>0</v>
      </c>
      <c r="AD839">
        <v>1</v>
      </c>
      <c r="AE839">
        <v>0</v>
      </c>
      <c r="AF839" t="s">
        <v>167</v>
      </c>
      <c r="AG839">
        <v>0.625</v>
      </c>
      <c r="AH839">
        <v>2</v>
      </c>
      <c r="AI839">
        <v>36172512</v>
      </c>
      <c r="AJ839">
        <v>855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>
        <f>ROW(Source!A1172)</f>
        <v>1172</v>
      </c>
      <c r="B840">
        <v>36172513</v>
      </c>
      <c r="C840">
        <v>36172507</v>
      </c>
      <c r="D840">
        <v>29107800</v>
      </c>
      <c r="E840">
        <v>1</v>
      </c>
      <c r="F840">
        <v>1</v>
      </c>
      <c r="G840">
        <v>1</v>
      </c>
      <c r="H840">
        <v>3</v>
      </c>
      <c r="I840" t="s">
        <v>620</v>
      </c>
      <c r="J840" t="s">
        <v>621</v>
      </c>
      <c r="K840" t="s">
        <v>622</v>
      </c>
      <c r="L840">
        <v>1346</v>
      </c>
      <c r="N840">
        <v>1009</v>
      </c>
      <c r="O840" t="s">
        <v>191</v>
      </c>
      <c r="P840" t="s">
        <v>191</v>
      </c>
      <c r="Q840">
        <v>1</v>
      </c>
      <c r="X840">
        <v>0.2</v>
      </c>
      <c r="Y840">
        <v>1.81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0.2</v>
      </c>
      <c r="AH840">
        <v>2</v>
      </c>
      <c r="AI840">
        <v>36172513</v>
      </c>
      <c r="AJ840">
        <v>856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>
        <f>ROW(Source!A1172)</f>
        <v>1172</v>
      </c>
      <c r="B841">
        <v>36172514</v>
      </c>
      <c r="C841">
        <v>36172507</v>
      </c>
      <c r="D841">
        <v>29109411</v>
      </c>
      <c r="E841">
        <v>1</v>
      </c>
      <c r="F841">
        <v>1</v>
      </c>
      <c r="G841">
        <v>1</v>
      </c>
      <c r="H841">
        <v>3</v>
      </c>
      <c r="I841" t="s">
        <v>623</v>
      </c>
      <c r="J841" t="s">
        <v>624</v>
      </c>
      <c r="K841" t="s">
        <v>625</v>
      </c>
      <c r="L841">
        <v>1346</v>
      </c>
      <c r="N841">
        <v>1009</v>
      </c>
      <c r="O841" t="s">
        <v>191</v>
      </c>
      <c r="P841" t="s">
        <v>191</v>
      </c>
      <c r="Q841">
        <v>1</v>
      </c>
      <c r="X841">
        <v>30</v>
      </c>
      <c r="Y841">
        <v>15.95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 t="s">
        <v>3</v>
      </c>
      <c r="AG841">
        <v>30</v>
      </c>
      <c r="AH841">
        <v>2</v>
      </c>
      <c r="AI841">
        <v>36172514</v>
      </c>
      <c r="AJ841">
        <v>858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>
        <f>ROW(Source!A1172)</f>
        <v>1172</v>
      </c>
      <c r="B842">
        <v>36172515</v>
      </c>
      <c r="C842">
        <v>36172507</v>
      </c>
      <c r="D842">
        <v>29109535</v>
      </c>
      <c r="E842">
        <v>1</v>
      </c>
      <c r="F842">
        <v>1</v>
      </c>
      <c r="G842">
        <v>1</v>
      </c>
      <c r="H842">
        <v>3</v>
      </c>
      <c r="I842" t="s">
        <v>916</v>
      </c>
      <c r="J842" t="s">
        <v>917</v>
      </c>
      <c r="K842" t="s">
        <v>918</v>
      </c>
      <c r="L842">
        <v>1327</v>
      </c>
      <c r="N842">
        <v>1005</v>
      </c>
      <c r="O842" t="s">
        <v>184</v>
      </c>
      <c r="P842" t="s">
        <v>184</v>
      </c>
      <c r="Q842">
        <v>1</v>
      </c>
      <c r="X842">
        <v>105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 t="s">
        <v>3</v>
      </c>
      <c r="AG842">
        <v>105</v>
      </c>
      <c r="AH842">
        <v>3</v>
      </c>
      <c r="AI842">
        <v>-1</v>
      </c>
      <c r="AJ842" t="s">
        <v>3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>
      <c r="A843">
        <f>ROW(Source!A1172)</f>
        <v>1172</v>
      </c>
      <c r="B843">
        <v>36172516</v>
      </c>
      <c r="C843">
        <v>36172507</v>
      </c>
      <c r="D843">
        <v>29109265</v>
      </c>
      <c r="E843">
        <v>1</v>
      </c>
      <c r="F843">
        <v>1</v>
      </c>
      <c r="G843">
        <v>1</v>
      </c>
      <c r="H843">
        <v>3</v>
      </c>
      <c r="I843" t="s">
        <v>369</v>
      </c>
      <c r="J843" t="s">
        <v>371</v>
      </c>
      <c r="K843" t="s">
        <v>370</v>
      </c>
      <c r="L843">
        <v>1348</v>
      </c>
      <c r="N843">
        <v>1009</v>
      </c>
      <c r="O843" t="s">
        <v>28</v>
      </c>
      <c r="P843" t="s">
        <v>28</v>
      </c>
      <c r="Q843">
        <v>1000</v>
      </c>
      <c r="X843">
        <v>8.8999999999999999E-3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 t="s">
        <v>3</v>
      </c>
      <c r="AG843">
        <v>8.8999999999999999E-3</v>
      </c>
      <c r="AH843">
        <v>3</v>
      </c>
      <c r="AI843">
        <v>-1</v>
      </c>
      <c r="AJ843" t="s">
        <v>3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>
      <c r="A844">
        <f>ROW(Source!A1175)</f>
        <v>1175</v>
      </c>
      <c r="B844">
        <v>36172524</v>
      </c>
      <c r="C844">
        <v>36172523</v>
      </c>
      <c r="D844">
        <v>18407150</v>
      </c>
      <c r="E844">
        <v>1</v>
      </c>
      <c r="F844">
        <v>1</v>
      </c>
      <c r="G844">
        <v>1</v>
      </c>
      <c r="H844">
        <v>1</v>
      </c>
      <c r="I844" t="s">
        <v>595</v>
      </c>
      <c r="J844" t="s">
        <v>3</v>
      </c>
      <c r="K844" t="s">
        <v>596</v>
      </c>
      <c r="L844">
        <v>1369</v>
      </c>
      <c r="N844">
        <v>1013</v>
      </c>
      <c r="O844" t="s">
        <v>579</v>
      </c>
      <c r="P844" t="s">
        <v>579</v>
      </c>
      <c r="Q844">
        <v>1</v>
      </c>
      <c r="X844">
        <v>35.74</v>
      </c>
      <c r="Y844">
        <v>0</v>
      </c>
      <c r="Z844">
        <v>0</v>
      </c>
      <c r="AA844">
        <v>0</v>
      </c>
      <c r="AB844">
        <v>242.51</v>
      </c>
      <c r="AC844">
        <v>0</v>
      </c>
      <c r="AD844">
        <v>1</v>
      </c>
      <c r="AE844">
        <v>1</v>
      </c>
      <c r="AF844" t="s">
        <v>168</v>
      </c>
      <c r="AG844">
        <v>41.100999999999999</v>
      </c>
      <c r="AH844">
        <v>2</v>
      </c>
      <c r="AI844">
        <v>36172524</v>
      </c>
      <c r="AJ844">
        <v>860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>
      <c r="A845">
        <f>ROW(Source!A1175)</f>
        <v>1175</v>
      </c>
      <c r="B845">
        <v>36172525</v>
      </c>
      <c r="C845">
        <v>36172523</v>
      </c>
      <c r="D845">
        <v>121548</v>
      </c>
      <c r="E845">
        <v>1</v>
      </c>
      <c r="F845">
        <v>1</v>
      </c>
      <c r="G845">
        <v>1</v>
      </c>
      <c r="H845">
        <v>1</v>
      </c>
      <c r="I845" t="s">
        <v>30</v>
      </c>
      <c r="J845" t="s">
        <v>3</v>
      </c>
      <c r="K845" t="s">
        <v>580</v>
      </c>
      <c r="L845">
        <v>608254</v>
      </c>
      <c r="N845">
        <v>1013</v>
      </c>
      <c r="O845" t="s">
        <v>581</v>
      </c>
      <c r="P845" t="s">
        <v>581</v>
      </c>
      <c r="Q845">
        <v>1</v>
      </c>
      <c r="X845">
        <v>0.18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2</v>
      </c>
      <c r="AF845" t="s">
        <v>167</v>
      </c>
      <c r="AG845">
        <v>0.22499999999999998</v>
      </c>
      <c r="AH845">
        <v>2</v>
      </c>
      <c r="AI845">
        <v>36172525</v>
      </c>
      <c r="AJ845">
        <v>861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>
      <c r="A846">
        <f>ROW(Source!A1175)</f>
        <v>1175</v>
      </c>
      <c r="B846">
        <v>36172526</v>
      </c>
      <c r="C846">
        <v>36172523</v>
      </c>
      <c r="D846">
        <v>29172556</v>
      </c>
      <c r="E846">
        <v>1</v>
      </c>
      <c r="F846">
        <v>1</v>
      </c>
      <c r="G846">
        <v>1</v>
      </c>
      <c r="H846">
        <v>2</v>
      </c>
      <c r="I846" t="s">
        <v>582</v>
      </c>
      <c r="J846" t="s">
        <v>583</v>
      </c>
      <c r="K846" t="s">
        <v>584</v>
      </c>
      <c r="L846">
        <v>1368</v>
      </c>
      <c r="N846">
        <v>1011</v>
      </c>
      <c r="O846" t="s">
        <v>585</v>
      </c>
      <c r="P846" t="s">
        <v>585</v>
      </c>
      <c r="Q846">
        <v>1</v>
      </c>
      <c r="X846">
        <v>0.18</v>
      </c>
      <c r="Y846">
        <v>0</v>
      </c>
      <c r="Z846">
        <v>31.26</v>
      </c>
      <c r="AA846">
        <v>13.5</v>
      </c>
      <c r="AB846">
        <v>0</v>
      </c>
      <c r="AC846">
        <v>0</v>
      </c>
      <c r="AD846">
        <v>1</v>
      </c>
      <c r="AE846">
        <v>0</v>
      </c>
      <c r="AF846" t="s">
        <v>167</v>
      </c>
      <c r="AG846">
        <v>0.22499999999999998</v>
      </c>
      <c r="AH846">
        <v>2</v>
      </c>
      <c r="AI846">
        <v>36172526</v>
      </c>
      <c r="AJ846">
        <v>862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>
      <c r="A847">
        <f>ROW(Source!A1175)</f>
        <v>1175</v>
      </c>
      <c r="B847">
        <v>36172527</v>
      </c>
      <c r="C847">
        <v>36172523</v>
      </c>
      <c r="D847">
        <v>29174591</v>
      </c>
      <c r="E847">
        <v>1</v>
      </c>
      <c r="F847">
        <v>1</v>
      </c>
      <c r="G847">
        <v>1</v>
      </c>
      <c r="H847">
        <v>2</v>
      </c>
      <c r="I847" t="s">
        <v>617</v>
      </c>
      <c r="J847" t="s">
        <v>618</v>
      </c>
      <c r="K847" t="s">
        <v>619</v>
      </c>
      <c r="L847">
        <v>1368</v>
      </c>
      <c r="N847">
        <v>1011</v>
      </c>
      <c r="O847" t="s">
        <v>585</v>
      </c>
      <c r="P847" t="s">
        <v>585</v>
      </c>
      <c r="Q847">
        <v>1</v>
      </c>
      <c r="X847">
        <v>0.32</v>
      </c>
      <c r="Y847">
        <v>0</v>
      </c>
      <c r="Z847">
        <v>0.95</v>
      </c>
      <c r="AA847">
        <v>0</v>
      </c>
      <c r="AB847">
        <v>0</v>
      </c>
      <c r="AC847">
        <v>0</v>
      </c>
      <c r="AD847">
        <v>1</v>
      </c>
      <c r="AE847">
        <v>0</v>
      </c>
      <c r="AF847" t="s">
        <v>167</v>
      </c>
      <c r="AG847">
        <v>0.4</v>
      </c>
      <c r="AH847">
        <v>2</v>
      </c>
      <c r="AI847">
        <v>36172527</v>
      </c>
      <c r="AJ847">
        <v>863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>
        <f>ROW(Source!A1175)</f>
        <v>1175</v>
      </c>
      <c r="B848">
        <v>36172528</v>
      </c>
      <c r="C848">
        <v>36172523</v>
      </c>
      <c r="D848">
        <v>29174913</v>
      </c>
      <c r="E848">
        <v>1</v>
      </c>
      <c r="F848">
        <v>1</v>
      </c>
      <c r="G848">
        <v>1</v>
      </c>
      <c r="H848">
        <v>2</v>
      </c>
      <c r="I848" t="s">
        <v>606</v>
      </c>
      <c r="J848" t="s">
        <v>607</v>
      </c>
      <c r="K848" t="s">
        <v>608</v>
      </c>
      <c r="L848">
        <v>1368</v>
      </c>
      <c r="N848">
        <v>1011</v>
      </c>
      <c r="O848" t="s">
        <v>585</v>
      </c>
      <c r="P848" t="s">
        <v>585</v>
      </c>
      <c r="Q848">
        <v>1</v>
      </c>
      <c r="X848">
        <v>0.26</v>
      </c>
      <c r="Y848">
        <v>0</v>
      </c>
      <c r="Z848">
        <v>87.17</v>
      </c>
      <c r="AA848">
        <v>11.6</v>
      </c>
      <c r="AB848">
        <v>0</v>
      </c>
      <c r="AC848">
        <v>0</v>
      </c>
      <c r="AD848">
        <v>1</v>
      </c>
      <c r="AE848">
        <v>0</v>
      </c>
      <c r="AF848" t="s">
        <v>167</v>
      </c>
      <c r="AG848">
        <v>0.32500000000000001</v>
      </c>
      <c r="AH848">
        <v>2</v>
      </c>
      <c r="AI848">
        <v>36172528</v>
      </c>
      <c r="AJ848">
        <v>864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>
        <f>ROW(Source!A1175)</f>
        <v>1175</v>
      </c>
      <c r="B849">
        <v>36172529</v>
      </c>
      <c r="C849">
        <v>36172523</v>
      </c>
      <c r="D849">
        <v>29109162</v>
      </c>
      <c r="E849">
        <v>1</v>
      </c>
      <c r="F849">
        <v>1</v>
      </c>
      <c r="G849">
        <v>1</v>
      </c>
      <c r="H849">
        <v>3</v>
      </c>
      <c r="I849" t="s">
        <v>626</v>
      </c>
      <c r="J849" t="s">
        <v>627</v>
      </c>
      <c r="K849" t="s">
        <v>628</v>
      </c>
      <c r="L849">
        <v>1327</v>
      </c>
      <c r="N849">
        <v>1005</v>
      </c>
      <c r="O849" t="s">
        <v>184</v>
      </c>
      <c r="P849" t="s">
        <v>184</v>
      </c>
      <c r="Q849">
        <v>1</v>
      </c>
      <c r="X849">
        <v>21</v>
      </c>
      <c r="Y849">
        <v>5.71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21</v>
      </c>
      <c r="AH849">
        <v>2</v>
      </c>
      <c r="AI849">
        <v>36172529</v>
      </c>
      <c r="AJ849">
        <v>865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>
      <c r="A850">
        <f>ROW(Source!A1175)</f>
        <v>1175</v>
      </c>
      <c r="B850">
        <v>36172530</v>
      </c>
      <c r="C850">
        <v>36172523</v>
      </c>
      <c r="D850">
        <v>29131086</v>
      </c>
      <c r="E850">
        <v>1</v>
      </c>
      <c r="F850">
        <v>1</v>
      </c>
      <c r="G850">
        <v>1</v>
      </c>
      <c r="H850">
        <v>3</v>
      </c>
      <c r="I850" t="s">
        <v>629</v>
      </c>
      <c r="J850" t="s">
        <v>630</v>
      </c>
      <c r="K850" t="s">
        <v>631</v>
      </c>
      <c r="L850">
        <v>1339</v>
      </c>
      <c r="N850">
        <v>1007</v>
      </c>
      <c r="O850" t="s">
        <v>591</v>
      </c>
      <c r="P850" t="s">
        <v>591</v>
      </c>
      <c r="Q850">
        <v>1</v>
      </c>
      <c r="X850">
        <v>0.82</v>
      </c>
      <c r="Y850">
        <v>1970.01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3</v>
      </c>
      <c r="AG850">
        <v>0.82</v>
      </c>
      <c r="AH850">
        <v>2</v>
      </c>
      <c r="AI850">
        <v>36172530</v>
      </c>
      <c r="AJ850">
        <v>866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>
        <f>ROW(Source!A1176)</f>
        <v>1176</v>
      </c>
      <c r="B851">
        <v>36172532</v>
      </c>
      <c r="C851">
        <v>36172531</v>
      </c>
      <c r="D851">
        <v>18407150</v>
      </c>
      <c r="E851">
        <v>1</v>
      </c>
      <c r="F851">
        <v>1</v>
      </c>
      <c r="G851">
        <v>1</v>
      </c>
      <c r="H851">
        <v>1</v>
      </c>
      <c r="I851" t="s">
        <v>595</v>
      </c>
      <c r="J851" t="s">
        <v>3</v>
      </c>
      <c r="K851" t="s">
        <v>596</v>
      </c>
      <c r="L851">
        <v>1369</v>
      </c>
      <c r="N851">
        <v>1013</v>
      </c>
      <c r="O851" t="s">
        <v>579</v>
      </c>
      <c r="P851" t="s">
        <v>579</v>
      </c>
      <c r="Q851">
        <v>1</v>
      </c>
      <c r="X851">
        <v>60.72</v>
      </c>
      <c r="Y851">
        <v>0</v>
      </c>
      <c r="Z851">
        <v>0</v>
      </c>
      <c r="AA851">
        <v>0</v>
      </c>
      <c r="AB851">
        <v>242.51</v>
      </c>
      <c r="AC851">
        <v>0</v>
      </c>
      <c r="AD851">
        <v>1</v>
      </c>
      <c r="AE851">
        <v>1</v>
      </c>
      <c r="AF851" t="s">
        <v>168</v>
      </c>
      <c r="AG851">
        <v>69.827999999999989</v>
      </c>
      <c r="AH851">
        <v>2</v>
      </c>
      <c r="AI851">
        <v>36172532</v>
      </c>
      <c r="AJ851">
        <v>867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>
        <f>ROW(Source!A1176)</f>
        <v>1176</v>
      </c>
      <c r="B852">
        <v>36172533</v>
      </c>
      <c r="C852">
        <v>36172531</v>
      </c>
      <c r="D852">
        <v>121548</v>
      </c>
      <c r="E852">
        <v>1</v>
      </c>
      <c r="F852">
        <v>1</v>
      </c>
      <c r="G852">
        <v>1</v>
      </c>
      <c r="H852">
        <v>1</v>
      </c>
      <c r="I852" t="s">
        <v>30</v>
      </c>
      <c r="J852" t="s">
        <v>3</v>
      </c>
      <c r="K852" t="s">
        <v>580</v>
      </c>
      <c r="L852">
        <v>608254</v>
      </c>
      <c r="N852">
        <v>1013</v>
      </c>
      <c r="O852" t="s">
        <v>581</v>
      </c>
      <c r="P852" t="s">
        <v>581</v>
      </c>
      <c r="Q852">
        <v>1</v>
      </c>
      <c r="X852">
        <v>0.57999999999999996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2</v>
      </c>
      <c r="AF852" t="s">
        <v>167</v>
      </c>
      <c r="AG852">
        <v>0.72499999999999998</v>
      </c>
      <c r="AH852">
        <v>2</v>
      </c>
      <c r="AI852">
        <v>36172533</v>
      </c>
      <c r="AJ852">
        <v>868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>
      <c r="A853">
        <f>ROW(Source!A1176)</f>
        <v>1176</v>
      </c>
      <c r="B853">
        <v>36172534</v>
      </c>
      <c r="C853">
        <v>36172531</v>
      </c>
      <c r="D853">
        <v>29172556</v>
      </c>
      <c r="E853">
        <v>1</v>
      </c>
      <c r="F853">
        <v>1</v>
      </c>
      <c r="G853">
        <v>1</v>
      </c>
      <c r="H853">
        <v>2</v>
      </c>
      <c r="I853" t="s">
        <v>582</v>
      </c>
      <c r="J853" t="s">
        <v>583</v>
      </c>
      <c r="K853" t="s">
        <v>584</v>
      </c>
      <c r="L853">
        <v>1368</v>
      </c>
      <c r="N853">
        <v>1011</v>
      </c>
      <c r="O853" t="s">
        <v>585</v>
      </c>
      <c r="P853" t="s">
        <v>585</v>
      </c>
      <c r="Q853">
        <v>1</v>
      </c>
      <c r="X853">
        <v>0.57999999999999996</v>
      </c>
      <c r="Y853">
        <v>0</v>
      </c>
      <c r="Z853">
        <v>31.26</v>
      </c>
      <c r="AA853">
        <v>13.5</v>
      </c>
      <c r="AB853">
        <v>0</v>
      </c>
      <c r="AC853">
        <v>0</v>
      </c>
      <c r="AD853">
        <v>1</v>
      </c>
      <c r="AE853">
        <v>0</v>
      </c>
      <c r="AF853" t="s">
        <v>167</v>
      </c>
      <c r="AG853">
        <v>0.72499999999999998</v>
      </c>
      <c r="AH853">
        <v>2</v>
      </c>
      <c r="AI853">
        <v>36172534</v>
      </c>
      <c r="AJ853">
        <v>869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>
        <f>ROW(Source!A1176)</f>
        <v>1176</v>
      </c>
      <c r="B854">
        <v>36172535</v>
      </c>
      <c r="C854">
        <v>36172531</v>
      </c>
      <c r="D854">
        <v>29174591</v>
      </c>
      <c r="E854">
        <v>1</v>
      </c>
      <c r="F854">
        <v>1</v>
      </c>
      <c r="G854">
        <v>1</v>
      </c>
      <c r="H854">
        <v>2</v>
      </c>
      <c r="I854" t="s">
        <v>617</v>
      </c>
      <c r="J854" t="s">
        <v>618</v>
      </c>
      <c r="K854" t="s">
        <v>619</v>
      </c>
      <c r="L854">
        <v>1368</v>
      </c>
      <c r="N854">
        <v>1011</v>
      </c>
      <c r="O854" t="s">
        <v>585</v>
      </c>
      <c r="P854" t="s">
        <v>585</v>
      </c>
      <c r="Q854">
        <v>1</v>
      </c>
      <c r="X854">
        <v>0.82</v>
      </c>
      <c r="Y854">
        <v>0</v>
      </c>
      <c r="Z854">
        <v>0.95</v>
      </c>
      <c r="AA854">
        <v>0</v>
      </c>
      <c r="AB854">
        <v>0</v>
      </c>
      <c r="AC854">
        <v>0</v>
      </c>
      <c r="AD854">
        <v>1</v>
      </c>
      <c r="AE854">
        <v>0</v>
      </c>
      <c r="AF854" t="s">
        <v>167</v>
      </c>
      <c r="AG854">
        <v>1.0249999999999999</v>
      </c>
      <c r="AH854">
        <v>2</v>
      </c>
      <c r="AI854">
        <v>36172535</v>
      </c>
      <c r="AJ854">
        <v>870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>
      <c r="A855">
        <f>ROW(Source!A1176)</f>
        <v>1176</v>
      </c>
      <c r="B855">
        <v>36172536</v>
      </c>
      <c r="C855">
        <v>36172531</v>
      </c>
      <c r="D855">
        <v>29174661</v>
      </c>
      <c r="E855">
        <v>1</v>
      </c>
      <c r="F855">
        <v>1</v>
      </c>
      <c r="G855">
        <v>1</v>
      </c>
      <c r="H855">
        <v>2</v>
      </c>
      <c r="I855" t="s">
        <v>632</v>
      </c>
      <c r="J855" t="s">
        <v>633</v>
      </c>
      <c r="K855" t="s">
        <v>634</v>
      </c>
      <c r="L855">
        <v>1368</v>
      </c>
      <c r="N855">
        <v>1011</v>
      </c>
      <c r="O855" t="s">
        <v>585</v>
      </c>
      <c r="P855" t="s">
        <v>585</v>
      </c>
      <c r="Q855">
        <v>1</v>
      </c>
      <c r="X855">
        <v>2.7</v>
      </c>
      <c r="Y855">
        <v>0</v>
      </c>
      <c r="Z855">
        <v>2.09</v>
      </c>
      <c r="AA855">
        <v>0</v>
      </c>
      <c r="AB855">
        <v>0</v>
      </c>
      <c r="AC855">
        <v>0</v>
      </c>
      <c r="AD855">
        <v>1</v>
      </c>
      <c r="AE855">
        <v>0</v>
      </c>
      <c r="AF855" t="s">
        <v>167</v>
      </c>
      <c r="AG855">
        <v>3.375</v>
      </c>
      <c r="AH855">
        <v>2</v>
      </c>
      <c r="AI855">
        <v>36172536</v>
      </c>
      <c r="AJ855">
        <v>871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>
      <c r="A856">
        <f>ROW(Source!A1176)</f>
        <v>1176</v>
      </c>
      <c r="B856">
        <v>36172537</v>
      </c>
      <c r="C856">
        <v>36172531</v>
      </c>
      <c r="D856">
        <v>29174913</v>
      </c>
      <c r="E856">
        <v>1</v>
      </c>
      <c r="F856">
        <v>1</v>
      </c>
      <c r="G856">
        <v>1</v>
      </c>
      <c r="H856">
        <v>2</v>
      </c>
      <c r="I856" t="s">
        <v>606</v>
      </c>
      <c r="J856" t="s">
        <v>607</v>
      </c>
      <c r="K856" t="s">
        <v>608</v>
      </c>
      <c r="L856">
        <v>1368</v>
      </c>
      <c r="N856">
        <v>1011</v>
      </c>
      <c r="O856" t="s">
        <v>585</v>
      </c>
      <c r="P856" t="s">
        <v>585</v>
      </c>
      <c r="Q856">
        <v>1</v>
      </c>
      <c r="X856">
        <v>0.84</v>
      </c>
      <c r="Y856">
        <v>0</v>
      </c>
      <c r="Z856">
        <v>87.17</v>
      </c>
      <c r="AA856">
        <v>11.6</v>
      </c>
      <c r="AB856">
        <v>0</v>
      </c>
      <c r="AC856">
        <v>0</v>
      </c>
      <c r="AD856">
        <v>1</v>
      </c>
      <c r="AE856">
        <v>0</v>
      </c>
      <c r="AF856" t="s">
        <v>167</v>
      </c>
      <c r="AG856">
        <v>1.05</v>
      </c>
      <c r="AH856">
        <v>2</v>
      </c>
      <c r="AI856">
        <v>36172537</v>
      </c>
      <c r="AJ856">
        <v>872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>
      <c r="A857">
        <f>ROW(Source!A1176)</f>
        <v>1176</v>
      </c>
      <c r="B857">
        <v>36172538</v>
      </c>
      <c r="C857">
        <v>36172531</v>
      </c>
      <c r="D857">
        <v>29114332</v>
      </c>
      <c r="E857">
        <v>1</v>
      </c>
      <c r="F857">
        <v>1</v>
      </c>
      <c r="G857">
        <v>1</v>
      </c>
      <c r="H857">
        <v>3</v>
      </c>
      <c r="I857" t="s">
        <v>635</v>
      </c>
      <c r="J857" t="s">
        <v>636</v>
      </c>
      <c r="K857" t="s">
        <v>637</v>
      </c>
      <c r="L857">
        <v>1348</v>
      </c>
      <c r="N857">
        <v>1009</v>
      </c>
      <c r="O857" t="s">
        <v>28</v>
      </c>
      <c r="P857" t="s">
        <v>28</v>
      </c>
      <c r="Q857">
        <v>1000</v>
      </c>
      <c r="X857">
        <v>1.23E-2</v>
      </c>
      <c r="Y857">
        <v>11978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3</v>
      </c>
      <c r="AG857">
        <v>1.23E-2</v>
      </c>
      <c r="AH857">
        <v>2</v>
      </c>
      <c r="AI857">
        <v>36172538</v>
      </c>
      <c r="AJ857">
        <v>873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>
      <c r="A858">
        <f>ROW(Source!A1176)</f>
        <v>1176</v>
      </c>
      <c r="B858">
        <v>36172539</v>
      </c>
      <c r="C858">
        <v>36172531</v>
      </c>
      <c r="D858">
        <v>29130788</v>
      </c>
      <c r="E858">
        <v>1</v>
      </c>
      <c r="F858">
        <v>1</v>
      </c>
      <c r="G858">
        <v>1</v>
      </c>
      <c r="H858">
        <v>3</v>
      </c>
      <c r="I858" t="s">
        <v>638</v>
      </c>
      <c r="J858" t="s">
        <v>639</v>
      </c>
      <c r="K858" t="s">
        <v>640</v>
      </c>
      <c r="L858">
        <v>1339</v>
      </c>
      <c r="N858">
        <v>1007</v>
      </c>
      <c r="O858" t="s">
        <v>591</v>
      </c>
      <c r="P858" t="s">
        <v>591</v>
      </c>
      <c r="Q858">
        <v>1</v>
      </c>
      <c r="X858">
        <v>2.88</v>
      </c>
      <c r="Y858">
        <v>2156.0100000000002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0</v>
      </c>
      <c r="AF858" t="s">
        <v>3</v>
      </c>
      <c r="AG858">
        <v>2.88</v>
      </c>
      <c r="AH858">
        <v>2</v>
      </c>
      <c r="AI858">
        <v>36172539</v>
      </c>
      <c r="AJ858">
        <v>874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>
      <c r="A859">
        <f>ROW(Source!A1177)</f>
        <v>1177</v>
      </c>
      <c r="B859">
        <v>33624350</v>
      </c>
      <c r="C859">
        <v>33624342</v>
      </c>
      <c r="D859">
        <v>18408291</v>
      </c>
      <c r="E859">
        <v>1</v>
      </c>
      <c r="F859">
        <v>1</v>
      </c>
      <c r="G859">
        <v>1</v>
      </c>
      <c r="H859">
        <v>1</v>
      </c>
      <c r="I859" t="s">
        <v>641</v>
      </c>
      <c r="J859" t="s">
        <v>3</v>
      </c>
      <c r="K859" t="s">
        <v>642</v>
      </c>
      <c r="L859">
        <v>1369</v>
      </c>
      <c r="N859">
        <v>1013</v>
      </c>
      <c r="O859" t="s">
        <v>579</v>
      </c>
      <c r="P859" t="s">
        <v>579</v>
      </c>
      <c r="Q859">
        <v>1</v>
      </c>
      <c r="X859">
        <v>31.26</v>
      </c>
      <c r="Y859">
        <v>0</v>
      </c>
      <c r="Z859">
        <v>0</v>
      </c>
      <c r="AA859">
        <v>0</v>
      </c>
      <c r="AB859">
        <v>232.28</v>
      </c>
      <c r="AC859">
        <v>0</v>
      </c>
      <c r="AD859">
        <v>1</v>
      </c>
      <c r="AE859">
        <v>1</v>
      </c>
      <c r="AF859" t="s">
        <v>168</v>
      </c>
      <c r="AG859">
        <v>35.948999999999998</v>
      </c>
      <c r="AH859">
        <v>2</v>
      </c>
      <c r="AI859">
        <v>33624343</v>
      </c>
      <c r="AJ859">
        <v>875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>
        <f>ROW(Source!A1177)</f>
        <v>1177</v>
      </c>
      <c r="B860">
        <v>33624351</v>
      </c>
      <c r="C860">
        <v>33624342</v>
      </c>
      <c r="D860">
        <v>121548</v>
      </c>
      <c r="E860">
        <v>1</v>
      </c>
      <c r="F860">
        <v>1</v>
      </c>
      <c r="G860">
        <v>1</v>
      </c>
      <c r="H860">
        <v>1</v>
      </c>
      <c r="I860" t="s">
        <v>30</v>
      </c>
      <c r="J860" t="s">
        <v>3</v>
      </c>
      <c r="K860" t="s">
        <v>580</v>
      </c>
      <c r="L860">
        <v>608254</v>
      </c>
      <c r="N860">
        <v>1013</v>
      </c>
      <c r="O860" t="s">
        <v>581</v>
      </c>
      <c r="P860" t="s">
        <v>581</v>
      </c>
      <c r="Q860">
        <v>1</v>
      </c>
      <c r="X860">
        <v>6.7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2</v>
      </c>
      <c r="AF860" t="s">
        <v>167</v>
      </c>
      <c r="AG860">
        <v>8.375</v>
      </c>
      <c r="AH860">
        <v>2</v>
      </c>
      <c r="AI860">
        <v>33624344</v>
      </c>
      <c r="AJ860">
        <v>876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>
        <f>ROW(Source!A1177)</f>
        <v>1177</v>
      </c>
      <c r="B861">
        <v>33624352</v>
      </c>
      <c r="C861">
        <v>33624342</v>
      </c>
      <c r="D861">
        <v>29172710</v>
      </c>
      <c r="E861">
        <v>1</v>
      </c>
      <c r="F861">
        <v>1</v>
      </c>
      <c r="G861">
        <v>1</v>
      </c>
      <c r="H861">
        <v>2</v>
      </c>
      <c r="I861" t="s">
        <v>600</v>
      </c>
      <c r="J861" t="s">
        <v>601</v>
      </c>
      <c r="K861" t="s">
        <v>602</v>
      </c>
      <c r="L861">
        <v>1368</v>
      </c>
      <c r="N861">
        <v>1011</v>
      </c>
      <c r="O861" t="s">
        <v>585</v>
      </c>
      <c r="P861" t="s">
        <v>585</v>
      </c>
      <c r="Q861">
        <v>1</v>
      </c>
      <c r="X861">
        <v>6.7</v>
      </c>
      <c r="Y861">
        <v>0</v>
      </c>
      <c r="Z861">
        <v>46.56</v>
      </c>
      <c r="AA861">
        <v>10.06</v>
      </c>
      <c r="AB861">
        <v>0</v>
      </c>
      <c r="AC861">
        <v>0</v>
      </c>
      <c r="AD861">
        <v>1</v>
      </c>
      <c r="AE861">
        <v>0</v>
      </c>
      <c r="AF861" t="s">
        <v>167</v>
      </c>
      <c r="AG861">
        <v>8.375</v>
      </c>
      <c r="AH861">
        <v>2</v>
      </c>
      <c r="AI861">
        <v>33624345</v>
      </c>
      <c r="AJ861">
        <v>877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>
        <f>ROW(Source!A1177)</f>
        <v>1177</v>
      </c>
      <c r="B862">
        <v>33624353</v>
      </c>
      <c r="C862">
        <v>33624342</v>
      </c>
      <c r="D862">
        <v>29173472</v>
      </c>
      <c r="E862">
        <v>1</v>
      </c>
      <c r="F862">
        <v>1</v>
      </c>
      <c r="G862">
        <v>1</v>
      </c>
      <c r="H862">
        <v>2</v>
      </c>
      <c r="I862" t="s">
        <v>643</v>
      </c>
      <c r="J862" t="s">
        <v>644</v>
      </c>
      <c r="K862" t="s">
        <v>645</v>
      </c>
      <c r="L862">
        <v>1368</v>
      </c>
      <c r="N862">
        <v>1011</v>
      </c>
      <c r="O862" t="s">
        <v>585</v>
      </c>
      <c r="P862" t="s">
        <v>585</v>
      </c>
      <c r="Q862">
        <v>1</v>
      </c>
      <c r="X862">
        <v>11</v>
      </c>
      <c r="Y862">
        <v>0</v>
      </c>
      <c r="Z862">
        <v>3</v>
      </c>
      <c r="AA862">
        <v>0</v>
      </c>
      <c r="AB862">
        <v>0</v>
      </c>
      <c r="AC862">
        <v>0</v>
      </c>
      <c r="AD862">
        <v>1</v>
      </c>
      <c r="AE862">
        <v>0</v>
      </c>
      <c r="AF862" t="s">
        <v>167</v>
      </c>
      <c r="AG862">
        <v>13.75</v>
      </c>
      <c r="AH862">
        <v>2</v>
      </c>
      <c r="AI862">
        <v>33624346</v>
      </c>
      <c r="AJ862">
        <v>878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>
      <c r="A863">
        <f>ROW(Source!A1177)</f>
        <v>1177</v>
      </c>
      <c r="B863">
        <v>33624354</v>
      </c>
      <c r="C863">
        <v>33624342</v>
      </c>
      <c r="D863">
        <v>29174913</v>
      </c>
      <c r="E863">
        <v>1</v>
      </c>
      <c r="F863">
        <v>1</v>
      </c>
      <c r="G863">
        <v>1</v>
      </c>
      <c r="H863">
        <v>2</v>
      </c>
      <c r="I863" t="s">
        <v>606</v>
      </c>
      <c r="J863" t="s">
        <v>607</v>
      </c>
      <c r="K863" t="s">
        <v>608</v>
      </c>
      <c r="L863">
        <v>1368</v>
      </c>
      <c r="N863">
        <v>1011</v>
      </c>
      <c r="O863" t="s">
        <v>585</v>
      </c>
      <c r="P863" t="s">
        <v>585</v>
      </c>
      <c r="Q863">
        <v>1</v>
      </c>
      <c r="X863">
        <v>0.35</v>
      </c>
      <c r="Y863">
        <v>0</v>
      </c>
      <c r="Z863">
        <v>87.17</v>
      </c>
      <c r="AA863">
        <v>11.6</v>
      </c>
      <c r="AB863">
        <v>0</v>
      </c>
      <c r="AC863">
        <v>0</v>
      </c>
      <c r="AD863">
        <v>1</v>
      </c>
      <c r="AE863">
        <v>0</v>
      </c>
      <c r="AF863" t="s">
        <v>167</v>
      </c>
      <c r="AG863">
        <v>0.4375</v>
      </c>
      <c r="AH863">
        <v>2</v>
      </c>
      <c r="AI863">
        <v>33624347</v>
      </c>
      <c r="AJ863">
        <v>879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>
      <c r="A864">
        <f>ROW(Source!A1177)</f>
        <v>1177</v>
      </c>
      <c r="B864">
        <v>33624355</v>
      </c>
      <c r="C864">
        <v>33624342</v>
      </c>
      <c r="D864">
        <v>29114687</v>
      </c>
      <c r="E864">
        <v>1</v>
      </c>
      <c r="F864">
        <v>1</v>
      </c>
      <c r="G864">
        <v>1</v>
      </c>
      <c r="H864">
        <v>3</v>
      </c>
      <c r="I864" t="s">
        <v>646</v>
      </c>
      <c r="J864" t="s">
        <v>647</v>
      </c>
      <c r="K864" t="s">
        <v>648</v>
      </c>
      <c r="L864">
        <v>1348</v>
      </c>
      <c r="N864">
        <v>1009</v>
      </c>
      <c r="O864" t="s">
        <v>28</v>
      </c>
      <c r="P864" t="s">
        <v>28</v>
      </c>
      <c r="Q864">
        <v>1000</v>
      </c>
      <c r="X864">
        <v>1.8E-3</v>
      </c>
      <c r="Y864">
        <v>16974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3</v>
      </c>
      <c r="AG864">
        <v>1.8E-3</v>
      </c>
      <c r="AH864">
        <v>2</v>
      </c>
      <c r="AI864">
        <v>33624348</v>
      </c>
      <c r="AJ864">
        <v>880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>
      <c r="A865">
        <f>ROW(Source!A1177)</f>
        <v>1177</v>
      </c>
      <c r="B865">
        <v>33624356</v>
      </c>
      <c r="C865">
        <v>33624342</v>
      </c>
      <c r="D865">
        <v>29115292</v>
      </c>
      <c r="E865">
        <v>1</v>
      </c>
      <c r="F865">
        <v>1</v>
      </c>
      <c r="G865">
        <v>1</v>
      </c>
      <c r="H865">
        <v>3</v>
      </c>
      <c r="I865" t="s">
        <v>649</v>
      </c>
      <c r="J865" t="s">
        <v>650</v>
      </c>
      <c r="K865" t="s">
        <v>651</v>
      </c>
      <c r="L865">
        <v>1339</v>
      </c>
      <c r="N865">
        <v>1007</v>
      </c>
      <c r="O865" t="s">
        <v>591</v>
      </c>
      <c r="P865" t="s">
        <v>591</v>
      </c>
      <c r="Q865">
        <v>1</v>
      </c>
      <c r="X865">
        <v>1.24</v>
      </c>
      <c r="Y865">
        <v>4478.33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0</v>
      </c>
      <c r="AF865" t="s">
        <v>3</v>
      </c>
      <c r="AG865">
        <v>1.24</v>
      </c>
      <c r="AH865">
        <v>2</v>
      </c>
      <c r="AI865">
        <v>33624349</v>
      </c>
      <c r="AJ865">
        <v>881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>
      <c r="A866">
        <f>ROW(Source!A1178)</f>
        <v>1178</v>
      </c>
      <c r="B866">
        <v>36172541</v>
      </c>
      <c r="C866">
        <v>36172540</v>
      </c>
      <c r="D866">
        <v>31427882</v>
      </c>
      <c r="E866">
        <v>1</v>
      </c>
      <c r="F866">
        <v>1</v>
      </c>
      <c r="G866">
        <v>1</v>
      </c>
      <c r="H866">
        <v>1</v>
      </c>
      <c r="I866" t="s">
        <v>652</v>
      </c>
      <c r="J866" t="s">
        <v>3</v>
      </c>
      <c r="K866" t="s">
        <v>653</v>
      </c>
      <c r="L866">
        <v>1369</v>
      </c>
      <c r="N866">
        <v>1013</v>
      </c>
      <c r="O866" t="s">
        <v>579</v>
      </c>
      <c r="P866" t="s">
        <v>579</v>
      </c>
      <c r="Q866">
        <v>1</v>
      </c>
      <c r="X866">
        <v>45.26</v>
      </c>
      <c r="Y866">
        <v>0</v>
      </c>
      <c r="Z866">
        <v>0</v>
      </c>
      <c r="AA866">
        <v>0</v>
      </c>
      <c r="AB866">
        <v>242.51</v>
      </c>
      <c r="AC866">
        <v>0</v>
      </c>
      <c r="AD866">
        <v>1</v>
      </c>
      <c r="AE866">
        <v>1</v>
      </c>
      <c r="AF866" t="s">
        <v>168</v>
      </c>
      <c r="AG866">
        <v>52.048999999999992</v>
      </c>
      <c r="AH866">
        <v>2</v>
      </c>
      <c r="AI866">
        <v>36172541</v>
      </c>
      <c r="AJ866">
        <v>882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>
      <c r="A867">
        <f>ROW(Source!A1178)</f>
        <v>1178</v>
      </c>
      <c r="B867">
        <v>36172542</v>
      </c>
      <c r="C867">
        <v>36172540</v>
      </c>
      <c r="D867">
        <v>121548</v>
      </c>
      <c r="E867">
        <v>1</v>
      </c>
      <c r="F867">
        <v>1</v>
      </c>
      <c r="G867">
        <v>1</v>
      </c>
      <c r="H867">
        <v>1</v>
      </c>
      <c r="I867" t="s">
        <v>30</v>
      </c>
      <c r="J867" t="s">
        <v>3</v>
      </c>
      <c r="K867" t="s">
        <v>580</v>
      </c>
      <c r="L867">
        <v>608254</v>
      </c>
      <c r="N867">
        <v>1013</v>
      </c>
      <c r="O867" t="s">
        <v>581</v>
      </c>
      <c r="P867" t="s">
        <v>581</v>
      </c>
      <c r="Q867">
        <v>1</v>
      </c>
      <c r="X867">
        <v>0.04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2</v>
      </c>
      <c r="AF867" t="s">
        <v>167</v>
      </c>
      <c r="AG867">
        <v>0.05</v>
      </c>
      <c r="AH867">
        <v>2</v>
      </c>
      <c r="AI867">
        <v>36172542</v>
      </c>
      <c r="AJ867">
        <v>883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>
      <c r="A868">
        <f>ROW(Source!A1178)</f>
        <v>1178</v>
      </c>
      <c r="B868">
        <v>36172543</v>
      </c>
      <c r="C868">
        <v>36172540</v>
      </c>
      <c r="D868">
        <v>35554737</v>
      </c>
      <c r="E868">
        <v>1</v>
      </c>
      <c r="F868">
        <v>1</v>
      </c>
      <c r="G868">
        <v>1</v>
      </c>
      <c r="H868">
        <v>2</v>
      </c>
      <c r="I868" t="s">
        <v>582</v>
      </c>
      <c r="J868" t="s">
        <v>654</v>
      </c>
      <c r="K868" t="s">
        <v>584</v>
      </c>
      <c r="L868">
        <v>1368</v>
      </c>
      <c r="N868">
        <v>1011</v>
      </c>
      <c r="O868" t="s">
        <v>585</v>
      </c>
      <c r="P868" t="s">
        <v>585</v>
      </c>
      <c r="Q868">
        <v>1</v>
      </c>
      <c r="X868">
        <v>0.04</v>
      </c>
      <c r="Y868">
        <v>0</v>
      </c>
      <c r="Z868">
        <v>31.26</v>
      </c>
      <c r="AA868">
        <v>13.5</v>
      </c>
      <c r="AB868">
        <v>0</v>
      </c>
      <c r="AC868">
        <v>0</v>
      </c>
      <c r="AD868">
        <v>1</v>
      </c>
      <c r="AE868">
        <v>0</v>
      </c>
      <c r="AF868" t="s">
        <v>167</v>
      </c>
      <c r="AG868">
        <v>0.05</v>
      </c>
      <c r="AH868">
        <v>2</v>
      </c>
      <c r="AI868">
        <v>36172543</v>
      </c>
      <c r="AJ868">
        <v>884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>
        <f>ROW(Source!A1178)</f>
        <v>1178</v>
      </c>
      <c r="B869">
        <v>36172544</v>
      </c>
      <c r="C869">
        <v>36172540</v>
      </c>
      <c r="D869">
        <v>35555025</v>
      </c>
      <c r="E869">
        <v>1</v>
      </c>
      <c r="F869">
        <v>1</v>
      </c>
      <c r="G869">
        <v>1</v>
      </c>
      <c r="H869">
        <v>2</v>
      </c>
      <c r="I869" t="s">
        <v>655</v>
      </c>
      <c r="J869" t="s">
        <v>656</v>
      </c>
      <c r="K869" t="s">
        <v>657</v>
      </c>
      <c r="L869">
        <v>1368</v>
      </c>
      <c r="N869">
        <v>1011</v>
      </c>
      <c r="O869" t="s">
        <v>585</v>
      </c>
      <c r="P869" t="s">
        <v>585</v>
      </c>
      <c r="Q869">
        <v>1</v>
      </c>
      <c r="X869">
        <v>1.35</v>
      </c>
      <c r="Y869">
        <v>0</v>
      </c>
      <c r="Z869">
        <v>2.7</v>
      </c>
      <c r="AA869">
        <v>0</v>
      </c>
      <c r="AB869">
        <v>0</v>
      </c>
      <c r="AC869">
        <v>0</v>
      </c>
      <c r="AD869">
        <v>1</v>
      </c>
      <c r="AE869">
        <v>0</v>
      </c>
      <c r="AF869" t="s">
        <v>167</v>
      </c>
      <c r="AG869">
        <v>1.6875</v>
      </c>
      <c r="AH869">
        <v>2</v>
      </c>
      <c r="AI869">
        <v>36172544</v>
      </c>
      <c r="AJ869">
        <v>885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>
      <c r="A870">
        <f>ROW(Source!A1178)</f>
        <v>1178</v>
      </c>
      <c r="B870">
        <v>36172545</v>
      </c>
      <c r="C870">
        <v>36172540</v>
      </c>
      <c r="D870">
        <v>35555088</v>
      </c>
      <c r="E870">
        <v>1</v>
      </c>
      <c r="F870">
        <v>1</v>
      </c>
      <c r="G870">
        <v>1</v>
      </c>
      <c r="H870">
        <v>2</v>
      </c>
      <c r="I870" t="s">
        <v>606</v>
      </c>
      <c r="J870" t="s">
        <v>658</v>
      </c>
      <c r="K870" t="s">
        <v>608</v>
      </c>
      <c r="L870">
        <v>1368</v>
      </c>
      <c r="N870">
        <v>1011</v>
      </c>
      <c r="O870" t="s">
        <v>585</v>
      </c>
      <c r="P870" t="s">
        <v>585</v>
      </c>
      <c r="Q870">
        <v>1</v>
      </c>
      <c r="X870">
        <v>0.01</v>
      </c>
      <c r="Y870">
        <v>0</v>
      </c>
      <c r="Z870">
        <v>87.17</v>
      </c>
      <c r="AA870">
        <v>11.6</v>
      </c>
      <c r="AB870">
        <v>0</v>
      </c>
      <c r="AC870">
        <v>0</v>
      </c>
      <c r="AD870">
        <v>1</v>
      </c>
      <c r="AE870">
        <v>0</v>
      </c>
      <c r="AF870" t="s">
        <v>167</v>
      </c>
      <c r="AG870">
        <v>1.2500000000000001E-2</v>
      </c>
      <c r="AH870">
        <v>2</v>
      </c>
      <c r="AI870">
        <v>36172545</v>
      </c>
      <c r="AJ870">
        <v>886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>
      <c r="A871">
        <f>ROW(Source!A1178)</f>
        <v>1178</v>
      </c>
      <c r="B871">
        <v>36172546</v>
      </c>
      <c r="C871">
        <v>36172540</v>
      </c>
      <c r="D871">
        <v>35552818</v>
      </c>
      <c r="E871">
        <v>1</v>
      </c>
      <c r="F871">
        <v>1</v>
      </c>
      <c r="G871">
        <v>1</v>
      </c>
      <c r="H871">
        <v>3</v>
      </c>
      <c r="I871" t="s">
        <v>659</v>
      </c>
      <c r="J871" t="s">
        <v>660</v>
      </c>
      <c r="K871" t="s">
        <v>661</v>
      </c>
      <c r="L871">
        <v>1308</v>
      </c>
      <c r="N871">
        <v>1003</v>
      </c>
      <c r="O871" t="s">
        <v>155</v>
      </c>
      <c r="P871" t="s">
        <v>155</v>
      </c>
      <c r="Q871">
        <v>100</v>
      </c>
      <c r="X871">
        <v>0.68</v>
      </c>
      <c r="Y871">
        <v>99.4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0</v>
      </c>
      <c r="AF871" t="s">
        <v>3</v>
      </c>
      <c r="AG871">
        <v>0.68</v>
      </c>
      <c r="AH871">
        <v>2</v>
      </c>
      <c r="AI871">
        <v>36172546</v>
      </c>
      <c r="AJ871">
        <v>887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>
        <f>ROW(Source!A1178)</f>
        <v>1178</v>
      </c>
      <c r="B872">
        <v>36172547</v>
      </c>
      <c r="C872">
        <v>36172540</v>
      </c>
      <c r="D872">
        <v>35554067</v>
      </c>
      <c r="E872">
        <v>1</v>
      </c>
      <c r="F872">
        <v>1</v>
      </c>
      <c r="G872">
        <v>1</v>
      </c>
      <c r="H872">
        <v>3</v>
      </c>
      <c r="I872" t="s">
        <v>919</v>
      </c>
      <c r="J872" t="s">
        <v>920</v>
      </c>
      <c r="K872" t="s">
        <v>921</v>
      </c>
      <c r="L872">
        <v>1327</v>
      </c>
      <c r="N872">
        <v>1005</v>
      </c>
      <c r="O872" t="s">
        <v>184</v>
      </c>
      <c r="P872" t="s">
        <v>184</v>
      </c>
      <c r="Q872">
        <v>1</v>
      </c>
      <c r="X872">
        <v>102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 t="s">
        <v>3</v>
      </c>
      <c r="AG872">
        <v>102</v>
      </c>
      <c r="AH872">
        <v>3</v>
      </c>
      <c r="AI872">
        <v>-1</v>
      </c>
      <c r="AJ872" t="s">
        <v>3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>
        <f>ROW(Source!A1178)</f>
        <v>1178</v>
      </c>
      <c r="B873">
        <v>36172548</v>
      </c>
      <c r="C873">
        <v>36172540</v>
      </c>
      <c r="D873">
        <v>35553389</v>
      </c>
      <c r="E873">
        <v>1</v>
      </c>
      <c r="F873">
        <v>1</v>
      </c>
      <c r="G873">
        <v>1</v>
      </c>
      <c r="H873">
        <v>3</v>
      </c>
      <c r="I873" t="s">
        <v>662</v>
      </c>
      <c r="J873" t="s">
        <v>663</v>
      </c>
      <c r="K873" t="s">
        <v>664</v>
      </c>
      <c r="L873">
        <v>1346</v>
      </c>
      <c r="N873">
        <v>1009</v>
      </c>
      <c r="O873" t="s">
        <v>191</v>
      </c>
      <c r="P873" t="s">
        <v>191</v>
      </c>
      <c r="Q873">
        <v>1</v>
      </c>
      <c r="X873">
        <v>27</v>
      </c>
      <c r="Y873">
        <v>26.71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 t="s">
        <v>3</v>
      </c>
      <c r="AG873">
        <v>27</v>
      </c>
      <c r="AH873">
        <v>2</v>
      </c>
      <c r="AI873">
        <v>36172548</v>
      </c>
      <c r="AJ873">
        <v>889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>
      <c r="A874">
        <f>ROW(Source!A1180)</f>
        <v>1180</v>
      </c>
      <c r="B874">
        <v>36172552</v>
      </c>
      <c r="C874">
        <v>33621678</v>
      </c>
      <c r="D874">
        <v>18416200</v>
      </c>
      <c r="E874">
        <v>1</v>
      </c>
      <c r="F874">
        <v>1</v>
      </c>
      <c r="G874">
        <v>1</v>
      </c>
      <c r="H874">
        <v>1</v>
      </c>
      <c r="I874" t="s">
        <v>665</v>
      </c>
      <c r="J874" t="s">
        <v>3</v>
      </c>
      <c r="K874" t="s">
        <v>666</v>
      </c>
      <c r="L874">
        <v>1369</v>
      </c>
      <c r="N874">
        <v>1013</v>
      </c>
      <c r="O874" t="s">
        <v>579</v>
      </c>
      <c r="P874" t="s">
        <v>579</v>
      </c>
      <c r="Q874">
        <v>1</v>
      </c>
      <c r="X874">
        <v>8.99</v>
      </c>
      <c r="Y874">
        <v>0</v>
      </c>
      <c r="Z874">
        <v>0</v>
      </c>
      <c r="AA874">
        <v>0</v>
      </c>
      <c r="AB874">
        <v>277.48</v>
      </c>
      <c r="AC874">
        <v>0</v>
      </c>
      <c r="AD874">
        <v>1</v>
      </c>
      <c r="AE874">
        <v>1</v>
      </c>
      <c r="AF874" t="s">
        <v>3</v>
      </c>
      <c r="AG874">
        <v>8.99</v>
      </c>
      <c r="AH874">
        <v>2</v>
      </c>
      <c r="AI874">
        <v>36172552</v>
      </c>
      <c r="AJ874">
        <v>890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>
      <c r="A875">
        <f>ROW(Source!A1180)</f>
        <v>1180</v>
      </c>
      <c r="B875">
        <v>36172553</v>
      </c>
      <c r="C875">
        <v>33621678</v>
      </c>
      <c r="D875">
        <v>29174913</v>
      </c>
      <c r="E875">
        <v>1</v>
      </c>
      <c r="F875">
        <v>1</v>
      </c>
      <c r="G875">
        <v>1</v>
      </c>
      <c r="H875">
        <v>2</v>
      </c>
      <c r="I875" t="s">
        <v>606</v>
      </c>
      <c r="J875" t="s">
        <v>607</v>
      </c>
      <c r="K875" t="s">
        <v>608</v>
      </c>
      <c r="L875">
        <v>1368</v>
      </c>
      <c r="N875">
        <v>1011</v>
      </c>
      <c r="O875" t="s">
        <v>585</v>
      </c>
      <c r="P875" t="s">
        <v>585</v>
      </c>
      <c r="Q875">
        <v>1</v>
      </c>
      <c r="X875">
        <v>0.03</v>
      </c>
      <c r="Y875">
        <v>0</v>
      </c>
      <c r="Z875">
        <v>87.17</v>
      </c>
      <c r="AA875">
        <v>11.6</v>
      </c>
      <c r="AB875">
        <v>0</v>
      </c>
      <c r="AC875">
        <v>0</v>
      </c>
      <c r="AD875">
        <v>1</v>
      </c>
      <c r="AE875">
        <v>0</v>
      </c>
      <c r="AF875" t="s">
        <v>3</v>
      </c>
      <c r="AG875">
        <v>0.03</v>
      </c>
      <c r="AH875">
        <v>2</v>
      </c>
      <c r="AI875">
        <v>36172553</v>
      </c>
      <c r="AJ875">
        <v>891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>
        <f>ROW(Source!A1180)</f>
        <v>1180</v>
      </c>
      <c r="B876">
        <v>36172554</v>
      </c>
      <c r="C876">
        <v>33621678</v>
      </c>
      <c r="D876">
        <v>29111241</v>
      </c>
      <c r="E876">
        <v>1</v>
      </c>
      <c r="F876">
        <v>1</v>
      </c>
      <c r="G876">
        <v>1</v>
      </c>
      <c r="H876">
        <v>3</v>
      </c>
      <c r="I876" t="s">
        <v>667</v>
      </c>
      <c r="J876" t="s">
        <v>668</v>
      </c>
      <c r="K876" t="s">
        <v>669</v>
      </c>
      <c r="L876">
        <v>1346</v>
      </c>
      <c r="N876">
        <v>1009</v>
      </c>
      <c r="O876" t="s">
        <v>191</v>
      </c>
      <c r="P876" t="s">
        <v>191</v>
      </c>
      <c r="Q876">
        <v>1</v>
      </c>
      <c r="X876">
        <v>5.15</v>
      </c>
      <c r="Y876">
        <v>8.35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0</v>
      </c>
      <c r="AF876" t="s">
        <v>3</v>
      </c>
      <c r="AG876">
        <v>5.15</v>
      </c>
      <c r="AH876">
        <v>2</v>
      </c>
      <c r="AI876">
        <v>36172554</v>
      </c>
      <c r="AJ876">
        <v>892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>
      <c r="A877">
        <f>ROW(Source!A1180)</f>
        <v>1180</v>
      </c>
      <c r="B877">
        <v>36172555</v>
      </c>
      <c r="C877">
        <v>33621678</v>
      </c>
      <c r="D877">
        <v>29110997</v>
      </c>
      <c r="E877">
        <v>1</v>
      </c>
      <c r="F877">
        <v>1</v>
      </c>
      <c r="G877">
        <v>1</v>
      </c>
      <c r="H877">
        <v>3</v>
      </c>
      <c r="I877" t="s">
        <v>670</v>
      </c>
      <c r="J877" t="s">
        <v>671</v>
      </c>
      <c r="K877" t="s">
        <v>672</v>
      </c>
      <c r="L877">
        <v>1301</v>
      </c>
      <c r="N877">
        <v>1003</v>
      </c>
      <c r="O877" t="s">
        <v>174</v>
      </c>
      <c r="P877" t="s">
        <v>174</v>
      </c>
      <c r="Q877">
        <v>1</v>
      </c>
      <c r="X877">
        <v>101</v>
      </c>
      <c r="Y877">
        <v>12.3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101</v>
      </c>
      <c r="AH877">
        <v>2</v>
      </c>
      <c r="AI877">
        <v>36172555</v>
      </c>
      <c r="AJ877">
        <v>893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>
        <f>ROW(Source!A1181)</f>
        <v>1181</v>
      </c>
      <c r="B878">
        <v>35800795</v>
      </c>
      <c r="C878">
        <v>35800794</v>
      </c>
      <c r="D878">
        <v>18409850</v>
      </c>
      <c r="E878">
        <v>1</v>
      </c>
      <c r="F878">
        <v>1</v>
      </c>
      <c r="G878">
        <v>1</v>
      </c>
      <c r="H878">
        <v>1</v>
      </c>
      <c r="I878" t="s">
        <v>673</v>
      </c>
      <c r="J878" t="s">
        <v>3</v>
      </c>
      <c r="K878" t="s">
        <v>674</v>
      </c>
      <c r="L878">
        <v>1369</v>
      </c>
      <c r="N878">
        <v>1013</v>
      </c>
      <c r="O878" t="s">
        <v>579</v>
      </c>
      <c r="P878" t="s">
        <v>579</v>
      </c>
      <c r="Q878">
        <v>1</v>
      </c>
      <c r="X878">
        <v>89</v>
      </c>
      <c r="Y878">
        <v>0</v>
      </c>
      <c r="Z878">
        <v>0</v>
      </c>
      <c r="AA878">
        <v>0</v>
      </c>
      <c r="AB878">
        <v>257.86</v>
      </c>
      <c r="AC878">
        <v>0</v>
      </c>
      <c r="AD878">
        <v>1</v>
      </c>
      <c r="AE878">
        <v>1</v>
      </c>
      <c r="AF878" t="s">
        <v>168</v>
      </c>
      <c r="AG878">
        <v>102.35</v>
      </c>
      <c r="AH878">
        <v>2</v>
      </c>
      <c r="AI878">
        <v>35800795</v>
      </c>
      <c r="AJ878">
        <v>894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>
        <f>ROW(Source!A1181)</f>
        <v>1181</v>
      </c>
      <c r="B879">
        <v>35800796</v>
      </c>
      <c r="C879">
        <v>35800794</v>
      </c>
      <c r="D879">
        <v>29173472</v>
      </c>
      <c r="E879">
        <v>1</v>
      </c>
      <c r="F879">
        <v>1</v>
      </c>
      <c r="G879">
        <v>1</v>
      </c>
      <c r="H879">
        <v>2</v>
      </c>
      <c r="I879" t="s">
        <v>643</v>
      </c>
      <c r="J879" t="s">
        <v>644</v>
      </c>
      <c r="K879" t="s">
        <v>645</v>
      </c>
      <c r="L879">
        <v>1368</v>
      </c>
      <c r="N879">
        <v>1011</v>
      </c>
      <c r="O879" t="s">
        <v>585</v>
      </c>
      <c r="P879" t="s">
        <v>585</v>
      </c>
      <c r="Q879">
        <v>1</v>
      </c>
      <c r="X879">
        <v>2.16</v>
      </c>
      <c r="Y879">
        <v>0</v>
      </c>
      <c r="Z879">
        <v>3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167</v>
      </c>
      <c r="AG879">
        <v>2.7</v>
      </c>
      <c r="AH879">
        <v>2</v>
      </c>
      <c r="AI879">
        <v>35800796</v>
      </c>
      <c r="AJ879">
        <v>895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>
      <c r="A880">
        <f>ROW(Source!A1181)</f>
        <v>1181</v>
      </c>
      <c r="B880">
        <v>35800797</v>
      </c>
      <c r="C880">
        <v>35800794</v>
      </c>
      <c r="D880">
        <v>29174538</v>
      </c>
      <c r="E880">
        <v>1</v>
      </c>
      <c r="F880">
        <v>1</v>
      </c>
      <c r="G880">
        <v>1</v>
      </c>
      <c r="H880">
        <v>2</v>
      </c>
      <c r="I880" t="s">
        <v>675</v>
      </c>
      <c r="J880" t="s">
        <v>676</v>
      </c>
      <c r="K880" t="s">
        <v>677</v>
      </c>
      <c r="L880">
        <v>1368</v>
      </c>
      <c r="N880">
        <v>1011</v>
      </c>
      <c r="O880" t="s">
        <v>585</v>
      </c>
      <c r="P880" t="s">
        <v>585</v>
      </c>
      <c r="Q880">
        <v>1</v>
      </c>
      <c r="X880">
        <v>0.47</v>
      </c>
      <c r="Y880">
        <v>0</v>
      </c>
      <c r="Z880">
        <v>33.590000000000003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167</v>
      </c>
      <c r="AG880">
        <v>0.58749999999999991</v>
      </c>
      <c r="AH880">
        <v>2</v>
      </c>
      <c r="AI880">
        <v>35800797</v>
      </c>
      <c r="AJ880">
        <v>896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>
      <c r="A881">
        <f>ROW(Source!A1181)</f>
        <v>1181</v>
      </c>
      <c r="B881">
        <v>35800798</v>
      </c>
      <c r="C881">
        <v>35800794</v>
      </c>
      <c r="D881">
        <v>29174580</v>
      </c>
      <c r="E881">
        <v>1</v>
      </c>
      <c r="F881">
        <v>1</v>
      </c>
      <c r="G881">
        <v>1</v>
      </c>
      <c r="H881">
        <v>2</v>
      </c>
      <c r="I881" t="s">
        <v>678</v>
      </c>
      <c r="J881" t="s">
        <v>679</v>
      </c>
      <c r="K881" t="s">
        <v>680</v>
      </c>
      <c r="L881">
        <v>1368</v>
      </c>
      <c r="N881">
        <v>1011</v>
      </c>
      <c r="O881" t="s">
        <v>585</v>
      </c>
      <c r="P881" t="s">
        <v>585</v>
      </c>
      <c r="Q881">
        <v>1</v>
      </c>
      <c r="X881">
        <v>0.53</v>
      </c>
      <c r="Y881">
        <v>0</v>
      </c>
      <c r="Z881">
        <v>2.08</v>
      </c>
      <c r="AA881">
        <v>0</v>
      </c>
      <c r="AB881">
        <v>0</v>
      </c>
      <c r="AC881">
        <v>0</v>
      </c>
      <c r="AD881">
        <v>1</v>
      </c>
      <c r="AE881">
        <v>0</v>
      </c>
      <c r="AF881" t="s">
        <v>167</v>
      </c>
      <c r="AG881">
        <v>0.66250000000000009</v>
      </c>
      <c r="AH881">
        <v>2</v>
      </c>
      <c r="AI881">
        <v>35800798</v>
      </c>
      <c r="AJ881">
        <v>897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>
      <c r="A882">
        <f>ROW(Source!A1181)</f>
        <v>1181</v>
      </c>
      <c r="B882">
        <v>35800799</v>
      </c>
      <c r="C882">
        <v>35800794</v>
      </c>
      <c r="D882">
        <v>29108656</v>
      </c>
      <c r="E882">
        <v>1</v>
      </c>
      <c r="F882">
        <v>1</v>
      </c>
      <c r="G882">
        <v>1</v>
      </c>
      <c r="H882">
        <v>3</v>
      </c>
      <c r="I882" t="s">
        <v>497</v>
      </c>
      <c r="J882" t="s">
        <v>499</v>
      </c>
      <c r="K882" t="s">
        <v>498</v>
      </c>
      <c r="L882">
        <v>1354</v>
      </c>
      <c r="N882">
        <v>1010</v>
      </c>
      <c r="O882" t="s">
        <v>238</v>
      </c>
      <c r="P882" t="s">
        <v>238</v>
      </c>
      <c r="Q882">
        <v>1</v>
      </c>
      <c r="X882">
        <v>7</v>
      </c>
      <c r="Y882">
        <v>13.87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0</v>
      </c>
      <c r="AF882" t="s">
        <v>3</v>
      </c>
      <c r="AG882">
        <v>7</v>
      </c>
      <c r="AH882">
        <v>2</v>
      </c>
      <c r="AI882">
        <v>35800799</v>
      </c>
      <c r="AJ882">
        <v>898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>
        <f>ROW(Source!A1181)</f>
        <v>1181</v>
      </c>
      <c r="B883">
        <v>35800800</v>
      </c>
      <c r="C883">
        <v>35800794</v>
      </c>
      <c r="D883">
        <v>29109354</v>
      </c>
      <c r="E883">
        <v>1</v>
      </c>
      <c r="F883">
        <v>1</v>
      </c>
      <c r="G883">
        <v>1</v>
      </c>
      <c r="H883">
        <v>3</v>
      </c>
      <c r="I883" t="s">
        <v>493</v>
      </c>
      <c r="J883" t="s">
        <v>495</v>
      </c>
      <c r="K883" t="s">
        <v>494</v>
      </c>
      <c r="L883">
        <v>1346</v>
      </c>
      <c r="N883">
        <v>1009</v>
      </c>
      <c r="O883" t="s">
        <v>191</v>
      </c>
      <c r="P883" t="s">
        <v>191</v>
      </c>
      <c r="Q883">
        <v>1</v>
      </c>
      <c r="X883">
        <v>10</v>
      </c>
      <c r="Y883">
        <v>46.72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10</v>
      </c>
      <c r="AH883">
        <v>2</v>
      </c>
      <c r="AI883">
        <v>35800800</v>
      </c>
      <c r="AJ883">
        <v>899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>
        <f>ROW(Source!A1181)</f>
        <v>1181</v>
      </c>
      <c r="B884">
        <v>35800801</v>
      </c>
      <c r="C884">
        <v>35800794</v>
      </c>
      <c r="D884">
        <v>29109414</v>
      </c>
      <c r="E884">
        <v>1</v>
      </c>
      <c r="F884">
        <v>1</v>
      </c>
      <c r="G884">
        <v>1</v>
      </c>
      <c r="H884">
        <v>3</v>
      </c>
      <c r="I884" t="s">
        <v>489</v>
      </c>
      <c r="J884" t="s">
        <v>491</v>
      </c>
      <c r="K884" t="s">
        <v>490</v>
      </c>
      <c r="L884">
        <v>1346</v>
      </c>
      <c r="N884">
        <v>1009</v>
      </c>
      <c r="O884" t="s">
        <v>191</v>
      </c>
      <c r="P884" t="s">
        <v>191</v>
      </c>
      <c r="Q884">
        <v>1</v>
      </c>
      <c r="X884">
        <v>119</v>
      </c>
      <c r="Y884">
        <v>1.58</v>
      </c>
      <c r="Z884">
        <v>0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119</v>
      </c>
      <c r="AH884">
        <v>2</v>
      </c>
      <c r="AI884">
        <v>35800801</v>
      </c>
      <c r="AJ884">
        <v>900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>
      <c r="A885">
        <f>ROW(Source!A1181)</f>
        <v>1181</v>
      </c>
      <c r="B885">
        <v>35800802</v>
      </c>
      <c r="C885">
        <v>35800794</v>
      </c>
      <c r="D885">
        <v>29109781</v>
      </c>
      <c r="E885">
        <v>1</v>
      </c>
      <c r="F885">
        <v>1</v>
      </c>
      <c r="G885">
        <v>1</v>
      </c>
      <c r="H885">
        <v>3</v>
      </c>
      <c r="I885" t="s">
        <v>681</v>
      </c>
      <c r="J885" t="s">
        <v>682</v>
      </c>
      <c r="K885" t="s">
        <v>683</v>
      </c>
      <c r="L885">
        <v>1346</v>
      </c>
      <c r="N885">
        <v>1009</v>
      </c>
      <c r="O885" t="s">
        <v>191</v>
      </c>
      <c r="P885" t="s">
        <v>191</v>
      </c>
      <c r="Q885">
        <v>1</v>
      </c>
      <c r="X885">
        <v>9</v>
      </c>
      <c r="Y885">
        <v>11.12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9</v>
      </c>
      <c r="AH885">
        <v>2</v>
      </c>
      <c r="AI885">
        <v>35800802</v>
      </c>
      <c r="AJ885">
        <v>901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>
      <c r="A886">
        <f>ROW(Source!A1181)</f>
        <v>1181</v>
      </c>
      <c r="B886">
        <v>35800803</v>
      </c>
      <c r="C886">
        <v>35800794</v>
      </c>
      <c r="D886">
        <v>29109782</v>
      </c>
      <c r="E886">
        <v>1</v>
      </c>
      <c r="F886">
        <v>1</v>
      </c>
      <c r="G886">
        <v>1</v>
      </c>
      <c r="H886">
        <v>3</v>
      </c>
      <c r="I886" t="s">
        <v>684</v>
      </c>
      <c r="J886" t="s">
        <v>685</v>
      </c>
      <c r="K886" t="s">
        <v>686</v>
      </c>
      <c r="L886">
        <v>1346</v>
      </c>
      <c r="N886">
        <v>1009</v>
      </c>
      <c r="O886" t="s">
        <v>191</v>
      </c>
      <c r="P886" t="s">
        <v>191</v>
      </c>
      <c r="Q886">
        <v>1</v>
      </c>
      <c r="X886">
        <v>85</v>
      </c>
      <c r="Y886">
        <v>4.3600000000000003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0</v>
      </c>
      <c r="AF886" t="s">
        <v>3</v>
      </c>
      <c r="AG886">
        <v>85</v>
      </c>
      <c r="AH886">
        <v>2</v>
      </c>
      <c r="AI886">
        <v>35800803</v>
      </c>
      <c r="AJ886">
        <v>902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>
      <c r="A887">
        <f>ROW(Source!A1181)</f>
        <v>1181</v>
      </c>
      <c r="B887">
        <v>35800804</v>
      </c>
      <c r="C887">
        <v>35800794</v>
      </c>
      <c r="D887">
        <v>29110699</v>
      </c>
      <c r="E887">
        <v>1</v>
      </c>
      <c r="F887">
        <v>1</v>
      </c>
      <c r="G887">
        <v>1</v>
      </c>
      <c r="H887">
        <v>3</v>
      </c>
      <c r="I887" t="s">
        <v>481</v>
      </c>
      <c r="J887" t="s">
        <v>483</v>
      </c>
      <c r="K887" t="s">
        <v>482</v>
      </c>
      <c r="L887">
        <v>1301</v>
      </c>
      <c r="N887">
        <v>1003</v>
      </c>
      <c r="O887" t="s">
        <v>174</v>
      </c>
      <c r="P887" t="s">
        <v>174</v>
      </c>
      <c r="Q887">
        <v>1</v>
      </c>
      <c r="X887">
        <v>120</v>
      </c>
      <c r="Y887">
        <v>0.17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0</v>
      </c>
      <c r="AF887" t="s">
        <v>3</v>
      </c>
      <c r="AG887">
        <v>120</v>
      </c>
      <c r="AH887">
        <v>2</v>
      </c>
      <c r="AI887">
        <v>35800804</v>
      </c>
      <c r="AJ887">
        <v>903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>
      <c r="A888">
        <f>ROW(Source!A1181)</f>
        <v>1181</v>
      </c>
      <c r="B888">
        <v>35800805</v>
      </c>
      <c r="C888">
        <v>35800794</v>
      </c>
      <c r="D888">
        <v>29110797</v>
      </c>
      <c r="E888">
        <v>1</v>
      </c>
      <c r="F888">
        <v>1</v>
      </c>
      <c r="G888">
        <v>1</v>
      </c>
      <c r="H888">
        <v>3</v>
      </c>
      <c r="I888" t="s">
        <v>477</v>
      </c>
      <c r="J888" t="s">
        <v>479</v>
      </c>
      <c r="K888" t="s">
        <v>478</v>
      </c>
      <c r="L888">
        <v>1301</v>
      </c>
      <c r="N888">
        <v>1003</v>
      </c>
      <c r="O888" t="s">
        <v>174</v>
      </c>
      <c r="P888" t="s">
        <v>174</v>
      </c>
      <c r="Q888">
        <v>1</v>
      </c>
      <c r="X888">
        <v>82</v>
      </c>
      <c r="Y888">
        <v>1.74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0</v>
      </c>
      <c r="AF888" t="s">
        <v>3</v>
      </c>
      <c r="AG888">
        <v>82</v>
      </c>
      <c r="AH888">
        <v>2</v>
      </c>
      <c r="AI888">
        <v>35800805</v>
      </c>
      <c r="AJ888">
        <v>904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>
        <f>ROW(Source!A1181)</f>
        <v>1181</v>
      </c>
      <c r="B889">
        <v>35800806</v>
      </c>
      <c r="C889">
        <v>35800794</v>
      </c>
      <c r="D889">
        <v>29110815</v>
      </c>
      <c r="E889">
        <v>1</v>
      </c>
      <c r="F889">
        <v>1</v>
      </c>
      <c r="G889">
        <v>1</v>
      </c>
      <c r="H889">
        <v>3</v>
      </c>
      <c r="I889" t="s">
        <v>687</v>
      </c>
      <c r="J889" t="s">
        <v>688</v>
      </c>
      <c r="K889" t="s">
        <v>689</v>
      </c>
      <c r="L889">
        <v>1301</v>
      </c>
      <c r="N889">
        <v>1003</v>
      </c>
      <c r="O889" t="s">
        <v>174</v>
      </c>
      <c r="P889" t="s">
        <v>174</v>
      </c>
      <c r="Q889">
        <v>1</v>
      </c>
      <c r="X889">
        <v>116</v>
      </c>
      <c r="Y889">
        <v>0.85</v>
      </c>
      <c r="Z889">
        <v>0</v>
      </c>
      <c r="AA889">
        <v>0</v>
      </c>
      <c r="AB889">
        <v>0</v>
      </c>
      <c r="AC889">
        <v>0</v>
      </c>
      <c r="AD889">
        <v>1</v>
      </c>
      <c r="AE889">
        <v>0</v>
      </c>
      <c r="AF889" t="s">
        <v>3</v>
      </c>
      <c r="AG889">
        <v>116</v>
      </c>
      <c r="AH889">
        <v>2</v>
      </c>
      <c r="AI889">
        <v>35800806</v>
      </c>
      <c r="AJ889">
        <v>905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>
        <f>ROW(Source!A1181)</f>
        <v>1181</v>
      </c>
      <c r="B890">
        <v>35800807</v>
      </c>
      <c r="C890">
        <v>35800794</v>
      </c>
      <c r="D890">
        <v>29111455</v>
      </c>
      <c r="E890">
        <v>1</v>
      </c>
      <c r="F890">
        <v>1</v>
      </c>
      <c r="G890">
        <v>1</v>
      </c>
      <c r="H890">
        <v>3</v>
      </c>
      <c r="I890" t="s">
        <v>690</v>
      </c>
      <c r="J890" t="s">
        <v>691</v>
      </c>
      <c r="K890" t="s">
        <v>692</v>
      </c>
      <c r="L890">
        <v>1327</v>
      </c>
      <c r="N890">
        <v>1005</v>
      </c>
      <c r="O890" t="s">
        <v>184</v>
      </c>
      <c r="P890" t="s">
        <v>184</v>
      </c>
      <c r="Q890">
        <v>1</v>
      </c>
      <c r="X890">
        <v>212</v>
      </c>
      <c r="Y890">
        <v>15.06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212</v>
      </c>
      <c r="AH890">
        <v>2</v>
      </c>
      <c r="AI890">
        <v>35800807</v>
      </c>
      <c r="AJ890">
        <v>906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>
      <c r="A891">
        <f>ROW(Source!A1181)</f>
        <v>1181</v>
      </c>
      <c r="B891">
        <v>35800808</v>
      </c>
      <c r="C891">
        <v>35800794</v>
      </c>
      <c r="D891">
        <v>29114733</v>
      </c>
      <c r="E891">
        <v>1</v>
      </c>
      <c r="F891">
        <v>1</v>
      </c>
      <c r="G891">
        <v>1</v>
      </c>
      <c r="H891">
        <v>3</v>
      </c>
      <c r="I891" t="s">
        <v>693</v>
      </c>
      <c r="J891" t="s">
        <v>694</v>
      </c>
      <c r="K891" t="s">
        <v>695</v>
      </c>
      <c r="L891">
        <v>1354</v>
      </c>
      <c r="N891">
        <v>1010</v>
      </c>
      <c r="O891" t="s">
        <v>238</v>
      </c>
      <c r="P891" t="s">
        <v>238</v>
      </c>
      <c r="Q891">
        <v>1</v>
      </c>
      <c r="X891">
        <v>735</v>
      </c>
      <c r="Y891">
        <v>0.02</v>
      </c>
      <c r="Z891">
        <v>0</v>
      </c>
      <c r="AA891">
        <v>0</v>
      </c>
      <c r="AB891">
        <v>0</v>
      </c>
      <c r="AC891">
        <v>0</v>
      </c>
      <c r="AD891">
        <v>1</v>
      </c>
      <c r="AE891">
        <v>0</v>
      </c>
      <c r="AF891" t="s">
        <v>3</v>
      </c>
      <c r="AG891">
        <v>735</v>
      </c>
      <c r="AH891">
        <v>2</v>
      </c>
      <c r="AI891">
        <v>35800808</v>
      </c>
      <c r="AJ891">
        <v>907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>
        <f>ROW(Source!A1181)</f>
        <v>1181</v>
      </c>
      <c r="B892">
        <v>35800809</v>
      </c>
      <c r="C892">
        <v>35800794</v>
      </c>
      <c r="D892">
        <v>29114734</v>
      </c>
      <c r="E892">
        <v>1</v>
      </c>
      <c r="F892">
        <v>1</v>
      </c>
      <c r="G892">
        <v>1</v>
      </c>
      <c r="H892">
        <v>3</v>
      </c>
      <c r="I892" t="s">
        <v>696</v>
      </c>
      <c r="J892" t="s">
        <v>697</v>
      </c>
      <c r="K892" t="s">
        <v>698</v>
      </c>
      <c r="L892">
        <v>1354</v>
      </c>
      <c r="N892">
        <v>1010</v>
      </c>
      <c r="O892" t="s">
        <v>238</v>
      </c>
      <c r="P892" t="s">
        <v>238</v>
      </c>
      <c r="Q892">
        <v>1</v>
      </c>
      <c r="X892">
        <v>1855</v>
      </c>
      <c r="Y892">
        <v>0.03</v>
      </c>
      <c r="Z892">
        <v>0</v>
      </c>
      <c r="AA892">
        <v>0</v>
      </c>
      <c r="AB892">
        <v>0</v>
      </c>
      <c r="AC892">
        <v>0</v>
      </c>
      <c r="AD892">
        <v>1</v>
      </c>
      <c r="AE892">
        <v>0</v>
      </c>
      <c r="AF892" t="s">
        <v>3</v>
      </c>
      <c r="AG892">
        <v>1855</v>
      </c>
      <c r="AH892">
        <v>2</v>
      </c>
      <c r="AI892">
        <v>35800809</v>
      </c>
      <c r="AJ892">
        <v>908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>
      <c r="A893">
        <f>ROW(Source!A1181)</f>
        <v>1181</v>
      </c>
      <c r="B893">
        <v>35800810</v>
      </c>
      <c r="C893">
        <v>35800794</v>
      </c>
      <c r="D893">
        <v>29114482</v>
      </c>
      <c r="E893">
        <v>1</v>
      </c>
      <c r="F893">
        <v>1</v>
      </c>
      <c r="G893">
        <v>1</v>
      </c>
      <c r="H893">
        <v>3</v>
      </c>
      <c r="I893" t="s">
        <v>453</v>
      </c>
      <c r="J893" t="s">
        <v>455</v>
      </c>
      <c r="K893" t="s">
        <v>454</v>
      </c>
      <c r="L893">
        <v>1354</v>
      </c>
      <c r="N893">
        <v>1010</v>
      </c>
      <c r="O893" t="s">
        <v>238</v>
      </c>
      <c r="P893" t="s">
        <v>238</v>
      </c>
      <c r="Q893">
        <v>1</v>
      </c>
      <c r="X893">
        <v>153</v>
      </c>
      <c r="Y893">
        <v>7.0000000000000007E-2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0</v>
      </c>
      <c r="AF893" t="s">
        <v>3</v>
      </c>
      <c r="AG893">
        <v>153</v>
      </c>
      <c r="AH893">
        <v>2</v>
      </c>
      <c r="AI893">
        <v>35800810</v>
      </c>
      <c r="AJ893">
        <v>909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>
      <c r="A894">
        <f>ROW(Source!A1181)</f>
        <v>1181</v>
      </c>
      <c r="B894">
        <v>35800811</v>
      </c>
      <c r="C894">
        <v>35800794</v>
      </c>
      <c r="D894">
        <v>29129584</v>
      </c>
      <c r="E894">
        <v>1</v>
      </c>
      <c r="F894">
        <v>1</v>
      </c>
      <c r="G894">
        <v>1</v>
      </c>
      <c r="H894">
        <v>3</v>
      </c>
      <c r="I894" t="s">
        <v>699</v>
      </c>
      <c r="J894" t="s">
        <v>700</v>
      </c>
      <c r="K894" t="s">
        <v>701</v>
      </c>
      <c r="L894">
        <v>1301</v>
      </c>
      <c r="N894">
        <v>1003</v>
      </c>
      <c r="O894" t="s">
        <v>174</v>
      </c>
      <c r="P894" t="s">
        <v>174</v>
      </c>
      <c r="Q894">
        <v>1</v>
      </c>
      <c r="X894">
        <v>88</v>
      </c>
      <c r="Y894">
        <v>7.22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0</v>
      </c>
      <c r="AF894" t="s">
        <v>3</v>
      </c>
      <c r="AG894">
        <v>88</v>
      </c>
      <c r="AH894">
        <v>2</v>
      </c>
      <c r="AI894">
        <v>35800811</v>
      </c>
      <c r="AJ894">
        <v>910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>
      <c r="A895">
        <f>ROW(Source!A1181)</f>
        <v>1181</v>
      </c>
      <c r="B895">
        <v>35800812</v>
      </c>
      <c r="C895">
        <v>35800794</v>
      </c>
      <c r="D895">
        <v>29129619</v>
      </c>
      <c r="E895">
        <v>1</v>
      </c>
      <c r="F895">
        <v>1</v>
      </c>
      <c r="G895">
        <v>1</v>
      </c>
      <c r="H895">
        <v>3</v>
      </c>
      <c r="I895" t="s">
        <v>702</v>
      </c>
      <c r="J895" t="s">
        <v>703</v>
      </c>
      <c r="K895" t="s">
        <v>704</v>
      </c>
      <c r="L895">
        <v>1301</v>
      </c>
      <c r="N895">
        <v>1003</v>
      </c>
      <c r="O895" t="s">
        <v>174</v>
      </c>
      <c r="P895" t="s">
        <v>174</v>
      </c>
      <c r="Q895">
        <v>1</v>
      </c>
      <c r="X895">
        <v>225</v>
      </c>
      <c r="Y895">
        <v>8.44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0</v>
      </c>
      <c r="AF895" t="s">
        <v>3</v>
      </c>
      <c r="AG895">
        <v>225</v>
      </c>
      <c r="AH895">
        <v>2</v>
      </c>
      <c r="AI895">
        <v>35800812</v>
      </c>
      <c r="AJ895">
        <v>911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>
      <c r="A896">
        <f>ROW(Source!A1181)</f>
        <v>1181</v>
      </c>
      <c r="B896">
        <v>35800813</v>
      </c>
      <c r="C896">
        <v>35800794</v>
      </c>
      <c r="D896">
        <v>29129634</v>
      </c>
      <c r="E896">
        <v>1</v>
      </c>
      <c r="F896">
        <v>1</v>
      </c>
      <c r="G896">
        <v>1</v>
      </c>
      <c r="H896">
        <v>3</v>
      </c>
      <c r="I896" t="s">
        <v>445</v>
      </c>
      <c r="J896" t="s">
        <v>447</v>
      </c>
      <c r="K896" t="s">
        <v>446</v>
      </c>
      <c r="L896">
        <v>1301</v>
      </c>
      <c r="N896">
        <v>1003</v>
      </c>
      <c r="O896" t="s">
        <v>174</v>
      </c>
      <c r="P896" t="s">
        <v>174</v>
      </c>
      <c r="Q896">
        <v>1</v>
      </c>
      <c r="X896">
        <v>46</v>
      </c>
      <c r="Y896">
        <v>3.32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3</v>
      </c>
      <c r="AG896">
        <v>46</v>
      </c>
      <c r="AH896">
        <v>2</v>
      </c>
      <c r="AI896">
        <v>35800813</v>
      </c>
      <c r="AJ896">
        <v>912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>
      <c r="A897">
        <f>ROW(Source!A1182)</f>
        <v>1182</v>
      </c>
      <c r="B897">
        <v>35801996</v>
      </c>
      <c r="C897">
        <v>35801995</v>
      </c>
      <c r="D897">
        <v>29364679</v>
      </c>
      <c r="E897">
        <v>1</v>
      </c>
      <c r="F897">
        <v>1</v>
      </c>
      <c r="G897">
        <v>1</v>
      </c>
      <c r="H897">
        <v>1</v>
      </c>
      <c r="I897" t="s">
        <v>705</v>
      </c>
      <c r="J897" t="s">
        <v>3</v>
      </c>
      <c r="K897" t="s">
        <v>706</v>
      </c>
      <c r="L897">
        <v>1369</v>
      </c>
      <c r="N897">
        <v>1013</v>
      </c>
      <c r="O897" t="s">
        <v>579</v>
      </c>
      <c r="P897" t="s">
        <v>579</v>
      </c>
      <c r="Q897">
        <v>1</v>
      </c>
      <c r="X897">
        <v>30.48</v>
      </c>
      <c r="Y897">
        <v>0</v>
      </c>
      <c r="Z897">
        <v>0</v>
      </c>
      <c r="AA897">
        <v>0</v>
      </c>
      <c r="AB897">
        <v>282.02999999999997</v>
      </c>
      <c r="AC897">
        <v>0</v>
      </c>
      <c r="AD897">
        <v>1</v>
      </c>
      <c r="AE897">
        <v>1</v>
      </c>
      <c r="AF897" t="s">
        <v>3</v>
      </c>
      <c r="AG897">
        <v>30.48</v>
      </c>
      <c r="AH897">
        <v>2</v>
      </c>
      <c r="AI897">
        <v>35801996</v>
      </c>
      <c r="AJ897">
        <v>913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>
      <c r="A898">
        <f>ROW(Source!A1182)</f>
        <v>1182</v>
      </c>
      <c r="B898">
        <v>35801997</v>
      </c>
      <c r="C898">
        <v>35801995</v>
      </c>
      <c r="D898">
        <v>121548</v>
      </c>
      <c r="E898">
        <v>1</v>
      </c>
      <c r="F898">
        <v>1</v>
      </c>
      <c r="G898">
        <v>1</v>
      </c>
      <c r="H898">
        <v>1</v>
      </c>
      <c r="I898" t="s">
        <v>30</v>
      </c>
      <c r="J898" t="s">
        <v>3</v>
      </c>
      <c r="K898" t="s">
        <v>580</v>
      </c>
      <c r="L898">
        <v>608254</v>
      </c>
      <c r="N898">
        <v>1013</v>
      </c>
      <c r="O898" t="s">
        <v>581</v>
      </c>
      <c r="P898" t="s">
        <v>581</v>
      </c>
      <c r="Q898">
        <v>1</v>
      </c>
      <c r="X898">
        <v>0.03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2</v>
      </c>
      <c r="AF898" t="s">
        <v>3</v>
      </c>
      <c r="AG898">
        <v>0.03</v>
      </c>
      <c r="AH898">
        <v>2</v>
      </c>
      <c r="AI898">
        <v>35801997</v>
      </c>
      <c r="AJ898">
        <v>914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>
      <c r="A899">
        <f>ROW(Source!A1182)</f>
        <v>1182</v>
      </c>
      <c r="B899">
        <v>35801998</v>
      </c>
      <c r="C899">
        <v>35801995</v>
      </c>
      <c r="D899">
        <v>29172362</v>
      </c>
      <c r="E899">
        <v>1</v>
      </c>
      <c r="F899">
        <v>1</v>
      </c>
      <c r="G899">
        <v>1</v>
      </c>
      <c r="H899">
        <v>2</v>
      </c>
      <c r="I899" t="s">
        <v>707</v>
      </c>
      <c r="J899" t="s">
        <v>708</v>
      </c>
      <c r="K899" t="s">
        <v>709</v>
      </c>
      <c r="L899">
        <v>1368</v>
      </c>
      <c r="N899">
        <v>1011</v>
      </c>
      <c r="O899" t="s">
        <v>585</v>
      </c>
      <c r="P899" t="s">
        <v>585</v>
      </c>
      <c r="Q899">
        <v>1</v>
      </c>
      <c r="X899">
        <v>0.03</v>
      </c>
      <c r="Y899">
        <v>0</v>
      </c>
      <c r="Z899">
        <v>134.65</v>
      </c>
      <c r="AA899">
        <v>13.5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0.03</v>
      </c>
      <c r="AH899">
        <v>2</v>
      </c>
      <c r="AI899">
        <v>35801998</v>
      </c>
      <c r="AJ899">
        <v>915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>
      <c r="A900">
        <f>ROW(Source!A1182)</f>
        <v>1182</v>
      </c>
      <c r="B900">
        <v>35801999</v>
      </c>
      <c r="C900">
        <v>35801995</v>
      </c>
      <c r="D900">
        <v>29174913</v>
      </c>
      <c r="E900">
        <v>1</v>
      </c>
      <c r="F900">
        <v>1</v>
      </c>
      <c r="G900">
        <v>1</v>
      </c>
      <c r="H900">
        <v>2</v>
      </c>
      <c r="I900" t="s">
        <v>606</v>
      </c>
      <c r="J900" t="s">
        <v>607</v>
      </c>
      <c r="K900" t="s">
        <v>608</v>
      </c>
      <c r="L900">
        <v>1368</v>
      </c>
      <c r="N900">
        <v>1011</v>
      </c>
      <c r="O900" t="s">
        <v>585</v>
      </c>
      <c r="P900" t="s">
        <v>585</v>
      </c>
      <c r="Q900">
        <v>1</v>
      </c>
      <c r="X900">
        <v>0.02</v>
      </c>
      <c r="Y900">
        <v>0</v>
      </c>
      <c r="Z900">
        <v>87.17</v>
      </c>
      <c r="AA900">
        <v>11.6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0.02</v>
      </c>
      <c r="AH900">
        <v>2</v>
      </c>
      <c r="AI900">
        <v>35801999</v>
      </c>
      <c r="AJ900">
        <v>916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>
      <c r="A901">
        <f>ROW(Source!A1182)</f>
        <v>1182</v>
      </c>
      <c r="B901">
        <v>35802000</v>
      </c>
      <c r="C901">
        <v>35801995</v>
      </c>
      <c r="D901">
        <v>29114246</v>
      </c>
      <c r="E901">
        <v>1</v>
      </c>
      <c r="F901">
        <v>1</v>
      </c>
      <c r="G901">
        <v>1</v>
      </c>
      <c r="H901">
        <v>3</v>
      </c>
      <c r="I901" t="s">
        <v>710</v>
      </c>
      <c r="J901" t="s">
        <v>711</v>
      </c>
      <c r="K901" t="s">
        <v>712</v>
      </c>
      <c r="L901">
        <v>1346</v>
      </c>
      <c r="N901">
        <v>1009</v>
      </c>
      <c r="O901" t="s">
        <v>191</v>
      </c>
      <c r="P901" t="s">
        <v>191</v>
      </c>
      <c r="Q901">
        <v>1</v>
      </c>
      <c r="X901">
        <v>1.5</v>
      </c>
      <c r="Y901">
        <v>9.0399999999999991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0</v>
      </c>
      <c r="AF901" t="s">
        <v>3</v>
      </c>
      <c r="AG901">
        <v>1.5</v>
      </c>
      <c r="AH901">
        <v>2</v>
      </c>
      <c r="AI901">
        <v>35802000</v>
      </c>
      <c r="AJ901">
        <v>917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>
        <f>ROW(Source!A1182)</f>
        <v>1182</v>
      </c>
      <c r="B902">
        <v>35802001</v>
      </c>
      <c r="C902">
        <v>35801995</v>
      </c>
      <c r="D902">
        <v>29110838</v>
      </c>
      <c r="E902">
        <v>1</v>
      </c>
      <c r="F902">
        <v>1</v>
      </c>
      <c r="G902">
        <v>1</v>
      </c>
      <c r="H902">
        <v>3</v>
      </c>
      <c r="I902" t="s">
        <v>713</v>
      </c>
      <c r="J902" t="s">
        <v>714</v>
      </c>
      <c r="K902" t="s">
        <v>715</v>
      </c>
      <c r="L902">
        <v>1346</v>
      </c>
      <c r="N902">
        <v>1009</v>
      </c>
      <c r="O902" t="s">
        <v>191</v>
      </c>
      <c r="P902" t="s">
        <v>191</v>
      </c>
      <c r="Q902">
        <v>1</v>
      </c>
      <c r="X902">
        <v>0.42</v>
      </c>
      <c r="Y902">
        <v>30.5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0.42</v>
      </c>
      <c r="AH902">
        <v>2</v>
      </c>
      <c r="AI902">
        <v>35802001</v>
      </c>
      <c r="AJ902">
        <v>918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>
        <f>ROW(Source!A1182)</f>
        <v>1182</v>
      </c>
      <c r="B903">
        <v>35802002</v>
      </c>
      <c r="C903">
        <v>35801995</v>
      </c>
      <c r="D903">
        <v>29149204</v>
      </c>
      <c r="E903">
        <v>1</v>
      </c>
      <c r="F903">
        <v>1</v>
      </c>
      <c r="G903">
        <v>1</v>
      </c>
      <c r="H903">
        <v>3</v>
      </c>
      <c r="I903" t="s">
        <v>716</v>
      </c>
      <c r="J903" t="s">
        <v>717</v>
      </c>
      <c r="K903" t="s">
        <v>718</v>
      </c>
      <c r="L903">
        <v>1348</v>
      </c>
      <c r="N903">
        <v>1009</v>
      </c>
      <c r="O903" t="s">
        <v>28</v>
      </c>
      <c r="P903" t="s">
        <v>28</v>
      </c>
      <c r="Q903">
        <v>1000</v>
      </c>
      <c r="X903">
        <v>3.15E-3</v>
      </c>
      <c r="Y903">
        <v>729.98</v>
      </c>
      <c r="Z903"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3</v>
      </c>
      <c r="AG903">
        <v>3.15E-3</v>
      </c>
      <c r="AH903">
        <v>2</v>
      </c>
      <c r="AI903">
        <v>35802002</v>
      </c>
      <c r="AJ903">
        <v>919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>
      <c r="A904">
        <f>ROW(Source!A1182)</f>
        <v>1182</v>
      </c>
      <c r="B904">
        <v>35802003</v>
      </c>
      <c r="C904">
        <v>35801995</v>
      </c>
      <c r="D904">
        <v>29170678</v>
      </c>
      <c r="E904">
        <v>1</v>
      </c>
      <c r="F904">
        <v>1</v>
      </c>
      <c r="G904">
        <v>1</v>
      </c>
      <c r="H904">
        <v>3</v>
      </c>
      <c r="I904" t="s">
        <v>719</v>
      </c>
      <c r="J904" t="s">
        <v>720</v>
      </c>
      <c r="K904" t="s">
        <v>721</v>
      </c>
      <c r="L904">
        <v>1354</v>
      </c>
      <c r="N904">
        <v>1010</v>
      </c>
      <c r="O904" t="s">
        <v>238</v>
      </c>
      <c r="P904" t="s">
        <v>238</v>
      </c>
      <c r="Q904">
        <v>1</v>
      </c>
      <c r="X904">
        <v>102</v>
      </c>
      <c r="Y904">
        <v>0.28000000000000003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3</v>
      </c>
      <c r="AG904">
        <v>102</v>
      </c>
      <c r="AH904">
        <v>2</v>
      </c>
      <c r="AI904">
        <v>35802003</v>
      </c>
      <c r="AJ904">
        <v>922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>
        <f>ROW(Source!A1182)</f>
        <v>1182</v>
      </c>
      <c r="B905">
        <v>35802004</v>
      </c>
      <c r="C905">
        <v>35801995</v>
      </c>
      <c r="D905">
        <v>29171808</v>
      </c>
      <c r="E905">
        <v>1</v>
      </c>
      <c r="F905">
        <v>1</v>
      </c>
      <c r="G905">
        <v>1</v>
      </c>
      <c r="H905">
        <v>3</v>
      </c>
      <c r="I905" t="s">
        <v>722</v>
      </c>
      <c r="J905" t="s">
        <v>723</v>
      </c>
      <c r="K905" t="s">
        <v>724</v>
      </c>
      <c r="L905">
        <v>1374</v>
      </c>
      <c r="N905">
        <v>1013</v>
      </c>
      <c r="O905" t="s">
        <v>725</v>
      </c>
      <c r="P905" t="s">
        <v>725</v>
      </c>
      <c r="Q905">
        <v>1</v>
      </c>
      <c r="X905">
        <v>6.05</v>
      </c>
      <c r="Y905">
        <v>1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3</v>
      </c>
      <c r="AG905">
        <v>6.05</v>
      </c>
      <c r="AH905">
        <v>2</v>
      </c>
      <c r="AI905">
        <v>35802004</v>
      </c>
      <c r="AJ905">
        <v>923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>
      <c r="A906">
        <f>ROW(Source!A1185)</f>
        <v>1185</v>
      </c>
      <c r="B906">
        <v>35802006</v>
      </c>
      <c r="C906">
        <v>35802005</v>
      </c>
      <c r="D906">
        <v>29364679</v>
      </c>
      <c r="E906">
        <v>1</v>
      </c>
      <c r="F906">
        <v>1</v>
      </c>
      <c r="G906">
        <v>1</v>
      </c>
      <c r="H906">
        <v>1</v>
      </c>
      <c r="I906" t="s">
        <v>705</v>
      </c>
      <c r="J906" t="s">
        <v>3</v>
      </c>
      <c r="K906" t="s">
        <v>706</v>
      </c>
      <c r="L906">
        <v>1369</v>
      </c>
      <c r="N906">
        <v>1013</v>
      </c>
      <c r="O906" t="s">
        <v>579</v>
      </c>
      <c r="P906" t="s">
        <v>579</v>
      </c>
      <c r="Q906">
        <v>1</v>
      </c>
      <c r="X906">
        <v>26.24</v>
      </c>
      <c r="Y906">
        <v>0</v>
      </c>
      <c r="Z906">
        <v>0</v>
      </c>
      <c r="AA906">
        <v>0</v>
      </c>
      <c r="AB906">
        <v>282.02999999999997</v>
      </c>
      <c r="AC906">
        <v>0</v>
      </c>
      <c r="AD906">
        <v>1</v>
      </c>
      <c r="AE906">
        <v>1</v>
      </c>
      <c r="AF906" t="s">
        <v>3</v>
      </c>
      <c r="AG906">
        <v>26.24</v>
      </c>
      <c r="AH906">
        <v>2</v>
      </c>
      <c r="AI906">
        <v>35802006</v>
      </c>
      <c r="AJ906">
        <v>924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>
        <f>ROW(Source!A1185)</f>
        <v>1185</v>
      </c>
      <c r="B907">
        <v>35802007</v>
      </c>
      <c r="C907">
        <v>35802005</v>
      </c>
      <c r="D907">
        <v>121548</v>
      </c>
      <c r="E907">
        <v>1</v>
      </c>
      <c r="F907">
        <v>1</v>
      </c>
      <c r="G907">
        <v>1</v>
      </c>
      <c r="H907">
        <v>1</v>
      </c>
      <c r="I907" t="s">
        <v>30</v>
      </c>
      <c r="J907" t="s">
        <v>3</v>
      </c>
      <c r="K907" t="s">
        <v>580</v>
      </c>
      <c r="L907">
        <v>608254</v>
      </c>
      <c r="N907">
        <v>1013</v>
      </c>
      <c r="O907" t="s">
        <v>581</v>
      </c>
      <c r="P907" t="s">
        <v>581</v>
      </c>
      <c r="Q907">
        <v>1</v>
      </c>
      <c r="X907">
        <v>0.03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2</v>
      </c>
      <c r="AF907" t="s">
        <v>3</v>
      </c>
      <c r="AG907">
        <v>0.03</v>
      </c>
      <c r="AH907">
        <v>2</v>
      </c>
      <c r="AI907">
        <v>35802007</v>
      </c>
      <c r="AJ907">
        <v>925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>
        <f>ROW(Source!A1185)</f>
        <v>1185</v>
      </c>
      <c r="B908">
        <v>35802008</v>
      </c>
      <c r="C908">
        <v>35802005</v>
      </c>
      <c r="D908">
        <v>29172362</v>
      </c>
      <c r="E908">
        <v>1</v>
      </c>
      <c r="F908">
        <v>1</v>
      </c>
      <c r="G908">
        <v>1</v>
      </c>
      <c r="H908">
        <v>2</v>
      </c>
      <c r="I908" t="s">
        <v>707</v>
      </c>
      <c r="J908" t="s">
        <v>708</v>
      </c>
      <c r="K908" t="s">
        <v>709</v>
      </c>
      <c r="L908">
        <v>1368</v>
      </c>
      <c r="N908">
        <v>1011</v>
      </c>
      <c r="O908" t="s">
        <v>585</v>
      </c>
      <c r="P908" t="s">
        <v>585</v>
      </c>
      <c r="Q908">
        <v>1</v>
      </c>
      <c r="X908">
        <v>0.03</v>
      </c>
      <c r="Y908">
        <v>0</v>
      </c>
      <c r="Z908">
        <v>134.65</v>
      </c>
      <c r="AA908">
        <v>13.5</v>
      </c>
      <c r="AB908">
        <v>0</v>
      </c>
      <c r="AC908">
        <v>0</v>
      </c>
      <c r="AD908">
        <v>1</v>
      </c>
      <c r="AE908">
        <v>0</v>
      </c>
      <c r="AF908" t="s">
        <v>3</v>
      </c>
      <c r="AG908">
        <v>0.03</v>
      </c>
      <c r="AH908">
        <v>2</v>
      </c>
      <c r="AI908">
        <v>35802008</v>
      </c>
      <c r="AJ908">
        <v>926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>
      <c r="A909">
        <f>ROW(Source!A1185)</f>
        <v>1185</v>
      </c>
      <c r="B909">
        <v>35802009</v>
      </c>
      <c r="C909">
        <v>35802005</v>
      </c>
      <c r="D909">
        <v>29174913</v>
      </c>
      <c r="E909">
        <v>1</v>
      </c>
      <c r="F909">
        <v>1</v>
      </c>
      <c r="G909">
        <v>1</v>
      </c>
      <c r="H909">
        <v>2</v>
      </c>
      <c r="I909" t="s">
        <v>606</v>
      </c>
      <c r="J909" t="s">
        <v>607</v>
      </c>
      <c r="K909" t="s">
        <v>608</v>
      </c>
      <c r="L909">
        <v>1368</v>
      </c>
      <c r="N909">
        <v>1011</v>
      </c>
      <c r="O909" t="s">
        <v>585</v>
      </c>
      <c r="P909" t="s">
        <v>585</v>
      </c>
      <c r="Q909">
        <v>1</v>
      </c>
      <c r="X909">
        <v>0.02</v>
      </c>
      <c r="Y909">
        <v>0</v>
      </c>
      <c r="Z909">
        <v>87.17</v>
      </c>
      <c r="AA909">
        <v>11.6</v>
      </c>
      <c r="AB909">
        <v>0</v>
      </c>
      <c r="AC909">
        <v>0</v>
      </c>
      <c r="AD909">
        <v>1</v>
      </c>
      <c r="AE909">
        <v>0</v>
      </c>
      <c r="AF909" t="s">
        <v>3</v>
      </c>
      <c r="AG909">
        <v>0.02</v>
      </c>
      <c r="AH909">
        <v>2</v>
      </c>
      <c r="AI909">
        <v>35802009</v>
      </c>
      <c r="AJ909">
        <v>927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>
      <c r="A910">
        <f>ROW(Source!A1185)</f>
        <v>1185</v>
      </c>
      <c r="B910">
        <v>35802010</v>
      </c>
      <c r="C910">
        <v>35802005</v>
      </c>
      <c r="D910">
        <v>29149204</v>
      </c>
      <c r="E910">
        <v>1</v>
      </c>
      <c r="F910">
        <v>1</v>
      </c>
      <c r="G910">
        <v>1</v>
      </c>
      <c r="H910">
        <v>3</v>
      </c>
      <c r="I910" t="s">
        <v>716</v>
      </c>
      <c r="J910" t="s">
        <v>717</v>
      </c>
      <c r="K910" t="s">
        <v>718</v>
      </c>
      <c r="L910">
        <v>1348</v>
      </c>
      <c r="N910">
        <v>1009</v>
      </c>
      <c r="O910" t="s">
        <v>28</v>
      </c>
      <c r="P910" t="s">
        <v>28</v>
      </c>
      <c r="Q910">
        <v>1000</v>
      </c>
      <c r="X910">
        <v>3.15E-3</v>
      </c>
      <c r="Y910">
        <v>729.98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3.15E-3</v>
      </c>
      <c r="AH910">
        <v>2</v>
      </c>
      <c r="AI910">
        <v>35802010</v>
      </c>
      <c r="AJ910">
        <v>928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>
      <c r="A911">
        <f>ROW(Source!A1185)</f>
        <v>1185</v>
      </c>
      <c r="B911">
        <v>35802011</v>
      </c>
      <c r="C911">
        <v>35802005</v>
      </c>
      <c r="D911">
        <v>29170678</v>
      </c>
      <c r="E911">
        <v>1</v>
      </c>
      <c r="F911">
        <v>1</v>
      </c>
      <c r="G911">
        <v>1</v>
      </c>
      <c r="H911">
        <v>3</v>
      </c>
      <c r="I911" t="s">
        <v>719</v>
      </c>
      <c r="J911" t="s">
        <v>720</v>
      </c>
      <c r="K911" t="s">
        <v>721</v>
      </c>
      <c r="L911">
        <v>1354</v>
      </c>
      <c r="N911">
        <v>1010</v>
      </c>
      <c r="O911" t="s">
        <v>238</v>
      </c>
      <c r="P911" t="s">
        <v>238</v>
      </c>
      <c r="Q911">
        <v>1</v>
      </c>
      <c r="X911">
        <v>102</v>
      </c>
      <c r="Y911">
        <v>0.28000000000000003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3</v>
      </c>
      <c r="AG911">
        <v>102</v>
      </c>
      <c r="AH911">
        <v>2</v>
      </c>
      <c r="AI911">
        <v>35802011</v>
      </c>
      <c r="AJ911">
        <v>930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>
        <f>ROW(Source!A1185)</f>
        <v>1185</v>
      </c>
      <c r="B912">
        <v>35802012</v>
      </c>
      <c r="C912">
        <v>35802005</v>
      </c>
      <c r="D912">
        <v>29171808</v>
      </c>
      <c r="E912">
        <v>1</v>
      </c>
      <c r="F912">
        <v>1</v>
      </c>
      <c r="G912">
        <v>1</v>
      </c>
      <c r="H912">
        <v>3</v>
      </c>
      <c r="I912" t="s">
        <v>722</v>
      </c>
      <c r="J912" t="s">
        <v>723</v>
      </c>
      <c r="K912" t="s">
        <v>724</v>
      </c>
      <c r="L912">
        <v>1374</v>
      </c>
      <c r="N912">
        <v>1013</v>
      </c>
      <c r="O912" t="s">
        <v>725</v>
      </c>
      <c r="P912" t="s">
        <v>725</v>
      </c>
      <c r="Q912">
        <v>1</v>
      </c>
      <c r="X912">
        <v>5.21</v>
      </c>
      <c r="Y912">
        <v>1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3</v>
      </c>
      <c r="AG912">
        <v>5.21</v>
      </c>
      <c r="AH912">
        <v>2</v>
      </c>
      <c r="AI912">
        <v>35802012</v>
      </c>
      <c r="AJ912">
        <v>932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>
      <c r="A913">
        <f>ROW(Source!A1188)</f>
        <v>1188</v>
      </c>
      <c r="B913">
        <v>35802014</v>
      </c>
      <c r="C913">
        <v>35802013</v>
      </c>
      <c r="D913">
        <v>29361034</v>
      </c>
      <c r="E913">
        <v>1</v>
      </c>
      <c r="F913">
        <v>1</v>
      </c>
      <c r="G913">
        <v>1</v>
      </c>
      <c r="H913">
        <v>1</v>
      </c>
      <c r="I913" t="s">
        <v>776</v>
      </c>
      <c r="J913" t="s">
        <v>3</v>
      </c>
      <c r="K913" t="s">
        <v>777</v>
      </c>
      <c r="L913">
        <v>1369</v>
      </c>
      <c r="N913">
        <v>1013</v>
      </c>
      <c r="O913" t="s">
        <v>579</v>
      </c>
      <c r="P913" t="s">
        <v>579</v>
      </c>
      <c r="Q913">
        <v>1</v>
      </c>
      <c r="X913">
        <v>16.16</v>
      </c>
      <c r="Y913">
        <v>0</v>
      </c>
      <c r="Z913">
        <v>0</v>
      </c>
      <c r="AA913">
        <v>0</v>
      </c>
      <c r="AB913">
        <v>267.25</v>
      </c>
      <c r="AC913">
        <v>0</v>
      </c>
      <c r="AD913">
        <v>1</v>
      </c>
      <c r="AE913">
        <v>1</v>
      </c>
      <c r="AF913" t="s">
        <v>3</v>
      </c>
      <c r="AG913">
        <v>16.16</v>
      </c>
      <c r="AH913">
        <v>2</v>
      </c>
      <c r="AI913">
        <v>35802014</v>
      </c>
      <c r="AJ913">
        <v>933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>
      <c r="A914">
        <f>ROW(Source!A1188)</f>
        <v>1188</v>
      </c>
      <c r="B914">
        <v>35802015</v>
      </c>
      <c r="C914">
        <v>35802013</v>
      </c>
      <c r="D914">
        <v>121548</v>
      </c>
      <c r="E914">
        <v>1</v>
      </c>
      <c r="F914">
        <v>1</v>
      </c>
      <c r="G914">
        <v>1</v>
      </c>
      <c r="H914">
        <v>1</v>
      </c>
      <c r="I914" t="s">
        <v>30</v>
      </c>
      <c r="J914" t="s">
        <v>3</v>
      </c>
      <c r="K914" t="s">
        <v>580</v>
      </c>
      <c r="L914">
        <v>608254</v>
      </c>
      <c r="N914">
        <v>1013</v>
      </c>
      <c r="O914" t="s">
        <v>581</v>
      </c>
      <c r="P914" t="s">
        <v>581</v>
      </c>
      <c r="Q914">
        <v>1</v>
      </c>
      <c r="X914">
        <v>0.18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2</v>
      </c>
      <c r="AF914" t="s">
        <v>3</v>
      </c>
      <c r="AG914">
        <v>0.18</v>
      </c>
      <c r="AH914">
        <v>2</v>
      </c>
      <c r="AI914">
        <v>35802015</v>
      </c>
      <c r="AJ914">
        <v>934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>
      <c r="A915">
        <f>ROW(Source!A1188)</f>
        <v>1188</v>
      </c>
      <c r="B915">
        <v>35802016</v>
      </c>
      <c r="C915">
        <v>35802013</v>
      </c>
      <c r="D915">
        <v>29172362</v>
      </c>
      <c r="E915">
        <v>1</v>
      </c>
      <c r="F915">
        <v>1</v>
      </c>
      <c r="G915">
        <v>1</v>
      </c>
      <c r="H915">
        <v>2</v>
      </c>
      <c r="I915" t="s">
        <v>707</v>
      </c>
      <c r="J915" t="s">
        <v>708</v>
      </c>
      <c r="K915" t="s">
        <v>709</v>
      </c>
      <c r="L915">
        <v>1368</v>
      </c>
      <c r="N915">
        <v>1011</v>
      </c>
      <c r="O915" t="s">
        <v>585</v>
      </c>
      <c r="P915" t="s">
        <v>585</v>
      </c>
      <c r="Q915">
        <v>1</v>
      </c>
      <c r="X915">
        <v>0.18</v>
      </c>
      <c r="Y915">
        <v>0</v>
      </c>
      <c r="Z915">
        <v>134.65</v>
      </c>
      <c r="AA915">
        <v>13.5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0.18</v>
      </c>
      <c r="AH915">
        <v>2</v>
      </c>
      <c r="AI915">
        <v>35802016</v>
      </c>
      <c r="AJ915">
        <v>935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>
      <c r="A916">
        <f>ROW(Source!A1188)</f>
        <v>1188</v>
      </c>
      <c r="B916">
        <v>35802017</v>
      </c>
      <c r="C916">
        <v>35802013</v>
      </c>
      <c r="D916">
        <v>29174913</v>
      </c>
      <c r="E916">
        <v>1</v>
      </c>
      <c r="F916">
        <v>1</v>
      </c>
      <c r="G916">
        <v>1</v>
      </c>
      <c r="H916">
        <v>2</v>
      </c>
      <c r="I916" t="s">
        <v>606</v>
      </c>
      <c r="J916" t="s">
        <v>607</v>
      </c>
      <c r="K916" t="s">
        <v>608</v>
      </c>
      <c r="L916">
        <v>1368</v>
      </c>
      <c r="N916">
        <v>1011</v>
      </c>
      <c r="O916" t="s">
        <v>585</v>
      </c>
      <c r="P916" t="s">
        <v>585</v>
      </c>
      <c r="Q916">
        <v>1</v>
      </c>
      <c r="X916">
        <v>0.18</v>
      </c>
      <c r="Y916">
        <v>0</v>
      </c>
      <c r="Z916">
        <v>87.17</v>
      </c>
      <c r="AA916">
        <v>11.6</v>
      </c>
      <c r="AB916">
        <v>0</v>
      </c>
      <c r="AC916">
        <v>0</v>
      </c>
      <c r="AD916">
        <v>1</v>
      </c>
      <c r="AE916">
        <v>0</v>
      </c>
      <c r="AF916" t="s">
        <v>3</v>
      </c>
      <c r="AG916">
        <v>0.18</v>
      </c>
      <c r="AH916">
        <v>2</v>
      </c>
      <c r="AI916">
        <v>35802017</v>
      </c>
      <c r="AJ916">
        <v>936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>
      <c r="A917">
        <f>ROW(Source!A1188)</f>
        <v>1188</v>
      </c>
      <c r="B917">
        <v>35802018</v>
      </c>
      <c r="C917">
        <v>35802013</v>
      </c>
      <c r="D917">
        <v>29107914</v>
      </c>
      <c r="E917">
        <v>1</v>
      </c>
      <c r="F917">
        <v>1</v>
      </c>
      <c r="G917">
        <v>1</v>
      </c>
      <c r="H917">
        <v>3</v>
      </c>
      <c r="I917" t="s">
        <v>778</v>
      </c>
      <c r="J917" t="s">
        <v>779</v>
      </c>
      <c r="K917" t="s">
        <v>780</v>
      </c>
      <c r="L917">
        <v>1348</v>
      </c>
      <c r="N917">
        <v>1009</v>
      </c>
      <c r="O917" t="s">
        <v>28</v>
      </c>
      <c r="P917" t="s">
        <v>28</v>
      </c>
      <c r="Q917">
        <v>1000</v>
      </c>
      <c r="X917">
        <v>3.3E-4</v>
      </c>
      <c r="Y917">
        <v>19800.009999999998</v>
      </c>
      <c r="Z917">
        <v>0</v>
      </c>
      <c r="AA917">
        <v>0</v>
      </c>
      <c r="AB917">
        <v>0</v>
      </c>
      <c r="AC917">
        <v>0</v>
      </c>
      <c r="AD917">
        <v>1</v>
      </c>
      <c r="AE917">
        <v>0</v>
      </c>
      <c r="AF917" t="s">
        <v>3</v>
      </c>
      <c r="AG917">
        <v>3.3E-4</v>
      </c>
      <c r="AH917">
        <v>2</v>
      </c>
      <c r="AI917">
        <v>35802018</v>
      </c>
      <c r="AJ917">
        <v>937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>
        <f>ROW(Source!A1188)</f>
        <v>1188</v>
      </c>
      <c r="B918">
        <v>35802019</v>
      </c>
      <c r="C918">
        <v>35802013</v>
      </c>
      <c r="D918">
        <v>29111245</v>
      </c>
      <c r="E918">
        <v>1</v>
      </c>
      <c r="F918">
        <v>1</v>
      </c>
      <c r="G918">
        <v>1</v>
      </c>
      <c r="H918">
        <v>3</v>
      </c>
      <c r="I918" t="s">
        <v>781</v>
      </c>
      <c r="J918" t="s">
        <v>782</v>
      </c>
      <c r="K918" t="s">
        <v>783</v>
      </c>
      <c r="L918">
        <v>1348</v>
      </c>
      <c r="N918">
        <v>1009</v>
      </c>
      <c r="O918" t="s">
        <v>28</v>
      </c>
      <c r="P918" t="s">
        <v>28</v>
      </c>
      <c r="Q918">
        <v>1000</v>
      </c>
      <c r="X918">
        <v>1.4E-3</v>
      </c>
      <c r="Y918">
        <v>3960.01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0</v>
      </c>
      <c r="AF918" t="s">
        <v>3</v>
      </c>
      <c r="AG918">
        <v>1.4E-3</v>
      </c>
      <c r="AH918">
        <v>2</v>
      </c>
      <c r="AI918">
        <v>35802019</v>
      </c>
      <c r="AJ918">
        <v>938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>
      <c r="A919">
        <f>ROW(Source!A1188)</f>
        <v>1188</v>
      </c>
      <c r="B919">
        <v>35802020</v>
      </c>
      <c r="C919">
        <v>35802013</v>
      </c>
      <c r="D919">
        <v>29108269</v>
      </c>
      <c r="E919">
        <v>1</v>
      </c>
      <c r="F919">
        <v>1</v>
      </c>
      <c r="G919">
        <v>1</v>
      </c>
      <c r="H919">
        <v>3</v>
      </c>
      <c r="I919" t="s">
        <v>784</v>
      </c>
      <c r="J919" t="s">
        <v>785</v>
      </c>
      <c r="K919" t="s">
        <v>786</v>
      </c>
      <c r="L919">
        <v>1348</v>
      </c>
      <c r="N919">
        <v>1009</v>
      </c>
      <c r="O919" t="s">
        <v>28</v>
      </c>
      <c r="P919" t="s">
        <v>28</v>
      </c>
      <c r="Q919">
        <v>1000</v>
      </c>
      <c r="X919">
        <v>2.9999999999999997E-4</v>
      </c>
      <c r="Y919">
        <v>1820.01</v>
      </c>
      <c r="Z919">
        <v>0</v>
      </c>
      <c r="AA919">
        <v>0</v>
      </c>
      <c r="AB919">
        <v>0</v>
      </c>
      <c r="AC919">
        <v>0</v>
      </c>
      <c r="AD919">
        <v>1</v>
      </c>
      <c r="AE919">
        <v>0</v>
      </c>
      <c r="AF919" t="s">
        <v>3</v>
      </c>
      <c r="AG919">
        <v>2.9999999999999997E-4</v>
      </c>
      <c r="AH919">
        <v>2</v>
      </c>
      <c r="AI919">
        <v>35802020</v>
      </c>
      <c r="AJ919">
        <v>939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>
      <c r="A920">
        <f>ROW(Source!A1188)</f>
        <v>1188</v>
      </c>
      <c r="B920">
        <v>35802021</v>
      </c>
      <c r="C920">
        <v>35802013</v>
      </c>
      <c r="D920">
        <v>29110426</v>
      </c>
      <c r="E920">
        <v>1</v>
      </c>
      <c r="F920">
        <v>1</v>
      </c>
      <c r="G920">
        <v>1</v>
      </c>
      <c r="H920">
        <v>3</v>
      </c>
      <c r="I920" t="s">
        <v>787</v>
      </c>
      <c r="J920" t="s">
        <v>788</v>
      </c>
      <c r="K920" t="s">
        <v>789</v>
      </c>
      <c r="L920">
        <v>1346</v>
      </c>
      <c r="N920">
        <v>1009</v>
      </c>
      <c r="O920" t="s">
        <v>191</v>
      </c>
      <c r="P920" t="s">
        <v>191</v>
      </c>
      <c r="Q920">
        <v>1</v>
      </c>
      <c r="X920">
        <v>0.04</v>
      </c>
      <c r="Y920">
        <v>28.67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0.04</v>
      </c>
      <c r="AH920">
        <v>2</v>
      </c>
      <c r="AI920">
        <v>35802021</v>
      </c>
      <c r="AJ920">
        <v>940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>
      <c r="A921">
        <f>ROW(Source!A1188)</f>
        <v>1188</v>
      </c>
      <c r="B921">
        <v>35802022</v>
      </c>
      <c r="C921">
        <v>35802013</v>
      </c>
      <c r="D921">
        <v>29110838</v>
      </c>
      <c r="E921">
        <v>1</v>
      </c>
      <c r="F921">
        <v>1</v>
      </c>
      <c r="G921">
        <v>1</v>
      </c>
      <c r="H921">
        <v>3</v>
      </c>
      <c r="I921" t="s">
        <v>713</v>
      </c>
      <c r="J921" t="s">
        <v>714</v>
      </c>
      <c r="K921" t="s">
        <v>715</v>
      </c>
      <c r="L921">
        <v>1346</v>
      </c>
      <c r="N921">
        <v>1009</v>
      </c>
      <c r="O921" t="s">
        <v>191</v>
      </c>
      <c r="P921" t="s">
        <v>191</v>
      </c>
      <c r="Q921">
        <v>1</v>
      </c>
      <c r="X921">
        <v>0.16</v>
      </c>
      <c r="Y921">
        <v>30.5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 t="s">
        <v>3</v>
      </c>
      <c r="AG921">
        <v>0.16</v>
      </c>
      <c r="AH921">
        <v>2</v>
      </c>
      <c r="AI921">
        <v>35802022</v>
      </c>
      <c r="AJ921">
        <v>941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>
      <c r="A922">
        <f>ROW(Source!A1188)</f>
        <v>1188</v>
      </c>
      <c r="B922">
        <v>35802023</v>
      </c>
      <c r="C922">
        <v>35802013</v>
      </c>
      <c r="D922">
        <v>29114470</v>
      </c>
      <c r="E922">
        <v>1</v>
      </c>
      <c r="F922">
        <v>1</v>
      </c>
      <c r="G922">
        <v>1</v>
      </c>
      <c r="H922">
        <v>3</v>
      </c>
      <c r="I922" t="s">
        <v>790</v>
      </c>
      <c r="J922" t="s">
        <v>791</v>
      </c>
      <c r="K922" t="s">
        <v>792</v>
      </c>
      <c r="L922">
        <v>1355</v>
      </c>
      <c r="N922">
        <v>1010</v>
      </c>
      <c r="O922" t="s">
        <v>144</v>
      </c>
      <c r="P922" t="s">
        <v>144</v>
      </c>
      <c r="Q922">
        <v>100</v>
      </c>
      <c r="X922">
        <v>0.32</v>
      </c>
      <c r="Y922">
        <v>86.24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0</v>
      </c>
      <c r="AF922" t="s">
        <v>3</v>
      </c>
      <c r="AG922">
        <v>0.32</v>
      </c>
      <c r="AH922">
        <v>2</v>
      </c>
      <c r="AI922">
        <v>35802023</v>
      </c>
      <c r="AJ922">
        <v>942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>
      <c r="A923">
        <f>ROW(Source!A1188)</f>
        <v>1188</v>
      </c>
      <c r="B923">
        <v>35802024</v>
      </c>
      <c r="C923">
        <v>35802013</v>
      </c>
      <c r="D923">
        <v>29149204</v>
      </c>
      <c r="E923">
        <v>1</v>
      </c>
      <c r="F923">
        <v>1</v>
      </c>
      <c r="G923">
        <v>1</v>
      </c>
      <c r="H923">
        <v>3</v>
      </c>
      <c r="I923" t="s">
        <v>716</v>
      </c>
      <c r="J923" t="s">
        <v>717</v>
      </c>
      <c r="K923" t="s">
        <v>718</v>
      </c>
      <c r="L923">
        <v>1348</v>
      </c>
      <c r="N923">
        <v>1009</v>
      </c>
      <c r="O923" t="s">
        <v>28</v>
      </c>
      <c r="P923" t="s">
        <v>28</v>
      </c>
      <c r="Q923">
        <v>1000</v>
      </c>
      <c r="X923">
        <v>2.1000000000000001E-2</v>
      </c>
      <c r="Y923">
        <v>729.98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0</v>
      </c>
      <c r="AF923" t="s">
        <v>3</v>
      </c>
      <c r="AG923">
        <v>2.1000000000000001E-2</v>
      </c>
      <c r="AH923">
        <v>2</v>
      </c>
      <c r="AI923">
        <v>35802024</v>
      </c>
      <c r="AJ923">
        <v>944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>
      <c r="A924">
        <f>ROW(Source!A1188)</f>
        <v>1188</v>
      </c>
      <c r="B924">
        <v>35802025</v>
      </c>
      <c r="C924">
        <v>35802013</v>
      </c>
      <c r="D924">
        <v>29171808</v>
      </c>
      <c r="E924">
        <v>1</v>
      </c>
      <c r="F924">
        <v>1</v>
      </c>
      <c r="G924">
        <v>1</v>
      </c>
      <c r="H924">
        <v>3</v>
      </c>
      <c r="I924" t="s">
        <v>722</v>
      </c>
      <c r="J924" t="s">
        <v>723</v>
      </c>
      <c r="K924" t="s">
        <v>724</v>
      </c>
      <c r="L924">
        <v>1374</v>
      </c>
      <c r="N924">
        <v>1013</v>
      </c>
      <c r="O924" t="s">
        <v>725</v>
      </c>
      <c r="P924" t="s">
        <v>725</v>
      </c>
      <c r="Q924">
        <v>1</v>
      </c>
      <c r="X924">
        <v>3.04</v>
      </c>
      <c r="Y924">
        <v>1</v>
      </c>
      <c r="Z924">
        <v>0</v>
      </c>
      <c r="AA924">
        <v>0</v>
      </c>
      <c r="AB924">
        <v>0</v>
      </c>
      <c r="AC924">
        <v>0</v>
      </c>
      <c r="AD924">
        <v>1</v>
      </c>
      <c r="AE924">
        <v>0</v>
      </c>
      <c r="AF924" t="s">
        <v>3</v>
      </c>
      <c r="AG924">
        <v>3.04</v>
      </c>
      <c r="AH924">
        <v>2</v>
      </c>
      <c r="AI924">
        <v>35802025</v>
      </c>
      <c r="AJ924">
        <v>946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>
        <f>ROW(Source!A1191)</f>
        <v>1191</v>
      </c>
      <c r="B925">
        <v>35801130</v>
      </c>
      <c r="C925">
        <v>35801129</v>
      </c>
      <c r="D925">
        <v>18410572</v>
      </c>
      <c r="E925">
        <v>1</v>
      </c>
      <c r="F925">
        <v>1</v>
      </c>
      <c r="G925">
        <v>1</v>
      </c>
      <c r="H925">
        <v>1</v>
      </c>
      <c r="I925" t="s">
        <v>793</v>
      </c>
      <c r="J925" t="s">
        <v>3</v>
      </c>
      <c r="K925" t="s">
        <v>794</v>
      </c>
      <c r="L925">
        <v>1369</v>
      </c>
      <c r="N925">
        <v>1013</v>
      </c>
      <c r="O925" t="s">
        <v>579</v>
      </c>
      <c r="P925" t="s">
        <v>579</v>
      </c>
      <c r="Q925">
        <v>1</v>
      </c>
      <c r="X925">
        <v>73.14</v>
      </c>
      <c r="Y925">
        <v>0</v>
      </c>
      <c r="Z925">
        <v>0</v>
      </c>
      <c r="AA925">
        <v>0</v>
      </c>
      <c r="AB925">
        <v>248.48</v>
      </c>
      <c r="AC925">
        <v>0</v>
      </c>
      <c r="AD925">
        <v>1</v>
      </c>
      <c r="AE925">
        <v>1</v>
      </c>
      <c r="AF925" t="s">
        <v>168</v>
      </c>
      <c r="AG925">
        <v>84.11099999999999</v>
      </c>
      <c r="AH925">
        <v>2</v>
      </c>
      <c r="AI925">
        <v>35801130</v>
      </c>
      <c r="AJ925">
        <v>947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>
      <c r="A926">
        <f>ROW(Source!A1191)</f>
        <v>1191</v>
      </c>
      <c r="B926">
        <v>35801131</v>
      </c>
      <c r="C926">
        <v>35801129</v>
      </c>
      <c r="D926">
        <v>121548</v>
      </c>
      <c r="E926">
        <v>1</v>
      </c>
      <c r="F926">
        <v>1</v>
      </c>
      <c r="G926">
        <v>1</v>
      </c>
      <c r="H926">
        <v>1</v>
      </c>
      <c r="I926" t="s">
        <v>30</v>
      </c>
      <c r="J926" t="s">
        <v>3</v>
      </c>
      <c r="K926" t="s">
        <v>580</v>
      </c>
      <c r="L926">
        <v>608254</v>
      </c>
      <c r="N926">
        <v>1013</v>
      </c>
      <c r="O926" t="s">
        <v>581</v>
      </c>
      <c r="P926" t="s">
        <v>581</v>
      </c>
      <c r="Q926">
        <v>1</v>
      </c>
      <c r="X926">
        <v>1.37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2</v>
      </c>
      <c r="AF926" t="s">
        <v>167</v>
      </c>
      <c r="AG926">
        <v>1.7125000000000001</v>
      </c>
      <c r="AH926">
        <v>2</v>
      </c>
      <c r="AI926">
        <v>35801131</v>
      </c>
      <c r="AJ926">
        <v>948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>
        <f>ROW(Source!A1191)</f>
        <v>1191</v>
      </c>
      <c r="B927">
        <v>35801132</v>
      </c>
      <c r="C927">
        <v>35801129</v>
      </c>
      <c r="D927">
        <v>29172379</v>
      </c>
      <c r="E927">
        <v>1</v>
      </c>
      <c r="F927">
        <v>1</v>
      </c>
      <c r="G927">
        <v>1</v>
      </c>
      <c r="H927">
        <v>2</v>
      </c>
      <c r="I927" t="s">
        <v>795</v>
      </c>
      <c r="J927" t="s">
        <v>796</v>
      </c>
      <c r="K927" t="s">
        <v>797</v>
      </c>
      <c r="L927">
        <v>1368</v>
      </c>
      <c r="N927">
        <v>1011</v>
      </c>
      <c r="O927" t="s">
        <v>585</v>
      </c>
      <c r="P927" t="s">
        <v>585</v>
      </c>
      <c r="Q927">
        <v>1</v>
      </c>
      <c r="X927">
        <v>1.37</v>
      </c>
      <c r="Y927">
        <v>0</v>
      </c>
      <c r="Z927">
        <v>112</v>
      </c>
      <c r="AA927">
        <v>13.5</v>
      </c>
      <c r="AB927">
        <v>0</v>
      </c>
      <c r="AC927">
        <v>0</v>
      </c>
      <c r="AD927">
        <v>1</v>
      </c>
      <c r="AE927">
        <v>0</v>
      </c>
      <c r="AF927" t="s">
        <v>167</v>
      </c>
      <c r="AG927">
        <v>1.7125000000000001</v>
      </c>
      <c r="AH927">
        <v>2</v>
      </c>
      <c r="AI927">
        <v>35801132</v>
      </c>
      <c r="AJ927">
        <v>949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>
        <f>ROW(Source!A1191)</f>
        <v>1191</v>
      </c>
      <c r="B928">
        <v>35801133</v>
      </c>
      <c r="C928">
        <v>35801129</v>
      </c>
      <c r="D928">
        <v>29174913</v>
      </c>
      <c r="E928">
        <v>1</v>
      </c>
      <c r="F928">
        <v>1</v>
      </c>
      <c r="G928">
        <v>1</v>
      </c>
      <c r="H928">
        <v>2</v>
      </c>
      <c r="I928" t="s">
        <v>606</v>
      </c>
      <c r="J928" t="s">
        <v>607</v>
      </c>
      <c r="K928" t="s">
        <v>608</v>
      </c>
      <c r="L928">
        <v>1368</v>
      </c>
      <c r="N928">
        <v>1011</v>
      </c>
      <c r="O928" t="s">
        <v>585</v>
      </c>
      <c r="P928" t="s">
        <v>585</v>
      </c>
      <c r="Q928">
        <v>1</v>
      </c>
      <c r="X928">
        <v>2.06</v>
      </c>
      <c r="Y928">
        <v>0</v>
      </c>
      <c r="Z928">
        <v>87.17</v>
      </c>
      <c r="AA928">
        <v>11.6</v>
      </c>
      <c r="AB928">
        <v>0</v>
      </c>
      <c r="AC928">
        <v>0</v>
      </c>
      <c r="AD928">
        <v>1</v>
      </c>
      <c r="AE928">
        <v>0</v>
      </c>
      <c r="AF928" t="s">
        <v>167</v>
      </c>
      <c r="AG928">
        <v>2.5750000000000002</v>
      </c>
      <c r="AH928">
        <v>2</v>
      </c>
      <c r="AI928">
        <v>35801133</v>
      </c>
      <c r="AJ928">
        <v>950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>
        <f>ROW(Source!A1191)</f>
        <v>1191</v>
      </c>
      <c r="B929">
        <v>35801134</v>
      </c>
      <c r="C929">
        <v>35801129</v>
      </c>
      <c r="D929">
        <v>29114332</v>
      </c>
      <c r="E929">
        <v>1</v>
      </c>
      <c r="F929">
        <v>1</v>
      </c>
      <c r="G929">
        <v>1</v>
      </c>
      <c r="H929">
        <v>3</v>
      </c>
      <c r="I929" t="s">
        <v>635</v>
      </c>
      <c r="J929" t="s">
        <v>636</v>
      </c>
      <c r="K929" t="s">
        <v>637</v>
      </c>
      <c r="L929">
        <v>1348</v>
      </c>
      <c r="N929">
        <v>1009</v>
      </c>
      <c r="O929" t="s">
        <v>28</v>
      </c>
      <c r="P929" t="s">
        <v>28</v>
      </c>
      <c r="Q929">
        <v>1000</v>
      </c>
      <c r="X929">
        <v>3.3999999999999998E-3</v>
      </c>
      <c r="Y929">
        <v>11978</v>
      </c>
      <c r="Z929">
        <v>0</v>
      </c>
      <c r="AA929">
        <v>0</v>
      </c>
      <c r="AB929">
        <v>0</v>
      </c>
      <c r="AC929">
        <v>0</v>
      </c>
      <c r="AD929">
        <v>1</v>
      </c>
      <c r="AE929">
        <v>0</v>
      </c>
      <c r="AF929" t="s">
        <v>3</v>
      </c>
      <c r="AG929">
        <v>3.3999999999999998E-3</v>
      </c>
      <c r="AH929">
        <v>2</v>
      </c>
      <c r="AI929">
        <v>35801134</v>
      </c>
      <c r="AJ929">
        <v>952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>
      <c r="A930">
        <f>ROW(Source!A1191)</f>
        <v>1191</v>
      </c>
      <c r="B930">
        <v>35801135</v>
      </c>
      <c r="C930">
        <v>35801129</v>
      </c>
      <c r="D930">
        <v>29114830</v>
      </c>
      <c r="E930">
        <v>1</v>
      </c>
      <c r="F930">
        <v>1</v>
      </c>
      <c r="G930">
        <v>1</v>
      </c>
      <c r="H930">
        <v>3</v>
      </c>
      <c r="I930" t="s">
        <v>922</v>
      </c>
      <c r="J930" t="s">
        <v>925</v>
      </c>
      <c r="K930" t="s">
        <v>924</v>
      </c>
      <c r="L930">
        <v>1035</v>
      </c>
      <c r="N930">
        <v>1013</v>
      </c>
      <c r="O930" t="s">
        <v>257</v>
      </c>
      <c r="P930" t="s">
        <v>257</v>
      </c>
      <c r="Q930">
        <v>1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</v>
      </c>
      <c r="AD930">
        <v>0</v>
      </c>
      <c r="AE930">
        <v>0</v>
      </c>
      <c r="AF930" t="s">
        <v>3</v>
      </c>
      <c r="AG930">
        <v>0</v>
      </c>
      <c r="AH930">
        <v>3</v>
      </c>
      <c r="AI930">
        <v>-1</v>
      </c>
      <c r="AJ930" t="s">
        <v>3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>
        <f>ROW(Source!A1191)</f>
        <v>1191</v>
      </c>
      <c r="B931">
        <v>35801136</v>
      </c>
      <c r="C931">
        <v>35801129</v>
      </c>
      <c r="D931">
        <v>29130561</v>
      </c>
      <c r="E931">
        <v>1</v>
      </c>
      <c r="F931">
        <v>1</v>
      </c>
      <c r="G931">
        <v>1</v>
      </c>
      <c r="H931">
        <v>3</v>
      </c>
      <c r="I931" t="s">
        <v>264</v>
      </c>
      <c r="J931" t="s">
        <v>342</v>
      </c>
      <c r="K931" t="s">
        <v>265</v>
      </c>
      <c r="L931">
        <v>1327</v>
      </c>
      <c r="N931">
        <v>1005</v>
      </c>
      <c r="O931" t="s">
        <v>184</v>
      </c>
      <c r="P931" t="s">
        <v>184</v>
      </c>
      <c r="Q931">
        <v>1</v>
      </c>
      <c r="X931">
        <v>100</v>
      </c>
      <c r="Y931">
        <v>207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 t="s">
        <v>3</v>
      </c>
      <c r="AG931">
        <v>100</v>
      </c>
      <c r="AH931">
        <v>2</v>
      </c>
      <c r="AI931">
        <v>35801136</v>
      </c>
      <c r="AJ931">
        <v>953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>
        <f>ROW(Source!A1195)</f>
        <v>1195</v>
      </c>
      <c r="B932">
        <v>36144683</v>
      </c>
      <c r="C932">
        <v>36144682</v>
      </c>
      <c r="D932">
        <v>18410280</v>
      </c>
      <c r="E932">
        <v>1</v>
      </c>
      <c r="F932">
        <v>1</v>
      </c>
      <c r="G932">
        <v>1</v>
      </c>
      <c r="H932">
        <v>1</v>
      </c>
      <c r="I932" t="s">
        <v>744</v>
      </c>
      <c r="J932" t="s">
        <v>3</v>
      </c>
      <c r="K932" t="s">
        <v>745</v>
      </c>
      <c r="L932">
        <v>1369</v>
      </c>
      <c r="N932">
        <v>1013</v>
      </c>
      <c r="O932" t="s">
        <v>579</v>
      </c>
      <c r="P932" t="s">
        <v>579</v>
      </c>
      <c r="Q932">
        <v>1</v>
      </c>
      <c r="X932">
        <v>11.99</v>
      </c>
      <c r="Y932">
        <v>0</v>
      </c>
      <c r="Z932">
        <v>0</v>
      </c>
      <c r="AA932">
        <v>0</v>
      </c>
      <c r="AB932">
        <v>270.37</v>
      </c>
      <c r="AC932">
        <v>0</v>
      </c>
      <c r="AD932">
        <v>1</v>
      </c>
      <c r="AE932">
        <v>1</v>
      </c>
      <c r="AF932" t="s">
        <v>168</v>
      </c>
      <c r="AG932">
        <v>13.788499999999999</v>
      </c>
      <c r="AH932">
        <v>2</v>
      </c>
      <c r="AI932">
        <v>36144683</v>
      </c>
      <c r="AJ932">
        <v>955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>
        <f>ROW(Source!A1195)</f>
        <v>1195</v>
      </c>
      <c r="B933">
        <v>36144684</v>
      </c>
      <c r="C933">
        <v>36144682</v>
      </c>
      <c r="D933">
        <v>121548</v>
      </c>
      <c r="E933">
        <v>1</v>
      </c>
      <c r="F933">
        <v>1</v>
      </c>
      <c r="G933">
        <v>1</v>
      </c>
      <c r="H933">
        <v>1</v>
      </c>
      <c r="I933" t="s">
        <v>30</v>
      </c>
      <c r="J933" t="s">
        <v>3</v>
      </c>
      <c r="K933" t="s">
        <v>580</v>
      </c>
      <c r="L933">
        <v>608254</v>
      </c>
      <c r="N933">
        <v>1013</v>
      </c>
      <c r="O933" t="s">
        <v>581</v>
      </c>
      <c r="P933" t="s">
        <v>581</v>
      </c>
      <c r="Q933">
        <v>1</v>
      </c>
      <c r="X933">
        <v>0.01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2</v>
      </c>
      <c r="AF933" t="s">
        <v>167</v>
      </c>
      <c r="AG933">
        <v>1.2500000000000001E-2</v>
      </c>
      <c r="AH933">
        <v>2</v>
      </c>
      <c r="AI933">
        <v>36144684</v>
      </c>
      <c r="AJ933">
        <v>956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>
        <f>ROW(Source!A1195)</f>
        <v>1195</v>
      </c>
      <c r="B934">
        <v>36144685</v>
      </c>
      <c r="C934">
        <v>36144682</v>
      </c>
      <c r="D934">
        <v>29172556</v>
      </c>
      <c r="E934">
        <v>1</v>
      </c>
      <c r="F934">
        <v>1</v>
      </c>
      <c r="G934">
        <v>1</v>
      </c>
      <c r="H934">
        <v>2</v>
      </c>
      <c r="I934" t="s">
        <v>582</v>
      </c>
      <c r="J934" t="s">
        <v>583</v>
      </c>
      <c r="K934" t="s">
        <v>584</v>
      </c>
      <c r="L934">
        <v>1368</v>
      </c>
      <c r="N934">
        <v>1011</v>
      </c>
      <c r="O934" t="s">
        <v>585</v>
      </c>
      <c r="P934" t="s">
        <v>585</v>
      </c>
      <c r="Q934">
        <v>1</v>
      </c>
      <c r="X934">
        <v>0.01</v>
      </c>
      <c r="Y934">
        <v>0</v>
      </c>
      <c r="Z934">
        <v>31.26</v>
      </c>
      <c r="AA934">
        <v>13.5</v>
      </c>
      <c r="AB934">
        <v>0</v>
      </c>
      <c r="AC934">
        <v>0</v>
      </c>
      <c r="AD934">
        <v>1</v>
      </c>
      <c r="AE934">
        <v>0</v>
      </c>
      <c r="AF934" t="s">
        <v>167</v>
      </c>
      <c r="AG934">
        <v>1.2500000000000001E-2</v>
      </c>
      <c r="AH934">
        <v>2</v>
      </c>
      <c r="AI934">
        <v>36144685</v>
      </c>
      <c r="AJ934">
        <v>957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>
      <c r="A935">
        <f>ROW(Source!A1195)</f>
        <v>1195</v>
      </c>
      <c r="B935">
        <v>36144686</v>
      </c>
      <c r="C935">
        <v>36144682</v>
      </c>
      <c r="D935">
        <v>29174913</v>
      </c>
      <c r="E935">
        <v>1</v>
      </c>
      <c r="F935">
        <v>1</v>
      </c>
      <c r="G935">
        <v>1</v>
      </c>
      <c r="H935">
        <v>2</v>
      </c>
      <c r="I935" t="s">
        <v>606</v>
      </c>
      <c r="J935" t="s">
        <v>607</v>
      </c>
      <c r="K935" t="s">
        <v>608</v>
      </c>
      <c r="L935">
        <v>1368</v>
      </c>
      <c r="N935">
        <v>1011</v>
      </c>
      <c r="O935" t="s">
        <v>585</v>
      </c>
      <c r="P935" t="s">
        <v>585</v>
      </c>
      <c r="Q935">
        <v>1</v>
      </c>
      <c r="X935">
        <v>0.03</v>
      </c>
      <c r="Y935">
        <v>0</v>
      </c>
      <c r="Z935">
        <v>87.17</v>
      </c>
      <c r="AA935">
        <v>11.6</v>
      </c>
      <c r="AB935">
        <v>0</v>
      </c>
      <c r="AC935">
        <v>0</v>
      </c>
      <c r="AD935">
        <v>1</v>
      </c>
      <c r="AE935">
        <v>0</v>
      </c>
      <c r="AF935" t="s">
        <v>167</v>
      </c>
      <c r="AG935">
        <v>3.7499999999999999E-2</v>
      </c>
      <c r="AH935">
        <v>2</v>
      </c>
      <c r="AI935">
        <v>36144686</v>
      </c>
      <c r="AJ935">
        <v>958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>
      <c r="A936">
        <f>ROW(Source!A1195)</f>
        <v>1195</v>
      </c>
      <c r="B936">
        <v>36144687</v>
      </c>
      <c r="C936">
        <v>36144682</v>
      </c>
      <c r="D936">
        <v>29107779</v>
      </c>
      <c r="E936">
        <v>1</v>
      </c>
      <c r="F936">
        <v>1</v>
      </c>
      <c r="G936">
        <v>1</v>
      </c>
      <c r="H936">
        <v>3</v>
      </c>
      <c r="I936" t="s">
        <v>746</v>
      </c>
      <c r="J936" t="s">
        <v>747</v>
      </c>
      <c r="K936" t="s">
        <v>748</v>
      </c>
      <c r="L936">
        <v>1327</v>
      </c>
      <c r="N936">
        <v>1005</v>
      </c>
      <c r="O936" t="s">
        <v>184</v>
      </c>
      <c r="P936" t="s">
        <v>184</v>
      </c>
      <c r="Q936">
        <v>1</v>
      </c>
      <c r="X936">
        <v>4.4000000000000004</v>
      </c>
      <c r="Y936">
        <v>72.31</v>
      </c>
      <c r="Z936">
        <v>0</v>
      </c>
      <c r="AA936">
        <v>0</v>
      </c>
      <c r="AB936">
        <v>0</v>
      </c>
      <c r="AC936">
        <v>0</v>
      </c>
      <c r="AD936">
        <v>1</v>
      </c>
      <c r="AE936">
        <v>0</v>
      </c>
      <c r="AF936" t="s">
        <v>3</v>
      </c>
      <c r="AG936">
        <v>4.4000000000000004</v>
      </c>
      <c r="AH936">
        <v>2</v>
      </c>
      <c r="AI936">
        <v>36144687</v>
      </c>
      <c r="AJ936">
        <v>959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>
      <c r="A937">
        <f>ROW(Source!A1195)</f>
        <v>1195</v>
      </c>
      <c r="B937">
        <v>36144688</v>
      </c>
      <c r="C937">
        <v>36144682</v>
      </c>
      <c r="D937">
        <v>29109795</v>
      </c>
      <c r="E937">
        <v>1</v>
      </c>
      <c r="F937">
        <v>1</v>
      </c>
      <c r="G937">
        <v>1</v>
      </c>
      <c r="H937">
        <v>3</v>
      </c>
      <c r="I937" t="s">
        <v>749</v>
      </c>
      <c r="J937" t="s">
        <v>750</v>
      </c>
      <c r="K937" t="s">
        <v>751</v>
      </c>
      <c r="L937">
        <v>1348</v>
      </c>
      <c r="N937">
        <v>1009</v>
      </c>
      <c r="O937" t="s">
        <v>28</v>
      </c>
      <c r="P937" t="s">
        <v>28</v>
      </c>
      <c r="Q937">
        <v>1000</v>
      </c>
      <c r="X937">
        <v>2.9000000000000001E-2</v>
      </c>
      <c r="Y937">
        <v>2898.5</v>
      </c>
      <c r="Z937">
        <v>0</v>
      </c>
      <c r="AA937">
        <v>0</v>
      </c>
      <c r="AB937">
        <v>0</v>
      </c>
      <c r="AC937">
        <v>0</v>
      </c>
      <c r="AD937">
        <v>1</v>
      </c>
      <c r="AE937">
        <v>0</v>
      </c>
      <c r="AF937" t="s">
        <v>3</v>
      </c>
      <c r="AG937">
        <v>2.9000000000000001E-2</v>
      </c>
      <c r="AH937">
        <v>2</v>
      </c>
      <c r="AI937">
        <v>36144688</v>
      </c>
      <c r="AJ937">
        <v>960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>
      <c r="A938">
        <f>ROW(Source!A1195)</f>
        <v>1195</v>
      </c>
      <c r="B938">
        <v>36144689</v>
      </c>
      <c r="C938">
        <v>36144682</v>
      </c>
      <c r="D938">
        <v>29107800</v>
      </c>
      <c r="E938">
        <v>1</v>
      </c>
      <c r="F938">
        <v>1</v>
      </c>
      <c r="G938">
        <v>1</v>
      </c>
      <c r="H938">
        <v>3</v>
      </c>
      <c r="I938" t="s">
        <v>620</v>
      </c>
      <c r="J938" t="s">
        <v>621</v>
      </c>
      <c r="K938" t="s">
        <v>622</v>
      </c>
      <c r="L938">
        <v>1346</v>
      </c>
      <c r="N938">
        <v>1009</v>
      </c>
      <c r="O938" t="s">
        <v>191</v>
      </c>
      <c r="P938" t="s">
        <v>191</v>
      </c>
      <c r="Q938">
        <v>1</v>
      </c>
      <c r="X938">
        <v>0.15</v>
      </c>
      <c r="Y938">
        <v>1.81</v>
      </c>
      <c r="Z938">
        <v>0</v>
      </c>
      <c r="AA938">
        <v>0</v>
      </c>
      <c r="AB938">
        <v>0</v>
      </c>
      <c r="AC938">
        <v>0</v>
      </c>
      <c r="AD938">
        <v>1</v>
      </c>
      <c r="AE938">
        <v>0</v>
      </c>
      <c r="AF938" t="s">
        <v>3</v>
      </c>
      <c r="AG938">
        <v>0.15</v>
      </c>
      <c r="AH938">
        <v>2</v>
      </c>
      <c r="AI938">
        <v>36144689</v>
      </c>
      <c r="AJ938">
        <v>961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>
      <c r="A939">
        <f>ROW(Source!A1196)</f>
        <v>1196</v>
      </c>
      <c r="B939">
        <v>33621731</v>
      </c>
      <c r="C939">
        <v>33621721</v>
      </c>
      <c r="D939">
        <v>18410572</v>
      </c>
      <c r="E939">
        <v>1</v>
      </c>
      <c r="F939">
        <v>1</v>
      </c>
      <c r="G939">
        <v>1</v>
      </c>
      <c r="H939">
        <v>1</v>
      </c>
      <c r="I939" t="s">
        <v>793</v>
      </c>
      <c r="J939" t="s">
        <v>3</v>
      </c>
      <c r="K939" t="s">
        <v>794</v>
      </c>
      <c r="L939">
        <v>1369</v>
      </c>
      <c r="N939">
        <v>1013</v>
      </c>
      <c r="O939" t="s">
        <v>579</v>
      </c>
      <c r="P939" t="s">
        <v>579</v>
      </c>
      <c r="Q939">
        <v>1</v>
      </c>
      <c r="X939">
        <v>43.56</v>
      </c>
      <c r="Y939">
        <v>0</v>
      </c>
      <c r="Z939">
        <v>0</v>
      </c>
      <c r="AA939">
        <v>0</v>
      </c>
      <c r="AB939">
        <v>248.48</v>
      </c>
      <c r="AC939">
        <v>0</v>
      </c>
      <c r="AD939">
        <v>1</v>
      </c>
      <c r="AE939">
        <v>1</v>
      </c>
      <c r="AF939" t="s">
        <v>3</v>
      </c>
      <c r="AG939">
        <v>43.56</v>
      </c>
      <c r="AH939">
        <v>2</v>
      </c>
      <c r="AI939">
        <v>33621722</v>
      </c>
      <c r="AJ939">
        <v>962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>
        <f>ROW(Source!A1196)</f>
        <v>1196</v>
      </c>
      <c r="B940">
        <v>33621732</v>
      </c>
      <c r="C940">
        <v>33621721</v>
      </c>
      <c r="D940">
        <v>121548</v>
      </c>
      <c r="E940">
        <v>1</v>
      </c>
      <c r="F940">
        <v>1</v>
      </c>
      <c r="G940">
        <v>1</v>
      </c>
      <c r="H940">
        <v>1</v>
      </c>
      <c r="I940" t="s">
        <v>30</v>
      </c>
      <c r="J940" t="s">
        <v>3</v>
      </c>
      <c r="K940" t="s">
        <v>580</v>
      </c>
      <c r="L940">
        <v>608254</v>
      </c>
      <c r="N940">
        <v>1013</v>
      </c>
      <c r="O940" t="s">
        <v>581</v>
      </c>
      <c r="P940" t="s">
        <v>581</v>
      </c>
      <c r="Q940">
        <v>1</v>
      </c>
      <c r="X940">
        <v>0.02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2</v>
      </c>
      <c r="AF940" t="s">
        <v>3</v>
      </c>
      <c r="AG940">
        <v>0.02</v>
      </c>
      <c r="AH940">
        <v>2</v>
      </c>
      <c r="AI940">
        <v>33621723</v>
      </c>
      <c r="AJ940">
        <v>963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>
      <c r="A941">
        <f>ROW(Source!A1196)</f>
        <v>1196</v>
      </c>
      <c r="B941">
        <v>33621733</v>
      </c>
      <c r="C941">
        <v>33621721</v>
      </c>
      <c r="D941">
        <v>29172554</v>
      </c>
      <c r="E941">
        <v>1</v>
      </c>
      <c r="F941">
        <v>1</v>
      </c>
      <c r="G941">
        <v>1</v>
      </c>
      <c r="H941">
        <v>2</v>
      </c>
      <c r="I941" t="s">
        <v>752</v>
      </c>
      <c r="J941" t="s">
        <v>798</v>
      </c>
      <c r="K941" t="s">
        <v>754</v>
      </c>
      <c r="L941">
        <v>1368</v>
      </c>
      <c r="N941">
        <v>1011</v>
      </c>
      <c r="O941" t="s">
        <v>585</v>
      </c>
      <c r="P941" t="s">
        <v>585</v>
      </c>
      <c r="Q941">
        <v>1</v>
      </c>
      <c r="X941">
        <v>0.02</v>
      </c>
      <c r="Y941">
        <v>0</v>
      </c>
      <c r="Z941">
        <v>27.66</v>
      </c>
      <c r="AA941">
        <v>11.6</v>
      </c>
      <c r="AB941">
        <v>0</v>
      </c>
      <c r="AC941">
        <v>0</v>
      </c>
      <c r="AD941">
        <v>1</v>
      </c>
      <c r="AE941">
        <v>0</v>
      </c>
      <c r="AF941" t="s">
        <v>3</v>
      </c>
      <c r="AG941">
        <v>0.02</v>
      </c>
      <c r="AH941">
        <v>2</v>
      </c>
      <c r="AI941">
        <v>33621724</v>
      </c>
      <c r="AJ941">
        <v>964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>
        <f>ROW(Source!A1196)</f>
        <v>1196</v>
      </c>
      <c r="B942">
        <v>33621734</v>
      </c>
      <c r="C942">
        <v>33621721</v>
      </c>
      <c r="D942">
        <v>29174913</v>
      </c>
      <c r="E942">
        <v>1</v>
      </c>
      <c r="F942">
        <v>1</v>
      </c>
      <c r="G942">
        <v>1</v>
      </c>
      <c r="H942">
        <v>2</v>
      </c>
      <c r="I942" t="s">
        <v>606</v>
      </c>
      <c r="J942" t="s">
        <v>607</v>
      </c>
      <c r="K942" t="s">
        <v>608</v>
      </c>
      <c r="L942">
        <v>1368</v>
      </c>
      <c r="N942">
        <v>1011</v>
      </c>
      <c r="O942" t="s">
        <v>585</v>
      </c>
      <c r="P942" t="s">
        <v>585</v>
      </c>
      <c r="Q942">
        <v>1</v>
      </c>
      <c r="X942">
        <v>0.15</v>
      </c>
      <c r="Y942">
        <v>0</v>
      </c>
      <c r="Z942">
        <v>87.17</v>
      </c>
      <c r="AA942">
        <v>11.6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0.15</v>
      </c>
      <c r="AH942">
        <v>2</v>
      </c>
      <c r="AI942">
        <v>33621725</v>
      </c>
      <c r="AJ942">
        <v>965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>
        <f>ROW(Source!A1196)</f>
        <v>1196</v>
      </c>
      <c r="B943">
        <v>33621735</v>
      </c>
      <c r="C943">
        <v>33621721</v>
      </c>
      <c r="D943">
        <v>29107779</v>
      </c>
      <c r="E943">
        <v>1</v>
      </c>
      <c r="F943">
        <v>1</v>
      </c>
      <c r="G943">
        <v>1</v>
      </c>
      <c r="H943">
        <v>3</v>
      </c>
      <c r="I943" t="s">
        <v>746</v>
      </c>
      <c r="J943" t="s">
        <v>747</v>
      </c>
      <c r="K943" t="s">
        <v>748</v>
      </c>
      <c r="L943">
        <v>1327</v>
      </c>
      <c r="N943">
        <v>1005</v>
      </c>
      <c r="O943" t="s">
        <v>184</v>
      </c>
      <c r="P943" t="s">
        <v>184</v>
      </c>
      <c r="Q943">
        <v>1</v>
      </c>
      <c r="X943">
        <v>0.84</v>
      </c>
      <c r="Y943">
        <v>72.31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0</v>
      </c>
      <c r="AF943" t="s">
        <v>3</v>
      </c>
      <c r="AG943">
        <v>0.84</v>
      </c>
      <c r="AH943">
        <v>2</v>
      </c>
      <c r="AI943">
        <v>33621726</v>
      </c>
      <c r="AJ943">
        <v>966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>
      <c r="A944">
        <f>ROW(Source!A1196)</f>
        <v>1196</v>
      </c>
      <c r="B944">
        <v>33621736</v>
      </c>
      <c r="C944">
        <v>33621721</v>
      </c>
      <c r="D944">
        <v>29107800</v>
      </c>
      <c r="E944">
        <v>1</v>
      </c>
      <c r="F944">
        <v>1</v>
      </c>
      <c r="G944">
        <v>1</v>
      </c>
      <c r="H944">
        <v>3</v>
      </c>
      <c r="I944" t="s">
        <v>620</v>
      </c>
      <c r="J944" t="s">
        <v>621</v>
      </c>
      <c r="K944" t="s">
        <v>622</v>
      </c>
      <c r="L944">
        <v>1346</v>
      </c>
      <c r="N944">
        <v>1009</v>
      </c>
      <c r="O944" t="s">
        <v>191</v>
      </c>
      <c r="P944" t="s">
        <v>191</v>
      </c>
      <c r="Q944">
        <v>1</v>
      </c>
      <c r="X944">
        <v>0.31</v>
      </c>
      <c r="Y944">
        <v>1.81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0.31</v>
      </c>
      <c r="AH944">
        <v>2</v>
      </c>
      <c r="AI944">
        <v>33621727</v>
      </c>
      <c r="AJ944">
        <v>967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>
      <c r="A945">
        <f>ROW(Source!A1196)</f>
        <v>1196</v>
      </c>
      <c r="B945">
        <v>33621737</v>
      </c>
      <c r="C945">
        <v>33621721</v>
      </c>
      <c r="D945">
        <v>29110233</v>
      </c>
      <c r="E945">
        <v>1</v>
      </c>
      <c r="F945">
        <v>1</v>
      </c>
      <c r="G945">
        <v>1</v>
      </c>
      <c r="H945">
        <v>3</v>
      </c>
      <c r="I945" t="s">
        <v>757</v>
      </c>
      <c r="J945" t="s">
        <v>799</v>
      </c>
      <c r="K945" t="s">
        <v>759</v>
      </c>
      <c r="L945">
        <v>1348</v>
      </c>
      <c r="N945">
        <v>1009</v>
      </c>
      <c r="O945" t="s">
        <v>28</v>
      </c>
      <c r="P945" t="s">
        <v>28</v>
      </c>
      <c r="Q945">
        <v>1000</v>
      </c>
      <c r="X945">
        <v>0.03</v>
      </c>
      <c r="Y945">
        <v>4615.9399999999996</v>
      </c>
      <c r="Z945">
        <v>0</v>
      </c>
      <c r="AA945">
        <v>0</v>
      </c>
      <c r="AB945">
        <v>0</v>
      </c>
      <c r="AC945">
        <v>0</v>
      </c>
      <c r="AD945">
        <v>1</v>
      </c>
      <c r="AE945">
        <v>0</v>
      </c>
      <c r="AF945" t="s">
        <v>3</v>
      </c>
      <c r="AG945">
        <v>0.03</v>
      </c>
      <c r="AH945">
        <v>2</v>
      </c>
      <c r="AI945">
        <v>33621728</v>
      </c>
      <c r="AJ945">
        <v>968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>
      <c r="A946">
        <f>ROW(Source!A1196)</f>
        <v>1196</v>
      </c>
      <c r="B946">
        <v>33621738</v>
      </c>
      <c r="C946">
        <v>33621721</v>
      </c>
      <c r="D946">
        <v>29109784</v>
      </c>
      <c r="E946">
        <v>1</v>
      </c>
      <c r="F946">
        <v>1</v>
      </c>
      <c r="G946">
        <v>1</v>
      </c>
      <c r="H946">
        <v>3</v>
      </c>
      <c r="I946" t="s">
        <v>760</v>
      </c>
      <c r="J946" t="s">
        <v>800</v>
      </c>
      <c r="K946" t="s">
        <v>762</v>
      </c>
      <c r="L946">
        <v>1348</v>
      </c>
      <c r="N946">
        <v>1009</v>
      </c>
      <c r="O946" t="s">
        <v>28</v>
      </c>
      <c r="P946" t="s">
        <v>28</v>
      </c>
      <c r="Q946">
        <v>1000</v>
      </c>
      <c r="X946">
        <v>5.0999999999999997E-2</v>
      </c>
      <c r="Y946">
        <v>11927.49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3</v>
      </c>
      <c r="AG946">
        <v>5.0999999999999997E-2</v>
      </c>
      <c r="AH946">
        <v>2</v>
      </c>
      <c r="AI946">
        <v>33621729</v>
      </c>
      <c r="AJ946">
        <v>969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>
      <c r="A947">
        <f>ROW(Source!A1196)</f>
        <v>1196</v>
      </c>
      <c r="B947">
        <v>33621739</v>
      </c>
      <c r="C947">
        <v>33621721</v>
      </c>
      <c r="D947">
        <v>29109298</v>
      </c>
      <c r="E947">
        <v>1</v>
      </c>
      <c r="F947">
        <v>1</v>
      </c>
      <c r="G947">
        <v>1</v>
      </c>
      <c r="H947">
        <v>3</v>
      </c>
      <c r="I947" t="s">
        <v>500</v>
      </c>
      <c r="J947" t="s">
        <v>502</v>
      </c>
      <c r="K947" t="s">
        <v>501</v>
      </c>
      <c r="L947">
        <v>1346</v>
      </c>
      <c r="N947">
        <v>1009</v>
      </c>
      <c r="O947" t="s">
        <v>191</v>
      </c>
      <c r="P947" t="s">
        <v>191</v>
      </c>
      <c r="Q947">
        <v>1</v>
      </c>
      <c r="X947">
        <v>20</v>
      </c>
      <c r="Y947">
        <v>15.26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20</v>
      </c>
      <c r="AH947">
        <v>2</v>
      </c>
      <c r="AI947">
        <v>33621730</v>
      </c>
      <c r="AJ947">
        <v>970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>
      <c r="A948">
        <f>ROW(Source!A1197)</f>
        <v>1197</v>
      </c>
      <c r="B948">
        <v>33639907</v>
      </c>
      <c r="C948">
        <v>33639900</v>
      </c>
      <c r="D948">
        <v>18407546</v>
      </c>
      <c r="E948">
        <v>1</v>
      </c>
      <c r="F948">
        <v>1</v>
      </c>
      <c r="G948">
        <v>1</v>
      </c>
      <c r="H948">
        <v>1</v>
      </c>
      <c r="I948" t="s">
        <v>764</v>
      </c>
      <c r="J948" t="s">
        <v>3</v>
      </c>
      <c r="K948" t="s">
        <v>765</v>
      </c>
      <c r="L948">
        <v>1369</v>
      </c>
      <c r="N948">
        <v>1013</v>
      </c>
      <c r="O948" t="s">
        <v>579</v>
      </c>
      <c r="P948" t="s">
        <v>579</v>
      </c>
      <c r="Q948">
        <v>1</v>
      </c>
      <c r="X948">
        <v>102.46</v>
      </c>
      <c r="Y948">
        <v>0</v>
      </c>
      <c r="Z948">
        <v>0</v>
      </c>
      <c r="AA948">
        <v>0</v>
      </c>
      <c r="AB948">
        <v>267.25</v>
      </c>
      <c r="AC948">
        <v>0</v>
      </c>
      <c r="AD948">
        <v>1</v>
      </c>
      <c r="AE948">
        <v>1</v>
      </c>
      <c r="AF948" t="s">
        <v>3</v>
      </c>
      <c r="AG948">
        <v>102.46</v>
      </c>
      <c r="AH948">
        <v>2</v>
      </c>
      <c r="AI948">
        <v>33639901</v>
      </c>
      <c r="AJ948">
        <v>971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>
      <c r="A949">
        <f>ROW(Source!A1197)</f>
        <v>1197</v>
      </c>
      <c r="B949">
        <v>33639908</v>
      </c>
      <c r="C949">
        <v>33639900</v>
      </c>
      <c r="D949">
        <v>121548</v>
      </c>
      <c r="E949">
        <v>1</v>
      </c>
      <c r="F949">
        <v>1</v>
      </c>
      <c r="G949">
        <v>1</v>
      </c>
      <c r="H949">
        <v>1</v>
      </c>
      <c r="I949" t="s">
        <v>30</v>
      </c>
      <c r="J949" t="s">
        <v>3</v>
      </c>
      <c r="K949" t="s">
        <v>580</v>
      </c>
      <c r="L949">
        <v>608254</v>
      </c>
      <c r="N949">
        <v>1013</v>
      </c>
      <c r="O949" t="s">
        <v>581</v>
      </c>
      <c r="P949" t="s">
        <v>581</v>
      </c>
      <c r="Q949">
        <v>1</v>
      </c>
      <c r="X949">
        <v>0.76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1</v>
      </c>
      <c r="AE949">
        <v>2</v>
      </c>
      <c r="AF949" t="s">
        <v>3</v>
      </c>
      <c r="AG949">
        <v>0.76</v>
      </c>
      <c r="AH949">
        <v>2</v>
      </c>
      <c r="AI949">
        <v>33639902</v>
      </c>
      <c r="AJ949">
        <v>972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>
        <f>ROW(Source!A1197)</f>
        <v>1197</v>
      </c>
      <c r="B950">
        <v>33639909</v>
      </c>
      <c r="C950">
        <v>33639900</v>
      </c>
      <c r="D950">
        <v>29172556</v>
      </c>
      <c r="E950">
        <v>1</v>
      </c>
      <c r="F950">
        <v>1</v>
      </c>
      <c r="G950">
        <v>1</v>
      </c>
      <c r="H950">
        <v>2</v>
      </c>
      <c r="I950" t="s">
        <v>582</v>
      </c>
      <c r="J950" t="s">
        <v>583</v>
      </c>
      <c r="K950" t="s">
        <v>584</v>
      </c>
      <c r="L950">
        <v>1368</v>
      </c>
      <c r="N950">
        <v>1011</v>
      </c>
      <c r="O950" t="s">
        <v>585</v>
      </c>
      <c r="P950" t="s">
        <v>585</v>
      </c>
      <c r="Q950">
        <v>1</v>
      </c>
      <c r="X950">
        <v>0.76</v>
      </c>
      <c r="Y950">
        <v>0</v>
      </c>
      <c r="Z950">
        <v>31.26</v>
      </c>
      <c r="AA950">
        <v>13.5</v>
      </c>
      <c r="AB950">
        <v>0</v>
      </c>
      <c r="AC950">
        <v>0</v>
      </c>
      <c r="AD950">
        <v>1</v>
      </c>
      <c r="AE950">
        <v>0</v>
      </c>
      <c r="AF950" t="s">
        <v>3</v>
      </c>
      <c r="AG950">
        <v>0.76</v>
      </c>
      <c r="AH950">
        <v>2</v>
      </c>
      <c r="AI950">
        <v>33639903</v>
      </c>
      <c r="AJ950">
        <v>973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>
      <c r="A951">
        <f>ROW(Source!A1197)</f>
        <v>1197</v>
      </c>
      <c r="B951">
        <v>33639910</v>
      </c>
      <c r="C951">
        <v>33639900</v>
      </c>
      <c r="D951">
        <v>29174500</v>
      </c>
      <c r="E951">
        <v>1</v>
      </c>
      <c r="F951">
        <v>1</v>
      </c>
      <c r="G951">
        <v>1</v>
      </c>
      <c r="H951">
        <v>2</v>
      </c>
      <c r="I951" t="s">
        <v>766</v>
      </c>
      <c r="J951" t="s">
        <v>767</v>
      </c>
      <c r="K951" t="s">
        <v>768</v>
      </c>
      <c r="L951">
        <v>1368</v>
      </c>
      <c r="N951">
        <v>1011</v>
      </c>
      <c r="O951" t="s">
        <v>585</v>
      </c>
      <c r="P951" t="s">
        <v>585</v>
      </c>
      <c r="Q951">
        <v>1</v>
      </c>
      <c r="X951">
        <v>5.35</v>
      </c>
      <c r="Y951">
        <v>0</v>
      </c>
      <c r="Z951">
        <v>1.95</v>
      </c>
      <c r="AA951">
        <v>0</v>
      </c>
      <c r="AB951">
        <v>0</v>
      </c>
      <c r="AC951">
        <v>0</v>
      </c>
      <c r="AD951">
        <v>1</v>
      </c>
      <c r="AE951">
        <v>0</v>
      </c>
      <c r="AF951" t="s">
        <v>3</v>
      </c>
      <c r="AG951">
        <v>5.35</v>
      </c>
      <c r="AH951">
        <v>2</v>
      </c>
      <c r="AI951">
        <v>33639904</v>
      </c>
      <c r="AJ951">
        <v>974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>
      <c r="A952">
        <f>ROW(Source!A1197)</f>
        <v>1197</v>
      </c>
      <c r="B952">
        <v>33639911</v>
      </c>
      <c r="C952">
        <v>33639900</v>
      </c>
      <c r="D952">
        <v>29174913</v>
      </c>
      <c r="E952">
        <v>1</v>
      </c>
      <c r="F952">
        <v>1</v>
      </c>
      <c r="G952">
        <v>1</v>
      </c>
      <c r="H952">
        <v>2</v>
      </c>
      <c r="I952" t="s">
        <v>606</v>
      </c>
      <c r="J952" t="s">
        <v>607</v>
      </c>
      <c r="K952" t="s">
        <v>608</v>
      </c>
      <c r="L952">
        <v>1368</v>
      </c>
      <c r="N952">
        <v>1011</v>
      </c>
      <c r="O952" t="s">
        <v>585</v>
      </c>
      <c r="P952" t="s">
        <v>585</v>
      </c>
      <c r="Q952">
        <v>1</v>
      </c>
      <c r="X952">
        <v>4.58</v>
      </c>
      <c r="Y952">
        <v>0</v>
      </c>
      <c r="Z952">
        <v>87.17</v>
      </c>
      <c r="AA952">
        <v>11.6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4.58</v>
      </c>
      <c r="AH952">
        <v>2</v>
      </c>
      <c r="AI952">
        <v>33639905</v>
      </c>
      <c r="AJ952">
        <v>975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>
        <f>ROW(Source!A1197)</f>
        <v>1197</v>
      </c>
      <c r="B953">
        <v>33639912</v>
      </c>
      <c r="C953">
        <v>33639900</v>
      </c>
      <c r="D953">
        <v>29109671</v>
      </c>
      <c r="E953">
        <v>1</v>
      </c>
      <c r="F953">
        <v>1</v>
      </c>
      <c r="G953">
        <v>1</v>
      </c>
      <c r="H953">
        <v>3</v>
      </c>
      <c r="I953" t="s">
        <v>436</v>
      </c>
      <c r="J953" t="s">
        <v>438</v>
      </c>
      <c r="K953" t="s">
        <v>437</v>
      </c>
      <c r="L953">
        <v>1327</v>
      </c>
      <c r="N953">
        <v>1005</v>
      </c>
      <c r="O953" t="s">
        <v>184</v>
      </c>
      <c r="P953" t="s">
        <v>184</v>
      </c>
      <c r="Q953">
        <v>1</v>
      </c>
      <c r="X953">
        <v>103</v>
      </c>
      <c r="Y953">
        <v>51.95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103</v>
      </c>
      <c r="AH953">
        <v>2</v>
      </c>
      <c r="AI953">
        <v>33639906</v>
      </c>
      <c r="AJ953">
        <v>976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>
      <c r="A954">
        <f>ROW(Source!A1198)</f>
        <v>1198</v>
      </c>
      <c r="B954">
        <v>35800834</v>
      </c>
      <c r="C954">
        <v>35800833</v>
      </c>
      <c r="D954">
        <v>29364679</v>
      </c>
      <c r="E954">
        <v>1</v>
      </c>
      <c r="F954">
        <v>1</v>
      </c>
      <c r="G954">
        <v>1</v>
      </c>
      <c r="H954">
        <v>1</v>
      </c>
      <c r="I954" t="s">
        <v>705</v>
      </c>
      <c r="J954" t="s">
        <v>3</v>
      </c>
      <c r="K954" t="s">
        <v>706</v>
      </c>
      <c r="L954">
        <v>1369</v>
      </c>
      <c r="N954">
        <v>1013</v>
      </c>
      <c r="O954" t="s">
        <v>579</v>
      </c>
      <c r="P954" t="s">
        <v>579</v>
      </c>
      <c r="Q954">
        <v>1</v>
      </c>
      <c r="X954">
        <v>94.4</v>
      </c>
      <c r="Y954">
        <v>0</v>
      </c>
      <c r="Z954">
        <v>0</v>
      </c>
      <c r="AA954">
        <v>0</v>
      </c>
      <c r="AB954">
        <v>282.02999999999997</v>
      </c>
      <c r="AC954">
        <v>0</v>
      </c>
      <c r="AD954">
        <v>1</v>
      </c>
      <c r="AE954">
        <v>1</v>
      </c>
      <c r="AF954" t="s">
        <v>3</v>
      </c>
      <c r="AG954">
        <v>94.4</v>
      </c>
      <c r="AH954">
        <v>2</v>
      </c>
      <c r="AI954">
        <v>35800834</v>
      </c>
      <c r="AJ954">
        <v>977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>
      <c r="A955">
        <f>ROW(Source!A1198)</f>
        <v>1198</v>
      </c>
      <c r="B955">
        <v>35800835</v>
      </c>
      <c r="C955">
        <v>35800833</v>
      </c>
      <c r="D955">
        <v>121548</v>
      </c>
      <c r="E955">
        <v>1</v>
      </c>
      <c r="F955">
        <v>1</v>
      </c>
      <c r="G955">
        <v>1</v>
      </c>
      <c r="H955">
        <v>1</v>
      </c>
      <c r="I955" t="s">
        <v>30</v>
      </c>
      <c r="J955" t="s">
        <v>3</v>
      </c>
      <c r="K955" t="s">
        <v>580</v>
      </c>
      <c r="L955">
        <v>608254</v>
      </c>
      <c r="N955">
        <v>1013</v>
      </c>
      <c r="O955" t="s">
        <v>581</v>
      </c>
      <c r="P955" t="s">
        <v>581</v>
      </c>
      <c r="Q955">
        <v>1</v>
      </c>
      <c r="X955">
        <v>0.2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2</v>
      </c>
      <c r="AF955" t="s">
        <v>3</v>
      </c>
      <c r="AG955">
        <v>0.2</v>
      </c>
      <c r="AH955">
        <v>2</v>
      </c>
      <c r="AI955">
        <v>35800835</v>
      </c>
      <c r="AJ955">
        <v>978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>
      <c r="A956">
        <f>ROW(Source!A1198)</f>
        <v>1198</v>
      </c>
      <c r="B956">
        <v>35800836</v>
      </c>
      <c r="C956">
        <v>35800833</v>
      </c>
      <c r="D956">
        <v>29172362</v>
      </c>
      <c r="E956">
        <v>1</v>
      </c>
      <c r="F956">
        <v>1</v>
      </c>
      <c r="G956">
        <v>1</v>
      </c>
      <c r="H956">
        <v>2</v>
      </c>
      <c r="I956" t="s">
        <v>707</v>
      </c>
      <c r="J956" t="s">
        <v>708</v>
      </c>
      <c r="K956" t="s">
        <v>709</v>
      </c>
      <c r="L956">
        <v>1368</v>
      </c>
      <c r="N956">
        <v>1011</v>
      </c>
      <c r="O956" t="s">
        <v>585</v>
      </c>
      <c r="P956" t="s">
        <v>585</v>
      </c>
      <c r="Q956">
        <v>1</v>
      </c>
      <c r="X956">
        <v>0.2</v>
      </c>
      <c r="Y956">
        <v>0</v>
      </c>
      <c r="Z956">
        <v>134.65</v>
      </c>
      <c r="AA956">
        <v>13.5</v>
      </c>
      <c r="AB956">
        <v>0</v>
      </c>
      <c r="AC956">
        <v>0</v>
      </c>
      <c r="AD956">
        <v>1</v>
      </c>
      <c r="AE956">
        <v>0</v>
      </c>
      <c r="AF956" t="s">
        <v>3</v>
      </c>
      <c r="AG956">
        <v>0.2</v>
      </c>
      <c r="AH956">
        <v>2</v>
      </c>
      <c r="AI956">
        <v>35800836</v>
      </c>
      <c r="AJ956">
        <v>979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>
      <c r="A957">
        <f>ROW(Source!A1198)</f>
        <v>1198</v>
      </c>
      <c r="B957">
        <v>35800837</v>
      </c>
      <c r="C957">
        <v>35800833</v>
      </c>
      <c r="D957">
        <v>29174913</v>
      </c>
      <c r="E957">
        <v>1</v>
      </c>
      <c r="F957">
        <v>1</v>
      </c>
      <c r="G957">
        <v>1</v>
      </c>
      <c r="H957">
        <v>2</v>
      </c>
      <c r="I957" t="s">
        <v>606</v>
      </c>
      <c r="J957" t="s">
        <v>607</v>
      </c>
      <c r="K957" t="s">
        <v>608</v>
      </c>
      <c r="L957">
        <v>1368</v>
      </c>
      <c r="N957">
        <v>1011</v>
      </c>
      <c r="O957" t="s">
        <v>585</v>
      </c>
      <c r="P957" t="s">
        <v>585</v>
      </c>
      <c r="Q957">
        <v>1</v>
      </c>
      <c r="X957">
        <v>0.2</v>
      </c>
      <c r="Y957">
        <v>0</v>
      </c>
      <c r="Z957">
        <v>87.17</v>
      </c>
      <c r="AA957">
        <v>11.6</v>
      </c>
      <c r="AB957">
        <v>0</v>
      </c>
      <c r="AC957">
        <v>0</v>
      </c>
      <c r="AD957">
        <v>1</v>
      </c>
      <c r="AE957">
        <v>0</v>
      </c>
      <c r="AF957" t="s">
        <v>3</v>
      </c>
      <c r="AG957">
        <v>0.2</v>
      </c>
      <c r="AH957">
        <v>2</v>
      </c>
      <c r="AI957">
        <v>35800837</v>
      </c>
      <c r="AJ957">
        <v>980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>
      <c r="A958">
        <f>ROW(Source!A1198)</f>
        <v>1198</v>
      </c>
      <c r="B958">
        <v>35800838</v>
      </c>
      <c r="C958">
        <v>35800833</v>
      </c>
      <c r="D958">
        <v>29164111</v>
      </c>
      <c r="E958">
        <v>1</v>
      </c>
      <c r="F958">
        <v>1</v>
      </c>
      <c r="G958">
        <v>1</v>
      </c>
      <c r="H958">
        <v>3</v>
      </c>
      <c r="I958" t="s">
        <v>769</v>
      </c>
      <c r="J958" t="s">
        <v>770</v>
      </c>
      <c r="K958" t="s">
        <v>771</v>
      </c>
      <c r="L958">
        <v>1355</v>
      </c>
      <c r="N958">
        <v>1010</v>
      </c>
      <c r="O958" t="s">
        <v>144</v>
      </c>
      <c r="P958" t="s">
        <v>144</v>
      </c>
      <c r="Q958">
        <v>100</v>
      </c>
      <c r="X958">
        <v>1.02</v>
      </c>
      <c r="Y958">
        <v>100</v>
      </c>
      <c r="Z958">
        <v>0</v>
      </c>
      <c r="AA958">
        <v>0</v>
      </c>
      <c r="AB958">
        <v>0</v>
      </c>
      <c r="AC958">
        <v>0</v>
      </c>
      <c r="AD958">
        <v>1</v>
      </c>
      <c r="AE958">
        <v>0</v>
      </c>
      <c r="AF958" t="s">
        <v>3</v>
      </c>
      <c r="AG958">
        <v>1.02</v>
      </c>
      <c r="AH958">
        <v>2</v>
      </c>
      <c r="AI958">
        <v>35800838</v>
      </c>
      <c r="AJ958">
        <v>981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>
        <f>ROW(Source!A1198)</f>
        <v>1198</v>
      </c>
      <c r="B959">
        <v>35800839</v>
      </c>
      <c r="C959">
        <v>35800833</v>
      </c>
      <c r="D959">
        <v>29171808</v>
      </c>
      <c r="E959">
        <v>1</v>
      </c>
      <c r="F959">
        <v>1</v>
      </c>
      <c r="G959">
        <v>1</v>
      </c>
      <c r="H959">
        <v>3</v>
      </c>
      <c r="I959" t="s">
        <v>722</v>
      </c>
      <c r="J959" t="s">
        <v>723</v>
      </c>
      <c r="K959" t="s">
        <v>724</v>
      </c>
      <c r="L959">
        <v>1374</v>
      </c>
      <c r="N959">
        <v>1013</v>
      </c>
      <c r="O959" t="s">
        <v>725</v>
      </c>
      <c r="P959" t="s">
        <v>725</v>
      </c>
      <c r="Q959">
        <v>1</v>
      </c>
      <c r="X959">
        <v>18.73</v>
      </c>
      <c r="Y959">
        <v>1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3</v>
      </c>
      <c r="AG959">
        <v>18.73</v>
      </c>
      <c r="AH959">
        <v>2</v>
      </c>
      <c r="AI959">
        <v>35800839</v>
      </c>
      <c r="AJ959">
        <v>983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>
      <c r="A960">
        <f>ROW(Source!A1237)</f>
        <v>1237</v>
      </c>
      <c r="B960">
        <v>33621562</v>
      </c>
      <c r="C960">
        <v>33621554</v>
      </c>
      <c r="D960">
        <v>18408291</v>
      </c>
      <c r="E960">
        <v>1</v>
      </c>
      <c r="F960">
        <v>1</v>
      </c>
      <c r="G960">
        <v>1</v>
      </c>
      <c r="H960">
        <v>1</v>
      </c>
      <c r="I960" t="s">
        <v>641</v>
      </c>
      <c r="J960" t="s">
        <v>3</v>
      </c>
      <c r="K960" t="s">
        <v>642</v>
      </c>
      <c r="L960">
        <v>1369</v>
      </c>
      <c r="N960">
        <v>1013</v>
      </c>
      <c r="O960" t="s">
        <v>579</v>
      </c>
      <c r="P960" t="s">
        <v>579</v>
      </c>
      <c r="Q960">
        <v>1</v>
      </c>
      <c r="X960">
        <v>37.44</v>
      </c>
      <c r="Y960">
        <v>0</v>
      </c>
      <c r="Z960">
        <v>0</v>
      </c>
      <c r="AA960">
        <v>0</v>
      </c>
      <c r="AB960">
        <v>232.28</v>
      </c>
      <c r="AC960">
        <v>0</v>
      </c>
      <c r="AD960">
        <v>1</v>
      </c>
      <c r="AE960">
        <v>1</v>
      </c>
      <c r="AF960" t="s">
        <v>3</v>
      </c>
      <c r="AG960">
        <v>37.44</v>
      </c>
      <c r="AH960">
        <v>2</v>
      </c>
      <c r="AI960">
        <v>33621555</v>
      </c>
      <c r="AJ960">
        <v>984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>
      <c r="A961">
        <f>ROW(Source!A1237)</f>
        <v>1237</v>
      </c>
      <c r="B961">
        <v>33621563</v>
      </c>
      <c r="C961">
        <v>33621554</v>
      </c>
      <c r="D961">
        <v>121548</v>
      </c>
      <c r="E961">
        <v>1</v>
      </c>
      <c r="F961">
        <v>1</v>
      </c>
      <c r="G961">
        <v>1</v>
      </c>
      <c r="H961">
        <v>1</v>
      </c>
      <c r="I961" t="s">
        <v>30</v>
      </c>
      <c r="J961" t="s">
        <v>3</v>
      </c>
      <c r="K961" t="s">
        <v>580</v>
      </c>
      <c r="L961">
        <v>608254</v>
      </c>
      <c r="N961">
        <v>1013</v>
      </c>
      <c r="O961" t="s">
        <v>581</v>
      </c>
      <c r="P961" t="s">
        <v>581</v>
      </c>
      <c r="Q961">
        <v>1</v>
      </c>
      <c r="X961">
        <v>6.7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2</v>
      </c>
      <c r="AF961" t="s">
        <v>3</v>
      </c>
      <c r="AG961">
        <v>6.7</v>
      </c>
      <c r="AH961">
        <v>2</v>
      </c>
      <c r="AI961">
        <v>33621556</v>
      </c>
      <c r="AJ961">
        <v>985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>
        <f>ROW(Source!A1237)</f>
        <v>1237</v>
      </c>
      <c r="B962">
        <v>33621564</v>
      </c>
      <c r="C962">
        <v>33621554</v>
      </c>
      <c r="D962">
        <v>29172710</v>
      </c>
      <c r="E962">
        <v>1</v>
      </c>
      <c r="F962">
        <v>1</v>
      </c>
      <c r="G962">
        <v>1</v>
      </c>
      <c r="H962">
        <v>2</v>
      </c>
      <c r="I962" t="s">
        <v>600</v>
      </c>
      <c r="J962" t="s">
        <v>601</v>
      </c>
      <c r="K962" t="s">
        <v>602</v>
      </c>
      <c r="L962">
        <v>1368</v>
      </c>
      <c r="N962">
        <v>1011</v>
      </c>
      <c r="O962" t="s">
        <v>585</v>
      </c>
      <c r="P962" t="s">
        <v>585</v>
      </c>
      <c r="Q962">
        <v>1</v>
      </c>
      <c r="X962">
        <v>6.7</v>
      </c>
      <c r="Y962">
        <v>0</v>
      </c>
      <c r="Z962">
        <v>46.56</v>
      </c>
      <c r="AA962">
        <v>10.06</v>
      </c>
      <c r="AB962">
        <v>0</v>
      </c>
      <c r="AC962">
        <v>0</v>
      </c>
      <c r="AD962">
        <v>1</v>
      </c>
      <c r="AE962">
        <v>0</v>
      </c>
      <c r="AF962" t="s">
        <v>3</v>
      </c>
      <c r="AG962">
        <v>6.7</v>
      </c>
      <c r="AH962">
        <v>2</v>
      </c>
      <c r="AI962">
        <v>33621557</v>
      </c>
      <c r="AJ962">
        <v>986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>
      <c r="A963">
        <f>ROW(Source!A1237)</f>
        <v>1237</v>
      </c>
      <c r="B963">
        <v>33621565</v>
      </c>
      <c r="C963">
        <v>33621554</v>
      </c>
      <c r="D963">
        <v>29173472</v>
      </c>
      <c r="E963">
        <v>1</v>
      </c>
      <c r="F963">
        <v>1</v>
      </c>
      <c r="G963">
        <v>1</v>
      </c>
      <c r="H963">
        <v>2</v>
      </c>
      <c r="I963" t="s">
        <v>643</v>
      </c>
      <c r="J963" t="s">
        <v>644</v>
      </c>
      <c r="K963" t="s">
        <v>645</v>
      </c>
      <c r="L963">
        <v>1368</v>
      </c>
      <c r="N963">
        <v>1011</v>
      </c>
      <c r="O963" t="s">
        <v>585</v>
      </c>
      <c r="P963" t="s">
        <v>585</v>
      </c>
      <c r="Q963">
        <v>1</v>
      </c>
      <c r="X963">
        <v>13</v>
      </c>
      <c r="Y963">
        <v>0</v>
      </c>
      <c r="Z963">
        <v>3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3</v>
      </c>
      <c r="AG963">
        <v>13</v>
      </c>
      <c r="AH963">
        <v>2</v>
      </c>
      <c r="AI963">
        <v>33621558</v>
      </c>
      <c r="AJ963">
        <v>987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>
        <f>ROW(Source!A1237)</f>
        <v>1237</v>
      </c>
      <c r="B964">
        <v>33621566</v>
      </c>
      <c r="C964">
        <v>33621554</v>
      </c>
      <c r="D964">
        <v>29174913</v>
      </c>
      <c r="E964">
        <v>1</v>
      </c>
      <c r="F964">
        <v>1</v>
      </c>
      <c r="G964">
        <v>1</v>
      </c>
      <c r="H964">
        <v>2</v>
      </c>
      <c r="I964" t="s">
        <v>606</v>
      </c>
      <c r="J964" t="s">
        <v>607</v>
      </c>
      <c r="K964" t="s">
        <v>608</v>
      </c>
      <c r="L964">
        <v>1368</v>
      </c>
      <c r="N964">
        <v>1011</v>
      </c>
      <c r="O964" t="s">
        <v>585</v>
      </c>
      <c r="P964" t="s">
        <v>585</v>
      </c>
      <c r="Q964">
        <v>1</v>
      </c>
      <c r="X964">
        <v>0.35</v>
      </c>
      <c r="Y964">
        <v>0</v>
      </c>
      <c r="Z964">
        <v>87.17</v>
      </c>
      <c r="AA964">
        <v>11.6</v>
      </c>
      <c r="AB964">
        <v>0</v>
      </c>
      <c r="AC964">
        <v>0</v>
      </c>
      <c r="AD964">
        <v>1</v>
      </c>
      <c r="AE964">
        <v>0</v>
      </c>
      <c r="AF964" t="s">
        <v>3</v>
      </c>
      <c r="AG964">
        <v>0.35</v>
      </c>
      <c r="AH964">
        <v>2</v>
      </c>
      <c r="AI964">
        <v>33621559</v>
      </c>
      <c r="AJ964">
        <v>988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>
        <f>ROW(Source!A1237)</f>
        <v>1237</v>
      </c>
      <c r="B965">
        <v>33621567</v>
      </c>
      <c r="C965">
        <v>33621554</v>
      </c>
      <c r="D965">
        <v>29114687</v>
      </c>
      <c r="E965">
        <v>1</v>
      </c>
      <c r="F965">
        <v>1</v>
      </c>
      <c r="G965">
        <v>1</v>
      </c>
      <c r="H965">
        <v>3</v>
      </c>
      <c r="I965" t="s">
        <v>646</v>
      </c>
      <c r="J965" t="s">
        <v>647</v>
      </c>
      <c r="K965" t="s">
        <v>648</v>
      </c>
      <c r="L965">
        <v>1348</v>
      </c>
      <c r="N965">
        <v>1009</v>
      </c>
      <c r="O965" t="s">
        <v>28</v>
      </c>
      <c r="P965" t="s">
        <v>28</v>
      </c>
      <c r="Q965">
        <v>1000</v>
      </c>
      <c r="X965">
        <v>1.8E-3</v>
      </c>
      <c r="Y965">
        <v>16974</v>
      </c>
      <c r="Z965">
        <v>0</v>
      </c>
      <c r="AA965">
        <v>0</v>
      </c>
      <c r="AB965">
        <v>0</v>
      </c>
      <c r="AC965">
        <v>0</v>
      </c>
      <c r="AD965">
        <v>1</v>
      </c>
      <c r="AE965">
        <v>0</v>
      </c>
      <c r="AF965" t="s">
        <v>3</v>
      </c>
      <c r="AG965">
        <v>1.8E-3</v>
      </c>
      <c r="AH965">
        <v>2</v>
      </c>
      <c r="AI965">
        <v>33621560</v>
      </c>
      <c r="AJ965">
        <v>989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>
        <f>ROW(Source!A1237)</f>
        <v>1237</v>
      </c>
      <c r="B966">
        <v>33621568</v>
      </c>
      <c r="C966">
        <v>33621554</v>
      </c>
      <c r="D966">
        <v>29115292</v>
      </c>
      <c r="E966">
        <v>1</v>
      </c>
      <c r="F966">
        <v>1</v>
      </c>
      <c r="G966">
        <v>1</v>
      </c>
      <c r="H966">
        <v>3</v>
      </c>
      <c r="I966" t="s">
        <v>649</v>
      </c>
      <c r="J966" t="s">
        <v>650</v>
      </c>
      <c r="K966" t="s">
        <v>651</v>
      </c>
      <c r="L966">
        <v>1339</v>
      </c>
      <c r="N966">
        <v>1007</v>
      </c>
      <c r="O966" t="s">
        <v>591</v>
      </c>
      <c r="P966" t="s">
        <v>591</v>
      </c>
      <c r="Q966">
        <v>1</v>
      </c>
      <c r="X966">
        <v>1.24</v>
      </c>
      <c r="Y966">
        <v>4478.33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1.24</v>
      </c>
      <c r="AH966">
        <v>2</v>
      </c>
      <c r="AI966">
        <v>33621561</v>
      </c>
      <c r="AJ966">
        <v>990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>
        <f>ROW(Source!A1238)</f>
        <v>1238</v>
      </c>
      <c r="B967">
        <v>33621575</v>
      </c>
      <c r="C967">
        <v>33621569</v>
      </c>
      <c r="D967">
        <v>18410542</v>
      </c>
      <c r="E967">
        <v>1</v>
      </c>
      <c r="F967">
        <v>1</v>
      </c>
      <c r="G967">
        <v>1</v>
      </c>
      <c r="H967">
        <v>1</v>
      </c>
      <c r="I967" t="s">
        <v>801</v>
      </c>
      <c r="J967" t="s">
        <v>3</v>
      </c>
      <c r="K967" t="s">
        <v>802</v>
      </c>
      <c r="L967">
        <v>1369</v>
      </c>
      <c r="N967">
        <v>1013</v>
      </c>
      <c r="O967" t="s">
        <v>579</v>
      </c>
      <c r="P967" t="s">
        <v>579</v>
      </c>
      <c r="Q967">
        <v>1</v>
      </c>
      <c r="X967">
        <v>42.4</v>
      </c>
      <c r="Y967">
        <v>0</v>
      </c>
      <c r="Z967">
        <v>0</v>
      </c>
      <c r="AA967">
        <v>0</v>
      </c>
      <c r="AB967">
        <v>236.26</v>
      </c>
      <c r="AC967">
        <v>0</v>
      </c>
      <c r="AD967">
        <v>1</v>
      </c>
      <c r="AE967">
        <v>1</v>
      </c>
      <c r="AF967" t="s">
        <v>3</v>
      </c>
      <c r="AG967">
        <v>42.4</v>
      </c>
      <c r="AH967">
        <v>2</v>
      </c>
      <c r="AI967">
        <v>33621570</v>
      </c>
      <c r="AJ967">
        <v>991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>
        <f>ROW(Source!A1238)</f>
        <v>1238</v>
      </c>
      <c r="B968">
        <v>33621576</v>
      </c>
      <c r="C968">
        <v>33621569</v>
      </c>
      <c r="D968">
        <v>121548</v>
      </c>
      <c r="E968">
        <v>1</v>
      </c>
      <c r="F968">
        <v>1</v>
      </c>
      <c r="G968">
        <v>1</v>
      </c>
      <c r="H968">
        <v>1</v>
      </c>
      <c r="I968" t="s">
        <v>30</v>
      </c>
      <c r="J968" t="s">
        <v>3</v>
      </c>
      <c r="K968" t="s">
        <v>580</v>
      </c>
      <c r="L968">
        <v>608254</v>
      </c>
      <c r="N968">
        <v>1013</v>
      </c>
      <c r="O968" t="s">
        <v>581</v>
      </c>
      <c r="P968" t="s">
        <v>581</v>
      </c>
      <c r="Q968">
        <v>1</v>
      </c>
      <c r="X968">
        <v>0.35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2</v>
      </c>
      <c r="AF968" t="s">
        <v>3</v>
      </c>
      <c r="AG968">
        <v>0.35</v>
      </c>
      <c r="AH968">
        <v>2</v>
      </c>
      <c r="AI968">
        <v>33621571</v>
      </c>
      <c r="AJ968">
        <v>992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>
        <f>ROW(Source!A1238)</f>
        <v>1238</v>
      </c>
      <c r="B969">
        <v>33621577</v>
      </c>
      <c r="C969">
        <v>33621569</v>
      </c>
      <c r="D969">
        <v>29172556</v>
      </c>
      <c r="E969">
        <v>1</v>
      </c>
      <c r="F969">
        <v>1</v>
      </c>
      <c r="G969">
        <v>1</v>
      </c>
      <c r="H969">
        <v>2</v>
      </c>
      <c r="I969" t="s">
        <v>582</v>
      </c>
      <c r="J969" t="s">
        <v>583</v>
      </c>
      <c r="K969" t="s">
        <v>584</v>
      </c>
      <c r="L969">
        <v>1368</v>
      </c>
      <c r="N969">
        <v>1011</v>
      </c>
      <c r="O969" t="s">
        <v>585</v>
      </c>
      <c r="P969" t="s">
        <v>585</v>
      </c>
      <c r="Q969">
        <v>1</v>
      </c>
      <c r="X969">
        <v>0.35</v>
      </c>
      <c r="Y969">
        <v>0</v>
      </c>
      <c r="Z969">
        <v>31.26</v>
      </c>
      <c r="AA969">
        <v>13.5</v>
      </c>
      <c r="AB969">
        <v>0</v>
      </c>
      <c r="AC969">
        <v>0</v>
      </c>
      <c r="AD969">
        <v>1</v>
      </c>
      <c r="AE969">
        <v>0</v>
      </c>
      <c r="AF969" t="s">
        <v>3</v>
      </c>
      <c r="AG969">
        <v>0.35</v>
      </c>
      <c r="AH969">
        <v>3</v>
      </c>
      <c r="AI969">
        <v>-1</v>
      </c>
      <c r="AJ969" t="s">
        <v>3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>
        <f>ROW(Source!A1238)</f>
        <v>1238</v>
      </c>
      <c r="B970">
        <v>33621578</v>
      </c>
      <c r="C970">
        <v>33621569</v>
      </c>
      <c r="D970">
        <v>29174913</v>
      </c>
      <c r="E970">
        <v>1</v>
      </c>
      <c r="F970">
        <v>1</v>
      </c>
      <c r="G970">
        <v>1</v>
      </c>
      <c r="H970">
        <v>2</v>
      </c>
      <c r="I970" t="s">
        <v>606</v>
      </c>
      <c r="J970" t="s">
        <v>607</v>
      </c>
      <c r="K970" t="s">
        <v>608</v>
      </c>
      <c r="L970">
        <v>1368</v>
      </c>
      <c r="N970">
        <v>1011</v>
      </c>
      <c r="O970" t="s">
        <v>585</v>
      </c>
      <c r="P970" t="s">
        <v>585</v>
      </c>
      <c r="Q970">
        <v>1</v>
      </c>
      <c r="X970">
        <v>0.5</v>
      </c>
      <c r="Y970">
        <v>0</v>
      </c>
      <c r="Z970">
        <v>87.17</v>
      </c>
      <c r="AA970">
        <v>11.6</v>
      </c>
      <c r="AB970">
        <v>0</v>
      </c>
      <c r="AC970">
        <v>0</v>
      </c>
      <c r="AD970">
        <v>1</v>
      </c>
      <c r="AE970">
        <v>0</v>
      </c>
      <c r="AF970" t="s">
        <v>3</v>
      </c>
      <c r="AG970">
        <v>0.5</v>
      </c>
      <c r="AH970">
        <v>3</v>
      </c>
      <c r="AI970">
        <v>-1</v>
      </c>
      <c r="AJ970" t="s">
        <v>3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>
      <c r="A971">
        <f>ROW(Source!A1238)</f>
        <v>1238</v>
      </c>
      <c r="B971">
        <v>33621579</v>
      </c>
      <c r="C971">
        <v>33621569</v>
      </c>
      <c r="D971">
        <v>29110859</v>
      </c>
      <c r="E971">
        <v>1</v>
      </c>
      <c r="F971">
        <v>1</v>
      </c>
      <c r="G971">
        <v>1</v>
      </c>
      <c r="H971">
        <v>3</v>
      </c>
      <c r="I971" t="s">
        <v>803</v>
      </c>
      <c r="J971" t="s">
        <v>804</v>
      </c>
      <c r="K971" t="s">
        <v>805</v>
      </c>
      <c r="L971">
        <v>1327</v>
      </c>
      <c r="N971">
        <v>1005</v>
      </c>
      <c r="O971" t="s">
        <v>184</v>
      </c>
      <c r="P971" t="s">
        <v>184</v>
      </c>
      <c r="Q971">
        <v>1</v>
      </c>
      <c r="X971">
        <v>102</v>
      </c>
      <c r="Y971">
        <v>59.97</v>
      </c>
      <c r="Z971">
        <v>0</v>
      </c>
      <c r="AA971">
        <v>0</v>
      </c>
      <c r="AB971">
        <v>0</v>
      </c>
      <c r="AC971">
        <v>0</v>
      </c>
      <c r="AD971">
        <v>1</v>
      </c>
      <c r="AE971">
        <v>0</v>
      </c>
      <c r="AF971" t="s">
        <v>3</v>
      </c>
      <c r="AG971">
        <v>102</v>
      </c>
      <c r="AH971">
        <v>2</v>
      </c>
      <c r="AI971">
        <v>33621572</v>
      </c>
      <c r="AJ971">
        <v>993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>
        <f>ROW(Source!A1238)</f>
        <v>1238</v>
      </c>
      <c r="B972">
        <v>33621580</v>
      </c>
      <c r="C972">
        <v>33621569</v>
      </c>
      <c r="D972">
        <v>29111241</v>
      </c>
      <c r="E972">
        <v>1</v>
      </c>
      <c r="F972">
        <v>1</v>
      </c>
      <c r="G972">
        <v>1</v>
      </c>
      <c r="H972">
        <v>3</v>
      </c>
      <c r="I972" t="s">
        <v>667</v>
      </c>
      <c r="J972" t="s">
        <v>668</v>
      </c>
      <c r="K972" t="s">
        <v>669</v>
      </c>
      <c r="L972">
        <v>1346</v>
      </c>
      <c r="N972">
        <v>1009</v>
      </c>
      <c r="O972" t="s">
        <v>191</v>
      </c>
      <c r="P972" t="s">
        <v>191</v>
      </c>
      <c r="Q972">
        <v>1</v>
      </c>
      <c r="X972">
        <v>50</v>
      </c>
      <c r="Y972">
        <v>8.35</v>
      </c>
      <c r="Z972">
        <v>0</v>
      </c>
      <c r="AA972">
        <v>0</v>
      </c>
      <c r="AB972">
        <v>0</v>
      </c>
      <c r="AC972">
        <v>0</v>
      </c>
      <c r="AD972">
        <v>1</v>
      </c>
      <c r="AE972">
        <v>0</v>
      </c>
      <c r="AF972" t="s">
        <v>3</v>
      </c>
      <c r="AG972">
        <v>50</v>
      </c>
      <c r="AH972">
        <v>2</v>
      </c>
      <c r="AI972">
        <v>33621573</v>
      </c>
      <c r="AJ972">
        <v>994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>
      <c r="A973">
        <f>ROW(Source!A1238)</f>
        <v>1238</v>
      </c>
      <c r="B973">
        <v>33621581</v>
      </c>
      <c r="C973">
        <v>33621569</v>
      </c>
      <c r="D973">
        <v>29107800</v>
      </c>
      <c r="E973">
        <v>1</v>
      </c>
      <c r="F973">
        <v>1</v>
      </c>
      <c r="G973">
        <v>1</v>
      </c>
      <c r="H973">
        <v>3</v>
      </c>
      <c r="I973" t="s">
        <v>620</v>
      </c>
      <c r="J973" t="s">
        <v>621</v>
      </c>
      <c r="K973" t="s">
        <v>622</v>
      </c>
      <c r="L973">
        <v>1346</v>
      </c>
      <c r="N973">
        <v>1009</v>
      </c>
      <c r="O973" t="s">
        <v>191</v>
      </c>
      <c r="P973" t="s">
        <v>191</v>
      </c>
      <c r="Q973">
        <v>1</v>
      </c>
      <c r="X973">
        <v>0.5</v>
      </c>
      <c r="Y973">
        <v>1.81</v>
      </c>
      <c r="Z973">
        <v>0</v>
      </c>
      <c r="AA973">
        <v>0</v>
      </c>
      <c r="AB973">
        <v>0</v>
      </c>
      <c r="AC973">
        <v>0</v>
      </c>
      <c r="AD973">
        <v>1</v>
      </c>
      <c r="AE973">
        <v>0</v>
      </c>
      <c r="AF973" t="s">
        <v>3</v>
      </c>
      <c r="AG973">
        <v>0.5</v>
      </c>
      <c r="AH973">
        <v>2</v>
      </c>
      <c r="AI973">
        <v>33621574</v>
      </c>
      <c r="AJ973">
        <v>995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>
        <f>ROW(Source!A1239)</f>
        <v>1239</v>
      </c>
      <c r="B974">
        <v>33621586</v>
      </c>
      <c r="C974">
        <v>33621582</v>
      </c>
      <c r="D974">
        <v>18416200</v>
      </c>
      <c r="E974">
        <v>1</v>
      </c>
      <c r="F974">
        <v>1</v>
      </c>
      <c r="G974">
        <v>1</v>
      </c>
      <c r="H974">
        <v>1</v>
      </c>
      <c r="I974" t="s">
        <v>665</v>
      </c>
      <c r="J974" t="s">
        <v>3</v>
      </c>
      <c r="K974" t="s">
        <v>666</v>
      </c>
      <c r="L974">
        <v>1369</v>
      </c>
      <c r="N974">
        <v>1013</v>
      </c>
      <c r="O974" t="s">
        <v>579</v>
      </c>
      <c r="P974" t="s">
        <v>579</v>
      </c>
      <c r="Q974">
        <v>1</v>
      </c>
      <c r="X974">
        <v>8.99</v>
      </c>
      <c r="Y974">
        <v>0</v>
      </c>
      <c r="Z974">
        <v>0</v>
      </c>
      <c r="AA974">
        <v>0</v>
      </c>
      <c r="AB974">
        <v>277.48</v>
      </c>
      <c r="AC974">
        <v>0</v>
      </c>
      <c r="AD974">
        <v>1</v>
      </c>
      <c r="AE974">
        <v>1</v>
      </c>
      <c r="AF974" t="s">
        <v>3</v>
      </c>
      <c r="AG974">
        <v>8.99</v>
      </c>
      <c r="AH974">
        <v>2</v>
      </c>
      <c r="AI974">
        <v>33621583</v>
      </c>
      <c r="AJ974">
        <v>996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>
        <f>ROW(Source!A1239)</f>
        <v>1239</v>
      </c>
      <c r="B975">
        <v>33621587</v>
      </c>
      <c r="C975">
        <v>33621582</v>
      </c>
      <c r="D975">
        <v>29174913</v>
      </c>
      <c r="E975">
        <v>1</v>
      </c>
      <c r="F975">
        <v>1</v>
      </c>
      <c r="G975">
        <v>1</v>
      </c>
      <c r="H975">
        <v>2</v>
      </c>
      <c r="I975" t="s">
        <v>606</v>
      </c>
      <c r="J975" t="s">
        <v>607</v>
      </c>
      <c r="K975" t="s">
        <v>608</v>
      </c>
      <c r="L975">
        <v>1368</v>
      </c>
      <c r="N975">
        <v>1011</v>
      </c>
      <c r="O975" t="s">
        <v>585</v>
      </c>
      <c r="P975" t="s">
        <v>585</v>
      </c>
      <c r="Q975">
        <v>1</v>
      </c>
      <c r="X975">
        <v>0.03</v>
      </c>
      <c r="Y975">
        <v>0</v>
      </c>
      <c r="Z975">
        <v>87.17</v>
      </c>
      <c r="AA975">
        <v>11.6</v>
      </c>
      <c r="AB975">
        <v>0</v>
      </c>
      <c r="AC975">
        <v>0</v>
      </c>
      <c r="AD975">
        <v>1</v>
      </c>
      <c r="AE975">
        <v>0</v>
      </c>
      <c r="AF975" t="s">
        <v>3</v>
      </c>
      <c r="AG975">
        <v>0.03</v>
      </c>
      <c r="AH975">
        <v>3</v>
      </c>
      <c r="AI975">
        <v>-1</v>
      </c>
      <c r="AJ975" t="s">
        <v>3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>
      <c r="A976">
        <f>ROW(Source!A1239)</f>
        <v>1239</v>
      </c>
      <c r="B976">
        <v>33621588</v>
      </c>
      <c r="C976">
        <v>33621582</v>
      </c>
      <c r="D976">
        <v>29111241</v>
      </c>
      <c r="E976">
        <v>1</v>
      </c>
      <c r="F976">
        <v>1</v>
      </c>
      <c r="G976">
        <v>1</v>
      </c>
      <c r="H976">
        <v>3</v>
      </c>
      <c r="I976" t="s">
        <v>667</v>
      </c>
      <c r="J976" t="s">
        <v>668</v>
      </c>
      <c r="K976" t="s">
        <v>669</v>
      </c>
      <c r="L976">
        <v>1346</v>
      </c>
      <c r="N976">
        <v>1009</v>
      </c>
      <c r="O976" t="s">
        <v>191</v>
      </c>
      <c r="P976" t="s">
        <v>191</v>
      </c>
      <c r="Q976">
        <v>1</v>
      </c>
      <c r="X976">
        <v>5.15</v>
      </c>
      <c r="Y976">
        <v>8.35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0</v>
      </c>
      <c r="AF976" t="s">
        <v>3</v>
      </c>
      <c r="AG976">
        <v>5.15</v>
      </c>
      <c r="AH976">
        <v>2</v>
      </c>
      <c r="AI976">
        <v>33621584</v>
      </c>
      <c r="AJ976">
        <v>997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>
      <c r="A977">
        <f>ROW(Source!A1239)</f>
        <v>1239</v>
      </c>
      <c r="B977">
        <v>33621589</v>
      </c>
      <c r="C977">
        <v>33621582</v>
      </c>
      <c r="D977">
        <v>29110997</v>
      </c>
      <c r="E977">
        <v>1</v>
      </c>
      <c r="F977">
        <v>1</v>
      </c>
      <c r="G977">
        <v>1</v>
      </c>
      <c r="H977">
        <v>3</v>
      </c>
      <c r="I977" t="s">
        <v>670</v>
      </c>
      <c r="J977" t="s">
        <v>671</v>
      </c>
      <c r="K977" t="s">
        <v>672</v>
      </c>
      <c r="L977">
        <v>1301</v>
      </c>
      <c r="N977">
        <v>1003</v>
      </c>
      <c r="O977" t="s">
        <v>174</v>
      </c>
      <c r="P977" t="s">
        <v>174</v>
      </c>
      <c r="Q977">
        <v>1</v>
      </c>
      <c r="X977">
        <v>101</v>
      </c>
      <c r="Y977">
        <v>12.3</v>
      </c>
      <c r="Z977">
        <v>0</v>
      </c>
      <c r="AA977">
        <v>0</v>
      </c>
      <c r="AB977">
        <v>0</v>
      </c>
      <c r="AC977">
        <v>0</v>
      </c>
      <c r="AD977">
        <v>1</v>
      </c>
      <c r="AE977">
        <v>0</v>
      </c>
      <c r="AF977" t="s">
        <v>3</v>
      </c>
      <c r="AG977">
        <v>101</v>
      </c>
      <c r="AH977">
        <v>2</v>
      </c>
      <c r="AI977">
        <v>33621585</v>
      </c>
      <c r="AJ977">
        <v>998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>
        <f>ROW(Source!A1240)</f>
        <v>1240</v>
      </c>
      <c r="B978">
        <v>33621597</v>
      </c>
      <c r="C978">
        <v>33621590</v>
      </c>
      <c r="D978">
        <v>18411117</v>
      </c>
      <c r="E978">
        <v>1</v>
      </c>
      <c r="F978">
        <v>1</v>
      </c>
      <c r="G978">
        <v>1</v>
      </c>
      <c r="H978">
        <v>1</v>
      </c>
      <c r="I978" t="s">
        <v>806</v>
      </c>
      <c r="J978" t="s">
        <v>3</v>
      </c>
      <c r="K978" t="s">
        <v>807</v>
      </c>
      <c r="L978">
        <v>1369</v>
      </c>
      <c r="N978">
        <v>1013</v>
      </c>
      <c r="O978" t="s">
        <v>579</v>
      </c>
      <c r="P978" t="s">
        <v>579</v>
      </c>
      <c r="Q978">
        <v>1</v>
      </c>
      <c r="X978">
        <v>16.32</v>
      </c>
      <c r="Y978">
        <v>0</v>
      </c>
      <c r="Z978">
        <v>0</v>
      </c>
      <c r="AA978">
        <v>0</v>
      </c>
      <c r="AB978">
        <v>273.5</v>
      </c>
      <c r="AC978">
        <v>0</v>
      </c>
      <c r="AD978">
        <v>1</v>
      </c>
      <c r="AE978">
        <v>1</v>
      </c>
      <c r="AF978" t="s">
        <v>3</v>
      </c>
      <c r="AG978">
        <v>16.32</v>
      </c>
      <c r="AH978">
        <v>2</v>
      </c>
      <c r="AI978">
        <v>33621591</v>
      </c>
      <c r="AJ978">
        <v>999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>
      <c r="A979">
        <f>ROW(Source!A1240)</f>
        <v>1240</v>
      </c>
      <c r="B979">
        <v>33621598</v>
      </c>
      <c r="C979">
        <v>33621590</v>
      </c>
      <c r="D979">
        <v>121548</v>
      </c>
      <c r="E979">
        <v>1</v>
      </c>
      <c r="F979">
        <v>1</v>
      </c>
      <c r="G979">
        <v>1</v>
      </c>
      <c r="H979">
        <v>1</v>
      </c>
      <c r="I979" t="s">
        <v>30</v>
      </c>
      <c r="J979" t="s">
        <v>3</v>
      </c>
      <c r="K979" t="s">
        <v>580</v>
      </c>
      <c r="L979">
        <v>608254</v>
      </c>
      <c r="N979">
        <v>1013</v>
      </c>
      <c r="O979" t="s">
        <v>581</v>
      </c>
      <c r="P979" t="s">
        <v>581</v>
      </c>
      <c r="Q979">
        <v>1</v>
      </c>
      <c r="X979">
        <v>0.01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1</v>
      </c>
      <c r="AE979">
        <v>2</v>
      </c>
      <c r="AF979" t="s">
        <v>3</v>
      </c>
      <c r="AG979">
        <v>0.01</v>
      </c>
      <c r="AH979">
        <v>2</v>
      </c>
      <c r="AI979">
        <v>33621592</v>
      </c>
      <c r="AJ979">
        <v>1000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>
      <c r="A980">
        <f>ROW(Source!A1240)</f>
        <v>1240</v>
      </c>
      <c r="B980">
        <v>33621599</v>
      </c>
      <c r="C980">
        <v>33621590</v>
      </c>
      <c r="D980">
        <v>29172556</v>
      </c>
      <c r="E980">
        <v>1</v>
      </c>
      <c r="F980">
        <v>1</v>
      </c>
      <c r="G980">
        <v>1</v>
      </c>
      <c r="H980">
        <v>2</v>
      </c>
      <c r="I980" t="s">
        <v>582</v>
      </c>
      <c r="J980" t="s">
        <v>583</v>
      </c>
      <c r="K980" t="s">
        <v>584</v>
      </c>
      <c r="L980">
        <v>1368</v>
      </c>
      <c r="N980">
        <v>1011</v>
      </c>
      <c r="O980" t="s">
        <v>585</v>
      </c>
      <c r="P980" t="s">
        <v>585</v>
      </c>
      <c r="Q980">
        <v>1</v>
      </c>
      <c r="X980">
        <v>0.01</v>
      </c>
      <c r="Y980">
        <v>0</v>
      </c>
      <c r="Z980">
        <v>31.26</v>
      </c>
      <c r="AA980">
        <v>13.5</v>
      </c>
      <c r="AB980">
        <v>0</v>
      </c>
      <c r="AC980">
        <v>0</v>
      </c>
      <c r="AD980">
        <v>1</v>
      </c>
      <c r="AE980">
        <v>0</v>
      </c>
      <c r="AF980" t="s">
        <v>3</v>
      </c>
      <c r="AG980">
        <v>0.01</v>
      </c>
      <c r="AH980">
        <v>2</v>
      </c>
      <c r="AI980">
        <v>33621593</v>
      </c>
      <c r="AJ980">
        <v>1001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>
      <c r="A981">
        <f>ROW(Source!A1240)</f>
        <v>1240</v>
      </c>
      <c r="B981">
        <v>33621600</v>
      </c>
      <c r="C981">
        <v>33621590</v>
      </c>
      <c r="D981">
        <v>29174913</v>
      </c>
      <c r="E981">
        <v>1</v>
      </c>
      <c r="F981">
        <v>1</v>
      </c>
      <c r="G981">
        <v>1</v>
      </c>
      <c r="H981">
        <v>2</v>
      </c>
      <c r="I981" t="s">
        <v>606</v>
      </c>
      <c r="J981" t="s">
        <v>607</v>
      </c>
      <c r="K981" t="s">
        <v>608</v>
      </c>
      <c r="L981">
        <v>1368</v>
      </c>
      <c r="N981">
        <v>1011</v>
      </c>
      <c r="O981" t="s">
        <v>585</v>
      </c>
      <c r="P981" t="s">
        <v>585</v>
      </c>
      <c r="Q981">
        <v>1</v>
      </c>
      <c r="X981">
        <v>0.02</v>
      </c>
      <c r="Y981">
        <v>0</v>
      </c>
      <c r="Z981">
        <v>87.17</v>
      </c>
      <c r="AA981">
        <v>11.6</v>
      </c>
      <c r="AB981">
        <v>0</v>
      </c>
      <c r="AC981">
        <v>0</v>
      </c>
      <c r="AD981">
        <v>1</v>
      </c>
      <c r="AE981">
        <v>0</v>
      </c>
      <c r="AF981" t="s">
        <v>3</v>
      </c>
      <c r="AG981">
        <v>0.02</v>
      </c>
      <c r="AH981">
        <v>2</v>
      </c>
      <c r="AI981">
        <v>33621594</v>
      </c>
      <c r="AJ981">
        <v>1002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>
        <f>ROW(Source!A1240)</f>
        <v>1240</v>
      </c>
      <c r="B982">
        <v>33621601</v>
      </c>
      <c r="C982">
        <v>33621590</v>
      </c>
      <c r="D982">
        <v>29107800</v>
      </c>
      <c r="E982">
        <v>1</v>
      </c>
      <c r="F982">
        <v>1</v>
      </c>
      <c r="G982">
        <v>1</v>
      </c>
      <c r="H982">
        <v>3</v>
      </c>
      <c r="I982" t="s">
        <v>620</v>
      </c>
      <c r="J982" t="s">
        <v>621</v>
      </c>
      <c r="K982" t="s">
        <v>622</v>
      </c>
      <c r="L982">
        <v>1346</v>
      </c>
      <c r="N982">
        <v>1009</v>
      </c>
      <c r="O982" t="s">
        <v>191</v>
      </c>
      <c r="P982" t="s">
        <v>191</v>
      </c>
      <c r="Q982">
        <v>1</v>
      </c>
      <c r="X982">
        <v>0.2</v>
      </c>
      <c r="Y982">
        <v>1.81</v>
      </c>
      <c r="Z982">
        <v>0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3</v>
      </c>
      <c r="AG982">
        <v>0.2</v>
      </c>
      <c r="AH982">
        <v>2</v>
      </c>
      <c r="AI982">
        <v>33621595</v>
      </c>
      <c r="AJ982">
        <v>1003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>
      <c r="A983">
        <f>ROW(Source!A1240)</f>
        <v>1240</v>
      </c>
      <c r="B983">
        <v>33621602</v>
      </c>
      <c r="C983">
        <v>33621590</v>
      </c>
      <c r="D983">
        <v>29109265</v>
      </c>
      <c r="E983">
        <v>1</v>
      </c>
      <c r="F983">
        <v>1</v>
      </c>
      <c r="G983">
        <v>1</v>
      </c>
      <c r="H983">
        <v>3</v>
      </c>
      <c r="I983" t="s">
        <v>369</v>
      </c>
      <c r="J983" t="s">
        <v>371</v>
      </c>
      <c r="K983" t="s">
        <v>370</v>
      </c>
      <c r="L983">
        <v>1348</v>
      </c>
      <c r="N983">
        <v>1009</v>
      </c>
      <c r="O983" t="s">
        <v>28</v>
      </c>
      <c r="P983" t="s">
        <v>28</v>
      </c>
      <c r="Q983">
        <v>1000</v>
      </c>
      <c r="X983">
        <v>0.02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 t="s">
        <v>3</v>
      </c>
      <c r="AG983">
        <v>0.02</v>
      </c>
      <c r="AH983">
        <v>2</v>
      </c>
      <c r="AI983">
        <v>33621596</v>
      </c>
      <c r="AJ983">
        <v>1004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>
        <f>ROW(Source!A1242)</f>
        <v>1242</v>
      </c>
      <c r="B984">
        <v>33621615</v>
      </c>
      <c r="C984">
        <v>33621604</v>
      </c>
      <c r="D984">
        <v>18409850</v>
      </c>
      <c r="E984">
        <v>1</v>
      </c>
      <c r="F984">
        <v>1</v>
      </c>
      <c r="G984">
        <v>1</v>
      </c>
      <c r="H984">
        <v>1</v>
      </c>
      <c r="I984" t="s">
        <v>673</v>
      </c>
      <c r="J984" t="s">
        <v>3</v>
      </c>
      <c r="K984" t="s">
        <v>674</v>
      </c>
      <c r="L984">
        <v>1369</v>
      </c>
      <c r="N984">
        <v>1013</v>
      </c>
      <c r="O984" t="s">
        <v>579</v>
      </c>
      <c r="P984" t="s">
        <v>579</v>
      </c>
      <c r="Q984">
        <v>1</v>
      </c>
      <c r="X984">
        <v>49.36</v>
      </c>
      <c r="Y984">
        <v>0</v>
      </c>
      <c r="Z984">
        <v>0</v>
      </c>
      <c r="AA984">
        <v>0</v>
      </c>
      <c r="AB984">
        <v>257.86</v>
      </c>
      <c r="AC984">
        <v>0</v>
      </c>
      <c r="AD984">
        <v>1</v>
      </c>
      <c r="AE984">
        <v>1</v>
      </c>
      <c r="AF984" t="s">
        <v>3</v>
      </c>
      <c r="AG984">
        <v>49.36</v>
      </c>
      <c r="AH984">
        <v>2</v>
      </c>
      <c r="AI984">
        <v>33621605</v>
      </c>
      <c r="AJ984">
        <v>1005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>
        <f>ROW(Source!A1242)</f>
        <v>1242</v>
      </c>
      <c r="B985">
        <v>33621616</v>
      </c>
      <c r="C985">
        <v>33621604</v>
      </c>
      <c r="D985">
        <v>121548</v>
      </c>
      <c r="E985">
        <v>1</v>
      </c>
      <c r="F985">
        <v>1</v>
      </c>
      <c r="G985">
        <v>1</v>
      </c>
      <c r="H985">
        <v>1</v>
      </c>
      <c r="I985" t="s">
        <v>30</v>
      </c>
      <c r="J985" t="s">
        <v>3</v>
      </c>
      <c r="K985" t="s">
        <v>580</v>
      </c>
      <c r="L985">
        <v>608254</v>
      </c>
      <c r="N985">
        <v>1013</v>
      </c>
      <c r="O985" t="s">
        <v>581</v>
      </c>
      <c r="P985" t="s">
        <v>581</v>
      </c>
      <c r="Q985">
        <v>1</v>
      </c>
      <c r="X985">
        <v>0.14000000000000001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2</v>
      </c>
      <c r="AF985" t="s">
        <v>3</v>
      </c>
      <c r="AG985">
        <v>0.14000000000000001</v>
      </c>
      <c r="AH985">
        <v>2</v>
      </c>
      <c r="AI985">
        <v>33621606</v>
      </c>
      <c r="AJ985">
        <v>1006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>
        <f>ROW(Source!A1242)</f>
        <v>1242</v>
      </c>
      <c r="B986">
        <v>33621617</v>
      </c>
      <c r="C986">
        <v>33621604</v>
      </c>
      <c r="D986">
        <v>29172556</v>
      </c>
      <c r="E986">
        <v>1</v>
      </c>
      <c r="F986">
        <v>1</v>
      </c>
      <c r="G986">
        <v>1</v>
      </c>
      <c r="H986">
        <v>2</v>
      </c>
      <c r="I986" t="s">
        <v>582</v>
      </c>
      <c r="J986" t="s">
        <v>583</v>
      </c>
      <c r="K986" t="s">
        <v>584</v>
      </c>
      <c r="L986">
        <v>1368</v>
      </c>
      <c r="N986">
        <v>1011</v>
      </c>
      <c r="O986" t="s">
        <v>585</v>
      </c>
      <c r="P986" t="s">
        <v>585</v>
      </c>
      <c r="Q986">
        <v>1</v>
      </c>
      <c r="X986">
        <v>0.14000000000000001</v>
      </c>
      <c r="Y986">
        <v>0</v>
      </c>
      <c r="Z986">
        <v>31.26</v>
      </c>
      <c r="AA986">
        <v>13.5</v>
      </c>
      <c r="AB986">
        <v>0</v>
      </c>
      <c r="AC986">
        <v>0</v>
      </c>
      <c r="AD986">
        <v>1</v>
      </c>
      <c r="AE986">
        <v>0</v>
      </c>
      <c r="AF986" t="s">
        <v>3</v>
      </c>
      <c r="AG986">
        <v>0.14000000000000001</v>
      </c>
      <c r="AH986">
        <v>2</v>
      </c>
      <c r="AI986">
        <v>33621607</v>
      </c>
      <c r="AJ986">
        <v>1007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>
        <f>ROW(Source!A1242)</f>
        <v>1242</v>
      </c>
      <c r="B987">
        <v>33621618</v>
      </c>
      <c r="C987">
        <v>33621604</v>
      </c>
      <c r="D987">
        <v>29107800</v>
      </c>
      <c r="E987">
        <v>1</v>
      </c>
      <c r="F987">
        <v>1</v>
      </c>
      <c r="G987">
        <v>1</v>
      </c>
      <c r="H987">
        <v>3</v>
      </c>
      <c r="I987" t="s">
        <v>620</v>
      </c>
      <c r="J987" t="s">
        <v>621</v>
      </c>
      <c r="K987" t="s">
        <v>622</v>
      </c>
      <c r="L987">
        <v>1346</v>
      </c>
      <c r="N987">
        <v>1009</v>
      </c>
      <c r="O987" t="s">
        <v>191</v>
      </c>
      <c r="P987" t="s">
        <v>191</v>
      </c>
      <c r="Q987">
        <v>1</v>
      </c>
      <c r="X987">
        <v>0.1</v>
      </c>
      <c r="Y987">
        <v>1.81</v>
      </c>
      <c r="Z987">
        <v>0</v>
      </c>
      <c r="AA987">
        <v>0</v>
      </c>
      <c r="AB987">
        <v>0</v>
      </c>
      <c r="AC987">
        <v>0</v>
      </c>
      <c r="AD987">
        <v>1</v>
      </c>
      <c r="AE987">
        <v>0</v>
      </c>
      <c r="AF987" t="s">
        <v>3</v>
      </c>
      <c r="AG987">
        <v>0.1</v>
      </c>
      <c r="AH987">
        <v>2</v>
      </c>
      <c r="AI987">
        <v>33621608</v>
      </c>
      <c r="AJ987">
        <v>1008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>
        <f>ROW(Source!A1242)</f>
        <v>1242</v>
      </c>
      <c r="B988">
        <v>33621619</v>
      </c>
      <c r="C988">
        <v>33621604</v>
      </c>
      <c r="D988">
        <v>29107777</v>
      </c>
      <c r="E988">
        <v>1</v>
      </c>
      <c r="F988">
        <v>1</v>
      </c>
      <c r="G988">
        <v>1</v>
      </c>
      <c r="H988">
        <v>3</v>
      </c>
      <c r="I988" t="s">
        <v>808</v>
      </c>
      <c r="J988" t="s">
        <v>809</v>
      </c>
      <c r="K988" t="s">
        <v>810</v>
      </c>
      <c r="L988">
        <v>1329</v>
      </c>
      <c r="N988">
        <v>1005</v>
      </c>
      <c r="O988" t="s">
        <v>811</v>
      </c>
      <c r="P988" t="s">
        <v>811</v>
      </c>
      <c r="Q988">
        <v>1000</v>
      </c>
      <c r="X988">
        <v>1.5E-3</v>
      </c>
      <c r="Y988">
        <v>32123.16</v>
      </c>
      <c r="Z988">
        <v>0</v>
      </c>
      <c r="AA988">
        <v>0</v>
      </c>
      <c r="AB988">
        <v>0</v>
      </c>
      <c r="AC988">
        <v>0</v>
      </c>
      <c r="AD988">
        <v>1</v>
      </c>
      <c r="AE988">
        <v>0</v>
      </c>
      <c r="AF988" t="s">
        <v>3</v>
      </c>
      <c r="AG988">
        <v>1.5E-3</v>
      </c>
      <c r="AH988">
        <v>2</v>
      </c>
      <c r="AI988">
        <v>33621609</v>
      </c>
      <c r="AJ988">
        <v>1009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>
      <c r="A989">
        <f>ROW(Source!A1242)</f>
        <v>1242</v>
      </c>
      <c r="B989">
        <v>33621620</v>
      </c>
      <c r="C989">
        <v>33621604</v>
      </c>
      <c r="D989">
        <v>29109354</v>
      </c>
      <c r="E989">
        <v>1</v>
      </c>
      <c r="F989">
        <v>1</v>
      </c>
      <c r="G989">
        <v>1</v>
      </c>
      <c r="H989">
        <v>3</v>
      </c>
      <c r="I989" t="s">
        <v>493</v>
      </c>
      <c r="J989" t="s">
        <v>495</v>
      </c>
      <c r="K989" t="s">
        <v>494</v>
      </c>
      <c r="L989">
        <v>1346</v>
      </c>
      <c r="N989">
        <v>1009</v>
      </c>
      <c r="O989" t="s">
        <v>191</v>
      </c>
      <c r="P989" t="s">
        <v>191</v>
      </c>
      <c r="Q989">
        <v>1</v>
      </c>
      <c r="X989">
        <v>10.3</v>
      </c>
      <c r="Y989">
        <v>46.72</v>
      </c>
      <c r="Z989">
        <v>0</v>
      </c>
      <c r="AA989">
        <v>0</v>
      </c>
      <c r="AB989">
        <v>0</v>
      </c>
      <c r="AC989">
        <v>0</v>
      </c>
      <c r="AD989">
        <v>1</v>
      </c>
      <c r="AE989">
        <v>0</v>
      </c>
      <c r="AF989" t="s">
        <v>3</v>
      </c>
      <c r="AG989">
        <v>10.3</v>
      </c>
      <c r="AH989">
        <v>2</v>
      </c>
      <c r="AI989">
        <v>33621610</v>
      </c>
      <c r="AJ989">
        <v>1010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>
      <c r="A990">
        <f>ROW(Source!A1242)</f>
        <v>1242</v>
      </c>
      <c r="B990">
        <v>33621621</v>
      </c>
      <c r="C990">
        <v>33621604</v>
      </c>
      <c r="D990">
        <v>29109414</v>
      </c>
      <c r="E990">
        <v>1</v>
      </c>
      <c r="F990">
        <v>1</v>
      </c>
      <c r="G990">
        <v>1</v>
      </c>
      <c r="H990">
        <v>3</v>
      </c>
      <c r="I990" t="s">
        <v>489</v>
      </c>
      <c r="J990" t="s">
        <v>491</v>
      </c>
      <c r="K990" t="s">
        <v>490</v>
      </c>
      <c r="L990">
        <v>1346</v>
      </c>
      <c r="N990">
        <v>1009</v>
      </c>
      <c r="O990" t="s">
        <v>191</v>
      </c>
      <c r="P990" t="s">
        <v>191</v>
      </c>
      <c r="Q990">
        <v>1</v>
      </c>
      <c r="X990">
        <v>360.5</v>
      </c>
      <c r="Y990">
        <v>1.58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0</v>
      </c>
      <c r="AF990" t="s">
        <v>3</v>
      </c>
      <c r="AG990">
        <v>360.5</v>
      </c>
      <c r="AH990">
        <v>2</v>
      </c>
      <c r="AI990">
        <v>33621611</v>
      </c>
      <c r="AJ990">
        <v>1011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>
      <c r="A991">
        <f>ROW(Source!A1242)</f>
        <v>1242</v>
      </c>
      <c r="B991">
        <v>33621622</v>
      </c>
      <c r="C991">
        <v>33621604</v>
      </c>
      <c r="D991">
        <v>29109782</v>
      </c>
      <c r="E991">
        <v>1</v>
      </c>
      <c r="F991">
        <v>1</v>
      </c>
      <c r="G991">
        <v>1</v>
      </c>
      <c r="H991">
        <v>3</v>
      </c>
      <c r="I991" t="s">
        <v>684</v>
      </c>
      <c r="J991" t="s">
        <v>685</v>
      </c>
      <c r="K991" t="s">
        <v>686</v>
      </c>
      <c r="L991">
        <v>1346</v>
      </c>
      <c r="N991">
        <v>1009</v>
      </c>
      <c r="O991" t="s">
        <v>191</v>
      </c>
      <c r="P991" t="s">
        <v>191</v>
      </c>
      <c r="Q991">
        <v>1</v>
      </c>
      <c r="X991">
        <v>31</v>
      </c>
      <c r="Y991">
        <v>4.3600000000000003</v>
      </c>
      <c r="Z991">
        <v>0</v>
      </c>
      <c r="AA991">
        <v>0</v>
      </c>
      <c r="AB991">
        <v>0</v>
      </c>
      <c r="AC991">
        <v>0</v>
      </c>
      <c r="AD991">
        <v>1</v>
      </c>
      <c r="AE991">
        <v>0</v>
      </c>
      <c r="AF991" t="s">
        <v>3</v>
      </c>
      <c r="AG991">
        <v>31</v>
      </c>
      <c r="AH991">
        <v>2</v>
      </c>
      <c r="AI991">
        <v>33621612</v>
      </c>
      <c r="AJ991">
        <v>1012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>
      <c r="A992">
        <f>ROW(Source!A1242)</f>
        <v>1242</v>
      </c>
      <c r="B992">
        <v>33621623</v>
      </c>
      <c r="C992">
        <v>33621604</v>
      </c>
      <c r="D992">
        <v>29111455</v>
      </c>
      <c r="E992">
        <v>1</v>
      </c>
      <c r="F992">
        <v>1</v>
      </c>
      <c r="G992">
        <v>1</v>
      </c>
      <c r="H992">
        <v>3</v>
      </c>
      <c r="I992" t="s">
        <v>690</v>
      </c>
      <c r="J992" t="s">
        <v>691</v>
      </c>
      <c r="K992" t="s">
        <v>692</v>
      </c>
      <c r="L992">
        <v>1327</v>
      </c>
      <c r="N992">
        <v>1005</v>
      </c>
      <c r="O992" t="s">
        <v>184</v>
      </c>
      <c r="P992" t="s">
        <v>184</v>
      </c>
      <c r="Q992">
        <v>1</v>
      </c>
      <c r="X992">
        <v>103</v>
      </c>
      <c r="Y992">
        <v>15.06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0</v>
      </c>
      <c r="AF992" t="s">
        <v>3</v>
      </c>
      <c r="AG992">
        <v>103</v>
      </c>
      <c r="AH992">
        <v>2</v>
      </c>
      <c r="AI992">
        <v>33621613</v>
      </c>
      <c r="AJ992">
        <v>1013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>
        <f>ROW(Source!A1242)</f>
        <v>1242</v>
      </c>
      <c r="B993">
        <v>33621624</v>
      </c>
      <c r="C993">
        <v>33621604</v>
      </c>
      <c r="D993">
        <v>29110744</v>
      </c>
      <c r="E993">
        <v>1</v>
      </c>
      <c r="F993">
        <v>1</v>
      </c>
      <c r="G993">
        <v>1</v>
      </c>
      <c r="H993">
        <v>3</v>
      </c>
      <c r="I993" t="s">
        <v>812</v>
      </c>
      <c r="J993" t="s">
        <v>813</v>
      </c>
      <c r="K993" t="s">
        <v>814</v>
      </c>
      <c r="L993">
        <v>1308</v>
      </c>
      <c r="N993">
        <v>1003</v>
      </c>
      <c r="O993" t="s">
        <v>155</v>
      </c>
      <c r="P993" t="s">
        <v>155</v>
      </c>
      <c r="Q993">
        <v>100</v>
      </c>
      <c r="X993">
        <v>0.76</v>
      </c>
      <c r="Y993">
        <v>36.299999999999997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0</v>
      </c>
      <c r="AF993" t="s">
        <v>3</v>
      </c>
      <c r="AG993">
        <v>0.76</v>
      </c>
      <c r="AH993">
        <v>2</v>
      </c>
      <c r="AI993">
        <v>33621614</v>
      </c>
      <c r="AJ993">
        <v>1014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>
        <f>ROW(Source!A1243)</f>
        <v>1243</v>
      </c>
      <c r="B994">
        <v>33621635</v>
      </c>
      <c r="C994">
        <v>33621625</v>
      </c>
      <c r="D994">
        <v>18410572</v>
      </c>
      <c r="E994">
        <v>1</v>
      </c>
      <c r="F994">
        <v>1</v>
      </c>
      <c r="G994">
        <v>1</v>
      </c>
      <c r="H994">
        <v>1</v>
      </c>
      <c r="I994" t="s">
        <v>793</v>
      </c>
      <c r="J994" t="s">
        <v>3</v>
      </c>
      <c r="K994" t="s">
        <v>794</v>
      </c>
      <c r="L994">
        <v>1369</v>
      </c>
      <c r="N994">
        <v>1013</v>
      </c>
      <c r="O994" t="s">
        <v>579</v>
      </c>
      <c r="P994" t="s">
        <v>579</v>
      </c>
      <c r="Q994">
        <v>1</v>
      </c>
      <c r="X994">
        <v>43.56</v>
      </c>
      <c r="Y994">
        <v>0</v>
      </c>
      <c r="Z994">
        <v>0</v>
      </c>
      <c r="AA994">
        <v>0</v>
      </c>
      <c r="AB994">
        <v>248.48</v>
      </c>
      <c r="AC994">
        <v>0</v>
      </c>
      <c r="AD994">
        <v>1</v>
      </c>
      <c r="AE994">
        <v>1</v>
      </c>
      <c r="AF994" t="s">
        <v>3</v>
      </c>
      <c r="AG994">
        <v>43.56</v>
      </c>
      <c r="AH994">
        <v>2</v>
      </c>
      <c r="AI994">
        <v>33621626</v>
      </c>
      <c r="AJ994">
        <v>1015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>
        <f>ROW(Source!A1243)</f>
        <v>1243</v>
      </c>
      <c r="B995">
        <v>33621636</v>
      </c>
      <c r="C995">
        <v>33621625</v>
      </c>
      <c r="D995">
        <v>121548</v>
      </c>
      <c r="E995">
        <v>1</v>
      </c>
      <c r="F995">
        <v>1</v>
      </c>
      <c r="G995">
        <v>1</v>
      </c>
      <c r="H995">
        <v>1</v>
      </c>
      <c r="I995" t="s">
        <v>30</v>
      </c>
      <c r="J995" t="s">
        <v>3</v>
      </c>
      <c r="K995" t="s">
        <v>580</v>
      </c>
      <c r="L995">
        <v>608254</v>
      </c>
      <c r="N995">
        <v>1013</v>
      </c>
      <c r="O995" t="s">
        <v>581</v>
      </c>
      <c r="P995" t="s">
        <v>581</v>
      </c>
      <c r="Q995">
        <v>1</v>
      </c>
      <c r="X995">
        <v>0.02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2</v>
      </c>
      <c r="AF995" t="s">
        <v>3</v>
      </c>
      <c r="AG995">
        <v>0.02</v>
      </c>
      <c r="AH995">
        <v>2</v>
      </c>
      <c r="AI995">
        <v>33621627</v>
      </c>
      <c r="AJ995">
        <v>1016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>
        <f>ROW(Source!A1243)</f>
        <v>1243</v>
      </c>
      <c r="B996">
        <v>33621637</v>
      </c>
      <c r="C996">
        <v>33621625</v>
      </c>
      <c r="D996">
        <v>29172554</v>
      </c>
      <c r="E996">
        <v>1</v>
      </c>
      <c r="F996">
        <v>1</v>
      </c>
      <c r="G996">
        <v>1</v>
      </c>
      <c r="H996">
        <v>2</v>
      </c>
      <c r="I996" t="s">
        <v>752</v>
      </c>
      <c r="J996" t="s">
        <v>798</v>
      </c>
      <c r="K996" t="s">
        <v>754</v>
      </c>
      <c r="L996">
        <v>1368</v>
      </c>
      <c r="N996">
        <v>1011</v>
      </c>
      <c r="O996" t="s">
        <v>585</v>
      </c>
      <c r="P996" t="s">
        <v>585</v>
      </c>
      <c r="Q996">
        <v>1</v>
      </c>
      <c r="X996">
        <v>0.02</v>
      </c>
      <c r="Y996">
        <v>0</v>
      </c>
      <c r="Z996">
        <v>27.66</v>
      </c>
      <c r="AA996">
        <v>11.6</v>
      </c>
      <c r="AB996">
        <v>0</v>
      </c>
      <c r="AC996">
        <v>0</v>
      </c>
      <c r="AD996">
        <v>1</v>
      </c>
      <c r="AE996">
        <v>0</v>
      </c>
      <c r="AF996" t="s">
        <v>3</v>
      </c>
      <c r="AG996">
        <v>0.02</v>
      </c>
      <c r="AH996">
        <v>2</v>
      </c>
      <c r="AI996">
        <v>33621628</v>
      </c>
      <c r="AJ996">
        <v>1017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>
      <c r="A997">
        <f>ROW(Source!A1243)</f>
        <v>1243</v>
      </c>
      <c r="B997">
        <v>33621638</v>
      </c>
      <c r="C997">
        <v>33621625</v>
      </c>
      <c r="D997">
        <v>29174913</v>
      </c>
      <c r="E997">
        <v>1</v>
      </c>
      <c r="F997">
        <v>1</v>
      </c>
      <c r="G997">
        <v>1</v>
      </c>
      <c r="H997">
        <v>2</v>
      </c>
      <c r="I997" t="s">
        <v>606</v>
      </c>
      <c r="J997" t="s">
        <v>607</v>
      </c>
      <c r="K997" t="s">
        <v>608</v>
      </c>
      <c r="L997">
        <v>1368</v>
      </c>
      <c r="N997">
        <v>1011</v>
      </c>
      <c r="O997" t="s">
        <v>585</v>
      </c>
      <c r="P997" t="s">
        <v>585</v>
      </c>
      <c r="Q997">
        <v>1</v>
      </c>
      <c r="X997">
        <v>0.15</v>
      </c>
      <c r="Y997">
        <v>0</v>
      </c>
      <c r="Z997">
        <v>87.17</v>
      </c>
      <c r="AA997">
        <v>11.6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0.15</v>
      </c>
      <c r="AH997">
        <v>2</v>
      </c>
      <c r="AI997">
        <v>33621629</v>
      </c>
      <c r="AJ997">
        <v>1018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>
        <f>ROW(Source!A1243)</f>
        <v>1243</v>
      </c>
      <c r="B998">
        <v>33621639</v>
      </c>
      <c r="C998">
        <v>33621625</v>
      </c>
      <c r="D998">
        <v>29107779</v>
      </c>
      <c r="E998">
        <v>1</v>
      </c>
      <c r="F998">
        <v>1</v>
      </c>
      <c r="G998">
        <v>1</v>
      </c>
      <c r="H998">
        <v>3</v>
      </c>
      <c r="I998" t="s">
        <v>746</v>
      </c>
      <c r="J998" t="s">
        <v>747</v>
      </c>
      <c r="K998" t="s">
        <v>748</v>
      </c>
      <c r="L998">
        <v>1327</v>
      </c>
      <c r="N998">
        <v>1005</v>
      </c>
      <c r="O998" t="s">
        <v>184</v>
      </c>
      <c r="P998" t="s">
        <v>184</v>
      </c>
      <c r="Q998">
        <v>1</v>
      </c>
      <c r="X998">
        <v>0.84</v>
      </c>
      <c r="Y998">
        <v>72.31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0</v>
      </c>
      <c r="AF998" t="s">
        <v>3</v>
      </c>
      <c r="AG998">
        <v>0.84</v>
      </c>
      <c r="AH998">
        <v>2</v>
      </c>
      <c r="AI998">
        <v>33621630</v>
      </c>
      <c r="AJ998">
        <v>1019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>
      <c r="A999">
        <f>ROW(Source!A1243)</f>
        <v>1243</v>
      </c>
      <c r="B999">
        <v>33621640</v>
      </c>
      <c r="C999">
        <v>33621625</v>
      </c>
      <c r="D999">
        <v>29107800</v>
      </c>
      <c r="E999">
        <v>1</v>
      </c>
      <c r="F999">
        <v>1</v>
      </c>
      <c r="G999">
        <v>1</v>
      </c>
      <c r="H999">
        <v>3</v>
      </c>
      <c r="I999" t="s">
        <v>620</v>
      </c>
      <c r="J999" t="s">
        <v>621</v>
      </c>
      <c r="K999" t="s">
        <v>622</v>
      </c>
      <c r="L999">
        <v>1346</v>
      </c>
      <c r="N999">
        <v>1009</v>
      </c>
      <c r="O999" t="s">
        <v>191</v>
      </c>
      <c r="P999" t="s">
        <v>191</v>
      </c>
      <c r="Q999">
        <v>1</v>
      </c>
      <c r="X999">
        <v>0.31</v>
      </c>
      <c r="Y999">
        <v>1.81</v>
      </c>
      <c r="Z999">
        <v>0</v>
      </c>
      <c r="AA999">
        <v>0</v>
      </c>
      <c r="AB999">
        <v>0</v>
      </c>
      <c r="AC999">
        <v>0</v>
      </c>
      <c r="AD999">
        <v>1</v>
      </c>
      <c r="AE999">
        <v>0</v>
      </c>
      <c r="AF999" t="s">
        <v>3</v>
      </c>
      <c r="AG999">
        <v>0.31</v>
      </c>
      <c r="AH999">
        <v>2</v>
      </c>
      <c r="AI999">
        <v>33621631</v>
      </c>
      <c r="AJ999">
        <v>1020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>
        <f>ROW(Source!A1243)</f>
        <v>1243</v>
      </c>
      <c r="B1000">
        <v>33621641</v>
      </c>
      <c r="C1000">
        <v>33621625</v>
      </c>
      <c r="D1000">
        <v>29110233</v>
      </c>
      <c r="E1000">
        <v>1</v>
      </c>
      <c r="F1000">
        <v>1</v>
      </c>
      <c r="G1000">
        <v>1</v>
      </c>
      <c r="H1000">
        <v>3</v>
      </c>
      <c r="I1000" t="s">
        <v>757</v>
      </c>
      <c r="J1000" t="s">
        <v>799</v>
      </c>
      <c r="K1000" t="s">
        <v>759</v>
      </c>
      <c r="L1000">
        <v>1348</v>
      </c>
      <c r="N1000">
        <v>1009</v>
      </c>
      <c r="O1000" t="s">
        <v>28</v>
      </c>
      <c r="P1000" t="s">
        <v>28</v>
      </c>
      <c r="Q1000">
        <v>1000</v>
      </c>
      <c r="X1000">
        <v>0.03</v>
      </c>
      <c r="Y1000">
        <v>4615.9399999999996</v>
      </c>
      <c r="Z1000">
        <v>0</v>
      </c>
      <c r="AA1000">
        <v>0</v>
      </c>
      <c r="AB1000">
        <v>0</v>
      </c>
      <c r="AC1000">
        <v>0</v>
      </c>
      <c r="AD1000">
        <v>1</v>
      </c>
      <c r="AE1000">
        <v>0</v>
      </c>
      <c r="AF1000" t="s">
        <v>3</v>
      </c>
      <c r="AG1000">
        <v>0.03</v>
      </c>
      <c r="AH1000">
        <v>2</v>
      </c>
      <c r="AI1000">
        <v>33621632</v>
      </c>
      <c r="AJ1000">
        <v>1021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>
      <c r="A1001">
        <f>ROW(Source!A1243)</f>
        <v>1243</v>
      </c>
      <c r="B1001">
        <v>33621642</v>
      </c>
      <c r="C1001">
        <v>33621625</v>
      </c>
      <c r="D1001">
        <v>29109784</v>
      </c>
      <c r="E1001">
        <v>1</v>
      </c>
      <c r="F1001">
        <v>1</v>
      </c>
      <c r="G1001">
        <v>1</v>
      </c>
      <c r="H1001">
        <v>3</v>
      </c>
      <c r="I1001" t="s">
        <v>760</v>
      </c>
      <c r="J1001" t="s">
        <v>800</v>
      </c>
      <c r="K1001" t="s">
        <v>762</v>
      </c>
      <c r="L1001">
        <v>1348</v>
      </c>
      <c r="N1001">
        <v>1009</v>
      </c>
      <c r="O1001" t="s">
        <v>28</v>
      </c>
      <c r="P1001" t="s">
        <v>28</v>
      </c>
      <c r="Q1001">
        <v>1000</v>
      </c>
      <c r="X1001">
        <v>5.0999999999999997E-2</v>
      </c>
      <c r="Y1001">
        <v>11927.49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0</v>
      </c>
      <c r="AF1001" t="s">
        <v>3</v>
      </c>
      <c r="AG1001">
        <v>5.0999999999999997E-2</v>
      </c>
      <c r="AH1001">
        <v>2</v>
      </c>
      <c r="AI1001">
        <v>33621633</v>
      </c>
      <c r="AJ1001">
        <v>1022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>
        <f>ROW(Source!A1243)</f>
        <v>1243</v>
      </c>
      <c r="B1002">
        <v>33621643</v>
      </c>
      <c r="C1002">
        <v>33621625</v>
      </c>
      <c r="D1002">
        <v>29109298</v>
      </c>
      <c r="E1002">
        <v>1</v>
      </c>
      <c r="F1002">
        <v>1</v>
      </c>
      <c r="G1002">
        <v>1</v>
      </c>
      <c r="H1002">
        <v>3</v>
      </c>
      <c r="I1002" t="s">
        <v>500</v>
      </c>
      <c r="J1002" t="s">
        <v>502</v>
      </c>
      <c r="K1002" t="s">
        <v>501</v>
      </c>
      <c r="L1002">
        <v>1346</v>
      </c>
      <c r="N1002">
        <v>1009</v>
      </c>
      <c r="O1002" t="s">
        <v>191</v>
      </c>
      <c r="P1002" t="s">
        <v>191</v>
      </c>
      <c r="Q1002">
        <v>1</v>
      </c>
      <c r="X1002">
        <v>20</v>
      </c>
      <c r="Y1002">
        <v>15.26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0</v>
      </c>
      <c r="AF1002" t="s">
        <v>3</v>
      </c>
      <c r="AG1002">
        <v>20</v>
      </c>
      <c r="AH1002">
        <v>2</v>
      </c>
      <c r="AI1002">
        <v>33621634</v>
      </c>
      <c r="AJ1002">
        <v>1023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>
      <c r="A1003">
        <f>ROW(Source!A1244)</f>
        <v>1244</v>
      </c>
      <c r="B1003">
        <v>33639920</v>
      </c>
      <c r="C1003">
        <v>33639913</v>
      </c>
      <c r="D1003">
        <v>18407546</v>
      </c>
      <c r="E1003">
        <v>1</v>
      </c>
      <c r="F1003">
        <v>1</v>
      </c>
      <c r="G1003">
        <v>1</v>
      </c>
      <c r="H1003">
        <v>1</v>
      </c>
      <c r="I1003" t="s">
        <v>764</v>
      </c>
      <c r="J1003" t="s">
        <v>3</v>
      </c>
      <c r="K1003" t="s">
        <v>765</v>
      </c>
      <c r="L1003">
        <v>1369</v>
      </c>
      <c r="N1003">
        <v>1013</v>
      </c>
      <c r="O1003" t="s">
        <v>579</v>
      </c>
      <c r="P1003" t="s">
        <v>579</v>
      </c>
      <c r="Q1003">
        <v>1</v>
      </c>
      <c r="X1003">
        <v>102.46</v>
      </c>
      <c r="Y1003">
        <v>0</v>
      </c>
      <c r="Z1003">
        <v>0</v>
      </c>
      <c r="AA1003">
        <v>0</v>
      </c>
      <c r="AB1003">
        <v>267.25</v>
      </c>
      <c r="AC1003">
        <v>0</v>
      </c>
      <c r="AD1003">
        <v>1</v>
      </c>
      <c r="AE1003">
        <v>1</v>
      </c>
      <c r="AF1003" t="s">
        <v>3</v>
      </c>
      <c r="AG1003">
        <v>102.46</v>
      </c>
      <c r="AH1003">
        <v>2</v>
      </c>
      <c r="AI1003">
        <v>33639914</v>
      </c>
      <c r="AJ1003">
        <v>1024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>
      <c r="A1004">
        <f>ROW(Source!A1244)</f>
        <v>1244</v>
      </c>
      <c r="B1004">
        <v>33639921</v>
      </c>
      <c r="C1004">
        <v>33639913</v>
      </c>
      <c r="D1004">
        <v>121548</v>
      </c>
      <c r="E1004">
        <v>1</v>
      </c>
      <c r="F1004">
        <v>1</v>
      </c>
      <c r="G1004">
        <v>1</v>
      </c>
      <c r="H1004">
        <v>1</v>
      </c>
      <c r="I1004" t="s">
        <v>30</v>
      </c>
      <c r="J1004" t="s">
        <v>3</v>
      </c>
      <c r="K1004" t="s">
        <v>580</v>
      </c>
      <c r="L1004">
        <v>608254</v>
      </c>
      <c r="N1004">
        <v>1013</v>
      </c>
      <c r="O1004" t="s">
        <v>581</v>
      </c>
      <c r="P1004" t="s">
        <v>581</v>
      </c>
      <c r="Q1004">
        <v>1</v>
      </c>
      <c r="X1004">
        <v>0.76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1</v>
      </c>
      <c r="AE1004">
        <v>2</v>
      </c>
      <c r="AF1004" t="s">
        <v>3</v>
      </c>
      <c r="AG1004">
        <v>0.76</v>
      </c>
      <c r="AH1004">
        <v>2</v>
      </c>
      <c r="AI1004">
        <v>33639915</v>
      </c>
      <c r="AJ1004">
        <v>1025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>
        <f>ROW(Source!A1244)</f>
        <v>1244</v>
      </c>
      <c r="B1005">
        <v>33639922</v>
      </c>
      <c r="C1005">
        <v>33639913</v>
      </c>
      <c r="D1005">
        <v>29172556</v>
      </c>
      <c r="E1005">
        <v>1</v>
      </c>
      <c r="F1005">
        <v>1</v>
      </c>
      <c r="G1005">
        <v>1</v>
      </c>
      <c r="H1005">
        <v>2</v>
      </c>
      <c r="I1005" t="s">
        <v>582</v>
      </c>
      <c r="J1005" t="s">
        <v>583</v>
      </c>
      <c r="K1005" t="s">
        <v>584</v>
      </c>
      <c r="L1005">
        <v>1368</v>
      </c>
      <c r="N1005">
        <v>1011</v>
      </c>
      <c r="O1005" t="s">
        <v>585</v>
      </c>
      <c r="P1005" t="s">
        <v>585</v>
      </c>
      <c r="Q1005">
        <v>1</v>
      </c>
      <c r="X1005">
        <v>0.76</v>
      </c>
      <c r="Y1005">
        <v>0</v>
      </c>
      <c r="Z1005">
        <v>31.26</v>
      </c>
      <c r="AA1005">
        <v>13.5</v>
      </c>
      <c r="AB1005">
        <v>0</v>
      </c>
      <c r="AC1005">
        <v>0</v>
      </c>
      <c r="AD1005">
        <v>1</v>
      </c>
      <c r="AE1005">
        <v>0</v>
      </c>
      <c r="AF1005" t="s">
        <v>3</v>
      </c>
      <c r="AG1005">
        <v>0.76</v>
      </c>
      <c r="AH1005">
        <v>2</v>
      </c>
      <c r="AI1005">
        <v>33639916</v>
      </c>
      <c r="AJ1005">
        <v>1026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>
        <f>ROW(Source!A1244)</f>
        <v>1244</v>
      </c>
      <c r="B1006">
        <v>33639923</v>
      </c>
      <c r="C1006">
        <v>33639913</v>
      </c>
      <c r="D1006">
        <v>29174500</v>
      </c>
      <c r="E1006">
        <v>1</v>
      </c>
      <c r="F1006">
        <v>1</v>
      </c>
      <c r="G1006">
        <v>1</v>
      </c>
      <c r="H1006">
        <v>2</v>
      </c>
      <c r="I1006" t="s">
        <v>766</v>
      </c>
      <c r="J1006" t="s">
        <v>767</v>
      </c>
      <c r="K1006" t="s">
        <v>768</v>
      </c>
      <c r="L1006">
        <v>1368</v>
      </c>
      <c r="N1006">
        <v>1011</v>
      </c>
      <c r="O1006" t="s">
        <v>585</v>
      </c>
      <c r="P1006" t="s">
        <v>585</v>
      </c>
      <c r="Q1006">
        <v>1</v>
      </c>
      <c r="X1006">
        <v>5.35</v>
      </c>
      <c r="Y1006">
        <v>0</v>
      </c>
      <c r="Z1006">
        <v>1.95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 t="s">
        <v>3</v>
      </c>
      <c r="AG1006">
        <v>5.35</v>
      </c>
      <c r="AH1006">
        <v>2</v>
      </c>
      <c r="AI1006">
        <v>33639917</v>
      </c>
      <c r="AJ1006">
        <v>1027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>
        <f>ROW(Source!A1244)</f>
        <v>1244</v>
      </c>
      <c r="B1007">
        <v>33639924</v>
      </c>
      <c r="C1007">
        <v>33639913</v>
      </c>
      <c r="D1007">
        <v>29174913</v>
      </c>
      <c r="E1007">
        <v>1</v>
      </c>
      <c r="F1007">
        <v>1</v>
      </c>
      <c r="G1007">
        <v>1</v>
      </c>
      <c r="H1007">
        <v>2</v>
      </c>
      <c r="I1007" t="s">
        <v>606</v>
      </c>
      <c r="J1007" t="s">
        <v>607</v>
      </c>
      <c r="K1007" t="s">
        <v>608</v>
      </c>
      <c r="L1007">
        <v>1368</v>
      </c>
      <c r="N1007">
        <v>1011</v>
      </c>
      <c r="O1007" t="s">
        <v>585</v>
      </c>
      <c r="P1007" t="s">
        <v>585</v>
      </c>
      <c r="Q1007">
        <v>1</v>
      </c>
      <c r="X1007">
        <v>4.58</v>
      </c>
      <c r="Y1007">
        <v>0</v>
      </c>
      <c r="Z1007">
        <v>87.17</v>
      </c>
      <c r="AA1007">
        <v>11.6</v>
      </c>
      <c r="AB1007">
        <v>0</v>
      </c>
      <c r="AC1007">
        <v>0</v>
      </c>
      <c r="AD1007">
        <v>1</v>
      </c>
      <c r="AE1007">
        <v>0</v>
      </c>
      <c r="AF1007" t="s">
        <v>3</v>
      </c>
      <c r="AG1007">
        <v>4.58</v>
      </c>
      <c r="AH1007">
        <v>2</v>
      </c>
      <c r="AI1007">
        <v>33639918</v>
      </c>
      <c r="AJ1007">
        <v>1028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>
        <f>ROW(Source!A1244)</f>
        <v>1244</v>
      </c>
      <c r="B1008">
        <v>33639925</v>
      </c>
      <c r="C1008">
        <v>33639913</v>
      </c>
      <c r="D1008">
        <v>29109671</v>
      </c>
      <c r="E1008">
        <v>1</v>
      </c>
      <c r="F1008">
        <v>1</v>
      </c>
      <c r="G1008">
        <v>1</v>
      </c>
      <c r="H1008">
        <v>3</v>
      </c>
      <c r="I1008" t="s">
        <v>436</v>
      </c>
      <c r="J1008" t="s">
        <v>438</v>
      </c>
      <c r="K1008" t="s">
        <v>437</v>
      </c>
      <c r="L1008">
        <v>1327</v>
      </c>
      <c r="N1008">
        <v>1005</v>
      </c>
      <c r="O1008" t="s">
        <v>184</v>
      </c>
      <c r="P1008" t="s">
        <v>184</v>
      </c>
      <c r="Q1008">
        <v>1</v>
      </c>
      <c r="X1008">
        <v>103</v>
      </c>
      <c r="Y1008">
        <v>51.95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3</v>
      </c>
      <c r="AG1008">
        <v>103</v>
      </c>
      <c r="AH1008">
        <v>2</v>
      </c>
      <c r="AI1008">
        <v>33639919</v>
      </c>
      <c r="AJ1008">
        <v>1029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>
      <c r="A1009">
        <f>ROW(Source!A1280)</f>
        <v>1280</v>
      </c>
      <c r="B1009">
        <v>33622555</v>
      </c>
      <c r="C1009">
        <v>33622554</v>
      </c>
      <c r="D1009">
        <v>18407150</v>
      </c>
      <c r="E1009">
        <v>1</v>
      </c>
      <c r="F1009">
        <v>1</v>
      </c>
      <c r="G1009">
        <v>1</v>
      </c>
      <c r="H1009">
        <v>1</v>
      </c>
      <c r="I1009" t="s">
        <v>595</v>
      </c>
      <c r="J1009" t="s">
        <v>3</v>
      </c>
      <c r="K1009" t="s">
        <v>596</v>
      </c>
      <c r="L1009">
        <v>1369</v>
      </c>
      <c r="N1009">
        <v>1013</v>
      </c>
      <c r="O1009" t="s">
        <v>579</v>
      </c>
      <c r="P1009" t="s">
        <v>579</v>
      </c>
      <c r="Q1009">
        <v>1</v>
      </c>
      <c r="X1009">
        <v>37.67</v>
      </c>
      <c r="Y1009">
        <v>0</v>
      </c>
      <c r="Z1009">
        <v>0</v>
      </c>
      <c r="AA1009">
        <v>0</v>
      </c>
      <c r="AB1009">
        <v>242.51</v>
      </c>
      <c r="AC1009">
        <v>0</v>
      </c>
      <c r="AD1009">
        <v>1</v>
      </c>
      <c r="AE1009">
        <v>1</v>
      </c>
      <c r="AF1009" t="s">
        <v>3</v>
      </c>
      <c r="AG1009">
        <v>37.67</v>
      </c>
      <c r="AH1009">
        <v>2</v>
      </c>
      <c r="AI1009">
        <v>33622555</v>
      </c>
      <c r="AJ1009">
        <v>1030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>
      <c r="A1010">
        <f>ROW(Source!A1280)</f>
        <v>1280</v>
      </c>
      <c r="B1010">
        <v>33622556</v>
      </c>
      <c r="C1010">
        <v>33622554</v>
      </c>
      <c r="D1010">
        <v>121548</v>
      </c>
      <c r="E1010">
        <v>1</v>
      </c>
      <c r="F1010">
        <v>1</v>
      </c>
      <c r="G1010">
        <v>1</v>
      </c>
      <c r="H1010">
        <v>1</v>
      </c>
      <c r="I1010" t="s">
        <v>30</v>
      </c>
      <c r="J1010" t="s">
        <v>3</v>
      </c>
      <c r="K1010" t="s">
        <v>580</v>
      </c>
      <c r="L1010">
        <v>608254</v>
      </c>
      <c r="N1010">
        <v>1013</v>
      </c>
      <c r="O1010" t="s">
        <v>581</v>
      </c>
      <c r="P1010" t="s">
        <v>581</v>
      </c>
      <c r="Q1010">
        <v>1</v>
      </c>
      <c r="X1010">
        <v>0.13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2</v>
      </c>
      <c r="AF1010" t="s">
        <v>3</v>
      </c>
      <c r="AG1010">
        <v>0.13</v>
      </c>
      <c r="AH1010">
        <v>2</v>
      </c>
      <c r="AI1010">
        <v>33622556</v>
      </c>
      <c r="AJ1010">
        <v>1031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>
      <c r="A1011">
        <f>ROW(Source!A1280)</f>
        <v>1280</v>
      </c>
      <c r="B1011">
        <v>33622557</v>
      </c>
      <c r="C1011">
        <v>33622554</v>
      </c>
      <c r="D1011">
        <v>29172554</v>
      </c>
      <c r="E1011">
        <v>1</v>
      </c>
      <c r="F1011">
        <v>1</v>
      </c>
      <c r="G1011">
        <v>1</v>
      </c>
      <c r="H1011">
        <v>2</v>
      </c>
      <c r="I1011" t="s">
        <v>752</v>
      </c>
      <c r="J1011" t="s">
        <v>798</v>
      </c>
      <c r="K1011" t="s">
        <v>754</v>
      </c>
      <c r="L1011">
        <v>1368</v>
      </c>
      <c r="N1011">
        <v>1011</v>
      </c>
      <c r="O1011" t="s">
        <v>585</v>
      </c>
      <c r="P1011" t="s">
        <v>585</v>
      </c>
      <c r="Q1011">
        <v>1</v>
      </c>
      <c r="X1011">
        <v>0.13</v>
      </c>
      <c r="Y1011">
        <v>0</v>
      </c>
      <c r="Z1011">
        <v>27.66</v>
      </c>
      <c r="AA1011">
        <v>11.6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0.13</v>
      </c>
      <c r="AH1011">
        <v>2</v>
      </c>
      <c r="AI1011">
        <v>33622557</v>
      </c>
      <c r="AJ1011">
        <v>1032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>
      <c r="A1012">
        <f>ROW(Source!A1280)</f>
        <v>1280</v>
      </c>
      <c r="B1012">
        <v>33622558</v>
      </c>
      <c r="C1012">
        <v>33622554</v>
      </c>
      <c r="D1012">
        <v>29174500</v>
      </c>
      <c r="E1012">
        <v>1</v>
      </c>
      <c r="F1012">
        <v>1</v>
      </c>
      <c r="G1012">
        <v>1</v>
      </c>
      <c r="H1012">
        <v>2</v>
      </c>
      <c r="I1012" t="s">
        <v>766</v>
      </c>
      <c r="J1012" t="s">
        <v>767</v>
      </c>
      <c r="K1012" t="s">
        <v>768</v>
      </c>
      <c r="L1012">
        <v>1368</v>
      </c>
      <c r="N1012">
        <v>1011</v>
      </c>
      <c r="O1012" t="s">
        <v>585</v>
      </c>
      <c r="P1012" t="s">
        <v>585</v>
      </c>
      <c r="Q1012">
        <v>1</v>
      </c>
      <c r="X1012">
        <v>3.13</v>
      </c>
      <c r="Y1012">
        <v>0</v>
      </c>
      <c r="Z1012">
        <v>1.95</v>
      </c>
      <c r="AA1012">
        <v>0</v>
      </c>
      <c r="AB1012">
        <v>0</v>
      </c>
      <c r="AC1012">
        <v>0</v>
      </c>
      <c r="AD1012">
        <v>1</v>
      </c>
      <c r="AE1012">
        <v>0</v>
      </c>
      <c r="AF1012" t="s">
        <v>3</v>
      </c>
      <c r="AG1012">
        <v>3.13</v>
      </c>
      <c r="AH1012">
        <v>2</v>
      </c>
      <c r="AI1012">
        <v>33622558</v>
      </c>
      <c r="AJ1012">
        <v>1033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>
        <f>ROW(Source!A1280)</f>
        <v>1280</v>
      </c>
      <c r="B1013">
        <v>33622559</v>
      </c>
      <c r="C1013">
        <v>33622554</v>
      </c>
      <c r="D1013">
        <v>29174567</v>
      </c>
      <c r="E1013">
        <v>1</v>
      </c>
      <c r="F1013">
        <v>1</v>
      </c>
      <c r="G1013">
        <v>1</v>
      </c>
      <c r="H1013">
        <v>2</v>
      </c>
      <c r="I1013" t="s">
        <v>655</v>
      </c>
      <c r="J1013" t="s">
        <v>815</v>
      </c>
      <c r="K1013" t="s">
        <v>657</v>
      </c>
      <c r="L1013">
        <v>1368</v>
      </c>
      <c r="N1013">
        <v>1011</v>
      </c>
      <c r="O1013" t="s">
        <v>585</v>
      </c>
      <c r="P1013" t="s">
        <v>585</v>
      </c>
      <c r="Q1013">
        <v>1</v>
      </c>
      <c r="X1013">
        <v>2.8</v>
      </c>
      <c r="Y1013">
        <v>0</v>
      </c>
      <c r="Z1013">
        <v>2.7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3</v>
      </c>
      <c r="AG1013">
        <v>2.8</v>
      </c>
      <c r="AH1013">
        <v>2</v>
      </c>
      <c r="AI1013">
        <v>33622559</v>
      </c>
      <c r="AJ1013">
        <v>1034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>
      <c r="A1014">
        <f>ROW(Source!A1280)</f>
        <v>1280</v>
      </c>
      <c r="B1014">
        <v>33622560</v>
      </c>
      <c r="C1014">
        <v>33622554</v>
      </c>
      <c r="D1014">
        <v>29174913</v>
      </c>
      <c r="E1014">
        <v>1</v>
      </c>
      <c r="F1014">
        <v>1</v>
      </c>
      <c r="G1014">
        <v>1</v>
      </c>
      <c r="H1014">
        <v>2</v>
      </c>
      <c r="I1014" t="s">
        <v>606</v>
      </c>
      <c r="J1014" t="s">
        <v>607</v>
      </c>
      <c r="K1014" t="s">
        <v>608</v>
      </c>
      <c r="L1014">
        <v>1368</v>
      </c>
      <c r="N1014">
        <v>1011</v>
      </c>
      <c r="O1014" t="s">
        <v>585</v>
      </c>
      <c r="P1014" t="s">
        <v>585</v>
      </c>
      <c r="Q1014">
        <v>1</v>
      </c>
      <c r="X1014">
        <v>0.04</v>
      </c>
      <c r="Y1014">
        <v>0</v>
      </c>
      <c r="Z1014">
        <v>87.17</v>
      </c>
      <c r="AA1014">
        <v>11.6</v>
      </c>
      <c r="AB1014">
        <v>0</v>
      </c>
      <c r="AC1014">
        <v>0</v>
      </c>
      <c r="AD1014">
        <v>1</v>
      </c>
      <c r="AE1014">
        <v>0</v>
      </c>
      <c r="AF1014" t="s">
        <v>3</v>
      </c>
      <c r="AG1014">
        <v>0.04</v>
      </c>
      <c r="AH1014">
        <v>2</v>
      </c>
      <c r="AI1014">
        <v>33622560</v>
      </c>
      <c r="AJ1014">
        <v>1035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>
        <f>ROW(Source!A1280)</f>
        <v>1280</v>
      </c>
      <c r="B1015">
        <v>33622561</v>
      </c>
      <c r="C1015">
        <v>33622554</v>
      </c>
      <c r="D1015">
        <v>29109298</v>
      </c>
      <c r="E1015">
        <v>1</v>
      </c>
      <c r="F1015">
        <v>1</v>
      </c>
      <c r="G1015">
        <v>1</v>
      </c>
      <c r="H1015">
        <v>3</v>
      </c>
      <c r="I1015" t="s">
        <v>500</v>
      </c>
      <c r="J1015" t="s">
        <v>502</v>
      </c>
      <c r="K1015" t="s">
        <v>501</v>
      </c>
      <c r="L1015">
        <v>1346</v>
      </c>
      <c r="N1015">
        <v>1009</v>
      </c>
      <c r="O1015" t="s">
        <v>191</v>
      </c>
      <c r="P1015" t="s">
        <v>191</v>
      </c>
      <c r="Q1015">
        <v>1</v>
      </c>
      <c r="X1015">
        <v>30</v>
      </c>
      <c r="Y1015">
        <v>15.26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0</v>
      </c>
      <c r="AF1015" t="s">
        <v>3</v>
      </c>
      <c r="AG1015">
        <v>30</v>
      </c>
      <c r="AH1015">
        <v>2</v>
      </c>
      <c r="AI1015">
        <v>33622561</v>
      </c>
      <c r="AJ1015">
        <v>1036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>
      <c r="A1016">
        <f>ROW(Source!A1280)</f>
        <v>1280</v>
      </c>
      <c r="B1016">
        <v>33622562</v>
      </c>
      <c r="C1016">
        <v>33622554</v>
      </c>
      <c r="D1016">
        <v>29145316</v>
      </c>
      <c r="E1016">
        <v>1</v>
      </c>
      <c r="F1016">
        <v>1</v>
      </c>
      <c r="G1016">
        <v>1</v>
      </c>
      <c r="H1016">
        <v>3</v>
      </c>
      <c r="I1016" t="s">
        <v>387</v>
      </c>
      <c r="J1016" t="s">
        <v>389</v>
      </c>
      <c r="K1016" t="s">
        <v>388</v>
      </c>
      <c r="L1016">
        <v>1348</v>
      </c>
      <c r="N1016">
        <v>1009</v>
      </c>
      <c r="O1016" t="s">
        <v>28</v>
      </c>
      <c r="P1016" t="s">
        <v>28</v>
      </c>
      <c r="Q1016">
        <v>1000</v>
      </c>
      <c r="X1016">
        <v>0.9</v>
      </c>
      <c r="Y1016">
        <v>11416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 t="s">
        <v>3</v>
      </c>
      <c r="AG1016">
        <v>0.9</v>
      </c>
      <c r="AH1016">
        <v>2</v>
      </c>
      <c r="AI1016">
        <v>33622562</v>
      </c>
      <c r="AJ1016">
        <v>1037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>
      <c r="A1017">
        <f>ROW(Source!A1280)</f>
        <v>1280</v>
      </c>
      <c r="B1017">
        <v>33622563</v>
      </c>
      <c r="C1017">
        <v>33622554</v>
      </c>
      <c r="D1017">
        <v>29150040</v>
      </c>
      <c r="E1017">
        <v>1</v>
      </c>
      <c r="F1017">
        <v>1</v>
      </c>
      <c r="G1017">
        <v>1</v>
      </c>
      <c r="H1017">
        <v>3</v>
      </c>
      <c r="I1017" t="s">
        <v>592</v>
      </c>
      <c r="J1017" t="s">
        <v>593</v>
      </c>
      <c r="K1017" t="s">
        <v>594</v>
      </c>
      <c r="L1017">
        <v>1339</v>
      </c>
      <c r="N1017">
        <v>1007</v>
      </c>
      <c r="O1017" t="s">
        <v>591</v>
      </c>
      <c r="P1017" t="s">
        <v>591</v>
      </c>
      <c r="Q1017">
        <v>1</v>
      </c>
      <c r="X1017">
        <v>0.17399999999999999</v>
      </c>
      <c r="Y1017">
        <v>2.44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3</v>
      </c>
      <c r="AG1017">
        <v>0.17399999999999999</v>
      </c>
      <c r="AH1017">
        <v>2</v>
      </c>
      <c r="AI1017">
        <v>33622563</v>
      </c>
      <c r="AJ1017">
        <v>1038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>
      <c r="A1018">
        <f>ROW(Source!A1281)</f>
        <v>1281</v>
      </c>
      <c r="B1018">
        <v>33622565</v>
      </c>
      <c r="C1018">
        <v>33622564</v>
      </c>
      <c r="D1018">
        <v>18411117</v>
      </c>
      <c r="E1018">
        <v>1</v>
      </c>
      <c r="F1018">
        <v>1</v>
      </c>
      <c r="G1018">
        <v>1</v>
      </c>
      <c r="H1018">
        <v>1</v>
      </c>
      <c r="I1018" t="s">
        <v>806</v>
      </c>
      <c r="J1018" t="s">
        <v>3</v>
      </c>
      <c r="K1018" t="s">
        <v>807</v>
      </c>
      <c r="L1018">
        <v>1369</v>
      </c>
      <c r="N1018">
        <v>1013</v>
      </c>
      <c r="O1018" t="s">
        <v>579</v>
      </c>
      <c r="P1018" t="s">
        <v>579</v>
      </c>
      <c r="Q1018">
        <v>1</v>
      </c>
      <c r="X1018">
        <v>79.81</v>
      </c>
      <c r="Y1018">
        <v>0</v>
      </c>
      <c r="Z1018">
        <v>0</v>
      </c>
      <c r="AA1018">
        <v>0</v>
      </c>
      <c r="AB1018">
        <v>273.5</v>
      </c>
      <c r="AC1018">
        <v>0</v>
      </c>
      <c r="AD1018">
        <v>1</v>
      </c>
      <c r="AE1018">
        <v>1</v>
      </c>
      <c r="AF1018" t="s">
        <v>3</v>
      </c>
      <c r="AG1018">
        <v>79.81</v>
      </c>
      <c r="AH1018">
        <v>2</v>
      </c>
      <c r="AI1018">
        <v>33622565</v>
      </c>
      <c r="AJ1018">
        <v>1039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>
      <c r="A1019">
        <f>ROW(Source!A1281)</f>
        <v>1281</v>
      </c>
      <c r="B1019">
        <v>33622566</v>
      </c>
      <c r="C1019">
        <v>33622564</v>
      </c>
      <c r="D1019">
        <v>121548</v>
      </c>
      <c r="E1019">
        <v>1</v>
      </c>
      <c r="F1019">
        <v>1</v>
      </c>
      <c r="G1019">
        <v>1</v>
      </c>
      <c r="H1019">
        <v>1</v>
      </c>
      <c r="I1019" t="s">
        <v>30</v>
      </c>
      <c r="J1019" t="s">
        <v>3</v>
      </c>
      <c r="K1019" t="s">
        <v>580</v>
      </c>
      <c r="L1019">
        <v>608254</v>
      </c>
      <c r="N1019">
        <v>1013</v>
      </c>
      <c r="O1019" t="s">
        <v>581</v>
      </c>
      <c r="P1019" t="s">
        <v>581</v>
      </c>
      <c r="Q1019">
        <v>1</v>
      </c>
      <c r="X1019">
        <v>13.84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2</v>
      </c>
      <c r="AF1019" t="s">
        <v>3</v>
      </c>
      <c r="AG1019">
        <v>13.84</v>
      </c>
      <c r="AH1019">
        <v>2</v>
      </c>
      <c r="AI1019">
        <v>33622566</v>
      </c>
      <c r="AJ1019">
        <v>1040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>
      <c r="A1020">
        <f>ROW(Source!A1281)</f>
        <v>1281</v>
      </c>
      <c r="B1020">
        <v>33622567</v>
      </c>
      <c r="C1020">
        <v>33622564</v>
      </c>
      <c r="D1020">
        <v>29172556</v>
      </c>
      <c r="E1020">
        <v>1</v>
      </c>
      <c r="F1020">
        <v>1</v>
      </c>
      <c r="G1020">
        <v>1</v>
      </c>
      <c r="H1020">
        <v>2</v>
      </c>
      <c r="I1020" t="s">
        <v>582</v>
      </c>
      <c r="J1020" t="s">
        <v>583</v>
      </c>
      <c r="K1020" t="s">
        <v>584</v>
      </c>
      <c r="L1020">
        <v>1368</v>
      </c>
      <c r="N1020">
        <v>1011</v>
      </c>
      <c r="O1020" t="s">
        <v>585</v>
      </c>
      <c r="P1020" t="s">
        <v>585</v>
      </c>
      <c r="Q1020">
        <v>1</v>
      </c>
      <c r="X1020">
        <v>0.92</v>
      </c>
      <c r="Y1020">
        <v>0</v>
      </c>
      <c r="Z1020">
        <v>31.26</v>
      </c>
      <c r="AA1020">
        <v>13.5</v>
      </c>
      <c r="AB1020">
        <v>0</v>
      </c>
      <c r="AC1020">
        <v>0</v>
      </c>
      <c r="AD1020">
        <v>1</v>
      </c>
      <c r="AE1020">
        <v>0</v>
      </c>
      <c r="AF1020" t="s">
        <v>3</v>
      </c>
      <c r="AG1020">
        <v>0.92</v>
      </c>
      <c r="AH1020">
        <v>2</v>
      </c>
      <c r="AI1020">
        <v>33622567</v>
      </c>
      <c r="AJ1020">
        <v>1041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>
        <f>ROW(Source!A1281)</f>
        <v>1281</v>
      </c>
      <c r="B1021">
        <v>33622568</v>
      </c>
      <c r="C1021">
        <v>33622564</v>
      </c>
      <c r="D1021">
        <v>29172710</v>
      </c>
      <c r="E1021">
        <v>1</v>
      </c>
      <c r="F1021">
        <v>1</v>
      </c>
      <c r="G1021">
        <v>1</v>
      </c>
      <c r="H1021">
        <v>2</v>
      </c>
      <c r="I1021" t="s">
        <v>600</v>
      </c>
      <c r="J1021" t="s">
        <v>601</v>
      </c>
      <c r="K1021" t="s">
        <v>602</v>
      </c>
      <c r="L1021">
        <v>1368</v>
      </c>
      <c r="N1021">
        <v>1011</v>
      </c>
      <c r="O1021" t="s">
        <v>585</v>
      </c>
      <c r="P1021" t="s">
        <v>585</v>
      </c>
      <c r="Q1021">
        <v>1</v>
      </c>
      <c r="X1021">
        <v>9.93</v>
      </c>
      <c r="Y1021">
        <v>0</v>
      </c>
      <c r="Z1021">
        <v>46.56</v>
      </c>
      <c r="AA1021">
        <v>10.06</v>
      </c>
      <c r="AB1021">
        <v>0</v>
      </c>
      <c r="AC1021">
        <v>0</v>
      </c>
      <c r="AD1021">
        <v>1</v>
      </c>
      <c r="AE1021">
        <v>0</v>
      </c>
      <c r="AF1021" t="s">
        <v>3</v>
      </c>
      <c r="AG1021">
        <v>9.93</v>
      </c>
      <c r="AH1021">
        <v>2</v>
      </c>
      <c r="AI1021">
        <v>33622568</v>
      </c>
      <c r="AJ1021">
        <v>1042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>
      <c r="A1022">
        <f>ROW(Source!A1281)</f>
        <v>1281</v>
      </c>
      <c r="B1022">
        <v>33622569</v>
      </c>
      <c r="C1022">
        <v>33622564</v>
      </c>
      <c r="D1022">
        <v>29173142</v>
      </c>
      <c r="E1022">
        <v>1</v>
      </c>
      <c r="F1022">
        <v>1</v>
      </c>
      <c r="G1022">
        <v>1</v>
      </c>
      <c r="H1022">
        <v>2</v>
      </c>
      <c r="I1022" t="s">
        <v>816</v>
      </c>
      <c r="J1022" t="s">
        <v>817</v>
      </c>
      <c r="K1022" t="s">
        <v>818</v>
      </c>
      <c r="L1022">
        <v>1368</v>
      </c>
      <c r="N1022">
        <v>1011</v>
      </c>
      <c r="O1022" t="s">
        <v>585</v>
      </c>
      <c r="P1022" t="s">
        <v>585</v>
      </c>
      <c r="Q1022">
        <v>1</v>
      </c>
      <c r="X1022">
        <v>2.99</v>
      </c>
      <c r="Y1022">
        <v>0</v>
      </c>
      <c r="Z1022">
        <v>16.3</v>
      </c>
      <c r="AA1022">
        <v>10.06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2.99</v>
      </c>
      <c r="AH1022">
        <v>2</v>
      </c>
      <c r="AI1022">
        <v>33622569</v>
      </c>
      <c r="AJ1022">
        <v>1043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>
        <f>ROW(Source!A1281)</f>
        <v>1281</v>
      </c>
      <c r="B1023">
        <v>33622570</v>
      </c>
      <c r="C1023">
        <v>33622564</v>
      </c>
      <c r="D1023">
        <v>29174145</v>
      </c>
      <c r="E1023">
        <v>1</v>
      </c>
      <c r="F1023">
        <v>1</v>
      </c>
      <c r="G1023">
        <v>1</v>
      </c>
      <c r="H1023">
        <v>2</v>
      </c>
      <c r="I1023" t="s">
        <v>819</v>
      </c>
      <c r="J1023" t="s">
        <v>820</v>
      </c>
      <c r="K1023" t="s">
        <v>821</v>
      </c>
      <c r="L1023">
        <v>1368</v>
      </c>
      <c r="N1023">
        <v>1011</v>
      </c>
      <c r="O1023" t="s">
        <v>585</v>
      </c>
      <c r="P1023" t="s">
        <v>585</v>
      </c>
      <c r="Q1023">
        <v>1</v>
      </c>
      <c r="X1023">
        <v>9.93</v>
      </c>
      <c r="Y1023">
        <v>0</v>
      </c>
      <c r="Z1023">
        <v>7.54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 t="s">
        <v>3</v>
      </c>
      <c r="AG1023">
        <v>9.93</v>
      </c>
      <c r="AH1023">
        <v>2</v>
      </c>
      <c r="AI1023">
        <v>33622570</v>
      </c>
      <c r="AJ1023">
        <v>1044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>
      <c r="A1024">
        <f>ROW(Source!A1281)</f>
        <v>1281</v>
      </c>
      <c r="B1024">
        <v>33622571</v>
      </c>
      <c r="C1024">
        <v>33622564</v>
      </c>
      <c r="D1024">
        <v>29174913</v>
      </c>
      <c r="E1024">
        <v>1</v>
      </c>
      <c r="F1024">
        <v>1</v>
      </c>
      <c r="G1024">
        <v>1</v>
      </c>
      <c r="H1024">
        <v>2</v>
      </c>
      <c r="I1024" t="s">
        <v>606</v>
      </c>
      <c r="J1024" t="s">
        <v>607</v>
      </c>
      <c r="K1024" t="s">
        <v>608</v>
      </c>
      <c r="L1024">
        <v>1368</v>
      </c>
      <c r="N1024">
        <v>1011</v>
      </c>
      <c r="O1024" t="s">
        <v>585</v>
      </c>
      <c r="P1024" t="s">
        <v>585</v>
      </c>
      <c r="Q1024">
        <v>1</v>
      </c>
      <c r="X1024">
        <v>2.65</v>
      </c>
      <c r="Y1024">
        <v>0</v>
      </c>
      <c r="Z1024">
        <v>87.17</v>
      </c>
      <c r="AA1024">
        <v>11.6</v>
      </c>
      <c r="AB1024">
        <v>0</v>
      </c>
      <c r="AC1024">
        <v>0</v>
      </c>
      <c r="AD1024">
        <v>1</v>
      </c>
      <c r="AE1024">
        <v>0</v>
      </c>
      <c r="AF1024" t="s">
        <v>3</v>
      </c>
      <c r="AG1024">
        <v>2.65</v>
      </c>
      <c r="AH1024">
        <v>2</v>
      </c>
      <c r="AI1024">
        <v>33622571</v>
      </c>
      <c r="AJ1024">
        <v>1045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>
        <f>ROW(Source!A1281)</f>
        <v>1281</v>
      </c>
      <c r="B1025">
        <v>33622572</v>
      </c>
      <c r="C1025">
        <v>33622564</v>
      </c>
      <c r="D1025">
        <v>29108452</v>
      </c>
      <c r="E1025">
        <v>1</v>
      </c>
      <c r="F1025">
        <v>1</v>
      </c>
      <c r="G1025">
        <v>1</v>
      </c>
      <c r="H1025">
        <v>3</v>
      </c>
      <c r="I1025" t="s">
        <v>822</v>
      </c>
      <c r="J1025" t="s">
        <v>823</v>
      </c>
      <c r="K1025" t="s">
        <v>824</v>
      </c>
      <c r="L1025">
        <v>1348</v>
      </c>
      <c r="N1025">
        <v>1009</v>
      </c>
      <c r="O1025" t="s">
        <v>28</v>
      </c>
      <c r="P1025" t="s">
        <v>28</v>
      </c>
      <c r="Q1025">
        <v>1000</v>
      </c>
      <c r="X1025">
        <v>0.1</v>
      </c>
      <c r="Y1025">
        <v>12485.99</v>
      </c>
      <c r="Z1025">
        <v>0</v>
      </c>
      <c r="AA1025">
        <v>0</v>
      </c>
      <c r="AB1025">
        <v>0</v>
      </c>
      <c r="AC1025">
        <v>0</v>
      </c>
      <c r="AD1025">
        <v>1</v>
      </c>
      <c r="AE1025">
        <v>0</v>
      </c>
      <c r="AF1025" t="s">
        <v>3</v>
      </c>
      <c r="AG1025">
        <v>0.1</v>
      </c>
      <c r="AH1025">
        <v>2</v>
      </c>
      <c r="AI1025">
        <v>33622572</v>
      </c>
      <c r="AJ1025">
        <v>1046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>
        <f>ROW(Source!A1281)</f>
        <v>1281</v>
      </c>
      <c r="B1026">
        <v>33622573</v>
      </c>
      <c r="C1026">
        <v>33622564</v>
      </c>
      <c r="D1026">
        <v>29109244</v>
      </c>
      <c r="E1026">
        <v>1</v>
      </c>
      <c r="F1026">
        <v>1</v>
      </c>
      <c r="G1026">
        <v>1</v>
      </c>
      <c r="H1026">
        <v>3</v>
      </c>
      <c r="I1026" t="s">
        <v>390</v>
      </c>
      <c r="J1026" t="s">
        <v>392</v>
      </c>
      <c r="K1026" t="s">
        <v>391</v>
      </c>
      <c r="L1026">
        <v>1348</v>
      </c>
      <c r="N1026">
        <v>1009</v>
      </c>
      <c r="O1026" t="s">
        <v>28</v>
      </c>
      <c r="P1026" t="s">
        <v>28</v>
      </c>
      <c r="Q1026">
        <v>1000</v>
      </c>
      <c r="X1026">
        <v>1.67</v>
      </c>
      <c r="Y1026">
        <v>600</v>
      </c>
      <c r="Z1026">
        <v>0</v>
      </c>
      <c r="AA1026">
        <v>0</v>
      </c>
      <c r="AB1026">
        <v>0</v>
      </c>
      <c r="AC1026">
        <v>0</v>
      </c>
      <c r="AD1026">
        <v>1</v>
      </c>
      <c r="AE1026">
        <v>0</v>
      </c>
      <c r="AF1026" t="s">
        <v>3</v>
      </c>
      <c r="AG1026">
        <v>1.67</v>
      </c>
      <c r="AH1026">
        <v>2</v>
      </c>
      <c r="AI1026">
        <v>33622573</v>
      </c>
      <c r="AJ1026">
        <v>1047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>
        <f>ROW(Source!A1281)</f>
        <v>1281</v>
      </c>
      <c r="B1027">
        <v>33622574</v>
      </c>
      <c r="C1027">
        <v>33622564</v>
      </c>
      <c r="D1027">
        <v>29110564</v>
      </c>
      <c r="E1027">
        <v>1</v>
      </c>
      <c r="F1027">
        <v>1</v>
      </c>
      <c r="G1027">
        <v>1</v>
      </c>
      <c r="H1027">
        <v>3</v>
      </c>
      <c r="I1027" t="s">
        <v>393</v>
      </c>
      <c r="J1027" t="s">
        <v>395</v>
      </c>
      <c r="K1027" t="s">
        <v>394</v>
      </c>
      <c r="L1027">
        <v>1348</v>
      </c>
      <c r="N1027">
        <v>1009</v>
      </c>
      <c r="O1027" t="s">
        <v>28</v>
      </c>
      <c r="P1027" t="s">
        <v>28</v>
      </c>
      <c r="Q1027">
        <v>1000</v>
      </c>
      <c r="X1027">
        <v>3.2000000000000001E-2</v>
      </c>
      <c r="Y1027">
        <v>13673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0</v>
      </c>
      <c r="AF1027" t="s">
        <v>3</v>
      </c>
      <c r="AG1027">
        <v>3.2000000000000001E-2</v>
      </c>
      <c r="AH1027">
        <v>2</v>
      </c>
      <c r="AI1027">
        <v>33622574</v>
      </c>
      <c r="AJ1027">
        <v>1048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>
      <c r="A1028">
        <f>ROW(Source!A1281)</f>
        <v>1281</v>
      </c>
      <c r="B1028">
        <v>33622575</v>
      </c>
      <c r="C1028">
        <v>33622564</v>
      </c>
      <c r="D1028">
        <v>29149608</v>
      </c>
      <c r="E1028">
        <v>1</v>
      </c>
      <c r="F1028">
        <v>1</v>
      </c>
      <c r="G1028">
        <v>1</v>
      </c>
      <c r="H1028">
        <v>3</v>
      </c>
      <c r="I1028" t="s">
        <v>825</v>
      </c>
      <c r="J1028" t="s">
        <v>826</v>
      </c>
      <c r="K1028" t="s">
        <v>827</v>
      </c>
      <c r="L1028">
        <v>1339</v>
      </c>
      <c r="N1028">
        <v>1007</v>
      </c>
      <c r="O1028" t="s">
        <v>591</v>
      </c>
      <c r="P1028" t="s">
        <v>591</v>
      </c>
      <c r="Q1028">
        <v>1</v>
      </c>
      <c r="X1028">
        <v>2.3199999999999998</v>
      </c>
      <c r="Y1028">
        <v>55.26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0</v>
      </c>
      <c r="AF1028" t="s">
        <v>3</v>
      </c>
      <c r="AG1028">
        <v>2.3199999999999998</v>
      </c>
      <c r="AH1028">
        <v>2</v>
      </c>
      <c r="AI1028">
        <v>33622575</v>
      </c>
      <c r="AJ1028">
        <v>1049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>
        <f>ROW(Source!A1281)</f>
        <v>1281</v>
      </c>
      <c r="B1029">
        <v>33622576</v>
      </c>
      <c r="C1029">
        <v>33622564</v>
      </c>
      <c r="D1029">
        <v>29150040</v>
      </c>
      <c r="E1029">
        <v>1</v>
      </c>
      <c r="F1029">
        <v>1</v>
      </c>
      <c r="G1029">
        <v>1</v>
      </c>
      <c r="H1029">
        <v>3</v>
      </c>
      <c r="I1029" t="s">
        <v>592</v>
      </c>
      <c r="J1029" t="s">
        <v>593</v>
      </c>
      <c r="K1029" t="s">
        <v>594</v>
      </c>
      <c r="L1029">
        <v>1339</v>
      </c>
      <c r="N1029">
        <v>1007</v>
      </c>
      <c r="O1029" t="s">
        <v>591</v>
      </c>
      <c r="P1029" t="s">
        <v>591</v>
      </c>
      <c r="Q1029">
        <v>1</v>
      </c>
      <c r="X1029">
        <v>0.73899999999999999</v>
      </c>
      <c r="Y1029">
        <v>2.44</v>
      </c>
      <c r="Z1029">
        <v>0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 t="s">
        <v>3</v>
      </c>
      <c r="AG1029">
        <v>0.73899999999999999</v>
      </c>
      <c r="AH1029">
        <v>2</v>
      </c>
      <c r="AI1029">
        <v>33622576</v>
      </c>
      <c r="AJ1029">
        <v>1050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>
        <f>ROW(Source!A1282)</f>
        <v>1282</v>
      </c>
      <c r="B1030">
        <v>33622742</v>
      </c>
      <c r="C1030">
        <v>33622729</v>
      </c>
      <c r="D1030">
        <v>31427453</v>
      </c>
      <c r="E1030">
        <v>1</v>
      </c>
      <c r="F1030">
        <v>1</v>
      </c>
      <c r="G1030">
        <v>1</v>
      </c>
      <c r="H1030">
        <v>1</v>
      </c>
      <c r="I1030" t="s">
        <v>828</v>
      </c>
      <c r="J1030" t="s">
        <v>3</v>
      </c>
      <c r="K1030" t="s">
        <v>829</v>
      </c>
      <c r="L1030">
        <v>1369</v>
      </c>
      <c r="N1030">
        <v>1013</v>
      </c>
      <c r="O1030" t="s">
        <v>579</v>
      </c>
      <c r="P1030" t="s">
        <v>579</v>
      </c>
      <c r="Q1030">
        <v>1</v>
      </c>
      <c r="X1030">
        <v>76.63</v>
      </c>
      <c r="Y1030">
        <v>0</v>
      </c>
      <c r="Z1030">
        <v>0</v>
      </c>
      <c r="AA1030">
        <v>0</v>
      </c>
      <c r="AB1030">
        <v>248.48</v>
      </c>
      <c r="AC1030">
        <v>0</v>
      </c>
      <c r="AD1030">
        <v>1</v>
      </c>
      <c r="AE1030">
        <v>1</v>
      </c>
      <c r="AF1030" t="s">
        <v>3</v>
      </c>
      <c r="AG1030">
        <v>76.63</v>
      </c>
      <c r="AH1030">
        <v>2</v>
      </c>
      <c r="AI1030">
        <v>33622730</v>
      </c>
      <c r="AJ1030">
        <v>1051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>
      <c r="A1031">
        <f>ROW(Source!A1282)</f>
        <v>1282</v>
      </c>
      <c r="B1031">
        <v>33622743</v>
      </c>
      <c r="C1031">
        <v>33622729</v>
      </c>
      <c r="D1031">
        <v>121548</v>
      </c>
      <c r="E1031">
        <v>1</v>
      </c>
      <c r="F1031">
        <v>1</v>
      </c>
      <c r="G1031">
        <v>1</v>
      </c>
      <c r="H1031">
        <v>1</v>
      </c>
      <c r="I1031" t="s">
        <v>30</v>
      </c>
      <c r="J1031" t="s">
        <v>3</v>
      </c>
      <c r="K1031" t="s">
        <v>580</v>
      </c>
      <c r="L1031">
        <v>608254</v>
      </c>
      <c r="N1031">
        <v>1013</v>
      </c>
      <c r="O1031" t="s">
        <v>581</v>
      </c>
      <c r="P1031" t="s">
        <v>581</v>
      </c>
      <c r="Q1031">
        <v>1</v>
      </c>
      <c r="X1031">
        <v>4.22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1</v>
      </c>
      <c r="AE1031">
        <v>2</v>
      </c>
      <c r="AF1031" t="s">
        <v>3</v>
      </c>
      <c r="AG1031">
        <v>4.22</v>
      </c>
      <c r="AH1031">
        <v>2</v>
      </c>
      <c r="AI1031">
        <v>33622731</v>
      </c>
      <c r="AJ1031">
        <v>1052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>
      <c r="A1032">
        <f>ROW(Source!A1282)</f>
        <v>1282</v>
      </c>
      <c r="B1032">
        <v>33622744</v>
      </c>
      <c r="C1032">
        <v>33622729</v>
      </c>
      <c r="D1032">
        <v>31425428</v>
      </c>
      <c r="E1032">
        <v>1</v>
      </c>
      <c r="F1032">
        <v>1</v>
      </c>
      <c r="G1032">
        <v>1</v>
      </c>
      <c r="H1032">
        <v>2</v>
      </c>
      <c r="I1032" t="s">
        <v>830</v>
      </c>
      <c r="J1032" t="s">
        <v>831</v>
      </c>
      <c r="K1032" t="s">
        <v>832</v>
      </c>
      <c r="L1032">
        <v>1368</v>
      </c>
      <c r="N1032">
        <v>1011</v>
      </c>
      <c r="O1032" t="s">
        <v>585</v>
      </c>
      <c r="P1032" t="s">
        <v>585</v>
      </c>
      <c r="Q1032">
        <v>1</v>
      </c>
      <c r="X1032">
        <v>0.36</v>
      </c>
      <c r="Y1032">
        <v>0</v>
      </c>
      <c r="Z1032">
        <v>99.89</v>
      </c>
      <c r="AA1032">
        <v>10.06</v>
      </c>
      <c r="AB1032">
        <v>0</v>
      </c>
      <c r="AC1032">
        <v>0</v>
      </c>
      <c r="AD1032">
        <v>1</v>
      </c>
      <c r="AE1032">
        <v>0</v>
      </c>
      <c r="AF1032" t="s">
        <v>3</v>
      </c>
      <c r="AG1032">
        <v>0.36</v>
      </c>
      <c r="AH1032">
        <v>2</v>
      </c>
      <c r="AI1032">
        <v>33622732</v>
      </c>
      <c r="AJ1032">
        <v>1053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>
      <c r="A1033">
        <f>ROW(Source!A1282)</f>
        <v>1282</v>
      </c>
      <c r="B1033">
        <v>33622745</v>
      </c>
      <c r="C1033">
        <v>33622729</v>
      </c>
      <c r="D1033">
        <v>31425452</v>
      </c>
      <c r="E1033">
        <v>1</v>
      </c>
      <c r="F1033">
        <v>1</v>
      </c>
      <c r="G1033">
        <v>1</v>
      </c>
      <c r="H1033">
        <v>2</v>
      </c>
      <c r="I1033" t="s">
        <v>833</v>
      </c>
      <c r="J1033" t="s">
        <v>834</v>
      </c>
      <c r="K1033" t="s">
        <v>835</v>
      </c>
      <c r="L1033">
        <v>1368</v>
      </c>
      <c r="N1033">
        <v>1011</v>
      </c>
      <c r="O1033" t="s">
        <v>585</v>
      </c>
      <c r="P1033" t="s">
        <v>585</v>
      </c>
      <c r="Q1033">
        <v>1</v>
      </c>
      <c r="X1033">
        <v>2.2999999999999998</v>
      </c>
      <c r="Y1033">
        <v>0</v>
      </c>
      <c r="Z1033">
        <v>29.46</v>
      </c>
      <c r="AA1033">
        <v>11.6</v>
      </c>
      <c r="AB1033">
        <v>0</v>
      </c>
      <c r="AC1033">
        <v>0</v>
      </c>
      <c r="AD1033">
        <v>1</v>
      </c>
      <c r="AE1033">
        <v>0</v>
      </c>
      <c r="AF1033" t="s">
        <v>3</v>
      </c>
      <c r="AG1033">
        <v>2.2999999999999998</v>
      </c>
      <c r="AH1033">
        <v>2</v>
      </c>
      <c r="AI1033">
        <v>33622733</v>
      </c>
      <c r="AJ1033">
        <v>1054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>
      <c r="A1034">
        <f>ROW(Source!A1282)</f>
        <v>1282</v>
      </c>
      <c r="B1034">
        <v>33622746</v>
      </c>
      <c r="C1034">
        <v>33622729</v>
      </c>
      <c r="D1034">
        <v>31425505</v>
      </c>
      <c r="E1034">
        <v>1</v>
      </c>
      <c r="F1034">
        <v>1</v>
      </c>
      <c r="G1034">
        <v>1</v>
      </c>
      <c r="H1034">
        <v>2</v>
      </c>
      <c r="I1034" t="s">
        <v>836</v>
      </c>
      <c r="J1034" t="s">
        <v>837</v>
      </c>
      <c r="K1034" t="s">
        <v>838</v>
      </c>
      <c r="L1034">
        <v>1368</v>
      </c>
      <c r="N1034">
        <v>1011</v>
      </c>
      <c r="O1034" t="s">
        <v>585</v>
      </c>
      <c r="P1034" t="s">
        <v>585</v>
      </c>
      <c r="Q1034">
        <v>1</v>
      </c>
      <c r="X1034">
        <v>1.56</v>
      </c>
      <c r="Y1034">
        <v>0</v>
      </c>
      <c r="Z1034">
        <v>12.4</v>
      </c>
      <c r="AA1034">
        <v>10.06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1.56</v>
      </c>
      <c r="AH1034">
        <v>2</v>
      </c>
      <c r="AI1034">
        <v>33622734</v>
      </c>
      <c r="AJ1034">
        <v>1055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>
      <c r="A1035">
        <f>ROW(Source!A1282)</f>
        <v>1282</v>
      </c>
      <c r="B1035">
        <v>33622747</v>
      </c>
      <c r="C1035">
        <v>33622729</v>
      </c>
      <c r="D1035">
        <v>31425668</v>
      </c>
      <c r="E1035">
        <v>1</v>
      </c>
      <c r="F1035">
        <v>1</v>
      </c>
      <c r="G1035">
        <v>1</v>
      </c>
      <c r="H1035">
        <v>2</v>
      </c>
      <c r="I1035" t="s">
        <v>839</v>
      </c>
      <c r="J1035" t="s">
        <v>840</v>
      </c>
      <c r="K1035" t="s">
        <v>841</v>
      </c>
      <c r="L1035">
        <v>1368</v>
      </c>
      <c r="N1035">
        <v>1011</v>
      </c>
      <c r="O1035" t="s">
        <v>585</v>
      </c>
      <c r="P1035" t="s">
        <v>585</v>
      </c>
      <c r="Q1035">
        <v>1</v>
      </c>
      <c r="X1035">
        <v>0.05</v>
      </c>
      <c r="Y1035">
        <v>0</v>
      </c>
      <c r="Z1035">
        <v>9.9700000000000006</v>
      </c>
      <c r="AA1035">
        <v>0</v>
      </c>
      <c r="AB1035">
        <v>0</v>
      </c>
      <c r="AC1035">
        <v>0</v>
      </c>
      <c r="AD1035">
        <v>1</v>
      </c>
      <c r="AE1035">
        <v>0</v>
      </c>
      <c r="AF1035" t="s">
        <v>3</v>
      </c>
      <c r="AG1035">
        <v>0.05</v>
      </c>
      <c r="AH1035">
        <v>2</v>
      </c>
      <c r="AI1035">
        <v>33622735</v>
      </c>
      <c r="AJ1035">
        <v>1056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>
      <c r="A1036">
        <f>ROW(Source!A1282)</f>
        <v>1282</v>
      </c>
      <c r="B1036">
        <v>33622748</v>
      </c>
      <c r="C1036">
        <v>33622729</v>
      </c>
      <c r="D1036">
        <v>31425703</v>
      </c>
      <c r="E1036">
        <v>1</v>
      </c>
      <c r="F1036">
        <v>1</v>
      </c>
      <c r="G1036">
        <v>1</v>
      </c>
      <c r="H1036">
        <v>2</v>
      </c>
      <c r="I1036" t="s">
        <v>606</v>
      </c>
      <c r="J1036" t="s">
        <v>842</v>
      </c>
      <c r="K1036" t="s">
        <v>608</v>
      </c>
      <c r="L1036">
        <v>1368</v>
      </c>
      <c r="N1036">
        <v>1011</v>
      </c>
      <c r="O1036" t="s">
        <v>585</v>
      </c>
      <c r="P1036" t="s">
        <v>585</v>
      </c>
      <c r="Q1036">
        <v>1</v>
      </c>
      <c r="X1036">
        <v>0.28000000000000003</v>
      </c>
      <c r="Y1036">
        <v>0</v>
      </c>
      <c r="Z1036">
        <v>87.17</v>
      </c>
      <c r="AA1036">
        <v>11.6</v>
      </c>
      <c r="AB1036">
        <v>0</v>
      </c>
      <c r="AC1036">
        <v>0</v>
      </c>
      <c r="AD1036">
        <v>1</v>
      </c>
      <c r="AE1036">
        <v>0</v>
      </c>
      <c r="AF1036" t="s">
        <v>3</v>
      </c>
      <c r="AG1036">
        <v>0.28000000000000003</v>
      </c>
      <c r="AH1036">
        <v>2</v>
      </c>
      <c r="AI1036">
        <v>33622736</v>
      </c>
      <c r="AJ1036">
        <v>1057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>
      <c r="A1037">
        <f>ROW(Source!A1282)</f>
        <v>1282</v>
      </c>
      <c r="B1037">
        <v>33622749</v>
      </c>
      <c r="C1037">
        <v>33622729</v>
      </c>
      <c r="D1037">
        <v>31423684</v>
      </c>
      <c r="E1037">
        <v>1</v>
      </c>
      <c r="F1037">
        <v>1</v>
      </c>
      <c r="G1037">
        <v>1</v>
      </c>
      <c r="H1037">
        <v>3</v>
      </c>
      <c r="I1037" t="s">
        <v>620</v>
      </c>
      <c r="J1037" t="s">
        <v>843</v>
      </c>
      <c r="K1037" t="s">
        <v>622</v>
      </c>
      <c r="L1037">
        <v>1346</v>
      </c>
      <c r="N1037">
        <v>1009</v>
      </c>
      <c r="O1037" t="s">
        <v>191</v>
      </c>
      <c r="P1037" t="s">
        <v>191</v>
      </c>
      <c r="Q1037">
        <v>1</v>
      </c>
      <c r="X1037">
        <v>0.5</v>
      </c>
      <c r="Y1037">
        <v>1.81</v>
      </c>
      <c r="Z1037">
        <v>0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 t="s">
        <v>3</v>
      </c>
      <c r="AG1037">
        <v>0.5</v>
      </c>
      <c r="AH1037">
        <v>2</v>
      </c>
      <c r="AI1037">
        <v>33622737</v>
      </c>
      <c r="AJ1037">
        <v>1058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>
      <c r="A1038">
        <f>ROW(Source!A1282)</f>
        <v>1282</v>
      </c>
      <c r="B1038">
        <v>33622750</v>
      </c>
      <c r="C1038">
        <v>33622729</v>
      </c>
      <c r="D1038">
        <v>31423686</v>
      </c>
      <c r="E1038">
        <v>1</v>
      </c>
      <c r="F1038">
        <v>1</v>
      </c>
      <c r="G1038">
        <v>1</v>
      </c>
      <c r="H1038">
        <v>3</v>
      </c>
      <c r="I1038" t="s">
        <v>396</v>
      </c>
      <c r="J1038" t="s">
        <v>398</v>
      </c>
      <c r="K1038" t="s">
        <v>397</v>
      </c>
      <c r="L1038">
        <v>1348</v>
      </c>
      <c r="N1038">
        <v>1009</v>
      </c>
      <c r="O1038" t="s">
        <v>28</v>
      </c>
      <c r="P1038" t="s">
        <v>28</v>
      </c>
      <c r="Q1038">
        <v>1000</v>
      </c>
      <c r="X1038">
        <v>0.05</v>
      </c>
      <c r="Y1038">
        <v>6532.53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0.05</v>
      </c>
      <c r="AH1038">
        <v>2</v>
      </c>
      <c r="AI1038">
        <v>33622738</v>
      </c>
      <c r="AJ1038">
        <v>1059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>
      <c r="A1039">
        <f>ROW(Source!A1282)</f>
        <v>1282</v>
      </c>
      <c r="B1039">
        <v>33622751</v>
      </c>
      <c r="C1039">
        <v>33622729</v>
      </c>
      <c r="D1039">
        <v>31423740</v>
      </c>
      <c r="E1039">
        <v>1</v>
      </c>
      <c r="F1039">
        <v>1</v>
      </c>
      <c r="G1039">
        <v>1</v>
      </c>
      <c r="H1039">
        <v>3</v>
      </c>
      <c r="I1039" t="s">
        <v>400</v>
      </c>
      <c r="J1039" t="s">
        <v>402</v>
      </c>
      <c r="K1039" t="s">
        <v>401</v>
      </c>
      <c r="L1039">
        <v>1346</v>
      </c>
      <c r="N1039">
        <v>1009</v>
      </c>
      <c r="O1039" t="s">
        <v>191</v>
      </c>
      <c r="P1039" t="s">
        <v>191</v>
      </c>
      <c r="Q1039">
        <v>1</v>
      </c>
      <c r="X1039">
        <v>430</v>
      </c>
      <c r="Y1039">
        <v>3.86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 t="s">
        <v>3</v>
      </c>
      <c r="AG1039">
        <v>430</v>
      </c>
      <c r="AH1039">
        <v>2</v>
      </c>
      <c r="AI1039">
        <v>33622739</v>
      </c>
      <c r="AJ1039">
        <v>1060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>
      <c r="A1040">
        <f>ROW(Source!A1282)</f>
        <v>1282</v>
      </c>
      <c r="B1040">
        <v>33622752</v>
      </c>
      <c r="C1040">
        <v>33622729</v>
      </c>
      <c r="D1040">
        <v>31423757</v>
      </c>
      <c r="E1040">
        <v>1</v>
      </c>
      <c r="F1040">
        <v>1</v>
      </c>
      <c r="G1040">
        <v>1</v>
      </c>
      <c r="H1040">
        <v>3</v>
      </c>
      <c r="I1040" t="s">
        <v>404</v>
      </c>
      <c r="J1040" t="s">
        <v>406</v>
      </c>
      <c r="K1040" t="s">
        <v>405</v>
      </c>
      <c r="L1040">
        <v>1327</v>
      </c>
      <c r="N1040">
        <v>1005</v>
      </c>
      <c r="O1040" t="s">
        <v>184</v>
      </c>
      <c r="P1040" t="s">
        <v>184</v>
      </c>
      <c r="Q1040">
        <v>1</v>
      </c>
      <c r="X1040">
        <v>102</v>
      </c>
      <c r="Y1040">
        <v>69.209999999999994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0</v>
      </c>
      <c r="AF1040" t="s">
        <v>3</v>
      </c>
      <c r="AG1040">
        <v>102</v>
      </c>
      <c r="AH1040">
        <v>2</v>
      </c>
      <c r="AI1040">
        <v>33622740</v>
      </c>
      <c r="AJ1040">
        <v>1061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>
      <c r="A1041">
        <f>ROW(Source!A1282)</f>
        <v>1282</v>
      </c>
      <c r="B1041">
        <v>33622753</v>
      </c>
      <c r="C1041">
        <v>33622729</v>
      </c>
      <c r="D1041">
        <v>31424695</v>
      </c>
      <c r="E1041">
        <v>1</v>
      </c>
      <c r="F1041">
        <v>1</v>
      </c>
      <c r="G1041">
        <v>1</v>
      </c>
      <c r="H1041">
        <v>3</v>
      </c>
      <c r="I1041" t="s">
        <v>592</v>
      </c>
      <c r="J1041" t="s">
        <v>844</v>
      </c>
      <c r="K1041" t="s">
        <v>594</v>
      </c>
      <c r="L1041">
        <v>1339</v>
      </c>
      <c r="N1041">
        <v>1007</v>
      </c>
      <c r="O1041" t="s">
        <v>591</v>
      </c>
      <c r="P1041" t="s">
        <v>591</v>
      </c>
      <c r="Q1041">
        <v>1</v>
      </c>
      <c r="X1041">
        <v>3.5</v>
      </c>
      <c r="Y1041">
        <v>2.44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0</v>
      </c>
      <c r="AF1041" t="s">
        <v>3</v>
      </c>
      <c r="AG1041">
        <v>3.5</v>
      </c>
      <c r="AH1041">
        <v>2</v>
      </c>
      <c r="AI1041">
        <v>33622741</v>
      </c>
      <c r="AJ1041">
        <v>1062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>
      <c r="A1042">
        <f>ROW(Source!A1283)</f>
        <v>1283</v>
      </c>
      <c r="B1042">
        <v>33621466</v>
      </c>
      <c r="C1042">
        <v>33621462</v>
      </c>
      <c r="D1042">
        <v>18416200</v>
      </c>
      <c r="E1042">
        <v>1</v>
      </c>
      <c r="F1042">
        <v>1</v>
      </c>
      <c r="G1042">
        <v>1</v>
      </c>
      <c r="H1042">
        <v>1</v>
      </c>
      <c r="I1042" t="s">
        <v>665</v>
      </c>
      <c r="J1042" t="s">
        <v>3</v>
      </c>
      <c r="K1042" t="s">
        <v>666</v>
      </c>
      <c r="L1042">
        <v>1369</v>
      </c>
      <c r="N1042">
        <v>1013</v>
      </c>
      <c r="O1042" t="s">
        <v>579</v>
      </c>
      <c r="P1042" t="s">
        <v>579</v>
      </c>
      <c r="Q1042">
        <v>1</v>
      </c>
      <c r="X1042">
        <v>8.99</v>
      </c>
      <c r="Y1042">
        <v>0</v>
      </c>
      <c r="Z1042">
        <v>0</v>
      </c>
      <c r="AA1042">
        <v>0</v>
      </c>
      <c r="AB1042">
        <v>277.48</v>
      </c>
      <c r="AC1042">
        <v>0</v>
      </c>
      <c r="AD1042">
        <v>1</v>
      </c>
      <c r="AE1042">
        <v>1</v>
      </c>
      <c r="AF1042" t="s">
        <v>3</v>
      </c>
      <c r="AG1042">
        <v>8.99</v>
      </c>
      <c r="AH1042">
        <v>2</v>
      </c>
      <c r="AI1042">
        <v>33621463</v>
      </c>
      <c r="AJ1042">
        <v>1063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>
      <c r="A1043">
        <f>ROW(Source!A1283)</f>
        <v>1283</v>
      </c>
      <c r="B1043">
        <v>33621467</v>
      </c>
      <c r="C1043">
        <v>33621462</v>
      </c>
      <c r="D1043">
        <v>29174913</v>
      </c>
      <c r="E1043">
        <v>1</v>
      </c>
      <c r="F1043">
        <v>1</v>
      </c>
      <c r="G1043">
        <v>1</v>
      </c>
      <c r="H1043">
        <v>2</v>
      </c>
      <c r="I1043" t="s">
        <v>606</v>
      </c>
      <c r="J1043" t="s">
        <v>607</v>
      </c>
      <c r="K1043" t="s">
        <v>608</v>
      </c>
      <c r="L1043">
        <v>1368</v>
      </c>
      <c r="N1043">
        <v>1011</v>
      </c>
      <c r="O1043" t="s">
        <v>585</v>
      </c>
      <c r="P1043" t="s">
        <v>585</v>
      </c>
      <c r="Q1043">
        <v>1</v>
      </c>
      <c r="X1043">
        <v>0.03</v>
      </c>
      <c r="Y1043">
        <v>0</v>
      </c>
      <c r="Z1043">
        <v>87.17</v>
      </c>
      <c r="AA1043">
        <v>11.6</v>
      </c>
      <c r="AB1043">
        <v>0</v>
      </c>
      <c r="AC1043">
        <v>0</v>
      </c>
      <c r="AD1043">
        <v>1</v>
      </c>
      <c r="AE1043">
        <v>0</v>
      </c>
      <c r="AF1043" t="s">
        <v>3</v>
      </c>
      <c r="AG1043">
        <v>0.03</v>
      </c>
      <c r="AH1043">
        <v>3</v>
      </c>
      <c r="AI1043">
        <v>-1</v>
      </c>
      <c r="AJ1043" t="s">
        <v>3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>
      <c r="A1044">
        <f>ROW(Source!A1283)</f>
        <v>1283</v>
      </c>
      <c r="B1044">
        <v>33621468</v>
      </c>
      <c r="C1044">
        <v>33621462</v>
      </c>
      <c r="D1044">
        <v>29111241</v>
      </c>
      <c r="E1044">
        <v>1</v>
      </c>
      <c r="F1044">
        <v>1</v>
      </c>
      <c r="G1044">
        <v>1</v>
      </c>
      <c r="H1044">
        <v>3</v>
      </c>
      <c r="I1044" t="s">
        <v>667</v>
      </c>
      <c r="J1044" t="s">
        <v>668</v>
      </c>
      <c r="K1044" t="s">
        <v>669</v>
      </c>
      <c r="L1044">
        <v>1346</v>
      </c>
      <c r="N1044">
        <v>1009</v>
      </c>
      <c r="O1044" t="s">
        <v>191</v>
      </c>
      <c r="P1044" t="s">
        <v>191</v>
      </c>
      <c r="Q1044">
        <v>1</v>
      </c>
      <c r="X1044">
        <v>5.15</v>
      </c>
      <c r="Y1044">
        <v>8.35</v>
      </c>
      <c r="Z1044">
        <v>0</v>
      </c>
      <c r="AA1044">
        <v>0</v>
      </c>
      <c r="AB1044">
        <v>0</v>
      </c>
      <c r="AC1044">
        <v>0</v>
      </c>
      <c r="AD1044">
        <v>1</v>
      </c>
      <c r="AE1044">
        <v>0</v>
      </c>
      <c r="AF1044" t="s">
        <v>3</v>
      </c>
      <c r="AG1044">
        <v>5.15</v>
      </c>
      <c r="AH1044">
        <v>2</v>
      </c>
      <c r="AI1044">
        <v>33621464</v>
      </c>
      <c r="AJ1044">
        <v>1064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>
      <c r="A1045">
        <f>ROW(Source!A1283)</f>
        <v>1283</v>
      </c>
      <c r="B1045">
        <v>33621469</v>
      </c>
      <c r="C1045">
        <v>33621462</v>
      </c>
      <c r="D1045">
        <v>29110997</v>
      </c>
      <c r="E1045">
        <v>1</v>
      </c>
      <c r="F1045">
        <v>1</v>
      </c>
      <c r="G1045">
        <v>1</v>
      </c>
      <c r="H1045">
        <v>3</v>
      </c>
      <c r="I1045" t="s">
        <v>670</v>
      </c>
      <c r="J1045" t="s">
        <v>671</v>
      </c>
      <c r="K1045" t="s">
        <v>672</v>
      </c>
      <c r="L1045">
        <v>1301</v>
      </c>
      <c r="N1045">
        <v>1003</v>
      </c>
      <c r="O1045" t="s">
        <v>174</v>
      </c>
      <c r="P1045" t="s">
        <v>174</v>
      </c>
      <c r="Q1045">
        <v>1</v>
      </c>
      <c r="X1045">
        <v>101</v>
      </c>
      <c r="Y1045">
        <v>12.3</v>
      </c>
      <c r="Z1045">
        <v>0</v>
      </c>
      <c r="AA1045">
        <v>0</v>
      </c>
      <c r="AB1045">
        <v>0</v>
      </c>
      <c r="AC1045">
        <v>0</v>
      </c>
      <c r="AD1045">
        <v>1</v>
      </c>
      <c r="AE1045">
        <v>0</v>
      </c>
      <c r="AF1045" t="s">
        <v>3</v>
      </c>
      <c r="AG1045">
        <v>101</v>
      </c>
      <c r="AH1045">
        <v>2</v>
      </c>
      <c r="AI1045">
        <v>33621465</v>
      </c>
      <c r="AJ1045">
        <v>1065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>
      <c r="A1046">
        <f>ROW(Source!A1284)</f>
        <v>1284</v>
      </c>
      <c r="B1046">
        <v>33621477</v>
      </c>
      <c r="C1046">
        <v>33621470</v>
      </c>
      <c r="D1046">
        <v>18411117</v>
      </c>
      <c r="E1046">
        <v>1</v>
      </c>
      <c r="F1046">
        <v>1</v>
      </c>
      <c r="G1046">
        <v>1</v>
      </c>
      <c r="H1046">
        <v>1</v>
      </c>
      <c r="I1046" t="s">
        <v>806</v>
      </c>
      <c r="J1046" t="s">
        <v>3</v>
      </c>
      <c r="K1046" t="s">
        <v>807</v>
      </c>
      <c r="L1046">
        <v>1369</v>
      </c>
      <c r="N1046">
        <v>1013</v>
      </c>
      <c r="O1046" t="s">
        <v>579</v>
      </c>
      <c r="P1046" t="s">
        <v>579</v>
      </c>
      <c r="Q1046">
        <v>1</v>
      </c>
      <c r="X1046">
        <v>16.32</v>
      </c>
      <c r="Y1046">
        <v>0</v>
      </c>
      <c r="Z1046">
        <v>0</v>
      </c>
      <c r="AA1046">
        <v>0</v>
      </c>
      <c r="AB1046">
        <v>273.5</v>
      </c>
      <c r="AC1046">
        <v>0</v>
      </c>
      <c r="AD1046">
        <v>1</v>
      </c>
      <c r="AE1046">
        <v>1</v>
      </c>
      <c r="AF1046" t="s">
        <v>3</v>
      </c>
      <c r="AG1046">
        <v>16.32</v>
      </c>
      <c r="AH1046">
        <v>2</v>
      </c>
      <c r="AI1046">
        <v>33621471</v>
      </c>
      <c r="AJ1046">
        <v>1066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>
      <c r="A1047">
        <f>ROW(Source!A1284)</f>
        <v>1284</v>
      </c>
      <c r="B1047">
        <v>33621478</v>
      </c>
      <c r="C1047">
        <v>33621470</v>
      </c>
      <c r="D1047">
        <v>121548</v>
      </c>
      <c r="E1047">
        <v>1</v>
      </c>
      <c r="F1047">
        <v>1</v>
      </c>
      <c r="G1047">
        <v>1</v>
      </c>
      <c r="H1047">
        <v>1</v>
      </c>
      <c r="I1047" t="s">
        <v>30</v>
      </c>
      <c r="J1047" t="s">
        <v>3</v>
      </c>
      <c r="K1047" t="s">
        <v>580</v>
      </c>
      <c r="L1047">
        <v>608254</v>
      </c>
      <c r="N1047">
        <v>1013</v>
      </c>
      <c r="O1047" t="s">
        <v>581</v>
      </c>
      <c r="P1047" t="s">
        <v>581</v>
      </c>
      <c r="Q1047">
        <v>1</v>
      </c>
      <c r="X1047">
        <v>0.01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1</v>
      </c>
      <c r="AE1047">
        <v>2</v>
      </c>
      <c r="AF1047" t="s">
        <v>3</v>
      </c>
      <c r="AG1047">
        <v>0.01</v>
      </c>
      <c r="AH1047">
        <v>2</v>
      </c>
      <c r="AI1047">
        <v>33621472</v>
      </c>
      <c r="AJ1047">
        <v>1067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>
      <c r="A1048">
        <f>ROW(Source!A1284)</f>
        <v>1284</v>
      </c>
      <c r="B1048">
        <v>33621479</v>
      </c>
      <c r="C1048">
        <v>33621470</v>
      </c>
      <c r="D1048">
        <v>29172556</v>
      </c>
      <c r="E1048">
        <v>1</v>
      </c>
      <c r="F1048">
        <v>1</v>
      </c>
      <c r="G1048">
        <v>1</v>
      </c>
      <c r="H1048">
        <v>2</v>
      </c>
      <c r="I1048" t="s">
        <v>582</v>
      </c>
      <c r="J1048" t="s">
        <v>583</v>
      </c>
      <c r="K1048" t="s">
        <v>584</v>
      </c>
      <c r="L1048">
        <v>1368</v>
      </c>
      <c r="N1048">
        <v>1011</v>
      </c>
      <c r="O1048" t="s">
        <v>585</v>
      </c>
      <c r="P1048" t="s">
        <v>585</v>
      </c>
      <c r="Q1048">
        <v>1</v>
      </c>
      <c r="X1048">
        <v>0.01</v>
      </c>
      <c r="Y1048">
        <v>0</v>
      </c>
      <c r="Z1048">
        <v>31.26</v>
      </c>
      <c r="AA1048">
        <v>13.5</v>
      </c>
      <c r="AB1048">
        <v>0</v>
      </c>
      <c r="AC1048">
        <v>0</v>
      </c>
      <c r="AD1048">
        <v>1</v>
      </c>
      <c r="AE1048">
        <v>0</v>
      </c>
      <c r="AF1048" t="s">
        <v>3</v>
      </c>
      <c r="AG1048">
        <v>0.01</v>
      </c>
      <c r="AH1048">
        <v>2</v>
      </c>
      <c r="AI1048">
        <v>33621473</v>
      </c>
      <c r="AJ1048">
        <v>1068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>
      <c r="A1049">
        <f>ROW(Source!A1284)</f>
        <v>1284</v>
      </c>
      <c r="B1049">
        <v>33621480</v>
      </c>
      <c r="C1049">
        <v>33621470</v>
      </c>
      <c r="D1049">
        <v>29174913</v>
      </c>
      <c r="E1049">
        <v>1</v>
      </c>
      <c r="F1049">
        <v>1</v>
      </c>
      <c r="G1049">
        <v>1</v>
      </c>
      <c r="H1049">
        <v>2</v>
      </c>
      <c r="I1049" t="s">
        <v>606</v>
      </c>
      <c r="J1049" t="s">
        <v>607</v>
      </c>
      <c r="K1049" t="s">
        <v>608</v>
      </c>
      <c r="L1049">
        <v>1368</v>
      </c>
      <c r="N1049">
        <v>1011</v>
      </c>
      <c r="O1049" t="s">
        <v>585</v>
      </c>
      <c r="P1049" t="s">
        <v>585</v>
      </c>
      <c r="Q1049">
        <v>1</v>
      </c>
      <c r="X1049">
        <v>0.02</v>
      </c>
      <c r="Y1049">
        <v>0</v>
      </c>
      <c r="Z1049">
        <v>87.17</v>
      </c>
      <c r="AA1049">
        <v>11.6</v>
      </c>
      <c r="AB1049">
        <v>0</v>
      </c>
      <c r="AC1049">
        <v>0</v>
      </c>
      <c r="AD1049">
        <v>1</v>
      </c>
      <c r="AE1049">
        <v>0</v>
      </c>
      <c r="AF1049" t="s">
        <v>3</v>
      </c>
      <c r="AG1049">
        <v>0.02</v>
      </c>
      <c r="AH1049">
        <v>2</v>
      </c>
      <c r="AI1049">
        <v>33621474</v>
      </c>
      <c r="AJ1049">
        <v>1069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>
      <c r="A1050">
        <f>ROW(Source!A1284)</f>
        <v>1284</v>
      </c>
      <c r="B1050">
        <v>33621481</v>
      </c>
      <c r="C1050">
        <v>33621470</v>
      </c>
      <c r="D1050">
        <v>29107800</v>
      </c>
      <c r="E1050">
        <v>1</v>
      </c>
      <c r="F1050">
        <v>1</v>
      </c>
      <c r="G1050">
        <v>1</v>
      </c>
      <c r="H1050">
        <v>3</v>
      </c>
      <c r="I1050" t="s">
        <v>620</v>
      </c>
      <c r="J1050" t="s">
        <v>621</v>
      </c>
      <c r="K1050" t="s">
        <v>622</v>
      </c>
      <c r="L1050">
        <v>1346</v>
      </c>
      <c r="N1050">
        <v>1009</v>
      </c>
      <c r="O1050" t="s">
        <v>191</v>
      </c>
      <c r="P1050" t="s">
        <v>191</v>
      </c>
      <c r="Q1050">
        <v>1</v>
      </c>
      <c r="X1050">
        <v>0.2</v>
      </c>
      <c r="Y1050">
        <v>1.81</v>
      </c>
      <c r="Z1050">
        <v>0</v>
      </c>
      <c r="AA1050">
        <v>0</v>
      </c>
      <c r="AB1050">
        <v>0</v>
      </c>
      <c r="AC1050">
        <v>0</v>
      </c>
      <c r="AD1050">
        <v>1</v>
      </c>
      <c r="AE1050">
        <v>0</v>
      </c>
      <c r="AF1050" t="s">
        <v>3</v>
      </c>
      <c r="AG1050">
        <v>0.2</v>
      </c>
      <c r="AH1050">
        <v>2</v>
      </c>
      <c r="AI1050">
        <v>33621475</v>
      </c>
      <c r="AJ1050">
        <v>1070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>
      <c r="A1051">
        <f>ROW(Source!A1284)</f>
        <v>1284</v>
      </c>
      <c r="B1051">
        <v>33621482</v>
      </c>
      <c r="C1051">
        <v>33621470</v>
      </c>
      <c r="D1051">
        <v>29109265</v>
      </c>
      <c r="E1051">
        <v>1</v>
      </c>
      <c r="F1051">
        <v>1</v>
      </c>
      <c r="G1051">
        <v>1</v>
      </c>
      <c r="H1051">
        <v>3</v>
      </c>
      <c r="I1051" t="s">
        <v>369</v>
      </c>
      <c r="J1051" t="s">
        <v>371</v>
      </c>
      <c r="K1051" t="s">
        <v>370</v>
      </c>
      <c r="L1051">
        <v>1348</v>
      </c>
      <c r="N1051">
        <v>1009</v>
      </c>
      <c r="O1051" t="s">
        <v>28</v>
      </c>
      <c r="P1051" t="s">
        <v>28</v>
      </c>
      <c r="Q1051">
        <v>1000</v>
      </c>
      <c r="X1051">
        <v>0.02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 t="s">
        <v>3</v>
      </c>
      <c r="AG1051">
        <v>0.02</v>
      </c>
      <c r="AH1051">
        <v>2</v>
      </c>
      <c r="AI1051">
        <v>33621476</v>
      </c>
      <c r="AJ1051">
        <v>1071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>
      <c r="A1052">
        <f>ROW(Source!A1286)</f>
        <v>1286</v>
      </c>
      <c r="B1052">
        <v>33621495</v>
      </c>
      <c r="C1052">
        <v>33621484</v>
      </c>
      <c r="D1052">
        <v>18409850</v>
      </c>
      <c r="E1052">
        <v>1</v>
      </c>
      <c r="F1052">
        <v>1</v>
      </c>
      <c r="G1052">
        <v>1</v>
      </c>
      <c r="H1052">
        <v>1</v>
      </c>
      <c r="I1052" t="s">
        <v>673</v>
      </c>
      <c r="J1052" t="s">
        <v>3</v>
      </c>
      <c r="K1052" t="s">
        <v>674</v>
      </c>
      <c r="L1052">
        <v>1369</v>
      </c>
      <c r="N1052">
        <v>1013</v>
      </c>
      <c r="O1052" t="s">
        <v>579</v>
      </c>
      <c r="P1052" t="s">
        <v>579</v>
      </c>
      <c r="Q1052">
        <v>1</v>
      </c>
      <c r="X1052">
        <v>49.36</v>
      </c>
      <c r="Y1052">
        <v>0</v>
      </c>
      <c r="Z1052">
        <v>0</v>
      </c>
      <c r="AA1052">
        <v>0</v>
      </c>
      <c r="AB1052">
        <v>257.86</v>
      </c>
      <c r="AC1052">
        <v>0</v>
      </c>
      <c r="AD1052">
        <v>1</v>
      </c>
      <c r="AE1052">
        <v>1</v>
      </c>
      <c r="AF1052" t="s">
        <v>3</v>
      </c>
      <c r="AG1052">
        <v>49.36</v>
      </c>
      <c r="AH1052">
        <v>2</v>
      </c>
      <c r="AI1052">
        <v>33621485</v>
      </c>
      <c r="AJ1052">
        <v>1072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>
      <c r="A1053">
        <f>ROW(Source!A1286)</f>
        <v>1286</v>
      </c>
      <c r="B1053">
        <v>33621496</v>
      </c>
      <c r="C1053">
        <v>33621484</v>
      </c>
      <c r="D1053">
        <v>121548</v>
      </c>
      <c r="E1053">
        <v>1</v>
      </c>
      <c r="F1053">
        <v>1</v>
      </c>
      <c r="G1053">
        <v>1</v>
      </c>
      <c r="H1053">
        <v>1</v>
      </c>
      <c r="I1053" t="s">
        <v>30</v>
      </c>
      <c r="J1053" t="s">
        <v>3</v>
      </c>
      <c r="K1053" t="s">
        <v>580</v>
      </c>
      <c r="L1053">
        <v>608254</v>
      </c>
      <c r="N1053">
        <v>1013</v>
      </c>
      <c r="O1053" t="s">
        <v>581</v>
      </c>
      <c r="P1053" t="s">
        <v>581</v>
      </c>
      <c r="Q1053">
        <v>1</v>
      </c>
      <c r="X1053">
        <v>0.14000000000000001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2</v>
      </c>
      <c r="AF1053" t="s">
        <v>3</v>
      </c>
      <c r="AG1053">
        <v>0.14000000000000001</v>
      </c>
      <c r="AH1053">
        <v>2</v>
      </c>
      <c r="AI1053">
        <v>33621486</v>
      </c>
      <c r="AJ1053">
        <v>1073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>
      <c r="A1054">
        <f>ROW(Source!A1286)</f>
        <v>1286</v>
      </c>
      <c r="B1054">
        <v>33621497</v>
      </c>
      <c r="C1054">
        <v>33621484</v>
      </c>
      <c r="D1054">
        <v>29172556</v>
      </c>
      <c r="E1054">
        <v>1</v>
      </c>
      <c r="F1054">
        <v>1</v>
      </c>
      <c r="G1054">
        <v>1</v>
      </c>
      <c r="H1054">
        <v>2</v>
      </c>
      <c r="I1054" t="s">
        <v>582</v>
      </c>
      <c r="J1054" t="s">
        <v>583</v>
      </c>
      <c r="K1054" t="s">
        <v>584</v>
      </c>
      <c r="L1054">
        <v>1368</v>
      </c>
      <c r="N1054">
        <v>1011</v>
      </c>
      <c r="O1054" t="s">
        <v>585</v>
      </c>
      <c r="P1054" t="s">
        <v>585</v>
      </c>
      <c r="Q1054">
        <v>1</v>
      </c>
      <c r="X1054">
        <v>0.14000000000000001</v>
      </c>
      <c r="Y1054">
        <v>0</v>
      </c>
      <c r="Z1054">
        <v>31.26</v>
      </c>
      <c r="AA1054">
        <v>13.5</v>
      </c>
      <c r="AB1054">
        <v>0</v>
      </c>
      <c r="AC1054">
        <v>0</v>
      </c>
      <c r="AD1054">
        <v>1</v>
      </c>
      <c r="AE1054">
        <v>0</v>
      </c>
      <c r="AF1054" t="s">
        <v>3</v>
      </c>
      <c r="AG1054">
        <v>0.14000000000000001</v>
      </c>
      <c r="AH1054">
        <v>2</v>
      </c>
      <c r="AI1054">
        <v>33621487</v>
      </c>
      <c r="AJ1054">
        <v>1074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>
      <c r="A1055">
        <f>ROW(Source!A1286)</f>
        <v>1286</v>
      </c>
      <c r="B1055">
        <v>33621498</v>
      </c>
      <c r="C1055">
        <v>33621484</v>
      </c>
      <c r="D1055">
        <v>29107800</v>
      </c>
      <c r="E1055">
        <v>1</v>
      </c>
      <c r="F1055">
        <v>1</v>
      </c>
      <c r="G1055">
        <v>1</v>
      </c>
      <c r="H1055">
        <v>3</v>
      </c>
      <c r="I1055" t="s">
        <v>620</v>
      </c>
      <c r="J1055" t="s">
        <v>621</v>
      </c>
      <c r="K1055" t="s">
        <v>622</v>
      </c>
      <c r="L1055">
        <v>1346</v>
      </c>
      <c r="N1055">
        <v>1009</v>
      </c>
      <c r="O1055" t="s">
        <v>191</v>
      </c>
      <c r="P1055" t="s">
        <v>191</v>
      </c>
      <c r="Q1055">
        <v>1</v>
      </c>
      <c r="X1055">
        <v>0.1</v>
      </c>
      <c r="Y1055">
        <v>1.81</v>
      </c>
      <c r="Z1055">
        <v>0</v>
      </c>
      <c r="AA1055">
        <v>0</v>
      </c>
      <c r="AB1055">
        <v>0</v>
      </c>
      <c r="AC1055">
        <v>0</v>
      </c>
      <c r="AD1055">
        <v>1</v>
      </c>
      <c r="AE1055">
        <v>0</v>
      </c>
      <c r="AF1055" t="s">
        <v>3</v>
      </c>
      <c r="AG1055">
        <v>0.1</v>
      </c>
      <c r="AH1055">
        <v>2</v>
      </c>
      <c r="AI1055">
        <v>33621488</v>
      </c>
      <c r="AJ1055">
        <v>1075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>
      <c r="A1056">
        <f>ROW(Source!A1286)</f>
        <v>1286</v>
      </c>
      <c r="B1056">
        <v>33621499</v>
      </c>
      <c r="C1056">
        <v>33621484</v>
      </c>
      <c r="D1056">
        <v>29107777</v>
      </c>
      <c r="E1056">
        <v>1</v>
      </c>
      <c r="F1056">
        <v>1</v>
      </c>
      <c r="G1056">
        <v>1</v>
      </c>
      <c r="H1056">
        <v>3</v>
      </c>
      <c r="I1056" t="s">
        <v>808</v>
      </c>
      <c r="J1056" t="s">
        <v>809</v>
      </c>
      <c r="K1056" t="s">
        <v>810</v>
      </c>
      <c r="L1056">
        <v>1329</v>
      </c>
      <c r="N1056">
        <v>1005</v>
      </c>
      <c r="O1056" t="s">
        <v>811</v>
      </c>
      <c r="P1056" t="s">
        <v>811</v>
      </c>
      <c r="Q1056">
        <v>1000</v>
      </c>
      <c r="X1056">
        <v>1.5E-3</v>
      </c>
      <c r="Y1056">
        <v>32123.16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1.5E-3</v>
      </c>
      <c r="AH1056">
        <v>2</v>
      </c>
      <c r="AI1056">
        <v>33621489</v>
      </c>
      <c r="AJ1056">
        <v>1076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>
      <c r="A1057">
        <f>ROW(Source!A1286)</f>
        <v>1286</v>
      </c>
      <c r="B1057">
        <v>33621500</v>
      </c>
      <c r="C1057">
        <v>33621484</v>
      </c>
      <c r="D1057">
        <v>29109354</v>
      </c>
      <c r="E1057">
        <v>1</v>
      </c>
      <c r="F1057">
        <v>1</v>
      </c>
      <c r="G1057">
        <v>1</v>
      </c>
      <c r="H1057">
        <v>3</v>
      </c>
      <c r="I1057" t="s">
        <v>493</v>
      </c>
      <c r="J1057" t="s">
        <v>495</v>
      </c>
      <c r="K1057" t="s">
        <v>494</v>
      </c>
      <c r="L1057">
        <v>1346</v>
      </c>
      <c r="N1057">
        <v>1009</v>
      </c>
      <c r="O1057" t="s">
        <v>191</v>
      </c>
      <c r="P1057" t="s">
        <v>191</v>
      </c>
      <c r="Q1057">
        <v>1</v>
      </c>
      <c r="X1057">
        <v>10.3</v>
      </c>
      <c r="Y1057">
        <v>46.72</v>
      </c>
      <c r="Z1057">
        <v>0</v>
      </c>
      <c r="AA1057">
        <v>0</v>
      </c>
      <c r="AB1057">
        <v>0</v>
      </c>
      <c r="AC1057">
        <v>0</v>
      </c>
      <c r="AD1057">
        <v>1</v>
      </c>
      <c r="AE1057">
        <v>0</v>
      </c>
      <c r="AF1057" t="s">
        <v>3</v>
      </c>
      <c r="AG1057">
        <v>10.3</v>
      </c>
      <c r="AH1057">
        <v>2</v>
      </c>
      <c r="AI1057">
        <v>33621490</v>
      </c>
      <c r="AJ1057">
        <v>1077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>
      <c r="A1058">
        <f>ROW(Source!A1286)</f>
        <v>1286</v>
      </c>
      <c r="B1058">
        <v>33621501</v>
      </c>
      <c r="C1058">
        <v>33621484</v>
      </c>
      <c r="D1058">
        <v>29109414</v>
      </c>
      <c r="E1058">
        <v>1</v>
      </c>
      <c r="F1058">
        <v>1</v>
      </c>
      <c r="G1058">
        <v>1</v>
      </c>
      <c r="H1058">
        <v>3</v>
      </c>
      <c r="I1058" t="s">
        <v>489</v>
      </c>
      <c r="J1058" t="s">
        <v>491</v>
      </c>
      <c r="K1058" t="s">
        <v>490</v>
      </c>
      <c r="L1058">
        <v>1346</v>
      </c>
      <c r="N1058">
        <v>1009</v>
      </c>
      <c r="O1058" t="s">
        <v>191</v>
      </c>
      <c r="P1058" t="s">
        <v>191</v>
      </c>
      <c r="Q1058">
        <v>1</v>
      </c>
      <c r="X1058">
        <v>360.5</v>
      </c>
      <c r="Y1058">
        <v>1.58</v>
      </c>
      <c r="Z1058">
        <v>0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3</v>
      </c>
      <c r="AG1058">
        <v>360.5</v>
      </c>
      <c r="AH1058">
        <v>2</v>
      </c>
      <c r="AI1058">
        <v>33621491</v>
      </c>
      <c r="AJ1058">
        <v>1078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>
      <c r="A1059">
        <f>ROW(Source!A1286)</f>
        <v>1286</v>
      </c>
      <c r="B1059">
        <v>33621502</v>
      </c>
      <c r="C1059">
        <v>33621484</v>
      </c>
      <c r="D1059">
        <v>29109782</v>
      </c>
      <c r="E1059">
        <v>1</v>
      </c>
      <c r="F1059">
        <v>1</v>
      </c>
      <c r="G1059">
        <v>1</v>
      </c>
      <c r="H1059">
        <v>3</v>
      </c>
      <c r="I1059" t="s">
        <v>684</v>
      </c>
      <c r="J1059" t="s">
        <v>685</v>
      </c>
      <c r="K1059" t="s">
        <v>686</v>
      </c>
      <c r="L1059">
        <v>1346</v>
      </c>
      <c r="N1059">
        <v>1009</v>
      </c>
      <c r="O1059" t="s">
        <v>191</v>
      </c>
      <c r="P1059" t="s">
        <v>191</v>
      </c>
      <c r="Q1059">
        <v>1</v>
      </c>
      <c r="X1059">
        <v>31</v>
      </c>
      <c r="Y1059">
        <v>4.3600000000000003</v>
      </c>
      <c r="Z1059">
        <v>0</v>
      </c>
      <c r="AA1059">
        <v>0</v>
      </c>
      <c r="AB1059">
        <v>0</v>
      </c>
      <c r="AC1059">
        <v>0</v>
      </c>
      <c r="AD1059">
        <v>1</v>
      </c>
      <c r="AE1059">
        <v>0</v>
      </c>
      <c r="AF1059" t="s">
        <v>3</v>
      </c>
      <c r="AG1059">
        <v>31</v>
      </c>
      <c r="AH1059">
        <v>2</v>
      </c>
      <c r="AI1059">
        <v>33621492</v>
      </c>
      <c r="AJ1059">
        <v>1079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>
      <c r="A1060">
        <f>ROW(Source!A1286)</f>
        <v>1286</v>
      </c>
      <c r="B1060">
        <v>33621503</v>
      </c>
      <c r="C1060">
        <v>33621484</v>
      </c>
      <c r="D1060">
        <v>29111455</v>
      </c>
      <c r="E1060">
        <v>1</v>
      </c>
      <c r="F1060">
        <v>1</v>
      </c>
      <c r="G1060">
        <v>1</v>
      </c>
      <c r="H1060">
        <v>3</v>
      </c>
      <c r="I1060" t="s">
        <v>690</v>
      </c>
      <c r="J1060" t="s">
        <v>691</v>
      </c>
      <c r="K1060" t="s">
        <v>692</v>
      </c>
      <c r="L1060">
        <v>1327</v>
      </c>
      <c r="N1060">
        <v>1005</v>
      </c>
      <c r="O1060" t="s">
        <v>184</v>
      </c>
      <c r="P1060" t="s">
        <v>184</v>
      </c>
      <c r="Q1060">
        <v>1</v>
      </c>
      <c r="X1060">
        <v>103</v>
      </c>
      <c r="Y1060">
        <v>15.06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3</v>
      </c>
      <c r="AG1060">
        <v>103</v>
      </c>
      <c r="AH1060">
        <v>2</v>
      </c>
      <c r="AI1060">
        <v>33621493</v>
      </c>
      <c r="AJ1060">
        <v>1080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>
      <c r="A1061">
        <f>ROW(Source!A1286)</f>
        <v>1286</v>
      </c>
      <c r="B1061">
        <v>33621504</v>
      </c>
      <c r="C1061">
        <v>33621484</v>
      </c>
      <c r="D1061">
        <v>29110744</v>
      </c>
      <c r="E1061">
        <v>1</v>
      </c>
      <c r="F1061">
        <v>1</v>
      </c>
      <c r="G1061">
        <v>1</v>
      </c>
      <c r="H1061">
        <v>3</v>
      </c>
      <c r="I1061" t="s">
        <v>812</v>
      </c>
      <c r="J1061" t="s">
        <v>813</v>
      </c>
      <c r="K1061" t="s">
        <v>814</v>
      </c>
      <c r="L1061">
        <v>1308</v>
      </c>
      <c r="N1061">
        <v>1003</v>
      </c>
      <c r="O1061" t="s">
        <v>155</v>
      </c>
      <c r="P1061" t="s">
        <v>155</v>
      </c>
      <c r="Q1061">
        <v>100</v>
      </c>
      <c r="X1061">
        <v>0.76</v>
      </c>
      <c r="Y1061">
        <v>36.299999999999997</v>
      </c>
      <c r="Z1061">
        <v>0</v>
      </c>
      <c r="AA1061">
        <v>0</v>
      </c>
      <c r="AB1061">
        <v>0</v>
      </c>
      <c r="AC1061">
        <v>0</v>
      </c>
      <c r="AD1061">
        <v>1</v>
      </c>
      <c r="AE1061">
        <v>0</v>
      </c>
      <c r="AF1061" t="s">
        <v>3</v>
      </c>
      <c r="AG1061">
        <v>0.76</v>
      </c>
      <c r="AH1061">
        <v>2</v>
      </c>
      <c r="AI1061">
        <v>33621494</v>
      </c>
      <c r="AJ1061">
        <v>1081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>
      <c r="A1062">
        <f>ROW(Source!A1287)</f>
        <v>1287</v>
      </c>
      <c r="B1062">
        <v>33621515</v>
      </c>
      <c r="C1062">
        <v>33621505</v>
      </c>
      <c r="D1062">
        <v>18410572</v>
      </c>
      <c r="E1062">
        <v>1</v>
      </c>
      <c r="F1062">
        <v>1</v>
      </c>
      <c r="G1062">
        <v>1</v>
      </c>
      <c r="H1062">
        <v>1</v>
      </c>
      <c r="I1062" t="s">
        <v>793</v>
      </c>
      <c r="J1062" t="s">
        <v>3</v>
      </c>
      <c r="K1062" t="s">
        <v>794</v>
      </c>
      <c r="L1062">
        <v>1369</v>
      </c>
      <c r="N1062">
        <v>1013</v>
      </c>
      <c r="O1062" t="s">
        <v>579</v>
      </c>
      <c r="P1062" t="s">
        <v>579</v>
      </c>
      <c r="Q1062">
        <v>1</v>
      </c>
      <c r="X1062">
        <v>43.56</v>
      </c>
      <c r="Y1062">
        <v>0</v>
      </c>
      <c r="Z1062">
        <v>0</v>
      </c>
      <c r="AA1062">
        <v>0</v>
      </c>
      <c r="AB1062">
        <v>248.48</v>
      </c>
      <c r="AC1062">
        <v>0</v>
      </c>
      <c r="AD1062">
        <v>1</v>
      </c>
      <c r="AE1062">
        <v>1</v>
      </c>
      <c r="AF1062" t="s">
        <v>3</v>
      </c>
      <c r="AG1062">
        <v>43.56</v>
      </c>
      <c r="AH1062">
        <v>2</v>
      </c>
      <c r="AI1062">
        <v>33621506</v>
      </c>
      <c r="AJ1062">
        <v>1082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>
      <c r="A1063">
        <f>ROW(Source!A1287)</f>
        <v>1287</v>
      </c>
      <c r="B1063">
        <v>33621516</v>
      </c>
      <c r="C1063">
        <v>33621505</v>
      </c>
      <c r="D1063">
        <v>121548</v>
      </c>
      <c r="E1063">
        <v>1</v>
      </c>
      <c r="F1063">
        <v>1</v>
      </c>
      <c r="G1063">
        <v>1</v>
      </c>
      <c r="H1063">
        <v>1</v>
      </c>
      <c r="I1063" t="s">
        <v>30</v>
      </c>
      <c r="J1063" t="s">
        <v>3</v>
      </c>
      <c r="K1063" t="s">
        <v>580</v>
      </c>
      <c r="L1063">
        <v>608254</v>
      </c>
      <c r="N1063">
        <v>1013</v>
      </c>
      <c r="O1063" t="s">
        <v>581</v>
      </c>
      <c r="P1063" t="s">
        <v>581</v>
      </c>
      <c r="Q1063">
        <v>1</v>
      </c>
      <c r="X1063">
        <v>0.02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1</v>
      </c>
      <c r="AE1063">
        <v>2</v>
      </c>
      <c r="AF1063" t="s">
        <v>3</v>
      </c>
      <c r="AG1063">
        <v>0.02</v>
      </c>
      <c r="AH1063">
        <v>2</v>
      </c>
      <c r="AI1063">
        <v>33621507</v>
      </c>
      <c r="AJ1063">
        <v>1083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>
      <c r="A1064">
        <f>ROW(Source!A1287)</f>
        <v>1287</v>
      </c>
      <c r="B1064">
        <v>33621517</v>
      </c>
      <c r="C1064">
        <v>33621505</v>
      </c>
      <c r="D1064">
        <v>29172554</v>
      </c>
      <c r="E1064">
        <v>1</v>
      </c>
      <c r="F1064">
        <v>1</v>
      </c>
      <c r="G1064">
        <v>1</v>
      </c>
      <c r="H1064">
        <v>2</v>
      </c>
      <c r="I1064" t="s">
        <v>752</v>
      </c>
      <c r="J1064" t="s">
        <v>798</v>
      </c>
      <c r="K1064" t="s">
        <v>754</v>
      </c>
      <c r="L1064">
        <v>1368</v>
      </c>
      <c r="N1064">
        <v>1011</v>
      </c>
      <c r="O1064" t="s">
        <v>585</v>
      </c>
      <c r="P1064" t="s">
        <v>585</v>
      </c>
      <c r="Q1064">
        <v>1</v>
      </c>
      <c r="X1064">
        <v>0.02</v>
      </c>
      <c r="Y1064">
        <v>0</v>
      </c>
      <c r="Z1064">
        <v>27.66</v>
      </c>
      <c r="AA1064">
        <v>11.6</v>
      </c>
      <c r="AB1064">
        <v>0</v>
      </c>
      <c r="AC1064">
        <v>0</v>
      </c>
      <c r="AD1064">
        <v>1</v>
      </c>
      <c r="AE1064">
        <v>0</v>
      </c>
      <c r="AF1064" t="s">
        <v>3</v>
      </c>
      <c r="AG1064">
        <v>0.02</v>
      </c>
      <c r="AH1064">
        <v>2</v>
      </c>
      <c r="AI1064">
        <v>33621508</v>
      </c>
      <c r="AJ1064">
        <v>1084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>
      <c r="A1065">
        <f>ROW(Source!A1287)</f>
        <v>1287</v>
      </c>
      <c r="B1065">
        <v>33621518</v>
      </c>
      <c r="C1065">
        <v>33621505</v>
      </c>
      <c r="D1065">
        <v>29174913</v>
      </c>
      <c r="E1065">
        <v>1</v>
      </c>
      <c r="F1065">
        <v>1</v>
      </c>
      <c r="G1065">
        <v>1</v>
      </c>
      <c r="H1065">
        <v>2</v>
      </c>
      <c r="I1065" t="s">
        <v>606</v>
      </c>
      <c r="J1065" t="s">
        <v>607</v>
      </c>
      <c r="K1065" t="s">
        <v>608</v>
      </c>
      <c r="L1065">
        <v>1368</v>
      </c>
      <c r="N1065">
        <v>1011</v>
      </c>
      <c r="O1065" t="s">
        <v>585</v>
      </c>
      <c r="P1065" t="s">
        <v>585</v>
      </c>
      <c r="Q1065">
        <v>1</v>
      </c>
      <c r="X1065">
        <v>0.15</v>
      </c>
      <c r="Y1065">
        <v>0</v>
      </c>
      <c r="Z1065">
        <v>87.17</v>
      </c>
      <c r="AA1065">
        <v>11.6</v>
      </c>
      <c r="AB1065">
        <v>0</v>
      </c>
      <c r="AC1065">
        <v>0</v>
      </c>
      <c r="AD1065">
        <v>1</v>
      </c>
      <c r="AE1065">
        <v>0</v>
      </c>
      <c r="AF1065" t="s">
        <v>3</v>
      </c>
      <c r="AG1065">
        <v>0.15</v>
      </c>
      <c r="AH1065">
        <v>2</v>
      </c>
      <c r="AI1065">
        <v>33621509</v>
      </c>
      <c r="AJ1065">
        <v>1085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>
      <c r="A1066">
        <f>ROW(Source!A1287)</f>
        <v>1287</v>
      </c>
      <c r="B1066">
        <v>33621519</v>
      </c>
      <c r="C1066">
        <v>33621505</v>
      </c>
      <c r="D1066">
        <v>29107779</v>
      </c>
      <c r="E1066">
        <v>1</v>
      </c>
      <c r="F1066">
        <v>1</v>
      </c>
      <c r="G1066">
        <v>1</v>
      </c>
      <c r="H1066">
        <v>3</v>
      </c>
      <c r="I1066" t="s">
        <v>746</v>
      </c>
      <c r="J1066" t="s">
        <v>747</v>
      </c>
      <c r="K1066" t="s">
        <v>748</v>
      </c>
      <c r="L1066">
        <v>1327</v>
      </c>
      <c r="N1066">
        <v>1005</v>
      </c>
      <c r="O1066" t="s">
        <v>184</v>
      </c>
      <c r="P1066" t="s">
        <v>184</v>
      </c>
      <c r="Q1066">
        <v>1</v>
      </c>
      <c r="X1066">
        <v>0.84</v>
      </c>
      <c r="Y1066">
        <v>72.31</v>
      </c>
      <c r="Z1066">
        <v>0</v>
      </c>
      <c r="AA1066">
        <v>0</v>
      </c>
      <c r="AB1066">
        <v>0</v>
      </c>
      <c r="AC1066">
        <v>0</v>
      </c>
      <c r="AD1066">
        <v>1</v>
      </c>
      <c r="AE1066">
        <v>0</v>
      </c>
      <c r="AF1066" t="s">
        <v>3</v>
      </c>
      <c r="AG1066">
        <v>0.84</v>
      </c>
      <c r="AH1066">
        <v>2</v>
      </c>
      <c r="AI1066">
        <v>33621510</v>
      </c>
      <c r="AJ1066">
        <v>1086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>
      <c r="A1067">
        <f>ROW(Source!A1287)</f>
        <v>1287</v>
      </c>
      <c r="B1067">
        <v>33621520</v>
      </c>
      <c r="C1067">
        <v>33621505</v>
      </c>
      <c r="D1067">
        <v>29107800</v>
      </c>
      <c r="E1067">
        <v>1</v>
      </c>
      <c r="F1067">
        <v>1</v>
      </c>
      <c r="G1067">
        <v>1</v>
      </c>
      <c r="H1067">
        <v>3</v>
      </c>
      <c r="I1067" t="s">
        <v>620</v>
      </c>
      <c r="J1067" t="s">
        <v>621</v>
      </c>
      <c r="K1067" t="s">
        <v>622</v>
      </c>
      <c r="L1067">
        <v>1346</v>
      </c>
      <c r="N1067">
        <v>1009</v>
      </c>
      <c r="O1067" t="s">
        <v>191</v>
      </c>
      <c r="P1067" t="s">
        <v>191</v>
      </c>
      <c r="Q1067">
        <v>1</v>
      </c>
      <c r="X1067">
        <v>0.31</v>
      </c>
      <c r="Y1067">
        <v>1.81</v>
      </c>
      <c r="Z1067">
        <v>0</v>
      </c>
      <c r="AA1067">
        <v>0</v>
      </c>
      <c r="AB1067">
        <v>0</v>
      </c>
      <c r="AC1067">
        <v>0</v>
      </c>
      <c r="AD1067">
        <v>1</v>
      </c>
      <c r="AE1067">
        <v>0</v>
      </c>
      <c r="AF1067" t="s">
        <v>3</v>
      </c>
      <c r="AG1067">
        <v>0.31</v>
      </c>
      <c r="AH1067">
        <v>2</v>
      </c>
      <c r="AI1067">
        <v>33621511</v>
      </c>
      <c r="AJ1067">
        <v>1087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>
      <c r="A1068">
        <f>ROW(Source!A1287)</f>
        <v>1287</v>
      </c>
      <c r="B1068">
        <v>33621521</v>
      </c>
      <c r="C1068">
        <v>33621505</v>
      </c>
      <c r="D1068">
        <v>29110233</v>
      </c>
      <c r="E1068">
        <v>1</v>
      </c>
      <c r="F1068">
        <v>1</v>
      </c>
      <c r="G1068">
        <v>1</v>
      </c>
      <c r="H1068">
        <v>3</v>
      </c>
      <c r="I1068" t="s">
        <v>757</v>
      </c>
      <c r="J1068" t="s">
        <v>799</v>
      </c>
      <c r="K1068" t="s">
        <v>759</v>
      </c>
      <c r="L1068">
        <v>1348</v>
      </c>
      <c r="N1068">
        <v>1009</v>
      </c>
      <c r="O1068" t="s">
        <v>28</v>
      </c>
      <c r="P1068" t="s">
        <v>28</v>
      </c>
      <c r="Q1068">
        <v>1000</v>
      </c>
      <c r="X1068">
        <v>0.03</v>
      </c>
      <c r="Y1068">
        <v>4615.9399999999996</v>
      </c>
      <c r="Z1068">
        <v>0</v>
      </c>
      <c r="AA1068">
        <v>0</v>
      </c>
      <c r="AB1068">
        <v>0</v>
      </c>
      <c r="AC1068">
        <v>0</v>
      </c>
      <c r="AD1068">
        <v>1</v>
      </c>
      <c r="AE1068">
        <v>0</v>
      </c>
      <c r="AF1068" t="s">
        <v>3</v>
      </c>
      <c r="AG1068">
        <v>0.03</v>
      </c>
      <c r="AH1068">
        <v>2</v>
      </c>
      <c r="AI1068">
        <v>33621512</v>
      </c>
      <c r="AJ1068">
        <v>1088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>
      <c r="A1069">
        <f>ROW(Source!A1287)</f>
        <v>1287</v>
      </c>
      <c r="B1069">
        <v>33621522</v>
      </c>
      <c r="C1069">
        <v>33621505</v>
      </c>
      <c r="D1069">
        <v>29109784</v>
      </c>
      <c r="E1069">
        <v>1</v>
      </c>
      <c r="F1069">
        <v>1</v>
      </c>
      <c r="G1069">
        <v>1</v>
      </c>
      <c r="H1069">
        <v>3</v>
      </c>
      <c r="I1069" t="s">
        <v>760</v>
      </c>
      <c r="J1069" t="s">
        <v>800</v>
      </c>
      <c r="K1069" t="s">
        <v>762</v>
      </c>
      <c r="L1069">
        <v>1348</v>
      </c>
      <c r="N1069">
        <v>1009</v>
      </c>
      <c r="O1069" t="s">
        <v>28</v>
      </c>
      <c r="P1069" t="s">
        <v>28</v>
      </c>
      <c r="Q1069">
        <v>1000</v>
      </c>
      <c r="X1069">
        <v>5.0999999999999997E-2</v>
      </c>
      <c r="Y1069">
        <v>11927.49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 t="s">
        <v>3</v>
      </c>
      <c r="AG1069">
        <v>5.0999999999999997E-2</v>
      </c>
      <c r="AH1069">
        <v>2</v>
      </c>
      <c r="AI1069">
        <v>33621513</v>
      </c>
      <c r="AJ1069">
        <v>1089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>
      <c r="A1070">
        <f>ROW(Source!A1287)</f>
        <v>1287</v>
      </c>
      <c r="B1070">
        <v>33621523</v>
      </c>
      <c r="C1070">
        <v>33621505</v>
      </c>
      <c r="D1070">
        <v>29109298</v>
      </c>
      <c r="E1070">
        <v>1</v>
      </c>
      <c r="F1070">
        <v>1</v>
      </c>
      <c r="G1070">
        <v>1</v>
      </c>
      <c r="H1070">
        <v>3</v>
      </c>
      <c r="I1070" t="s">
        <v>500</v>
      </c>
      <c r="J1070" t="s">
        <v>502</v>
      </c>
      <c r="K1070" t="s">
        <v>501</v>
      </c>
      <c r="L1070">
        <v>1346</v>
      </c>
      <c r="N1070">
        <v>1009</v>
      </c>
      <c r="O1070" t="s">
        <v>191</v>
      </c>
      <c r="P1070" t="s">
        <v>191</v>
      </c>
      <c r="Q1070">
        <v>1</v>
      </c>
      <c r="X1070">
        <v>20</v>
      </c>
      <c r="Y1070">
        <v>15.26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3</v>
      </c>
      <c r="AG1070">
        <v>20</v>
      </c>
      <c r="AH1070">
        <v>2</v>
      </c>
      <c r="AI1070">
        <v>33621514</v>
      </c>
      <c r="AJ1070">
        <v>1090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>
      <c r="A1071">
        <f>ROW(Source!A1288)</f>
        <v>1288</v>
      </c>
      <c r="B1071">
        <v>33639933</v>
      </c>
      <c r="C1071">
        <v>33639926</v>
      </c>
      <c r="D1071">
        <v>18407546</v>
      </c>
      <c r="E1071">
        <v>1</v>
      </c>
      <c r="F1071">
        <v>1</v>
      </c>
      <c r="G1071">
        <v>1</v>
      </c>
      <c r="H1071">
        <v>1</v>
      </c>
      <c r="I1071" t="s">
        <v>764</v>
      </c>
      <c r="J1071" t="s">
        <v>3</v>
      </c>
      <c r="K1071" t="s">
        <v>765</v>
      </c>
      <c r="L1071">
        <v>1369</v>
      </c>
      <c r="N1071">
        <v>1013</v>
      </c>
      <c r="O1071" t="s">
        <v>579</v>
      </c>
      <c r="P1071" t="s">
        <v>579</v>
      </c>
      <c r="Q1071">
        <v>1</v>
      </c>
      <c r="X1071">
        <v>102.46</v>
      </c>
      <c r="Y1071">
        <v>0</v>
      </c>
      <c r="Z1071">
        <v>0</v>
      </c>
      <c r="AA1071">
        <v>0</v>
      </c>
      <c r="AB1071">
        <v>267.25</v>
      </c>
      <c r="AC1071">
        <v>0</v>
      </c>
      <c r="AD1071">
        <v>1</v>
      </c>
      <c r="AE1071">
        <v>1</v>
      </c>
      <c r="AF1071" t="s">
        <v>3</v>
      </c>
      <c r="AG1071">
        <v>102.46</v>
      </c>
      <c r="AH1071">
        <v>2</v>
      </c>
      <c r="AI1071">
        <v>33639927</v>
      </c>
      <c r="AJ1071">
        <v>1091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>
      <c r="A1072">
        <f>ROW(Source!A1288)</f>
        <v>1288</v>
      </c>
      <c r="B1072">
        <v>33639934</v>
      </c>
      <c r="C1072">
        <v>33639926</v>
      </c>
      <c r="D1072">
        <v>121548</v>
      </c>
      <c r="E1072">
        <v>1</v>
      </c>
      <c r="F1072">
        <v>1</v>
      </c>
      <c r="G1072">
        <v>1</v>
      </c>
      <c r="H1072">
        <v>1</v>
      </c>
      <c r="I1072" t="s">
        <v>30</v>
      </c>
      <c r="J1072" t="s">
        <v>3</v>
      </c>
      <c r="K1072" t="s">
        <v>580</v>
      </c>
      <c r="L1072">
        <v>608254</v>
      </c>
      <c r="N1072">
        <v>1013</v>
      </c>
      <c r="O1072" t="s">
        <v>581</v>
      </c>
      <c r="P1072" t="s">
        <v>581</v>
      </c>
      <c r="Q1072">
        <v>1</v>
      </c>
      <c r="X1072">
        <v>0.76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2</v>
      </c>
      <c r="AF1072" t="s">
        <v>3</v>
      </c>
      <c r="AG1072">
        <v>0.76</v>
      </c>
      <c r="AH1072">
        <v>2</v>
      </c>
      <c r="AI1072">
        <v>33639928</v>
      </c>
      <c r="AJ1072">
        <v>1092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>
      <c r="A1073">
        <f>ROW(Source!A1288)</f>
        <v>1288</v>
      </c>
      <c r="B1073">
        <v>33639935</v>
      </c>
      <c r="C1073">
        <v>33639926</v>
      </c>
      <c r="D1073">
        <v>29172556</v>
      </c>
      <c r="E1073">
        <v>1</v>
      </c>
      <c r="F1073">
        <v>1</v>
      </c>
      <c r="G1073">
        <v>1</v>
      </c>
      <c r="H1073">
        <v>2</v>
      </c>
      <c r="I1073" t="s">
        <v>582</v>
      </c>
      <c r="J1073" t="s">
        <v>583</v>
      </c>
      <c r="K1073" t="s">
        <v>584</v>
      </c>
      <c r="L1073">
        <v>1368</v>
      </c>
      <c r="N1073">
        <v>1011</v>
      </c>
      <c r="O1073" t="s">
        <v>585</v>
      </c>
      <c r="P1073" t="s">
        <v>585</v>
      </c>
      <c r="Q1073">
        <v>1</v>
      </c>
      <c r="X1073">
        <v>0.76</v>
      </c>
      <c r="Y1073">
        <v>0</v>
      </c>
      <c r="Z1073">
        <v>31.26</v>
      </c>
      <c r="AA1073">
        <v>13.5</v>
      </c>
      <c r="AB1073">
        <v>0</v>
      </c>
      <c r="AC1073">
        <v>0</v>
      </c>
      <c r="AD1073">
        <v>1</v>
      </c>
      <c r="AE1073">
        <v>0</v>
      </c>
      <c r="AF1073" t="s">
        <v>3</v>
      </c>
      <c r="AG1073">
        <v>0.76</v>
      </c>
      <c r="AH1073">
        <v>2</v>
      </c>
      <c r="AI1073">
        <v>33639929</v>
      </c>
      <c r="AJ1073">
        <v>1093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>
      <c r="A1074">
        <f>ROW(Source!A1288)</f>
        <v>1288</v>
      </c>
      <c r="B1074">
        <v>33639936</v>
      </c>
      <c r="C1074">
        <v>33639926</v>
      </c>
      <c r="D1074">
        <v>29174500</v>
      </c>
      <c r="E1074">
        <v>1</v>
      </c>
      <c r="F1074">
        <v>1</v>
      </c>
      <c r="G1074">
        <v>1</v>
      </c>
      <c r="H1074">
        <v>2</v>
      </c>
      <c r="I1074" t="s">
        <v>766</v>
      </c>
      <c r="J1074" t="s">
        <v>767</v>
      </c>
      <c r="K1074" t="s">
        <v>768</v>
      </c>
      <c r="L1074">
        <v>1368</v>
      </c>
      <c r="N1074">
        <v>1011</v>
      </c>
      <c r="O1074" t="s">
        <v>585</v>
      </c>
      <c r="P1074" t="s">
        <v>585</v>
      </c>
      <c r="Q1074">
        <v>1</v>
      </c>
      <c r="X1074">
        <v>5.35</v>
      </c>
      <c r="Y1074">
        <v>0</v>
      </c>
      <c r="Z1074">
        <v>1.95</v>
      </c>
      <c r="AA1074">
        <v>0</v>
      </c>
      <c r="AB1074">
        <v>0</v>
      </c>
      <c r="AC1074">
        <v>0</v>
      </c>
      <c r="AD1074">
        <v>1</v>
      </c>
      <c r="AE1074">
        <v>0</v>
      </c>
      <c r="AF1074" t="s">
        <v>3</v>
      </c>
      <c r="AG1074">
        <v>5.35</v>
      </c>
      <c r="AH1074">
        <v>2</v>
      </c>
      <c r="AI1074">
        <v>33639930</v>
      </c>
      <c r="AJ1074">
        <v>1094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>
      <c r="A1075">
        <f>ROW(Source!A1288)</f>
        <v>1288</v>
      </c>
      <c r="B1075">
        <v>33639937</v>
      </c>
      <c r="C1075">
        <v>33639926</v>
      </c>
      <c r="D1075">
        <v>29174913</v>
      </c>
      <c r="E1075">
        <v>1</v>
      </c>
      <c r="F1075">
        <v>1</v>
      </c>
      <c r="G1075">
        <v>1</v>
      </c>
      <c r="H1075">
        <v>2</v>
      </c>
      <c r="I1075" t="s">
        <v>606</v>
      </c>
      <c r="J1075" t="s">
        <v>607</v>
      </c>
      <c r="K1075" t="s">
        <v>608</v>
      </c>
      <c r="L1075">
        <v>1368</v>
      </c>
      <c r="N1075">
        <v>1011</v>
      </c>
      <c r="O1075" t="s">
        <v>585</v>
      </c>
      <c r="P1075" t="s">
        <v>585</v>
      </c>
      <c r="Q1075">
        <v>1</v>
      </c>
      <c r="X1075">
        <v>4.58</v>
      </c>
      <c r="Y1075">
        <v>0</v>
      </c>
      <c r="Z1075">
        <v>87.17</v>
      </c>
      <c r="AA1075">
        <v>11.6</v>
      </c>
      <c r="AB1075">
        <v>0</v>
      </c>
      <c r="AC1075">
        <v>0</v>
      </c>
      <c r="AD1075">
        <v>1</v>
      </c>
      <c r="AE1075">
        <v>0</v>
      </c>
      <c r="AF1075" t="s">
        <v>3</v>
      </c>
      <c r="AG1075">
        <v>4.58</v>
      </c>
      <c r="AH1075">
        <v>2</v>
      </c>
      <c r="AI1075">
        <v>33639931</v>
      </c>
      <c r="AJ1075">
        <v>1095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>
      <c r="A1076">
        <f>ROW(Source!A1288)</f>
        <v>1288</v>
      </c>
      <c r="B1076">
        <v>33639938</v>
      </c>
      <c r="C1076">
        <v>33639926</v>
      </c>
      <c r="D1076">
        <v>29109671</v>
      </c>
      <c r="E1076">
        <v>1</v>
      </c>
      <c r="F1076">
        <v>1</v>
      </c>
      <c r="G1076">
        <v>1</v>
      </c>
      <c r="H1076">
        <v>3</v>
      </c>
      <c r="I1076" t="s">
        <v>436</v>
      </c>
      <c r="J1076" t="s">
        <v>438</v>
      </c>
      <c r="K1076" t="s">
        <v>437</v>
      </c>
      <c r="L1076">
        <v>1327</v>
      </c>
      <c r="N1076">
        <v>1005</v>
      </c>
      <c r="O1076" t="s">
        <v>184</v>
      </c>
      <c r="P1076" t="s">
        <v>184</v>
      </c>
      <c r="Q1076">
        <v>1</v>
      </c>
      <c r="X1076">
        <v>103</v>
      </c>
      <c r="Y1076">
        <v>51.95</v>
      </c>
      <c r="Z1076">
        <v>0</v>
      </c>
      <c r="AA1076">
        <v>0</v>
      </c>
      <c r="AB1076">
        <v>0</v>
      </c>
      <c r="AC1076">
        <v>0</v>
      </c>
      <c r="AD1076">
        <v>1</v>
      </c>
      <c r="AE1076">
        <v>0</v>
      </c>
      <c r="AF1076" t="s">
        <v>3</v>
      </c>
      <c r="AG1076">
        <v>103</v>
      </c>
      <c r="AH1076">
        <v>2</v>
      </c>
      <c r="AI1076">
        <v>33639932</v>
      </c>
      <c r="AJ1076">
        <v>1096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>
      <c r="A1077">
        <f>ROW(Source!A1324)</f>
        <v>1324</v>
      </c>
      <c r="B1077">
        <v>34979824</v>
      </c>
      <c r="C1077">
        <v>33622590</v>
      </c>
      <c r="D1077">
        <v>18407150</v>
      </c>
      <c r="E1077">
        <v>1</v>
      </c>
      <c r="F1077">
        <v>1</v>
      </c>
      <c r="G1077">
        <v>1</v>
      </c>
      <c r="H1077">
        <v>1</v>
      </c>
      <c r="I1077" t="s">
        <v>595</v>
      </c>
      <c r="J1077" t="s">
        <v>3</v>
      </c>
      <c r="K1077" t="s">
        <v>596</v>
      </c>
      <c r="L1077">
        <v>1369</v>
      </c>
      <c r="N1077">
        <v>1013</v>
      </c>
      <c r="O1077" t="s">
        <v>579</v>
      </c>
      <c r="P1077" t="s">
        <v>579</v>
      </c>
      <c r="Q1077">
        <v>1</v>
      </c>
      <c r="X1077">
        <v>37.67</v>
      </c>
      <c r="Y1077">
        <v>0</v>
      </c>
      <c r="Z1077">
        <v>0</v>
      </c>
      <c r="AA1077">
        <v>0</v>
      </c>
      <c r="AB1077">
        <v>242.51</v>
      </c>
      <c r="AC1077">
        <v>0</v>
      </c>
      <c r="AD1077">
        <v>1</v>
      </c>
      <c r="AE1077">
        <v>1</v>
      </c>
      <c r="AF1077" t="s">
        <v>3</v>
      </c>
      <c r="AG1077">
        <v>37.67</v>
      </c>
      <c r="AH1077">
        <v>2</v>
      </c>
      <c r="AI1077">
        <v>34979824</v>
      </c>
      <c r="AJ1077">
        <v>1097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>
      <c r="A1078">
        <f>ROW(Source!A1324)</f>
        <v>1324</v>
      </c>
      <c r="B1078">
        <v>34979825</v>
      </c>
      <c r="C1078">
        <v>33622590</v>
      </c>
      <c r="D1078">
        <v>121548</v>
      </c>
      <c r="E1078">
        <v>1</v>
      </c>
      <c r="F1078">
        <v>1</v>
      </c>
      <c r="G1078">
        <v>1</v>
      </c>
      <c r="H1078">
        <v>1</v>
      </c>
      <c r="I1078" t="s">
        <v>30</v>
      </c>
      <c r="J1078" t="s">
        <v>3</v>
      </c>
      <c r="K1078" t="s">
        <v>580</v>
      </c>
      <c r="L1078">
        <v>608254</v>
      </c>
      <c r="N1078">
        <v>1013</v>
      </c>
      <c r="O1078" t="s">
        <v>581</v>
      </c>
      <c r="P1078" t="s">
        <v>581</v>
      </c>
      <c r="Q1078">
        <v>1</v>
      </c>
      <c r="X1078">
        <v>0.13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1</v>
      </c>
      <c r="AE1078">
        <v>2</v>
      </c>
      <c r="AF1078" t="s">
        <v>3</v>
      </c>
      <c r="AG1078">
        <v>0.13</v>
      </c>
      <c r="AH1078">
        <v>2</v>
      </c>
      <c r="AI1078">
        <v>34979825</v>
      </c>
      <c r="AJ1078">
        <v>1098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>
      <c r="A1079">
        <f>ROW(Source!A1324)</f>
        <v>1324</v>
      </c>
      <c r="B1079">
        <v>34979826</v>
      </c>
      <c r="C1079">
        <v>33622590</v>
      </c>
      <c r="D1079">
        <v>29172554</v>
      </c>
      <c r="E1079">
        <v>1</v>
      </c>
      <c r="F1079">
        <v>1</v>
      </c>
      <c r="G1079">
        <v>1</v>
      </c>
      <c r="H1079">
        <v>2</v>
      </c>
      <c r="I1079" t="s">
        <v>752</v>
      </c>
      <c r="J1079" t="s">
        <v>798</v>
      </c>
      <c r="K1079" t="s">
        <v>754</v>
      </c>
      <c r="L1079">
        <v>1368</v>
      </c>
      <c r="N1079">
        <v>1011</v>
      </c>
      <c r="O1079" t="s">
        <v>585</v>
      </c>
      <c r="P1079" t="s">
        <v>585</v>
      </c>
      <c r="Q1079">
        <v>1</v>
      </c>
      <c r="X1079">
        <v>0.13</v>
      </c>
      <c r="Y1079">
        <v>0</v>
      </c>
      <c r="Z1079">
        <v>27.66</v>
      </c>
      <c r="AA1079">
        <v>11.6</v>
      </c>
      <c r="AB1079">
        <v>0</v>
      </c>
      <c r="AC1079">
        <v>0</v>
      </c>
      <c r="AD1079">
        <v>1</v>
      </c>
      <c r="AE1079">
        <v>0</v>
      </c>
      <c r="AF1079" t="s">
        <v>3</v>
      </c>
      <c r="AG1079">
        <v>0.13</v>
      </c>
      <c r="AH1079">
        <v>2</v>
      </c>
      <c r="AI1079">
        <v>34979826</v>
      </c>
      <c r="AJ1079">
        <v>1099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>
      <c r="A1080">
        <f>ROW(Source!A1324)</f>
        <v>1324</v>
      </c>
      <c r="B1080">
        <v>34979827</v>
      </c>
      <c r="C1080">
        <v>33622590</v>
      </c>
      <c r="D1080">
        <v>29174500</v>
      </c>
      <c r="E1080">
        <v>1</v>
      </c>
      <c r="F1080">
        <v>1</v>
      </c>
      <c r="G1080">
        <v>1</v>
      </c>
      <c r="H1080">
        <v>2</v>
      </c>
      <c r="I1080" t="s">
        <v>766</v>
      </c>
      <c r="J1080" t="s">
        <v>767</v>
      </c>
      <c r="K1080" t="s">
        <v>768</v>
      </c>
      <c r="L1080">
        <v>1368</v>
      </c>
      <c r="N1080">
        <v>1011</v>
      </c>
      <c r="O1080" t="s">
        <v>585</v>
      </c>
      <c r="P1080" t="s">
        <v>585</v>
      </c>
      <c r="Q1080">
        <v>1</v>
      </c>
      <c r="X1080">
        <v>3.13</v>
      </c>
      <c r="Y1080">
        <v>0</v>
      </c>
      <c r="Z1080">
        <v>1.95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 t="s">
        <v>3</v>
      </c>
      <c r="AG1080">
        <v>3.13</v>
      </c>
      <c r="AH1080">
        <v>2</v>
      </c>
      <c r="AI1080">
        <v>34979827</v>
      </c>
      <c r="AJ1080">
        <v>1100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>
      <c r="A1081">
        <f>ROW(Source!A1324)</f>
        <v>1324</v>
      </c>
      <c r="B1081">
        <v>34979828</v>
      </c>
      <c r="C1081">
        <v>33622590</v>
      </c>
      <c r="D1081">
        <v>29174567</v>
      </c>
      <c r="E1081">
        <v>1</v>
      </c>
      <c r="F1081">
        <v>1</v>
      </c>
      <c r="G1081">
        <v>1</v>
      </c>
      <c r="H1081">
        <v>2</v>
      </c>
      <c r="I1081" t="s">
        <v>655</v>
      </c>
      <c r="J1081" t="s">
        <v>815</v>
      </c>
      <c r="K1081" t="s">
        <v>657</v>
      </c>
      <c r="L1081">
        <v>1368</v>
      </c>
      <c r="N1081">
        <v>1011</v>
      </c>
      <c r="O1081" t="s">
        <v>585</v>
      </c>
      <c r="P1081" t="s">
        <v>585</v>
      </c>
      <c r="Q1081">
        <v>1</v>
      </c>
      <c r="X1081">
        <v>2.8</v>
      </c>
      <c r="Y1081">
        <v>0</v>
      </c>
      <c r="Z1081">
        <v>2.7</v>
      </c>
      <c r="AA1081">
        <v>0</v>
      </c>
      <c r="AB1081">
        <v>0</v>
      </c>
      <c r="AC1081">
        <v>0</v>
      </c>
      <c r="AD1081">
        <v>1</v>
      </c>
      <c r="AE1081">
        <v>0</v>
      </c>
      <c r="AF1081" t="s">
        <v>3</v>
      </c>
      <c r="AG1081">
        <v>2.8</v>
      </c>
      <c r="AH1081">
        <v>2</v>
      </c>
      <c r="AI1081">
        <v>34979828</v>
      </c>
      <c r="AJ1081">
        <v>1101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>
      <c r="A1082">
        <f>ROW(Source!A1324)</f>
        <v>1324</v>
      </c>
      <c r="B1082">
        <v>34979829</v>
      </c>
      <c r="C1082">
        <v>33622590</v>
      </c>
      <c r="D1082">
        <v>29174913</v>
      </c>
      <c r="E1082">
        <v>1</v>
      </c>
      <c r="F1082">
        <v>1</v>
      </c>
      <c r="G1082">
        <v>1</v>
      </c>
      <c r="H1082">
        <v>2</v>
      </c>
      <c r="I1082" t="s">
        <v>606</v>
      </c>
      <c r="J1082" t="s">
        <v>607</v>
      </c>
      <c r="K1082" t="s">
        <v>608</v>
      </c>
      <c r="L1082">
        <v>1368</v>
      </c>
      <c r="N1082">
        <v>1011</v>
      </c>
      <c r="O1082" t="s">
        <v>585</v>
      </c>
      <c r="P1082" t="s">
        <v>585</v>
      </c>
      <c r="Q1082">
        <v>1</v>
      </c>
      <c r="X1082">
        <v>0.04</v>
      </c>
      <c r="Y1082">
        <v>0</v>
      </c>
      <c r="Z1082">
        <v>87.17</v>
      </c>
      <c r="AA1082">
        <v>11.6</v>
      </c>
      <c r="AB1082">
        <v>0</v>
      </c>
      <c r="AC1082">
        <v>0</v>
      </c>
      <c r="AD1082">
        <v>1</v>
      </c>
      <c r="AE1082">
        <v>0</v>
      </c>
      <c r="AF1082" t="s">
        <v>3</v>
      </c>
      <c r="AG1082">
        <v>0.04</v>
      </c>
      <c r="AH1082">
        <v>2</v>
      </c>
      <c r="AI1082">
        <v>34979829</v>
      </c>
      <c r="AJ1082">
        <v>1102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>
      <c r="A1083">
        <f>ROW(Source!A1324)</f>
        <v>1324</v>
      </c>
      <c r="B1083">
        <v>34979830</v>
      </c>
      <c r="C1083">
        <v>33622590</v>
      </c>
      <c r="D1083">
        <v>29109298</v>
      </c>
      <c r="E1083">
        <v>1</v>
      </c>
      <c r="F1083">
        <v>1</v>
      </c>
      <c r="G1083">
        <v>1</v>
      </c>
      <c r="H1083">
        <v>3</v>
      </c>
      <c r="I1083" t="s">
        <v>500</v>
      </c>
      <c r="J1083" t="s">
        <v>502</v>
      </c>
      <c r="K1083" t="s">
        <v>501</v>
      </c>
      <c r="L1083">
        <v>1346</v>
      </c>
      <c r="N1083">
        <v>1009</v>
      </c>
      <c r="O1083" t="s">
        <v>191</v>
      </c>
      <c r="P1083" t="s">
        <v>191</v>
      </c>
      <c r="Q1083">
        <v>1</v>
      </c>
      <c r="X1083">
        <v>30</v>
      </c>
      <c r="Y1083">
        <v>15.26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3</v>
      </c>
      <c r="AG1083">
        <v>30</v>
      </c>
      <c r="AH1083">
        <v>2</v>
      </c>
      <c r="AI1083">
        <v>34979830</v>
      </c>
      <c r="AJ1083">
        <v>1103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>
      <c r="A1084">
        <f>ROW(Source!A1324)</f>
        <v>1324</v>
      </c>
      <c r="B1084">
        <v>34979831</v>
      </c>
      <c r="C1084">
        <v>33622590</v>
      </c>
      <c r="D1084">
        <v>29145316</v>
      </c>
      <c r="E1084">
        <v>1</v>
      </c>
      <c r="F1084">
        <v>1</v>
      </c>
      <c r="G1084">
        <v>1</v>
      </c>
      <c r="H1084">
        <v>3</v>
      </c>
      <c r="I1084" t="s">
        <v>387</v>
      </c>
      <c r="J1084" t="s">
        <v>389</v>
      </c>
      <c r="K1084" t="s">
        <v>388</v>
      </c>
      <c r="L1084">
        <v>1348</v>
      </c>
      <c r="N1084">
        <v>1009</v>
      </c>
      <c r="O1084" t="s">
        <v>28</v>
      </c>
      <c r="P1084" t="s">
        <v>28</v>
      </c>
      <c r="Q1084">
        <v>1000</v>
      </c>
      <c r="X1084">
        <v>0.9</v>
      </c>
      <c r="Y1084">
        <v>11416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3</v>
      </c>
      <c r="AG1084">
        <v>0.9</v>
      </c>
      <c r="AH1084">
        <v>2</v>
      </c>
      <c r="AI1084">
        <v>34979831</v>
      </c>
      <c r="AJ1084">
        <v>1104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>
      <c r="A1085">
        <f>ROW(Source!A1324)</f>
        <v>1324</v>
      </c>
      <c r="B1085">
        <v>34979832</v>
      </c>
      <c r="C1085">
        <v>33622590</v>
      </c>
      <c r="D1085">
        <v>29150040</v>
      </c>
      <c r="E1085">
        <v>1</v>
      </c>
      <c r="F1085">
        <v>1</v>
      </c>
      <c r="G1085">
        <v>1</v>
      </c>
      <c r="H1085">
        <v>3</v>
      </c>
      <c r="I1085" t="s">
        <v>592</v>
      </c>
      <c r="J1085" t="s">
        <v>593</v>
      </c>
      <c r="K1085" t="s">
        <v>594</v>
      </c>
      <c r="L1085">
        <v>1339</v>
      </c>
      <c r="N1085">
        <v>1007</v>
      </c>
      <c r="O1085" t="s">
        <v>591</v>
      </c>
      <c r="P1085" t="s">
        <v>591</v>
      </c>
      <c r="Q1085">
        <v>1</v>
      </c>
      <c r="X1085">
        <v>0.17399999999999999</v>
      </c>
      <c r="Y1085">
        <v>2.44</v>
      </c>
      <c r="Z1085">
        <v>0</v>
      </c>
      <c r="AA1085">
        <v>0</v>
      </c>
      <c r="AB1085">
        <v>0</v>
      </c>
      <c r="AC1085">
        <v>0</v>
      </c>
      <c r="AD1085">
        <v>1</v>
      </c>
      <c r="AE1085">
        <v>0</v>
      </c>
      <c r="AF1085" t="s">
        <v>3</v>
      </c>
      <c r="AG1085">
        <v>0.17399999999999999</v>
      </c>
      <c r="AH1085">
        <v>2</v>
      </c>
      <c r="AI1085">
        <v>34979832</v>
      </c>
      <c r="AJ1085">
        <v>1105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>
      <c r="A1086">
        <f>ROW(Source!A1326)</f>
        <v>1326</v>
      </c>
      <c r="B1086">
        <v>34979833</v>
      </c>
      <c r="C1086">
        <v>33622609</v>
      </c>
      <c r="D1086">
        <v>18411117</v>
      </c>
      <c r="E1086">
        <v>1</v>
      </c>
      <c r="F1086">
        <v>1</v>
      </c>
      <c r="G1086">
        <v>1</v>
      </c>
      <c r="H1086">
        <v>1</v>
      </c>
      <c r="I1086" t="s">
        <v>806</v>
      </c>
      <c r="J1086" t="s">
        <v>3</v>
      </c>
      <c r="K1086" t="s">
        <v>807</v>
      </c>
      <c r="L1086">
        <v>1369</v>
      </c>
      <c r="N1086">
        <v>1013</v>
      </c>
      <c r="O1086" t="s">
        <v>579</v>
      </c>
      <c r="P1086" t="s">
        <v>579</v>
      </c>
      <c r="Q1086">
        <v>1</v>
      </c>
      <c r="X1086">
        <v>79.81</v>
      </c>
      <c r="Y1086">
        <v>0</v>
      </c>
      <c r="Z1086">
        <v>0</v>
      </c>
      <c r="AA1086">
        <v>0</v>
      </c>
      <c r="AB1086">
        <v>273.5</v>
      </c>
      <c r="AC1086">
        <v>0</v>
      </c>
      <c r="AD1086">
        <v>1</v>
      </c>
      <c r="AE1086">
        <v>1</v>
      </c>
      <c r="AF1086" t="s">
        <v>3</v>
      </c>
      <c r="AG1086">
        <v>79.81</v>
      </c>
      <c r="AH1086">
        <v>2</v>
      </c>
      <c r="AI1086">
        <v>34979833</v>
      </c>
      <c r="AJ1086">
        <v>1106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>
      <c r="A1087">
        <f>ROW(Source!A1326)</f>
        <v>1326</v>
      </c>
      <c r="B1087">
        <v>34979834</v>
      </c>
      <c r="C1087">
        <v>33622609</v>
      </c>
      <c r="D1087">
        <v>121548</v>
      </c>
      <c r="E1087">
        <v>1</v>
      </c>
      <c r="F1087">
        <v>1</v>
      </c>
      <c r="G1087">
        <v>1</v>
      </c>
      <c r="H1087">
        <v>1</v>
      </c>
      <c r="I1087" t="s">
        <v>30</v>
      </c>
      <c r="J1087" t="s">
        <v>3</v>
      </c>
      <c r="K1087" t="s">
        <v>580</v>
      </c>
      <c r="L1087">
        <v>608254</v>
      </c>
      <c r="N1087">
        <v>1013</v>
      </c>
      <c r="O1087" t="s">
        <v>581</v>
      </c>
      <c r="P1087" t="s">
        <v>581</v>
      </c>
      <c r="Q1087">
        <v>1</v>
      </c>
      <c r="X1087">
        <v>13.84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2</v>
      </c>
      <c r="AF1087" t="s">
        <v>3</v>
      </c>
      <c r="AG1087">
        <v>13.84</v>
      </c>
      <c r="AH1087">
        <v>2</v>
      </c>
      <c r="AI1087">
        <v>34979834</v>
      </c>
      <c r="AJ1087">
        <v>1107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>
      <c r="A1088">
        <f>ROW(Source!A1326)</f>
        <v>1326</v>
      </c>
      <c r="B1088">
        <v>34979835</v>
      </c>
      <c r="C1088">
        <v>33622609</v>
      </c>
      <c r="D1088">
        <v>29172556</v>
      </c>
      <c r="E1088">
        <v>1</v>
      </c>
      <c r="F1088">
        <v>1</v>
      </c>
      <c r="G1088">
        <v>1</v>
      </c>
      <c r="H1088">
        <v>2</v>
      </c>
      <c r="I1088" t="s">
        <v>582</v>
      </c>
      <c r="J1088" t="s">
        <v>583</v>
      </c>
      <c r="K1088" t="s">
        <v>584</v>
      </c>
      <c r="L1088">
        <v>1368</v>
      </c>
      <c r="N1088">
        <v>1011</v>
      </c>
      <c r="O1088" t="s">
        <v>585</v>
      </c>
      <c r="P1088" t="s">
        <v>585</v>
      </c>
      <c r="Q1088">
        <v>1</v>
      </c>
      <c r="X1088">
        <v>0.92</v>
      </c>
      <c r="Y1088">
        <v>0</v>
      </c>
      <c r="Z1088">
        <v>31.26</v>
      </c>
      <c r="AA1088">
        <v>13.5</v>
      </c>
      <c r="AB1088">
        <v>0</v>
      </c>
      <c r="AC1088">
        <v>0</v>
      </c>
      <c r="AD1088">
        <v>1</v>
      </c>
      <c r="AE1088">
        <v>0</v>
      </c>
      <c r="AF1088" t="s">
        <v>3</v>
      </c>
      <c r="AG1088">
        <v>0.92</v>
      </c>
      <c r="AH1088">
        <v>2</v>
      </c>
      <c r="AI1088">
        <v>34979835</v>
      </c>
      <c r="AJ1088">
        <v>1108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>
      <c r="A1089">
        <f>ROW(Source!A1326)</f>
        <v>1326</v>
      </c>
      <c r="B1089">
        <v>34979836</v>
      </c>
      <c r="C1089">
        <v>33622609</v>
      </c>
      <c r="D1089">
        <v>29172710</v>
      </c>
      <c r="E1089">
        <v>1</v>
      </c>
      <c r="F1089">
        <v>1</v>
      </c>
      <c r="G1089">
        <v>1</v>
      </c>
      <c r="H1089">
        <v>2</v>
      </c>
      <c r="I1089" t="s">
        <v>600</v>
      </c>
      <c r="J1089" t="s">
        <v>601</v>
      </c>
      <c r="K1089" t="s">
        <v>602</v>
      </c>
      <c r="L1089">
        <v>1368</v>
      </c>
      <c r="N1089">
        <v>1011</v>
      </c>
      <c r="O1089" t="s">
        <v>585</v>
      </c>
      <c r="P1089" t="s">
        <v>585</v>
      </c>
      <c r="Q1089">
        <v>1</v>
      </c>
      <c r="X1089">
        <v>9.93</v>
      </c>
      <c r="Y1089">
        <v>0</v>
      </c>
      <c r="Z1089">
        <v>46.56</v>
      </c>
      <c r="AA1089">
        <v>10.06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9.93</v>
      </c>
      <c r="AH1089">
        <v>2</v>
      </c>
      <c r="AI1089">
        <v>34979836</v>
      </c>
      <c r="AJ1089">
        <v>1109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>
      <c r="A1090">
        <f>ROW(Source!A1326)</f>
        <v>1326</v>
      </c>
      <c r="B1090">
        <v>34979837</v>
      </c>
      <c r="C1090">
        <v>33622609</v>
      </c>
      <c r="D1090">
        <v>29173142</v>
      </c>
      <c r="E1090">
        <v>1</v>
      </c>
      <c r="F1090">
        <v>1</v>
      </c>
      <c r="G1090">
        <v>1</v>
      </c>
      <c r="H1090">
        <v>2</v>
      </c>
      <c r="I1090" t="s">
        <v>816</v>
      </c>
      <c r="J1090" t="s">
        <v>817</v>
      </c>
      <c r="K1090" t="s">
        <v>818</v>
      </c>
      <c r="L1090">
        <v>1368</v>
      </c>
      <c r="N1090">
        <v>1011</v>
      </c>
      <c r="O1090" t="s">
        <v>585</v>
      </c>
      <c r="P1090" t="s">
        <v>585</v>
      </c>
      <c r="Q1090">
        <v>1</v>
      </c>
      <c r="X1090">
        <v>2.99</v>
      </c>
      <c r="Y1090">
        <v>0</v>
      </c>
      <c r="Z1090">
        <v>16.3</v>
      </c>
      <c r="AA1090">
        <v>10.06</v>
      </c>
      <c r="AB1090">
        <v>0</v>
      </c>
      <c r="AC1090">
        <v>0</v>
      </c>
      <c r="AD1090">
        <v>1</v>
      </c>
      <c r="AE1090">
        <v>0</v>
      </c>
      <c r="AF1090" t="s">
        <v>3</v>
      </c>
      <c r="AG1090">
        <v>2.99</v>
      </c>
      <c r="AH1090">
        <v>2</v>
      </c>
      <c r="AI1090">
        <v>34979837</v>
      </c>
      <c r="AJ1090">
        <v>1110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>
      <c r="A1091">
        <f>ROW(Source!A1326)</f>
        <v>1326</v>
      </c>
      <c r="B1091">
        <v>34979838</v>
      </c>
      <c r="C1091">
        <v>33622609</v>
      </c>
      <c r="D1091">
        <v>29174145</v>
      </c>
      <c r="E1091">
        <v>1</v>
      </c>
      <c r="F1091">
        <v>1</v>
      </c>
      <c r="G1091">
        <v>1</v>
      </c>
      <c r="H1091">
        <v>2</v>
      </c>
      <c r="I1091" t="s">
        <v>819</v>
      </c>
      <c r="J1091" t="s">
        <v>820</v>
      </c>
      <c r="K1091" t="s">
        <v>821</v>
      </c>
      <c r="L1091">
        <v>1368</v>
      </c>
      <c r="N1091">
        <v>1011</v>
      </c>
      <c r="O1091" t="s">
        <v>585</v>
      </c>
      <c r="P1091" t="s">
        <v>585</v>
      </c>
      <c r="Q1091">
        <v>1</v>
      </c>
      <c r="X1091">
        <v>9.93</v>
      </c>
      <c r="Y1091">
        <v>0</v>
      </c>
      <c r="Z1091">
        <v>7.54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9.93</v>
      </c>
      <c r="AH1091">
        <v>2</v>
      </c>
      <c r="AI1091">
        <v>34979838</v>
      </c>
      <c r="AJ1091">
        <v>1111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>
      <c r="A1092">
        <f>ROW(Source!A1326)</f>
        <v>1326</v>
      </c>
      <c r="B1092">
        <v>34979839</v>
      </c>
      <c r="C1092">
        <v>33622609</v>
      </c>
      <c r="D1092">
        <v>29174913</v>
      </c>
      <c r="E1092">
        <v>1</v>
      </c>
      <c r="F1092">
        <v>1</v>
      </c>
      <c r="G1092">
        <v>1</v>
      </c>
      <c r="H1092">
        <v>2</v>
      </c>
      <c r="I1092" t="s">
        <v>606</v>
      </c>
      <c r="J1092" t="s">
        <v>607</v>
      </c>
      <c r="K1092" t="s">
        <v>608</v>
      </c>
      <c r="L1092">
        <v>1368</v>
      </c>
      <c r="N1092">
        <v>1011</v>
      </c>
      <c r="O1092" t="s">
        <v>585</v>
      </c>
      <c r="P1092" t="s">
        <v>585</v>
      </c>
      <c r="Q1092">
        <v>1</v>
      </c>
      <c r="X1092">
        <v>2.65</v>
      </c>
      <c r="Y1092">
        <v>0</v>
      </c>
      <c r="Z1092">
        <v>87.17</v>
      </c>
      <c r="AA1092">
        <v>11.6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2.65</v>
      </c>
      <c r="AH1092">
        <v>2</v>
      </c>
      <c r="AI1092">
        <v>34979839</v>
      </c>
      <c r="AJ1092">
        <v>1112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>
      <c r="A1093">
        <f>ROW(Source!A1326)</f>
        <v>1326</v>
      </c>
      <c r="B1093">
        <v>34979840</v>
      </c>
      <c r="C1093">
        <v>33622609</v>
      </c>
      <c r="D1093">
        <v>29108452</v>
      </c>
      <c r="E1093">
        <v>1</v>
      </c>
      <c r="F1093">
        <v>1</v>
      </c>
      <c r="G1093">
        <v>1</v>
      </c>
      <c r="H1093">
        <v>3</v>
      </c>
      <c r="I1093" t="s">
        <v>822</v>
      </c>
      <c r="J1093" t="s">
        <v>823</v>
      </c>
      <c r="K1093" t="s">
        <v>824</v>
      </c>
      <c r="L1093">
        <v>1348</v>
      </c>
      <c r="N1093">
        <v>1009</v>
      </c>
      <c r="O1093" t="s">
        <v>28</v>
      </c>
      <c r="P1093" t="s">
        <v>28</v>
      </c>
      <c r="Q1093">
        <v>1000</v>
      </c>
      <c r="X1093">
        <v>0.1</v>
      </c>
      <c r="Y1093">
        <v>12485.99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 t="s">
        <v>3</v>
      </c>
      <c r="AG1093">
        <v>0.1</v>
      </c>
      <c r="AH1093">
        <v>2</v>
      </c>
      <c r="AI1093">
        <v>34979840</v>
      </c>
      <c r="AJ1093">
        <v>1113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>
      <c r="A1094">
        <f>ROW(Source!A1326)</f>
        <v>1326</v>
      </c>
      <c r="B1094">
        <v>34979841</v>
      </c>
      <c r="C1094">
        <v>33622609</v>
      </c>
      <c r="D1094">
        <v>29109244</v>
      </c>
      <c r="E1094">
        <v>1</v>
      </c>
      <c r="F1094">
        <v>1</v>
      </c>
      <c r="G1094">
        <v>1</v>
      </c>
      <c r="H1094">
        <v>3</v>
      </c>
      <c r="I1094" t="s">
        <v>390</v>
      </c>
      <c r="J1094" t="s">
        <v>392</v>
      </c>
      <c r="K1094" t="s">
        <v>391</v>
      </c>
      <c r="L1094">
        <v>1348</v>
      </c>
      <c r="N1094">
        <v>1009</v>
      </c>
      <c r="O1094" t="s">
        <v>28</v>
      </c>
      <c r="P1094" t="s">
        <v>28</v>
      </c>
      <c r="Q1094">
        <v>1000</v>
      </c>
      <c r="X1094">
        <v>1.67</v>
      </c>
      <c r="Y1094">
        <v>600</v>
      </c>
      <c r="Z1094">
        <v>0</v>
      </c>
      <c r="AA1094">
        <v>0</v>
      </c>
      <c r="AB1094">
        <v>0</v>
      </c>
      <c r="AC1094">
        <v>0</v>
      </c>
      <c r="AD1094">
        <v>1</v>
      </c>
      <c r="AE1094">
        <v>0</v>
      </c>
      <c r="AF1094" t="s">
        <v>3</v>
      </c>
      <c r="AG1094">
        <v>1.67</v>
      </c>
      <c r="AH1094">
        <v>2</v>
      </c>
      <c r="AI1094">
        <v>34979841</v>
      </c>
      <c r="AJ1094">
        <v>1114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>
      <c r="A1095">
        <f>ROW(Source!A1326)</f>
        <v>1326</v>
      </c>
      <c r="B1095">
        <v>34979842</v>
      </c>
      <c r="C1095">
        <v>33622609</v>
      </c>
      <c r="D1095">
        <v>29110564</v>
      </c>
      <c r="E1095">
        <v>1</v>
      </c>
      <c r="F1095">
        <v>1</v>
      </c>
      <c r="G1095">
        <v>1</v>
      </c>
      <c r="H1095">
        <v>3</v>
      </c>
      <c r="I1095" t="s">
        <v>393</v>
      </c>
      <c r="J1095" t="s">
        <v>395</v>
      </c>
      <c r="K1095" t="s">
        <v>394</v>
      </c>
      <c r="L1095">
        <v>1348</v>
      </c>
      <c r="N1095">
        <v>1009</v>
      </c>
      <c r="O1095" t="s">
        <v>28</v>
      </c>
      <c r="P1095" t="s">
        <v>28</v>
      </c>
      <c r="Q1095">
        <v>1000</v>
      </c>
      <c r="X1095">
        <v>3.2000000000000001E-2</v>
      </c>
      <c r="Y1095">
        <v>13673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 t="s">
        <v>3</v>
      </c>
      <c r="AG1095">
        <v>3.2000000000000001E-2</v>
      </c>
      <c r="AH1095">
        <v>2</v>
      </c>
      <c r="AI1095">
        <v>34979842</v>
      </c>
      <c r="AJ1095">
        <v>1115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>
      <c r="A1096">
        <f>ROW(Source!A1326)</f>
        <v>1326</v>
      </c>
      <c r="B1096">
        <v>34979843</v>
      </c>
      <c r="C1096">
        <v>33622609</v>
      </c>
      <c r="D1096">
        <v>29149608</v>
      </c>
      <c r="E1096">
        <v>1</v>
      </c>
      <c r="F1096">
        <v>1</v>
      </c>
      <c r="G1096">
        <v>1</v>
      </c>
      <c r="H1096">
        <v>3</v>
      </c>
      <c r="I1096" t="s">
        <v>825</v>
      </c>
      <c r="J1096" t="s">
        <v>826</v>
      </c>
      <c r="K1096" t="s">
        <v>827</v>
      </c>
      <c r="L1096">
        <v>1339</v>
      </c>
      <c r="N1096">
        <v>1007</v>
      </c>
      <c r="O1096" t="s">
        <v>591</v>
      </c>
      <c r="P1096" t="s">
        <v>591</v>
      </c>
      <c r="Q1096">
        <v>1</v>
      </c>
      <c r="X1096">
        <v>2.3199999999999998</v>
      </c>
      <c r="Y1096">
        <v>55.26</v>
      </c>
      <c r="Z1096">
        <v>0</v>
      </c>
      <c r="AA1096">
        <v>0</v>
      </c>
      <c r="AB1096">
        <v>0</v>
      </c>
      <c r="AC1096">
        <v>0</v>
      </c>
      <c r="AD1096">
        <v>1</v>
      </c>
      <c r="AE1096">
        <v>0</v>
      </c>
      <c r="AF1096" t="s">
        <v>3</v>
      </c>
      <c r="AG1096">
        <v>2.3199999999999998</v>
      </c>
      <c r="AH1096">
        <v>2</v>
      </c>
      <c r="AI1096">
        <v>34979843</v>
      </c>
      <c r="AJ1096">
        <v>1116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>
      <c r="A1097">
        <f>ROW(Source!A1326)</f>
        <v>1326</v>
      </c>
      <c r="B1097">
        <v>34979844</v>
      </c>
      <c r="C1097">
        <v>33622609</v>
      </c>
      <c r="D1097">
        <v>29150040</v>
      </c>
      <c r="E1097">
        <v>1</v>
      </c>
      <c r="F1097">
        <v>1</v>
      </c>
      <c r="G1097">
        <v>1</v>
      </c>
      <c r="H1097">
        <v>3</v>
      </c>
      <c r="I1097" t="s">
        <v>592</v>
      </c>
      <c r="J1097" t="s">
        <v>593</v>
      </c>
      <c r="K1097" t="s">
        <v>594</v>
      </c>
      <c r="L1097">
        <v>1339</v>
      </c>
      <c r="N1097">
        <v>1007</v>
      </c>
      <c r="O1097" t="s">
        <v>591</v>
      </c>
      <c r="P1097" t="s">
        <v>591</v>
      </c>
      <c r="Q1097">
        <v>1</v>
      </c>
      <c r="X1097">
        <v>0.73899999999999999</v>
      </c>
      <c r="Y1097">
        <v>2.44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 t="s">
        <v>3</v>
      </c>
      <c r="AG1097">
        <v>0.73899999999999999</v>
      </c>
      <c r="AH1097">
        <v>2</v>
      </c>
      <c r="AI1097">
        <v>34979844</v>
      </c>
      <c r="AJ1097">
        <v>1117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>
      <c r="A1098">
        <f>ROW(Source!A1329)</f>
        <v>1329</v>
      </c>
      <c r="B1098">
        <v>34979845</v>
      </c>
      <c r="C1098">
        <v>33622691</v>
      </c>
      <c r="D1098">
        <v>31427453</v>
      </c>
      <c r="E1098">
        <v>1</v>
      </c>
      <c r="F1098">
        <v>1</v>
      </c>
      <c r="G1098">
        <v>1</v>
      </c>
      <c r="H1098">
        <v>1</v>
      </c>
      <c r="I1098" t="s">
        <v>828</v>
      </c>
      <c r="J1098" t="s">
        <v>3</v>
      </c>
      <c r="K1098" t="s">
        <v>829</v>
      </c>
      <c r="L1098">
        <v>1369</v>
      </c>
      <c r="N1098">
        <v>1013</v>
      </c>
      <c r="O1098" t="s">
        <v>579</v>
      </c>
      <c r="P1098" t="s">
        <v>579</v>
      </c>
      <c r="Q1098">
        <v>1</v>
      </c>
      <c r="X1098">
        <v>76.63</v>
      </c>
      <c r="Y1098">
        <v>0</v>
      </c>
      <c r="Z1098">
        <v>0</v>
      </c>
      <c r="AA1098">
        <v>0</v>
      </c>
      <c r="AB1098">
        <v>248.48</v>
      </c>
      <c r="AC1098">
        <v>0</v>
      </c>
      <c r="AD1098">
        <v>1</v>
      </c>
      <c r="AE1098">
        <v>1</v>
      </c>
      <c r="AF1098" t="s">
        <v>3</v>
      </c>
      <c r="AG1098">
        <v>76.63</v>
      </c>
      <c r="AH1098">
        <v>2</v>
      </c>
      <c r="AI1098">
        <v>34979845</v>
      </c>
      <c r="AJ1098">
        <v>1118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>
      <c r="A1099">
        <f>ROW(Source!A1329)</f>
        <v>1329</v>
      </c>
      <c r="B1099">
        <v>34979846</v>
      </c>
      <c r="C1099">
        <v>33622691</v>
      </c>
      <c r="D1099">
        <v>121548</v>
      </c>
      <c r="E1099">
        <v>1</v>
      </c>
      <c r="F1099">
        <v>1</v>
      </c>
      <c r="G1099">
        <v>1</v>
      </c>
      <c r="H1099">
        <v>1</v>
      </c>
      <c r="I1099" t="s">
        <v>30</v>
      </c>
      <c r="J1099" t="s">
        <v>3</v>
      </c>
      <c r="K1099" t="s">
        <v>580</v>
      </c>
      <c r="L1099">
        <v>608254</v>
      </c>
      <c r="N1099">
        <v>1013</v>
      </c>
      <c r="O1099" t="s">
        <v>581</v>
      </c>
      <c r="P1099" t="s">
        <v>581</v>
      </c>
      <c r="Q1099">
        <v>1</v>
      </c>
      <c r="X1099">
        <v>4.22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1</v>
      </c>
      <c r="AE1099">
        <v>2</v>
      </c>
      <c r="AF1099" t="s">
        <v>3</v>
      </c>
      <c r="AG1099">
        <v>4.22</v>
      </c>
      <c r="AH1099">
        <v>2</v>
      </c>
      <c r="AI1099">
        <v>34979846</v>
      </c>
      <c r="AJ1099">
        <v>1119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>
      <c r="A1100">
        <f>ROW(Source!A1329)</f>
        <v>1329</v>
      </c>
      <c r="B1100">
        <v>34979847</v>
      </c>
      <c r="C1100">
        <v>33622691</v>
      </c>
      <c r="D1100">
        <v>31425428</v>
      </c>
      <c r="E1100">
        <v>1</v>
      </c>
      <c r="F1100">
        <v>1</v>
      </c>
      <c r="G1100">
        <v>1</v>
      </c>
      <c r="H1100">
        <v>2</v>
      </c>
      <c r="I1100" t="s">
        <v>830</v>
      </c>
      <c r="J1100" t="s">
        <v>831</v>
      </c>
      <c r="K1100" t="s">
        <v>832</v>
      </c>
      <c r="L1100">
        <v>1368</v>
      </c>
      <c r="N1100">
        <v>1011</v>
      </c>
      <c r="O1100" t="s">
        <v>585</v>
      </c>
      <c r="P1100" t="s">
        <v>585</v>
      </c>
      <c r="Q1100">
        <v>1</v>
      </c>
      <c r="X1100">
        <v>0.36</v>
      </c>
      <c r="Y1100">
        <v>0</v>
      </c>
      <c r="Z1100">
        <v>99.89</v>
      </c>
      <c r="AA1100">
        <v>10.06</v>
      </c>
      <c r="AB1100">
        <v>0</v>
      </c>
      <c r="AC1100">
        <v>0</v>
      </c>
      <c r="AD1100">
        <v>1</v>
      </c>
      <c r="AE1100">
        <v>0</v>
      </c>
      <c r="AF1100" t="s">
        <v>3</v>
      </c>
      <c r="AG1100">
        <v>0.36</v>
      </c>
      <c r="AH1100">
        <v>2</v>
      </c>
      <c r="AI1100">
        <v>34979847</v>
      </c>
      <c r="AJ1100">
        <v>1120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>
      <c r="A1101">
        <f>ROW(Source!A1329)</f>
        <v>1329</v>
      </c>
      <c r="B1101">
        <v>34979848</v>
      </c>
      <c r="C1101">
        <v>33622691</v>
      </c>
      <c r="D1101">
        <v>31425452</v>
      </c>
      <c r="E1101">
        <v>1</v>
      </c>
      <c r="F1101">
        <v>1</v>
      </c>
      <c r="G1101">
        <v>1</v>
      </c>
      <c r="H1101">
        <v>2</v>
      </c>
      <c r="I1101" t="s">
        <v>833</v>
      </c>
      <c r="J1101" t="s">
        <v>834</v>
      </c>
      <c r="K1101" t="s">
        <v>835</v>
      </c>
      <c r="L1101">
        <v>1368</v>
      </c>
      <c r="N1101">
        <v>1011</v>
      </c>
      <c r="O1101" t="s">
        <v>585</v>
      </c>
      <c r="P1101" t="s">
        <v>585</v>
      </c>
      <c r="Q1101">
        <v>1</v>
      </c>
      <c r="X1101">
        <v>2.2999999999999998</v>
      </c>
      <c r="Y1101">
        <v>0</v>
      </c>
      <c r="Z1101">
        <v>29.46</v>
      </c>
      <c r="AA1101">
        <v>11.6</v>
      </c>
      <c r="AB1101">
        <v>0</v>
      </c>
      <c r="AC1101">
        <v>0</v>
      </c>
      <c r="AD1101">
        <v>1</v>
      </c>
      <c r="AE1101">
        <v>0</v>
      </c>
      <c r="AF1101" t="s">
        <v>3</v>
      </c>
      <c r="AG1101">
        <v>2.2999999999999998</v>
      </c>
      <c r="AH1101">
        <v>2</v>
      </c>
      <c r="AI1101">
        <v>34979848</v>
      </c>
      <c r="AJ1101">
        <v>1121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>
      <c r="A1102">
        <f>ROW(Source!A1329)</f>
        <v>1329</v>
      </c>
      <c r="B1102">
        <v>34979849</v>
      </c>
      <c r="C1102">
        <v>33622691</v>
      </c>
      <c r="D1102">
        <v>31425505</v>
      </c>
      <c r="E1102">
        <v>1</v>
      </c>
      <c r="F1102">
        <v>1</v>
      </c>
      <c r="G1102">
        <v>1</v>
      </c>
      <c r="H1102">
        <v>2</v>
      </c>
      <c r="I1102" t="s">
        <v>836</v>
      </c>
      <c r="J1102" t="s">
        <v>837</v>
      </c>
      <c r="K1102" t="s">
        <v>838</v>
      </c>
      <c r="L1102">
        <v>1368</v>
      </c>
      <c r="N1102">
        <v>1011</v>
      </c>
      <c r="O1102" t="s">
        <v>585</v>
      </c>
      <c r="P1102" t="s">
        <v>585</v>
      </c>
      <c r="Q1102">
        <v>1</v>
      </c>
      <c r="X1102">
        <v>1.56</v>
      </c>
      <c r="Y1102">
        <v>0</v>
      </c>
      <c r="Z1102">
        <v>12.4</v>
      </c>
      <c r="AA1102">
        <v>10.06</v>
      </c>
      <c r="AB1102">
        <v>0</v>
      </c>
      <c r="AC1102">
        <v>0</v>
      </c>
      <c r="AD1102">
        <v>1</v>
      </c>
      <c r="AE1102">
        <v>0</v>
      </c>
      <c r="AF1102" t="s">
        <v>3</v>
      </c>
      <c r="AG1102">
        <v>1.56</v>
      </c>
      <c r="AH1102">
        <v>2</v>
      </c>
      <c r="AI1102">
        <v>34979849</v>
      </c>
      <c r="AJ1102">
        <v>1122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>
      <c r="A1103">
        <f>ROW(Source!A1329)</f>
        <v>1329</v>
      </c>
      <c r="B1103">
        <v>34979850</v>
      </c>
      <c r="C1103">
        <v>33622691</v>
      </c>
      <c r="D1103">
        <v>31425668</v>
      </c>
      <c r="E1103">
        <v>1</v>
      </c>
      <c r="F1103">
        <v>1</v>
      </c>
      <c r="G1103">
        <v>1</v>
      </c>
      <c r="H1103">
        <v>2</v>
      </c>
      <c r="I1103" t="s">
        <v>839</v>
      </c>
      <c r="J1103" t="s">
        <v>840</v>
      </c>
      <c r="K1103" t="s">
        <v>841</v>
      </c>
      <c r="L1103">
        <v>1368</v>
      </c>
      <c r="N1103">
        <v>1011</v>
      </c>
      <c r="O1103" t="s">
        <v>585</v>
      </c>
      <c r="P1103" t="s">
        <v>585</v>
      </c>
      <c r="Q1103">
        <v>1</v>
      </c>
      <c r="X1103">
        <v>0.05</v>
      </c>
      <c r="Y1103">
        <v>0</v>
      </c>
      <c r="Z1103">
        <v>9.9700000000000006</v>
      </c>
      <c r="AA1103">
        <v>0</v>
      </c>
      <c r="AB1103">
        <v>0</v>
      </c>
      <c r="AC1103">
        <v>0</v>
      </c>
      <c r="AD1103">
        <v>1</v>
      </c>
      <c r="AE1103">
        <v>0</v>
      </c>
      <c r="AF1103" t="s">
        <v>3</v>
      </c>
      <c r="AG1103">
        <v>0.05</v>
      </c>
      <c r="AH1103">
        <v>2</v>
      </c>
      <c r="AI1103">
        <v>34979850</v>
      </c>
      <c r="AJ1103">
        <v>1123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>
      <c r="A1104">
        <f>ROW(Source!A1329)</f>
        <v>1329</v>
      </c>
      <c r="B1104">
        <v>34979851</v>
      </c>
      <c r="C1104">
        <v>33622691</v>
      </c>
      <c r="D1104">
        <v>31425703</v>
      </c>
      <c r="E1104">
        <v>1</v>
      </c>
      <c r="F1104">
        <v>1</v>
      </c>
      <c r="G1104">
        <v>1</v>
      </c>
      <c r="H1104">
        <v>2</v>
      </c>
      <c r="I1104" t="s">
        <v>606</v>
      </c>
      <c r="J1104" t="s">
        <v>842</v>
      </c>
      <c r="K1104" t="s">
        <v>608</v>
      </c>
      <c r="L1104">
        <v>1368</v>
      </c>
      <c r="N1104">
        <v>1011</v>
      </c>
      <c r="O1104" t="s">
        <v>585</v>
      </c>
      <c r="P1104" t="s">
        <v>585</v>
      </c>
      <c r="Q1104">
        <v>1</v>
      </c>
      <c r="X1104">
        <v>0.28000000000000003</v>
      </c>
      <c r="Y1104">
        <v>0</v>
      </c>
      <c r="Z1104">
        <v>87.17</v>
      </c>
      <c r="AA1104">
        <v>11.6</v>
      </c>
      <c r="AB1104">
        <v>0</v>
      </c>
      <c r="AC1104">
        <v>0</v>
      </c>
      <c r="AD1104">
        <v>1</v>
      </c>
      <c r="AE1104">
        <v>0</v>
      </c>
      <c r="AF1104" t="s">
        <v>3</v>
      </c>
      <c r="AG1104">
        <v>0.28000000000000003</v>
      </c>
      <c r="AH1104">
        <v>2</v>
      </c>
      <c r="AI1104">
        <v>34979851</v>
      </c>
      <c r="AJ1104">
        <v>1124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>
      <c r="A1105">
        <f>ROW(Source!A1329)</f>
        <v>1329</v>
      </c>
      <c r="B1105">
        <v>34979852</v>
      </c>
      <c r="C1105">
        <v>33622691</v>
      </c>
      <c r="D1105">
        <v>31423684</v>
      </c>
      <c r="E1105">
        <v>1</v>
      </c>
      <c r="F1105">
        <v>1</v>
      </c>
      <c r="G1105">
        <v>1</v>
      </c>
      <c r="H1105">
        <v>3</v>
      </c>
      <c r="I1105" t="s">
        <v>620</v>
      </c>
      <c r="J1105" t="s">
        <v>843</v>
      </c>
      <c r="K1105" t="s">
        <v>622</v>
      </c>
      <c r="L1105">
        <v>1346</v>
      </c>
      <c r="N1105">
        <v>1009</v>
      </c>
      <c r="O1105" t="s">
        <v>191</v>
      </c>
      <c r="P1105" t="s">
        <v>191</v>
      </c>
      <c r="Q1105">
        <v>1</v>
      </c>
      <c r="X1105">
        <v>0.5</v>
      </c>
      <c r="Y1105">
        <v>1.81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0.5</v>
      </c>
      <c r="AH1105">
        <v>2</v>
      </c>
      <c r="AI1105">
        <v>34979852</v>
      </c>
      <c r="AJ1105">
        <v>1125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>
      <c r="A1106">
        <f>ROW(Source!A1329)</f>
        <v>1329</v>
      </c>
      <c r="B1106">
        <v>34979853</v>
      </c>
      <c r="C1106">
        <v>33622691</v>
      </c>
      <c r="D1106">
        <v>31423686</v>
      </c>
      <c r="E1106">
        <v>1</v>
      </c>
      <c r="F1106">
        <v>1</v>
      </c>
      <c r="G1106">
        <v>1</v>
      </c>
      <c r="H1106">
        <v>3</v>
      </c>
      <c r="I1106" t="s">
        <v>396</v>
      </c>
      <c r="J1106" t="s">
        <v>398</v>
      </c>
      <c r="K1106" t="s">
        <v>397</v>
      </c>
      <c r="L1106">
        <v>1348</v>
      </c>
      <c r="N1106">
        <v>1009</v>
      </c>
      <c r="O1106" t="s">
        <v>28</v>
      </c>
      <c r="P1106" t="s">
        <v>28</v>
      </c>
      <c r="Q1106">
        <v>1000</v>
      </c>
      <c r="X1106">
        <v>0.05</v>
      </c>
      <c r="Y1106">
        <v>6532.53</v>
      </c>
      <c r="Z1106">
        <v>0</v>
      </c>
      <c r="AA1106">
        <v>0</v>
      </c>
      <c r="AB1106">
        <v>0</v>
      </c>
      <c r="AC1106">
        <v>0</v>
      </c>
      <c r="AD1106">
        <v>1</v>
      </c>
      <c r="AE1106">
        <v>0</v>
      </c>
      <c r="AF1106" t="s">
        <v>3</v>
      </c>
      <c r="AG1106">
        <v>0.05</v>
      </c>
      <c r="AH1106">
        <v>2</v>
      </c>
      <c r="AI1106">
        <v>34979853</v>
      </c>
      <c r="AJ1106">
        <v>1126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>
      <c r="A1107">
        <f>ROW(Source!A1329)</f>
        <v>1329</v>
      </c>
      <c r="B1107">
        <v>34979854</v>
      </c>
      <c r="C1107">
        <v>33622691</v>
      </c>
      <c r="D1107">
        <v>31423740</v>
      </c>
      <c r="E1107">
        <v>1</v>
      </c>
      <c r="F1107">
        <v>1</v>
      </c>
      <c r="G1107">
        <v>1</v>
      </c>
      <c r="H1107">
        <v>3</v>
      </c>
      <c r="I1107" t="s">
        <v>400</v>
      </c>
      <c r="J1107" t="s">
        <v>402</v>
      </c>
      <c r="K1107" t="s">
        <v>401</v>
      </c>
      <c r="L1107">
        <v>1346</v>
      </c>
      <c r="N1107">
        <v>1009</v>
      </c>
      <c r="O1107" t="s">
        <v>191</v>
      </c>
      <c r="P1107" t="s">
        <v>191</v>
      </c>
      <c r="Q1107">
        <v>1</v>
      </c>
      <c r="X1107">
        <v>430</v>
      </c>
      <c r="Y1107">
        <v>3.86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0</v>
      </c>
      <c r="AF1107" t="s">
        <v>3</v>
      </c>
      <c r="AG1107">
        <v>430</v>
      </c>
      <c r="AH1107">
        <v>2</v>
      </c>
      <c r="AI1107">
        <v>34979854</v>
      </c>
      <c r="AJ1107">
        <v>1127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>
      <c r="A1108">
        <f>ROW(Source!A1329)</f>
        <v>1329</v>
      </c>
      <c r="B1108">
        <v>34979855</v>
      </c>
      <c r="C1108">
        <v>33622691</v>
      </c>
      <c r="D1108">
        <v>31423757</v>
      </c>
      <c r="E1108">
        <v>1</v>
      </c>
      <c r="F1108">
        <v>1</v>
      </c>
      <c r="G1108">
        <v>1</v>
      </c>
      <c r="H1108">
        <v>3</v>
      </c>
      <c r="I1108" t="s">
        <v>404</v>
      </c>
      <c r="J1108" t="s">
        <v>406</v>
      </c>
      <c r="K1108" t="s">
        <v>405</v>
      </c>
      <c r="L1108">
        <v>1327</v>
      </c>
      <c r="N1108">
        <v>1005</v>
      </c>
      <c r="O1108" t="s">
        <v>184</v>
      </c>
      <c r="P1108" t="s">
        <v>184</v>
      </c>
      <c r="Q1108">
        <v>1</v>
      </c>
      <c r="X1108">
        <v>102</v>
      </c>
      <c r="Y1108">
        <v>69.209999999999994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0</v>
      </c>
      <c r="AF1108" t="s">
        <v>3</v>
      </c>
      <c r="AG1108">
        <v>102</v>
      </c>
      <c r="AH1108">
        <v>2</v>
      </c>
      <c r="AI1108">
        <v>34979855</v>
      </c>
      <c r="AJ1108">
        <v>1128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>
      <c r="A1109">
        <f>ROW(Source!A1329)</f>
        <v>1329</v>
      </c>
      <c r="B1109">
        <v>34979856</v>
      </c>
      <c r="C1109">
        <v>33622691</v>
      </c>
      <c r="D1109">
        <v>31424695</v>
      </c>
      <c r="E1109">
        <v>1</v>
      </c>
      <c r="F1109">
        <v>1</v>
      </c>
      <c r="G1109">
        <v>1</v>
      </c>
      <c r="H1109">
        <v>3</v>
      </c>
      <c r="I1109" t="s">
        <v>592</v>
      </c>
      <c r="J1109" t="s">
        <v>844</v>
      </c>
      <c r="K1109" t="s">
        <v>594</v>
      </c>
      <c r="L1109">
        <v>1339</v>
      </c>
      <c r="N1109">
        <v>1007</v>
      </c>
      <c r="O1109" t="s">
        <v>591</v>
      </c>
      <c r="P1109" t="s">
        <v>591</v>
      </c>
      <c r="Q1109">
        <v>1</v>
      </c>
      <c r="X1109">
        <v>3.5</v>
      </c>
      <c r="Y1109">
        <v>2.44</v>
      </c>
      <c r="Z1109">
        <v>0</v>
      </c>
      <c r="AA1109">
        <v>0</v>
      </c>
      <c r="AB1109">
        <v>0</v>
      </c>
      <c r="AC1109">
        <v>0</v>
      </c>
      <c r="AD1109">
        <v>1</v>
      </c>
      <c r="AE1109">
        <v>0</v>
      </c>
      <c r="AF1109" t="s">
        <v>3</v>
      </c>
      <c r="AG1109">
        <v>3.5</v>
      </c>
      <c r="AH1109">
        <v>2</v>
      </c>
      <c r="AI1109">
        <v>34979856</v>
      </c>
      <c r="AJ1109">
        <v>1129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>
      <c r="A1110">
        <f>ROW(Source!A1333)</f>
        <v>1333</v>
      </c>
      <c r="B1110">
        <v>34979964</v>
      </c>
      <c r="C1110">
        <v>34979738</v>
      </c>
      <c r="D1110">
        <v>18413230</v>
      </c>
      <c r="E1110">
        <v>1</v>
      </c>
      <c r="F1110">
        <v>1</v>
      </c>
      <c r="G1110">
        <v>1</v>
      </c>
      <c r="H1110">
        <v>1</v>
      </c>
      <c r="I1110" t="s">
        <v>615</v>
      </c>
      <c r="J1110" t="s">
        <v>3</v>
      </c>
      <c r="K1110" t="s">
        <v>616</v>
      </c>
      <c r="L1110">
        <v>1369</v>
      </c>
      <c r="N1110">
        <v>1013</v>
      </c>
      <c r="O1110" t="s">
        <v>579</v>
      </c>
      <c r="P1110" t="s">
        <v>579</v>
      </c>
      <c r="Q1110">
        <v>1</v>
      </c>
      <c r="X1110">
        <v>51.89</v>
      </c>
      <c r="Y1110">
        <v>0</v>
      </c>
      <c r="Z1110">
        <v>0</v>
      </c>
      <c r="AA1110">
        <v>0</v>
      </c>
      <c r="AB1110">
        <v>260.99</v>
      </c>
      <c r="AC1110">
        <v>0</v>
      </c>
      <c r="AD1110">
        <v>1</v>
      </c>
      <c r="AE1110">
        <v>1</v>
      </c>
      <c r="AF1110" t="s">
        <v>3</v>
      </c>
      <c r="AG1110">
        <v>51.89</v>
      </c>
      <c r="AH1110">
        <v>2</v>
      </c>
      <c r="AI1110">
        <v>34979964</v>
      </c>
      <c r="AJ1110">
        <v>1130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>
      <c r="A1111">
        <f>ROW(Source!A1333)</f>
        <v>1333</v>
      </c>
      <c r="B1111">
        <v>34979965</v>
      </c>
      <c r="C1111">
        <v>34979738</v>
      </c>
      <c r="D1111">
        <v>121548</v>
      </c>
      <c r="E1111">
        <v>1</v>
      </c>
      <c r="F1111">
        <v>1</v>
      </c>
      <c r="G1111">
        <v>1</v>
      </c>
      <c r="H1111">
        <v>1</v>
      </c>
      <c r="I1111" t="s">
        <v>30</v>
      </c>
      <c r="J1111" t="s">
        <v>3</v>
      </c>
      <c r="K1111" t="s">
        <v>580</v>
      </c>
      <c r="L1111">
        <v>608254</v>
      </c>
      <c r="N1111">
        <v>1013</v>
      </c>
      <c r="O1111" t="s">
        <v>581</v>
      </c>
      <c r="P1111" t="s">
        <v>581</v>
      </c>
      <c r="Q1111">
        <v>1</v>
      </c>
      <c r="X1111">
        <v>1.87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1</v>
      </c>
      <c r="AE1111">
        <v>2</v>
      </c>
      <c r="AF1111" t="s">
        <v>3</v>
      </c>
      <c r="AG1111">
        <v>1.87</v>
      </c>
      <c r="AH1111">
        <v>2</v>
      </c>
      <c r="AI1111">
        <v>34979965</v>
      </c>
      <c r="AJ1111">
        <v>1131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>
      <c r="A1112">
        <f>ROW(Source!A1333)</f>
        <v>1333</v>
      </c>
      <c r="B1112">
        <v>34979966</v>
      </c>
      <c r="C1112">
        <v>34979738</v>
      </c>
      <c r="D1112">
        <v>29172479</v>
      </c>
      <c r="E1112">
        <v>1</v>
      </c>
      <c r="F1112">
        <v>1</v>
      </c>
      <c r="G1112">
        <v>1</v>
      </c>
      <c r="H1112">
        <v>2</v>
      </c>
      <c r="I1112" t="s">
        <v>830</v>
      </c>
      <c r="J1112" t="s">
        <v>845</v>
      </c>
      <c r="K1112" t="s">
        <v>832</v>
      </c>
      <c r="L1112">
        <v>1368</v>
      </c>
      <c r="N1112">
        <v>1011</v>
      </c>
      <c r="O1112" t="s">
        <v>585</v>
      </c>
      <c r="P1112" t="s">
        <v>585</v>
      </c>
      <c r="Q1112">
        <v>1</v>
      </c>
      <c r="X1112">
        <v>0.04</v>
      </c>
      <c r="Y1112">
        <v>0</v>
      </c>
      <c r="Z1112">
        <v>99.89</v>
      </c>
      <c r="AA1112">
        <v>10.06</v>
      </c>
      <c r="AB1112">
        <v>0</v>
      </c>
      <c r="AC1112">
        <v>0</v>
      </c>
      <c r="AD1112">
        <v>1</v>
      </c>
      <c r="AE1112">
        <v>0</v>
      </c>
      <c r="AF1112" t="s">
        <v>3</v>
      </c>
      <c r="AG1112">
        <v>0.04</v>
      </c>
      <c r="AH1112">
        <v>2</v>
      </c>
      <c r="AI1112">
        <v>34979966</v>
      </c>
      <c r="AJ1112">
        <v>1132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>
      <c r="A1113">
        <f>ROW(Source!A1333)</f>
        <v>1333</v>
      </c>
      <c r="B1113">
        <v>34979967</v>
      </c>
      <c r="C1113">
        <v>34979738</v>
      </c>
      <c r="D1113">
        <v>29172556</v>
      </c>
      <c r="E1113">
        <v>1</v>
      </c>
      <c r="F1113">
        <v>1</v>
      </c>
      <c r="G1113">
        <v>1</v>
      </c>
      <c r="H1113">
        <v>2</v>
      </c>
      <c r="I1113" t="s">
        <v>582</v>
      </c>
      <c r="J1113" t="s">
        <v>583</v>
      </c>
      <c r="K1113" t="s">
        <v>584</v>
      </c>
      <c r="L1113">
        <v>1368</v>
      </c>
      <c r="N1113">
        <v>1011</v>
      </c>
      <c r="O1113" t="s">
        <v>585</v>
      </c>
      <c r="P1113" t="s">
        <v>585</v>
      </c>
      <c r="Q1113">
        <v>1</v>
      </c>
      <c r="X1113">
        <v>0.16</v>
      </c>
      <c r="Y1113">
        <v>0</v>
      </c>
      <c r="Z1113">
        <v>31.26</v>
      </c>
      <c r="AA1113">
        <v>13.5</v>
      </c>
      <c r="AB1113">
        <v>0</v>
      </c>
      <c r="AC1113">
        <v>0</v>
      </c>
      <c r="AD1113">
        <v>1</v>
      </c>
      <c r="AE1113">
        <v>0</v>
      </c>
      <c r="AF1113" t="s">
        <v>3</v>
      </c>
      <c r="AG1113">
        <v>0.16</v>
      </c>
      <c r="AH1113">
        <v>2</v>
      </c>
      <c r="AI1113">
        <v>34979967</v>
      </c>
      <c r="AJ1113">
        <v>1133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>
      <c r="A1114">
        <f>ROW(Source!A1333)</f>
        <v>1333</v>
      </c>
      <c r="B1114">
        <v>34979968</v>
      </c>
      <c r="C1114">
        <v>34979738</v>
      </c>
      <c r="D1114">
        <v>29173141</v>
      </c>
      <c r="E1114">
        <v>1</v>
      </c>
      <c r="F1114">
        <v>1</v>
      </c>
      <c r="G1114">
        <v>1</v>
      </c>
      <c r="H1114">
        <v>2</v>
      </c>
      <c r="I1114" t="s">
        <v>836</v>
      </c>
      <c r="J1114" t="s">
        <v>846</v>
      </c>
      <c r="K1114" t="s">
        <v>838</v>
      </c>
      <c r="L1114">
        <v>1368</v>
      </c>
      <c r="N1114">
        <v>1011</v>
      </c>
      <c r="O1114" t="s">
        <v>585</v>
      </c>
      <c r="P1114" t="s">
        <v>585</v>
      </c>
      <c r="Q1114">
        <v>1</v>
      </c>
      <c r="X1114">
        <v>1.67</v>
      </c>
      <c r="Y1114">
        <v>0</v>
      </c>
      <c r="Z1114">
        <v>12.4</v>
      </c>
      <c r="AA1114">
        <v>10.06</v>
      </c>
      <c r="AB1114">
        <v>0</v>
      </c>
      <c r="AC1114">
        <v>0</v>
      </c>
      <c r="AD1114">
        <v>1</v>
      </c>
      <c r="AE1114">
        <v>0</v>
      </c>
      <c r="AF1114" t="s">
        <v>3</v>
      </c>
      <c r="AG1114">
        <v>1.67</v>
      </c>
      <c r="AH1114">
        <v>2</v>
      </c>
      <c r="AI1114">
        <v>34979968</v>
      </c>
      <c r="AJ1114">
        <v>1134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>
      <c r="A1115">
        <f>ROW(Source!A1333)</f>
        <v>1333</v>
      </c>
      <c r="B1115">
        <v>34979969</v>
      </c>
      <c r="C1115">
        <v>34979738</v>
      </c>
      <c r="D1115">
        <v>29109265</v>
      </c>
      <c r="E1115">
        <v>1</v>
      </c>
      <c r="F1115">
        <v>1</v>
      </c>
      <c r="G1115">
        <v>1</v>
      </c>
      <c r="H1115">
        <v>3</v>
      </c>
      <c r="I1115" t="s">
        <v>369</v>
      </c>
      <c r="J1115" t="s">
        <v>371</v>
      </c>
      <c r="K1115" t="s">
        <v>370</v>
      </c>
      <c r="L1115">
        <v>1348</v>
      </c>
      <c r="N1115">
        <v>1009</v>
      </c>
      <c r="O1115" t="s">
        <v>28</v>
      </c>
      <c r="P1115" t="s">
        <v>28</v>
      </c>
      <c r="Q1115">
        <v>1000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1</v>
      </c>
      <c r="AD1115">
        <v>0</v>
      </c>
      <c r="AE1115">
        <v>0</v>
      </c>
      <c r="AF1115" t="s">
        <v>3</v>
      </c>
      <c r="AG1115">
        <v>0</v>
      </c>
      <c r="AH1115">
        <v>2</v>
      </c>
      <c r="AI1115">
        <v>34979969</v>
      </c>
      <c r="AJ1115">
        <v>1135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>
      <c r="A1116">
        <f>ROW(Source!A1333)</f>
        <v>1333</v>
      </c>
      <c r="B1116">
        <v>34979970</v>
      </c>
      <c r="C1116">
        <v>34979738</v>
      </c>
      <c r="D1116">
        <v>29145350</v>
      </c>
      <c r="E1116">
        <v>1</v>
      </c>
      <c r="F1116">
        <v>1</v>
      </c>
      <c r="G1116">
        <v>1</v>
      </c>
      <c r="H1116">
        <v>3</v>
      </c>
      <c r="I1116" t="s">
        <v>412</v>
      </c>
      <c r="J1116" t="s">
        <v>414</v>
      </c>
      <c r="K1116" t="s">
        <v>413</v>
      </c>
      <c r="L1116">
        <v>1348</v>
      </c>
      <c r="N1116">
        <v>1009</v>
      </c>
      <c r="O1116" t="s">
        <v>28</v>
      </c>
      <c r="P1116" t="s">
        <v>28</v>
      </c>
      <c r="Q1116">
        <v>1000</v>
      </c>
      <c r="X1116">
        <v>0.97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 t="s">
        <v>3</v>
      </c>
      <c r="AG1116">
        <v>0.97</v>
      </c>
      <c r="AH1116">
        <v>2</v>
      </c>
      <c r="AI1116">
        <v>34979970</v>
      </c>
      <c r="AJ1116">
        <v>1136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>
      <c r="A1117">
        <f>ROW(Source!A1333)</f>
        <v>1333</v>
      </c>
      <c r="B1117">
        <v>34979971</v>
      </c>
      <c r="C1117">
        <v>34979738</v>
      </c>
      <c r="D1117">
        <v>29150040</v>
      </c>
      <c r="E1117">
        <v>1</v>
      </c>
      <c r="F1117">
        <v>1</v>
      </c>
      <c r="G1117">
        <v>1</v>
      </c>
      <c r="H1117">
        <v>3</v>
      </c>
      <c r="I1117" t="s">
        <v>592</v>
      </c>
      <c r="J1117" t="s">
        <v>593</v>
      </c>
      <c r="K1117" t="s">
        <v>594</v>
      </c>
      <c r="L1117">
        <v>1339</v>
      </c>
      <c r="N1117">
        <v>1007</v>
      </c>
      <c r="O1117" t="s">
        <v>591</v>
      </c>
      <c r="P1117" t="s">
        <v>591</v>
      </c>
      <c r="Q1117">
        <v>1</v>
      </c>
      <c r="X1117">
        <v>0.63</v>
      </c>
      <c r="Y1117">
        <v>2.44</v>
      </c>
      <c r="Z1117">
        <v>0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3</v>
      </c>
      <c r="AG1117">
        <v>0.63</v>
      </c>
      <c r="AH1117">
        <v>2</v>
      </c>
      <c r="AI1117">
        <v>34979971</v>
      </c>
      <c r="AJ1117">
        <v>1137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>
      <c r="A1118">
        <f>ROW(Source!A1336)</f>
        <v>1336</v>
      </c>
      <c r="B1118">
        <v>34979857</v>
      </c>
      <c r="C1118">
        <v>34979749</v>
      </c>
      <c r="D1118">
        <v>18413230</v>
      </c>
      <c r="E1118">
        <v>1</v>
      </c>
      <c r="F1118">
        <v>1</v>
      </c>
      <c r="G1118">
        <v>1</v>
      </c>
      <c r="H1118">
        <v>1</v>
      </c>
      <c r="I1118" t="s">
        <v>615</v>
      </c>
      <c r="J1118" t="s">
        <v>3</v>
      </c>
      <c r="K1118" t="s">
        <v>616</v>
      </c>
      <c r="L1118">
        <v>1369</v>
      </c>
      <c r="N1118">
        <v>1013</v>
      </c>
      <c r="O1118" t="s">
        <v>579</v>
      </c>
      <c r="P1118" t="s">
        <v>579</v>
      </c>
      <c r="Q1118">
        <v>1</v>
      </c>
      <c r="X1118">
        <v>256.5</v>
      </c>
      <c r="Y1118">
        <v>0</v>
      </c>
      <c r="Z1118">
        <v>0</v>
      </c>
      <c r="AA1118">
        <v>0</v>
      </c>
      <c r="AB1118">
        <v>260.99</v>
      </c>
      <c r="AC1118">
        <v>0</v>
      </c>
      <c r="AD1118">
        <v>1</v>
      </c>
      <c r="AE1118">
        <v>1</v>
      </c>
      <c r="AF1118" t="s">
        <v>3</v>
      </c>
      <c r="AG1118">
        <v>256.5</v>
      </c>
      <c r="AH1118">
        <v>2</v>
      </c>
      <c r="AI1118">
        <v>34979857</v>
      </c>
      <c r="AJ1118">
        <v>1138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>
      <c r="A1119">
        <f>ROW(Source!A1336)</f>
        <v>1336</v>
      </c>
      <c r="B1119">
        <v>34979858</v>
      </c>
      <c r="C1119">
        <v>34979749</v>
      </c>
      <c r="D1119">
        <v>121548</v>
      </c>
      <c r="E1119">
        <v>1</v>
      </c>
      <c r="F1119">
        <v>1</v>
      </c>
      <c r="G1119">
        <v>1</v>
      </c>
      <c r="H1119">
        <v>1</v>
      </c>
      <c r="I1119" t="s">
        <v>30</v>
      </c>
      <c r="J1119" t="s">
        <v>3</v>
      </c>
      <c r="K1119" t="s">
        <v>580</v>
      </c>
      <c r="L1119">
        <v>608254</v>
      </c>
      <c r="N1119">
        <v>1013</v>
      </c>
      <c r="O1119" t="s">
        <v>581</v>
      </c>
      <c r="P1119" t="s">
        <v>581</v>
      </c>
      <c r="Q1119">
        <v>1</v>
      </c>
      <c r="X1119">
        <v>0.86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2</v>
      </c>
      <c r="AF1119" t="s">
        <v>3</v>
      </c>
      <c r="AG1119">
        <v>0.86</v>
      </c>
      <c r="AH1119">
        <v>2</v>
      </c>
      <c r="AI1119">
        <v>34979858</v>
      </c>
      <c r="AJ1119">
        <v>1139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>
      <c r="A1120">
        <f>ROW(Source!A1336)</f>
        <v>1336</v>
      </c>
      <c r="B1120">
        <v>34979859</v>
      </c>
      <c r="C1120">
        <v>34979749</v>
      </c>
      <c r="D1120">
        <v>29172479</v>
      </c>
      <c r="E1120">
        <v>1</v>
      </c>
      <c r="F1120">
        <v>1</v>
      </c>
      <c r="G1120">
        <v>1</v>
      </c>
      <c r="H1120">
        <v>2</v>
      </c>
      <c r="I1120" t="s">
        <v>830</v>
      </c>
      <c r="J1120" t="s">
        <v>845</v>
      </c>
      <c r="K1120" t="s">
        <v>832</v>
      </c>
      <c r="L1120">
        <v>1368</v>
      </c>
      <c r="N1120">
        <v>1011</v>
      </c>
      <c r="O1120" t="s">
        <v>585</v>
      </c>
      <c r="P1120" t="s">
        <v>585</v>
      </c>
      <c r="Q1120">
        <v>1</v>
      </c>
      <c r="X1120">
        <v>0.05</v>
      </c>
      <c r="Y1120">
        <v>0</v>
      </c>
      <c r="Z1120">
        <v>99.89</v>
      </c>
      <c r="AA1120">
        <v>10.06</v>
      </c>
      <c r="AB1120">
        <v>0</v>
      </c>
      <c r="AC1120">
        <v>0</v>
      </c>
      <c r="AD1120">
        <v>1</v>
      </c>
      <c r="AE1120">
        <v>0</v>
      </c>
      <c r="AF1120" t="s">
        <v>3</v>
      </c>
      <c r="AG1120">
        <v>0.05</v>
      </c>
      <c r="AH1120">
        <v>2</v>
      </c>
      <c r="AI1120">
        <v>34979859</v>
      </c>
      <c r="AJ1120">
        <v>1140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>
      <c r="A1121">
        <f>ROW(Source!A1336)</f>
        <v>1336</v>
      </c>
      <c r="B1121">
        <v>34979860</v>
      </c>
      <c r="C1121">
        <v>34979749</v>
      </c>
      <c r="D1121">
        <v>29172556</v>
      </c>
      <c r="E1121">
        <v>1</v>
      </c>
      <c r="F1121">
        <v>1</v>
      </c>
      <c r="G1121">
        <v>1</v>
      </c>
      <c r="H1121">
        <v>2</v>
      </c>
      <c r="I1121" t="s">
        <v>582</v>
      </c>
      <c r="J1121" t="s">
        <v>583</v>
      </c>
      <c r="K1121" t="s">
        <v>584</v>
      </c>
      <c r="L1121">
        <v>1368</v>
      </c>
      <c r="N1121">
        <v>1011</v>
      </c>
      <c r="O1121" t="s">
        <v>585</v>
      </c>
      <c r="P1121" t="s">
        <v>585</v>
      </c>
      <c r="Q1121">
        <v>1</v>
      </c>
      <c r="X1121">
        <v>0.81</v>
      </c>
      <c r="Y1121">
        <v>0</v>
      </c>
      <c r="Z1121">
        <v>31.26</v>
      </c>
      <c r="AA1121">
        <v>13.5</v>
      </c>
      <c r="AB1121">
        <v>0</v>
      </c>
      <c r="AC1121">
        <v>0</v>
      </c>
      <c r="AD1121">
        <v>1</v>
      </c>
      <c r="AE1121">
        <v>0</v>
      </c>
      <c r="AF1121" t="s">
        <v>3</v>
      </c>
      <c r="AG1121">
        <v>0.81</v>
      </c>
      <c r="AH1121">
        <v>2</v>
      </c>
      <c r="AI1121">
        <v>34979860</v>
      </c>
      <c r="AJ1121">
        <v>1141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>
      <c r="A1122">
        <f>ROW(Source!A1336)</f>
        <v>1336</v>
      </c>
      <c r="B1122">
        <v>34979861</v>
      </c>
      <c r="C1122">
        <v>34979749</v>
      </c>
      <c r="D1122">
        <v>29109983</v>
      </c>
      <c r="E1122">
        <v>1</v>
      </c>
      <c r="F1122">
        <v>1</v>
      </c>
      <c r="G1122">
        <v>1</v>
      </c>
      <c r="H1122">
        <v>3</v>
      </c>
      <c r="I1122" t="s">
        <v>418</v>
      </c>
      <c r="J1122" t="s">
        <v>420</v>
      </c>
      <c r="K1122" t="s">
        <v>419</v>
      </c>
      <c r="L1122">
        <v>1327</v>
      </c>
      <c r="N1122">
        <v>1005</v>
      </c>
      <c r="O1122" t="s">
        <v>184</v>
      </c>
      <c r="P1122" t="s">
        <v>184</v>
      </c>
      <c r="Q1122">
        <v>1</v>
      </c>
      <c r="X1122">
        <v>91.5</v>
      </c>
      <c r="Y1122">
        <v>71.180000000000007</v>
      </c>
      <c r="Z1122">
        <v>0</v>
      </c>
      <c r="AA1122">
        <v>0</v>
      </c>
      <c r="AB1122">
        <v>0</v>
      </c>
      <c r="AC1122">
        <v>0</v>
      </c>
      <c r="AD1122">
        <v>1</v>
      </c>
      <c r="AE1122">
        <v>0</v>
      </c>
      <c r="AF1122" t="s">
        <v>3</v>
      </c>
      <c r="AG1122">
        <v>91.5</v>
      </c>
      <c r="AH1122">
        <v>2</v>
      </c>
      <c r="AI1122">
        <v>34979861</v>
      </c>
      <c r="AJ1122">
        <v>1142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>
      <c r="A1123">
        <f>ROW(Source!A1336)</f>
        <v>1336</v>
      </c>
      <c r="B1123">
        <v>34979862</v>
      </c>
      <c r="C1123">
        <v>34979749</v>
      </c>
      <c r="D1123">
        <v>29107962</v>
      </c>
      <c r="E1123">
        <v>1</v>
      </c>
      <c r="F1123">
        <v>1</v>
      </c>
      <c r="G1123">
        <v>1</v>
      </c>
      <c r="H1123">
        <v>3</v>
      </c>
      <c r="I1123" t="s">
        <v>847</v>
      </c>
      <c r="J1123" t="s">
        <v>848</v>
      </c>
      <c r="K1123" t="s">
        <v>849</v>
      </c>
      <c r="L1123">
        <v>1339</v>
      </c>
      <c r="N1123">
        <v>1007</v>
      </c>
      <c r="O1123" t="s">
        <v>591</v>
      </c>
      <c r="P1123" t="s">
        <v>591</v>
      </c>
      <c r="Q1123">
        <v>1</v>
      </c>
      <c r="X1123">
        <v>9.1999999999999998E-2</v>
      </c>
      <c r="Y1123">
        <v>34.92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 t="s">
        <v>3</v>
      </c>
      <c r="AG1123">
        <v>9.1999999999999998E-2</v>
      </c>
      <c r="AH1123">
        <v>2</v>
      </c>
      <c r="AI1123">
        <v>34979862</v>
      </c>
      <c r="AJ1123">
        <v>1143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>
      <c r="A1124">
        <f>ROW(Source!A1336)</f>
        <v>1336</v>
      </c>
      <c r="B1124">
        <v>34979863</v>
      </c>
      <c r="C1124">
        <v>34979749</v>
      </c>
      <c r="D1124">
        <v>29109197</v>
      </c>
      <c r="E1124">
        <v>1</v>
      </c>
      <c r="F1124">
        <v>1</v>
      </c>
      <c r="G1124">
        <v>1</v>
      </c>
      <c r="H1124">
        <v>3</v>
      </c>
      <c r="I1124" t="s">
        <v>850</v>
      </c>
      <c r="J1124" t="s">
        <v>851</v>
      </c>
      <c r="K1124" t="s">
        <v>852</v>
      </c>
      <c r="L1124">
        <v>1348</v>
      </c>
      <c r="N1124">
        <v>1009</v>
      </c>
      <c r="O1124" t="s">
        <v>28</v>
      </c>
      <c r="P1124" t="s">
        <v>28</v>
      </c>
      <c r="Q1124">
        <v>1000</v>
      </c>
      <c r="X1124">
        <v>0.04</v>
      </c>
      <c r="Y1124">
        <v>412.01</v>
      </c>
      <c r="Z1124">
        <v>0</v>
      </c>
      <c r="AA1124">
        <v>0</v>
      </c>
      <c r="AB1124">
        <v>0</v>
      </c>
      <c r="AC1124">
        <v>0</v>
      </c>
      <c r="AD1124">
        <v>1</v>
      </c>
      <c r="AE1124">
        <v>0</v>
      </c>
      <c r="AF1124" t="s">
        <v>3</v>
      </c>
      <c r="AG1124">
        <v>0.04</v>
      </c>
      <c r="AH1124">
        <v>2</v>
      </c>
      <c r="AI1124">
        <v>34979863</v>
      </c>
      <c r="AJ1124">
        <v>1144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>
      <c r="A1125">
        <f>ROW(Source!A1336)</f>
        <v>1336</v>
      </c>
      <c r="B1125">
        <v>34979864</v>
      </c>
      <c r="C1125">
        <v>34979749</v>
      </c>
      <c r="D1125">
        <v>29109903</v>
      </c>
      <c r="E1125">
        <v>1</v>
      </c>
      <c r="F1125">
        <v>1</v>
      </c>
      <c r="G1125">
        <v>1</v>
      </c>
      <c r="H1125">
        <v>3</v>
      </c>
      <c r="I1125" t="s">
        <v>853</v>
      </c>
      <c r="J1125" t="s">
        <v>854</v>
      </c>
      <c r="K1125" t="s">
        <v>855</v>
      </c>
      <c r="L1125">
        <v>1301</v>
      </c>
      <c r="N1125">
        <v>1003</v>
      </c>
      <c r="O1125" t="s">
        <v>174</v>
      </c>
      <c r="P1125" t="s">
        <v>174</v>
      </c>
      <c r="Q1125">
        <v>1</v>
      </c>
      <c r="X1125">
        <v>61</v>
      </c>
      <c r="Y1125">
        <v>16.87</v>
      </c>
      <c r="Z1125">
        <v>0</v>
      </c>
      <c r="AA1125">
        <v>0</v>
      </c>
      <c r="AB1125">
        <v>0</v>
      </c>
      <c r="AC1125">
        <v>0</v>
      </c>
      <c r="AD1125">
        <v>1</v>
      </c>
      <c r="AE1125">
        <v>0</v>
      </c>
      <c r="AF1125" t="s">
        <v>3</v>
      </c>
      <c r="AG1125">
        <v>61</v>
      </c>
      <c r="AH1125">
        <v>2</v>
      </c>
      <c r="AI1125">
        <v>34979864</v>
      </c>
      <c r="AJ1125">
        <v>1145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>
      <c r="A1126">
        <f>ROW(Source!A1336)</f>
        <v>1336</v>
      </c>
      <c r="B1126">
        <v>34979865</v>
      </c>
      <c r="C1126">
        <v>34979749</v>
      </c>
      <c r="D1126">
        <v>29107800</v>
      </c>
      <c r="E1126">
        <v>1</v>
      </c>
      <c r="F1126">
        <v>1</v>
      </c>
      <c r="G1126">
        <v>1</v>
      </c>
      <c r="H1126">
        <v>3</v>
      </c>
      <c r="I1126" t="s">
        <v>620</v>
      </c>
      <c r="J1126" t="s">
        <v>621</v>
      </c>
      <c r="K1126" t="s">
        <v>622</v>
      </c>
      <c r="L1126">
        <v>1346</v>
      </c>
      <c r="N1126">
        <v>1009</v>
      </c>
      <c r="O1126" t="s">
        <v>191</v>
      </c>
      <c r="P1126" t="s">
        <v>191</v>
      </c>
      <c r="Q1126">
        <v>1</v>
      </c>
      <c r="X1126">
        <v>0.5</v>
      </c>
      <c r="Y1126">
        <v>1.81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0</v>
      </c>
      <c r="AF1126" t="s">
        <v>3</v>
      </c>
      <c r="AG1126">
        <v>0.5</v>
      </c>
      <c r="AH1126">
        <v>2</v>
      </c>
      <c r="AI1126">
        <v>34979865</v>
      </c>
      <c r="AJ1126">
        <v>1146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>
      <c r="A1127">
        <f>ROW(Source!A1336)</f>
        <v>1336</v>
      </c>
      <c r="B1127">
        <v>34979866</v>
      </c>
      <c r="C1127">
        <v>34979749</v>
      </c>
      <c r="D1127">
        <v>29109888</v>
      </c>
      <c r="E1127">
        <v>1</v>
      </c>
      <c r="F1127">
        <v>1</v>
      </c>
      <c r="G1127">
        <v>1</v>
      </c>
      <c r="H1127">
        <v>3</v>
      </c>
      <c r="I1127" t="s">
        <v>856</v>
      </c>
      <c r="J1127" t="s">
        <v>857</v>
      </c>
      <c r="K1127" t="s">
        <v>858</v>
      </c>
      <c r="L1127">
        <v>1301</v>
      </c>
      <c r="N1127">
        <v>1003</v>
      </c>
      <c r="O1127" t="s">
        <v>174</v>
      </c>
      <c r="P1127" t="s">
        <v>174</v>
      </c>
      <c r="Q1127">
        <v>1</v>
      </c>
      <c r="X1127">
        <v>56</v>
      </c>
      <c r="Y1127">
        <v>23.74</v>
      </c>
      <c r="Z1127">
        <v>0</v>
      </c>
      <c r="AA1127">
        <v>0</v>
      </c>
      <c r="AB1127">
        <v>0</v>
      </c>
      <c r="AC1127">
        <v>0</v>
      </c>
      <c r="AD1127">
        <v>1</v>
      </c>
      <c r="AE1127">
        <v>0</v>
      </c>
      <c r="AF1127" t="s">
        <v>3</v>
      </c>
      <c r="AG1127">
        <v>56</v>
      </c>
      <c r="AH1127">
        <v>2</v>
      </c>
      <c r="AI1127">
        <v>34979866</v>
      </c>
      <c r="AJ1127">
        <v>1147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>
      <c r="A1128">
        <f>ROW(Source!A1336)</f>
        <v>1336</v>
      </c>
      <c r="B1128">
        <v>34979867</v>
      </c>
      <c r="C1128">
        <v>34979749</v>
      </c>
      <c r="D1128">
        <v>29109902</v>
      </c>
      <c r="E1128">
        <v>1</v>
      </c>
      <c r="F1128">
        <v>1</v>
      </c>
      <c r="G1128">
        <v>1</v>
      </c>
      <c r="H1128">
        <v>3</v>
      </c>
      <c r="I1128" t="s">
        <v>859</v>
      </c>
      <c r="J1128" t="s">
        <v>860</v>
      </c>
      <c r="K1128" t="s">
        <v>861</v>
      </c>
      <c r="L1128">
        <v>1301</v>
      </c>
      <c r="N1128">
        <v>1003</v>
      </c>
      <c r="O1128" t="s">
        <v>174</v>
      </c>
      <c r="P1128" t="s">
        <v>174</v>
      </c>
      <c r="Q1128">
        <v>1</v>
      </c>
      <c r="X1128">
        <v>56</v>
      </c>
      <c r="Y1128">
        <v>19.850000000000001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0</v>
      </c>
      <c r="AF1128" t="s">
        <v>3</v>
      </c>
      <c r="AG1128">
        <v>56</v>
      </c>
      <c r="AH1128">
        <v>2</v>
      </c>
      <c r="AI1128">
        <v>34979867</v>
      </c>
      <c r="AJ1128">
        <v>1148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>
      <c r="A1129">
        <f>ROW(Source!A1336)</f>
        <v>1336</v>
      </c>
      <c r="B1129">
        <v>34979868</v>
      </c>
      <c r="C1129">
        <v>34979749</v>
      </c>
      <c r="D1129">
        <v>29145208</v>
      </c>
      <c r="E1129">
        <v>1</v>
      </c>
      <c r="F1129">
        <v>1</v>
      </c>
      <c r="G1129">
        <v>1</v>
      </c>
      <c r="H1129">
        <v>3</v>
      </c>
      <c r="I1129" t="s">
        <v>862</v>
      </c>
      <c r="J1129" t="s">
        <v>863</v>
      </c>
      <c r="K1129" t="s">
        <v>864</v>
      </c>
      <c r="L1129">
        <v>1339</v>
      </c>
      <c r="N1129">
        <v>1007</v>
      </c>
      <c r="O1129" t="s">
        <v>591</v>
      </c>
      <c r="P1129" t="s">
        <v>591</v>
      </c>
      <c r="Q1129">
        <v>1</v>
      </c>
      <c r="X1129">
        <v>1.5</v>
      </c>
      <c r="Y1129">
        <v>497</v>
      </c>
      <c r="Z1129">
        <v>0</v>
      </c>
      <c r="AA1129">
        <v>0</v>
      </c>
      <c r="AB1129">
        <v>0</v>
      </c>
      <c r="AC1129">
        <v>0</v>
      </c>
      <c r="AD1129">
        <v>1</v>
      </c>
      <c r="AE1129">
        <v>0</v>
      </c>
      <c r="AF1129" t="s">
        <v>3</v>
      </c>
      <c r="AG1129">
        <v>1.5</v>
      </c>
      <c r="AH1129">
        <v>2</v>
      </c>
      <c r="AI1129">
        <v>34979868</v>
      </c>
      <c r="AJ1129">
        <v>1149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>
      <c r="A1130">
        <f>ROW(Source!A1336)</f>
        <v>1336</v>
      </c>
      <c r="B1130">
        <v>34979869</v>
      </c>
      <c r="C1130">
        <v>34979749</v>
      </c>
      <c r="D1130">
        <v>29150040</v>
      </c>
      <c r="E1130">
        <v>1</v>
      </c>
      <c r="F1130">
        <v>1</v>
      </c>
      <c r="G1130">
        <v>1</v>
      </c>
      <c r="H1130">
        <v>3</v>
      </c>
      <c r="I1130" t="s">
        <v>592</v>
      </c>
      <c r="J1130" t="s">
        <v>593</v>
      </c>
      <c r="K1130" t="s">
        <v>594</v>
      </c>
      <c r="L1130">
        <v>1339</v>
      </c>
      <c r="N1130">
        <v>1007</v>
      </c>
      <c r="O1130" t="s">
        <v>591</v>
      </c>
      <c r="P1130" t="s">
        <v>591</v>
      </c>
      <c r="Q1130">
        <v>1</v>
      </c>
      <c r="X1130">
        <v>0.82</v>
      </c>
      <c r="Y1130">
        <v>2.44</v>
      </c>
      <c r="Z1130">
        <v>0</v>
      </c>
      <c r="AA1130">
        <v>0</v>
      </c>
      <c r="AB1130">
        <v>0</v>
      </c>
      <c r="AC1130">
        <v>0</v>
      </c>
      <c r="AD1130">
        <v>1</v>
      </c>
      <c r="AE1130">
        <v>0</v>
      </c>
      <c r="AF1130" t="s">
        <v>3</v>
      </c>
      <c r="AG1130">
        <v>0.82</v>
      </c>
      <c r="AH1130">
        <v>2</v>
      </c>
      <c r="AI1130">
        <v>34979869</v>
      </c>
      <c r="AJ1130">
        <v>1150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>
      <c r="A1131">
        <f>ROW(Source!A1338)</f>
        <v>1338</v>
      </c>
      <c r="B1131">
        <v>34979870</v>
      </c>
      <c r="C1131">
        <v>34972221</v>
      </c>
      <c r="D1131">
        <v>18410280</v>
      </c>
      <c r="E1131">
        <v>1</v>
      </c>
      <c r="F1131">
        <v>1</v>
      </c>
      <c r="G1131">
        <v>1</v>
      </c>
      <c r="H1131">
        <v>1</v>
      </c>
      <c r="I1131" t="s">
        <v>744</v>
      </c>
      <c r="J1131" t="s">
        <v>3</v>
      </c>
      <c r="K1131" t="s">
        <v>745</v>
      </c>
      <c r="L1131">
        <v>1369</v>
      </c>
      <c r="N1131">
        <v>1013</v>
      </c>
      <c r="O1131" t="s">
        <v>579</v>
      </c>
      <c r="P1131" t="s">
        <v>579</v>
      </c>
      <c r="Q1131">
        <v>1</v>
      </c>
      <c r="X1131">
        <v>24.64</v>
      </c>
      <c r="Y1131">
        <v>0</v>
      </c>
      <c r="Z1131">
        <v>0</v>
      </c>
      <c r="AA1131">
        <v>0</v>
      </c>
      <c r="AB1131">
        <v>270.37</v>
      </c>
      <c r="AC1131">
        <v>0</v>
      </c>
      <c r="AD1131">
        <v>1</v>
      </c>
      <c r="AE1131">
        <v>1</v>
      </c>
      <c r="AF1131" t="s">
        <v>3</v>
      </c>
      <c r="AG1131">
        <v>24.64</v>
      </c>
      <c r="AH1131">
        <v>2</v>
      </c>
      <c r="AI1131">
        <v>34979870</v>
      </c>
      <c r="AJ1131">
        <v>1151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>
      <c r="A1132">
        <f>ROW(Source!A1338)</f>
        <v>1338</v>
      </c>
      <c r="B1132">
        <v>34979871</v>
      </c>
      <c r="C1132">
        <v>34972221</v>
      </c>
      <c r="D1132">
        <v>121548</v>
      </c>
      <c r="E1132">
        <v>1</v>
      </c>
      <c r="F1132">
        <v>1</v>
      </c>
      <c r="G1132">
        <v>1</v>
      </c>
      <c r="H1132">
        <v>1</v>
      </c>
      <c r="I1132" t="s">
        <v>30</v>
      </c>
      <c r="J1132" t="s">
        <v>3</v>
      </c>
      <c r="K1132" t="s">
        <v>580</v>
      </c>
      <c r="L1132">
        <v>608254</v>
      </c>
      <c r="N1132">
        <v>1013</v>
      </c>
      <c r="O1132" t="s">
        <v>581</v>
      </c>
      <c r="P1132" t="s">
        <v>581</v>
      </c>
      <c r="Q1132">
        <v>1</v>
      </c>
      <c r="X1132">
        <v>0.32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1</v>
      </c>
      <c r="AE1132">
        <v>2</v>
      </c>
      <c r="AF1132" t="s">
        <v>3</v>
      </c>
      <c r="AG1132">
        <v>0.32</v>
      </c>
      <c r="AH1132">
        <v>2</v>
      </c>
      <c r="AI1132">
        <v>34979871</v>
      </c>
      <c r="AJ1132">
        <v>1152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>
      <c r="A1133">
        <f>ROW(Source!A1338)</f>
        <v>1338</v>
      </c>
      <c r="B1133">
        <v>34979872</v>
      </c>
      <c r="C1133">
        <v>34972221</v>
      </c>
      <c r="D1133">
        <v>29172556</v>
      </c>
      <c r="E1133">
        <v>1</v>
      </c>
      <c r="F1133">
        <v>1</v>
      </c>
      <c r="G1133">
        <v>1</v>
      </c>
      <c r="H1133">
        <v>2</v>
      </c>
      <c r="I1133" t="s">
        <v>582</v>
      </c>
      <c r="J1133" t="s">
        <v>583</v>
      </c>
      <c r="K1133" t="s">
        <v>584</v>
      </c>
      <c r="L1133">
        <v>1368</v>
      </c>
      <c r="N1133">
        <v>1011</v>
      </c>
      <c r="O1133" t="s">
        <v>585</v>
      </c>
      <c r="P1133" t="s">
        <v>585</v>
      </c>
      <c r="Q1133">
        <v>1</v>
      </c>
      <c r="X1133">
        <v>0.32</v>
      </c>
      <c r="Y1133">
        <v>0</v>
      </c>
      <c r="Z1133">
        <v>31.26</v>
      </c>
      <c r="AA1133">
        <v>13.5</v>
      </c>
      <c r="AB1133">
        <v>0</v>
      </c>
      <c r="AC1133">
        <v>0</v>
      </c>
      <c r="AD1133">
        <v>1</v>
      </c>
      <c r="AE1133">
        <v>0</v>
      </c>
      <c r="AF1133" t="s">
        <v>3</v>
      </c>
      <c r="AG1133">
        <v>0.32</v>
      </c>
      <c r="AH1133">
        <v>2</v>
      </c>
      <c r="AI1133">
        <v>34979872</v>
      </c>
      <c r="AJ1133">
        <v>1153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>
      <c r="A1134">
        <f>ROW(Source!A1338)</f>
        <v>1338</v>
      </c>
      <c r="B1134">
        <v>34979873</v>
      </c>
      <c r="C1134">
        <v>34972221</v>
      </c>
      <c r="D1134">
        <v>29174500</v>
      </c>
      <c r="E1134">
        <v>1</v>
      </c>
      <c r="F1134">
        <v>1</v>
      </c>
      <c r="G1134">
        <v>1</v>
      </c>
      <c r="H1134">
        <v>2</v>
      </c>
      <c r="I1134" t="s">
        <v>766</v>
      </c>
      <c r="J1134" t="s">
        <v>767</v>
      </c>
      <c r="K1134" t="s">
        <v>768</v>
      </c>
      <c r="L1134">
        <v>1368</v>
      </c>
      <c r="N1134">
        <v>1011</v>
      </c>
      <c r="O1134" t="s">
        <v>585</v>
      </c>
      <c r="P1134" t="s">
        <v>585</v>
      </c>
      <c r="Q1134">
        <v>1</v>
      </c>
      <c r="X1134">
        <v>0.2</v>
      </c>
      <c r="Y1134">
        <v>0</v>
      </c>
      <c r="Z1134">
        <v>1.95</v>
      </c>
      <c r="AA1134">
        <v>0</v>
      </c>
      <c r="AB1134">
        <v>0</v>
      </c>
      <c r="AC1134">
        <v>0</v>
      </c>
      <c r="AD1134">
        <v>1</v>
      </c>
      <c r="AE1134">
        <v>0</v>
      </c>
      <c r="AF1134" t="s">
        <v>3</v>
      </c>
      <c r="AG1134">
        <v>0.2</v>
      </c>
      <c r="AH1134">
        <v>2</v>
      </c>
      <c r="AI1134">
        <v>34979873</v>
      </c>
      <c r="AJ1134">
        <v>1154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>
      <c r="A1135">
        <f>ROW(Source!A1338)</f>
        <v>1338</v>
      </c>
      <c r="B1135">
        <v>34979874</v>
      </c>
      <c r="C1135">
        <v>34972221</v>
      </c>
      <c r="D1135">
        <v>29174913</v>
      </c>
      <c r="E1135">
        <v>1</v>
      </c>
      <c r="F1135">
        <v>1</v>
      </c>
      <c r="G1135">
        <v>1</v>
      </c>
      <c r="H1135">
        <v>2</v>
      </c>
      <c r="I1135" t="s">
        <v>606</v>
      </c>
      <c r="J1135" t="s">
        <v>607</v>
      </c>
      <c r="K1135" t="s">
        <v>608</v>
      </c>
      <c r="L1135">
        <v>1368</v>
      </c>
      <c r="N1135">
        <v>1011</v>
      </c>
      <c r="O1135" t="s">
        <v>585</v>
      </c>
      <c r="P1135" t="s">
        <v>585</v>
      </c>
      <c r="Q1135">
        <v>1</v>
      </c>
      <c r="X1135">
        <v>0.39</v>
      </c>
      <c r="Y1135">
        <v>0</v>
      </c>
      <c r="Z1135">
        <v>87.17</v>
      </c>
      <c r="AA1135">
        <v>11.6</v>
      </c>
      <c r="AB1135">
        <v>0</v>
      </c>
      <c r="AC1135">
        <v>0</v>
      </c>
      <c r="AD1135">
        <v>1</v>
      </c>
      <c r="AE1135">
        <v>0</v>
      </c>
      <c r="AF1135" t="s">
        <v>3</v>
      </c>
      <c r="AG1135">
        <v>0.39</v>
      </c>
      <c r="AH1135">
        <v>2</v>
      </c>
      <c r="AI1135">
        <v>34979874</v>
      </c>
      <c r="AJ1135">
        <v>1155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>
      <c r="A1136">
        <f>ROW(Source!A1338)</f>
        <v>1338</v>
      </c>
      <c r="B1136">
        <v>34979875</v>
      </c>
      <c r="C1136">
        <v>34972221</v>
      </c>
      <c r="D1136">
        <v>29107886</v>
      </c>
      <c r="E1136">
        <v>1</v>
      </c>
      <c r="F1136">
        <v>1</v>
      </c>
      <c r="G1136">
        <v>1</v>
      </c>
      <c r="H1136">
        <v>3</v>
      </c>
      <c r="I1136" t="s">
        <v>865</v>
      </c>
      <c r="J1136" t="s">
        <v>866</v>
      </c>
      <c r="K1136" t="s">
        <v>867</v>
      </c>
      <c r="L1136">
        <v>1348</v>
      </c>
      <c r="N1136">
        <v>1009</v>
      </c>
      <c r="O1136" t="s">
        <v>28</v>
      </c>
      <c r="P1136" t="s">
        <v>28</v>
      </c>
      <c r="Q1136">
        <v>1000</v>
      </c>
      <c r="X1136">
        <v>1E-3</v>
      </c>
      <c r="Y1136">
        <v>30029.99</v>
      </c>
      <c r="Z1136">
        <v>0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 t="s">
        <v>3</v>
      </c>
      <c r="AG1136">
        <v>1E-3</v>
      </c>
      <c r="AH1136">
        <v>2</v>
      </c>
      <c r="AI1136">
        <v>34979875</v>
      </c>
      <c r="AJ1136">
        <v>1156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>
      <c r="A1137">
        <f>ROW(Source!A1338)</f>
        <v>1338</v>
      </c>
      <c r="B1137">
        <v>34979876</v>
      </c>
      <c r="C1137">
        <v>34972221</v>
      </c>
      <c r="D1137">
        <v>29110398</v>
      </c>
      <c r="E1137">
        <v>1</v>
      </c>
      <c r="F1137">
        <v>1</v>
      </c>
      <c r="G1137">
        <v>1</v>
      </c>
      <c r="H1137">
        <v>3</v>
      </c>
      <c r="I1137" t="s">
        <v>868</v>
      </c>
      <c r="J1137" t="s">
        <v>869</v>
      </c>
      <c r="K1137" t="s">
        <v>870</v>
      </c>
      <c r="L1137">
        <v>1348</v>
      </c>
      <c r="N1137">
        <v>1009</v>
      </c>
      <c r="O1137" t="s">
        <v>28</v>
      </c>
      <c r="P1137" t="s">
        <v>28</v>
      </c>
      <c r="Q1137">
        <v>1000</v>
      </c>
      <c r="X1137">
        <v>4.0000000000000002E-4</v>
      </c>
      <c r="Y1137">
        <v>15118.99</v>
      </c>
      <c r="Z1137">
        <v>0</v>
      </c>
      <c r="AA1137">
        <v>0</v>
      </c>
      <c r="AB1137">
        <v>0</v>
      </c>
      <c r="AC1137">
        <v>0</v>
      </c>
      <c r="AD1137">
        <v>1</v>
      </c>
      <c r="AE1137">
        <v>0</v>
      </c>
      <c r="AF1137" t="s">
        <v>3</v>
      </c>
      <c r="AG1137">
        <v>4.0000000000000002E-4</v>
      </c>
      <c r="AH1137">
        <v>2</v>
      </c>
      <c r="AI1137">
        <v>34979876</v>
      </c>
      <c r="AJ1137">
        <v>1157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>
      <c r="A1138">
        <f>ROW(Source!A1338)</f>
        <v>1338</v>
      </c>
      <c r="B1138">
        <v>34979877</v>
      </c>
      <c r="C1138">
        <v>34972221</v>
      </c>
      <c r="D1138">
        <v>29110573</v>
      </c>
      <c r="E1138">
        <v>1</v>
      </c>
      <c r="F1138">
        <v>1</v>
      </c>
      <c r="G1138">
        <v>1</v>
      </c>
      <c r="H1138">
        <v>3</v>
      </c>
      <c r="I1138" t="s">
        <v>871</v>
      </c>
      <c r="J1138" t="s">
        <v>872</v>
      </c>
      <c r="K1138" t="s">
        <v>873</v>
      </c>
      <c r="L1138">
        <v>1348</v>
      </c>
      <c r="N1138">
        <v>1009</v>
      </c>
      <c r="O1138" t="s">
        <v>28</v>
      </c>
      <c r="P1138" t="s">
        <v>28</v>
      </c>
      <c r="Q1138">
        <v>1000</v>
      </c>
      <c r="X1138">
        <v>2.0000000000000001E-4</v>
      </c>
      <c r="Y1138">
        <v>16950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0</v>
      </c>
      <c r="AF1138" t="s">
        <v>3</v>
      </c>
      <c r="AG1138">
        <v>2.0000000000000001E-4</v>
      </c>
      <c r="AH1138">
        <v>2</v>
      </c>
      <c r="AI1138">
        <v>34979877</v>
      </c>
      <c r="AJ1138">
        <v>1158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>
      <c r="A1139">
        <f>ROW(Source!A1338)</f>
        <v>1338</v>
      </c>
      <c r="B1139">
        <v>34979878</v>
      </c>
      <c r="C1139">
        <v>34972221</v>
      </c>
      <c r="D1139">
        <v>29110148</v>
      </c>
      <c r="E1139">
        <v>1</v>
      </c>
      <c r="F1139">
        <v>1</v>
      </c>
      <c r="G1139">
        <v>1</v>
      </c>
      <c r="H1139">
        <v>3</v>
      </c>
      <c r="I1139" t="s">
        <v>874</v>
      </c>
      <c r="J1139" t="s">
        <v>875</v>
      </c>
      <c r="K1139" t="s">
        <v>876</v>
      </c>
      <c r="L1139">
        <v>1346</v>
      </c>
      <c r="N1139">
        <v>1009</v>
      </c>
      <c r="O1139" t="s">
        <v>191</v>
      </c>
      <c r="P1139" t="s">
        <v>191</v>
      </c>
      <c r="Q1139">
        <v>1</v>
      </c>
      <c r="X1139">
        <v>0.8</v>
      </c>
      <c r="Y1139">
        <v>13.55</v>
      </c>
      <c r="Z1139">
        <v>0</v>
      </c>
      <c r="AA1139">
        <v>0</v>
      </c>
      <c r="AB1139">
        <v>0</v>
      </c>
      <c r="AC1139">
        <v>0</v>
      </c>
      <c r="AD1139">
        <v>1</v>
      </c>
      <c r="AE1139">
        <v>0</v>
      </c>
      <c r="AF1139" t="s">
        <v>3</v>
      </c>
      <c r="AG1139">
        <v>0.8</v>
      </c>
      <c r="AH1139">
        <v>2</v>
      </c>
      <c r="AI1139">
        <v>34979878</v>
      </c>
      <c r="AJ1139">
        <v>1159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>
      <c r="A1140">
        <f>ROW(Source!A1338)</f>
        <v>1338</v>
      </c>
      <c r="B1140">
        <v>34979879</v>
      </c>
      <c r="C1140">
        <v>34972221</v>
      </c>
      <c r="D1140">
        <v>29107963</v>
      </c>
      <c r="E1140">
        <v>1</v>
      </c>
      <c r="F1140">
        <v>1</v>
      </c>
      <c r="G1140">
        <v>1</v>
      </c>
      <c r="H1140">
        <v>3</v>
      </c>
      <c r="I1140" t="s">
        <v>877</v>
      </c>
      <c r="J1140" t="s">
        <v>878</v>
      </c>
      <c r="K1140" t="s">
        <v>879</v>
      </c>
      <c r="L1140">
        <v>1346</v>
      </c>
      <c r="N1140">
        <v>1009</v>
      </c>
      <c r="O1140" t="s">
        <v>191</v>
      </c>
      <c r="P1140" t="s">
        <v>191</v>
      </c>
      <c r="Q1140">
        <v>1</v>
      </c>
      <c r="X1140">
        <v>0.04</v>
      </c>
      <c r="Y1140">
        <v>37.29</v>
      </c>
      <c r="Z1140">
        <v>0</v>
      </c>
      <c r="AA1140">
        <v>0</v>
      </c>
      <c r="AB1140">
        <v>0</v>
      </c>
      <c r="AC1140">
        <v>0</v>
      </c>
      <c r="AD1140">
        <v>1</v>
      </c>
      <c r="AE1140">
        <v>0</v>
      </c>
      <c r="AF1140" t="s">
        <v>3</v>
      </c>
      <c r="AG1140">
        <v>0.04</v>
      </c>
      <c r="AH1140">
        <v>2</v>
      </c>
      <c r="AI1140">
        <v>34979879</v>
      </c>
      <c r="AJ1140">
        <v>1160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>
      <c r="A1141">
        <f>ROW(Source!A1338)</f>
        <v>1338</v>
      </c>
      <c r="B1141">
        <v>34979880</v>
      </c>
      <c r="C1141">
        <v>34972221</v>
      </c>
      <c r="D1141">
        <v>29107847</v>
      </c>
      <c r="E1141">
        <v>1</v>
      </c>
      <c r="F1141">
        <v>1</v>
      </c>
      <c r="G1141">
        <v>1</v>
      </c>
      <c r="H1141">
        <v>3</v>
      </c>
      <c r="I1141" t="s">
        <v>880</v>
      </c>
      <c r="J1141" t="s">
        <v>881</v>
      </c>
      <c r="K1141" t="s">
        <v>882</v>
      </c>
      <c r="L1141">
        <v>1346</v>
      </c>
      <c r="N1141">
        <v>1009</v>
      </c>
      <c r="O1141" t="s">
        <v>191</v>
      </c>
      <c r="P1141" t="s">
        <v>191</v>
      </c>
      <c r="Q1141">
        <v>1</v>
      </c>
      <c r="X1141">
        <v>4</v>
      </c>
      <c r="Y1141">
        <v>9.61</v>
      </c>
      <c r="Z1141">
        <v>0</v>
      </c>
      <c r="AA1141">
        <v>0</v>
      </c>
      <c r="AB1141">
        <v>0</v>
      </c>
      <c r="AC1141">
        <v>0</v>
      </c>
      <c r="AD1141">
        <v>1</v>
      </c>
      <c r="AE1141">
        <v>0</v>
      </c>
      <c r="AF1141" t="s">
        <v>3</v>
      </c>
      <c r="AG1141">
        <v>4</v>
      </c>
      <c r="AH1141">
        <v>2</v>
      </c>
      <c r="AI1141">
        <v>34979880</v>
      </c>
      <c r="AJ1141">
        <v>1161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>
      <c r="A1142">
        <f>ROW(Source!A1338)</f>
        <v>1338</v>
      </c>
      <c r="B1142">
        <v>34979881</v>
      </c>
      <c r="C1142">
        <v>34972221</v>
      </c>
      <c r="D1142">
        <v>29114694</v>
      </c>
      <c r="E1142">
        <v>1</v>
      </c>
      <c r="F1142">
        <v>1</v>
      </c>
      <c r="G1142">
        <v>1</v>
      </c>
      <c r="H1142">
        <v>3</v>
      </c>
      <c r="I1142" t="s">
        <v>883</v>
      </c>
      <c r="J1142" t="s">
        <v>884</v>
      </c>
      <c r="K1142" t="s">
        <v>885</v>
      </c>
      <c r="L1142">
        <v>1348</v>
      </c>
      <c r="N1142">
        <v>1009</v>
      </c>
      <c r="O1142" t="s">
        <v>28</v>
      </c>
      <c r="P1142" t="s">
        <v>28</v>
      </c>
      <c r="Q1142">
        <v>1000</v>
      </c>
      <c r="X1142">
        <v>5.0000000000000001E-4</v>
      </c>
      <c r="Y1142">
        <v>12429.99</v>
      </c>
      <c r="Z1142">
        <v>0</v>
      </c>
      <c r="AA1142">
        <v>0</v>
      </c>
      <c r="AB1142">
        <v>0</v>
      </c>
      <c r="AC1142">
        <v>0</v>
      </c>
      <c r="AD1142">
        <v>1</v>
      </c>
      <c r="AE1142">
        <v>0</v>
      </c>
      <c r="AF1142" t="s">
        <v>3</v>
      </c>
      <c r="AG1142">
        <v>5.0000000000000001E-4</v>
      </c>
      <c r="AH1142">
        <v>2</v>
      </c>
      <c r="AI1142">
        <v>34979881</v>
      </c>
      <c r="AJ1142">
        <v>1162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>
      <c r="A1143">
        <f>ROW(Source!A1338)</f>
        <v>1338</v>
      </c>
      <c r="B1143">
        <v>34979882</v>
      </c>
      <c r="C1143">
        <v>34972221</v>
      </c>
      <c r="D1143">
        <v>29114473</v>
      </c>
      <c r="E1143">
        <v>1</v>
      </c>
      <c r="F1143">
        <v>1</v>
      </c>
      <c r="G1143">
        <v>1</v>
      </c>
      <c r="H1143">
        <v>3</v>
      </c>
      <c r="I1143" t="s">
        <v>886</v>
      </c>
      <c r="J1143" t="s">
        <v>887</v>
      </c>
      <c r="K1143" t="s">
        <v>888</v>
      </c>
      <c r="L1143">
        <v>1358</v>
      </c>
      <c r="N1143">
        <v>1010</v>
      </c>
      <c r="O1143" t="s">
        <v>889</v>
      </c>
      <c r="P1143" t="s">
        <v>889</v>
      </c>
      <c r="Q1143">
        <v>10</v>
      </c>
      <c r="X1143">
        <v>4</v>
      </c>
      <c r="Y1143">
        <v>1.79</v>
      </c>
      <c r="Z1143">
        <v>0</v>
      </c>
      <c r="AA1143">
        <v>0</v>
      </c>
      <c r="AB1143">
        <v>0</v>
      </c>
      <c r="AC1143">
        <v>0</v>
      </c>
      <c r="AD1143">
        <v>1</v>
      </c>
      <c r="AE1143">
        <v>0</v>
      </c>
      <c r="AF1143" t="s">
        <v>3</v>
      </c>
      <c r="AG1143">
        <v>4</v>
      </c>
      <c r="AH1143">
        <v>2</v>
      </c>
      <c r="AI1143">
        <v>34979882</v>
      </c>
      <c r="AJ1143">
        <v>1163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>
      <c r="A1144">
        <f>ROW(Source!A1338)</f>
        <v>1338</v>
      </c>
      <c r="B1144">
        <v>34979883</v>
      </c>
      <c r="C1144">
        <v>34972221</v>
      </c>
      <c r="D1144">
        <v>29122326</v>
      </c>
      <c r="E1144">
        <v>1</v>
      </c>
      <c r="F1144">
        <v>1</v>
      </c>
      <c r="G1144">
        <v>1</v>
      </c>
      <c r="H1144">
        <v>3</v>
      </c>
      <c r="I1144" t="s">
        <v>890</v>
      </c>
      <c r="J1144" t="s">
        <v>891</v>
      </c>
      <c r="K1144" t="s">
        <v>892</v>
      </c>
      <c r="L1144">
        <v>1348</v>
      </c>
      <c r="N1144">
        <v>1009</v>
      </c>
      <c r="O1144" t="s">
        <v>28</v>
      </c>
      <c r="P1144" t="s">
        <v>28</v>
      </c>
      <c r="Q1144">
        <v>1000</v>
      </c>
      <c r="X1144">
        <v>8.0000000000000004E-4</v>
      </c>
      <c r="Y1144">
        <v>12329.98</v>
      </c>
      <c r="Z1144">
        <v>0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 t="s">
        <v>3</v>
      </c>
      <c r="AG1144">
        <v>8.0000000000000004E-4</v>
      </c>
      <c r="AH1144">
        <v>2</v>
      </c>
      <c r="AI1144">
        <v>34979883</v>
      </c>
      <c r="AJ1144">
        <v>1164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>
      <c r="A1145">
        <f>ROW(Source!A1338)</f>
        <v>1338</v>
      </c>
      <c r="B1145">
        <v>34979884</v>
      </c>
      <c r="C1145">
        <v>34972221</v>
      </c>
      <c r="D1145">
        <v>29142044</v>
      </c>
      <c r="E1145">
        <v>1</v>
      </c>
      <c r="F1145">
        <v>1</v>
      </c>
      <c r="G1145">
        <v>1</v>
      </c>
      <c r="H1145">
        <v>3</v>
      </c>
      <c r="I1145" t="s">
        <v>427</v>
      </c>
      <c r="J1145" t="s">
        <v>429</v>
      </c>
      <c r="K1145" t="s">
        <v>428</v>
      </c>
      <c r="L1145">
        <v>1035</v>
      </c>
      <c r="N1145">
        <v>1013</v>
      </c>
      <c r="O1145" t="s">
        <v>257</v>
      </c>
      <c r="P1145" t="s">
        <v>257</v>
      </c>
      <c r="Q1145">
        <v>1</v>
      </c>
      <c r="X1145">
        <v>10</v>
      </c>
      <c r="Y1145">
        <v>318</v>
      </c>
      <c r="Z1145">
        <v>0</v>
      </c>
      <c r="AA1145">
        <v>0</v>
      </c>
      <c r="AB1145">
        <v>0</v>
      </c>
      <c r="AC1145">
        <v>0</v>
      </c>
      <c r="AD1145">
        <v>1</v>
      </c>
      <c r="AE1145">
        <v>0</v>
      </c>
      <c r="AF1145" t="s">
        <v>3</v>
      </c>
      <c r="AG1145">
        <v>10</v>
      </c>
      <c r="AH1145">
        <v>2</v>
      </c>
      <c r="AI1145">
        <v>34979884</v>
      </c>
      <c r="AJ1145">
        <v>1165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>
      <c r="A1146">
        <f>ROW(Source!A1338)</f>
        <v>1338</v>
      </c>
      <c r="B1146">
        <v>34979885</v>
      </c>
      <c r="C1146">
        <v>34972221</v>
      </c>
      <c r="D1146">
        <v>29166036</v>
      </c>
      <c r="E1146">
        <v>1</v>
      </c>
      <c r="F1146">
        <v>1</v>
      </c>
      <c r="G1146">
        <v>1</v>
      </c>
      <c r="H1146">
        <v>3</v>
      </c>
      <c r="I1146" t="s">
        <v>893</v>
      </c>
      <c r="J1146" t="s">
        <v>894</v>
      </c>
      <c r="K1146" t="s">
        <v>895</v>
      </c>
      <c r="L1146">
        <v>1346</v>
      </c>
      <c r="N1146">
        <v>1009</v>
      </c>
      <c r="O1146" t="s">
        <v>191</v>
      </c>
      <c r="P1146" t="s">
        <v>191</v>
      </c>
      <c r="Q1146">
        <v>1</v>
      </c>
      <c r="X1146">
        <v>20</v>
      </c>
      <c r="Y1146">
        <v>6.79</v>
      </c>
      <c r="Z1146">
        <v>0</v>
      </c>
      <c r="AA1146">
        <v>0</v>
      </c>
      <c r="AB1146">
        <v>0</v>
      </c>
      <c r="AC1146">
        <v>0</v>
      </c>
      <c r="AD1146">
        <v>1</v>
      </c>
      <c r="AE1146">
        <v>0</v>
      </c>
      <c r="AF1146" t="s">
        <v>3</v>
      </c>
      <c r="AG1146">
        <v>20</v>
      </c>
      <c r="AH1146">
        <v>2</v>
      </c>
      <c r="AI1146">
        <v>34979885</v>
      </c>
      <c r="AJ1146">
        <v>1166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>
      <c r="A1147">
        <f>ROW(Source!A1340)</f>
        <v>1340</v>
      </c>
      <c r="B1147">
        <v>34979886</v>
      </c>
      <c r="C1147">
        <v>34972271</v>
      </c>
      <c r="D1147">
        <v>18411117</v>
      </c>
      <c r="E1147">
        <v>1</v>
      </c>
      <c r="F1147">
        <v>1</v>
      </c>
      <c r="G1147">
        <v>1</v>
      </c>
      <c r="H1147">
        <v>1</v>
      </c>
      <c r="I1147" t="s">
        <v>806</v>
      </c>
      <c r="J1147" t="s">
        <v>3</v>
      </c>
      <c r="K1147" t="s">
        <v>807</v>
      </c>
      <c r="L1147">
        <v>1369</v>
      </c>
      <c r="N1147">
        <v>1013</v>
      </c>
      <c r="O1147" t="s">
        <v>579</v>
      </c>
      <c r="P1147" t="s">
        <v>579</v>
      </c>
      <c r="Q1147">
        <v>1</v>
      </c>
      <c r="X1147">
        <v>8.99</v>
      </c>
      <c r="Y1147">
        <v>0</v>
      </c>
      <c r="Z1147">
        <v>0</v>
      </c>
      <c r="AA1147">
        <v>0</v>
      </c>
      <c r="AB1147">
        <v>273.5</v>
      </c>
      <c r="AC1147">
        <v>0</v>
      </c>
      <c r="AD1147">
        <v>1</v>
      </c>
      <c r="AE1147">
        <v>1</v>
      </c>
      <c r="AF1147" t="s">
        <v>3</v>
      </c>
      <c r="AG1147">
        <v>8.99</v>
      </c>
      <c r="AH1147">
        <v>2</v>
      </c>
      <c r="AI1147">
        <v>34979886</v>
      </c>
      <c r="AJ1147">
        <v>1167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>
      <c r="A1148">
        <f>ROW(Source!A1340)</f>
        <v>1340</v>
      </c>
      <c r="B1148">
        <v>34979887</v>
      </c>
      <c r="C1148">
        <v>34972271</v>
      </c>
      <c r="D1148">
        <v>121548</v>
      </c>
      <c r="E1148">
        <v>1</v>
      </c>
      <c r="F1148">
        <v>1</v>
      </c>
      <c r="G1148">
        <v>1</v>
      </c>
      <c r="H1148">
        <v>1</v>
      </c>
      <c r="I1148" t="s">
        <v>30</v>
      </c>
      <c r="J1148" t="s">
        <v>3</v>
      </c>
      <c r="K1148" t="s">
        <v>580</v>
      </c>
      <c r="L1148">
        <v>608254</v>
      </c>
      <c r="N1148">
        <v>1013</v>
      </c>
      <c r="O1148" t="s">
        <v>581</v>
      </c>
      <c r="P1148" t="s">
        <v>581</v>
      </c>
      <c r="Q1148">
        <v>1</v>
      </c>
      <c r="X1148">
        <v>7.0000000000000007E-2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2</v>
      </c>
      <c r="AF1148" t="s">
        <v>3</v>
      </c>
      <c r="AG1148">
        <v>7.0000000000000007E-2</v>
      </c>
      <c r="AH1148">
        <v>2</v>
      </c>
      <c r="AI1148">
        <v>34979887</v>
      </c>
      <c r="AJ1148">
        <v>1168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>
      <c r="A1149">
        <f>ROW(Source!A1340)</f>
        <v>1340</v>
      </c>
      <c r="B1149">
        <v>34979888</v>
      </c>
      <c r="C1149">
        <v>34972271</v>
      </c>
      <c r="D1149">
        <v>29172556</v>
      </c>
      <c r="E1149">
        <v>1</v>
      </c>
      <c r="F1149">
        <v>1</v>
      </c>
      <c r="G1149">
        <v>1</v>
      </c>
      <c r="H1149">
        <v>2</v>
      </c>
      <c r="I1149" t="s">
        <v>582</v>
      </c>
      <c r="J1149" t="s">
        <v>583</v>
      </c>
      <c r="K1149" t="s">
        <v>584</v>
      </c>
      <c r="L1149">
        <v>1368</v>
      </c>
      <c r="N1149">
        <v>1011</v>
      </c>
      <c r="O1149" t="s">
        <v>585</v>
      </c>
      <c r="P1149" t="s">
        <v>585</v>
      </c>
      <c r="Q1149">
        <v>1</v>
      </c>
      <c r="X1149">
        <v>7.0000000000000007E-2</v>
      </c>
      <c r="Y1149">
        <v>0</v>
      </c>
      <c r="Z1149">
        <v>31.26</v>
      </c>
      <c r="AA1149">
        <v>13.5</v>
      </c>
      <c r="AB1149">
        <v>0</v>
      </c>
      <c r="AC1149">
        <v>0</v>
      </c>
      <c r="AD1149">
        <v>1</v>
      </c>
      <c r="AE1149">
        <v>0</v>
      </c>
      <c r="AF1149" t="s">
        <v>3</v>
      </c>
      <c r="AG1149">
        <v>7.0000000000000007E-2</v>
      </c>
      <c r="AH1149">
        <v>2</v>
      </c>
      <c r="AI1149">
        <v>34979888</v>
      </c>
      <c r="AJ1149">
        <v>1169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>
      <c r="A1150">
        <f>ROW(Source!A1340)</f>
        <v>1340</v>
      </c>
      <c r="B1150">
        <v>34979889</v>
      </c>
      <c r="C1150">
        <v>34972271</v>
      </c>
      <c r="D1150">
        <v>29174500</v>
      </c>
      <c r="E1150">
        <v>1</v>
      </c>
      <c r="F1150">
        <v>1</v>
      </c>
      <c r="G1150">
        <v>1</v>
      </c>
      <c r="H1150">
        <v>2</v>
      </c>
      <c r="I1150" t="s">
        <v>766</v>
      </c>
      <c r="J1150" t="s">
        <v>767</v>
      </c>
      <c r="K1150" t="s">
        <v>768</v>
      </c>
      <c r="L1150">
        <v>1368</v>
      </c>
      <c r="N1150">
        <v>1011</v>
      </c>
      <c r="O1150" t="s">
        <v>585</v>
      </c>
      <c r="P1150" t="s">
        <v>585</v>
      </c>
      <c r="Q1150">
        <v>1</v>
      </c>
      <c r="X1150">
        <v>0.2</v>
      </c>
      <c r="Y1150">
        <v>0</v>
      </c>
      <c r="Z1150">
        <v>1.95</v>
      </c>
      <c r="AA1150">
        <v>0</v>
      </c>
      <c r="AB1150">
        <v>0</v>
      </c>
      <c r="AC1150">
        <v>0</v>
      </c>
      <c r="AD1150">
        <v>1</v>
      </c>
      <c r="AE1150">
        <v>0</v>
      </c>
      <c r="AF1150" t="s">
        <v>3</v>
      </c>
      <c r="AG1150">
        <v>0.2</v>
      </c>
      <c r="AH1150">
        <v>2</v>
      </c>
      <c r="AI1150">
        <v>34979889</v>
      </c>
      <c r="AJ1150">
        <v>1170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>
      <c r="A1151">
        <f>ROW(Source!A1340)</f>
        <v>1340</v>
      </c>
      <c r="B1151">
        <v>34979890</v>
      </c>
      <c r="C1151">
        <v>34972271</v>
      </c>
      <c r="D1151">
        <v>29174913</v>
      </c>
      <c r="E1151">
        <v>1</v>
      </c>
      <c r="F1151">
        <v>1</v>
      </c>
      <c r="G1151">
        <v>1</v>
      </c>
      <c r="H1151">
        <v>2</v>
      </c>
      <c r="I1151" t="s">
        <v>606</v>
      </c>
      <c r="J1151" t="s">
        <v>607</v>
      </c>
      <c r="K1151" t="s">
        <v>608</v>
      </c>
      <c r="L1151">
        <v>1368</v>
      </c>
      <c r="N1151">
        <v>1011</v>
      </c>
      <c r="O1151" t="s">
        <v>585</v>
      </c>
      <c r="P1151" t="s">
        <v>585</v>
      </c>
      <c r="Q1151">
        <v>1</v>
      </c>
      <c r="X1151">
        <v>0.14000000000000001</v>
      </c>
      <c r="Y1151">
        <v>0</v>
      </c>
      <c r="Z1151">
        <v>87.17</v>
      </c>
      <c r="AA1151">
        <v>11.6</v>
      </c>
      <c r="AB1151">
        <v>0</v>
      </c>
      <c r="AC1151">
        <v>0</v>
      </c>
      <c r="AD1151">
        <v>1</v>
      </c>
      <c r="AE1151">
        <v>0</v>
      </c>
      <c r="AF1151" t="s">
        <v>3</v>
      </c>
      <c r="AG1151">
        <v>0.14000000000000001</v>
      </c>
      <c r="AH1151">
        <v>2</v>
      </c>
      <c r="AI1151">
        <v>34979890</v>
      </c>
      <c r="AJ1151">
        <v>1171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>
      <c r="A1152">
        <f>ROW(Source!A1340)</f>
        <v>1340</v>
      </c>
      <c r="B1152">
        <v>34979891</v>
      </c>
      <c r="C1152">
        <v>34972271</v>
      </c>
      <c r="D1152">
        <v>29107886</v>
      </c>
      <c r="E1152">
        <v>1</v>
      </c>
      <c r="F1152">
        <v>1</v>
      </c>
      <c r="G1152">
        <v>1</v>
      </c>
      <c r="H1152">
        <v>3</v>
      </c>
      <c r="I1152" t="s">
        <v>865</v>
      </c>
      <c r="J1152" t="s">
        <v>866</v>
      </c>
      <c r="K1152" t="s">
        <v>867</v>
      </c>
      <c r="L1152">
        <v>1348</v>
      </c>
      <c r="N1152">
        <v>1009</v>
      </c>
      <c r="O1152" t="s">
        <v>28</v>
      </c>
      <c r="P1152" t="s">
        <v>28</v>
      </c>
      <c r="Q1152">
        <v>1000</v>
      </c>
      <c r="X1152">
        <v>1.4E-3</v>
      </c>
      <c r="Y1152">
        <v>30029.99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1.4E-3</v>
      </c>
      <c r="AH1152">
        <v>2</v>
      </c>
      <c r="AI1152">
        <v>34979891</v>
      </c>
      <c r="AJ1152">
        <v>1172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>
      <c r="A1153">
        <f>ROW(Source!A1340)</f>
        <v>1340</v>
      </c>
      <c r="B1153">
        <v>34979892</v>
      </c>
      <c r="C1153">
        <v>34972271</v>
      </c>
      <c r="D1153">
        <v>29110398</v>
      </c>
      <c r="E1153">
        <v>1</v>
      </c>
      <c r="F1153">
        <v>1</v>
      </c>
      <c r="G1153">
        <v>1</v>
      </c>
      <c r="H1153">
        <v>3</v>
      </c>
      <c r="I1153" t="s">
        <v>868</v>
      </c>
      <c r="J1153" t="s">
        <v>869</v>
      </c>
      <c r="K1153" t="s">
        <v>870</v>
      </c>
      <c r="L1153">
        <v>1348</v>
      </c>
      <c r="N1153">
        <v>1009</v>
      </c>
      <c r="O1153" t="s">
        <v>28</v>
      </c>
      <c r="P1153" t="s">
        <v>28</v>
      </c>
      <c r="Q1153">
        <v>1000</v>
      </c>
      <c r="X1153">
        <v>4.0000000000000002E-4</v>
      </c>
      <c r="Y1153">
        <v>15118.99</v>
      </c>
      <c r="Z1153">
        <v>0</v>
      </c>
      <c r="AA1153">
        <v>0</v>
      </c>
      <c r="AB1153">
        <v>0</v>
      </c>
      <c r="AC1153">
        <v>0</v>
      </c>
      <c r="AD1153">
        <v>1</v>
      </c>
      <c r="AE1153">
        <v>0</v>
      </c>
      <c r="AF1153" t="s">
        <v>3</v>
      </c>
      <c r="AG1153">
        <v>4.0000000000000002E-4</v>
      </c>
      <c r="AH1153">
        <v>2</v>
      </c>
      <c r="AI1153">
        <v>34979892</v>
      </c>
      <c r="AJ1153">
        <v>1173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>
      <c r="A1154">
        <f>ROW(Source!A1340)</f>
        <v>1340</v>
      </c>
      <c r="B1154">
        <v>34979893</v>
      </c>
      <c r="C1154">
        <v>34972271</v>
      </c>
      <c r="D1154">
        <v>29110573</v>
      </c>
      <c r="E1154">
        <v>1</v>
      </c>
      <c r="F1154">
        <v>1</v>
      </c>
      <c r="G1154">
        <v>1</v>
      </c>
      <c r="H1154">
        <v>3</v>
      </c>
      <c r="I1154" t="s">
        <v>871</v>
      </c>
      <c r="J1154" t="s">
        <v>872</v>
      </c>
      <c r="K1154" t="s">
        <v>873</v>
      </c>
      <c r="L1154">
        <v>1348</v>
      </c>
      <c r="N1154">
        <v>1009</v>
      </c>
      <c r="O1154" t="s">
        <v>28</v>
      </c>
      <c r="P1154" t="s">
        <v>28</v>
      </c>
      <c r="Q1154">
        <v>1000</v>
      </c>
      <c r="X1154">
        <v>2.0000000000000001E-4</v>
      </c>
      <c r="Y1154">
        <v>16950</v>
      </c>
      <c r="Z1154">
        <v>0</v>
      </c>
      <c r="AA1154">
        <v>0</v>
      </c>
      <c r="AB1154">
        <v>0</v>
      </c>
      <c r="AC1154">
        <v>0</v>
      </c>
      <c r="AD1154">
        <v>1</v>
      </c>
      <c r="AE1154">
        <v>0</v>
      </c>
      <c r="AF1154" t="s">
        <v>3</v>
      </c>
      <c r="AG1154">
        <v>2.0000000000000001E-4</v>
      </c>
      <c r="AH1154">
        <v>2</v>
      </c>
      <c r="AI1154">
        <v>34979893</v>
      </c>
      <c r="AJ1154">
        <v>1174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>
      <c r="A1155">
        <f>ROW(Source!A1340)</f>
        <v>1340</v>
      </c>
      <c r="B1155">
        <v>34979894</v>
      </c>
      <c r="C1155">
        <v>34972271</v>
      </c>
      <c r="D1155">
        <v>29109252</v>
      </c>
      <c r="E1155">
        <v>1</v>
      </c>
      <c r="F1155">
        <v>1</v>
      </c>
      <c r="G1155">
        <v>1</v>
      </c>
      <c r="H1155">
        <v>3</v>
      </c>
      <c r="I1155" t="s">
        <v>896</v>
      </c>
      <c r="J1155" t="s">
        <v>897</v>
      </c>
      <c r="K1155" t="s">
        <v>898</v>
      </c>
      <c r="L1155">
        <v>1348</v>
      </c>
      <c r="N1155">
        <v>1009</v>
      </c>
      <c r="O1155" t="s">
        <v>28</v>
      </c>
      <c r="P1155" t="s">
        <v>28</v>
      </c>
      <c r="Q1155">
        <v>1000</v>
      </c>
      <c r="X1155">
        <v>2E-3</v>
      </c>
      <c r="Y1155">
        <v>1836</v>
      </c>
      <c r="Z1155">
        <v>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 t="s">
        <v>3</v>
      </c>
      <c r="AG1155">
        <v>2E-3</v>
      </c>
      <c r="AH1155">
        <v>2</v>
      </c>
      <c r="AI1155">
        <v>34979894</v>
      </c>
      <c r="AJ1155">
        <v>1175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>
      <c r="A1156">
        <f>ROW(Source!A1340)</f>
        <v>1340</v>
      </c>
      <c r="B1156">
        <v>34979895</v>
      </c>
      <c r="C1156">
        <v>34972271</v>
      </c>
      <c r="D1156">
        <v>29107963</v>
      </c>
      <c r="E1156">
        <v>1</v>
      </c>
      <c r="F1156">
        <v>1</v>
      </c>
      <c r="G1156">
        <v>1</v>
      </c>
      <c r="H1156">
        <v>3</v>
      </c>
      <c r="I1156" t="s">
        <v>877</v>
      </c>
      <c r="J1156" t="s">
        <v>878</v>
      </c>
      <c r="K1156" t="s">
        <v>879</v>
      </c>
      <c r="L1156">
        <v>1346</v>
      </c>
      <c r="N1156">
        <v>1009</v>
      </c>
      <c r="O1156" t="s">
        <v>191</v>
      </c>
      <c r="P1156" t="s">
        <v>191</v>
      </c>
      <c r="Q1156">
        <v>1</v>
      </c>
      <c r="X1156">
        <v>0.02</v>
      </c>
      <c r="Y1156">
        <v>37.29</v>
      </c>
      <c r="Z1156">
        <v>0</v>
      </c>
      <c r="AA1156">
        <v>0</v>
      </c>
      <c r="AB1156">
        <v>0</v>
      </c>
      <c r="AC1156">
        <v>0</v>
      </c>
      <c r="AD1156">
        <v>1</v>
      </c>
      <c r="AE1156">
        <v>0</v>
      </c>
      <c r="AF1156" t="s">
        <v>3</v>
      </c>
      <c r="AG1156">
        <v>0.02</v>
      </c>
      <c r="AH1156">
        <v>2</v>
      </c>
      <c r="AI1156">
        <v>34979895</v>
      </c>
      <c r="AJ1156">
        <v>1176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>
      <c r="A1157">
        <f>ROW(Source!A1340)</f>
        <v>1340</v>
      </c>
      <c r="B1157">
        <v>34979896</v>
      </c>
      <c r="C1157">
        <v>34972271</v>
      </c>
      <c r="D1157">
        <v>29107847</v>
      </c>
      <c r="E1157">
        <v>1</v>
      </c>
      <c r="F1157">
        <v>1</v>
      </c>
      <c r="G1157">
        <v>1</v>
      </c>
      <c r="H1157">
        <v>3</v>
      </c>
      <c r="I1157" t="s">
        <v>880</v>
      </c>
      <c r="J1157" t="s">
        <v>881</v>
      </c>
      <c r="K1157" t="s">
        <v>882</v>
      </c>
      <c r="L1157">
        <v>1346</v>
      </c>
      <c r="N1157">
        <v>1009</v>
      </c>
      <c r="O1157" t="s">
        <v>191</v>
      </c>
      <c r="P1157" t="s">
        <v>191</v>
      </c>
      <c r="Q1157">
        <v>1</v>
      </c>
      <c r="X1157">
        <v>2</v>
      </c>
      <c r="Y1157">
        <v>9.61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 t="s">
        <v>3</v>
      </c>
      <c r="AG1157">
        <v>2</v>
      </c>
      <c r="AH1157">
        <v>2</v>
      </c>
      <c r="AI1157">
        <v>34979896</v>
      </c>
      <c r="AJ1157">
        <v>1177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>
      <c r="A1158">
        <f>ROW(Source!A1340)</f>
        <v>1340</v>
      </c>
      <c r="B1158">
        <v>34979897</v>
      </c>
      <c r="C1158">
        <v>34972271</v>
      </c>
      <c r="D1158">
        <v>29114696</v>
      </c>
      <c r="E1158">
        <v>1</v>
      </c>
      <c r="F1158">
        <v>1</v>
      </c>
      <c r="G1158">
        <v>1</v>
      </c>
      <c r="H1158">
        <v>3</v>
      </c>
      <c r="I1158" t="s">
        <v>899</v>
      </c>
      <c r="J1158" t="s">
        <v>900</v>
      </c>
      <c r="K1158" t="s">
        <v>901</v>
      </c>
      <c r="L1158">
        <v>1348</v>
      </c>
      <c r="N1158">
        <v>1009</v>
      </c>
      <c r="O1158" t="s">
        <v>28</v>
      </c>
      <c r="P1158" t="s">
        <v>28</v>
      </c>
      <c r="Q1158">
        <v>1000</v>
      </c>
      <c r="X1158">
        <v>6.9999999999999999E-4</v>
      </c>
      <c r="Y1158">
        <v>11350</v>
      </c>
      <c r="Z1158">
        <v>0</v>
      </c>
      <c r="AA1158">
        <v>0</v>
      </c>
      <c r="AB1158">
        <v>0</v>
      </c>
      <c r="AC1158">
        <v>0</v>
      </c>
      <c r="AD1158">
        <v>1</v>
      </c>
      <c r="AE1158">
        <v>0</v>
      </c>
      <c r="AF1158" t="s">
        <v>3</v>
      </c>
      <c r="AG1158">
        <v>6.9999999999999999E-4</v>
      </c>
      <c r="AH1158">
        <v>2</v>
      </c>
      <c r="AI1158">
        <v>34979897</v>
      </c>
      <c r="AJ1158">
        <v>1178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>
      <c r="A1159">
        <f>ROW(Source!A1340)</f>
        <v>1340</v>
      </c>
      <c r="B1159">
        <v>34979898</v>
      </c>
      <c r="C1159">
        <v>34972271</v>
      </c>
      <c r="D1159">
        <v>29114474</v>
      </c>
      <c r="E1159">
        <v>1</v>
      </c>
      <c r="F1159">
        <v>1</v>
      </c>
      <c r="G1159">
        <v>1</v>
      </c>
      <c r="H1159">
        <v>3</v>
      </c>
      <c r="I1159" t="s">
        <v>902</v>
      </c>
      <c r="J1159" t="s">
        <v>903</v>
      </c>
      <c r="K1159" t="s">
        <v>904</v>
      </c>
      <c r="L1159">
        <v>1358</v>
      </c>
      <c r="N1159">
        <v>1010</v>
      </c>
      <c r="O1159" t="s">
        <v>889</v>
      </c>
      <c r="P1159" t="s">
        <v>889</v>
      </c>
      <c r="Q1159">
        <v>10</v>
      </c>
      <c r="X1159">
        <v>4</v>
      </c>
      <c r="Y1159">
        <v>2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0</v>
      </c>
      <c r="AF1159" t="s">
        <v>3</v>
      </c>
      <c r="AG1159">
        <v>4</v>
      </c>
      <c r="AH1159">
        <v>2</v>
      </c>
      <c r="AI1159">
        <v>34979898</v>
      </c>
      <c r="AJ1159">
        <v>1179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>
      <c r="A1160">
        <f>ROW(Source!A1340)</f>
        <v>1340</v>
      </c>
      <c r="B1160">
        <v>34979899</v>
      </c>
      <c r="C1160">
        <v>34972271</v>
      </c>
      <c r="D1160">
        <v>29142382</v>
      </c>
      <c r="E1160">
        <v>1</v>
      </c>
      <c r="F1160">
        <v>1</v>
      </c>
      <c r="G1160">
        <v>1</v>
      </c>
      <c r="H1160">
        <v>3</v>
      </c>
      <c r="I1160" t="s">
        <v>433</v>
      </c>
      <c r="J1160" t="s">
        <v>435</v>
      </c>
      <c r="K1160" t="s">
        <v>434</v>
      </c>
      <c r="L1160">
        <v>1035</v>
      </c>
      <c r="N1160">
        <v>1013</v>
      </c>
      <c r="O1160" t="s">
        <v>257</v>
      </c>
      <c r="P1160" t="s">
        <v>257</v>
      </c>
      <c r="Q1160">
        <v>1</v>
      </c>
      <c r="X1160">
        <v>10</v>
      </c>
      <c r="Y1160">
        <v>101.7</v>
      </c>
      <c r="Z1160">
        <v>0</v>
      </c>
      <c r="AA1160">
        <v>0</v>
      </c>
      <c r="AB1160">
        <v>0</v>
      </c>
      <c r="AC1160">
        <v>0</v>
      </c>
      <c r="AD1160">
        <v>1</v>
      </c>
      <c r="AE1160">
        <v>0</v>
      </c>
      <c r="AF1160" t="s">
        <v>3</v>
      </c>
      <c r="AG1160">
        <v>10</v>
      </c>
      <c r="AH1160">
        <v>2</v>
      </c>
      <c r="AI1160">
        <v>34979899</v>
      </c>
      <c r="AJ1160">
        <v>1180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>
      <c r="A1161">
        <f>ROW(Source!A1342)</f>
        <v>1342</v>
      </c>
      <c r="B1161">
        <v>34979900</v>
      </c>
      <c r="C1161">
        <v>33639939</v>
      </c>
      <c r="D1161">
        <v>18407546</v>
      </c>
      <c r="E1161">
        <v>1</v>
      </c>
      <c r="F1161">
        <v>1</v>
      </c>
      <c r="G1161">
        <v>1</v>
      </c>
      <c r="H1161">
        <v>1</v>
      </c>
      <c r="I1161" t="s">
        <v>764</v>
      </c>
      <c r="J1161" t="s">
        <v>3</v>
      </c>
      <c r="K1161" t="s">
        <v>765</v>
      </c>
      <c r="L1161">
        <v>1369</v>
      </c>
      <c r="N1161">
        <v>1013</v>
      </c>
      <c r="O1161" t="s">
        <v>579</v>
      </c>
      <c r="P1161" t="s">
        <v>579</v>
      </c>
      <c r="Q1161">
        <v>1</v>
      </c>
      <c r="X1161">
        <v>102.46</v>
      </c>
      <c r="Y1161">
        <v>0</v>
      </c>
      <c r="Z1161">
        <v>0</v>
      </c>
      <c r="AA1161">
        <v>0</v>
      </c>
      <c r="AB1161">
        <v>267.25</v>
      </c>
      <c r="AC1161">
        <v>0</v>
      </c>
      <c r="AD1161">
        <v>1</v>
      </c>
      <c r="AE1161">
        <v>1</v>
      </c>
      <c r="AF1161" t="s">
        <v>3</v>
      </c>
      <c r="AG1161">
        <v>102.46</v>
      </c>
      <c r="AH1161">
        <v>2</v>
      </c>
      <c r="AI1161">
        <v>34979900</v>
      </c>
      <c r="AJ1161">
        <v>1181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>
      <c r="A1162">
        <f>ROW(Source!A1342)</f>
        <v>1342</v>
      </c>
      <c r="B1162">
        <v>34979901</v>
      </c>
      <c r="C1162">
        <v>33639939</v>
      </c>
      <c r="D1162">
        <v>121548</v>
      </c>
      <c r="E1162">
        <v>1</v>
      </c>
      <c r="F1162">
        <v>1</v>
      </c>
      <c r="G1162">
        <v>1</v>
      </c>
      <c r="H1162">
        <v>1</v>
      </c>
      <c r="I1162" t="s">
        <v>30</v>
      </c>
      <c r="J1162" t="s">
        <v>3</v>
      </c>
      <c r="K1162" t="s">
        <v>580</v>
      </c>
      <c r="L1162">
        <v>608254</v>
      </c>
      <c r="N1162">
        <v>1013</v>
      </c>
      <c r="O1162" t="s">
        <v>581</v>
      </c>
      <c r="P1162" t="s">
        <v>581</v>
      </c>
      <c r="Q1162">
        <v>1</v>
      </c>
      <c r="X1162">
        <v>0.76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1</v>
      </c>
      <c r="AE1162">
        <v>2</v>
      </c>
      <c r="AF1162" t="s">
        <v>3</v>
      </c>
      <c r="AG1162">
        <v>0.76</v>
      </c>
      <c r="AH1162">
        <v>2</v>
      </c>
      <c r="AI1162">
        <v>34979901</v>
      </c>
      <c r="AJ1162">
        <v>1182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>
      <c r="A1163">
        <f>ROW(Source!A1342)</f>
        <v>1342</v>
      </c>
      <c r="B1163">
        <v>34979902</v>
      </c>
      <c r="C1163">
        <v>33639939</v>
      </c>
      <c r="D1163">
        <v>29172556</v>
      </c>
      <c r="E1163">
        <v>1</v>
      </c>
      <c r="F1163">
        <v>1</v>
      </c>
      <c r="G1163">
        <v>1</v>
      </c>
      <c r="H1163">
        <v>2</v>
      </c>
      <c r="I1163" t="s">
        <v>582</v>
      </c>
      <c r="J1163" t="s">
        <v>583</v>
      </c>
      <c r="K1163" t="s">
        <v>584</v>
      </c>
      <c r="L1163">
        <v>1368</v>
      </c>
      <c r="N1163">
        <v>1011</v>
      </c>
      <c r="O1163" t="s">
        <v>585</v>
      </c>
      <c r="P1163" t="s">
        <v>585</v>
      </c>
      <c r="Q1163">
        <v>1</v>
      </c>
      <c r="X1163">
        <v>0.76</v>
      </c>
      <c r="Y1163">
        <v>0</v>
      </c>
      <c r="Z1163">
        <v>31.26</v>
      </c>
      <c r="AA1163">
        <v>13.5</v>
      </c>
      <c r="AB1163">
        <v>0</v>
      </c>
      <c r="AC1163">
        <v>0</v>
      </c>
      <c r="AD1163">
        <v>1</v>
      </c>
      <c r="AE1163">
        <v>0</v>
      </c>
      <c r="AF1163" t="s">
        <v>3</v>
      </c>
      <c r="AG1163">
        <v>0.76</v>
      </c>
      <c r="AH1163">
        <v>2</v>
      </c>
      <c r="AI1163">
        <v>34979902</v>
      </c>
      <c r="AJ1163">
        <v>1183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>
      <c r="A1164">
        <f>ROW(Source!A1342)</f>
        <v>1342</v>
      </c>
      <c r="B1164">
        <v>34979903</v>
      </c>
      <c r="C1164">
        <v>33639939</v>
      </c>
      <c r="D1164">
        <v>29174500</v>
      </c>
      <c r="E1164">
        <v>1</v>
      </c>
      <c r="F1164">
        <v>1</v>
      </c>
      <c r="G1164">
        <v>1</v>
      </c>
      <c r="H1164">
        <v>2</v>
      </c>
      <c r="I1164" t="s">
        <v>766</v>
      </c>
      <c r="J1164" t="s">
        <v>767</v>
      </c>
      <c r="K1164" t="s">
        <v>768</v>
      </c>
      <c r="L1164">
        <v>1368</v>
      </c>
      <c r="N1164">
        <v>1011</v>
      </c>
      <c r="O1164" t="s">
        <v>585</v>
      </c>
      <c r="P1164" t="s">
        <v>585</v>
      </c>
      <c r="Q1164">
        <v>1</v>
      </c>
      <c r="X1164">
        <v>5.35</v>
      </c>
      <c r="Y1164">
        <v>0</v>
      </c>
      <c r="Z1164">
        <v>1.95</v>
      </c>
      <c r="AA1164">
        <v>0</v>
      </c>
      <c r="AB1164">
        <v>0</v>
      </c>
      <c r="AC1164">
        <v>0</v>
      </c>
      <c r="AD1164">
        <v>1</v>
      </c>
      <c r="AE1164">
        <v>0</v>
      </c>
      <c r="AF1164" t="s">
        <v>3</v>
      </c>
      <c r="AG1164">
        <v>5.35</v>
      </c>
      <c r="AH1164">
        <v>2</v>
      </c>
      <c r="AI1164">
        <v>34979903</v>
      </c>
      <c r="AJ1164">
        <v>1184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>
      <c r="A1165">
        <f>ROW(Source!A1342)</f>
        <v>1342</v>
      </c>
      <c r="B1165">
        <v>34979904</v>
      </c>
      <c r="C1165">
        <v>33639939</v>
      </c>
      <c r="D1165">
        <v>29174913</v>
      </c>
      <c r="E1165">
        <v>1</v>
      </c>
      <c r="F1165">
        <v>1</v>
      </c>
      <c r="G1165">
        <v>1</v>
      </c>
      <c r="H1165">
        <v>2</v>
      </c>
      <c r="I1165" t="s">
        <v>606</v>
      </c>
      <c r="J1165" t="s">
        <v>607</v>
      </c>
      <c r="K1165" t="s">
        <v>608</v>
      </c>
      <c r="L1165">
        <v>1368</v>
      </c>
      <c r="N1165">
        <v>1011</v>
      </c>
      <c r="O1165" t="s">
        <v>585</v>
      </c>
      <c r="P1165" t="s">
        <v>585</v>
      </c>
      <c r="Q1165">
        <v>1</v>
      </c>
      <c r="X1165">
        <v>4.58</v>
      </c>
      <c r="Y1165">
        <v>0</v>
      </c>
      <c r="Z1165">
        <v>87.17</v>
      </c>
      <c r="AA1165">
        <v>11.6</v>
      </c>
      <c r="AB1165">
        <v>0</v>
      </c>
      <c r="AC1165">
        <v>0</v>
      </c>
      <c r="AD1165">
        <v>1</v>
      </c>
      <c r="AE1165">
        <v>0</v>
      </c>
      <c r="AF1165" t="s">
        <v>3</v>
      </c>
      <c r="AG1165">
        <v>4.58</v>
      </c>
      <c r="AH1165">
        <v>2</v>
      </c>
      <c r="AI1165">
        <v>34979904</v>
      </c>
      <c r="AJ1165">
        <v>1185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>
      <c r="A1166">
        <f>ROW(Source!A1342)</f>
        <v>1342</v>
      </c>
      <c r="B1166">
        <v>34979905</v>
      </c>
      <c r="C1166">
        <v>33639939</v>
      </c>
      <c r="D1166">
        <v>29109671</v>
      </c>
      <c r="E1166">
        <v>1</v>
      </c>
      <c r="F1166">
        <v>1</v>
      </c>
      <c r="G1166">
        <v>1</v>
      </c>
      <c r="H1166">
        <v>3</v>
      </c>
      <c r="I1166" t="s">
        <v>436</v>
      </c>
      <c r="J1166" t="s">
        <v>438</v>
      </c>
      <c r="K1166" t="s">
        <v>437</v>
      </c>
      <c r="L1166">
        <v>1327</v>
      </c>
      <c r="N1166">
        <v>1005</v>
      </c>
      <c r="O1166" t="s">
        <v>184</v>
      </c>
      <c r="P1166" t="s">
        <v>184</v>
      </c>
      <c r="Q1166">
        <v>1</v>
      </c>
      <c r="X1166">
        <v>103</v>
      </c>
      <c r="Y1166">
        <v>51.95</v>
      </c>
      <c r="Z1166">
        <v>0</v>
      </c>
      <c r="AA1166">
        <v>0</v>
      </c>
      <c r="AB1166">
        <v>0</v>
      </c>
      <c r="AC1166">
        <v>0</v>
      </c>
      <c r="AD1166">
        <v>1</v>
      </c>
      <c r="AE1166">
        <v>0</v>
      </c>
      <c r="AF1166" t="s">
        <v>3</v>
      </c>
      <c r="AG1166">
        <v>103</v>
      </c>
      <c r="AH1166">
        <v>2</v>
      </c>
      <c r="AI1166">
        <v>34979905</v>
      </c>
      <c r="AJ1166">
        <v>1186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>
      <c r="A1167">
        <f>ROW(Source!A1379)</f>
        <v>1379</v>
      </c>
      <c r="B1167">
        <v>34979906</v>
      </c>
      <c r="C1167">
        <v>33622659</v>
      </c>
      <c r="D1167">
        <v>18407150</v>
      </c>
      <c r="E1167">
        <v>1</v>
      </c>
      <c r="F1167">
        <v>1</v>
      </c>
      <c r="G1167">
        <v>1</v>
      </c>
      <c r="H1167">
        <v>1</v>
      </c>
      <c r="I1167" t="s">
        <v>595</v>
      </c>
      <c r="J1167" t="s">
        <v>3</v>
      </c>
      <c r="K1167" t="s">
        <v>596</v>
      </c>
      <c r="L1167">
        <v>1369</v>
      </c>
      <c r="N1167">
        <v>1013</v>
      </c>
      <c r="O1167" t="s">
        <v>579</v>
      </c>
      <c r="P1167" t="s">
        <v>579</v>
      </c>
      <c r="Q1167">
        <v>1</v>
      </c>
      <c r="X1167">
        <v>37.67</v>
      </c>
      <c r="Y1167">
        <v>0</v>
      </c>
      <c r="Z1167">
        <v>0</v>
      </c>
      <c r="AA1167">
        <v>0</v>
      </c>
      <c r="AB1167">
        <v>242.51</v>
      </c>
      <c r="AC1167">
        <v>0</v>
      </c>
      <c r="AD1167">
        <v>1</v>
      </c>
      <c r="AE1167">
        <v>1</v>
      </c>
      <c r="AF1167" t="s">
        <v>3</v>
      </c>
      <c r="AG1167">
        <v>37.67</v>
      </c>
      <c r="AH1167">
        <v>2</v>
      </c>
      <c r="AI1167">
        <v>34979906</v>
      </c>
      <c r="AJ1167">
        <v>1187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>
      <c r="A1168">
        <f>ROW(Source!A1379)</f>
        <v>1379</v>
      </c>
      <c r="B1168">
        <v>34979907</v>
      </c>
      <c r="C1168">
        <v>33622659</v>
      </c>
      <c r="D1168">
        <v>121548</v>
      </c>
      <c r="E1168">
        <v>1</v>
      </c>
      <c r="F1168">
        <v>1</v>
      </c>
      <c r="G1168">
        <v>1</v>
      </c>
      <c r="H1168">
        <v>1</v>
      </c>
      <c r="I1168" t="s">
        <v>30</v>
      </c>
      <c r="J1168" t="s">
        <v>3</v>
      </c>
      <c r="K1168" t="s">
        <v>580</v>
      </c>
      <c r="L1168">
        <v>608254</v>
      </c>
      <c r="N1168">
        <v>1013</v>
      </c>
      <c r="O1168" t="s">
        <v>581</v>
      </c>
      <c r="P1168" t="s">
        <v>581</v>
      </c>
      <c r="Q1168">
        <v>1</v>
      </c>
      <c r="X1168">
        <v>0.13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1</v>
      </c>
      <c r="AE1168">
        <v>2</v>
      </c>
      <c r="AF1168" t="s">
        <v>3</v>
      </c>
      <c r="AG1168">
        <v>0.13</v>
      </c>
      <c r="AH1168">
        <v>2</v>
      </c>
      <c r="AI1168">
        <v>34979907</v>
      </c>
      <c r="AJ1168">
        <v>1188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>
      <c r="A1169">
        <f>ROW(Source!A1379)</f>
        <v>1379</v>
      </c>
      <c r="B1169">
        <v>34979908</v>
      </c>
      <c r="C1169">
        <v>33622659</v>
      </c>
      <c r="D1169">
        <v>29172554</v>
      </c>
      <c r="E1169">
        <v>1</v>
      </c>
      <c r="F1169">
        <v>1</v>
      </c>
      <c r="G1169">
        <v>1</v>
      </c>
      <c r="H1169">
        <v>2</v>
      </c>
      <c r="I1169" t="s">
        <v>752</v>
      </c>
      <c r="J1169" t="s">
        <v>798</v>
      </c>
      <c r="K1169" t="s">
        <v>754</v>
      </c>
      <c r="L1169">
        <v>1368</v>
      </c>
      <c r="N1169">
        <v>1011</v>
      </c>
      <c r="O1169" t="s">
        <v>585</v>
      </c>
      <c r="P1169" t="s">
        <v>585</v>
      </c>
      <c r="Q1169">
        <v>1</v>
      </c>
      <c r="X1169">
        <v>0.13</v>
      </c>
      <c r="Y1169">
        <v>0</v>
      </c>
      <c r="Z1169">
        <v>27.66</v>
      </c>
      <c r="AA1169">
        <v>11.6</v>
      </c>
      <c r="AB1169">
        <v>0</v>
      </c>
      <c r="AC1169">
        <v>0</v>
      </c>
      <c r="AD1169">
        <v>1</v>
      </c>
      <c r="AE1169">
        <v>0</v>
      </c>
      <c r="AF1169" t="s">
        <v>3</v>
      </c>
      <c r="AG1169">
        <v>0.13</v>
      </c>
      <c r="AH1169">
        <v>2</v>
      </c>
      <c r="AI1169">
        <v>34979908</v>
      </c>
      <c r="AJ1169">
        <v>1189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>
      <c r="A1170">
        <f>ROW(Source!A1379)</f>
        <v>1379</v>
      </c>
      <c r="B1170">
        <v>34979909</v>
      </c>
      <c r="C1170">
        <v>33622659</v>
      </c>
      <c r="D1170">
        <v>29174500</v>
      </c>
      <c r="E1170">
        <v>1</v>
      </c>
      <c r="F1170">
        <v>1</v>
      </c>
      <c r="G1170">
        <v>1</v>
      </c>
      <c r="H1170">
        <v>2</v>
      </c>
      <c r="I1170" t="s">
        <v>766</v>
      </c>
      <c r="J1170" t="s">
        <v>767</v>
      </c>
      <c r="K1170" t="s">
        <v>768</v>
      </c>
      <c r="L1170">
        <v>1368</v>
      </c>
      <c r="N1170">
        <v>1011</v>
      </c>
      <c r="O1170" t="s">
        <v>585</v>
      </c>
      <c r="P1170" t="s">
        <v>585</v>
      </c>
      <c r="Q1170">
        <v>1</v>
      </c>
      <c r="X1170">
        <v>3.13</v>
      </c>
      <c r="Y1170">
        <v>0</v>
      </c>
      <c r="Z1170">
        <v>1.95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 t="s">
        <v>3</v>
      </c>
      <c r="AG1170">
        <v>3.13</v>
      </c>
      <c r="AH1170">
        <v>2</v>
      </c>
      <c r="AI1170">
        <v>34979909</v>
      </c>
      <c r="AJ1170">
        <v>1190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>
      <c r="A1171">
        <f>ROW(Source!A1379)</f>
        <v>1379</v>
      </c>
      <c r="B1171">
        <v>34979910</v>
      </c>
      <c r="C1171">
        <v>33622659</v>
      </c>
      <c r="D1171">
        <v>29174567</v>
      </c>
      <c r="E1171">
        <v>1</v>
      </c>
      <c r="F1171">
        <v>1</v>
      </c>
      <c r="G1171">
        <v>1</v>
      </c>
      <c r="H1171">
        <v>2</v>
      </c>
      <c r="I1171" t="s">
        <v>655</v>
      </c>
      <c r="J1171" t="s">
        <v>815</v>
      </c>
      <c r="K1171" t="s">
        <v>657</v>
      </c>
      <c r="L1171">
        <v>1368</v>
      </c>
      <c r="N1171">
        <v>1011</v>
      </c>
      <c r="O1171" t="s">
        <v>585</v>
      </c>
      <c r="P1171" t="s">
        <v>585</v>
      </c>
      <c r="Q1171">
        <v>1</v>
      </c>
      <c r="X1171">
        <v>2.8</v>
      </c>
      <c r="Y1171">
        <v>0</v>
      </c>
      <c r="Z1171">
        <v>2.7</v>
      </c>
      <c r="AA1171">
        <v>0</v>
      </c>
      <c r="AB1171">
        <v>0</v>
      </c>
      <c r="AC1171">
        <v>0</v>
      </c>
      <c r="AD1171">
        <v>1</v>
      </c>
      <c r="AE1171">
        <v>0</v>
      </c>
      <c r="AF1171" t="s">
        <v>3</v>
      </c>
      <c r="AG1171">
        <v>2.8</v>
      </c>
      <c r="AH1171">
        <v>2</v>
      </c>
      <c r="AI1171">
        <v>34979910</v>
      </c>
      <c r="AJ1171">
        <v>1191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>
      <c r="A1172">
        <f>ROW(Source!A1379)</f>
        <v>1379</v>
      </c>
      <c r="B1172">
        <v>34979911</v>
      </c>
      <c r="C1172">
        <v>33622659</v>
      </c>
      <c r="D1172">
        <v>29174913</v>
      </c>
      <c r="E1172">
        <v>1</v>
      </c>
      <c r="F1172">
        <v>1</v>
      </c>
      <c r="G1172">
        <v>1</v>
      </c>
      <c r="H1172">
        <v>2</v>
      </c>
      <c r="I1172" t="s">
        <v>606</v>
      </c>
      <c r="J1172" t="s">
        <v>607</v>
      </c>
      <c r="K1172" t="s">
        <v>608</v>
      </c>
      <c r="L1172">
        <v>1368</v>
      </c>
      <c r="N1172">
        <v>1011</v>
      </c>
      <c r="O1172" t="s">
        <v>585</v>
      </c>
      <c r="P1172" t="s">
        <v>585</v>
      </c>
      <c r="Q1172">
        <v>1</v>
      </c>
      <c r="X1172">
        <v>0.04</v>
      </c>
      <c r="Y1172">
        <v>0</v>
      </c>
      <c r="Z1172">
        <v>87.17</v>
      </c>
      <c r="AA1172">
        <v>11.6</v>
      </c>
      <c r="AB1172">
        <v>0</v>
      </c>
      <c r="AC1172">
        <v>0</v>
      </c>
      <c r="AD1172">
        <v>1</v>
      </c>
      <c r="AE1172">
        <v>0</v>
      </c>
      <c r="AF1172" t="s">
        <v>3</v>
      </c>
      <c r="AG1172">
        <v>0.04</v>
      </c>
      <c r="AH1172">
        <v>2</v>
      </c>
      <c r="AI1172">
        <v>34979911</v>
      </c>
      <c r="AJ1172">
        <v>1192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>
      <c r="A1173">
        <f>ROW(Source!A1379)</f>
        <v>1379</v>
      </c>
      <c r="B1173">
        <v>34979912</v>
      </c>
      <c r="C1173">
        <v>33622659</v>
      </c>
      <c r="D1173">
        <v>29109298</v>
      </c>
      <c r="E1173">
        <v>1</v>
      </c>
      <c r="F1173">
        <v>1</v>
      </c>
      <c r="G1173">
        <v>1</v>
      </c>
      <c r="H1173">
        <v>3</v>
      </c>
      <c r="I1173" t="s">
        <v>500</v>
      </c>
      <c r="J1173" t="s">
        <v>502</v>
      </c>
      <c r="K1173" t="s">
        <v>501</v>
      </c>
      <c r="L1173">
        <v>1346</v>
      </c>
      <c r="N1173">
        <v>1009</v>
      </c>
      <c r="O1173" t="s">
        <v>191</v>
      </c>
      <c r="P1173" t="s">
        <v>191</v>
      </c>
      <c r="Q1173">
        <v>1</v>
      </c>
      <c r="X1173">
        <v>30</v>
      </c>
      <c r="Y1173">
        <v>15.26</v>
      </c>
      <c r="Z1173">
        <v>0</v>
      </c>
      <c r="AA1173">
        <v>0</v>
      </c>
      <c r="AB1173">
        <v>0</v>
      </c>
      <c r="AC1173">
        <v>0</v>
      </c>
      <c r="AD1173">
        <v>1</v>
      </c>
      <c r="AE1173">
        <v>0</v>
      </c>
      <c r="AF1173" t="s">
        <v>3</v>
      </c>
      <c r="AG1173">
        <v>30</v>
      </c>
      <c r="AH1173">
        <v>2</v>
      </c>
      <c r="AI1173">
        <v>34979912</v>
      </c>
      <c r="AJ1173">
        <v>1193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>
      <c r="A1174">
        <f>ROW(Source!A1379)</f>
        <v>1379</v>
      </c>
      <c r="B1174">
        <v>34979913</v>
      </c>
      <c r="C1174">
        <v>33622659</v>
      </c>
      <c r="D1174">
        <v>29145316</v>
      </c>
      <c r="E1174">
        <v>1</v>
      </c>
      <c r="F1174">
        <v>1</v>
      </c>
      <c r="G1174">
        <v>1</v>
      </c>
      <c r="H1174">
        <v>3</v>
      </c>
      <c r="I1174" t="s">
        <v>387</v>
      </c>
      <c r="J1174" t="s">
        <v>389</v>
      </c>
      <c r="K1174" t="s">
        <v>388</v>
      </c>
      <c r="L1174">
        <v>1348</v>
      </c>
      <c r="N1174">
        <v>1009</v>
      </c>
      <c r="O1174" t="s">
        <v>28</v>
      </c>
      <c r="P1174" t="s">
        <v>28</v>
      </c>
      <c r="Q1174">
        <v>1000</v>
      </c>
      <c r="X1174">
        <v>0.9</v>
      </c>
      <c r="Y1174">
        <v>11416</v>
      </c>
      <c r="Z1174">
        <v>0</v>
      </c>
      <c r="AA1174">
        <v>0</v>
      </c>
      <c r="AB1174">
        <v>0</v>
      </c>
      <c r="AC1174">
        <v>0</v>
      </c>
      <c r="AD1174">
        <v>1</v>
      </c>
      <c r="AE1174">
        <v>0</v>
      </c>
      <c r="AF1174" t="s">
        <v>3</v>
      </c>
      <c r="AG1174">
        <v>0.9</v>
      </c>
      <c r="AH1174">
        <v>2</v>
      </c>
      <c r="AI1174">
        <v>34979913</v>
      </c>
      <c r="AJ1174">
        <v>1194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>
      <c r="A1175">
        <f>ROW(Source!A1379)</f>
        <v>1379</v>
      </c>
      <c r="B1175">
        <v>34979914</v>
      </c>
      <c r="C1175">
        <v>33622659</v>
      </c>
      <c r="D1175">
        <v>29150040</v>
      </c>
      <c r="E1175">
        <v>1</v>
      </c>
      <c r="F1175">
        <v>1</v>
      </c>
      <c r="G1175">
        <v>1</v>
      </c>
      <c r="H1175">
        <v>3</v>
      </c>
      <c r="I1175" t="s">
        <v>592</v>
      </c>
      <c r="J1175" t="s">
        <v>593</v>
      </c>
      <c r="K1175" t="s">
        <v>594</v>
      </c>
      <c r="L1175">
        <v>1339</v>
      </c>
      <c r="N1175">
        <v>1007</v>
      </c>
      <c r="O1175" t="s">
        <v>591</v>
      </c>
      <c r="P1175" t="s">
        <v>591</v>
      </c>
      <c r="Q1175">
        <v>1</v>
      </c>
      <c r="X1175">
        <v>0.17399999999999999</v>
      </c>
      <c r="Y1175">
        <v>2.44</v>
      </c>
      <c r="Z1175">
        <v>0</v>
      </c>
      <c r="AA1175">
        <v>0</v>
      </c>
      <c r="AB1175">
        <v>0</v>
      </c>
      <c r="AC1175">
        <v>0</v>
      </c>
      <c r="AD1175">
        <v>1</v>
      </c>
      <c r="AE1175">
        <v>0</v>
      </c>
      <c r="AF1175" t="s">
        <v>3</v>
      </c>
      <c r="AG1175">
        <v>0.17399999999999999</v>
      </c>
      <c r="AH1175">
        <v>2</v>
      </c>
      <c r="AI1175">
        <v>34979914</v>
      </c>
      <c r="AJ1175">
        <v>1195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>
      <c r="A1176">
        <f>ROW(Source!A1381)</f>
        <v>1381</v>
      </c>
      <c r="B1176">
        <v>34979915</v>
      </c>
      <c r="C1176">
        <v>33622634</v>
      </c>
      <c r="D1176">
        <v>18411117</v>
      </c>
      <c r="E1176">
        <v>1</v>
      </c>
      <c r="F1176">
        <v>1</v>
      </c>
      <c r="G1176">
        <v>1</v>
      </c>
      <c r="H1176">
        <v>1</v>
      </c>
      <c r="I1176" t="s">
        <v>806</v>
      </c>
      <c r="J1176" t="s">
        <v>3</v>
      </c>
      <c r="K1176" t="s">
        <v>807</v>
      </c>
      <c r="L1176">
        <v>1369</v>
      </c>
      <c r="N1176">
        <v>1013</v>
      </c>
      <c r="O1176" t="s">
        <v>579</v>
      </c>
      <c r="P1176" t="s">
        <v>579</v>
      </c>
      <c r="Q1176">
        <v>1</v>
      </c>
      <c r="X1176">
        <v>79.81</v>
      </c>
      <c r="Y1176">
        <v>0</v>
      </c>
      <c r="Z1176">
        <v>0</v>
      </c>
      <c r="AA1176">
        <v>0</v>
      </c>
      <c r="AB1176">
        <v>273.5</v>
      </c>
      <c r="AC1176">
        <v>0</v>
      </c>
      <c r="AD1176">
        <v>1</v>
      </c>
      <c r="AE1176">
        <v>1</v>
      </c>
      <c r="AF1176" t="s">
        <v>3</v>
      </c>
      <c r="AG1176">
        <v>79.81</v>
      </c>
      <c r="AH1176">
        <v>2</v>
      </c>
      <c r="AI1176">
        <v>34979915</v>
      </c>
      <c r="AJ1176">
        <v>1196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>
      <c r="A1177">
        <f>ROW(Source!A1381)</f>
        <v>1381</v>
      </c>
      <c r="B1177">
        <v>34979916</v>
      </c>
      <c r="C1177">
        <v>33622634</v>
      </c>
      <c r="D1177">
        <v>121548</v>
      </c>
      <c r="E1177">
        <v>1</v>
      </c>
      <c r="F1177">
        <v>1</v>
      </c>
      <c r="G1177">
        <v>1</v>
      </c>
      <c r="H1177">
        <v>1</v>
      </c>
      <c r="I1177" t="s">
        <v>30</v>
      </c>
      <c r="J1177" t="s">
        <v>3</v>
      </c>
      <c r="K1177" t="s">
        <v>580</v>
      </c>
      <c r="L1177">
        <v>608254</v>
      </c>
      <c r="N1177">
        <v>1013</v>
      </c>
      <c r="O1177" t="s">
        <v>581</v>
      </c>
      <c r="P1177" t="s">
        <v>581</v>
      </c>
      <c r="Q1177">
        <v>1</v>
      </c>
      <c r="X1177">
        <v>13.84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1</v>
      </c>
      <c r="AE1177">
        <v>2</v>
      </c>
      <c r="AF1177" t="s">
        <v>3</v>
      </c>
      <c r="AG1177">
        <v>13.84</v>
      </c>
      <c r="AH1177">
        <v>2</v>
      </c>
      <c r="AI1177">
        <v>34979916</v>
      </c>
      <c r="AJ1177">
        <v>1197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>
      <c r="A1178">
        <f>ROW(Source!A1381)</f>
        <v>1381</v>
      </c>
      <c r="B1178">
        <v>34979917</v>
      </c>
      <c r="C1178">
        <v>33622634</v>
      </c>
      <c r="D1178">
        <v>29172556</v>
      </c>
      <c r="E1178">
        <v>1</v>
      </c>
      <c r="F1178">
        <v>1</v>
      </c>
      <c r="G1178">
        <v>1</v>
      </c>
      <c r="H1178">
        <v>2</v>
      </c>
      <c r="I1178" t="s">
        <v>582</v>
      </c>
      <c r="J1178" t="s">
        <v>583</v>
      </c>
      <c r="K1178" t="s">
        <v>584</v>
      </c>
      <c r="L1178">
        <v>1368</v>
      </c>
      <c r="N1178">
        <v>1011</v>
      </c>
      <c r="O1178" t="s">
        <v>585</v>
      </c>
      <c r="P1178" t="s">
        <v>585</v>
      </c>
      <c r="Q1178">
        <v>1</v>
      </c>
      <c r="X1178">
        <v>0.92</v>
      </c>
      <c r="Y1178">
        <v>0</v>
      </c>
      <c r="Z1178">
        <v>31.26</v>
      </c>
      <c r="AA1178">
        <v>13.5</v>
      </c>
      <c r="AB1178">
        <v>0</v>
      </c>
      <c r="AC1178">
        <v>0</v>
      </c>
      <c r="AD1178">
        <v>1</v>
      </c>
      <c r="AE1178">
        <v>0</v>
      </c>
      <c r="AF1178" t="s">
        <v>3</v>
      </c>
      <c r="AG1178">
        <v>0.92</v>
      </c>
      <c r="AH1178">
        <v>2</v>
      </c>
      <c r="AI1178">
        <v>34979917</v>
      </c>
      <c r="AJ1178">
        <v>1198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>
      <c r="A1179">
        <f>ROW(Source!A1381)</f>
        <v>1381</v>
      </c>
      <c r="B1179">
        <v>34979918</v>
      </c>
      <c r="C1179">
        <v>33622634</v>
      </c>
      <c r="D1179">
        <v>29172710</v>
      </c>
      <c r="E1179">
        <v>1</v>
      </c>
      <c r="F1179">
        <v>1</v>
      </c>
      <c r="G1179">
        <v>1</v>
      </c>
      <c r="H1179">
        <v>2</v>
      </c>
      <c r="I1179" t="s">
        <v>600</v>
      </c>
      <c r="J1179" t="s">
        <v>601</v>
      </c>
      <c r="K1179" t="s">
        <v>602</v>
      </c>
      <c r="L1179">
        <v>1368</v>
      </c>
      <c r="N1179">
        <v>1011</v>
      </c>
      <c r="O1179" t="s">
        <v>585</v>
      </c>
      <c r="P1179" t="s">
        <v>585</v>
      </c>
      <c r="Q1179">
        <v>1</v>
      </c>
      <c r="X1179">
        <v>9.93</v>
      </c>
      <c r="Y1179">
        <v>0</v>
      </c>
      <c r="Z1179">
        <v>46.56</v>
      </c>
      <c r="AA1179">
        <v>10.06</v>
      </c>
      <c r="AB1179">
        <v>0</v>
      </c>
      <c r="AC1179">
        <v>0</v>
      </c>
      <c r="AD1179">
        <v>1</v>
      </c>
      <c r="AE1179">
        <v>0</v>
      </c>
      <c r="AF1179" t="s">
        <v>3</v>
      </c>
      <c r="AG1179">
        <v>9.93</v>
      </c>
      <c r="AH1179">
        <v>2</v>
      </c>
      <c r="AI1179">
        <v>34979918</v>
      </c>
      <c r="AJ1179">
        <v>1199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>
      <c r="A1180">
        <f>ROW(Source!A1381)</f>
        <v>1381</v>
      </c>
      <c r="B1180">
        <v>34979919</v>
      </c>
      <c r="C1180">
        <v>33622634</v>
      </c>
      <c r="D1180">
        <v>29173142</v>
      </c>
      <c r="E1180">
        <v>1</v>
      </c>
      <c r="F1180">
        <v>1</v>
      </c>
      <c r="G1180">
        <v>1</v>
      </c>
      <c r="H1180">
        <v>2</v>
      </c>
      <c r="I1180" t="s">
        <v>816</v>
      </c>
      <c r="J1180" t="s">
        <v>817</v>
      </c>
      <c r="K1180" t="s">
        <v>818</v>
      </c>
      <c r="L1180">
        <v>1368</v>
      </c>
      <c r="N1180">
        <v>1011</v>
      </c>
      <c r="O1180" t="s">
        <v>585</v>
      </c>
      <c r="P1180" t="s">
        <v>585</v>
      </c>
      <c r="Q1180">
        <v>1</v>
      </c>
      <c r="X1180">
        <v>2.99</v>
      </c>
      <c r="Y1180">
        <v>0</v>
      </c>
      <c r="Z1180">
        <v>16.3</v>
      </c>
      <c r="AA1180">
        <v>10.06</v>
      </c>
      <c r="AB1180">
        <v>0</v>
      </c>
      <c r="AC1180">
        <v>0</v>
      </c>
      <c r="AD1180">
        <v>1</v>
      </c>
      <c r="AE1180">
        <v>0</v>
      </c>
      <c r="AF1180" t="s">
        <v>3</v>
      </c>
      <c r="AG1180">
        <v>2.99</v>
      </c>
      <c r="AH1180">
        <v>2</v>
      </c>
      <c r="AI1180">
        <v>34979919</v>
      </c>
      <c r="AJ1180">
        <v>1200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>
      <c r="A1181">
        <f>ROW(Source!A1381)</f>
        <v>1381</v>
      </c>
      <c r="B1181">
        <v>34979920</v>
      </c>
      <c r="C1181">
        <v>33622634</v>
      </c>
      <c r="D1181">
        <v>29174145</v>
      </c>
      <c r="E1181">
        <v>1</v>
      </c>
      <c r="F1181">
        <v>1</v>
      </c>
      <c r="G1181">
        <v>1</v>
      </c>
      <c r="H1181">
        <v>2</v>
      </c>
      <c r="I1181" t="s">
        <v>819</v>
      </c>
      <c r="J1181" t="s">
        <v>820</v>
      </c>
      <c r="K1181" t="s">
        <v>821</v>
      </c>
      <c r="L1181">
        <v>1368</v>
      </c>
      <c r="N1181">
        <v>1011</v>
      </c>
      <c r="O1181" t="s">
        <v>585</v>
      </c>
      <c r="P1181" t="s">
        <v>585</v>
      </c>
      <c r="Q1181">
        <v>1</v>
      </c>
      <c r="X1181">
        <v>9.93</v>
      </c>
      <c r="Y1181">
        <v>0</v>
      </c>
      <c r="Z1181">
        <v>7.54</v>
      </c>
      <c r="AA1181">
        <v>0</v>
      </c>
      <c r="AB1181">
        <v>0</v>
      </c>
      <c r="AC1181">
        <v>0</v>
      </c>
      <c r="AD1181">
        <v>1</v>
      </c>
      <c r="AE1181">
        <v>0</v>
      </c>
      <c r="AF1181" t="s">
        <v>3</v>
      </c>
      <c r="AG1181">
        <v>9.93</v>
      </c>
      <c r="AH1181">
        <v>2</v>
      </c>
      <c r="AI1181">
        <v>34979920</v>
      </c>
      <c r="AJ1181">
        <v>1201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>
      <c r="A1182">
        <f>ROW(Source!A1381)</f>
        <v>1381</v>
      </c>
      <c r="B1182">
        <v>34979921</v>
      </c>
      <c r="C1182">
        <v>33622634</v>
      </c>
      <c r="D1182">
        <v>29174913</v>
      </c>
      <c r="E1182">
        <v>1</v>
      </c>
      <c r="F1182">
        <v>1</v>
      </c>
      <c r="G1182">
        <v>1</v>
      </c>
      <c r="H1182">
        <v>2</v>
      </c>
      <c r="I1182" t="s">
        <v>606</v>
      </c>
      <c r="J1182" t="s">
        <v>607</v>
      </c>
      <c r="K1182" t="s">
        <v>608</v>
      </c>
      <c r="L1182">
        <v>1368</v>
      </c>
      <c r="N1182">
        <v>1011</v>
      </c>
      <c r="O1182" t="s">
        <v>585</v>
      </c>
      <c r="P1182" t="s">
        <v>585</v>
      </c>
      <c r="Q1182">
        <v>1</v>
      </c>
      <c r="X1182">
        <v>2.65</v>
      </c>
      <c r="Y1182">
        <v>0</v>
      </c>
      <c r="Z1182">
        <v>87.17</v>
      </c>
      <c r="AA1182">
        <v>11.6</v>
      </c>
      <c r="AB1182">
        <v>0</v>
      </c>
      <c r="AC1182">
        <v>0</v>
      </c>
      <c r="AD1182">
        <v>1</v>
      </c>
      <c r="AE1182">
        <v>0</v>
      </c>
      <c r="AF1182" t="s">
        <v>3</v>
      </c>
      <c r="AG1182">
        <v>2.65</v>
      </c>
      <c r="AH1182">
        <v>2</v>
      </c>
      <c r="AI1182">
        <v>34979921</v>
      </c>
      <c r="AJ1182">
        <v>1202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>
      <c r="A1183">
        <f>ROW(Source!A1381)</f>
        <v>1381</v>
      </c>
      <c r="B1183">
        <v>34979922</v>
      </c>
      <c r="C1183">
        <v>33622634</v>
      </c>
      <c r="D1183">
        <v>29108452</v>
      </c>
      <c r="E1183">
        <v>1</v>
      </c>
      <c r="F1183">
        <v>1</v>
      </c>
      <c r="G1183">
        <v>1</v>
      </c>
      <c r="H1183">
        <v>3</v>
      </c>
      <c r="I1183" t="s">
        <v>822</v>
      </c>
      <c r="J1183" t="s">
        <v>823</v>
      </c>
      <c r="K1183" t="s">
        <v>824</v>
      </c>
      <c r="L1183">
        <v>1348</v>
      </c>
      <c r="N1183">
        <v>1009</v>
      </c>
      <c r="O1183" t="s">
        <v>28</v>
      </c>
      <c r="P1183" t="s">
        <v>28</v>
      </c>
      <c r="Q1183">
        <v>1000</v>
      </c>
      <c r="X1183">
        <v>0.1</v>
      </c>
      <c r="Y1183">
        <v>12485.99</v>
      </c>
      <c r="Z1183">
        <v>0</v>
      </c>
      <c r="AA1183">
        <v>0</v>
      </c>
      <c r="AB1183">
        <v>0</v>
      </c>
      <c r="AC1183">
        <v>0</v>
      </c>
      <c r="AD1183">
        <v>1</v>
      </c>
      <c r="AE1183">
        <v>0</v>
      </c>
      <c r="AF1183" t="s">
        <v>3</v>
      </c>
      <c r="AG1183">
        <v>0.1</v>
      </c>
      <c r="AH1183">
        <v>2</v>
      </c>
      <c r="AI1183">
        <v>34979922</v>
      </c>
      <c r="AJ1183">
        <v>1203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>
      <c r="A1184">
        <f>ROW(Source!A1381)</f>
        <v>1381</v>
      </c>
      <c r="B1184">
        <v>34979923</v>
      </c>
      <c r="C1184">
        <v>33622634</v>
      </c>
      <c r="D1184">
        <v>29109244</v>
      </c>
      <c r="E1184">
        <v>1</v>
      </c>
      <c r="F1184">
        <v>1</v>
      </c>
      <c r="G1184">
        <v>1</v>
      </c>
      <c r="H1184">
        <v>3</v>
      </c>
      <c r="I1184" t="s">
        <v>390</v>
      </c>
      <c r="J1184" t="s">
        <v>392</v>
      </c>
      <c r="K1184" t="s">
        <v>391</v>
      </c>
      <c r="L1184">
        <v>1348</v>
      </c>
      <c r="N1184">
        <v>1009</v>
      </c>
      <c r="O1184" t="s">
        <v>28</v>
      </c>
      <c r="P1184" t="s">
        <v>28</v>
      </c>
      <c r="Q1184">
        <v>1000</v>
      </c>
      <c r="X1184">
        <v>1.67</v>
      </c>
      <c r="Y1184">
        <v>600</v>
      </c>
      <c r="Z1184">
        <v>0</v>
      </c>
      <c r="AA1184">
        <v>0</v>
      </c>
      <c r="AB1184">
        <v>0</v>
      </c>
      <c r="AC1184">
        <v>0</v>
      </c>
      <c r="AD1184">
        <v>1</v>
      </c>
      <c r="AE1184">
        <v>0</v>
      </c>
      <c r="AF1184" t="s">
        <v>3</v>
      </c>
      <c r="AG1184">
        <v>1.67</v>
      </c>
      <c r="AH1184">
        <v>2</v>
      </c>
      <c r="AI1184">
        <v>34979923</v>
      </c>
      <c r="AJ1184">
        <v>1204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>
      <c r="A1185">
        <f>ROW(Source!A1381)</f>
        <v>1381</v>
      </c>
      <c r="B1185">
        <v>34979924</v>
      </c>
      <c r="C1185">
        <v>33622634</v>
      </c>
      <c r="D1185">
        <v>29110564</v>
      </c>
      <c r="E1185">
        <v>1</v>
      </c>
      <c r="F1185">
        <v>1</v>
      </c>
      <c r="G1185">
        <v>1</v>
      </c>
      <c r="H1185">
        <v>3</v>
      </c>
      <c r="I1185" t="s">
        <v>393</v>
      </c>
      <c r="J1185" t="s">
        <v>395</v>
      </c>
      <c r="K1185" t="s">
        <v>394</v>
      </c>
      <c r="L1185">
        <v>1348</v>
      </c>
      <c r="N1185">
        <v>1009</v>
      </c>
      <c r="O1185" t="s">
        <v>28</v>
      </c>
      <c r="P1185" t="s">
        <v>28</v>
      </c>
      <c r="Q1185">
        <v>1000</v>
      </c>
      <c r="X1185">
        <v>3.2000000000000001E-2</v>
      </c>
      <c r="Y1185">
        <v>13673</v>
      </c>
      <c r="Z1185">
        <v>0</v>
      </c>
      <c r="AA1185">
        <v>0</v>
      </c>
      <c r="AB1185">
        <v>0</v>
      </c>
      <c r="AC1185">
        <v>0</v>
      </c>
      <c r="AD1185">
        <v>1</v>
      </c>
      <c r="AE1185">
        <v>0</v>
      </c>
      <c r="AF1185" t="s">
        <v>3</v>
      </c>
      <c r="AG1185">
        <v>3.2000000000000001E-2</v>
      </c>
      <c r="AH1185">
        <v>2</v>
      </c>
      <c r="AI1185">
        <v>34979924</v>
      </c>
      <c r="AJ1185">
        <v>1205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>
      <c r="A1186">
        <f>ROW(Source!A1381)</f>
        <v>1381</v>
      </c>
      <c r="B1186">
        <v>34979925</v>
      </c>
      <c r="C1186">
        <v>33622634</v>
      </c>
      <c r="D1186">
        <v>29149608</v>
      </c>
      <c r="E1186">
        <v>1</v>
      </c>
      <c r="F1186">
        <v>1</v>
      </c>
      <c r="G1186">
        <v>1</v>
      </c>
      <c r="H1186">
        <v>3</v>
      </c>
      <c r="I1186" t="s">
        <v>825</v>
      </c>
      <c r="J1186" t="s">
        <v>826</v>
      </c>
      <c r="K1186" t="s">
        <v>827</v>
      </c>
      <c r="L1186">
        <v>1339</v>
      </c>
      <c r="N1186">
        <v>1007</v>
      </c>
      <c r="O1186" t="s">
        <v>591</v>
      </c>
      <c r="P1186" t="s">
        <v>591</v>
      </c>
      <c r="Q1186">
        <v>1</v>
      </c>
      <c r="X1186">
        <v>2.3199999999999998</v>
      </c>
      <c r="Y1186">
        <v>55.26</v>
      </c>
      <c r="Z1186">
        <v>0</v>
      </c>
      <c r="AA1186">
        <v>0</v>
      </c>
      <c r="AB1186">
        <v>0</v>
      </c>
      <c r="AC1186">
        <v>0</v>
      </c>
      <c r="AD1186">
        <v>1</v>
      </c>
      <c r="AE1186">
        <v>0</v>
      </c>
      <c r="AF1186" t="s">
        <v>3</v>
      </c>
      <c r="AG1186">
        <v>2.3199999999999998</v>
      </c>
      <c r="AH1186">
        <v>2</v>
      </c>
      <c r="AI1186">
        <v>34979925</v>
      </c>
      <c r="AJ1186">
        <v>1206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>
      <c r="A1187">
        <f>ROW(Source!A1381)</f>
        <v>1381</v>
      </c>
      <c r="B1187">
        <v>34979926</v>
      </c>
      <c r="C1187">
        <v>33622634</v>
      </c>
      <c r="D1187">
        <v>29150040</v>
      </c>
      <c r="E1187">
        <v>1</v>
      </c>
      <c r="F1187">
        <v>1</v>
      </c>
      <c r="G1187">
        <v>1</v>
      </c>
      <c r="H1187">
        <v>3</v>
      </c>
      <c r="I1187" t="s">
        <v>592</v>
      </c>
      <c r="J1187" t="s">
        <v>593</v>
      </c>
      <c r="K1187" t="s">
        <v>594</v>
      </c>
      <c r="L1187">
        <v>1339</v>
      </c>
      <c r="N1187">
        <v>1007</v>
      </c>
      <c r="O1187" t="s">
        <v>591</v>
      </c>
      <c r="P1187" t="s">
        <v>591</v>
      </c>
      <c r="Q1187">
        <v>1</v>
      </c>
      <c r="X1187">
        <v>0.73899999999999999</v>
      </c>
      <c r="Y1187">
        <v>2.44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0</v>
      </c>
      <c r="AF1187" t="s">
        <v>3</v>
      </c>
      <c r="AG1187">
        <v>0.73899999999999999</v>
      </c>
      <c r="AH1187">
        <v>2</v>
      </c>
      <c r="AI1187">
        <v>34979926</v>
      </c>
      <c r="AJ1187">
        <v>1207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>
      <c r="A1188">
        <f>ROW(Source!A1384)</f>
        <v>1384</v>
      </c>
      <c r="B1188">
        <v>34979927</v>
      </c>
      <c r="C1188">
        <v>33622704</v>
      </c>
      <c r="D1188">
        <v>31427453</v>
      </c>
      <c r="E1188">
        <v>1</v>
      </c>
      <c r="F1188">
        <v>1</v>
      </c>
      <c r="G1188">
        <v>1</v>
      </c>
      <c r="H1188">
        <v>1</v>
      </c>
      <c r="I1188" t="s">
        <v>828</v>
      </c>
      <c r="J1188" t="s">
        <v>3</v>
      </c>
      <c r="K1188" t="s">
        <v>829</v>
      </c>
      <c r="L1188">
        <v>1369</v>
      </c>
      <c r="N1188">
        <v>1013</v>
      </c>
      <c r="O1188" t="s">
        <v>579</v>
      </c>
      <c r="P1188" t="s">
        <v>579</v>
      </c>
      <c r="Q1188">
        <v>1</v>
      </c>
      <c r="X1188">
        <v>76.63</v>
      </c>
      <c r="Y1188">
        <v>0</v>
      </c>
      <c r="Z1188">
        <v>0</v>
      </c>
      <c r="AA1188">
        <v>0</v>
      </c>
      <c r="AB1188">
        <v>248.48</v>
      </c>
      <c r="AC1188">
        <v>0</v>
      </c>
      <c r="AD1188">
        <v>1</v>
      </c>
      <c r="AE1188">
        <v>1</v>
      </c>
      <c r="AF1188" t="s">
        <v>3</v>
      </c>
      <c r="AG1188">
        <v>76.63</v>
      </c>
      <c r="AH1188">
        <v>2</v>
      </c>
      <c r="AI1188">
        <v>34979927</v>
      </c>
      <c r="AJ1188">
        <v>1208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>
      <c r="A1189">
        <f>ROW(Source!A1384)</f>
        <v>1384</v>
      </c>
      <c r="B1189">
        <v>34979928</v>
      </c>
      <c r="C1189">
        <v>33622704</v>
      </c>
      <c r="D1189">
        <v>121548</v>
      </c>
      <c r="E1189">
        <v>1</v>
      </c>
      <c r="F1189">
        <v>1</v>
      </c>
      <c r="G1189">
        <v>1</v>
      </c>
      <c r="H1189">
        <v>1</v>
      </c>
      <c r="I1189" t="s">
        <v>30</v>
      </c>
      <c r="J1189" t="s">
        <v>3</v>
      </c>
      <c r="K1189" t="s">
        <v>580</v>
      </c>
      <c r="L1189">
        <v>608254</v>
      </c>
      <c r="N1189">
        <v>1013</v>
      </c>
      <c r="O1189" t="s">
        <v>581</v>
      </c>
      <c r="P1189" t="s">
        <v>581</v>
      </c>
      <c r="Q1189">
        <v>1</v>
      </c>
      <c r="X1189">
        <v>4.22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2</v>
      </c>
      <c r="AF1189" t="s">
        <v>3</v>
      </c>
      <c r="AG1189">
        <v>4.22</v>
      </c>
      <c r="AH1189">
        <v>2</v>
      </c>
      <c r="AI1189">
        <v>34979928</v>
      </c>
      <c r="AJ1189">
        <v>1209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>
      <c r="A1190">
        <f>ROW(Source!A1384)</f>
        <v>1384</v>
      </c>
      <c r="B1190">
        <v>34979929</v>
      </c>
      <c r="C1190">
        <v>33622704</v>
      </c>
      <c r="D1190">
        <v>31425428</v>
      </c>
      <c r="E1190">
        <v>1</v>
      </c>
      <c r="F1190">
        <v>1</v>
      </c>
      <c r="G1190">
        <v>1</v>
      </c>
      <c r="H1190">
        <v>2</v>
      </c>
      <c r="I1190" t="s">
        <v>830</v>
      </c>
      <c r="J1190" t="s">
        <v>831</v>
      </c>
      <c r="K1190" t="s">
        <v>832</v>
      </c>
      <c r="L1190">
        <v>1368</v>
      </c>
      <c r="N1190">
        <v>1011</v>
      </c>
      <c r="O1190" t="s">
        <v>585</v>
      </c>
      <c r="P1190" t="s">
        <v>585</v>
      </c>
      <c r="Q1190">
        <v>1</v>
      </c>
      <c r="X1190">
        <v>0.36</v>
      </c>
      <c r="Y1190">
        <v>0</v>
      </c>
      <c r="Z1190">
        <v>99.89</v>
      </c>
      <c r="AA1190">
        <v>10.06</v>
      </c>
      <c r="AB1190">
        <v>0</v>
      </c>
      <c r="AC1190">
        <v>0</v>
      </c>
      <c r="AD1190">
        <v>1</v>
      </c>
      <c r="AE1190">
        <v>0</v>
      </c>
      <c r="AF1190" t="s">
        <v>3</v>
      </c>
      <c r="AG1190">
        <v>0.36</v>
      </c>
      <c r="AH1190">
        <v>2</v>
      </c>
      <c r="AI1190">
        <v>34979929</v>
      </c>
      <c r="AJ1190">
        <v>1210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>
      <c r="A1191">
        <f>ROW(Source!A1384)</f>
        <v>1384</v>
      </c>
      <c r="B1191">
        <v>34979930</v>
      </c>
      <c r="C1191">
        <v>33622704</v>
      </c>
      <c r="D1191">
        <v>31425452</v>
      </c>
      <c r="E1191">
        <v>1</v>
      </c>
      <c r="F1191">
        <v>1</v>
      </c>
      <c r="G1191">
        <v>1</v>
      </c>
      <c r="H1191">
        <v>2</v>
      </c>
      <c r="I1191" t="s">
        <v>833</v>
      </c>
      <c r="J1191" t="s">
        <v>834</v>
      </c>
      <c r="K1191" t="s">
        <v>835</v>
      </c>
      <c r="L1191">
        <v>1368</v>
      </c>
      <c r="N1191">
        <v>1011</v>
      </c>
      <c r="O1191" t="s">
        <v>585</v>
      </c>
      <c r="P1191" t="s">
        <v>585</v>
      </c>
      <c r="Q1191">
        <v>1</v>
      </c>
      <c r="X1191">
        <v>2.2999999999999998</v>
      </c>
      <c r="Y1191">
        <v>0</v>
      </c>
      <c r="Z1191">
        <v>29.46</v>
      </c>
      <c r="AA1191">
        <v>11.6</v>
      </c>
      <c r="AB1191">
        <v>0</v>
      </c>
      <c r="AC1191">
        <v>0</v>
      </c>
      <c r="AD1191">
        <v>1</v>
      </c>
      <c r="AE1191">
        <v>0</v>
      </c>
      <c r="AF1191" t="s">
        <v>3</v>
      </c>
      <c r="AG1191">
        <v>2.2999999999999998</v>
      </c>
      <c r="AH1191">
        <v>2</v>
      </c>
      <c r="AI1191">
        <v>34979930</v>
      </c>
      <c r="AJ1191">
        <v>1211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>
      <c r="A1192">
        <f>ROW(Source!A1384)</f>
        <v>1384</v>
      </c>
      <c r="B1192">
        <v>34979931</v>
      </c>
      <c r="C1192">
        <v>33622704</v>
      </c>
      <c r="D1192">
        <v>31425505</v>
      </c>
      <c r="E1192">
        <v>1</v>
      </c>
      <c r="F1192">
        <v>1</v>
      </c>
      <c r="G1192">
        <v>1</v>
      </c>
      <c r="H1192">
        <v>2</v>
      </c>
      <c r="I1192" t="s">
        <v>836</v>
      </c>
      <c r="J1192" t="s">
        <v>837</v>
      </c>
      <c r="K1192" t="s">
        <v>838</v>
      </c>
      <c r="L1192">
        <v>1368</v>
      </c>
      <c r="N1192">
        <v>1011</v>
      </c>
      <c r="O1192" t="s">
        <v>585</v>
      </c>
      <c r="P1192" t="s">
        <v>585</v>
      </c>
      <c r="Q1192">
        <v>1</v>
      </c>
      <c r="X1192">
        <v>1.56</v>
      </c>
      <c r="Y1192">
        <v>0</v>
      </c>
      <c r="Z1192">
        <v>12.4</v>
      </c>
      <c r="AA1192">
        <v>10.06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1.56</v>
      </c>
      <c r="AH1192">
        <v>2</v>
      </c>
      <c r="AI1192">
        <v>34979931</v>
      </c>
      <c r="AJ1192">
        <v>1212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>
      <c r="A1193">
        <f>ROW(Source!A1384)</f>
        <v>1384</v>
      </c>
      <c r="B1193">
        <v>34979932</v>
      </c>
      <c r="C1193">
        <v>33622704</v>
      </c>
      <c r="D1193">
        <v>31425668</v>
      </c>
      <c r="E1193">
        <v>1</v>
      </c>
      <c r="F1193">
        <v>1</v>
      </c>
      <c r="G1193">
        <v>1</v>
      </c>
      <c r="H1193">
        <v>2</v>
      </c>
      <c r="I1193" t="s">
        <v>839</v>
      </c>
      <c r="J1193" t="s">
        <v>840</v>
      </c>
      <c r="K1193" t="s">
        <v>841</v>
      </c>
      <c r="L1193">
        <v>1368</v>
      </c>
      <c r="N1193">
        <v>1011</v>
      </c>
      <c r="O1193" t="s">
        <v>585</v>
      </c>
      <c r="P1193" t="s">
        <v>585</v>
      </c>
      <c r="Q1193">
        <v>1</v>
      </c>
      <c r="X1193">
        <v>0.05</v>
      </c>
      <c r="Y1193">
        <v>0</v>
      </c>
      <c r="Z1193">
        <v>9.9700000000000006</v>
      </c>
      <c r="AA1193">
        <v>0</v>
      </c>
      <c r="AB1193">
        <v>0</v>
      </c>
      <c r="AC1193">
        <v>0</v>
      </c>
      <c r="AD1193">
        <v>1</v>
      </c>
      <c r="AE1193">
        <v>0</v>
      </c>
      <c r="AF1193" t="s">
        <v>3</v>
      </c>
      <c r="AG1193">
        <v>0.05</v>
      </c>
      <c r="AH1193">
        <v>2</v>
      </c>
      <c r="AI1193">
        <v>34979932</v>
      </c>
      <c r="AJ1193">
        <v>1213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>
      <c r="A1194">
        <f>ROW(Source!A1384)</f>
        <v>1384</v>
      </c>
      <c r="B1194">
        <v>34979933</v>
      </c>
      <c r="C1194">
        <v>33622704</v>
      </c>
      <c r="D1194">
        <v>31425703</v>
      </c>
      <c r="E1194">
        <v>1</v>
      </c>
      <c r="F1194">
        <v>1</v>
      </c>
      <c r="G1194">
        <v>1</v>
      </c>
      <c r="H1194">
        <v>2</v>
      </c>
      <c r="I1194" t="s">
        <v>606</v>
      </c>
      <c r="J1194" t="s">
        <v>842</v>
      </c>
      <c r="K1194" t="s">
        <v>608</v>
      </c>
      <c r="L1194">
        <v>1368</v>
      </c>
      <c r="N1194">
        <v>1011</v>
      </c>
      <c r="O1194" t="s">
        <v>585</v>
      </c>
      <c r="P1194" t="s">
        <v>585</v>
      </c>
      <c r="Q1194">
        <v>1</v>
      </c>
      <c r="X1194">
        <v>0.28000000000000003</v>
      </c>
      <c r="Y1194">
        <v>0</v>
      </c>
      <c r="Z1194">
        <v>87.17</v>
      </c>
      <c r="AA1194">
        <v>11.6</v>
      </c>
      <c r="AB1194">
        <v>0</v>
      </c>
      <c r="AC1194">
        <v>0</v>
      </c>
      <c r="AD1194">
        <v>1</v>
      </c>
      <c r="AE1194">
        <v>0</v>
      </c>
      <c r="AF1194" t="s">
        <v>3</v>
      </c>
      <c r="AG1194">
        <v>0.28000000000000003</v>
      </c>
      <c r="AH1194">
        <v>2</v>
      </c>
      <c r="AI1194">
        <v>34979933</v>
      </c>
      <c r="AJ1194">
        <v>1214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>
      <c r="A1195">
        <f>ROW(Source!A1384)</f>
        <v>1384</v>
      </c>
      <c r="B1195">
        <v>34979934</v>
      </c>
      <c r="C1195">
        <v>33622704</v>
      </c>
      <c r="D1195">
        <v>31423684</v>
      </c>
      <c r="E1195">
        <v>1</v>
      </c>
      <c r="F1195">
        <v>1</v>
      </c>
      <c r="G1195">
        <v>1</v>
      </c>
      <c r="H1195">
        <v>3</v>
      </c>
      <c r="I1195" t="s">
        <v>620</v>
      </c>
      <c r="J1195" t="s">
        <v>843</v>
      </c>
      <c r="K1195" t="s">
        <v>622</v>
      </c>
      <c r="L1195">
        <v>1346</v>
      </c>
      <c r="N1195">
        <v>1009</v>
      </c>
      <c r="O1195" t="s">
        <v>191</v>
      </c>
      <c r="P1195" t="s">
        <v>191</v>
      </c>
      <c r="Q1195">
        <v>1</v>
      </c>
      <c r="X1195">
        <v>0.5</v>
      </c>
      <c r="Y1195">
        <v>1.81</v>
      </c>
      <c r="Z1195">
        <v>0</v>
      </c>
      <c r="AA1195">
        <v>0</v>
      </c>
      <c r="AB1195">
        <v>0</v>
      </c>
      <c r="AC1195">
        <v>0</v>
      </c>
      <c r="AD1195">
        <v>1</v>
      </c>
      <c r="AE1195">
        <v>0</v>
      </c>
      <c r="AF1195" t="s">
        <v>3</v>
      </c>
      <c r="AG1195">
        <v>0.5</v>
      </c>
      <c r="AH1195">
        <v>2</v>
      </c>
      <c r="AI1195">
        <v>34979934</v>
      </c>
      <c r="AJ1195">
        <v>1215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>
      <c r="A1196">
        <f>ROW(Source!A1384)</f>
        <v>1384</v>
      </c>
      <c r="B1196">
        <v>34979935</v>
      </c>
      <c r="C1196">
        <v>33622704</v>
      </c>
      <c r="D1196">
        <v>31423686</v>
      </c>
      <c r="E1196">
        <v>1</v>
      </c>
      <c r="F1196">
        <v>1</v>
      </c>
      <c r="G1196">
        <v>1</v>
      </c>
      <c r="H1196">
        <v>3</v>
      </c>
      <c r="I1196" t="s">
        <v>396</v>
      </c>
      <c r="J1196" t="s">
        <v>398</v>
      </c>
      <c r="K1196" t="s">
        <v>397</v>
      </c>
      <c r="L1196">
        <v>1348</v>
      </c>
      <c r="N1196">
        <v>1009</v>
      </c>
      <c r="O1196" t="s">
        <v>28</v>
      </c>
      <c r="P1196" t="s">
        <v>28</v>
      </c>
      <c r="Q1196">
        <v>1000</v>
      </c>
      <c r="X1196">
        <v>0.05</v>
      </c>
      <c r="Y1196">
        <v>6532.53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 t="s">
        <v>3</v>
      </c>
      <c r="AG1196">
        <v>0.05</v>
      </c>
      <c r="AH1196">
        <v>2</v>
      </c>
      <c r="AI1196">
        <v>34979935</v>
      </c>
      <c r="AJ1196">
        <v>1216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>
      <c r="A1197">
        <f>ROW(Source!A1384)</f>
        <v>1384</v>
      </c>
      <c r="B1197">
        <v>34979936</v>
      </c>
      <c r="C1197">
        <v>33622704</v>
      </c>
      <c r="D1197">
        <v>31423740</v>
      </c>
      <c r="E1197">
        <v>1</v>
      </c>
      <c r="F1197">
        <v>1</v>
      </c>
      <c r="G1197">
        <v>1</v>
      </c>
      <c r="H1197">
        <v>3</v>
      </c>
      <c r="I1197" t="s">
        <v>400</v>
      </c>
      <c r="J1197" t="s">
        <v>402</v>
      </c>
      <c r="K1197" t="s">
        <v>401</v>
      </c>
      <c r="L1197">
        <v>1346</v>
      </c>
      <c r="N1197">
        <v>1009</v>
      </c>
      <c r="O1197" t="s">
        <v>191</v>
      </c>
      <c r="P1197" t="s">
        <v>191</v>
      </c>
      <c r="Q1197">
        <v>1</v>
      </c>
      <c r="X1197">
        <v>430</v>
      </c>
      <c r="Y1197">
        <v>3.86</v>
      </c>
      <c r="Z1197">
        <v>0</v>
      </c>
      <c r="AA1197">
        <v>0</v>
      </c>
      <c r="AB1197">
        <v>0</v>
      </c>
      <c r="AC1197">
        <v>0</v>
      </c>
      <c r="AD1197">
        <v>1</v>
      </c>
      <c r="AE1197">
        <v>0</v>
      </c>
      <c r="AF1197" t="s">
        <v>3</v>
      </c>
      <c r="AG1197">
        <v>430</v>
      </c>
      <c r="AH1197">
        <v>2</v>
      </c>
      <c r="AI1197">
        <v>34979936</v>
      </c>
      <c r="AJ1197">
        <v>1217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>
      <c r="A1198">
        <f>ROW(Source!A1384)</f>
        <v>1384</v>
      </c>
      <c r="B1198">
        <v>34979937</v>
      </c>
      <c r="C1198">
        <v>33622704</v>
      </c>
      <c r="D1198">
        <v>31423757</v>
      </c>
      <c r="E1198">
        <v>1</v>
      </c>
      <c r="F1198">
        <v>1</v>
      </c>
      <c r="G1198">
        <v>1</v>
      </c>
      <c r="H1198">
        <v>3</v>
      </c>
      <c r="I1198" t="s">
        <v>404</v>
      </c>
      <c r="J1198" t="s">
        <v>406</v>
      </c>
      <c r="K1198" t="s">
        <v>405</v>
      </c>
      <c r="L1198">
        <v>1327</v>
      </c>
      <c r="N1198">
        <v>1005</v>
      </c>
      <c r="O1198" t="s">
        <v>184</v>
      </c>
      <c r="P1198" t="s">
        <v>184</v>
      </c>
      <c r="Q1198">
        <v>1</v>
      </c>
      <c r="X1198">
        <v>102</v>
      </c>
      <c r="Y1198">
        <v>69.209999999999994</v>
      </c>
      <c r="Z1198">
        <v>0</v>
      </c>
      <c r="AA1198">
        <v>0</v>
      </c>
      <c r="AB1198">
        <v>0</v>
      </c>
      <c r="AC1198">
        <v>0</v>
      </c>
      <c r="AD1198">
        <v>1</v>
      </c>
      <c r="AE1198">
        <v>0</v>
      </c>
      <c r="AF1198" t="s">
        <v>3</v>
      </c>
      <c r="AG1198">
        <v>102</v>
      </c>
      <c r="AH1198">
        <v>2</v>
      </c>
      <c r="AI1198">
        <v>34979937</v>
      </c>
      <c r="AJ1198">
        <v>1218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>
      <c r="A1199">
        <f>ROW(Source!A1384)</f>
        <v>1384</v>
      </c>
      <c r="B1199">
        <v>34979938</v>
      </c>
      <c r="C1199">
        <v>33622704</v>
      </c>
      <c r="D1199">
        <v>31424695</v>
      </c>
      <c r="E1199">
        <v>1</v>
      </c>
      <c r="F1199">
        <v>1</v>
      </c>
      <c r="G1199">
        <v>1</v>
      </c>
      <c r="H1199">
        <v>3</v>
      </c>
      <c r="I1199" t="s">
        <v>592</v>
      </c>
      <c r="J1199" t="s">
        <v>844</v>
      </c>
      <c r="K1199" t="s">
        <v>594</v>
      </c>
      <c r="L1199">
        <v>1339</v>
      </c>
      <c r="N1199">
        <v>1007</v>
      </c>
      <c r="O1199" t="s">
        <v>591</v>
      </c>
      <c r="P1199" t="s">
        <v>591</v>
      </c>
      <c r="Q1199">
        <v>1</v>
      </c>
      <c r="X1199">
        <v>3.5</v>
      </c>
      <c r="Y1199">
        <v>2.44</v>
      </c>
      <c r="Z1199">
        <v>0</v>
      </c>
      <c r="AA1199">
        <v>0</v>
      </c>
      <c r="AB1199">
        <v>0</v>
      </c>
      <c r="AC1199">
        <v>0</v>
      </c>
      <c r="AD1199">
        <v>1</v>
      </c>
      <c r="AE1199">
        <v>0</v>
      </c>
      <c r="AF1199" t="s">
        <v>3</v>
      </c>
      <c r="AG1199">
        <v>3.5</v>
      </c>
      <c r="AH1199">
        <v>2</v>
      </c>
      <c r="AI1199">
        <v>34979938</v>
      </c>
      <c r="AJ1199">
        <v>1219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>
      <c r="A1200">
        <f>ROW(Source!A1388)</f>
        <v>1388</v>
      </c>
      <c r="B1200">
        <v>35147299</v>
      </c>
      <c r="C1200">
        <v>35147298</v>
      </c>
      <c r="D1200">
        <v>18409850</v>
      </c>
      <c r="E1200">
        <v>1</v>
      </c>
      <c r="F1200">
        <v>1</v>
      </c>
      <c r="G1200">
        <v>1</v>
      </c>
      <c r="H1200">
        <v>1</v>
      </c>
      <c r="I1200" t="s">
        <v>673</v>
      </c>
      <c r="J1200" t="s">
        <v>3</v>
      </c>
      <c r="K1200" t="s">
        <v>674</v>
      </c>
      <c r="L1200">
        <v>1369</v>
      </c>
      <c r="N1200">
        <v>1013</v>
      </c>
      <c r="O1200" t="s">
        <v>579</v>
      </c>
      <c r="P1200" t="s">
        <v>579</v>
      </c>
      <c r="Q1200">
        <v>1</v>
      </c>
      <c r="X1200">
        <v>120</v>
      </c>
      <c r="Y1200">
        <v>0</v>
      </c>
      <c r="Z1200">
        <v>0</v>
      </c>
      <c r="AA1200">
        <v>0</v>
      </c>
      <c r="AB1200">
        <v>257.86</v>
      </c>
      <c r="AC1200">
        <v>0</v>
      </c>
      <c r="AD1200">
        <v>1</v>
      </c>
      <c r="AE1200">
        <v>1</v>
      </c>
      <c r="AF1200" t="s">
        <v>3</v>
      </c>
      <c r="AG1200">
        <v>120</v>
      </c>
      <c r="AH1200">
        <v>2</v>
      </c>
      <c r="AI1200">
        <v>35147299</v>
      </c>
      <c r="AJ1200">
        <v>1220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>
      <c r="A1201">
        <f>ROW(Source!A1388)</f>
        <v>1388</v>
      </c>
      <c r="B1201">
        <v>35147300</v>
      </c>
      <c r="C1201">
        <v>35147298</v>
      </c>
      <c r="D1201">
        <v>29173472</v>
      </c>
      <c r="E1201">
        <v>1</v>
      </c>
      <c r="F1201">
        <v>1</v>
      </c>
      <c r="G1201">
        <v>1</v>
      </c>
      <c r="H1201">
        <v>2</v>
      </c>
      <c r="I1201" t="s">
        <v>643</v>
      </c>
      <c r="J1201" t="s">
        <v>644</v>
      </c>
      <c r="K1201" t="s">
        <v>645</v>
      </c>
      <c r="L1201">
        <v>1368</v>
      </c>
      <c r="N1201">
        <v>1011</v>
      </c>
      <c r="O1201" t="s">
        <v>585</v>
      </c>
      <c r="P1201" t="s">
        <v>585</v>
      </c>
      <c r="Q1201">
        <v>1</v>
      </c>
      <c r="X1201">
        <v>2.5499999999999998</v>
      </c>
      <c r="Y1201">
        <v>0</v>
      </c>
      <c r="Z1201">
        <v>3</v>
      </c>
      <c r="AA1201">
        <v>0</v>
      </c>
      <c r="AB1201">
        <v>0</v>
      </c>
      <c r="AC1201">
        <v>0</v>
      </c>
      <c r="AD1201">
        <v>1</v>
      </c>
      <c r="AE1201">
        <v>0</v>
      </c>
      <c r="AF1201" t="s">
        <v>3</v>
      </c>
      <c r="AG1201">
        <v>2.5499999999999998</v>
      </c>
      <c r="AH1201">
        <v>2</v>
      </c>
      <c r="AI1201">
        <v>35147300</v>
      </c>
      <c r="AJ1201">
        <v>1221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>
      <c r="A1202">
        <f>ROW(Source!A1388)</f>
        <v>1388</v>
      </c>
      <c r="B1202">
        <v>35147301</v>
      </c>
      <c r="C1202">
        <v>35147298</v>
      </c>
      <c r="D1202">
        <v>29174538</v>
      </c>
      <c r="E1202">
        <v>1</v>
      </c>
      <c r="F1202">
        <v>1</v>
      </c>
      <c r="G1202">
        <v>1</v>
      </c>
      <c r="H1202">
        <v>2</v>
      </c>
      <c r="I1202" t="s">
        <v>675</v>
      </c>
      <c r="J1202" t="s">
        <v>676</v>
      </c>
      <c r="K1202" t="s">
        <v>677</v>
      </c>
      <c r="L1202">
        <v>1368</v>
      </c>
      <c r="N1202">
        <v>1011</v>
      </c>
      <c r="O1202" t="s">
        <v>585</v>
      </c>
      <c r="P1202" t="s">
        <v>585</v>
      </c>
      <c r="Q1202">
        <v>1</v>
      </c>
      <c r="X1202">
        <v>0.18</v>
      </c>
      <c r="Y1202">
        <v>0</v>
      </c>
      <c r="Z1202">
        <v>33.590000000000003</v>
      </c>
      <c r="AA1202">
        <v>0</v>
      </c>
      <c r="AB1202">
        <v>0</v>
      </c>
      <c r="AC1202">
        <v>0</v>
      </c>
      <c r="AD1202">
        <v>1</v>
      </c>
      <c r="AE1202">
        <v>0</v>
      </c>
      <c r="AF1202" t="s">
        <v>3</v>
      </c>
      <c r="AG1202">
        <v>0.18</v>
      </c>
      <c r="AH1202">
        <v>2</v>
      </c>
      <c r="AI1202">
        <v>35147301</v>
      </c>
      <c r="AJ1202">
        <v>1222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>
      <c r="A1203">
        <f>ROW(Source!A1388)</f>
        <v>1388</v>
      </c>
      <c r="B1203">
        <v>35147302</v>
      </c>
      <c r="C1203">
        <v>35147298</v>
      </c>
      <c r="D1203">
        <v>29174580</v>
      </c>
      <c r="E1203">
        <v>1</v>
      </c>
      <c r="F1203">
        <v>1</v>
      </c>
      <c r="G1203">
        <v>1</v>
      </c>
      <c r="H1203">
        <v>2</v>
      </c>
      <c r="I1203" t="s">
        <v>678</v>
      </c>
      <c r="J1203" t="s">
        <v>679</v>
      </c>
      <c r="K1203" t="s">
        <v>680</v>
      </c>
      <c r="L1203">
        <v>1368</v>
      </c>
      <c r="N1203">
        <v>1011</v>
      </c>
      <c r="O1203" t="s">
        <v>585</v>
      </c>
      <c r="P1203" t="s">
        <v>585</v>
      </c>
      <c r="Q1203">
        <v>1</v>
      </c>
      <c r="X1203">
        <v>1.1000000000000001</v>
      </c>
      <c r="Y1203">
        <v>0</v>
      </c>
      <c r="Z1203">
        <v>2.08</v>
      </c>
      <c r="AA1203">
        <v>0</v>
      </c>
      <c r="AB1203">
        <v>0</v>
      </c>
      <c r="AC1203">
        <v>0</v>
      </c>
      <c r="AD1203">
        <v>1</v>
      </c>
      <c r="AE1203">
        <v>0</v>
      </c>
      <c r="AF1203" t="s">
        <v>3</v>
      </c>
      <c r="AG1203">
        <v>1.1000000000000001</v>
      </c>
      <c r="AH1203">
        <v>2</v>
      </c>
      <c r="AI1203">
        <v>35147302</v>
      </c>
      <c r="AJ1203">
        <v>1223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>
      <c r="A1204">
        <f>ROW(Source!A1388)</f>
        <v>1388</v>
      </c>
      <c r="B1204">
        <v>35147303</v>
      </c>
      <c r="C1204">
        <v>35147298</v>
      </c>
      <c r="D1204">
        <v>29108656</v>
      </c>
      <c r="E1204">
        <v>1</v>
      </c>
      <c r="F1204">
        <v>1</v>
      </c>
      <c r="G1204">
        <v>1</v>
      </c>
      <c r="H1204">
        <v>3</v>
      </c>
      <c r="I1204" t="s">
        <v>497</v>
      </c>
      <c r="J1204" t="s">
        <v>499</v>
      </c>
      <c r="K1204" t="s">
        <v>498</v>
      </c>
      <c r="L1204">
        <v>1354</v>
      </c>
      <c r="N1204">
        <v>1010</v>
      </c>
      <c r="O1204" t="s">
        <v>238</v>
      </c>
      <c r="P1204" t="s">
        <v>238</v>
      </c>
      <c r="Q1204">
        <v>1</v>
      </c>
      <c r="X1204">
        <v>7</v>
      </c>
      <c r="Y1204">
        <v>13.87</v>
      </c>
      <c r="Z1204">
        <v>0</v>
      </c>
      <c r="AA1204">
        <v>0</v>
      </c>
      <c r="AB1204">
        <v>0</v>
      </c>
      <c r="AC1204">
        <v>0</v>
      </c>
      <c r="AD1204">
        <v>1</v>
      </c>
      <c r="AE1204">
        <v>0</v>
      </c>
      <c r="AF1204" t="s">
        <v>3</v>
      </c>
      <c r="AG1204">
        <v>7</v>
      </c>
      <c r="AH1204">
        <v>2</v>
      </c>
      <c r="AI1204">
        <v>35147303</v>
      </c>
      <c r="AJ1204">
        <v>1224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>
      <c r="A1205">
        <f>ROW(Source!A1388)</f>
        <v>1388</v>
      </c>
      <c r="B1205">
        <v>35147304</v>
      </c>
      <c r="C1205">
        <v>35147298</v>
      </c>
      <c r="D1205">
        <v>29109354</v>
      </c>
      <c r="E1205">
        <v>1</v>
      </c>
      <c r="F1205">
        <v>1</v>
      </c>
      <c r="G1205">
        <v>1</v>
      </c>
      <c r="H1205">
        <v>3</v>
      </c>
      <c r="I1205" t="s">
        <v>493</v>
      </c>
      <c r="J1205" t="s">
        <v>495</v>
      </c>
      <c r="K1205" t="s">
        <v>494</v>
      </c>
      <c r="L1205">
        <v>1346</v>
      </c>
      <c r="N1205">
        <v>1009</v>
      </c>
      <c r="O1205" t="s">
        <v>191</v>
      </c>
      <c r="P1205" t="s">
        <v>191</v>
      </c>
      <c r="Q1205">
        <v>1</v>
      </c>
      <c r="X1205">
        <v>12</v>
      </c>
      <c r="Y1205">
        <v>46.72</v>
      </c>
      <c r="Z1205">
        <v>0</v>
      </c>
      <c r="AA1205">
        <v>0</v>
      </c>
      <c r="AB1205">
        <v>0</v>
      </c>
      <c r="AC1205">
        <v>0</v>
      </c>
      <c r="AD1205">
        <v>1</v>
      </c>
      <c r="AE1205">
        <v>0</v>
      </c>
      <c r="AF1205" t="s">
        <v>3</v>
      </c>
      <c r="AG1205">
        <v>12</v>
      </c>
      <c r="AH1205">
        <v>2</v>
      </c>
      <c r="AI1205">
        <v>35147304</v>
      </c>
      <c r="AJ1205">
        <v>1225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>
      <c r="A1206">
        <f>ROW(Source!A1388)</f>
        <v>1388</v>
      </c>
      <c r="B1206">
        <v>35147305</v>
      </c>
      <c r="C1206">
        <v>35147298</v>
      </c>
      <c r="D1206">
        <v>29109414</v>
      </c>
      <c r="E1206">
        <v>1</v>
      </c>
      <c r="F1206">
        <v>1</v>
      </c>
      <c r="G1206">
        <v>1</v>
      </c>
      <c r="H1206">
        <v>3</v>
      </c>
      <c r="I1206" t="s">
        <v>489</v>
      </c>
      <c r="J1206" t="s">
        <v>491</v>
      </c>
      <c r="K1206" t="s">
        <v>490</v>
      </c>
      <c r="L1206">
        <v>1346</v>
      </c>
      <c r="N1206">
        <v>1009</v>
      </c>
      <c r="O1206" t="s">
        <v>191</v>
      </c>
      <c r="P1206" t="s">
        <v>191</v>
      </c>
      <c r="Q1206">
        <v>1</v>
      </c>
      <c r="X1206">
        <v>119</v>
      </c>
      <c r="Y1206">
        <v>1.58</v>
      </c>
      <c r="Z1206">
        <v>0</v>
      </c>
      <c r="AA1206">
        <v>0</v>
      </c>
      <c r="AB1206">
        <v>0</v>
      </c>
      <c r="AC1206">
        <v>0</v>
      </c>
      <c r="AD1206">
        <v>1</v>
      </c>
      <c r="AE1206">
        <v>0</v>
      </c>
      <c r="AF1206" t="s">
        <v>3</v>
      </c>
      <c r="AG1206">
        <v>119</v>
      </c>
      <c r="AH1206">
        <v>2</v>
      </c>
      <c r="AI1206">
        <v>35147305</v>
      </c>
      <c r="AJ1206">
        <v>1226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>
      <c r="A1207">
        <f>ROW(Source!A1388)</f>
        <v>1388</v>
      </c>
      <c r="B1207">
        <v>35147306</v>
      </c>
      <c r="C1207">
        <v>35147298</v>
      </c>
      <c r="D1207">
        <v>29109783</v>
      </c>
      <c r="E1207">
        <v>1</v>
      </c>
      <c r="F1207">
        <v>1</v>
      </c>
      <c r="G1207">
        <v>1</v>
      </c>
      <c r="H1207">
        <v>3</v>
      </c>
      <c r="I1207" t="s">
        <v>485</v>
      </c>
      <c r="J1207" t="s">
        <v>487</v>
      </c>
      <c r="K1207" t="s">
        <v>486</v>
      </c>
      <c r="L1207">
        <v>1346</v>
      </c>
      <c r="N1207">
        <v>1009</v>
      </c>
      <c r="O1207" t="s">
        <v>191</v>
      </c>
      <c r="P1207" t="s">
        <v>191</v>
      </c>
      <c r="Q1207">
        <v>1</v>
      </c>
      <c r="X1207">
        <v>96</v>
      </c>
      <c r="Y1207">
        <v>3.18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0</v>
      </c>
      <c r="AF1207" t="s">
        <v>3</v>
      </c>
      <c r="AG1207">
        <v>96</v>
      </c>
      <c r="AH1207">
        <v>2</v>
      </c>
      <c r="AI1207">
        <v>35147306</v>
      </c>
      <c r="AJ1207">
        <v>1227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>
      <c r="A1208">
        <f>ROW(Source!A1388)</f>
        <v>1388</v>
      </c>
      <c r="B1208">
        <v>35147307</v>
      </c>
      <c r="C1208">
        <v>35147298</v>
      </c>
      <c r="D1208">
        <v>29110699</v>
      </c>
      <c r="E1208">
        <v>1</v>
      </c>
      <c r="F1208">
        <v>1</v>
      </c>
      <c r="G1208">
        <v>1</v>
      </c>
      <c r="H1208">
        <v>3</v>
      </c>
      <c r="I1208" t="s">
        <v>481</v>
      </c>
      <c r="J1208" t="s">
        <v>483</v>
      </c>
      <c r="K1208" t="s">
        <v>482</v>
      </c>
      <c r="L1208">
        <v>1301</v>
      </c>
      <c r="N1208">
        <v>1003</v>
      </c>
      <c r="O1208" t="s">
        <v>174</v>
      </c>
      <c r="P1208" t="s">
        <v>174</v>
      </c>
      <c r="Q1208">
        <v>1</v>
      </c>
      <c r="X1208">
        <v>153</v>
      </c>
      <c r="Y1208">
        <v>0.17</v>
      </c>
      <c r="Z1208">
        <v>0</v>
      </c>
      <c r="AA1208">
        <v>0</v>
      </c>
      <c r="AB1208">
        <v>0</v>
      </c>
      <c r="AC1208">
        <v>0</v>
      </c>
      <c r="AD1208">
        <v>1</v>
      </c>
      <c r="AE1208">
        <v>0</v>
      </c>
      <c r="AF1208" t="s">
        <v>3</v>
      </c>
      <c r="AG1208">
        <v>153</v>
      </c>
      <c r="AH1208">
        <v>2</v>
      </c>
      <c r="AI1208">
        <v>35147307</v>
      </c>
      <c r="AJ1208">
        <v>1228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>
      <c r="A1209">
        <f>ROW(Source!A1388)</f>
        <v>1388</v>
      </c>
      <c r="B1209">
        <v>35147308</v>
      </c>
      <c r="C1209">
        <v>35147298</v>
      </c>
      <c r="D1209">
        <v>29110797</v>
      </c>
      <c r="E1209">
        <v>1</v>
      </c>
      <c r="F1209">
        <v>1</v>
      </c>
      <c r="G1209">
        <v>1</v>
      </c>
      <c r="H1209">
        <v>3</v>
      </c>
      <c r="I1209" t="s">
        <v>477</v>
      </c>
      <c r="J1209" t="s">
        <v>479</v>
      </c>
      <c r="K1209" t="s">
        <v>478</v>
      </c>
      <c r="L1209">
        <v>1301</v>
      </c>
      <c r="N1209">
        <v>1003</v>
      </c>
      <c r="O1209" t="s">
        <v>174</v>
      </c>
      <c r="P1209" t="s">
        <v>174</v>
      </c>
      <c r="Q1209">
        <v>1</v>
      </c>
      <c r="X1209">
        <v>44</v>
      </c>
      <c r="Y1209">
        <v>1.74</v>
      </c>
      <c r="Z1209">
        <v>0</v>
      </c>
      <c r="AA1209">
        <v>0</v>
      </c>
      <c r="AB1209">
        <v>0</v>
      </c>
      <c r="AC1209">
        <v>0</v>
      </c>
      <c r="AD1209">
        <v>1</v>
      </c>
      <c r="AE1209">
        <v>0</v>
      </c>
      <c r="AF1209" t="s">
        <v>3</v>
      </c>
      <c r="AG1209">
        <v>44</v>
      </c>
      <c r="AH1209">
        <v>2</v>
      </c>
      <c r="AI1209">
        <v>35147308</v>
      </c>
      <c r="AJ1209">
        <v>1229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>
      <c r="A1210">
        <f>ROW(Source!A1388)</f>
        <v>1388</v>
      </c>
      <c r="B1210">
        <v>35147309</v>
      </c>
      <c r="C1210">
        <v>35147298</v>
      </c>
      <c r="D1210">
        <v>29110813</v>
      </c>
      <c r="E1210">
        <v>1</v>
      </c>
      <c r="F1210">
        <v>1</v>
      </c>
      <c r="G1210">
        <v>1</v>
      </c>
      <c r="H1210">
        <v>3</v>
      </c>
      <c r="I1210" t="s">
        <v>473</v>
      </c>
      <c r="J1210" t="s">
        <v>475</v>
      </c>
      <c r="K1210" t="s">
        <v>474</v>
      </c>
      <c r="L1210">
        <v>1301</v>
      </c>
      <c r="N1210">
        <v>1003</v>
      </c>
      <c r="O1210" t="s">
        <v>174</v>
      </c>
      <c r="P1210" t="s">
        <v>174</v>
      </c>
      <c r="Q1210">
        <v>1</v>
      </c>
      <c r="X1210">
        <v>93</v>
      </c>
      <c r="Y1210">
        <v>0.39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 t="s">
        <v>3</v>
      </c>
      <c r="AG1210">
        <v>93</v>
      </c>
      <c r="AH1210">
        <v>2</v>
      </c>
      <c r="AI1210">
        <v>35147309</v>
      </c>
      <c r="AJ1210">
        <v>1230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>
      <c r="A1211">
        <f>ROW(Source!A1388)</f>
        <v>1388</v>
      </c>
      <c r="B1211">
        <v>35147310</v>
      </c>
      <c r="C1211">
        <v>35147298</v>
      </c>
      <c r="D1211">
        <v>29111476</v>
      </c>
      <c r="E1211">
        <v>1</v>
      </c>
      <c r="F1211">
        <v>1</v>
      </c>
      <c r="G1211">
        <v>1</v>
      </c>
      <c r="H1211">
        <v>3</v>
      </c>
      <c r="I1211" t="s">
        <v>469</v>
      </c>
      <c r="J1211" t="s">
        <v>471</v>
      </c>
      <c r="K1211" t="s">
        <v>470</v>
      </c>
      <c r="L1211">
        <v>1327</v>
      </c>
      <c r="N1211">
        <v>1005</v>
      </c>
      <c r="O1211" t="s">
        <v>184</v>
      </c>
      <c r="P1211" t="s">
        <v>184</v>
      </c>
      <c r="Q1211">
        <v>1</v>
      </c>
      <c r="X1211">
        <v>212</v>
      </c>
      <c r="Y1211">
        <v>23.59</v>
      </c>
      <c r="Z1211">
        <v>0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 t="s">
        <v>3</v>
      </c>
      <c r="AG1211">
        <v>212</v>
      </c>
      <c r="AH1211">
        <v>2</v>
      </c>
      <c r="AI1211">
        <v>35147310</v>
      </c>
      <c r="AJ1211">
        <v>1231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>
      <c r="A1212">
        <f>ROW(Source!A1388)</f>
        <v>1388</v>
      </c>
      <c r="B1212">
        <v>35147311</v>
      </c>
      <c r="C1212">
        <v>35147298</v>
      </c>
      <c r="D1212">
        <v>29114731</v>
      </c>
      <c r="E1212">
        <v>1</v>
      </c>
      <c r="F1212">
        <v>1</v>
      </c>
      <c r="G1212">
        <v>1</v>
      </c>
      <c r="H1212">
        <v>3</v>
      </c>
      <c r="I1212" t="s">
        <v>465</v>
      </c>
      <c r="J1212" t="s">
        <v>467</v>
      </c>
      <c r="K1212" t="s">
        <v>466</v>
      </c>
      <c r="L1212">
        <v>1354</v>
      </c>
      <c r="N1212">
        <v>1010</v>
      </c>
      <c r="O1212" t="s">
        <v>238</v>
      </c>
      <c r="P1212" t="s">
        <v>238</v>
      </c>
      <c r="Q1212">
        <v>1</v>
      </c>
      <c r="X1212">
        <v>480</v>
      </c>
      <c r="Y1212">
        <v>0.02</v>
      </c>
      <c r="Z1212">
        <v>0</v>
      </c>
      <c r="AA1212">
        <v>0</v>
      </c>
      <c r="AB1212">
        <v>0</v>
      </c>
      <c r="AC1212">
        <v>0</v>
      </c>
      <c r="AD1212">
        <v>1</v>
      </c>
      <c r="AE1212">
        <v>0</v>
      </c>
      <c r="AF1212" t="s">
        <v>3</v>
      </c>
      <c r="AG1212">
        <v>480</v>
      </c>
      <c r="AH1212">
        <v>2</v>
      </c>
      <c r="AI1212">
        <v>35147311</v>
      </c>
      <c r="AJ1212">
        <v>1232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>
      <c r="A1213">
        <f>ROW(Source!A1388)</f>
        <v>1388</v>
      </c>
      <c r="B1213">
        <v>35147312</v>
      </c>
      <c r="C1213">
        <v>35147298</v>
      </c>
      <c r="D1213">
        <v>29114741</v>
      </c>
      <c r="E1213">
        <v>1</v>
      </c>
      <c r="F1213">
        <v>1</v>
      </c>
      <c r="G1213">
        <v>1</v>
      </c>
      <c r="H1213">
        <v>3</v>
      </c>
      <c r="I1213" t="s">
        <v>461</v>
      </c>
      <c r="J1213" t="s">
        <v>463</v>
      </c>
      <c r="K1213" t="s">
        <v>462</v>
      </c>
      <c r="L1213">
        <v>1354</v>
      </c>
      <c r="N1213">
        <v>1010</v>
      </c>
      <c r="O1213" t="s">
        <v>238</v>
      </c>
      <c r="P1213" t="s">
        <v>238</v>
      </c>
      <c r="Q1213">
        <v>1</v>
      </c>
      <c r="X1213">
        <v>735</v>
      </c>
      <c r="Y1213">
        <v>0.04</v>
      </c>
      <c r="Z1213">
        <v>0</v>
      </c>
      <c r="AA1213">
        <v>0</v>
      </c>
      <c r="AB1213">
        <v>0</v>
      </c>
      <c r="AC1213">
        <v>0</v>
      </c>
      <c r="AD1213">
        <v>1</v>
      </c>
      <c r="AE1213">
        <v>0</v>
      </c>
      <c r="AF1213" t="s">
        <v>3</v>
      </c>
      <c r="AG1213">
        <v>735</v>
      </c>
      <c r="AH1213">
        <v>2</v>
      </c>
      <c r="AI1213">
        <v>35147312</v>
      </c>
      <c r="AJ1213">
        <v>1233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>
      <c r="A1214">
        <f>ROW(Source!A1388)</f>
        <v>1388</v>
      </c>
      <c r="B1214">
        <v>35147313</v>
      </c>
      <c r="C1214">
        <v>35147298</v>
      </c>
      <c r="D1214">
        <v>29114742</v>
      </c>
      <c r="E1214">
        <v>1</v>
      </c>
      <c r="F1214">
        <v>1</v>
      </c>
      <c r="G1214">
        <v>1</v>
      </c>
      <c r="H1214">
        <v>3</v>
      </c>
      <c r="I1214" t="s">
        <v>457</v>
      </c>
      <c r="J1214" t="s">
        <v>459</v>
      </c>
      <c r="K1214" t="s">
        <v>458</v>
      </c>
      <c r="L1214">
        <v>1354</v>
      </c>
      <c r="N1214">
        <v>1010</v>
      </c>
      <c r="O1214" t="s">
        <v>238</v>
      </c>
      <c r="P1214" t="s">
        <v>238</v>
      </c>
      <c r="Q1214">
        <v>1</v>
      </c>
      <c r="X1214">
        <v>1855</v>
      </c>
      <c r="Y1214">
        <v>0.05</v>
      </c>
      <c r="Z1214">
        <v>0</v>
      </c>
      <c r="AA1214">
        <v>0</v>
      </c>
      <c r="AB1214">
        <v>0</v>
      </c>
      <c r="AC1214">
        <v>0</v>
      </c>
      <c r="AD1214">
        <v>1</v>
      </c>
      <c r="AE1214">
        <v>0</v>
      </c>
      <c r="AF1214" t="s">
        <v>3</v>
      </c>
      <c r="AG1214">
        <v>1855</v>
      </c>
      <c r="AH1214">
        <v>2</v>
      </c>
      <c r="AI1214">
        <v>35147313</v>
      </c>
      <c r="AJ1214">
        <v>1234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>
      <c r="A1215">
        <f>ROW(Source!A1388)</f>
        <v>1388</v>
      </c>
      <c r="B1215">
        <v>35147314</v>
      </c>
      <c r="C1215">
        <v>35147298</v>
      </c>
      <c r="D1215">
        <v>29114482</v>
      </c>
      <c r="E1215">
        <v>1</v>
      </c>
      <c r="F1215">
        <v>1</v>
      </c>
      <c r="G1215">
        <v>1</v>
      </c>
      <c r="H1215">
        <v>3</v>
      </c>
      <c r="I1215" t="s">
        <v>453</v>
      </c>
      <c r="J1215" t="s">
        <v>455</v>
      </c>
      <c r="K1215" t="s">
        <v>454</v>
      </c>
      <c r="L1215">
        <v>1354</v>
      </c>
      <c r="N1215">
        <v>1010</v>
      </c>
      <c r="O1215" t="s">
        <v>238</v>
      </c>
      <c r="P1215" t="s">
        <v>238</v>
      </c>
      <c r="Q1215">
        <v>1</v>
      </c>
      <c r="X1215">
        <v>335</v>
      </c>
      <c r="Y1215">
        <v>7.0000000000000007E-2</v>
      </c>
      <c r="Z1215">
        <v>0</v>
      </c>
      <c r="AA1215">
        <v>0</v>
      </c>
      <c r="AB1215">
        <v>0</v>
      </c>
      <c r="AC1215">
        <v>0</v>
      </c>
      <c r="AD1215">
        <v>1</v>
      </c>
      <c r="AE1215">
        <v>0</v>
      </c>
      <c r="AF1215" t="s">
        <v>3</v>
      </c>
      <c r="AG1215">
        <v>335</v>
      </c>
      <c r="AH1215">
        <v>2</v>
      </c>
      <c r="AI1215">
        <v>35147314</v>
      </c>
      <c r="AJ1215">
        <v>1235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>
      <c r="A1216">
        <f>ROW(Source!A1388)</f>
        <v>1388</v>
      </c>
      <c r="B1216">
        <v>35147315</v>
      </c>
      <c r="C1216">
        <v>35147298</v>
      </c>
      <c r="D1216">
        <v>29129587</v>
      </c>
      <c r="E1216">
        <v>1</v>
      </c>
      <c r="F1216">
        <v>1</v>
      </c>
      <c r="G1216">
        <v>1</v>
      </c>
      <c r="H1216">
        <v>3</v>
      </c>
      <c r="I1216" t="s">
        <v>449</v>
      </c>
      <c r="J1216" t="s">
        <v>451</v>
      </c>
      <c r="K1216" t="s">
        <v>450</v>
      </c>
      <c r="L1216">
        <v>1301</v>
      </c>
      <c r="N1216">
        <v>1003</v>
      </c>
      <c r="O1216" t="s">
        <v>174</v>
      </c>
      <c r="P1216" t="s">
        <v>174</v>
      </c>
      <c r="Q1216">
        <v>1</v>
      </c>
      <c r="X1216">
        <v>77</v>
      </c>
      <c r="Y1216">
        <v>4.18</v>
      </c>
      <c r="Z1216">
        <v>0</v>
      </c>
      <c r="AA1216">
        <v>0</v>
      </c>
      <c r="AB1216">
        <v>0</v>
      </c>
      <c r="AC1216">
        <v>0</v>
      </c>
      <c r="AD1216">
        <v>1</v>
      </c>
      <c r="AE1216">
        <v>0</v>
      </c>
      <c r="AF1216" t="s">
        <v>3</v>
      </c>
      <c r="AG1216">
        <v>77</v>
      </c>
      <c r="AH1216">
        <v>2</v>
      </c>
      <c r="AI1216">
        <v>35147315</v>
      </c>
      <c r="AJ1216">
        <v>1236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>
      <c r="A1217">
        <f>ROW(Source!A1388)</f>
        <v>1388</v>
      </c>
      <c r="B1217">
        <v>35147316</v>
      </c>
      <c r="C1217">
        <v>35147298</v>
      </c>
      <c r="D1217">
        <v>29129600</v>
      </c>
      <c r="E1217">
        <v>1</v>
      </c>
      <c r="F1217">
        <v>1</v>
      </c>
      <c r="G1217">
        <v>1</v>
      </c>
      <c r="H1217">
        <v>3</v>
      </c>
      <c r="I1217" t="s">
        <v>905</v>
      </c>
      <c r="J1217" t="s">
        <v>906</v>
      </c>
      <c r="K1217" t="s">
        <v>907</v>
      </c>
      <c r="L1217">
        <v>1301</v>
      </c>
      <c r="N1217">
        <v>1003</v>
      </c>
      <c r="O1217" t="s">
        <v>174</v>
      </c>
      <c r="P1217" t="s">
        <v>174</v>
      </c>
      <c r="Q1217">
        <v>1</v>
      </c>
      <c r="X1217">
        <v>236</v>
      </c>
      <c r="Y1217">
        <v>5.74</v>
      </c>
      <c r="Z1217">
        <v>0</v>
      </c>
      <c r="AA1217">
        <v>0</v>
      </c>
      <c r="AB1217">
        <v>0</v>
      </c>
      <c r="AC1217">
        <v>0</v>
      </c>
      <c r="AD1217">
        <v>1</v>
      </c>
      <c r="AE1217">
        <v>0</v>
      </c>
      <c r="AF1217" t="s">
        <v>3</v>
      </c>
      <c r="AG1217">
        <v>236</v>
      </c>
      <c r="AH1217">
        <v>2</v>
      </c>
      <c r="AI1217">
        <v>35147316</v>
      </c>
      <c r="AJ1217">
        <v>1237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>
      <c r="A1218">
        <f>ROW(Source!A1388)</f>
        <v>1388</v>
      </c>
      <c r="B1218">
        <v>35147317</v>
      </c>
      <c r="C1218">
        <v>35147298</v>
      </c>
      <c r="D1218">
        <v>29129634</v>
      </c>
      <c r="E1218">
        <v>1</v>
      </c>
      <c r="F1218">
        <v>1</v>
      </c>
      <c r="G1218">
        <v>1</v>
      </c>
      <c r="H1218">
        <v>3</v>
      </c>
      <c r="I1218" t="s">
        <v>445</v>
      </c>
      <c r="J1218" t="s">
        <v>447</v>
      </c>
      <c r="K1218" t="s">
        <v>446</v>
      </c>
      <c r="L1218">
        <v>1301</v>
      </c>
      <c r="N1218">
        <v>1003</v>
      </c>
      <c r="O1218" t="s">
        <v>174</v>
      </c>
      <c r="P1218" t="s">
        <v>174</v>
      </c>
      <c r="Q1218">
        <v>1</v>
      </c>
      <c r="X1218">
        <v>46</v>
      </c>
      <c r="Y1218">
        <v>3.32</v>
      </c>
      <c r="Z1218">
        <v>0</v>
      </c>
      <c r="AA1218">
        <v>0</v>
      </c>
      <c r="AB1218">
        <v>0</v>
      </c>
      <c r="AC1218">
        <v>0</v>
      </c>
      <c r="AD1218">
        <v>1</v>
      </c>
      <c r="AE1218">
        <v>0</v>
      </c>
      <c r="AF1218" t="s">
        <v>3</v>
      </c>
      <c r="AG1218">
        <v>46</v>
      </c>
      <c r="AH1218">
        <v>2</v>
      </c>
      <c r="AI1218">
        <v>35147317</v>
      </c>
      <c r="AJ1218">
        <v>1238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>
      <c r="A1219">
        <f>ROW(Source!A1388)</f>
        <v>1388</v>
      </c>
      <c r="B1219">
        <v>35147318</v>
      </c>
      <c r="C1219">
        <v>35147298</v>
      </c>
      <c r="D1219">
        <v>29129683</v>
      </c>
      <c r="E1219">
        <v>1</v>
      </c>
      <c r="F1219">
        <v>1</v>
      </c>
      <c r="G1219">
        <v>1</v>
      </c>
      <c r="H1219">
        <v>3</v>
      </c>
      <c r="I1219" t="s">
        <v>442</v>
      </c>
      <c r="J1219" t="s">
        <v>444</v>
      </c>
      <c r="K1219" t="s">
        <v>443</v>
      </c>
      <c r="L1219">
        <v>1354</v>
      </c>
      <c r="N1219">
        <v>1010</v>
      </c>
      <c r="O1219" t="s">
        <v>238</v>
      </c>
      <c r="P1219" t="s">
        <v>238</v>
      </c>
      <c r="Q1219">
        <v>1</v>
      </c>
      <c r="X1219">
        <v>240</v>
      </c>
      <c r="Y1219">
        <v>0.71</v>
      </c>
      <c r="Z1219">
        <v>0</v>
      </c>
      <c r="AA1219">
        <v>0</v>
      </c>
      <c r="AB1219">
        <v>0</v>
      </c>
      <c r="AC1219">
        <v>0</v>
      </c>
      <c r="AD1219">
        <v>1</v>
      </c>
      <c r="AE1219">
        <v>0</v>
      </c>
      <c r="AF1219" t="s">
        <v>3</v>
      </c>
      <c r="AG1219">
        <v>240</v>
      </c>
      <c r="AH1219">
        <v>2</v>
      </c>
      <c r="AI1219">
        <v>35147318</v>
      </c>
      <c r="AJ1219">
        <v>1239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>
      <c r="A1220">
        <f>ROW(Source!A1404)</f>
        <v>1404</v>
      </c>
      <c r="B1220">
        <v>34979949</v>
      </c>
      <c r="C1220">
        <v>34979768</v>
      </c>
      <c r="D1220">
        <v>18410572</v>
      </c>
      <c r="E1220">
        <v>1</v>
      </c>
      <c r="F1220">
        <v>1</v>
      </c>
      <c r="G1220">
        <v>1</v>
      </c>
      <c r="H1220">
        <v>1</v>
      </c>
      <c r="I1220" t="s">
        <v>793</v>
      </c>
      <c r="J1220" t="s">
        <v>3</v>
      </c>
      <c r="K1220" t="s">
        <v>794</v>
      </c>
      <c r="L1220">
        <v>1369</v>
      </c>
      <c r="N1220">
        <v>1013</v>
      </c>
      <c r="O1220" t="s">
        <v>579</v>
      </c>
      <c r="P1220" t="s">
        <v>579</v>
      </c>
      <c r="Q1220">
        <v>1</v>
      </c>
      <c r="X1220">
        <v>43.56</v>
      </c>
      <c r="Y1220">
        <v>0</v>
      </c>
      <c r="Z1220">
        <v>0</v>
      </c>
      <c r="AA1220">
        <v>0</v>
      </c>
      <c r="AB1220">
        <v>248.48</v>
      </c>
      <c r="AC1220">
        <v>0</v>
      </c>
      <c r="AD1220">
        <v>1</v>
      </c>
      <c r="AE1220">
        <v>1</v>
      </c>
      <c r="AF1220" t="s">
        <v>3</v>
      </c>
      <c r="AG1220">
        <v>43.56</v>
      </c>
      <c r="AH1220">
        <v>2</v>
      </c>
      <c r="AI1220">
        <v>34979949</v>
      </c>
      <c r="AJ1220">
        <v>1240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>
      <c r="A1221">
        <f>ROW(Source!A1404)</f>
        <v>1404</v>
      </c>
      <c r="B1221">
        <v>34979950</v>
      </c>
      <c r="C1221">
        <v>34979768</v>
      </c>
      <c r="D1221">
        <v>121548</v>
      </c>
      <c r="E1221">
        <v>1</v>
      </c>
      <c r="F1221">
        <v>1</v>
      </c>
      <c r="G1221">
        <v>1</v>
      </c>
      <c r="H1221">
        <v>1</v>
      </c>
      <c r="I1221" t="s">
        <v>30</v>
      </c>
      <c r="J1221" t="s">
        <v>3</v>
      </c>
      <c r="K1221" t="s">
        <v>580</v>
      </c>
      <c r="L1221">
        <v>608254</v>
      </c>
      <c r="N1221">
        <v>1013</v>
      </c>
      <c r="O1221" t="s">
        <v>581</v>
      </c>
      <c r="P1221" t="s">
        <v>581</v>
      </c>
      <c r="Q1221">
        <v>1</v>
      </c>
      <c r="X1221">
        <v>0.02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1</v>
      </c>
      <c r="AE1221">
        <v>2</v>
      </c>
      <c r="AF1221" t="s">
        <v>3</v>
      </c>
      <c r="AG1221">
        <v>0.02</v>
      </c>
      <c r="AH1221">
        <v>2</v>
      </c>
      <c r="AI1221">
        <v>34979950</v>
      </c>
      <c r="AJ1221">
        <v>1241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>
      <c r="A1222">
        <f>ROW(Source!A1404)</f>
        <v>1404</v>
      </c>
      <c r="B1222">
        <v>34979951</v>
      </c>
      <c r="C1222">
        <v>34979768</v>
      </c>
      <c r="D1222">
        <v>29172554</v>
      </c>
      <c r="E1222">
        <v>1</v>
      </c>
      <c r="F1222">
        <v>1</v>
      </c>
      <c r="G1222">
        <v>1</v>
      </c>
      <c r="H1222">
        <v>2</v>
      </c>
      <c r="I1222" t="s">
        <v>752</v>
      </c>
      <c r="J1222" t="s">
        <v>798</v>
      </c>
      <c r="K1222" t="s">
        <v>754</v>
      </c>
      <c r="L1222">
        <v>1368</v>
      </c>
      <c r="N1222">
        <v>1011</v>
      </c>
      <c r="O1222" t="s">
        <v>585</v>
      </c>
      <c r="P1222" t="s">
        <v>585</v>
      </c>
      <c r="Q1222">
        <v>1</v>
      </c>
      <c r="X1222">
        <v>0.02</v>
      </c>
      <c r="Y1222">
        <v>0</v>
      </c>
      <c r="Z1222">
        <v>27.66</v>
      </c>
      <c r="AA1222">
        <v>11.6</v>
      </c>
      <c r="AB1222">
        <v>0</v>
      </c>
      <c r="AC1222">
        <v>0</v>
      </c>
      <c r="AD1222">
        <v>1</v>
      </c>
      <c r="AE1222">
        <v>0</v>
      </c>
      <c r="AF1222" t="s">
        <v>3</v>
      </c>
      <c r="AG1222">
        <v>0.02</v>
      </c>
      <c r="AH1222">
        <v>2</v>
      </c>
      <c r="AI1222">
        <v>34979951</v>
      </c>
      <c r="AJ1222">
        <v>1242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>
      <c r="A1223">
        <f>ROW(Source!A1404)</f>
        <v>1404</v>
      </c>
      <c r="B1223">
        <v>34979952</v>
      </c>
      <c r="C1223">
        <v>34979768</v>
      </c>
      <c r="D1223">
        <v>29174913</v>
      </c>
      <c r="E1223">
        <v>1</v>
      </c>
      <c r="F1223">
        <v>1</v>
      </c>
      <c r="G1223">
        <v>1</v>
      </c>
      <c r="H1223">
        <v>2</v>
      </c>
      <c r="I1223" t="s">
        <v>606</v>
      </c>
      <c r="J1223" t="s">
        <v>607</v>
      </c>
      <c r="K1223" t="s">
        <v>608</v>
      </c>
      <c r="L1223">
        <v>1368</v>
      </c>
      <c r="N1223">
        <v>1011</v>
      </c>
      <c r="O1223" t="s">
        <v>585</v>
      </c>
      <c r="P1223" t="s">
        <v>585</v>
      </c>
      <c r="Q1223">
        <v>1</v>
      </c>
      <c r="X1223">
        <v>0.15</v>
      </c>
      <c r="Y1223">
        <v>0</v>
      </c>
      <c r="Z1223">
        <v>87.17</v>
      </c>
      <c r="AA1223">
        <v>11.6</v>
      </c>
      <c r="AB1223">
        <v>0</v>
      </c>
      <c r="AC1223">
        <v>0</v>
      </c>
      <c r="AD1223">
        <v>1</v>
      </c>
      <c r="AE1223">
        <v>0</v>
      </c>
      <c r="AF1223" t="s">
        <v>3</v>
      </c>
      <c r="AG1223">
        <v>0.15</v>
      </c>
      <c r="AH1223">
        <v>2</v>
      </c>
      <c r="AI1223">
        <v>34979952</v>
      </c>
      <c r="AJ1223">
        <v>1243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>
      <c r="A1224">
        <f>ROW(Source!A1404)</f>
        <v>1404</v>
      </c>
      <c r="B1224">
        <v>34979953</v>
      </c>
      <c r="C1224">
        <v>34979768</v>
      </c>
      <c r="D1224">
        <v>29107779</v>
      </c>
      <c r="E1224">
        <v>1</v>
      </c>
      <c r="F1224">
        <v>1</v>
      </c>
      <c r="G1224">
        <v>1</v>
      </c>
      <c r="H1224">
        <v>3</v>
      </c>
      <c r="I1224" t="s">
        <v>746</v>
      </c>
      <c r="J1224" t="s">
        <v>747</v>
      </c>
      <c r="K1224" t="s">
        <v>748</v>
      </c>
      <c r="L1224">
        <v>1327</v>
      </c>
      <c r="N1224">
        <v>1005</v>
      </c>
      <c r="O1224" t="s">
        <v>184</v>
      </c>
      <c r="P1224" t="s">
        <v>184</v>
      </c>
      <c r="Q1224">
        <v>1</v>
      </c>
      <c r="X1224">
        <v>0.84</v>
      </c>
      <c r="Y1224">
        <v>72.31</v>
      </c>
      <c r="Z1224">
        <v>0</v>
      </c>
      <c r="AA1224">
        <v>0</v>
      </c>
      <c r="AB1224">
        <v>0</v>
      </c>
      <c r="AC1224">
        <v>0</v>
      </c>
      <c r="AD1224">
        <v>1</v>
      </c>
      <c r="AE1224">
        <v>0</v>
      </c>
      <c r="AF1224" t="s">
        <v>3</v>
      </c>
      <c r="AG1224">
        <v>0.84</v>
      </c>
      <c r="AH1224">
        <v>2</v>
      </c>
      <c r="AI1224">
        <v>34979953</v>
      </c>
      <c r="AJ1224">
        <v>1244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>
      <c r="A1225">
        <f>ROW(Source!A1404)</f>
        <v>1404</v>
      </c>
      <c r="B1225">
        <v>34979954</v>
      </c>
      <c r="C1225">
        <v>34979768</v>
      </c>
      <c r="D1225">
        <v>29107800</v>
      </c>
      <c r="E1225">
        <v>1</v>
      </c>
      <c r="F1225">
        <v>1</v>
      </c>
      <c r="G1225">
        <v>1</v>
      </c>
      <c r="H1225">
        <v>3</v>
      </c>
      <c r="I1225" t="s">
        <v>620</v>
      </c>
      <c r="J1225" t="s">
        <v>621</v>
      </c>
      <c r="K1225" t="s">
        <v>622</v>
      </c>
      <c r="L1225">
        <v>1346</v>
      </c>
      <c r="N1225">
        <v>1009</v>
      </c>
      <c r="O1225" t="s">
        <v>191</v>
      </c>
      <c r="P1225" t="s">
        <v>191</v>
      </c>
      <c r="Q1225">
        <v>1</v>
      </c>
      <c r="X1225">
        <v>0.31</v>
      </c>
      <c r="Y1225">
        <v>1.81</v>
      </c>
      <c r="Z1225">
        <v>0</v>
      </c>
      <c r="AA1225">
        <v>0</v>
      </c>
      <c r="AB1225">
        <v>0</v>
      </c>
      <c r="AC1225">
        <v>0</v>
      </c>
      <c r="AD1225">
        <v>1</v>
      </c>
      <c r="AE1225">
        <v>0</v>
      </c>
      <c r="AF1225" t="s">
        <v>3</v>
      </c>
      <c r="AG1225">
        <v>0.31</v>
      </c>
      <c r="AH1225">
        <v>2</v>
      </c>
      <c r="AI1225">
        <v>34979954</v>
      </c>
      <c r="AJ1225">
        <v>1245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>
      <c r="A1226">
        <f>ROW(Source!A1404)</f>
        <v>1404</v>
      </c>
      <c r="B1226">
        <v>34979955</v>
      </c>
      <c r="C1226">
        <v>34979768</v>
      </c>
      <c r="D1226">
        <v>29110233</v>
      </c>
      <c r="E1226">
        <v>1</v>
      </c>
      <c r="F1226">
        <v>1</v>
      </c>
      <c r="G1226">
        <v>1</v>
      </c>
      <c r="H1226">
        <v>3</v>
      </c>
      <c r="I1226" t="s">
        <v>757</v>
      </c>
      <c r="J1226" t="s">
        <v>799</v>
      </c>
      <c r="K1226" t="s">
        <v>759</v>
      </c>
      <c r="L1226">
        <v>1348</v>
      </c>
      <c r="N1226">
        <v>1009</v>
      </c>
      <c r="O1226" t="s">
        <v>28</v>
      </c>
      <c r="P1226" t="s">
        <v>28</v>
      </c>
      <c r="Q1226">
        <v>1000</v>
      </c>
      <c r="X1226">
        <v>0.03</v>
      </c>
      <c r="Y1226">
        <v>4615.9399999999996</v>
      </c>
      <c r="Z1226">
        <v>0</v>
      </c>
      <c r="AA1226">
        <v>0</v>
      </c>
      <c r="AB1226">
        <v>0</v>
      </c>
      <c r="AC1226">
        <v>0</v>
      </c>
      <c r="AD1226">
        <v>1</v>
      </c>
      <c r="AE1226">
        <v>0</v>
      </c>
      <c r="AF1226" t="s">
        <v>3</v>
      </c>
      <c r="AG1226">
        <v>0.03</v>
      </c>
      <c r="AH1226">
        <v>2</v>
      </c>
      <c r="AI1226">
        <v>34979955</v>
      </c>
      <c r="AJ1226">
        <v>1246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>
      <c r="A1227">
        <f>ROW(Source!A1404)</f>
        <v>1404</v>
      </c>
      <c r="B1227">
        <v>34979956</v>
      </c>
      <c r="C1227">
        <v>34979768</v>
      </c>
      <c r="D1227">
        <v>29109784</v>
      </c>
      <c r="E1227">
        <v>1</v>
      </c>
      <c r="F1227">
        <v>1</v>
      </c>
      <c r="G1227">
        <v>1</v>
      </c>
      <c r="H1227">
        <v>3</v>
      </c>
      <c r="I1227" t="s">
        <v>760</v>
      </c>
      <c r="J1227" t="s">
        <v>800</v>
      </c>
      <c r="K1227" t="s">
        <v>762</v>
      </c>
      <c r="L1227">
        <v>1348</v>
      </c>
      <c r="N1227">
        <v>1009</v>
      </c>
      <c r="O1227" t="s">
        <v>28</v>
      </c>
      <c r="P1227" t="s">
        <v>28</v>
      </c>
      <c r="Q1227">
        <v>1000</v>
      </c>
      <c r="X1227">
        <v>5.0999999999999997E-2</v>
      </c>
      <c r="Y1227">
        <v>11927.49</v>
      </c>
      <c r="Z1227">
        <v>0</v>
      </c>
      <c r="AA1227">
        <v>0</v>
      </c>
      <c r="AB1227">
        <v>0</v>
      </c>
      <c r="AC1227">
        <v>0</v>
      </c>
      <c r="AD1227">
        <v>1</v>
      </c>
      <c r="AE1227">
        <v>0</v>
      </c>
      <c r="AF1227" t="s">
        <v>3</v>
      </c>
      <c r="AG1227">
        <v>5.0999999999999997E-2</v>
      </c>
      <c r="AH1227">
        <v>2</v>
      </c>
      <c r="AI1227">
        <v>34979956</v>
      </c>
      <c r="AJ1227">
        <v>1247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>
      <c r="A1228">
        <f>ROW(Source!A1404)</f>
        <v>1404</v>
      </c>
      <c r="B1228">
        <v>34979957</v>
      </c>
      <c r="C1228">
        <v>34979768</v>
      </c>
      <c r="D1228">
        <v>29109298</v>
      </c>
      <c r="E1228">
        <v>1</v>
      </c>
      <c r="F1228">
        <v>1</v>
      </c>
      <c r="G1228">
        <v>1</v>
      </c>
      <c r="H1228">
        <v>3</v>
      </c>
      <c r="I1228" t="s">
        <v>500</v>
      </c>
      <c r="J1228" t="s">
        <v>502</v>
      </c>
      <c r="K1228" t="s">
        <v>501</v>
      </c>
      <c r="L1228">
        <v>1346</v>
      </c>
      <c r="N1228">
        <v>1009</v>
      </c>
      <c r="O1228" t="s">
        <v>191</v>
      </c>
      <c r="P1228" t="s">
        <v>191</v>
      </c>
      <c r="Q1228">
        <v>1</v>
      </c>
      <c r="X1228">
        <v>20</v>
      </c>
      <c r="Y1228">
        <v>15.26</v>
      </c>
      <c r="Z1228">
        <v>0</v>
      </c>
      <c r="AA1228">
        <v>0</v>
      </c>
      <c r="AB1228">
        <v>0</v>
      </c>
      <c r="AC1228">
        <v>0</v>
      </c>
      <c r="AD1228">
        <v>1</v>
      </c>
      <c r="AE1228">
        <v>0</v>
      </c>
      <c r="AF1228" t="s">
        <v>3</v>
      </c>
      <c r="AG1228">
        <v>20</v>
      </c>
      <c r="AH1228">
        <v>2</v>
      </c>
      <c r="AI1228">
        <v>34979957</v>
      </c>
      <c r="AJ1228">
        <v>1248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>
      <c r="A1229">
        <f>ROW(Source!A1406)</f>
        <v>1406</v>
      </c>
      <c r="B1229">
        <v>34979958</v>
      </c>
      <c r="C1229">
        <v>33639952</v>
      </c>
      <c r="D1229">
        <v>18407546</v>
      </c>
      <c r="E1229">
        <v>1</v>
      </c>
      <c r="F1229">
        <v>1</v>
      </c>
      <c r="G1229">
        <v>1</v>
      </c>
      <c r="H1229">
        <v>1</v>
      </c>
      <c r="I1229" t="s">
        <v>764</v>
      </c>
      <c r="J1229" t="s">
        <v>3</v>
      </c>
      <c r="K1229" t="s">
        <v>765</v>
      </c>
      <c r="L1229">
        <v>1369</v>
      </c>
      <c r="N1229">
        <v>1013</v>
      </c>
      <c r="O1229" t="s">
        <v>579</v>
      </c>
      <c r="P1229" t="s">
        <v>579</v>
      </c>
      <c r="Q1229">
        <v>1</v>
      </c>
      <c r="X1229">
        <v>102.46</v>
      </c>
      <c r="Y1229">
        <v>0</v>
      </c>
      <c r="Z1229">
        <v>0</v>
      </c>
      <c r="AA1229">
        <v>0</v>
      </c>
      <c r="AB1229">
        <v>267.25</v>
      </c>
      <c r="AC1229">
        <v>0</v>
      </c>
      <c r="AD1229">
        <v>1</v>
      </c>
      <c r="AE1229">
        <v>1</v>
      </c>
      <c r="AF1229" t="s">
        <v>3</v>
      </c>
      <c r="AG1229">
        <v>102.46</v>
      </c>
      <c r="AH1229">
        <v>2</v>
      </c>
      <c r="AI1229">
        <v>34979958</v>
      </c>
      <c r="AJ1229">
        <v>1249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>
      <c r="A1230">
        <f>ROW(Source!A1406)</f>
        <v>1406</v>
      </c>
      <c r="B1230">
        <v>34979959</v>
      </c>
      <c r="C1230">
        <v>33639952</v>
      </c>
      <c r="D1230">
        <v>121548</v>
      </c>
      <c r="E1230">
        <v>1</v>
      </c>
      <c r="F1230">
        <v>1</v>
      </c>
      <c r="G1230">
        <v>1</v>
      </c>
      <c r="H1230">
        <v>1</v>
      </c>
      <c r="I1230" t="s">
        <v>30</v>
      </c>
      <c r="J1230" t="s">
        <v>3</v>
      </c>
      <c r="K1230" t="s">
        <v>580</v>
      </c>
      <c r="L1230">
        <v>608254</v>
      </c>
      <c r="N1230">
        <v>1013</v>
      </c>
      <c r="O1230" t="s">
        <v>581</v>
      </c>
      <c r="P1230" t="s">
        <v>581</v>
      </c>
      <c r="Q1230">
        <v>1</v>
      </c>
      <c r="X1230">
        <v>0.76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1</v>
      </c>
      <c r="AE1230">
        <v>2</v>
      </c>
      <c r="AF1230" t="s">
        <v>3</v>
      </c>
      <c r="AG1230">
        <v>0.76</v>
      </c>
      <c r="AH1230">
        <v>2</v>
      </c>
      <c r="AI1230">
        <v>34979959</v>
      </c>
      <c r="AJ1230">
        <v>1250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>
      <c r="A1231">
        <f>ROW(Source!A1406)</f>
        <v>1406</v>
      </c>
      <c r="B1231">
        <v>34979960</v>
      </c>
      <c r="C1231">
        <v>33639952</v>
      </c>
      <c r="D1231">
        <v>29172556</v>
      </c>
      <c r="E1231">
        <v>1</v>
      </c>
      <c r="F1231">
        <v>1</v>
      </c>
      <c r="G1231">
        <v>1</v>
      </c>
      <c r="H1231">
        <v>2</v>
      </c>
      <c r="I1231" t="s">
        <v>582</v>
      </c>
      <c r="J1231" t="s">
        <v>583</v>
      </c>
      <c r="K1231" t="s">
        <v>584</v>
      </c>
      <c r="L1231">
        <v>1368</v>
      </c>
      <c r="N1231">
        <v>1011</v>
      </c>
      <c r="O1231" t="s">
        <v>585</v>
      </c>
      <c r="P1231" t="s">
        <v>585</v>
      </c>
      <c r="Q1231">
        <v>1</v>
      </c>
      <c r="X1231">
        <v>0.76</v>
      </c>
      <c r="Y1231">
        <v>0</v>
      </c>
      <c r="Z1231">
        <v>31.26</v>
      </c>
      <c r="AA1231">
        <v>13.5</v>
      </c>
      <c r="AB1231">
        <v>0</v>
      </c>
      <c r="AC1231">
        <v>0</v>
      </c>
      <c r="AD1231">
        <v>1</v>
      </c>
      <c r="AE1231">
        <v>0</v>
      </c>
      <c r="AF1231" t="s">
        <v>3</v>
      </c>
      <c r="AG1231">
        <v>0.76</v>
      </c>
      <c r="AH1231">
        <v>2</v>
      </c>
      <c r="AI1231">
        <v>34979960</v>
      </c>
      <c r="AJ1231">
        <v>1251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>
      <c r="A1232">
        <f>ROW(Source!A1406)</f>
        <v>1406</v>
      </c>
      <c r="B1232">
        <v>34979961</v>
      </c>
      <c r="C1232">
        <v>33639952</v>
      </c>
      <c r="D1232">
        <v>29174500</v>
      </c>
      <c r="E1232">
        <v>1</v>
      </c>
      <c r="F1232">
        <v>1</v>
      </c>
      <c r="G1232">
        <v>1</v>
      </c>
      <c r="H1232">
        <v>2</v>
      </c>
      <c r="I1232" t="s">
        <v>766</v>
      </c>
      <c r="J1232" t="s">
        <v>767</v>
      </c>
      <c r="K1232" t="s">
        <v>768</v>
      </c>
      <c r="L1232">
        <v>1368</v>
      </c>
      <c r="N1232">
        <v>1011</v>
      </c>
      <c r="O1232" t="s">
        <v>585</v>
      </c>
      <c r="P1232" t="s">
        <v>585</v>
      </c>
      <c r="Q1232">
        <v>1</v>
      </c>
      <c r="X1232">
        <v>5.35</v>
      </c>
      <c r="Y1232">
        <v>0</v>
      </c>
      <c r="Z1232">
        <v>1.95</v>
      </c>
      <c r="AA1232">
        <v>0</v>
      </c>
      <c r="AB1232">
        <v>0</v>
      </c>
      <c r="AC1232">
        <v>0</v>
      </c>
      <c r="AD1232">
        <v>1</v>
      </c>
      <c r="AE1232">
        <v>0</v>
      </c>
      <c r="AF1232" t="s">
        <v>3</v>
      </c>
      <c r="AG1232">
        <v>5.35</v>
      </c>
      <c r="AH1232">
        <v>2</v>
      </c>
      <c r="AI1232">
        <v>34979961</v>
      </c>
      <c r="AJ1232">
        <v>1252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>
      <c r="A1233">
        <f>ROW(Source!A1406)</f>
        <v>1406</v>
      </c>
      <c r="B1233">
        <v>34979962</v>
      </c>
      <c r="C1233">
        <v>33639952</v>
      </c>
      <c r="D1233">
        <v>29174913</v>
      </c>
      <c r="E1233">
        <v>1</v>
      </c>
      <c r="F1233">
        <v>1</v>
      </c>
      <c r="G1233">
        <v>1</v>
      </c>
      <c r="H1233">
        <v>2</v>
      </c>
      <c r="I1233" t="s">
        <v>606</v>
      </c>
      <c r="J1233" t="s">
        <v>607</v>
      </c>
      <c r="K1233" t="s">
        <v>608</v>
      </c>
      <c r="L1233">
        <v>1368</v>
      </c>
      <c r="N1233">
        <v>1011</v>
      </c>
      <c r="O1233" t="s">
        <v>585</v>
      </c>
      <c r="P1233" t="s">
        <v>585</v>
      </c>
      <c r="Q1233">
        <v>1</v>
      </c>
      <c r="X1233">
        <v>4.58</v>
      </c>
      <c r="Y1233">
        <v>0</v>
      </c>
      <c r="Z1233">
        <v>87.17</v>
      </c>
      <c r="AA1233">
        <v>11.6</v>
      </c>
      <c r="AB1233">
        <v>0</v>
      </c>
      <c r="AC1233">
        <v>0</v>
      </c>
      <c r="AD1233">
        <v>1</v>
      </c>
      <c r="AE1233">
        <v>0</v>
      </c>
      <c r="AF1233" t="s">
        <v>3</v>
      </c>
      <c r="AG1233">
        <v>4.58</v>
      </c>
      <c r="AH1233">
        <v>2</v>
      </c>
      <c r="AI1233">
        <v>34979962</v>
      </c>
      <c r="AJ1233">
        <v>1253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>
      <c r="A1234">
        <f>ROW(Source!A1406)</f>
        <v>1406</v>
      </c>
      <c r="B1234">
        <v>34979963</v>
      </c>
      <c r="C1234">
        <v>33639952</v>
      </c>
      <c r="D1234">
        <v>29109671</v>
      </c>
      <c r="E1234">
        <v>1</v>
      </c>
      <c r="F1234">
        <v>1</v>
      </c>
      <c r="G1234">
        <v>1</v>
      </c>
      <c r="H1234">
        <v>3</v>
      </c>
      <c r="I1234" t="s">
        <v>436</v>
      </c>
      <c r="J1234" t="s">
        <v>438</v>
      </c>
      <c r="K1234" t="s">
        <v>437</v>
      </c>
      <c r="L1234">
        <v>1327</v>
      </c>
      <c r="N1234">
        <v>1005</v>
      </c>
      <c r="O1234" t="s">
        <v>184</v>
      </c>
      <c r="P1234" t="s">
        <v>184</v>
      </c>
      <c r="Q1234">
        <v>1</v>
      </c>
      <c r="X1234">
        <v>103</v>
      </c>
      <c r="Y1234">
        <v>51.95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0</v>
      </c>
      <c r="AF1234" t="s">
        <v>3</v>
      </c>
      <c r="AG1234">
        <v>103</v>
      </c>
      <c r="AH1234">
        <v>2</v>
      </c>
      <c r="AI1234">
        <v>34979963</v>
      </c>
      <c r="AJ1234">
        <v>1254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>
      <c r="A1235">
        <f>ROW(Source!A1443)</f>
        <v>1443</v>
      </c>
      <c r="B1235">
        <v>33621187</v>
      </c>
      <c r="C1235">
        <v>33621179</v>
      </c>
      <c r="D1235">
        <v>18408291</v>
      </c>
      <c r="E1235">
        <v>1</v>
      </c>
      <c r="F1235">
        <v>1</v>
      </c>
      <c r="G1235">
        <v>1</v>
      </c>
      <c r="H1235">
        <v>1</v>
      </c>
      <c r="I1235" t="s">
        <v>641</v>
      </c>
      <c r="J1235" t="s">
        <v>3</v>
      </c>
      <c r="K1235" t="s">
        <v>642</v>
      </c>
      <c r="L1235">
        <v>1369</v>
      </c>
      <c r="N1235">
        <v>1013</v>
      </c>
      <c r="O1235" t="s">
        <v>579</v>
      </c>
      <c r="P1235" t="s">
        <v>579</v>
      </c>
      <c r="Q1235">
        <v>1</v>
      </c>
      <c r="X1235">
        <v>37.44</v>
      </c>
      <c r="Y1235">
        <v>0</v>
      </c>
      <c r="Z1235">
        <v>0</v>
      </c>
      <c r="AA1235">
        <v>0</v>
      </c>
      <c r="AB1235">
        <v>232.28</v>
      </c>
      <c r="AC1235">
        <v>0</v>
      </c>
      <c r="AD1235">
        <v>1</v>
      </c>
      <c r="AE1235">
        <v>1</v>
      </c>
      <c r="AF1235" t="s">
        <v>3</v>
      </c>
      <c r="AG1235">
        <v>37.44</v>
      </c>
      <c r="AH1235">
        <v>2</v>
      </c>
      <c r="AI1235">
        <v>33621180</v>
      </c>
      <c r="AJ1235">
        <v>1255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>
      <c r="A1236">
        <f>ROW(Source!A1443)</f>
        <v>1443</v>
      </c>
      <c r="B1236">
        <v>33621188</v>
      </c>
      <c r="C1236">
        <v>33621179</v>
      </c>
      <c r="D1236">
        <v>121548</v>
      </c>
      <c r="E1236">
        <v>1</v>
      </c>
      <c r="F1236">
        <v>1</v>
      </c>
      <c r="G1236">
        <v>1</v>
      </c>
      <c r="H1236">
        <v>1</v>
      </c>
      <c r="I1236" t="s">
        <v>30</v>
      </c>
      <c r="J1236" t="s">
        <v>3</v>
      </c>
      <c r="K1236" t="s">
        <v>580</v>
      </c>
      <c r="L1236">
        <v>608254</v>
      </c>
      <c r="N1236">
        <v>1013</v>
      </c>
      <c r="O1236" t="s">
        <v>581</v>
      </c>
      <c r="P1236" t="s">
        <v>581</v>
      </c>
      <c r="Q1236">
        <v>1</v>
      </c>
      <c r="X1236">
        <v>6.7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1</v>
      </c>
      <c r="AE1236">
        <v>2</v>
      </c>
      <c r="AF1236" t="s">
        <v>3</v>
      </c>
      <c r="AG1236">
        <v>6.7</v>
      </c>
      <c r="AH1236">
        <v>2</v>
      </c>
      <c r="AI1236">
        <v>33621181</v>
      </c>
      <c r="AJ1236">
        <v>1256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>
      <c r="A1237">
        <f>ROW(Source!A1443)</f>
        <v>1443</v>
      </c>
      <c r="B1237">
        <v>33621189</v>
      </c>
      <c r="C1237">
        <v>33621179</v>
      </c>
      <c r="D1237">
        <v>29172710</v>
      </c>
      <c r="E1237">
        <v>1</v>
      </c>
      <c r="F1237">
        <v>1</v>
      </c>
      <c r="G1237">
        <v>1</v>
      </c>
      <c r="H1237">
        <v>2</v>
      </c>
      <c r="I1237" t="s">
        <v>600</v>
      </c>
      <c r="J1237" t="s">
        <v>601</v>
      </c>
      <c r="K1237" t="s">
        <v>602</v>
      </c>
      <c r="L1237">
        <v>1368</v>
      </c>
      <c r="N1237">
        <v>1011</v>
      </c>
      <c r="O1237" t="s">
        <v>585</v>
      </c>
      <c r="P1237" t="s">
        <v>585</v>
      </c>
      <c r="Q1237">
        <v>1</v>
      </c>
      <c r="X1237">
        <v>6.7</v>
      </c>
      <c r="Y1237">
        <v>0</v>
      </c>
      <c r="Z1237">
        <v>46.56</v>
      </c>
      <c r="AA1237">
        <v>10.06</v>
      </c>
      <c r="AB1237">
        <v>0</v>
      </c>
      <c r="AC1237">
        <v>0</v>
      </c>
      <c r="AD1237">
        <v>1</v>
      </c>
      <c r="AE1237">
        <v>0</v>
      </c>
      <c r="AF1237" t="s">
        <v>3</v>
      </c>
      <c r="AG1237">
        <v>6.7</v>
      </c>
      <c r="AH1237">
        <v>2</v>
      </c>
      <c r="AI1237">
        <v>33621182</v>
      </c>
      <c r="AJ1237">
        <v>1257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>
      <c r="A1238">
        <f>ROW(Source!A1443)</f>
        <v>1443</v>
      </c>
      <c r="B1238">
        <v>33621190</v>
      </c>
      <c r="C1238">
        <v>33621179</v>
      </c>
      <c r="D1238">
        <v>29173472</v>
      </c>
      <c r="E1238">
        <v>1</v>
      </c>
      <c r="F1238">
        <v>1</v>
      </c>
      <c r="G1238">
        <v>1</v>
      </c>
      <c r="H1238">
        <v>2</v>
      </c>
      <c r="I1238" t="s">
        <v>643</v>
      </c>
      <c r="J1238" t="s">
        <v>644</v>
      </c>
      <c r="K1238" t="s">
        <v>645</v>
      </c>
      <c r="L1238">
        <v>1368</v>
      </c>
      <c r="N1238">
        <v>1011</v>
      </c>
      <c r="O1238" t="s">
        <v>585</v>
      </c>
      <c r="P1238" t="s">
        <v>585</v>
      </c>
      <c r="Q1238">
        <v>1</v>
      </c>
      <c r="X1238">
        <v>13</v>
      </c>
      <c r="Y1238">
        <v>0</v>
      </c>
      <c r="Z1238">
        <v>3</v>
      </c>
      <c r="AA1238">
        <v>0</v>
      </c>
      <c r="AB1238">
        <v>0</v>
      </c>
      <c r="AC1238">
        <v>0</v>
      </c>
      <c r="AD1238">
        <v>1</v>
      </c>
      <c r="AE1238">
        <v>0</v>
      </c>
      <c r="AF1238" t="s">
        <v>3</v>
      </c>
      <c r="AG1238">
        <v>13</v>
      </c>
      <c r="AH1238">
        <v>2</v>
      </c>
      <c r="AI1238">
        <v>33621183</v>
      </c>
      <c r="AJ1238">
        <v>1258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>
      <c r="A1239">
        <f>ROW(Source!A1443)</f>
        <v>1443</v>
      </c>
      <c r="B1239">
        <v>33621191</v>
      </c>
      <c r="C1239">
        <v>33621179</v>
      </c>
      <c r="D1239">
        <v>29174913</v>
      </c>
      <c r="E1239">
        <v>1</v>
      </c>
      <c r="F1239">
        <v>1</v>
      </c>
      <c r="G1239">
        <v>1</v>
      </c>
      <c r="H1239">
        <v>2</v>
      </c>
      <c r="I1239" t="s">
        <v>606</v>
      </c>
      <c r="J1239" t="s">
        <v>607</v>
      </c>
      <c r="K1239" t="s">
        <v>608</v>
      </c>
      <c r="L1239">
        <v>1368</v>
      </c>
      <c r="N1239">
        <v>1011</v>
      </c>
      <c r="O1239" t="s">
        <v>585</v>
      </c>
      <c r="P1239" t="s">
        <v>585</v>
      </c>
      <c r="Q1239">
        <v>1</v>
      </c>
      <c r="X1239">
        <v>0.35</v>
      </c>
      <c r="Y1239">
        <v>0</v>
      </c>
      <c r="Z1239">
        <v>87.17</v>
      </c>
      <c r="AA1239">
        <v>11.6</v>
      </c>
      <c r="AB1239">
        <v>0</v>
      </c>
      <c r="AC1239">
        <v>0</v>
      </c>
      <c r="AD1239">
        <v>1</v>
      </c>
      <c r="AE1239">
        <v>0</v>
      </c>
      <c r="AF1239" t="s">
        <v>3</v>
      </c>
      <c r="AG1239">
        <v>0.35</v>
      </c>
      <c r="AH1239">
        <v>2</v>
      </c>
      <c r="AI1239">
        <v>33621184</v>
      </c>
      <c r="AJ1239">
        <v>1259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>
      <c r="A1240">
        <f>ROW(Source!A1443)</f>
        <v>1443</v>
      </c>
      <c r="B1240">
        <v>33621192</v>
      </c>
      <c r="C1240">
        <v>33621179</v>
      </c>
      <c r="D1240">
        <v>29114687</v>
      </c>
      <c r="E1240">
        <v>1</v>
      </c>
      <c r="F1240">
        <v>1</v>
      </c>
      <c r="G1240">
        <v>1</v>
      </c>
      <c r="H1240">
        <v>3</v>
      </c>
      <c r="I1240" t="s">
        <v>646</v>
      </c>
      <c r="J1240" t="s">
        <v>647</v>
      </c>
      <c r="K1240" t="s">
        <v>648</v>
      </c>
      <c r="L1240">
        <v>1348</v>
      </c>
      <c r="N1240">
        <v>1009</v>
      </c>
      <c r="O1240" t="s">
        <v>28</v>
      </c>
      <c r="P1240" t="s">
        <v>28</v>
      </c>
      <c r="Q1240">
        <v>1000</v>
      </c>
      <c r="X1240">
        <v>1.8E-3</v>
      </c>
      <c r="Y1240">
        <v>16974</v>
      </c>
      <c r="Z1240">
        <v>0</v>
      </c>
      <c r="AA1240">
        <v>0</v>
      </c>
      <c r="AB1240">
        <v>0</v>
      </c>
      <c r="AC1240">
        <v>0</v>
      </c>
      <c r="AD1240">
        <v>1</v>
      </c>
      <c r="AE1240">
        <v>0</v>
      </c>
      <c r="AF1240" t="s">
        <v>3</v>
      </c>
      <c r="AG1240">
        <v>1.8E-3</v>
      </c>
      <c r="AH1240">
        <v>2</v>
      </c>
      <c r="AI1240">
        <v>33621185</v>
      </c>
      <c r="AJ1240">
        <v>1260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>
      <c r="A1241">
        <f>ROW(Source!A1443)</f>
        <v>1443</v>
      </c>
      <c r="B1241">
        <v>33621193</v>
      </c>
      <c r="C1241">
        <v>33621179</v>
      </c>
      <c r="D1241">
        <v>29115292</v>
      </c>
      <c r="E1241">
        <v>1</v>
      </c>
      <c r="F1241">
        <v>1</v>
      </c>
      <c r="G1241">
        <v>1</v>
      </c>
      <c r="H1241">
        <v>3</v>
      </c>
      <c r="I1241" t="s">
        <v>649</v>
      </c>
      <c r="J1241" t="s">
        <v>650</v>
      </c>
      <c r="K1241" t="s">
        <v>651</v>
      </c>
      <c r="L1241">
        <v>1339</v>
      </c>
      <c r="N1241">
        <v>1007</v>
      </c>
      <c r="O1241" t="s">
        <v>591</v>
      </c>
      <c r="P1241" t="s">
        <v>591</v>
      </c>
      <c r="Q1241">
        <v>1</v>
      </c>
      <c r="X1241">
        <v>1.24</v>
      </c>
      <c r="Y1241">
        <v>4478.33</v>
      </c>
      <c r="Z1241">
        <v>0</v>
      </c>
      <c r="AA1241">
        <v>0</v>
      </c>
      <c r="AB1241">
        <v>0</v>
      </c>
      <c r="AC1241">
        <v>0</v>
      </c>
      <c r="AD1241">
        <v>1</v>
      </c>
      <c r="AE1241">
        <v>0</v>
      </c>
      <c r="AF1241" t="s">
        <v>3</v>
      </c>
      <c r="AG1241">
        <v>1.24</v>
      </c>
      <c r="AH1241">
        <v>2</v>
      </c>
      <c r="AI1241">
        <v>33621186</v>
      </c>
      <c r="AJ1241">
        <v>1261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>
      <c r="A1242">
        <f>ROW(Source!A1444)</f>
        <v>1444</v>
      </c>
      <c r="B1242">
        <v>33621200</v>
      </c>
      <c r="C1242">
        <v>33621194</v>
      </c>
      <c r="D1242">
        <v>18410542</v>
      </c>
      <c r="E1242">
        <v>1</v>
      </c>
      <c r="F1242">
        <v>1</v>
      </c>
      <c r="G1242">
        <v>1</v>
      </c>
      <c r="H1242">
        <v>1</v>
      </c>
      <c r="I1242" t="s">
        <v>801</v>
      </c>
      <c r="J1242" t="s">
        <v>3</v>
      </c>
      <c r="K1242" t="s">
        <v>802</v>
      </c>
      <c r="L1242">
        <v>1369</v>
      </c>
      <c r="N1242">
        <v>1013</v>
      </c>
      <c r="O1242" t="s">
        <v>579</v>
      </c>
      <c r="P1242" t="s">
        <v>579</v>
      </c>
      <c r="Q1242">
        <v>1</v>
      </c>
      <c r="X1242">
        <v>42.4</v>
      </c>
      <c r="Y1242">
        <v>0</v>
      </c>
      <c r="Z1242">
        <v>0</v>
      </c>
      <c r="AA1242">
        <v>0</v>
      </c>
      <c r="AB1242">
        <v>236.26</v>
      </c>
      <c r="AC1242">
        <v>0</v>
      </c>
      <c r="AD1242">
        <v>1</v>
      </c>
      <c r="AE1242">
        <v>1</v>
      </c>
      <c r="AF1242" t="s">
        <v>3</v>
      </c>
      <c r="AG1242">
        <v>42.4</v>
      </c>
      <c r="AH1242">
        <v>2</v>
      </c>
      <c r="AI1242">
        <v>33621195</v>
      </c>
      <c r="AJ1242">
        <v>1262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>
      <c r="A1243">
        <f>ROW(Source!A1444)</f>
        <v>1444</v>
      </c>
      <c r="B1243">
        <v>33621201</v>
      </c>
      <c r="C1243">
        <v>33621194</v>
      </c>
      <c r="D1243">
        <v>121548</v>
      </c>
      <c r="E1243">
        <v>1</v>
      </c>
      <c r="F1243">
        <v>1</v>
      </c>
      <c r="G1243">
        <v>1</v>
      </c>
      <c r="H1243">
        <v>1</v>
      </c>
      <c r="I1243" t="s">
        <v>30</v>
      </c>
      <c r="J1243" t="s">
        <v>3</v>
      </c>
      <c r="K1243" t="s">
        <v>580</v>
      </c>
      <c r="L1243">
        <v>608254</v>
      </c>
      <c r="N1243">
        <v>1013</v>
      </c>
      <c r="O1243" t="s">
        <v>581</v>
      </c>
      <c r="P1243" t="s">
        <v>581</v>
      </c>
      <c r="Q1243">
        <v>1</v>
      </c>
      <c r="X1243">
        <v>0.35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2</v>
      </c>
      <c r="AF1243" t="s">
        <v>3</v>
      </c>
      <c r="AG1243">
        <v>0.35</v>
      </c>
      <c r="AH1243">
        <v>2</v>
      </c>
      <c r="AI1243">
        <v>33621196</v>
      </c>
      <c r="AJ1243">
        <v>1263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>
      <c r="A1244">
        <f>ROW(Source!A1444)</f>
        <v>1444</v>
      </c>
      <c r="B1244">
        <v>33621202</v>
      </c>
      <c r="C1244">
        <v>33621194</v>
      </c>
      <c r="D1244">
        <v>29172556</v>
      </c>
      <c r="E1244">
        <v>1</v>
      </c>
      <c r="F1244">
        <v>1</v>
      </c>
      <c r="G1244">
        <v>1</v>
      </c>
      <c r="H1244">
        <v>2</v>
      </c>
      <c r="I1244" t="s">
        <v>582</v>
      </c>
      <c r="J1244" t="s">
        <v>583</v>
      </c>
      <c r="K1244" t="s">
        <v>584</v>
      </c>
      <c r="L1244">
        <v>1368</v>
      </c>
      <c r="N1244">
        <v>1011</v>
      </c>
      <c r="O1244" t="s">
        <v>585</v>
      </c>
      <c r="P1244" t="s">
        <v>585</v>
      </c>
      <c r="Q1244">
        <v>1</v>
      </c>
      <c r="X1244">
        <v>0.35</v>
      </c>
      <c r="Y1244">
        <v>0</v>
      </c>
      <c r="Z1244">
        <v>31.26</v>
      </c>
      <c r="AA1244">
        <v>13.5</v>
      </c>
      <c r="AB1244">
        <v>0</v>
      </c>
      <c r="AC1244">
        <v>0</v>
      </c>
      <c r="AD1244">
        <v>1</v>
      </c>
      <c r="AE1244">
        <v>0</v>
      </c>
      <c r="AF1244" t="s">
        <v>3</v>
      </c>
      <c r="AG1244">
        <v>0.35</v>
      </c>
      <c r="AH1244">
        <v>3</v>
      </c>
      <c r="AI1244">
        <v>-1</v>
      </c>
      <c r="AJ1244" t="s">
        <v>3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>
      <c r="A1245">
        <f>ROW(Source!A1444)</f>
        <v>1444</v>
      </c>
      <c r="B1245">
        <v>33621203</v>
      </c>
      <c r="C1245">
        <v>33621194</v>
      </c>
      <c r="D1245">
        <v>29174913</v>
      </c>
      <c r="E1245">
        <v>1</v>
      </c>
      <c r="F1245">
        <v>1</v>
      </c>
      <c r="G1245">
        <v>1</v>
      </c>
      <c r="H1245">
        <v>2</v>
      </c>
      <c r="I1245" t="s">
        <v>606</v>
      </c>
      <c r="J1245" t="s">
        <v>607</v>
      </c>
      <c r="K1245" t="s">
        <v>608</v>
      </c>
      <c r="L1245">
        <v>1368</v>
      </c>
      <c r="N1245">
        <v>1011</v>
      </c>
      <c r="O1245" t="s">
        <v>585</v>
      </c>
      <c r="P1245" t="s">
        <v>585</v>
      </c>
      <c r="Q1245">
        <v>1</v>
      </c>
      <c r="X1245">
        <v>0.5</v>
      </c>
      <c r="Y1245">
        <v>0</v>
      </c>
      <c r="Z1245">
        <v>87.17</v>
      </c>
      <c r="AA1245">
        <v>11.6</v>
      </c>
      <c r="AB1245">
        <v>0</v>
      </c>
      <c r="AC1245">
        <v>0</v>
      </c>
      <c r="AD1245">
        <v>1</v>
      </c>
      <c r="AE1245">
        <v>0</v>
      </c>
      <c r="AF1245" t="s">
        <v>3</v>
      </c>
      <c r="AG1245">
        <v>0.5</v>
      </c>
      <c r="AH1245">
        <v>3</v>
      </c>
      <c r="AI1245">
        <v>-1</v>
      </c>
      <c r="AJ1245" t="s">
        <v>3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>
      <c r="A1246">
        <f>ROW(Source!A1444)</f>
        <v>1444</v>
      </c>
      <c r="B1246">
        <v>33621204</v>
      </c>
      <c r="C1246">
        <v>33621194</v>
      </c>
      <c r="D1246">
        <v>29110859</v>
      </c>
      <c r="E1246">
        <v>1</v>
      </c>
      <c r="F1246">
        <v>1</v>
      </c>
      <c r="G1246">
        <v>1</v>
      </c>
      <c r="H1246">
        <v>3</v>
      </c>
      <c r="I1246" t="s">
        <v>803</v>
      </c>
      <c r="J1246" t="s">
        <v>804</v>
      </c>
      <c r="K1246" t="s">
        <v>805</v>
      </c>
      <c r="L1246">
        <v>1327</v>
      </c>
      <c r="N1246">
        <v>1005</v>
      </c>
      <c r="O1246" t="s">
        <v>184</v>
      </c>
      <c r="P1246" t="s">
        <v>184</v>
      </c>
      <c r="Q1246">
        <v>1</v>
      </c>
      <c r="X1246">
        <v>102</v>
      </c>
      <c r="Y1246">
        <v>59.97</v>
      </c>
      <c r="Z1246">
        <v>0</v>
      </c>
      <c r="AA1246">
        <v>0</v>
      </c>
      <c r="AB1246">
        <v>0</v>
      </c>
      <c r="AC1246">
        <v>0</v>
      </c>
      <c r="AD1246">
        <v>1</v>
      </c>
      <c r="AE1246">
        <v>0</v>
      </c>
      <c r="AF1246" t="s">
        <v>3</v>
      </c>
      <c r="AG1246">
        <v>102</v>
      </c>
      <c r="AH1246">
        <v>2</v>
      </c>
      <c r="AI1246">
        <v>33621197</v>
      </c>
      <c r="AJ1246">
        <v>1264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>
      <c r="A1247">
        <f>ROW(Source!A1444)</f>
        <v>1444</v>
      </c>
      <c r="B1247">
        <v>33621205</v>
      </c>
      <c r="C1247">
        <v>33621194</v>
      </c>
      <c r="D1247">
        <v>29111241</v>
      </c>
      <c r="E1247">
        <v>1</v>
      </c>
      <c r="F1247">
        <v>1</v>
      </c>
      <c r="G1247">
        <v>1</v>
      </c>
      <c r="H1247">
        <v>3</v>
      </c>
      <c r="I1247" t="s">
        <v>667</v>
      </c>
      <c r="J1247" t="s">
        <v>668</v>
      </c>
      <c r="K1247" t="s">
        <v>669</v>
      </c>
      <c r="L1247">
        <v>1346</v>
      </c>
      <c r="N1247">
        <v>1009</v>
      </c>
      <c r="O1247" t="s">
        <v>191</v>
      </c>
      <c r="P1247" t="s">
        <v>191</v>
      </c>
      <c r="Q1247">
        <v>1</v>
      </c>
      <c r="X1247">
        <v>50</v>
      </c>
      <c r="Y1247">
        <v>8.35</v>
      </c>
      <c r="Z1247">
        <v>0</v>
      </c>
      <c r="AA1247">
        <v>0</v>
      </c>
      <c r="AB1247">
        <v>0</v>
      </c>
      <c r="AC1247">
        <v>0</v>
      </c>
      <c r="AD1247">
        <v>1</v>
      </c>
      <c r="AE1247">
        <v>0</v>
      </c>
      <c r="AF1247" t="s">
        <v>3</v>
      </c>
      <c r="AG1247">
        <v>50</v>
      </c>
      <c r="AH1247">
        <v>2</v>
      </c>
      <c r="AI1247">
        <v>33621198</v>
      </c>
      <c r="AJ1247">
        <v>1265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>
      <c r="A1248">
        <f>ROW(Source!A1444)</f>
        <v>1444</v>
      </c>
      <c r="B1248">
        <v>33621206</v>
      </c>
      <c r="C1248">
        <v>33621194</v>
      </c>
      <c r="D1248">
        <v>29107800</v>
      </c>
      <c r="E1248">
        <v>1</v>
      </c>
      <c r="F1248">
        <v>1</v>
      </c>
      <c r="G1248">
        <v>1</v>
      </c>
      <c r="H1248">
        <v>3</v>
      </c>
      <c r="I1248" t="s">
        <v>620</v>
      </c>
      <c r="J1248" t="s">
        <v>621</v>
      </c>
      <c r="K1248" t="s">
        <v>622</v>
      </c>
      <c r="L1248">
        <v>1346</v>
      </c>
      <c r="N1248">
        <v>1009</v>
      </c>
      <c r="O1248" t="s">
        <v>191</v>
      </c>
      <c r="P1248" t="s">
        <v>191</v>
      </c>
      <c r="Q1248">
        <v>1</v>
      </c>
      <c r="X1248">
        <v>0.5</v>
      </c>
      <c r="Y1248">
        <v>1.81</v>
      </c>
      <c r="Z1248">
        <v>0</v>
      </c>
      <c r="AA1248">
        <v>0</v>
      </c>
      <c r="AB1248">
        <v>0</v>
      </c>
      <c r="AC1248">
        <v>0</v>
      </c>
      <c r="AD1248">
        <v>1</v>
      </c>
      <c r="AE1248">
        <v>0</v>
      </c>
      <c r="AF1248" t="s">
        <v>3</v>
      </c>
      <c r="AG1248">
        <v>0.5</v>
      </c>
      <c r="AH1248">
        <v>2</v>
      </c>
      <c r="AI1248">
        <v>33621199</v>
      </c>
      <c r="AJ1248">
        <v>1266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>
      <c r="A1249">
        <f>ROW(Source!A1445)</f>
        <v>1445</v>
      </c>
      <c r="B1249">
        <v>33621211</v>
      </c>
      <c r="C1249">
        <v>33621207</v>
      </c>
      <c r="D1249">
        <v>18416200</v>
      </c>
      <c r="E1249">
        <v>1</v>
      </c>
      <c r="F1249">
        <v>1</v>
      </c>
      <c r="G1249">
        <v>1</v>
      </c>
      <c r="H1249">
        <v>1</v>
      </c>
      <c r="I1249" t="s">
        <v>665</v>
      </c>
      <c r="J1249" t="s">
        <v>3</v>
      </c>
      <c r="K1249" t="s">
        <v>666</v>
      </c>
      <c r="L1249">
        <v>1369</v>
      </c>
      <c r="N1249">
        <v>1013</v>
      </c>
      <c r="O1249" t="s">
        <v>579</v>
      </c>
      <c r="P1249" t="s">
        <v>579</v>
      </c>
      <c r="Q1249">
        <v>1</v>
      </c>
      <c r="X1249">
        <v>8.99</v>
      </c>
      <c r="Y1249">
        <v>0</v>
      </c>
      <c r="Z1249">
        <v>0</v>
      </c>
      <c r="AA1249">
        <v>0</v>
      </c>
      <c r="AB1249">
        <v>277.48</v>
      </c>
      <c r="AC1249">
        <v>0</v>
      </c>
      <c r="AD1249">
        <v>1</v>
      </c>
      <c r="AE1249">
        <v>1</v>
      </c>
      <c r="AF1249" t="s">
        <v>3</v>
      </c>
      <c r="AG1249">
        <v>8.99</v>
      </c>
      <c r="AH1249">
        <v>2</v>
      </c>
      <c r="AI1249">
        <v>33621208</v>
      </c>
      <c r="AJ1249">
        <v>1267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>
      <c r="A1250">
        <f>ROW(Source!A1445)</f>
        <v>1445</v>
      </c>
      <c r="B1250">
        <v>33621212</v>
      </c>
      <c r="C1250">
        <v>33621207</v>
      </c>
      <c r="D1250">
        <v>29174913</v>
      </c>
      <c r="E1250">
        <v>1</v>
      </c>
      <c r="F1250">
        <v>1</v>
      </c>
      <c r="G1250">
        <v>1</v>
      </c>
      <c r="H1250">
        <v>2</v>
      </c>
      <c r="I1250" t="s">
        <v>606</v>
      </c>
      <c r="J1250" t="s">
        <v>607</v>
      </c>
      <c r="K1250" t="s">
        <v>608</v>
      </c>
      <c r="L1250">
        <v>1368</v>
      </c>
      <c r="N1250">
        <v>1011</v>
      </c>
      <c r="O1250" t="s">
        <v>585</v>
      </c>
      <c r="P1250" t="s">
        <v>585</v>
      </c>
      <c r="Q1250">
        <v>1</v>
      </c>
      <c r="X1250">
        <v>0.03</v>
      </c>
      <c r="Y1250">
        <v>0</v>
      </c>
      <c r="Z1250">
        <v>87.17</v>
      </c>
      <c r="AA1250">
        <v>11.6</v>
      </c>
      <c r="AB1250">
        <v>0</v>
      </c>
      <c r="AC1250">
        <v>0</v>
      </c>
      <c r="AD1250">
        <v>1</v>
      </c>
      <c r="AE1250">
        <v>0</v>
      </c>
      <c r="AF1250" t="s">
        <v>3</v>
      </c>
      <c r="AG1250">
        <v>0.03</v>
      </c>
      <c r="AH1250">
        <v>3</v>
      </c>
      <c r="AI1250">
        <v>-1</v>
      </c>
      <c r="AJ1250" t="s">
        <v>3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>
      <c r="A1251">
        <f>ROW(Source!A1445)</f>
        <v>1445</v>
      </c>
      <c r="B1251">
        <v>33621213</v>
      </c>
      <c r="C1251">
        <v>33621207</v>
      </c>
      <c r="D1251">
        <v>29111241</v>
      </c>
      <c r="E1251">
        <v>1</v>
      </c>
      <c r="F1251">
        <v>1</v>
      </c>
      <c r="G1251">
        <v>1</v>
      </c>
      <c r="H1251">
        <v>3</v>
      </c>
      <c r="I1251" t="s">
        <v>667</v>
      </c>
      <c r="J1251" t="s">
        <v>668</v>
      </c>
      <c r="K1251" t="s">
        <v>669</v>
      </c>
      <c r="L1251">
        <v>1346</v>
      </c>
      <c r="N1251">
        <v>1009</v>
      </c>
      <c r="O1251" t="s">
        <v>191</v>
      </c>
      <c r="P1251" t="s">
        <v>191</v>
      </c>
      <c r="Q1251">
        <v>1</v>
      </c>
      <c r="X1251">
        <v>5.15</v>
      </c>
      <c r="Y1251">
        <v>8.35</v>
      </c>
      <c r="Z1251">
        <v>0</v>
      </c>
      <c r="AA1251">
        <v>0</v>
      </c>
      <c r="AB1251">
        <v>0</v>
      </c>
      <c r="AC1251">
        <v>0</v>
      </c>
      <c r="AD1251">
        <v>1</v>
      </c>
      <c r="AE1251">
        <v>0</v>
      </c>
      <c r="AF1251" t="s">
        <v>3</v>
      </c>
      <c r="AG1251">
        <v>5.15</v>
      </c>
      <c r="AH1251">
        <v>2</v>
      </c>
      <c r="AI1251">
        <v>33621209</v>
      </c>
      <c r="AJ1251">
        <v>1268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>
      <c r="A1252">
        <f>ROW(Source!A1445)</f>
        <v>1445</v>
      </c>
      <c r="B1252">
        <v>33621214</v>
      </c>
      <c r="C1252">
        <v>33621207</v>
      </c>
      <c r="D1252">
        <v>29110997</v>
      </c>
      <c r="E1252">
        <v>1</v>
      </c>
      <c r="F1252">
        <v>1</v>
      </c>
      <c r="G1252">
        <v>1</v>
      </c>
      <c r="H1252">
        <v>3</v>
      </c>
      <c r="I1252" t="s">
        <v>670</v>
      </c>
      <c r="J1252" t="s">
        <v>671</v>
      </c>
      <c r="K1252" t="s">
        <v>672</v>
      </c>
      <c r="L1252">
        <v>1301</v>
      </c>
      <c r="N1252">
        <v>1003</v>
      </c>
      <c r="O1252" t="s">
        <v>174</v>
      </c>
      <c r="P1252" t="s">
        <v>174</v>
      </c>
      <c r="Q1252">
        <v>1</v>
      </c>
      <c r="X1252">
        <v>101</v>
      </c>
      <c r="Y1252">
        <v>12.3</v>
      </c>
      <c r="Z1252">
        <v>0</v>
      </c>
      <c r="AA1252">
        <v>0</v>
      </c>
      <c r="AB1252">
        <v>0</v>
      </c>
      <c r="AC1252">
        <v>0</v>
      </c>
      <c r="AD1252">
        <v>1</v>
      </c>
      <c r="AE1252">
        <v>0</v>
      </c>
      <c r="AF1252" t="s">
        <v>3</v>
      </c>
      <c r="AG1252">
        <v>101</v>
      </c>
      <c r="AH1252">
        <v>2</v>
      </c>
      <c r="AI1252">
        <v>33621210</v>
      </c>
      <c r="AJ1252">
        <v>1269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>
      <c r="A1253">
        <f>ROW(Source!A1446)</f>
        <v>1446</v>
      </c>
      <c r="B1253">
        <v>33621222</v>
      </c>
      <c r="C1253">
        <v>33621215</v>
      </c>
      <c r="D1253">
        <v>18411117</v>
      </c>
      <c r="E1253">
        <v>1</v>
      </c>
      <c r="F1253">
        <v>1</v>
      </c>
      <c r="G1253">
        <v>1</v>
      </c>
      <c r="H1253">
        <v>1</v>
      </c>
      <c r="I1253" t="s">
        <v>806</v>
      </c>
      <c r="J1253" t="s">
        <v>3</v>
      </c>
      <c r="K1253" t="s">
        <v>807</v>
      </c>
      <c r="L1253">
        <v>1369</v>
      </c>
      <c r="N1253">
        <v>1013</v>
      </c>
      <c r="O1253" t="s">
        <v>579</v>
      </c>
      <c r="P1253" t="s">
        <v>579</v>
      </c>
      <c r="Q1253">
        <v>1</v>
      </c>
      <c r="X1253">
        <v>16.32</v>
      </c>
      <c r="Y1253">
        <v>0</v>
      </c>
      <c r="Z1253">
        <v>0</v>
      </c>
      <c r="AA1253">
        <v>0</v>
      </c>
      <c r="AB1253">
        <v>273.5</v>
      </c>
      <c r="AC1253">
        <v>0</v>
      </c>
      <c r="AD1253">
        <v>1</v>
      </c>
      <c r="AE1253">
        <v>1</v>
      </c>
      <c r="AF1253" t="s">
        <v>3</v>
      </c>
      <c r="AG1253">
        <v>16.32</v>
      </c>
      <c r="AH1253">
        <v>2</v>
      </c>
      <c r="AI1253">
        <v>33621216</v>
      </c>
      <c r="AJ1253">
        <v>1270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>
      <c r="A1254">
        <f>ROW(Source!A1446)</f>
        <v>1446</v>
      </c>
      <c r="B1254">
        <v>33621223</v>
      </c>
      <c r="C1254">
        <v>33621215</v>
      </c>
      <c r="D1254">
        <v>121548</v>
      </c>
      <c r="E1254">
        <v>1</v>
      </c>
      <c r="F1254">
        <v>1</v>
      </c>
      <c r="G1254">
        <v>1</v>
      </c>
      <c r="H1254">
        <v>1</v>
      </c>
      <c r="I1254" t="s">
        <v>30</v>
      </c>
      <c r="J1254" t="s">
        <v>3</v>
      </c>
      <c r="K1254" t="s">
        <v>580</v>
      </c>
      <c r="L1254">
        <v>608254</v>
      </c>
      <c r="N1254">
        <v>1013</v>
      </c>
      <c r="O1254" t="s">
        <v>581</v>
      </c>
      <c r="P1254" t="s">
        <v>581</v>
      </c>
      <c r="Q1254">
        <v>1</v>
      </c>
      <c r="X1254">
        <v>0.01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1</v>
      </c>
      <c r="AE1254">
        <v>2</v>
      </c>
      <c r="AF1254" t="s">
        <v>3</v>
      </c>
      <c r="AG1254">
        <v>0.01</v>
      </c>
      <c r="AH1254">
        <v>2</v>
      </c>
      <c r="AI1254">
        <v>33621217</v>
      </c>
      <c r="AJ1254">
        <v>1271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>
      <c r="A1255">
        <f>ROW(Source!A1446)</f>
        <v>1446</v>
      </c>
      <c r="B1255">
        <v>33621224</v>
      </c>
      <c r="C1255">
        <v>33621215</v>
      </c>
      <c r="D1255">
        <v>29172556</v>
      </c>
      <c r="E1255">
        <v>1</v>
      </c>
      <c r="F1255">
        <v>1</v>
      </c>
      <c r="G1255">
        <v>1</v>
      </c>
      <c r="H1255">
        <v>2</v>
      </c>
      <c r="I1255" t="s">
        <v>582</v>
      </c>
      <c r="J1255" t="s">
        <v>583</v>
      </c>
      <c r="K1255" t="s">
        <v>584</v>
      </c>
      <c r="L1255">
        <v>1368</v>
      </c>
      <c r="N1255">
        <v>1011</v>
      </c>
      <c r="O1255" t="s">
        <v>585</v>
      </c>
      <c r="P1255" t="s">
        <v>585</v>
      </c>
      <c r="Q1255">
        <v>1</v>
      </c>
      <c r="X1255">
        <v>0.01</v>
      </c>
      <c r="Y1255">
        <v>0</v>
      </c>
      <c r="Z1255">
        <v>31.26</v>
      </c>
      <c r="AA1255">
        <v>13.5</v>
      </c>
      <c r="AB1255">
        <v>0</v>
      </c>
      <c r="AC1255">
        <v>0</v>
      </c>
      <c r="AD1255">
        <v>1</v>
      </c>
      <c r="AE1255">
        <v>0</v>
      </c>
      <c r="AF1255" t="s">
        <v>3</v>
      </c>
      <c r="AG1255">
        <v>0.01</v>
      </c>
      <c r="AH1255">
        <v>2</v>
      </c>
      <c r="AI1255">
        <v>33621218</v>
      </c>
      <c r="AJ1255">
        <v>1272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>
      <c r="A1256">
        <f>ROW(Source!A1446)</f>
        <v>1446</v>
      </c>
      <c r="B1256">
        <v>33621225</v>
      </c>
      <c r="C1256">
        <v>33621215</v>
      </c>
      <c r="D1256">
        <v>29174913</v>
      </c>
      <c r="E1256">
        <v>1</v>
      </c>
      <c r="F1256">
        <v>1</v>
      </c>
      <c r="G1256">
        <v>1</v>
      </c>
      <c r="H1256">
        <v>2</v>
      </c>
      <c r="I1256" t="s">
        <v>606</v>
      </c>
      <c r="J1256" t="s">
        <v>607</v>
      </c>
      <c r="K1256" t="s">
        <v>608</v>
      </c>
      <c r="L1256">
        <v>1368</v>
      </c>
      <c r="N1256">
        <v>1011</v>
      </c>
      <c r="O1256" t="s">
        <v>585</v>
      </c>
      <c r="P1256" t="s">
        <v>585</v>
      </c>
      <c r="Q1256">
        <v>1</v>
      </c>
      <c r="X1256">
        <v>0.02</v>
      </c>
      <c r="Y1256">
        <v>0</v>
      </c>
      <c r="Z1256">
        <v>87.17</v>
      </c>
      <c r="AA1256">
        <v>11.6</v>
      </c>
      <c r="AB1256">
        <v>0</v>
      </c>
      <c r="AC1256">
        <v>0</v>
      </c>
      <c r="AD1256">
        <v>1</v>
      </c>
      <c r="AE1256">
        <v>0</v>
      </c>
      <c r="AF1256" t="s">
        <v>3</v>
      </c>
      <c r="AG1256">
        <v>0.02</v>
      </c>
      <c r="AH1256">
        <v>2</v>
      </c>
      <c r="AI1256">
        <v>33621219</v>
      </c>
      <c r="AJ1256">
        <v>1273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>
      <c r="A1257">
        <f>ROW(Source!A1446)</f>
        <v>1446</v>
      </c>
      <c r="B1257">
        <v>33621226</v>
      </c>
      <c r="C1257">
        <v>33621215</v>
      </c>
      <c r="D1257">
        <v>29107800</v>
      </c>
      <c r="E1257">
        <v>1</v>
      </c>
      <c r="F1257">
        <v>1</v>
      </c>
      <c r="G1257">
        <v>1</v>
      </c>
      <c r="H1257">
        <v>3</v>
      </c>
      <c r="I1257" t="s">
        <v>620</v>
      </c>
      <c r="J1257" t="s">
        <v>621</v>
      </c>
      <c r="K1257" t="s">
        <v>622</v>
      </c>
      <c r="L1257">
        <v>1346</v>
      </c>
      <c r="N1257">
        <v>1009</v>
      </c>
      <c r="O1257" t="s">
        <v>191</v>
      </c>
      <c r="P1257" t="s">
        <v>191</v>
      </c>
      <c r="Q1257">
        <v>1</v>
      </c>
      <c r="X1257">
        <v>0.2</v>
      </c>
      <c r="Y1257">
        <v>1.81</v>
      </c>
      <c r="Z1257">
        <v>0</v>
      </c>
      <c r="AA1257">
        <v>0</v>
      </c>
      <c r="AB1257">
        <v>0</v>
      </c>
      <c r="AC1257">
        <v>0</v>
      </c>
      <c r="AD1257">
        <v>1</v>
      </c>
      <c r="AE1257">
        <v>0</v>
      </c>
      <c r="AF1257" t="s">
        <v>3</v>
      </c>
      <c r="AG1257">
        <v>0.2</v>
      </c>
      <c r="AH1257">
        <v>2</v>
      </c>
      <c r="AI1257">
        <v>33621220</v>
      </c>
      <c r="AJ1257">
        <v>1274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>
      <c r="A1258">
        <f>ROW(Source!A1446)</f>
        <v>1446</v>
      </c>
      <c r="B1258">
        <v>33621227</v>
      </c>
      <c r="C1258">
        <v>33621215</v>
      </c>
      <c r="D1258">
        <v>29109265</v>
      </c>
      <c r="E1258">
        <v>1</v>
      </c>
      <c r="F1258">
        <v>1</v>
      </c>
      <c r="G1258">
        <v>1</v>
      </c>
      <c r="H1258">
        <v>3</v>
      </c>
      <c r="I1258" t="s">
        <v>369</v>
      </c>
      <c r="J1258" t="s">
        <v>371</v>
      </c>
      <c r="K1258" t="s">
        <v>370</v>
      </c>
      <c r="L1258">
        <v>1348</v>
      </c>
      <c r="N1258">
        <v>1009</v>
      </c>
      <c r="O1258" t="s">
        <v>28</v>
      </c>
      <c r="P1258" t="s">
        <v>28</v>
      </c>
      <c r="Q1258">
        <v>1000</v>
      </c>
      <c r="X1258">
        <v>0.02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 t="s">
        <v>3</v>
      </c>
      <c r="AG1258">
        <v>0.02</v>
      </c>
      <c r="AH1258">
        <v>2</v>
      </c>
      <c r="AI1258">
        <v>33621221</v>
      </c>
      <c r="AJ1258">
        <v>1275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>
      <c r="A1259">
        <f>ROW(Source!A1448)</f>
        <v>1448</v>
      </c>
      <c r="B1259">
        <v>33621240</v>
      </c>
      <c r="C1259">
        <v>33621229</v>
      </c>
      <c r="D1259">
        <v>18409850</v>
      </c>
      <c r="E1259">
        <v>1</v>
      </c>
      <c r="F1259">
        <v>1</v>
      </c>
      <c r="G1259">
        <v>1</v>
      </c>
      <c r="H1259">
        <v>1</v>
      </c>
      <c r="I1259" t="s">
        <v>673</v>
      </c>
      <c r="J1259" t="s">
        <v>3</v>
      </c>
      <c r="K1259" t="s">
        <v>674</v>
      </c>
      <c r="L1259">
        <v>1369</v>
      </c>
      <c r="N1259">
        <v>1013</v>
      </c>
      <c r="O1259" t="s">
        <v>579</v>
      </c>
      <c r="P1259" t="s">
        <v>579</v>
      </c>
      <c r="Q1259">
        <v>1</v>
      </c>
      <c r="X1259">
        <v>49.36</v>
      </c>
      <c r="Y1259">
        <v>0</v>
      </c>
      <c r="Z1259">
        <v>0</v>
      </c>
      <c r="AA1259">
        <v>0</v>
      </c>
      <c r="AB1259">
        <v>257.86</v>
      </c>
      <c r="AC1259">
        <v>0</v>
      </c>
      <c r="AD1259">
        <v>1</v>
      </c>
      <c r="AE1259">
        <v>1</v>
      </c>
      <c r="AF1259" t="s">
        <v>3</v>
      </c>
      <c r="AG1259">
        <v>49.36</v>
      </c>
      <c r="AH1259">
        <v>2</v>
      </c>
      <c r="AI1259">
        <v>33621230</v>
      </c>
      <c r="AJ1259">
        <v>1276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>
      <c r="A1260">
        <f>ROW(Source!A1448)</f>
        <v>1448</v>
      </c>
      <c r="B1260">
        <v>33621241</v>
      </c>
      <c r="C1260">
        <v>33621229</v>
      </c>
      <c r="D1260">
        <v>121548</v>
      </c>
      <c r="E1260">
        <v>1</v>
      </c>
      <c r="F1260">
        <v>1</v>
      </c>
      <c r="G1260">
        <v>1</v>
      </c>
      <c r="H1260">
        <v>1</v>
      </c>
      <c r="I1260" t="s">
        <v>30</v>
      </c>
      <c r="J1260" t="s">
        <v>3</v>
      </c>
      <c r="K1260" t="s">
        <v>580</v>
      </c>
      <c r="L1260">
        <v>608254</v>
      </c>
      <c r="N1260">
        <v>1013</v>
      </c>
      <c r="O1260" t="s">
        <v>581</v>
      </c>
      <c r="P1260" t="s">
        <v>581</v>
      </c>
      <c r="Q1260">
        <v>1</v>
      </c>
      <c r="X1260">
        <v>0.14000000000000001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1</v>
      </c>
      <c r="AE1260">
        <v>2</v>
      </c>
      <c r="AF1260" t="s">
        <v>3</v>
      </c>
      <c r="AG1260">
        <v>0.14000000000000001</v>
      </c>
      <c r="AH1260">
        <v>2</v>
      </c>
      <c r="AI1260">
        <v>33621231</v>
      </c>
      <c r="AJ1260">
        <v>1277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>
      <c r="A1261">
        <f>ROW(Source!A1448)</f>
        <v>1448</v>
      </c>
      <c r="B1261">
        <v>33621242</v>
      </c>
      <c r="C1261">
        <v>33621229</v>
      </c>
      <c r="D1261">
        <v>29172556</v>
      </c>
      <c r="E1261">
        <v>1</v>
      </c>
      <c r="F1261">
        <v>1</v>
      </c>
      <c r="G1261">
        <v>1</v>
      </c>
      <c r="H1261">
        <v>2</v>
      </c>
      <c r="I1261" t="s">
        <v>582</v>
      </c>
      <c r="J1261" t="s">
        <v>583</v>
      </c>
      <c r="K1261" t="s">
        <v>584</v>
      </c>
      <c r="L1261">
        <v>1368</v>
      </c>
      <c r="N1261">
        <v>1011</v>
      </c>
      <c r="O1261" t="s">
        <v>585</v>
      </c>
      <c r="P1261" t="s">
        <v>585</v>
      </c>
      <c r="Q1261">
        <v>1</v>
      </c>
      <c r="X1261">
        <v>0.14000000000000001</v>
      </c>
      <c r="Y1261">
        <v>0</v>
      </c>
      <c r="Z1261">
        <v>31.26</v>
      </c>
      <c r="AA1261">
        <v>13.5</v>
      </c>
      <c r="AB1261">
        <v>0</v>
      </c>
      <c r="AC1261">
        <v>0</v>
      </c>
      <c r="AD1261">
        <v>1</v>
      </c>
      <c r="AE1261">
        <v>0</v>
      </c>
      <c r="AF1261" t="s">
        <v>3</v>
      </c>
      <c r="AG1261">
        <v>0.14000000000000001</v>
      </c>
      <c r="AH1261">
        <v>2</v>
      </c>
      <c r="AI1261">
        <v>33621232</v>
      </c>
      <c r="AJ1261">
        <v>1278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>
      <c r="A1262">
        <f>ROW(Source!A1448)</f>
        <v>1448</v>
      </c>
      <c r="B1262">
        <v>33621243</v>
      </c>
      <c r="C1262">
        <v>33621229</v>
      </c>
      <c r="D1262">
        <v>29107800</v>
      </c>
      <c r="E1262">
        <v>1</v>
      </c>
      <c r="F1262">
        <v>1</v>
      </c>
      <c r="G1262">
        <v>1</v>
      </c>
      <c r="H1262">
        <v>3</v>
      </c>
      <c r="I1262" t="s">
        <v>620</v>
      </c>
      <c r="J1262" t="s">
        <v>621</v>
      </c>
      <c r="K1262" t="s">
        <v>622</v>
      </c>
      <c r="L1262">
        <v>1346</v>
      </c>
      <c r="N1262">
        <v>1009</v>
      </c>
      <c r="O1262" t="s">
        <v>191</v>
      </c>
      <c r="P1262" t="s">
        <v>191</v>
      </c>
      <c r="Q1262">
        <v>1</v>
      </c>
      <c r="X1262">
        <v>0.1</v>
      </c>
      <c r="Y1262">
        <v>1.81</v>
      </c>
      <c r="Z1262">
        <v>0</v>
      </c>
      <c r="AA1262">
        <v>0</v>
      </c>
      <c r="AB1262">
        <v>0</v>
      </c>
      <c r="AC1262">
        <v>0</v>
      </c>
      <c r="AD1262">
        <v>1</v>
      </c>
      <c r="AE1262">
        <v>0</v>
      </c>
      <c r="AF1262" t="s">
        <v>3</v>
      </c>
      <c r="AG1262">
        <v>0.1</v>
      </c>
      <c r="AH1262">
        <v>2</v>
      </c>
      <c r="AI1262">
        <v>33621233</v>
      </c>
      <c r="AJ1262">
        <v>1279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>
      <c r="A1263">
        <f>ROW(Source!A1448)</f>
        <v>1448</v>
      </c>
      <c r="B1263">
        <v>33621244</v>
      </c>
      <c r="C1263">
        <v>33621229</v>
      </c>
      <c r="D1263">
        <v>29107777</v>
      </c>
      <c r="E1263">
        <v>1</v>
      </c>
      <c r="F1263">
        <v>1</v>
      </c>
      <c r="G1263">
        <v>1</v>
      </c>
      <c r="H1263">
        <v>3</v>
      </c>
      <c r="I1263" t="s">
        <v>808</v>
      </c>
      <c r="J1263" t="s">
        <v>809</v>
      </c>
      <c r="K1263" t="s">
        <v>810</v>
      </c>
      <c r="L1263">
        <v>1329</v>
      </c>
      <c r="N1263">
        <v>1005</v>
      </c>
      <c r="O1263" t="s">
        <v>811</v>
      </c>
      <c r="P1263" t="s">
        <v>811</v>
      </c>
      <c r="Q1263">
        <v>1000</v>
      </c>
      <c r="X1263">
        <v>1.5E-3</v>
      </c>
      <c r="Y1263">
        <v>32123.16</v>
      </c>
      <c r="Z1263">
        <v>0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 t="s">
        <v>3</v>
      </c>
      <c r="AG1263">
        <v>1.5E-3</v>
      </c>
      <c r="AH1263">
        <v>2</v>
      </c>
      <c r="AI1263">
        <v>33621234</v>
      </c>
      <c r="AJ1263">
        <v>1280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>
      <c r="A1264">
        <f>ROW(Source!A1448)</f>
        <v>1448</v>
      </c>
      <c r="B1264">
        <v>33621245</v>
      </c>
      <c r="C1264">
        <v>33621229</v>
      </c>
      <c r="D1264">
        <v>29109354</v>
      </c>
      <c r="E1264">
        <v>1</v>
      </c>
      <c r="F1264">
        <v>1</v>
      </c>
      <c r="G1264">
        <v>1</v>
      </c>
      <c r="H1264">
        <v>3</v>
      </c>
      <c r="I1264" t="s">
        <v>493</v>
      </c>
      <c r="J1264" t="s">
        <v>495</v>
      </c>
      <c r="K1264" t="s">
        <v>494</v>
      </c>
      <c r="L1264">
        <v>1346</v>
      </c>
      <c r="N1264">
        <v>1009</v>
      </c>
      <c r="O1264" t="s">
        <v>191</v>
      </c>
      <c r="P1264" t="s">
        <v>191</v>
      </c>
      <c r="Q1264">
        <v>1</v>
      </c>
      <c r="X1264">
        <v>10.3</v>
      </c>
      <c r="Y1264">
        <v>46.72</v>
      </c>
      <c r="Z1264">
        <v>0</v>
      </c>
      <c r="AA1264">
        <v>0</v>
      </c>
      <c r="AB1264">
        <v>0</v>
      </c>
      <c r="AC1264">
        <v>0</v>
      </c>
      <c r="AD1264">
        <v>1</v>
      </c>
      <c r="AE1264">
        <v>0</v>
      </c>
      <c r="AF1264" t="s">
        <v>3</v>
      </c>
      <c r="AG1264">
        <v>10.3</v>
      </c>
      <c r="AH1264">
        <v>2</v>
      </c>
      <c r="AI1264">
        <v>33621235</v>
      </c>
      <c r="AJ1264">
        <v>1281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>
      <c r="A1265">
        <f>ROW(Source!A1448)</f>
        <v>1448</v>
      </c>
      <c r="B1265">
        <v>33621246</v>
      </c>
      <c r="C1265">
        <v>33621229</v>
      </c>
      <c r="D1265">
        <v>29109414</v>
      </c>
      <c r="E1265">
        <v>1</v>
      </c>
      <c r="F1265">
        <v>1</v>
      </c>
      <c r="G1265">
        <v>1</v>
      </c>
      <c r="H1265">
        <v>3</v>
      </c>
      <c r="I1265" t="s">
        <v>489</v>
      </c>
      <c r="J1265" t="s">
        <v>491</v>
      </c>
      <c r="K1265" t="s">
        <v>490</v>
      </c>
      <c r="L1265">
        <v>1346</v>
      </c>
      <c r="N1265">
        <v>1009</v>
      </c>
      <c r="O1265" t="s">
        <v>191</v>
      </c>
      <c r="P1265" t="s">
        <v>191</v>
      </c>
      <c r="Q1265">
        <v>1</v>
      </c>
      <c r="X1265">
        <v>360.5</v>
      </c>
      <c r="Y1265">
        <v>1.58</v>
      </c>
      <c r="Z1265">
        <v>0</v>
      </c>
      <c r="AA1265">
        <v>0</v>
      </c>
      <c r="AB1265">
        <v>0</v>
      </c>
      <c r="AC1265">
        <v>0</v>
      </c>
      <c r="AD1265">
        <v>1</v>
      </c>
      <c r="AE1265">
        <v>0</v>
      </c>
      <c r="AF1265" t="s">
        <v>3</v>
      </c>
      <c r="AG1265">
        <v>360.5</v>
      </c>
      <c r="AH1265">
        <v>2</v>
      </c>
      <c r="AI1265">
        <v>33621236</v>
      </c>
      <c r="AJ1265">
        <v>1282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>
      <c r="A1266">
        <f>ROW(Source!A1448)</f>
        <v>1448</v>
      </c>
      <c r="B1266">
        <v>33621247</v>
      </c>
      <c r="C1266">
        <v>33621229</v>
      </c>
      <c r="D1266">
        <v>29109782</v>
      </c>
      <c r="E1266">
        <v>1</v>
      </c>
      <c r="F1266">
        <v>1</v>
      </c>
      <c r="G1266">
        <v>1</v>
      </c>
      <c r="H1266">
        <v>3</v>
      </c>
      <c r="I1266" t="s">
        <v>684</v>
      </c>
      <c r="J1266" t="s">
        <v>685</v>
      </c>
      <c r="K1266" t="s">
        <v>686</v>
      </c>
      <c r="L1266">
        <v>1346</v>
      </c>
      <c r="N1266">
        <v>1009</v>
      </c>
      <c r="O1266" t="s">
        <v>191</v>
      </c>
      <c r="P1266" t="s">
        <v>191</v>
      </c>
      <c r="Q1266">
        <v>1</v>
      </c>
      <c r="X1266">
        <v>31</v>
      </c>
      <c r="Y1266">
        <v>4.3600000000000003</v>
      </c>
      <c r="Z1266">
        <v>0</v>
      </c>
      <c r="AA1266">
        <v>0</v>
      </c>
      <c r="AB1266">
        <v>0</v>
      </c>
      <c r="AC1266">
        <v>0</v>
      </c>
      <c r="AD1266">
        <v>1</v>
      </c>
      <c r="AE1266">
        <v>0</v>
      </c>
      <c r="AF1266" t="s">
        <v>3</v>
      </c>
      <c r="AG1266">
        <v>31</v>
      </c>
      <c r="AH1266">
        <v>2</v>
      </c>
      <c r="AI1266">
        <v>33621237</v>
      </c>
      <c r="AJ1266">
        <v>1283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>
      <c r="A1267">
        <f>ROW(Source!A1448)</f>
        <v>1448</v>
      </c>
      <c r="B1267">
        <v>33621248</v>
      </c>
      <c r="C1267">
        <v>33621229</v>
      </c>
      <c r="D1267">
        <v>29111455</v>
      </c>
      <c r="E1267">
        <v>1</v>
      </c>
      <c r="F1267">
        <v>1</v>
      </c>
      <c r="G1267">
        <v>1</v>
      </c>
      <c r="H1267">
        <v>3</v>
      </c>
      <c r="I1267" t="s">
        <v>690</v>
      </c>
      <c r="J1267" t="s">
        <v>691</v>
      </c>
      <c r="K1267" t="s">
        <v>692</v>
      </c>
      <c r="L1267">
        <v>1327</v>
      </c>
      <c r="N1267">
        <v>1005</v>
      </c>
      <c r="O1267" t="s">
        <v>184</v>
      </c>
      <c r="P1267" t="s">
        <v>184</v>
      </c>
      <c r="Q1267">
        <v>1</v>
      </c>
      <c r="X1267">
        <v>103</v>
      </c>
      <c r="Y1267">
        <v>15.06</v>
      </c>
      <c r="Z1267">
        <v>0</v>
      </c>
      <c r="AA1267">
        <v>0</v>
      </c>
      <c r="AB1267">
        <v>0</v>
      </c>
      <c r="AC1267">
        <v>0</v>
      </c>
      <c r="AD1267">
        <v>1</v>
      </c>
      <c r="AE1267">
        <v>0</v>
      </c>
      <c r="AF1267" t="s">
        <v>3</v>
      </c>
      <c r="AG1267">
        <v>103</v>
      </c>
      <c r="AH1267">
        <v>2</v>
      </c>
      <c r="AI1267">
        <v>33621238</v>
      </c>
      <c r="AJ1267">
        <v>1284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>
      <c r="A1268">
        <f>ROW(Source!A1448)</f>
        <v>1448</v>
      </c>
      <c r="B1268">
        <v>33621249</v>
      </c>
      <c r="C1268">
        <v>33621229</v>
      </c>
      <c r="D1268">
        <v>29110744</v>
      </c>
      <c r="E1268">
        <v>1</v>
      </c>
      <c r="F1268">
        <v>1</v>
      </c>
      <c r="G1268">
        <v>1</v>
      </c>
      <c r="H1268">
        <v>3</v>
      </c>
      <c r="I1268" t="s">
        <v>812</v>
      </c>
      <c r="J1268" t="s">
        <v>813</v>
      </c>
      <c r="K1268" t="s">
        <v>814</v>
      </c>
      <c r="L1268">
        <v>1308</v>
      </c>
      <c r="N1268">
        <v>1003</v>
      </c>
      <c r="O1268" t="s">
        <v>155</v>
      </c>
      <c r="P1268" t="s">
        <v>155</v>
      </c>
      <c r="Q1268">
        <v>100</v>
      </c>
      <c r="X1268">
        <v>0.76</v>
      </c>
      <c r="Y1268">
        <v>36.299999999999997</v>
      </c>
      <c r="Z1268">
        <v>0</v>
      </c>
      <c r="AA1268">
        <v>0</v>
      </c>
      <c r="AB1268">
        <v>0</v>
      </c>
      <c r="AC1268">
        <v>0</v>
      </c>
      <c r="AD1268">
        <v>1</v>
      </c>
      <c r="AE1268">
        <v>0</v>
      </c>
      <c r="AF1268" t="s">
        <v>3</v>
      </c>
      <c r="AG1268">
        <v>0.76</v>
      </c>
      <c r="AH1268">
        <v>2</v>
      </c>
      <c r="AI1268">
        <v>33621239</v>
      </c>
      <c r="AJ1268">
        <v>1285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>
      <c r="A1269">
        <f>ROW(Source!A1449)</f>
        <v>1449</v>
      </c>
      <c r="B1269">
        <v>33621260</v>
      </c>
      <c r="C1269">
        <v>33621250</v>
      </c>
      <c r="D1269">
        <v>18410572</v>
      </c>
      <c r="E1269">
        <v>1</v>
      </c>
      <c r="F1269">
        <v>1</v>
      </c>
      <c r="G1269">
        <v>1</v>
      </c>
      <c r="H1269">
        <v>1</v>
      </c>
      <c r="I1269" t="s">
        <v>793</v>
      </c>
      <c r="J1269" t="s">
        <v>3</v>
      </c>
      <c r="K1269" t="s">
        <v>794</v>
      </c>
      <c r="L1269">
        <v>1369</v>
      </c>
      <c r="N1269">
        <v>1013</v>
      </c>
      <c r="O1269" t="s">
        <v>579</v>
      </c>
      <c r="P1269" t="s">
        <v>579</v>
      </c>
      <c r="Q1269">
        <v>1</v>
      </c>
      <c r="X1269">
        <v>43.56</v>
      </c>
      <c r="Y1269">
        <v>0</v>
      </c>
      <c r="Z1269">
        <v>0</v>
      </c>
      <c r="AA1269">
        <v>0</v>
      </c>
      <c r="AB1269">
        <v>248.48</v>
      </c>
      <c r="AC1269">
        <v>0</v>
      </c>
      <c r="AD1269">
        <v>1</v>
      </c>
      <c r="AE1269">
        <v>1</v>
      </c>
      <c r="AF1269" t="s">
        <v>3</v>
      </c>
      <c r="AG1269">
        <v>43.56</v>
      </c>
      <c r="AH1269">
        <v>2</v>
      </c>
      <c r="AI1269">
        <v>33621251</v>
      </c>
      <c r="AJ1269">
        <v>1286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>
      <c r="A1270">
        <f>ROW(Source!A1449)</f>
        <v>1449</v>
      </c>
      <c r="B1270">
        <v>33621261</v>
      </c>
      <c r="C1270">
        <v>33621250</v>
      </c>
      <c r="D1270">
        <v>121548</v>
      </c>
      <c r="E1270">
        <v>1</v>
      </c>
      <c r="F1270">
        <v>1</v>
      </c>
      <c r="G1270">
        <v>1</v>
      </c>
      <c r="H1270">
        <v>1</v>
      </c>
      <c r="I1270" t="s">
        <v>30</v>
      </c>
      <c r="J1270" t="s">
        <v>3</v>
      </c>
      <c r="K1270" t="s">
        <v>580</v>
      </c>
      <c r="L1270">
        <v>608254</v>
      </c>
      <c r="N1270">
        <v>1013</v>
      </c>
      <c r="O1270" t="s">
        <v>581</v>
      </c>
      <c r="P1270" t="s">
        <v>581</v>
      </c>
      <c r="Q1270">
        <v>1</v>
      </c>
      <c r="X1270">
        <v>0.02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1</v>
      </c>
      <c r="AE1270">
        <v>2</v>
      </c>
      <c r="AF1270" t="s">
        <v>3</v>
      </c>
      <c r="AG1270">
        <v>0.02</v>
      </c>
      <c r="AH1270">
        <v>2</v>
      </c>
      <c r="AI1270">
        <v>33621252</v>
      </c>
      <c r="AJ1270">
        <v>1287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>
      <c r="A1271">
        <f>ROW(Source!A1449)</f>
        <v>1449</v>
      </c>
      <c r="B1271">
        <v>33621262</v>
      </c>
      <c r="C1271">
        <v>33621250</v>
      </c>
      <c r="D1271">
        <v>29172554</v>
      </c>
      <c r="E1271">
        <v>1</v>
      </c>
      <c r="F1271">
        <v>1</v>
      </c>
      <c r="G1271">
        <v>1</v>
      </c>
      <c r="H1271">
        <v>2</v>
      </c>
      <c r="I1271" t="s">
        <v>752</v>
      </c>
      <c r="J1271" t="s">
        <v>798</v>
      </c>
      <c r="K1271" t="s">
        <v>754</v>
      </c>
      <c r="L1271">
        <v>1368</v>
      </c>
      <c r="N1271">
        <v>1011</v>
      </c>
      <c r="O1271" t="s">
        <v>585</v>
      </c>
      <c r="P1271" t="s">
        <v>585</v>
      </c>
      <c r="Q1271">
        <v>1</v>
      </c>
      <c r="X1271">
        <v>0.02</v>
      </c>
      <c r="Y1271">
        <v>0</v>
      </c>
      <c r="Z1271">
        <v>27.66</v>
      </c>
      <c r="AA1271">
        <v>11.6</v>
      </c>
      <c r="AB1271">
        <v>0</v>
      </c>
      <c r="AC1271">
        <v>0</v>
      </c>
      <c r="AD1271">
        <v>1</v>
      </c>
      <c r="AE1271">
        <v>0</v>
      </c>
      <c r="AF1271" t="s">
        <v>3</v>
      </c>
      <c r="AG1271">
        <v>0.02</v>
      </c>
      <c r="AH1271">
        <v>2</v>
      </c>
      <c r="AI1271">
        <v>33621253</v>
      </c>
      <c r="AJ1271">
        <v>1288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>
      <c r="A1272">
        <f>ROW(Source!A1449)</f>
        <v>1449</v>
      </c>
      <c r="B1272">
        <v>33621263</v>
      </c>
      <c r="C1272">
        <v>33621250</v>
      </c>
      <c r="D1272">
        <v>29174913</v>
      </c>
      <c r="E1272">
        <v>1</v>
      </c>
      <c r="F1272">
        <v>1</v>
      </c>
      <c r="G1272">
        <v>1</v>
      </c>
      <c r="H1272">
        <v>2</v>
      </c>
      <c r="I1272" t="s">
        <v>606</v>
      </c>
      <c r="J1272" t="s">
        <v>607</v>
      </c>
      <c r="K1272" t="s">
        <v>608</v>
      </c>
      <c r="L1272">
        <v>1368</v>
      </c>
      <c r="N1272">
        <v>1011</v>
      </c>
      <c r="O1272" t="s">
        <v>585</v>
      </c>
      <c r="P1272" t="s">
        <v>585</v>
      </c>
      <c r="Q1272">
        <v>1</v>
      </c>
      <c r="X1272">
        <v>0.15</v>
      </c>
      <c r="Y1272">
        <v>0</v>
      </c>
      <c r="Z1272">
        <v>87.17</v>
      </c>
      <c r="AA1272">
        <v>11.6</v>
      </c>
      <c r="AB1272">
        <v>0</v>
      </c>
      <c r="AC1272">
        <v>0</v>
      </c>
      <c r="AD1272">
        <v>1</v>
      </c>
      <c r="AE1272">
        <v>0</v>
      </c>
      <c r="AF1272" t="s">
        <v>3</v>
      </c>
      <c r="AG1272">
        <v>0.15</v>
      </c>
      <c r="AH1272">
        <v>2</v>
      </c>
      <c r="AI1272">
        <v>33621254</v>
      </c>
      <c r="AJ1272">
        <v>1289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>
      <c r="A1273">
        <f>ROW(Source!A1449)</f>
        <v>1449</v>
      </c>
      <c r="B1273">
        <v>33621264</v>
      </c>
      <c r="C1273">
        <v>33621250</v>
      </c>
      <c r="D1273">
        <v>29107779</v>
      </c>
      <c r="E1273">
        <v>1</v>
      </c>
      <c r="F1273">
        <v>1</v>
      </c>
      <c r="G1273">
        <v>1</v>
      </c>
      <c r="H1273">
        <v>3</v>
      </c>
      <c r="I1273" t="s">
        <v>746</v>
      </c>
      <c r="J1273" t="s">
        <v>747</v>
      </c>
      <c r="K1273" t="s">
        <v>748</v>
      </c>
      <c r="L1273">
        <v>1327</v>
      </c>
      <c r="N1273">
        <v>1005</v>
      </c>
      <c r="O1273" t="s">
        <v>184</v>
      </c>
      <c r="P1273" t="s">
        <v>184</v>
      </c>
      <c r="Q1273">
        <v>1</v>
      </c>
      <c r="X1273">
        <v>0.84</v>
      </c>
      <c r="Y1273">
        <v>72.31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 t="s">
        <v>3</v>
      </c>
      <c r="AG1273">
        <v>0.84</v>
      </c>
      <c r="AH1273">
        <v>2</v>
      </c>
      <c r="AI1273">
        <v>33621255</v>
      </c>
      <c r="AJ1273">
        <v>1290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>
      <c r="A1274">
        <f>ROW(Source!A1449)</f>
        <v>1449</v>
      </c>
      <c r="B1274">
        <v>33621265</v>
      </c>
      <c r="C1274">
        <v>33621250</v>
      </c>
      <c r="D1274">
        <v>29107800</v>
      </c>
      <c r="E1274">
        <v>1</v>
      </c>
      <c r="F1274">
        <v>1</v>
      </c>
      <c r="G1274">
        <v>1</v>
      </c>
      <c r="H1274">
        <v>3</v>
      </c>
      <c r="I1274" t="s">
        <v>620</v>
      </c>
      <c r="J1274" t="s">
        <v>621</v>
      </c>
      <c r="K1274" t="s">
        <v>622</v>
      </c>
      <c r="L1274">
        <v>1346</v>
      </c>
      <c r="N1274">
        <v>1009</v>
      </c>
      <c r="O1274" t="s">
        <v>191</v>
      </c>
      <c r="P1274" t="s">
        <v>191</v>
      </c>
      <c r="Q1274">
        <v>1</v>
      </c>
      <c r="X1274">
        <v>0.31</v>
      </c>
      <c r="Y1274">
        <v>1.81</v>
      </c>
      <c r="Z1274">
        <v>0</v>
      </c>
      <c r="AA1274">
        <v>0</v>
      </c>
      <c r="AB1274">
        <v>0</v>
      </c>
      <c r="AC1274">
        <v>0</v>
      </c>
      <c r="AD1274">
        <v>1</v>
      </c>
      <c r="AE1274">
        <v>0</v>
      </c>
      <c r="AF1274" t="s">
        <v>3</v>
      </c>
      <c r="AG1274">
        <v>0.31</v>
      </c>
      <c r="AH1274">
        <v>2</v>
      </c>
      <c r="AI1274">
        <v>33621256</v>
      </c>
      <c r="AJ1274">
        <v>1291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>
      <c r="A1275">
        <f>ROW(Source!A1449)</f>
        <v>1449</v>
      </c>
      <c r="B1275">
        <v>33621266</v>
      </c>
      <c r="C1275">
        <v>33621250</v>
      </c>
      <c r="D1275">
        <v>29110233</v>
      </c>
      <c r="E1275">
        <v>1</v>
      </c>
      <c r="F1275">
        <v>1</v>
      </c>
      <c r="G1275">
        <v>1</v>
      </c>
      <c r="H1275">
        <v>3</v>
      </c>
      <c r="I1275" t="s">
        <v>757</v>
      </c>
      <c r="J1275" t="s">
        <v>799</v>
      </c>
      <c r="K1275" t="s">
        <v>759</v>
      </c>
      <c r="L1275">
        <v>1348</v>
      </c>
      <c r="N1275">
        <v>1009</v>
      </c>
      <c r="O1275" t="s">
        <v>28</v>
      </c>
      <c r="P1275" t="s">
        <v>28</v>
      </c>
      <c r="Q1275">
        <v>1000</v>
      </c>
      <c r="X1275">
        <v>0.03</v>
      </c>
      <c r="Y1275">
        <v>4615.9399999999996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0</v>
      </c>
      <c r="AF1275" t="s">
        <v>3</v>
      </c>
      <c r="AG1275">
        <v>0.03</v>
      </c>
      <c r="AH1275">
        <v>2</v>
      </c>
      <c r="AI1275">
        <v>33621257</v>
      </c>
      <c r="AJ1275">
        <v>1292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>
      <c r="A1276">
        <f>ROW(Source!A1449)</f>
        <v>1449</v>
      </c>
      <c r="B1276">
        <v>33621267</v>
      </c>
      <c r="C1276">
        <v>33621250</v>
      </c>
      <c r="D1276">
        <v>29109784</v>
      </c>
      <c r="E1276">
        <v>1</v>
      </c>
      <c r="F1276">
        <v>1</v>
      </c>
      <c r="G1276">
        <v>1</v>
      </c>
      <c r="H1276">
        <v>3</v>
      </c>
      <c r="I1276" t="s">
        <v>760</v>
      </c>
      <c r="J1276" t="s">
        <v>800</v>
      </c>
      <c r="K1276" t="s">
        <v>762</v>
      </c>
      <c r="L1276">
        <v>1348</v>
      </c>
      <c r="N1276">
        <v>1009</v>
      </c>
      <c r="O1276" t="s">
        <v>28</v>
      </c>
      <c r="P1276" t="s">
        <v>28</v>
      </c>
      <c r="Q1276">
        <v>1000</v>
      </c>
      <c r="X1276">
        <v>5.0999999999999997E-2</v>
      </c>
      <c r="Y1276">
        <v>11927.49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 t="s">
        <v>3</v>
      </c>
      <c r="AG1276">
        <v>5.0999999999999997E-2</v>
      </c>
      <c r="AH1276">
        <v>2</v>
      </c>
      <c r="AI1276">
        <v>33621258</v>
      </c>
      <c r="AJ1276">
        <v>1293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>
      <c r="A1277">
        <f>ROW(Source!A1449)</f>
        <v>1449</v>
      </c>
      <c r="B1277">
        <v>33621268</v>
      </c>
      <c r="C1277">
        <v>33621250</v>
      </c>
      <c r="D1277">
        <v>29109298</v>
      </c>
      <c r="E1277">
        <v>1</v>
      </c>
      <c r="F1277">
        <v>1</v>
      </c>
      <c r="G1277">
        <v>1</v>
      </c>
      <c r="H1277">
        <v>3</v>
      </c>
      <c r="I1277" t="s">
        <v>500</v>
      </c>
      <c r="J1277" t="s">
        <v>502</v>
      </c>
      <c r="K1277" t="s">
        <v>501</v>
      </c>
      <c r="L1277">
        <v>1346</v>
      </c>
      <c r="N1277">
        <v>1009</v>
      </c>
      <c r="O1277" t="s">
        <v>191</v>
      </c>
      <c r="P1277" t="s">
        <v>191</v>
      </c>
      <c r="Q1277">
        <v>1</v>
      </c>
      <c r="X1277">
        <v>20</v>
      </c>
      <c r="Y1277">
        <v>15.26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 t="s">
        <v>3</v>
      </c>
      <c r="AG1277">
        <v>20</v>
      </c>
      <c r="AH1277">
        <v>2</v>
      </c>
      <c r="AI1277">
        <v>33621259</v>
      </c>
      <c r="AJ1277">
        <v>1294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>
      <c r="A1278">
        <f>ROW(Source!A1450)</f>
        <v>1450</v>
      </c>
      <c r="B1278">
        <v>33639972</v>
      </c>
      <c r="C1278">
        <v>33639965</v>
      </c>
      <c r="D1278">
        <v>18407546</v>
      </c>
      <c r="E1278">
        <v>1</v>
      </c>
      <c r="F1278">
        <v>1</v>
      </c>
      <c r="G1278">
        <v>1</v>
      </c>
      <c r="H1278">
        <v>1</v>
      </c>
      <c r="I1278" t="s">
        <v>764</v>
      </c>
      <c r="J1278" t="s">
        <v>3</v>
      </c>
      <c r="K1278" t="s">
        <v>765</v>
      </c>
      <c r="L1278">
        <v>1369</v>
      </c>
      <c r="N1278">
        <v>1013</v>
      </c>
      <c r="O1278" t="s">
        <v>579</v>
      </c>
      <c r="P1278" t="s">
        <v>579</v>
      </c>
      <c r="Q1278">
        <v>1</v>
      </c>
      <c r="X1278">
        <v>102.46</v>
      </c>
      <c r="Y1278">
        <v>0</v>
      </c>
      <c r="Z1278">
        <v>0</v>
      </c>
      <c r="AA1278">
        <v>0</v>
      </c>
      <c r="AB1278">
        <v>267.25</v>
      </c>
      <c r="AC1278">
        <v>0</v>
      </c>
      <c r="AD1278">
        <v>1</v>
      </c>
      <c r="AE1278">
        <v>1</v>
      </c>
      <c r="AF1278" t="s">
        <v>3</v>
      </c>
      <c r="AG1278">
        <v>102.46</v>
      </c>
      <c r="AH1278">
        <v>2</v>
      </c>
      <c r="AI1278">
        <v>33639966</v>
      </c>
      <c r="AJ1278">
        <v>1295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>
      <c r="A1279">
        <f>ROW(Source!A1450)</f>
        <v>1450</v>
      </c>
      <c r="B1279">
        <v>33639973</v>
      </c>
      <c r="C1279">
        <v>33639965</v>
      </c>
      <c r="D1279">
        <v>121548</v>
      </c>
      <c r="E1279">
        <v>1</v>
      </c>
      <c r="F1279">
        <v>1</v>
      </c>
      <c r="G1279">
        <v>1</v>
      </c>
      <c r="H1279">
        <v>1</v>
      </c>
      <c r="I1279" t="s">
        <v>30</v>
      </c>
      <c r="J1279" t="s">
        <v>3</v>
      </c>
      <c r="K1279" t="s">
        <v>580</v>
      </c>
      <c r="L1279">
        <v>608254</v>
      </c>
      <c r="N1279">
        <v>1013</v>
      </c>
      <c r="O1279" t="s">
        <v>581</v>
      </c>
      <c r="P1279" t="s">
        <v>581</v>
      </c>
      <c r="Q1279">
        <v>1</v>
      </c>
      <c r="X1279">
        <v>0.76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1</v>
      </c>
      <c r="AE1279">
        <v>2</v>
      </c>
      <c r="AF1279" t="s">
        <v>3</v>
      </c>
      <c r="AG1279">
        <v>0.76</v>
      </c>
      <c r="AH1279">
        <v>2</v>
      </c>
      <c r="AI1279">
        <v>33639967</v>
      </c>
      <c r="AJ1279">
        <v>1296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>
      <c r="A1280">
        <f>ROW(Source!A1450)</f>
        <v>1450</v>
      </c>
      <c r="B1280">
        <v>33639974</v>
      </c>
      <c r="C1280">
        <v>33639965</v>
      </c>
      <c r="D1280">
        <v>29172556</v>
      </c>
      <c r="E1280">
        <v>1</v>
      </c>
      <c r="F1280">
        <v>1</v>
      </c>
      <c r="G1280">
        <v>1</v>
      </c>
      <c r="H1280">
        <v>2</v>
      </c>
      <c r="I1280" t="s">
        <v>582</v>
      </c>
      <c r="J1280" t="s">
        <v>583</v>
      </c>
      <c r="K1280" t="s">
        <v>584</v>
      </c>
      <c r="L1280">
        <v>1368</v>
      </c>
      <c r="N1280">
        <v>1011</v>
      </c>
      <c r="O1280" t="s">
        <v>585</v>
      </c>
      <c r="P1280" t="s">
        <v>585</v>
      </c>
      <c r="Q1280">
        <v>1</v>
      </c>
      <c r="X1280">
        <v>0.76</v>
      </c>
      <c r="Y1280">
        <v>0</v>
      </c>
      <c r="Z1280">
        <v>31.26</v>
      </c>
      <c r="AA1280">
        <v>13.5</v>
      </c>
      <c r="AB1280">
        <v>0</v>
      </c>
      <c r="AC1280">
        <v>0</v>
      </c>
      <c r="AD1280">
        <v>1</v>
      </c>
      <c r="AE1280">
        <v>0</v>
      </c>
      <c r="AF1280" t="s">
        <v>3</v>
      </c>
      <c r="AG1280">
        <v>0.76</v>
      </c>
      <c r="AH1280">
        <v>2</v>
      </c>
      <c r="AI1280">
        <v>33639968</v>
      </c>
      <c r="AJ1280">
        <v>1297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>
      <c r="A1281">
        <f>ROW(Source!A1450)</f>
        <v>1450</v>
      </c>
      <c r="B1281">
        <v>33639975</v>
      </c>
      <c r="C1281">
        <v>33639965</v>
      </c>
      <c r="D1281">
        <v>29174500</v>
      </c>
      <c r="E1281">
        <v>1</v>
      </c>
      <c r="F1281">
        <v>1</v>
      </c>
      <c r="G1281">
        <v>1</v>
      </c>
      <c r="H1281">
        <v>2</v>
      </c>
      <c r="I1281" t="s">
        <v>766</v>
      </c>
      <c r="J1281" t="s">
        <v>767</v>
      </c>
      <c r="K1281" t="s">
        <v>768</v>
      </c>
      <c r="L1281">
        <v>1368</v>
      </c>
      <c r="N1281">
        <v>1011</v>
      </c>
      <c r="O1281" t="s">
        <v>585</v>
      </c>
      <c r="P1281" t="s">
        <v>585</v>
      </c>
      <c r="Q1281">
        <v>1</v>
      </c>
      <c r="X1281">
        <v>5.35</v>
      </c>
      <c r="Y1281">
        <v>0</v>
      </c>
      <c r="Z1281">
        <v>1.95</v>
      </c>
      <c r="AA1281">
        <v>0</v>
      </c>
      <c r="AB1281">
        <v>0</v>
      </c>
      <c r="AC1281">
        <v>0</v>
      </c>
      <c r="AD1281">
        <v>1</v>
      </c>
      <c r="AE1281">
        <v>0</v>
      </c>
      <c r="AF1281" t="s">
        <v>3</v>
      </c>
      <c r="AG1281">
        <v>5.35</v>
      </c>
      <c r="AH1281">
        <v>2</v>
      </c>
      <c r="AI1281">
        <v>33639969</v>
      </c>
      <c r="AJ1281">
        <v>1298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>
      <c r="A1282">
        <f>ROW(Source!A1450)</f>
        <v>1450</v>
      </c>
      <c r="B1282">
        <v>33639976</v>
      </c>
      <c r="C1282">
        <v>33639965</v>
      </c>
      <c r="D1282">
        <v>29174913</v>
      </c>
      <c r="E1282">
        <v>1</v>
      </c>
      <c r="F1282">
        <v>1</v>
      </c>
      <c r="G1282">
        <v>1</v>
      </c>
      <c r="H1282">
        <v>2</v>
      </c>
      <c r="I1282" t="s">
        <v>606</v>
      </c>
      <c r="J1282" t="s">
        <v>607</v>
      </c>
      <c r="K1282" t="s">
        <v>608</v>
      </c>
      <c r="L1282">
        <v>1368</v>
      </c>
      <c r="N1282">
        <v>1011</v>
      </c>
      <c r="O1282" t="s">
        <v>585</v>
      </c>
      <c r="P1282" t="s">
        <v>585</v>
      </c>
      <c r="Q1282">
        <v>1</v>
      </c>
      <c r="X1282">
        <v>4.58</v>
      </c>
      <c r="Y1282">
        <v>0</v>
      </c>
      <c r="Z1282">
        <v>87.17</v>
      </c>
      <c r="AA1282">
        <v>11.6</v>
      </c>
      <c r="AB1282">
        <v>0</v>
      </c>
      <c r="AC1282">
        <v>0</v>
      </c>
      <c r="AD1282">
        <v>1</v>
      </c>
      <c r="AE1282">
        <v>0</v>
      </c>
      <c r="AF1282" t="s">
        <v>3</v>
      </c>
      <c r="AG1282">
        <v>4.58</v>
      </c>
      <c r="AH1282">
        <v>2</v>
      </c>
      <c r="AI1282">
        <v>33639970</v>
      </c>
      <c r="AJ1282">
        <v>1299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>
      <c r="A1283">
        <f>ROW(Source!A1450)</f>
        <v>1450</v>
      </c>
      <c r="B1283">
        <v>33639977</v>
      </c>
      <c r="C1283">
        <v>33639965</v>
      </c>
      <c r="D1283">
        <v>29109671</v>
      </c>
      <c r="E1283">
        <v>1</v>
      </c>
      <c r="F1283">
        <v>1</v>
      </c>
      <c r="G1283">
        <v>1</v>
      </c>
      <c r="H1283">
        <v>3</v>
      </c>
      <c r="I1283" t="s">
        <v>436</v>
      </c>
      <c r="J1283" t="s">
        <v>438</v>
      </c>
      <c r="K1283" t="s">
        <v>437</v>
      </c>
      <c r="L1283">
        <v>1327</v>
      </c>
      <c r="N1283">
        <v>1005</v>
      </c>
      <c r="O1283" t="s">
        <v>184</v>
      </c>
      <c r="P1283" t="s">
        <v>184</v>
      </c>
      <c r="Q1283">
        <v>1</v>
      </c>
      <c r="X1283">
        <v>103</v>
      </c>
      <c r="Y1283">
        <v>51.95</v>
      </c>
      <c r="Z1283">
        <v>0</v>
      </c>
      <c r="AA1283">
        <v>0</v>
      </c>
      <c r="AB1283">
        <v>0</v>
      </c>
      <c r="AC1283">
        <v>0</v>
      </c>
      <c r="AD1283">
        <v>1</v>
      </c>
      <c r="AE1283">
        <v>0</v>
      </c>
      <c r="AF1283" t="s">
        <v>3</v>
      </c>
      <c r="AG1283">
        <v>103</v>
      </c>
      <c r="AH1283">
        <v>2</v>
      </c>
      <c r="AI1283">
        <v>33639971</v>
      </c>
      <c r="AJ1283">
        <v>1300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>
      <c r="A1284">
        <f>ROW(Source!A1486)</f>
        <v>1486</v>
      </c>
      <c r="B1284">
        <v>33620518</v>
      </c>
      <c r="C1284">
        <v>33620510</v>
      </c>
      <c r="D1284">
        <v>18408291</v>
      </c>
      <c r="E1284">
        <v>1</v>
      </c>
      <c r="F1284">
        <v>1</v>
      </c>
      <c r="G1284">
        <v>1</v>
      </c>
      <c r="H1284">
        <v>1</v>
      </c>
      <c r="I1284" t="s">
        <v>641</v>
      </c>
      <c r="J1284" t="s">
        <v>3</v>
      </c>
      <c r="K1284" t="s">
        <v>642</v>
      </c>
      <c r="L1284">
        <v>1369</v>
      </c>
      <c r="N1284">
        <v>1013</v>
      </c>
      <c r="O1284" t="s">
        <v>579</v>
      </c>
      <c r="P1284" t="s">
        <v>579</v>
      </c>
      <c r="Q1284">
        <v>1</v>
      </c>
      <c r="X1284">
        <v>37.44</v>
      </c>
      <c r="Y1284">
        <v>0</v>
      </c>
      <c r="Z1284">
        <v>0</v>
      </c>
      <c r="AA1284">
        <v>0</v>
      </c>
      <c r="AB1284">
        <v>232.28</v>
      </c>
      <c r="AC1284">
        <v>0</v>
      </c>
      <c r="AD1284">
        <v>1</v>
      </c>
      <c r="AE1284">
        <v>1</v>
      </c>
      <c r="AF1284" t="s">
        <v>3</v>
      </c>
      <c r="AG1284">
        <v>37.44</v>
      </c>
      <c r="AH1284">
        <v>2</v>
      </c>
      <c r="AI1284">
        <v>33620511</v>
      </c>
      <c r="AJ1284">
        <v>1301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>
      <c r="A1285">
        <f>ROW(Source!A1486)</f>
        <v>1486</v>
      </c>
      <c r="B1285">
        <v>33620519</v>
      </c>
      <c r="C1285">
        <v>33620510</v>
      </c>
      <c r="D1285">
        <v>121548</v>
      </c>
      <c r="E1285">
        <v>1</v>
      </c>
      <c r="F1285">
        <v>1</v>
      </c>
      <c r="G1285">
        <v>1</v>
      </c>
      <c r="H1285">
        <v>1</v>
      </c>
      <c r="I1285" t="s">
        <v>30</v>
      </c>
      <c r="J1285" t="s">
        <v>3</v>
      </c>
      <c r="K1285" t="s">
        <v>580</v>
      </c>
      <c r="L1285">
        <v>608254</v>
      </c>
      <c r="N1285">
        <v>1013</v>
      </c>
      <c r="O1285" t="s">
        <v>581</v>
      </c>
      <c r="P1285" t="s">
        <v>581</v>
      </c>
      <c r="Q1285">
        <v>1</v>
      </c>
      <c r="X1285">
        <v>6.7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1</v>
      </c>
      <c r="AE1285">
        <v>2</v>
      </c>
      <c r="AF1285" t="s">
        <v>3</v>
      </c>
      <c r="AG1285">
        <v>6.7</v>
      </c>
      <c r="AH1285">
        <v>2</v>
      </c>
      <c r="AI1285">
        <v>33620512</v>
      </c>
      <c r="AJ1285">
        <v>1302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>
      <c r="A1286">
        <f>ROW(Source!A1486)</f>
        <v>1486</v>
      </c>
      <c r="B1286">
        <v>33620520</v>
      </c>
      <c r="C1286">
        <v>33620510</v>
      </c>
      <c r="D1286">
        <v>29172710</v>
      </c>
      <c r="E1286">
        <v>1</v>
      </c>
      <c r="F1286">
        <v>1</v>
      </c>
      <c r="G1286">
        <v>1</v>
      </c>
      <c r="H1286">
        <v>2</v>
      </c>
      <c r="I1286" t="s">
        <v>600</v>
      </c>
      <c r="J1286" t="s">
        <v>601</v>
      </c>
      <c r="K1286" t="s">
        <v>602</v>
      </c>
      <c r="L1286">
        <v>1368</v>
      </c>
      <c r="N1286">
        <v>1011</v>
      </c>
      <c r="O1286" t="s">
        <v>585</v>
      </c>
      <c r="P1286" t="s">
        <v>585</v>
      </c>
      <c r="Q1286">
        <v>1</v>
      </c>
      <c r="X1286">
        <v>6.7</v>
      </c>
      <c r="Y1286">
        <v>0</v>
      </c>
      <c r="Z1286">
        <v>46.56</v>
      </c>
      <c r="AA1286">
        <v>10.06</v>
      </c>
      <c r="AB1286">
        <v>0</v>
      </c>
      <c r="AC1286">
        <v>0</v>
      </c>
      <c r="AD1286">
        <v>1</v>
      </c>
      <c r="AE1286">
        <v>0</v>
      </c>
      <c r="AF1286" t="s">
        <v>3</v>
      </c>
      <c r="AG1286">
        <v>6.7</v>
      </c>
      <c r="AH1286">
        <v>2</v>
      </c>
      <c r="AI1286">
        <v>33620513</v>
      </c>
      <c r="AJ1286">
        <v>1303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>
      <c r="A1287">
        <f>ROW(Source!A1486)</f>
        <v>1486</v>
      </c>
      <c r="B1287">
        <v>33620521</v>
      </c>
      <c r="C1287">
        <v>33620510</v>
      </c>
      <c r="D1287">
        <v>29173472</v>
      </c>
      <c r="E1287">
        <v>1</v>
      </c>
      <c r="F1287">
        <v>1</v>
      </c>
      <c r="G1287">
        <v>1</v>
      </c>
      <c r="H1287">
        <v>2</v>
      </c>
      <c r="I1287" t="s">
        <v>643</v>
      </c>
      <c r="J1287" t="s">
        <v>644</v>
      </c>
      <c r="K1287" t="s">
        <v>645</v>
      </c>
      <c r="L1287">
        <v>1368</v>
      </c>
      <c r="N1287">
        <v>1011</v>
      </c>
      <c r="O1287" t="s">
        <v>585</v>
      </c>
      <c r="P1287" t="s">
        <v>585</v>
      </c>
      <c r="Q1287">
        <v>1</v>
      </c>
      <c r="X1287">
        <v>13</v>
      </c>
      <c r="Y1287">
        <v>0</v>
      </c>
      <c r="Z1287">
        <v>3</v>
      </c>
      <c r="AA1287">
        <v>0</v>
      </c>
      <c r="AB1287">
        <v>0</v>
      </c>
      <c r="AC1287">
        <v>0</v>
      </c>
      <c r="AD1287">
        <v>1</v>
      </c>
      <c r="AE1287">
        <v>0</v>
      </c>
      <c r="AF1287" t="s">
        <v>3</v>
      </c>
      <c r="AG1287">
        <v>13</v>
      </c>
      <c r="AH1287">
        <v>2</v>
      </c>
      <c r="AI1287">
        <v>33620514</v>
      </c>
      <c r="AJ1287">
        <v>1304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>
      <c r="A1288">
        <f>ROW(Source!A1486)</f>
        <v>1486</v>
      </c>
      <c r="B1288">
        <v>33620522</v>
      </c>
      <c r="C1288">
        <v>33620510</v>
      </c>
      <c r="D1288">
        <v>29174913</v>
      </c>
      <c r="E1288">
        <v>1</v>
      </c>
      <c r="F1288">
        <v>1</v>
      </c>
      <c r="G1288">
        <v>1</v>
      </c>
      <c r="H1288">
        <v>2</v>
      </c>
      <c r="I1288" t="s">
        <v>606</v>
      </c>
      <c r="J1288" t="s">
        <v>607</v>
      </c>
      <c r="K1288" t="s">
        <v>608</v>
      </c>
      <c r="L1288">
        <v>1368</v>
      </c>
      <c r="N1288">
        <v>1011</v>
      </c>
      <c r="O1288" t="s">
        <v>585</v>
      </c>
      <c r="P1288" t="s">
        <v>585</v>
      </c>
      <c r="Q1288">
        <v>1</v>
      </c>
      <c r="X1288">
        <v>0.35</v>
      </c>
      <c r="Y1288">
        <v>0</v>
      </c>
      <c r="Z1288">
        <v>87.17</v>
      </c>
      <c r="AA1288">
        <v>11.6</v>
      </c>
      <c r="AB1288">
        <v>0</v>
      </c>
      <c r="AC1288">
        <v>0</v>
      </c>
      <c r="AD1288">
        <v>1</v>
      </c>
      <c r="AE1288">
        <v>0</v>
      </c>
      <c r="AF1288" t="s">
        <v>3</v>
      </c>
      <c r="AG1288">
        <v>0.35</v>
      </c>
      <c r="AH1288">
        <v>2</v>
      </c>
      <c r="AI1288">
        <v>33620515</v>
      </c>
      <c r="AJ1288">
        <v>1305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>
      <c r="A1289">
        <f>ROW(Source!A1486)</f>
        <v>1486</v>
      </c>
      <c r="B1289">
        <v>33620523</v>
      </c>
      <c r="C1289">
        <v>33620510</v>
      </c>
      <c r="D1289">
        <v>29114687</v>
      </c>
      <c r="E1289">
        <v>1</v>
      </c>
      <c r="F1289">
        <v>1</v>
      </c>
      <c r="G1289">
        <v>1</v>
      </c>
      <c r="H1289">
        <v>3</v>
      </c>
      <c r="I1289" t="s">
        <v>646</v>
      </c>
      <c r="J1289" t="s">
        <v>647</v>
      </c>
      <c r="K1289" t="s">
        <v>648</v>
      </c>
      <c r="L1289">
        <v>1348</v>
      </c>
      <c r="N1289">
        <v>1009</v>
      </c>
      <c r="O1289" t="s">
        <v>28</v>
      </c>
      <c r="P1289" t="s">
        <v>28</v>
      </c>
      <c r="Q1289">
        <v>1000</v>
      </c>
      <c r="X1289">
        <v>1.8E-3</v>
      </c>
      <c r="Y1289">
        <v>16974</v>
      </c>
      <c r="Z1289">
        <v>0</v>
      </c>
      <c r="AA1289">
        <v>0</v>
      </c>
      <c r="AB1289">
        <v>0</v>
      </c>
      <c r="AC1289">
        <v>0</v>
      </c>
      <c r="AD1289">
        <v>1</v>
      </c>
      <c r="AE1289">
        <v>0</v>
      </c>
      <c r="AF1289" t="s">
        <v>3</v>
      </c>
      <c r="AG1289">
        <v>1.8E-3</v>
      </c>
      <c r="AH1289">
        <v>2</v>
      </c>
      <c r="AI1289">
        <v>33620516</v>
      </c>
      <c r="AJ1289">
        <v>1306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>
      <c r="A1290">
        <f>ROW(Source!A1486)</f>
        <v>1486</v>
      </c>
      <c r="B1290">
        <v>33620524</v>
      </c>
      <c r="C1290">
        <v>33620510</v>
      </c>
      <c r="D1290">
        <v>29115292</v>
      </c>
      <c r="E1290">
        <v>1</v>
      </c>
      <c r="F1290">
        <v>1</v>
      </c>
      <c r="G1290">
        <v>1</v>
      </c>
      <c r="H1290">
        <v>3</v>
      </c>
      <c r="I1290" t="s">
        <v>649</v>
      </c>
      <c r="J1290" t="s">
        <v>650</v>
      </c>
      <c r="K1290" t="s">
        <v>651</v>
      </c>
      <c r="L1290">
        <v>1339</v>
      </c>
      <c r="N1290">
        <v>1007</v>
      </c>
      <c r="O1290" t="s">
        <v>591</v>
      </c>
      <c r="P1290" t="s">
        <v>591</v>
      </c>
      <c r="Q1290">
        <v>1</v>
      </c>
      <c r="X1290">
        <v>1.24</v>
      </c>
      <c r="Y1290">
        <v>4478.33</v>
      </c>
      <c r="Z1290">
        <v>0</v>
      </c>
      <c r="AA1290">
        <v>0</v>
      </c>
      <c r="AB1290">
        <v>0</v>
      </c>
      <c r="AC1290">
        <v>0</v>
      </c>
      <c r="AD1290">
        <v>1</v>
      </c>
      <c r="AE1290">
        <v>0</v>
      </c>
      <c r="AF1290" t="s">
        <v>3</v>
      </c>
      <c r="AG1290">
        <v>1.24</v>
      </c>
      <c r="AH1290">
        <v>2</v>
      </c>
      <c r="AI1290">
        <v>33620517</v>
      </c>
      <c r="AJ1290">
        <v>1307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>
      <c r="A1291">
        <f>ROW(Source!A1487)</f>
        <v>1487</v>
      </c>
      <c r="B1291">
        <v>33620532</v>
      </c>
      <c r="C1291">
        <v>33620525</v>
      </c>
      <c r="D1291">
        <v>18410542</v>
      </c>
      <c r="E1291">
        <v>1</v>
      </c>
      <c r="F1291">
        <v>1</v>
      </c>
      <c r="G1291">
        <v>1</v>
      </c>
      <c r="H1291">
        <v>1</v>
      </c>
      <c r="I1291" t="s">
        <v>801</v>
      </c>
      <c r="J1291" t="s">
        <v>3</v>
      </c>
      <c r="K1291" t="s">
        <v>802</v>
      </c>
      <c r="L1291">
        <v>1369</v>
      </c>
      <c r="N1291">
        <v>1013</v>
      </c>
      <c r="O1291" t="s">
        <v>579</v>
      </c>
      <c r="P1291" t="s">
        <v>579</v>
      </c>
      <c r="Q1291">
        <v>1</v>
      </c>
      <c r="X1291">
        <v>42.4</v>
      </c>
      <c r="Y1291">
        <v>0</v>
      </c>
      <c r="Z1291">
        <v>0</v>
      </c>
      <c r="AA1291">
        <v>0</v>
      </c>
      <c r="AB1291">
        <v>236.26</v>
      </c>
      <c r="AC1291">
        <v>0</v>
      </c>
      <c r="AD1291">
        <v>1</v>
      </c>
      <c r="AE1291">
        <v>1</v>
      </c>
      <c r="AF1291" t="s">
        <v>3</v>
      </c>
      <c r="AG1291">
        <v>42.4</v>
      </c>
      <c r="AH1291">
        <v>2</v>
      </c>
      <c r="AI1291">
        <v>33620526</v>
      </c>
      <c r="AJ1291">
        <v>1308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>
      <c r="A1292">
        <f>ROW(Source!A1487)</f>
        <v>1487</v>
      </c>
      <c r="B1292">
        <v>33620533</v>
      </c>
      <c r="C1292">
        <v>33620525</v>
      </c>
      <c r="D1292">
        <v>121548</v>
      </c>
      <c r="E1292">
        <v>1</v>
      </c>
      <c r="F1292">
        <v>1</v>
      </c>
      <c r="G1292">
        <v>1</v>
      </c>
      <c r="H1292">
        <v>1</v>
      </c>
      <c r="I1292" t="s">
        <v>30</v>
      </c>
      <c r="J1292" t="s">
        <v>3</v>
      </c>
      <c r="K1292" t="s">
        <v>580</v>
      </c>
      <c r="L1292">
        <v>608254</v>
      </c>
      <c r="N1292">
        <v>1013</v>
      </c>
      <c r="O1292" t="s">
        <v>581</v>
      </c>
      <c r="P1292" t="s">
        <v>581</v>
      </c>
      <c r="Q1292">
        <v>1</v>
      </c>
      <c r="X1292">
        <v>0.35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1</v>
      </c>
      <c r="AE1292">
        <v>2</v>
      </c>
      <c r="AF1292" t="s">
        <v>3</v>
      </c>
      <c r="AG1292">
        <v>0.35</v>
      </c>
      <c r="AH1292">
        <v>2</v>
      </c>
      <c r="AI1292">
        <v>33620527</v>
      </c>
      <c r="AJ1292">
        <v>1309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>
      <c r="A1293">
        <f>ROW(Source!A1487)</f>
        <v>1487</v>
      </c>
      <c r="B1293">
        <v>33620534</v>
      </c>
      <c r="C1293">
        <v>33620525</v>
      </c>
      <c r="D1293">
        <v>29172556</v>
      </c>
      <c r="E1293">
        <v>1</v>
      </c>
      <c r="F1293">
        <v>1</v>
      </c>
      <c r="G1293">
        <v>1</v>
      </c>
      <c r="H1293">
        <v>2</v>
      </c>
      <c r="I1293" t="s">
        <v>582</v>
      </c>
      <c r="J1293" t="s">
        <v>583</v>
      </c>
      <c r="K1293" t="s">
        <v>584</v>
      </c>
      <c r="L1293">
        <v>1368</v>
      </c>
      <c r="N1293">
        <v>1011</v>
      </c>
      <c r="O1293" t="s">
        <v>585</v>
      </c>
      <c r="P1293" t="s">
        <v>585</v>
      </c>
      <c r="Q1293">
        <v>1</v>
      </c>
      <c r="X1293">
        <v>0.35</v>
      </c>
      <c r="Y1293">
        <v>0</v>
      </c>
      <c r="Z1293">
        <v>31.26</v>
      </c>
      <c r="AA1293">
        <v>13.5</v>
      </c>
      <c r="AB1293">
        <v>0</v>
      </c>
      <c r="AC1293">
        <v>0</v>
      </c>
      <c r="AD1293">
        <v>1</v>
      </c>
      <c r="AE1293">
        <v>0</v>
      </c>
      <c r="AF1293" t="s">
        <v>3</v>
      </c>
      <c r="AG1293">
        <v>0.35</v>
      </c>
      <c r="AH1293">
        <v>3</v>
      </c>
      <c r="AI1293">
        <v>-1</v>
      </c>
      <c r="AJ1293" t="s">
        <v>3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>
      <c r="A1294">
        <f>ROW(Source!A1487)</f>
        <v>1487</v>
      </c>
      <c r="B1294">
        <v>33620535</v>
      </c>
      <c r="C1294">
        <v>33620525</v>
      </c>
      <c r="D1294">
        <v>29174913</v>
      </c>
      <c r="E1294">
        <v>1</v>
      </c>
      <c r="F1294">
        <v>1</v>
      </c>
      <c r="G1294">
        <v>1</v>
      </c>
      <c r="H1294">
        <v>2</v>
      </c>
      <c r="I1294" t="s">
        <v>606</v>
      </c>
      <c r="J1294" t="s">
        <v>607</v>
      </c>
      <c r="K1294" t="s">
        <v>608</v>
      </c>
      <c r="L1294">
        <v>1368</v>
      </c>
      <c r="N1294">
        <v>1011</v>
      </c>
      <c r="O1294" t="s">
        <v>585</v>
      </c>
      <c r="P1294" t="s">
        <v>585</v>
      </c>
      <c r="Q1294">
        <v>1</v>
      </c>
      <c r="X1294">
        <v>0.5</v>
      </c>
      <c r="Y1294">
        <v>0</v>
      </c>
      <c r="Z1294">
        <v>87.17</v>
      </c>
      <c r="AA1294">
        <v>11.6</v>
      </c>
      <c r="AB1294">
        <v>0</v>
      </c>
      <c r="AC1294">
        <v>0</v>
      </c>
      <c r="AD1294">
        <v>1</v>
      </c>
      <c r="AE1294">
        <v>0</v>
      </c>
      <c r="AF1294" t="s">
        <v>3</v>
      </c>
      <c r="AG1294">
        <v>0.5</v>
      </c>
      <c r="AH1294">
        <v>3</v>
      </c>
      <c r="AI1294">
        <v>-1</v>
      </c>
      <c r="AJ1294" t="s">
        <v>3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>
      <c r="A1295">
        <f>ROW(Source!A1487)</f>
        <v>1487</v>
      </c>
      <c r="B1295">
        <v>33620536</v>
      </c>
      <c r="C1295">
        <v>33620525</v>
      </c>
      <c r="D1295">
        <v>29110859</v>
      </c>
      <c r="E1295">
        <v>1</v>
      </c>
      <c r="F1295">
        <v>1</v>
      </c>
      <c r="G1295">
        <v>1</v>
      </c>
      <c r="H1295">
        <v>3</v>
      </c>
      <c r="I1295" t="s">
        <v>803</v>
      </c>
      <c r="J1295" t="s">
        <v>804</v>
      </c>
      <c r="K1295" t="s">
        <v>805</v>
      </c>
      <c r="L1295">
        <v>1327</v>
      </c>
      <c r="N1295">
        <v>1005</v>
      </c>
      <c r="O1295" t="s">
        <v>184</v>
      </c>
      <c r="P1295" t="s">
        <v>184</v>
      </c>
      <c r="Q1295">
        <v>1</v>
      </c>
      <c r="X1295">
        <v>102</v>
      </c>
      <c r="Y1295">
        <v>59.97</v>
      </c>
      <c r="Z1295">
        <v>0</v>
      </c>
      <c r="AA1295">
        <v>0</v>
      </c>
      <c r="AB1295">
        <v>0</v>
      </c>
      <c r="AC1295">
        <v>0</v>
      </c>
      <c r="AD1295">
        <v>1</v>
      </c>
      <c r="AE1295">
        <v>0</v>
      </c>
      <c r="AF1295" t="s">
        <v>3</v>
      </c>
      <c r="AG1295">
        <v>102</v>
      </c>
      <c r="AH1295">
        <v>2</v>
      </c>
      <c r="AI1295">
        <v>33620528</v>
      </c>
      <c r="AJ1295">
        <v>1310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>
      <c r="A1296">
        <f>ROW(Source!A1487)</f>
        <v>1487</v>
      </c>
      <c r="B1296">
        <v>33620537</v>
      </c>
      <c r="C1296">
        <v>33620525</v>
      </c>
      <c r="D1296">
        <v>29111241</v>
      </c>
      <c r="E1296">
        <v>1</v>
      </c>
      <c r="F1296">
        <v>1</v>
      </c>
      <c r="G1296">
        <v>1</v>
      </c>
      <c r="H1296">
        <v>3</v>
      </c>
      <c r="I1296" t="s">
        <v>667</v>
      </c>
      <c r="J1296" t="s">
        <v>668</v>
      </c>
      <c r="K1296" t="s">
        <v>669</v>
      </c>
      <c r="L1296">
        <v>1346</v>
      </c>
      <c r="N1296">
        <v>1009</v>
      </c>
      <c r="O1296" t="s">
        <v>191</v>
      </c>
      <c r="P1296" t="s">
        <v>191</v>
      </c>
      <c r="Q1296">
        <v>1</v>
      </c>
      <c r="X1296">
        <v>50</v>
      </c>
      <c r="Y1296">
        <v>8.35</v>
      </c>
      <c r="Z1296">
        <v>0</v>
      </c>
      <c r="AA1296">
        <v>0</v>
      </c>
      <c r="AB1296">
        <v>0</v>
      </c>
      <c r="AC1296">
        <v>0</v>
      </c>
      <c r="AD1296">
        <v>1</v>
      </c>
      <c r="AE1296">
        <v>0</v>
      </c>
      <c r="AF1296" t="s">
        <v>3</v>
      </c>
      <c r="AG1296">
        <v>50</v>
      </c>
      <c r="AH1296">
        <v>2</v>
      </c>
      <c r="AI1296">
        <v>33620529</v>
      </c>
      <c r="AJ1296">
        <v>1311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>
      <c r="A1297">
        <f>ROW(Source!A1487)</f>
        <v>1487</v>
      </c>
      <c r="B1297">
        <v>33620538</v>
      </c>
      <c r="C1297">
        <v>33620525</v>
      </c>
      <c r="D1297">
        <v>29107800</v>
      </c>
      <c r="E1297">
        <v>1</v>
      </c>
      <c r="F1297">
        <v>1</v>
      </c>
      <c r="G1297">
        <v>1</v>
      </c>
      <c r="H1297">
        <v>3</v>
      </c>
      <c r="I1297" t="s">
        <v>620</v>
      </c>
      <c r="J1297" t="s">
        <v>621</v>
      </c>
      <c r="K1297" t="s">
        <v>622</v>
      </c>
      <c r="L1297">
        <v>1346</v>
      </c>
      <c r="N1297">
        <v>1009</v>
      </c>
      <c r="O1297" t="s">
        <v>191</v>
      </c>
      <c r="P1297" t="s">
        <v>191</v>
      </c>
      <c r="Q1297">
        <v>1</v>
      </c>
      <c r="X1297">
        <v>0.5</v>
      </c>
      <c r="Y1297">
        <v>1.81</v>
      </c>
      <c r="Z1297">
        <v>0</v>
      </c>
      <c r="AA1297">
        <v>0</v>
      </c>
      <c r="AB1297">
        <v>0</v>
      </c>
      <c r="AC1297">
        <v>0</v>
      </c>
      <c r="AD1297">
        <v>1</v>
      </c>
      <c r="AE1297">
        <v>0</v>
      </c>
      <c r="AF1297" t="s">
        <v>3</v>
      </c>
      <c r="AG1297">
        <v>0.5</v>
      </c>
      <c r="AH1297">
        <v>2</v>
      </c>
      <c r="AI1297">
        <v>33620530</v>
      </c>
      <c r="AJ1297">
        <v>1312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>
      <c r="A1298">
        <f>ROW(Source!A1488)</f>
        <v>1488</v>
      </c>
      <c r="B1298">
        <v>33620545</v>
      </c>
      <c r="C1298">
        <v>33620540</v>
      </c>
      <c r="D1298">
        <v>18416200</v>
      </c>
      <c r="E1298">
        <v>1</v>
      </c>
      <c r="F1298">
        <v>1</v>
      </c>
      <c r="G1298">
        <v>1</v>
      </c>
      <c r="H1298">
        <v>1</v>
      </c>
      <c r="I1298" t="s">
        <v>665</v>
      </c>
      <c r="J1298" t="s">
        <v>3</v>
      </c>
      <c r="K1298" t="s">
        <v>666</v>
      </c>
      <c r="L1298">
        <v>1369</v>
      </c>
      <c r="N1298">
        <v>1013</v>
      </c>
      <c r="O1298" t="s">
        <v>579</v>
      </c>
      <c r="P1298" t="s">
        <v>579</v>
      </c>
      <c r="Q1298">
        <v>1</v>
      </c>
      <c r="X1298">
        <v>8.99</v>
      </c>
      <c r="Y1298">
        <v>0</v>
      </c>
      <c r="Z1298">
        <v>0</v>
      </c>
      <c r="AA1298">
        <v>0</v>
      </c>
      <c r="AB1298">
        <v>277.48</v>
      </c>
      <c r="AC1298">
        <v>0</v>
      </c>
      <c r="AD1298">
        <v>1</v>
      </c>
      <c r="AE1298">
        <v>1</v>
      </c>
      <c r="AF1298" t="s">
        <v>3</v>
      </c>
      <c r="AG1298">
        <v>8.99</v>
      </c>
      <c r="AH1298">
        <v>2</v>
      </c>
      <c r="AI1298">
        <v>33620541</v>
      </c>
      <c r="AJ1298">
        <v>1313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>
      <c r="A1299">
        <f>ROW(Source!A1488)</f>
        <v>1488</v>
      </c>
      <c r="B1299">
        <v>33620546</v>
      </c>
      <c r="C1299">
        <v>33620540</v>
      </c>
      <c r="D1299">
        <v>29174913</v>
      </c>
      <c r="E1299">
        <v>1</v>
      </c>
      <c r="F1299">
        <v>1</v>
      </c>
      <c r="G1299">
        <v>1</v>
      </c>
      <c r="H1299">
        <v>2</v>
      </c>
      <c r="I1299" t="s">
        <v>606</v>
      </c>
      <c r="J1299" t="s">
        <v>607</v>
      </c>
      <c r="K1299" t="s">
        <v>608</v>
      </c>
      <c r="L1299">
        <v>1368</v>
      </c>
      <c r="N1299">
        <v>1011</v>
      </c>
      <c r="O1299" t="s">
        <v>585</v>
      </c>
      <c r="P1299" t="s">
        <v>585</v>
      </c>
      <c r="Q1299">
        <v>1</v>
      </c>
      <c r="X1299">
        <v>0.03</v>
      </c>
      <c r="Y1299">
        <v>0</v>
      </c>
      <c r="Z1299">
        <v>87.17</v>
      </c>
      <c r="AA1299">
        <v>11.6</v>
      </c>
      <c r="AB1299">
        <v>0</v>
      </c>
      <c r="AC1299">
        <v>0</v>
      </c>
      <c r="AD1299">
        <v>1</v>
      </c>
      <c r="AE1299">
        <v>0</v>
      </c>
      <c r="AF1299" t="s">
        <v>3</v>
      </c>
      <c r="AG1299">
        <v>0.03</v>
      </c>
      <c r="AH1299">
        <v>3</v>
      </c>
      <c r="AI1299">
        <v>-1</v>
      </c>
      <c r="AJ1299" t="s">
        <v>3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>
      <c r="A1300">
        <f>ROW(Source!A1488)</f>
        <v>1488</v>
      </c>
      <c r="B1300">
        <v>33620547</v>
      </c>
      <c r="C1300">
        <v>33620540</v>
      </c>
      <c r="D1300">
        <v>29111241</v>
      </c>
      <c r="E1300">
        <v>1</v>
      </c>
      <c r="F1300">
        <v>1</v>
      </c>
      <c r="G1300">
        <v>1</v>
      </c>
      <c r="H1300">
        <v>3</v>
      </c>
      <c r="I1300" t="s">
        <v>667</v>
      </c>
      <c r="J1300" t="s">
        <v>668</v>
      </c>
      <c r="K1300" t="s">
        <v>669</v>
      </c>
      <c r="L1300">
        <v>1346</v>
      </c>
      <c r="N1300">
        <v>1009</v>
      </c>
      <c r="O1300" t="s">
        <v>191</v>
      </c>
      <c r="P1300" t="s">
        <v>191</v>
      </c>
      <c r="Q1300">
        <v>1</v>
      </c>
      <c r="X1300">
        <v>5.15</v>
      </c>
      <c r="Y1300">
        <v>8.35</v>
      </c>
      <c r="Z1300">
        <v>0</v>
      </c>
      <c r="AA1300">
        <v>0</v>
      </c>
      <c r="AB1300">
        <v>0</v>
      </c>
      <c r="AC1300">
        <v>0</v>
      </c>
      <c r="AD1300">
        <v>1</v>
      </c>
      <c r="AE1300">
        <v>0</v>
      </c>
      <c r="AF1300" t="s">
        <v>3</v>
      </c>
      <c r="AG1300">
        <v>5.15</v>
      </c>
      <c r="AH1300">
        <v>2</v>
      </c>
      <c r="AI1300">
        <v>33620542</v>
      </c>
      <c r="AJ1300">
        <v>1314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>
      <c r="A1301">
        <f>ROW(Source!A1488)</f>
        <v>1488</v>
      </c>
      <c r="B1301">
        <v>33620548</v>
      </c>
      <c r="C1301">
        <v>33620540</v>
      </c>
      <c r="D1301">
        <v>29110997</v>
      </c>
      <c r="E1301">
        <v>1</v>
      </c>
      <c r="F1301">
        <v>1</v>
      </c>
      <c r="G1301">
        <v>1</v>
      </c>
      <c r="H1301">
        <v>3</v>
      </c>
      <c r="I1301" t="s">
        <v>670</v>
      </c>
      <c r="J1301" t="s">
        <v>671</v>
      </c>
      <c r="K1301" t="s">
        <v>672</v>
      </c>
      <c r="L1301">
        <v>1301</v>
      </c>
      <c r="N1301">
        <v>1003</v>
      </c>
      <c r="O1301" t="s">
        <v>174</v>
      </c>
      <c r="P1301" t="s">
        <v>174</v>
      </c>
      <c r="Q1301">
        <v>1</v>
      </c>
      <c r="X1301">
        <v>101</v>
      </c>
      <c r="Y1301">
        <v>12.3</v>
      </c>
      <c r="Z1301">
        <v>0</v>
      </c>
      <c r="AA1301">
        <v>0</v>
      </c>
      <c r="AB1301">
        <v>0</v>
      </c>
      <c r="AC1301">
        <v>0</v>
      </c>
      <c r="AD1301">
        <v>1</v>
      </c>
      <c r="AE1301">
        <v>0</v>
      </c>
      <c r="AF1301" t="s">
        <v>3</v>
      </c>
      <c r="AG1301">
        <v>101</v>
      </c>
      <c r="AH1301">
        <v>2</v>
      </c>
      <c r="AI1301">
        <v>33620543</v>
      </c>
      <c r="AJ1301">
        <v>1315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>
      <c r="A1302">
        <f>ROW(Source!A1489)</f>
        <v>1489</v>
      </c>
      <c r="B1302">
        <v>33620557</v>
      </c>
      <c r="C1302">
        <v>33620550</v>
      </c>
      <c r="D1302">
        <v>18411117</v>
      </c>
      <c r="E1302">
        <v>1</v>
      </c>
      <c r="F1302">
        <v>1</v>
      </c>
      <c r="G1302">
        <v>1</v>
      </c>
      <c r="H1302">
        <v>1</v>
      </c>
      <c r="I1302" t="s">
        <v>806</v>
      </c>
      <c r="J1302" t="s">
        <v>3</v>
      </c>
      <c r="K1302" t="s">
        <v>807</v>
      </c>
      <c r="L1302">
        <v>1369</v>
      </c>
      <c r="N1302">
        <v>1013</v>
      </c>
      <c r="O1302" t="s">
        <v>579</v>
      </c>
      <c r="P1302" t="s">
        <v>579</v>
      </c>
      <c r="Q1302">
        <v>1</v>
      </c>
      <c r="X1302">
        <v>16.32</v>
      </c>
      <c r="Y1302">
        <v>0</v>
      </c>
      <c r="Z1302">
        <v>0</v>
      </c>
      <c r="AA1302">
        <v>0</v>
      </c>
      <c r="AB1302">
        <v>273.5</v>
      </c>
      <c r="AC1302">
        <v>0</v>
      </c>
      <c r="AD1302">
        <v>1</v>
      </c>
      <c r="AE1302">
        <v>1</v>
      </c>
      <c r="AF1302" t="s">
        <v>3</v>
      </c>
      <c r="AG1302">
        <v>16.32</v>
      </c>
      <c r="AH1302">
        <v>2</v>
      </c>
      <c r="AI1302">
        <v>33620551</v>
      </c>
      <c r="AJ1302">
        <v>1316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>
      <c r="A1303">
        <f>ROW(Source!A1489)</f>
        <v>1489</v>
      </c>
      <c r="B1303">
        <v>33620558</v>
      </c>
      <c r="C1303">
        <v>33620550</v>
      </c>
      <c r="D1303">
        <v>121548</v>
      </c>
      <c r="E1303">
        <v>1</v>
      </c>
      <c r="F1303">
        <v>1</v>
      </c>
      <c r="G1303">
        <v>1</v>
      </c>
      <c r="H1303">
        <v>1</v>
      </c>
      <c r="I1303" t="s">
        <v>30</v>
      </c>
      <c r="J1303" t="s">
        <v>3</v>
      </c>
      <c r="K1303" t="s">
        <v>580</v>
      </c>
      <c r="L1303">
        <v>608254</v>
      </c>
      <c r="N1303">
        <v>1013</v>
      </c>
      <c r="O1303" t="s">
        <v>581</v>
      </c>
      <c r="P1303" t="s">
        <v>581</v>
      </c>
      <c r="Q1303">
        <v>1</v>
      </c>
      <c r="X1303">
        <v>0.01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1</v>
      </c>
      <c r="AE1303">
        <v>2</v>
      </c>
      <c r="AF1303" t="s">
        <v>3</v>
      </c>
      <c r="AG1303">
        <v>0.01</v>
      </c>
      <c r="AH1303">
        <v>2</v>
      </c>
      <c r="AI1303">
        <v>33620552</v>
      </c>
      <c r="AJ1303">
        <v>1317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>
      <c r="A1304">
        <f>ROW(Source!A1489)</f>
        <v>1489</v>
      </c>
      <c r="B1304">
        <v>33620559</v>
      </c>
      <c r="C1304">
        <v>33620550</v>
      </c>
      <c r="D1304">
        <v>29172556</v>
      </c>
      <c r="E1304">
        <v>1</v>
      </c>
      <c r="F1304">
        <v>1</v>
      </c>
      <c r="G1304">
        <v>1</v>
      </c>
      <c r="H1304">
        <v>2</v>
      </c>
      <c r="I1304" t="s">
        <v>582</v>
      </c>
      <c r="J1304" t="s">
        <v>583</v>
      </c>
      <c r="K1304" t="s">
        <v>584</v>
      </c>
      <c r="L1304">
        <v>1368</v>
      </c>
      <c r="N1304">
        <v>1011</v>
      </c>
      <c r="O1304" t="s">
        <v>585</v>
      </c>
      <c r="P1304" t="s">
        <v>585</v>
      </c>
      <c r="Q1304">
        <v>1</v>
      </c>
      <c r="X1304">
        <v>0.01</v>
      </c>
      <c r="Y1304">
        <v>0</v>
      </c>
      <c r="Z1304">
        <v>31.26</v>
      </c>
      <c r="AA1304">
        <v>13.5</v>
      </c>
      <c r="AB1304">
        <v>0</v>
      </c>
      <c r="AC1304">
        <v>0</v>
      </c>
      <c r="AD1304">
        <v>1</v>
      </c>
      <c r="AE1304">
        <v>0</v>
      </c>
      <c r="AF1304" t="s">
        <v>3</v>
      </c>
      <c r="AG1304">
        <v>0.01</v>
      </c>
      <c r="AH1304">
        <v>2</v>
      </c>
      <c r="AI1304">
        <v>33620553</v>
      </c>
      <c r="AJ1304">
        <v>1318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>
      <c r="A1305">
        <f>ROW(Source!A1489)</f>
        <v>1489</v>
      </c>
      <c r="B1305">
        <v>33620560</v>
      </c>
      <c r="C1305">
        <v>33620550</v>
      </c>
      <c r="D1305">
        <v>29174913</v>
      </c>
      <c r="E1305">
        <v>1</v>
      </c>
      <c r="F1305">
        <v>1</v>
      </c>
      <c r="G1305">
        <v>1</v>
      </c>
      <c r="H1305">
        <v>2</v>
      </c>
      <c r="I1305" t="s">
        <v>606</v>
      </c>
      <c r="J1305" t="s">
        <v>607</v>
      </c>
      <c r="K1305" t="s">
        <v>608</v>
      </c>
      <c r="L1305">
        <v>1368</v>
      </c>
      <c r="N1305">
        <v>1011</v>
      </c>
      <c r="O1305" t="s">
        <v>585</v>
      </c>
      <c r="P1305" t="s">
        <v>585</v>
      </c>
      <c r="Q1305">
        <v>1</v>
      </c>
      <c r="X1305">
        <v>0.02</v>
      </c>
      <c r="Y1305">
        <v>0</v>
      </c>
      <c r="Z1305">
        <v>87.17</v>
      </c>
      <c r="AA1305">
        <v>11.6</v>
      </c>
      <c r="AB1305">
        <v>0</v>
      </c>
      <c r="AC1305">
        <v>0</v>
      </c>
      <c r="AD1305">
        <v>1</v>
      </c>
      <c r="AE1305">
        <v>0</v>
      </c>
      <c r="AF1305" t="s">
        <v>3</v>
      </c>
      <c r="AG1305">
        <v>0.02</v>
      </c>
      <c r="AH1305">
        <v>2</v>
      </c>
      <c r="AI1305">
        <v>33620554</v>
      </c>
      <c r="AJ1305">
        <v>1319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>
      <c r="A1306">
        <f>ROW(Source!A1489)</f>
        <v>1489</v>
      </c>
      <c r="B1306">
        <v>33620561</v>
      </c>
      <c r="C1306">
        <v>33620550</v>
      </c>
      <c r="D1306">
        <v>29107800</v>
      </c>
      <c r="E1306">
        <v>1</v>
      </c>
      <c r="F1306">
        <v>1</v>
      </c>
      <c r="G1306">
        <v>1</v>
      </c>
      <c r="H1306">
        <v>3</v>
      </c>
      <c r="I1306" t="s">
        <v>620</v>
      </c>
      <c r="J1306" t="s">
        <v>621</v>
      </c>
      <c r="K1306" t="s">
        <v>622</v>
      </c>
      <c r="L1306">
        <v>1346</v>
      </c>
      <c r="N1306">
        <v>1009</v>
      </c>
      <c r="O1306" t="s">
        <v>191</v>
      </c>
      <c r="P1306" t="s">
        <v>191</v>
      </c>
      <c r="Q1306">
        <v>1</v>
      </c>
      <c r="X1306">
        <v>0.2</v>
      </c>
      <c r="Y1306">
        <v>1.81</v>
      </c>
      <c r="Z1306">
        <v>0</v>
      </c>
      <c r="AA1306">
        <v>0</v>
      </c>
      <c r="AB1306">
        <v>0</v>
      </c>
      <c r="AC1306">
        <v>0</v>
      </c>
      <c r="AD1306">
        <v>1</v>
      </c>
      <c r="AE1306">
        <v>0</v>
      </c>
      <c r="AF1306" t="s">
        <v>3</v>
      </c>
      <c r="AG1306">
        <v>0.2</v>
      </c>
      <c r="AH1306">
        <v>2</v>
      </c>
      <c r="AI1306">
        <v>33620555</v>
      </c>
      <c r="AJ1306">
        <v>1320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>
      <c r="A1307">
        <f>ROW(Source!A1489)</f>
        <v>1489</v>
      </c>
      <c r="B1307">
        <v>33620562</v>
      </c>
      <c r="C1307">
        <v>33620550</v>
      </c>
      <c r="D1307">
        <v>29109265</v>
      </c>
      <c r="E1307">
        <v>1</v>
      </c>
      <c r="F1307">
        <v>1</v>
      </c>
      <c r="G1307">
        <v>1</v>
      </c>
      <c r="H1307">
        <v>3</v>
      </c>
      <c r="I1307" t="s">
        <v>369</v>
      </c>
      <c r="J1307" t="s">
        <v>371</v>
      </c>
      <c r="K1307" t="s">
        <v>370</v>
      </c>
      <c r="L1307">
        <v>1348</v>
      </c>
      <c r="N1307">
        <v>1009</v>
      </c>
      <c r="O1307" t="s">
        <v>28</v>
      </c>
      <c r="P1307" t="s">
        <v>28</v>
      </c>
      <c r="Q1307">
        <v>1000</v>
      </c>
      <c r="X1307">
        <v>0.02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 t="s">
        <v>3</v>
      </c>
      <c r="AG1307">
        <v>0.02</v>
      </c>
      <c r="AH1307">
        <v>2</v>
      </c>
      <c r="AI1307">
        <v>33620556</v>
      </c>
      <c r="AJ1307">
        <v>1321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>
      <c r="A1308">
        <f>ROW(Source!A1491)</f>
        <v>1491</v>
      </c>
      <c r="B1308">
        <v>33620575</v>
      </c>
      <c r="C1308">
        <v>33620564</v>
      </c>
      <c r="D1308">
        <v>18409850</v>
      </c>
      <c r="E1308">
        <v>1</v>
      </c>
      <c r="F1308">
        <v>1</v>
      </c>
      <c r="G1308">
        <v>1</v>
      </c>
      <c r="H1308">
        <v>1</v>
      </c>
      <c r="I1308" t="s">
        <v>673</v>
      </c>
      <c r="J1308" t="s">
        <v>3</v>
      </c>
      <c r="K1308" t="s">
        <v>674</v>
      </c>
      <c r="L1308">
        <v>1369</v>
      </c>
      <c r="N1308">
        <v>1013</v>
      </c>
      <c r="O1308" t="s">
        <v>579</v>
      </c>
      <c r="P1308" t="s">
        <v>579</v>
      </c>
      <c r="Q1308">
        <v>1</v>
      </c>
      <c r="X1308">
        <v>49.36</v>
      </c>
      <c r="Y1308">
        <v>0</v>
      </c>
      <c r="Z1308">
        <v>0</v>
      </c>
      <c r="AA1308">
        <v>0</v>
      </c>
      <c r="AB1308">
        <v>257.86</v>
      </c>
      <c r="AC1308">
        <v>0</v>
      </c>
      <c r="AD1308">
        <v>1</v>
      </c>
      <c r="AE1308">
        <v>1</v>
      </c>
      <c r="AF1308" t="s">
        <v>3</v>
      </c>
      <c r="AG1308">
        <v>49.36</v>
      </c>
      <c r="AH1308">
        <v>2</v>
      </c>
      <c r="AI1308">
        <v>33620565</v>
      </c>
      <c r="AJ1308">
        <v>1322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>
      <c r="A1309">
        <f>ROW(Source!A1491)</f>
        <v>1491</v>
      </c>
      <c r="B1309">
        <v>33620576</v>
      </c>
      <c r="C1309">
        <v>33620564</v>
      </c>
      <c r="D1309">
        <v>121548</v>
      </c>
      <c r="E1309">
        <v>1</v>
      </c>
      <c r="F1309">
        <v>1</v>
      </c>
      <c r="G1309">
        <v>1</v>
      </c>
      <c r="H1309">
        <v>1</v>
      </c>
      <c r="I1309" t="s">
        <v>30</v>
      </c>
      <c r="J1309" t="s">
        <v>3</v>
      </c>
      <c r="K1309" t="s">
        <v>580</v>
      </c>
      <c r="L1309">
        <v>608254</v>
      </c>
      <c r="N1309">
        <v>1013</v>
      </c>
      <c r="O1309" t="s">
        <v>581</v>
      </c>
      <c r="P1309" t="s">
        <v>581</v>
      </c>
      <c r="Q1309">
        <v>1</v>
      </c>
      <c r="X1309">
        <v>0.14000000000000001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1</v>
      </c>
      <c r="AE1309">
        <v>2</v>
      </c>
      <c r="AF1309" t="s">
        <v>3</v>
      </c>
      <c r="AG1309">
        <v>0.14000000000000001</v>
      </c>
      <c r="AH1309">
        <v>2</v>
      </c>
      <c r="AI1309">
        <v>33620566</v>
      </c>
      <c r="AJ1309">
        <v>1323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>
      <c r="A1310">
        <f>ROW(Source!A1491)</f>
        <v>1491</v>
      </c>
      <c r="B1310">
        <v>33620577</v>
      </c>
      <c r="C1310">
        <v>33620564</v>
      </c>
      <c r="D1310">
        <v>29172556</v>
      </c>
      <c r="E1310">
        <v>1</v>
      </c>
      <c r="F1310">
        <v>1</v>
      </c>
      <c r="G1310">
        <v>1</v>
      </c>
      <c r="H1310">
        <v>2</v>
      </c>
      <c r="I1310" t="s">
        <v>582</v>
      </c>
      <c r="J1310" t="s">
        <v>583</v>
      </c>
      <c r="K1310" t="s">
        <v>584</v>
      </c>
      <c r="L1310">
        <v>1368</v>
      </c>
      <c r="N1310">
        <v>1011</v>
      </c>
      <c r="O1310" t="s">
        <v>585</v>
      </c>
      <c r="P1310" t="s">
        <v>585</v>
      </c>
      <c r="Q1310">
        <v>1</v>
      </c>
      <c r="X1310">
        <v>0.14000000000000001</v>
      </c>
      <c r="Y1310">
        <v>0</v>
      </c>
      <c r="Z1310">
        <v>31.26</v>
      </c>
      <c r="AA1310">
        <v>13.5</v>
      </c>
      <c r="AB1310">
        <v>0</v>
      </c>
      <c r="AC1310">
        <v>0</v>
      </c>
      <c r="AD1310">
        <v>1</v>
      </c>
      <c r="AE1310">
        <v>0</v>
      </c>
      <c r="AF1310" t="s">
        <v>3</v>
      </c>
      <c r="AG1310">
        <v>0.14000000000000001</v>
      </c>
      <c r="AH1310">
        <v>2</v>
      </c>
      <c r="AI1310">
        <v>33620567</v>
      </c>
      <c r="AJ1310">
        <v>1324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>
      <c r="A1311">
        <f>ROW(Source!A1491)</f>
        <v>1491</v>
      </c>
      <c r="B1311">
        <v>33620578</v>
      </c>
      <c r="C1311">
        <v>33620564</v>
      </c>
      <c r="D1311">
        <v>29107800</v>
      </c>
      <c r="E1311">
        <v>1</v>
      </c>
      <c r="F1311">
        <v>1</v>
      </c>
      <c r="G1311">
        <v>1</v>
      </c>
      <c r="H1311">
        <v>3</v>
      </c>
      <c r="I1311" t="s">
        <v>620</v>
      </c>
      <c r="J1311" t="s">
        <v>621</v>
      </c>
      <c r="K1311" t="s">
        <v>622</v>
      </c>
      <c r="L1311">
        <v>1346</v>
      </c>
      <c r="N1311">
        <v>1009</v>
      </c>
      <c r="O1311" t="s">
        <v>191</v>
      </c>
      <c r="P1311" t="s">
        <v>191</v>
      </c>
      <c r="Q1311">
        <v>1</v>
      </c>
      <c r="X1311">
        <v>0.1</v>
      </c>
      <c r="Y1311">
        <v>1.81</v>
      </c>
      <c r="Z1311">
        <v>0</v>
      </c>
      <c r="AA1311">
        <v>0</v>
      </c>
      <c r="AB1311">
        <v>0</v>
      </c>
      <c r="AC1311">
        <v>0</v>
      </c>
      <c r="AD1311">
        <v>1</v>
      </c>
      <c r="AE1311">
        <v>0</v>
      </c>
      <c r="AF1311" t="s">
        <v>3</v>
      </c>
      <c r="AG1311">
        <v>0.1</v>
      </c>
      <c r="AH1311">
        <v>2</v>
      </c>
      <c r="AI1311">
        <v>33620568</v>
      </c>
      <c r="AJ1311">
        <v>1325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>
      <c r="A1312">
        <f>ROW(Source!A1491)</f>
        <v>1491</v>
      </c>
      <c r="B1312">
        <v>33620579</v>
      </c>
      <c r="C1312">
        <v>33620564</v>
      </c>
      <c r="D1312">
        <v>29107777</v>
      </c>
      <c r="E1312">
        <v>1</v>
      </c>
      <c r="F1312">
        <v>1</v>
      </c>
      <c r="G1312">
        <v>1</v>
      </c>
      <c r="H1312">
        <v>3</v>
      </c>
      <c r="I1312" t="s">
        <v>808</v>
      </c>
      <c r="J1312" t="s">
        <v>809</v>
      </c>
      <c r="K1312" t="s">
        <v>810</v>
      </c>
      <c r="L1312">
        <v>1329</v>
      </c>
      <c r="N1312">
        <v>1005</v>
      </c>
      <c r="O1312" t="s">
        <v>811</v>
      </c>
      <c r="P1312" t="s">
        <v>811</v>
      </c>
      <c r="Q1312">
        <v>1000</v>
      </c>
      <c r="X1312">
        <v>1.5E-3</v>
      </c>
      <c r="Y1312">
        <v>32123.16</v>
      </c>
      <c r="Z1312">
        <v>0</v>
      </c>
      <c r="AA1312">
        <v>0</v>
      </c>
      <c r="AB1312">
        <v>0</v>
      </c>
      <c r="AC1312">
        <v>0</v>
      </c>
      <c r="AD1312">
        <v>1</v>
      </c>
      <c r="AE1312">
        <v>0</v>
      </c>
      <c r="AF1312" t="s">
        <v>3</v>
      </c>
      <c r="AG1312">
        <v>1.5E-3</v>
      </c>
      <c r="AH1312">
        <v>2</v>
      </c>
      <c r="AI1312">
        <v>33620569</v>
      </c>
      <c r="AJ1312">
        <v>1326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>
      <c r="A1313">
        <f>ROW(Source!A1491)</f>
        <v>1491</v>
      </c>
      <c r="B1313">
        <v>33620580</v>
      </c>
      <c r="C1313">
        <v>33620564</v>
      </c>
      <c r="D1313">
        <v>29109354</v>
      </c>
      <c r="E1313">
        <v>1</v>
      </c>
      <c r="F1313">
        <v>1</v>
      </c>
      <c r="G1313">
        <v>1</v>
      </c>
      <c r="H1313">
        <v>3</v>
      </c>
      <c r="I1313" t="s">
        <v>493</v>
      </c>
      <c r="J1313" t="s">
        <v>495</v>
      </c>
      <c r="K1313" t="s">
        <v>494</v>
      </c>
      <c r="L1313">
        <v>1346</v>
      </c>
      <c r="N1313">
        <v>1009</v>
      </c>
      <c r="O1313" t="s">
        <v>191</v>
      </c>
      <c r="P1313" t="s">
        <v>191</v>
      </c>
      <c r="Q1313">
        <v>1</v>
      </c>
      <c r="X1313">
        <v>10.3</v>
      </c>
      <c r="Y1313">
        <v>46.72</v>
      </c>
      <c r="Z1313">
        <v>0</v>
      </c>
      <c r="AA1313">
        <v>0</v>
      </c>
      <c r="AB1313">
        <v>0</v>
      </c>
      <c r="AC1313">
        <v>0</v>
      </c>
      <c r="AD1313">
        <v>1</v>
      </c>
      <c r="AE1313">
        <v>0</v>
      </c>
      <c r="AF1313" t="s">
        <v>3</v>
      </c>
      <c r="AG1313">
        <v>10.3</v>
      </c>
      <c r="AH1313">
        <v>2</v>
      </c>
      <c r="AI1313">
        <v>33620570</v>
      </c>
      <c r="AJ1313">
        <v>1327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>
      <c r="A1314">
        <f>ROW(Source!A1491)</f>
        <v>1491</v>
      </c>
      <c r="B1314">
        <v>33620581</v>
      </c>
      <c r="C1314">
        <v>33620564</v>
      </c>
      <c r="D1314">
        <v>29109414</v>
      </c>
      <c r="E1314">
        <v>1</v>
      </c>
      <c r="F1314">
        <v>1</v>
      </c>
      <c r="G1314">
        <v>1</v>
      </c>
      <c r="H1314">
        <v>3</v>
      </c>
      <c r="I1314" t="s">
        <v>489</v>
      </c>
      <c r="J1314" t="s">
        <v>491</v>
      </c>
      <c r="K1314" t="s">
        <v>490</v>
      </c>
      <c r="L1314">
        <v>1346</v>
      </c>
      <c r="N1314">
        <v>1009</v>
      </c>
      <c r="O1314" t="s">
        <v>191</v>
      </c>
      <c r="P1314" t="s">
        <v>191</v>
      </c>
      <c r="Q1314">
        <v>1</v>
      </c>
      <c r="X1314">
        <v>360.5</v>
      </c>
      <c r="Y1314">
        <v>1.58</v>
      </c>
      <c r="Z1314">
        <v>0</v>
      </c>
      <c r="AA1314">
        <v>0</v>
      </c>
      <c r="AB1314">
        <v>0</v>
      </c>
      <c r="AC1314">
        <v>0</v>
      </c>
      <c r="AD1314">
        <v>1</v>
      </c>
      <c r="AE1314">
        <v>0</v>
      </c>
      <c r="AF1314" t="s">
        <v>3</v>
      </c>
      <c r="AG1314">
        <v>360.5</v>
      </c>
      <c r="AH1314">
        <v>2</v>
      </c>
      <c r="AI1314">
        <v>33620571</v>
      </c>
      <c r="AJ1314">
        <v>1328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>
      <c r="A1315">
        <f>ROW(Source!A1491)</f>
        <v>1491</v>
      </c>
      <c r="B1315">
        <v>33620582</v>
      </c>
      <c r="C1315">
        <v>33620564</v>
      </c>
      <c r="D1315">
        <v>29109782</v>
      </c>
      <c r="E1315">
        <v>1</v>
      </c>
      <c r="F1315">
        <v>1</v>
      </c>
      <c r="G1315">
        <v>1</v>
      </c>
      <c r="H1315">
        <v>3</v>
      </c>
      <c r="I1315" t="s">
        <v>684</v>
      </c>
      <c r="J1315" t="s">
        <v>685</v>
      </c>
      <c r="K1315" t="s">
        <v>686</v>
      </c>
      <c r="L1315">
        <v>1346</v>
      </c>
      <c r="N1315">
        <v>1009</v>
      </c>
      <c r="O1315" t="s">
        <v>191</v>
      </c>
      <c r="P1315" t="s">
        <v>191</v>
      </c>
      <c r="Q1315">
        <v>1</v>
      </c>
      <c r="X1315">
        <v>31</v>
      </c>
      <c r="Y1315">
        <v>4.3600000000000003</v>
      </c>
      <c r="Z1315">
        <v>0</v>
      </c>
      <c r="AA1315">
        <v>0</v>
      </c>
      <c r="AB1315">
        <v>0</v>
      </c>
      <c r="AC1315">
        <v>0</v>
      </c>
      <c r="AD1315">
        <v>1</v>
      </c>
      <c r="AE1315">
        <v>0</v>
      </c>
      <c r="AF1315" t="s">
        <v>3</v>
      </c>
      <c r="AG1315">
        <v>31</v>
      </c>
      <c r="AH1315">
        <v>2</v>
      </c>
      <c r="AI1315">
        <v>33620572</v>
      </c>
      <c r="AJ1315">
        <v>1329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>
      <c r="A1316">
        <f>ROW(Source!A1491)</f>
        <v>1491</v>
      </c>
      <c r="B1316">
        <v>33620583</v>
      </c>
      <c r="C1316">
        <v>33620564</v>
      </c>
      <c r="D1316">
        <v>29111455</v>
      </c>
      <c r="E1316">
        <v>1</v>
      </c>
      <c r="F1316">
        <v>1</v>
      </c>
      <c r="G1316">
        <v>1</v>
      </c>
      <c r="H1316">
        <v>3</v>
      </c>
      <c r="I1316" t="s">
        <v>690</v>
      </c>
      <c r="J1316" t="s">
        <v>691</v>
      </c>
      <c r="K1316" t="s">
        <v>692</v>
      </c>
      <c r="L1316">
        <v>1327</v>
      </c>
      <c r="N1316">
        <v>1005</v>
      </c>
      <c r="O1316" t="s">
        <v>184</v>
      </c>
      <c r="P1316" t="s">
        <v>184</v>
      </c>
      <c r="Q1316">
        <v>1</v>
      </c>
      <c r="X1316">
        <v>103</v>
      </c>
      <c r="Y1316">
        <v>15.06</v>
      </c>
      <c r="Z1316">
        <v>0</v>
      </c>
      <c r="AA1316">
        <v>0</v>
      </c>
      <c r="AB1316">
        <v>0</v>
      </c>
      <c r="AC1316">
        <v>0</v>
      </c>
      <c r="AD1316">
        <v>1</v>
      </c>
      <c r="AE1316">
        <v>0</v>
      </c>
      <c r="AF1316" t="s">
        <v>3</v>
      </c>
      <c r="AG1316">
        <v>103</v>
      </c>
      <c r="AH1316">
        <v>2</v>
      </c>
      <c r="AI1316">
        <v>33620573</v>
      </c>
      <c r="AJ1316">
        <v>1330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>
      <c r="A1317">
        <f>ROW(Source!A1491)</f>
        <v>1491</v>
      </c>
      <c r="B1317">
        <v>33620584</v>
      </c>
      <c r="C1317">
        <v>33620564</v>
      </c>
      <c r="D1317">
        <v>29110744</v>
      </c>
      <c r="E1317">
        <v>1</v>
      </c>
      <c r="F1317">
        <v>1</v>
      </c>
      <c r="G1317">
        <v>1</v>
      </c>
      <c r="H1317">
        <v>3</v>
      </c>
      <c r="I1317" t="s">
        <v>812</v>
      </c>
      <c r="J1317" t="s">
        <v>813</v>
      </c>
      <c r="K1317" t="s">
        <v>814</v>
      </c>
      <c r="L1317">
        <v>1308</v>
      </c>
      <c r="N1317">
        <v>1003</v>
      </c>
      <c r="O1317" t="s">
        <v>155</v>
      </c>
      <c r="P1317" t="s">
        <v>155</v>
      </c>
      <c r="Q1317">
        <v>100</v>
      </c>
      <c r="X1317">
        <v>0.76</v>
      </c>
      <c r="Y1317">
        <v>36.299999999999997</v>
      </c>
      <c r="Z1317">
        <v>0</v>
      </c>
      <c r="AA1317">
        <v>0</v>
      </c>
      <c r="AB1317">
        <v>0</v>
      </c>
      <c r="AC1317">
        <v>0</v>
      </c>
      <c r="AD1317">
        <v>1</v>
      </c>
      <c r="AE1317">
        <v>0</v>
      </c>
      <c r="AF1317" t="s">
        <v>3</v>
      </c>
      <c r="AG1317">
        <v>0.76</v>
      </c>
      <c r="AH1317">
        <v>2</v>
      </c>
      <c r="AI1317">
        <v>33620574</v>
      </c>
      <c r="AJ1317">
        <v>1331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>
      <c r="A1318">
        <f>ROW(Source!A1492)</f>
        <v>1492</v>
      </c>
      <c r="B1318">
        <v>33620596</v>
      </c>
      <c r="C1318">
        <v>33620585</v>
      </c>
      <c r="D1318">
        <v>18410572</v>
      </c>
      <c r="E1318">
        <v>1</v>
      </c>
      <c r="F1318">
        <v>1</v>
      </c>
      <c r="G1318">
        <v>1</v>
      </c>
      <c r="H1318">
        <v>1</v>
      </c>
      <c r="I1318" t="s">
        <v>793</v>
      </c>
      <c r="J1318" t="s">
        <v>3</v>
      </c>
      <c r="K1318" t="s">
        <v>794</v>
      </c>
      <c r="L1318">
        <v>1369</v>
      </c>
      <c r="N1318">
        <v>1013</v>
      </c>
      <c r="O1318" t="s">
        <v>579</v>
      </c>
      <c r="P1318" t="s">
        <v>579</v>
      </c>
      <c r="Q1318">
        <v>1</v>
      </c>
      <c r="X1318">
        <v>43.56</v>
      </c>
      <c r="Y1318">
        <v>0</v>
      </c>
      <c r="Z1318">
        <v>0</v>
      </c>
      <c r="AA1318">
        <v>0</v>
      </c>
      <c r="AB1318">
        <v>248.48</v>
      </c>
      <c r="AC1318">
        <v>0</v>
      </c>
      <c r="AD1318">
        <v>1</v>
      </c>
      <c r="AE1318">
        <v>1</v>
      </c>
      <c r="AF1318" t="s">
        <v>3</v>
      </c>
      <c r="AG1318">
        <v>43.56</v>
      </c>
      <c r="AH1318">
        <v>2</v>
      </c>
      <c r="AI1318">
        <v>33620586</v>
      </c>
      <c r="AJ1318">
        <v>1332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>
      <c r="A1319">
        <f>ROW(Source!A1492)</f>
        <v>1492</v>
      </c>
      <c r="B1319">
        <v>33620597</v>
      </c>
      <c r="C1319">
        <v>33620585</v>
      </c>
      <c r="D1319">
        <v>121548</v>
      </c>
      <c r="E1319">
        <v>1</v>
      </c>
      <c r="F1319">
        <v>1</v>
      </c>
      <c r="G1319">
        <v>1</v>
      </c>
      <c r="H1319">
        <v>1</v>
      </c>
      <c r="I1319" t="s">
        <v>30</v>
      </c>
      <c r="J1319" t="s">
        <v>3</v>
      </c>
      <c r="K1319" t="s">
        <v>580</v>
      </c>
      <c r="L1319">
        <v>608254</v>
      </c>
      <c r="N1319">
        <v>1013</v>
      </c>
      <c r="O1319" t="s">
        <v>581</v>
      </c>
      <c r="P1319" t="s">
        <v>581</v>
      </c>
      <c r="Q1319">
        <v>1</v>
      </c>
      <c r="X1319">
        <v>0.02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1</v>
      </c>
      <c r="AE1319">
        <v>2</v>
      </c>
      <c r="AF1319" t="s">
        <v>3</v>
      </c>
      <c r="AG1319">
        <v>0.02</v>
      </c>
      <c r="AH1319">
        <v>2</v>
      </c>
      <c r="AI1319">
        <v>33620587</v>
      </c>
      <c r="AJ1319">
        <v>1333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>
      <c r="A1320">
        <f>ROW(Source!A1492)</f>
        <v>1492</v>
      </c>
      <c r="B1320">
        <v>33620598</v>
      </c>
      <c r="C1320">
        <v>33620585</v>
      </c>
      <c r="D1320">
        <v>29172554</v>
      </c>
      <c r="E1320">
        <v>1</v>
      </c>
      <c r="F1320">
        <v>1</v>
      </c>
      <c r="G1320">
        <v>1</v>
      </c>
      <c r="H1320">
        <v>2</v>
      </c>
      <c r="I1320" t="s">
        <v>752</v>
      </c>
      <c r="J1320" t="s">
        <v>798</v>
      </c>
      <c r="K1320" t="s">
        <v>754</v>
      </c>
      <c r="L1320">
        <v>1368</v>
      </c>
      <c r="N1320">
        <v>1011</v>
      </c>
      <c r="O1320" t="s">
        <v>585</v>
      </c>
      <c r="P1320" t="s">
        <v>585</v>
      </c>
      <c r="Q1320">
        <v>1</v>
      </c>
      <c r="X1320">
        <v>0.02</v>
      </c>
      <c r="Y1320">
        <v>0</v>
      </c>
      <c r="Z1320">
        <v>27.66</v>
      </c>
      <c r="AA1320">
        <v>11.6</v>
      </c>
      <c r="AB1320">
        <v>0</v>
      </c>
      <c r="AC1320">
        <v>0</v>
      </c>
      <c r="AD1320">
        <v>1</v>
      </c>
      <c r="AE1320">
        <v>0</v>
      </c>
      <c r="AF1320" t="s">
        <v>3</v>
      </c>
      <c r="AG1320">
        <v>0.02</v>
      </c>
      <c r="AH1320">
        <v>2</v>
      </c>
      <c r="AI1320">
        <v>33620588</v>
      </c>
      <c r="AJ1320">
        <v>1334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>
      <c r="A1321">
        <f>ROW(Source!A1492)</f>
        <v>1492</v>
      </c>
      <c r="B1321">
        <v>33620599</v>
      </c>
      <c r="C1321">
        <v>33620585</v>
      </c>
      <c r="D1321">
        <v>29174913</v>
      </c>
      <c r="E1321">
        <v>1</v>
      </c>
      <c r="F1321">
        <v>1</v>
      </c>
      <c r="G1321">
        <v>1</v>
      </c>
      <c r="H1321">
        <v>2</v>
      </c>
      <c r="I1321" t="s">
        <v>606</v>
      </c>
      <c r="J1321" t="s">
        <v>607</v>
      </c>
      <c r="K1321" t="s">
        <v>608</v>
      </c>
      <c r="L1321">
        <v>1368</v>
      </c>
      <c r="N1321">
        <v>1011</v>
      </c>
      <c r="O1321" t="s">
        <v>585</v>
      </c>
      <c r="P1321" t="s">
        <v>585</v>
      </c>
      <c r="Q1321">
        <v>1</v>
      </c>
      <c r="X1321">
        <v>0.15</v>
      </c>
      <c r="Y1321">
        <v>0</v>
      </c>
      <c r="Z1321">
        <v>87.17</v>
      </c>
      <c r="AA1321">
        <v>11.6</v>
      </c>
      <c r="AB1321">
        <v>0</v>
      </c>
      <c r="AC1321">
        <v>0</v>
      </c>
      <c r="AD1321">
        <v>1</v>
      </c>
      <c r="AE1321">
        <v>0</v>
      </c>
      <c r="AF1321" t="s">
        <v>3</v>
      </c>
      <c r="AG1321">
        <v>0.15</v>
      </c>
      <c r="AH1321">
        <v>2</v>
      </c>
      <c r="AI1321">
        <v>33620589</v>
      </c>
      <c r="AJ1321">
        <v>1335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>
      <c r="A1322">
        <f>ROW(Source!A1492)</f>
        <v>1492</v>
      </c>
      <c r="B1322">
        <v>33620600</v>
      </c>
      <c r="C1322">
        <v>33620585</v>
      </c>
      <c r="D1322">
        <v>29107779</v>
      </c>
      <c r="E1322">
        <v>1</v>
      </c>
      <c r="F1322">
        <v>1</v>
      </c>
      <c r="G1322">
        <v>1</v>
      </c>
      <c r="H1322">
        <v>3</v>
      </c>
      <c r="I1322" t="s">
        <v>746</v>
      </c>
      <c r="J1322" t="s">
        <v>747</v>
      </c>
      <c r="K1322" t="s">
        <v>748</v>
      </c>
      <c r="L1322">
        <v>1327</v>
      </c>
      <c r="N1322">
        <v>1005</v>
      </c>
      <c r="O1322" t="s">
        <v>184</v>
      </c>
      <c r="P1322" t="s">
        <v>184</v>
      </c>
      <c r="Q1322">
        <v>1</v>
      </c>
      <c r="X1322">
        <v>0.84</v>
      </c>
      <c r="Y1322">
        <v>72.31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0</v>
      </c>
      <c r="AF1322" t="s">
        <v>3</v>
      </c>
      <c r="AG1322">
        <v>0.84</v>
      </c>
      <c r="AH1322">
        <v>2</v>
      </c>
      <c r="AI1322">
        <v>33620590</v>
      </c>
      <c r="AJ1322">
        <v>1336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>
      <c r="A1323">
        <f>ROW(Source!A1492)</f>
        <v>1492</v>
      </c>
      <c r="B1323">
        <v>33620601</v>
      </c>
      <c r="C1323">
        <v>33620585</v>
      </c>
      <c r="D1323">
        <v>29107800</v>
      </c>
      <c r="E1323">
        <v>1</v>
      </c>
      <c r="F1323">
        <v>1</v>
      </c>
      <c r="G1323">
        <v>1</v>
      </c>
      <c r="H1323">
        <v>3</v>
      </c>
      <c r="I1323" t="s">
        <v>620</v>
      </c>
      <c r="J1323" t="s">
        <v>621</v>
      </c>
      <c r="K1323" t="s">
        <v>622</v>
      </c>
      <c r="L1323">
        <v>1346</v>
      </c>
      <c r="N1323">
        <v>1009</v>
      </c>
      <c r="O1323" t="s">
        <v>191</v>
      </c>
      <c r="P1323" t="s">
        <v>191</v>
      </c>
      <c r="Q1323">
        <v>1</v>
      </c>
      <c r="X1323">
        <v>0.31</v>
      </c>
      <c r="Y1323">
        <v>1.81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0</v>
      </c>
      <c r="AF1323" t="s">
        <v>3</v>
      </c>
      <c r="AG1323">
        <v>0.31</v>
      </c>
      <c r="AH1323">
        <v>2</v>
      </c>
      <c r="AI1323">
        <v>33620591</v>
      </c>
      <c r="AJ1323">
        <v>1337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>
      <c r="A1324">
        <f>ROW(Source!A1492)</f>
        <v>1492</v>
      </c>
      <c r="B1324">
        <v>33620602</v>
      </c>
      <c r="C1324">
        <v>33620585</v>
      </c>
      <c r="D1324">
        <v>29110233</v>
      </c>
      <c r="E1324">
        <v>1</v>
      </c>
      <c r="F1324">
        <v>1</v>
      </c>
      <c r="G1324">
        <v>1</v>
      </c>
      <c r="H1324">
        <v>3</v>
      </c>
      <c r="I1324" t="s">
        <v>757</v>
      </c>
      <c r="J1324" t="s">
        <v>799</v>
      </c>
      <c r="K1324" t="s">
        <v>759</v>
      </c>
      <c r="L1324">
        <v>1348</v>
      </c>
      <c r="N1324">
        <v>1009</v>
      </c>
      <c r="O1324" t="s">
        <v>28</v>
      </c>
      <c r="P1324" t="s">
        <v>28</v>
      </c>
      <c r="Q1324">
        <v>1000</v>
      </c>
      <c r="X1324">
        <v>0.03</v>
      </c>
      <c r="Y1324">
        <v>4615.9399999999996</v>
      </c>
      <c r="Z1324">
        <v>0</v>
      </c>
      <c r="AA1324">
        <v>0</v>
      </c>
      <c r="AB1324">
        <v>0</v>
      </c>
      <c r="AC1324">
        <v>0</v>
      </c>
      <c r="AD1324">
        <v>1</v>
      </c>
      <c r="AE1324">
        <v>0</v>
      </c>
      <c r="AF1324" t="s">
        <v>3</v>
      </c>
      <c r="AG1324">
        <v>0.03</v>
      </c>
      <c r="AH1324">
        <v>2</v>
      </c>
      <c r="AI1324">
        <v>33620592</v>
      </c>
      <c r="AJ1324">
        <v>1338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>
      <c r="A1325">
        <f>ROW(Source!A1492)</f>
        <v>1492</v>
      </c>
      <c r="B1325">
        <v>33620603</v>
      </c>
      <c r="C1325">
        <v>33620585</v>
      </c>
      <c r="D1325">
        <v>29109784</v>
      </c>
      <c r="E1325">
        <v>1</v>
      </c>
      <c r="F1325">
        <v>1</v>
      </c>
      <c r="G1325">
        <v>1</v>
      </c>
      <c r="H1325">
        <v>3</v>
      </c>
      <c r="I1325" t="s">
        <v>760</v>
      </c>
      <c r="J1325" t="s">
        <v>800</v>
      </c>
      <c r="K1325" t="s">
        <v>762</v>
      </c>
      <c r="L1325">
        <v>1348</v>
      </c>
      <c r="N1325">
        <v>1009</v>
      </c>
      <c r="O1325" t="s">
        <v>28</v>
      </c>
      <c r="P1325" t="s">
        <v>28</v>
      </c>
      <c r="Q1325">
        <v>1000</v>
      </c>
      <c r="X1325">
        <v>5.0999999999999997E-2</v>
      </c>
      <c r="Y1325">
        <v>11927.49</v>
      </c>
      <c r="Z1325">
        <v>0</v>
      </c>
      <c r="AA1325">
        <v>0</v>
      </c>
      <c r="AB1325">
        <v>0</v>
      </c>
      <c r="AC1325">
        <v>0</v>
      </c>
      <c r="AD1325">
        <v>1</v>
      </c>
      <c r="AE1325">
        <v>0</v>
      </c>
      <c r="AF1325" t="s">
        <v>3</v>
      </c>
      <c r="AG1325">
        <v>5.0999999999999997E-2</v>
      </c>
      <c r="AH1325">
        <v>2</v>
      </c>
      <c r="AI1325">
        <v>33620593</v>
      </c>
      <c r="AJ1325">
        <v>1339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>
      <c r="A1326">
        <f>ROW(Source!A1492)</f>
        <v>1492</v>
      </c>
      <c r="B1326">
        <v>33620604</v>
      </c>
      <c r="C1326">
        <v>33620585</v>
      </c>
      <c r="D1326">
        <v>29109298</v>
      </c>
      <c r="E1326">
        <v>1</v>
      </c>
      <c r="F1326">
        <v>1</v>
      </c>
      <c r="G1326">
        <v>1</v>
      </c>
      <c r="H1326">
        <v>3</v>
      </c>
      <c r="I1326" t="s">
        <v>500</v>
      </c>
      <c r="J1326" t="s">
        <v>502</v>
      </c>
      <c r="K1326" t="s">
        <v>501</v>
      </c>
      <c r="L1326">
        <v>1346</v>
      </c>
      <c r="N1326">
        <v>1009</v>
      </c>
      <c r="O1326" t="s">
        <v>191</v>
      </c>
      <c r="P1326" t="s">
        <v>191</v>
      </c>
      <c r="Q1326">
        <v>1</v>
      </c>
      <c r="X1326">
        <v>20</v>
      </c>
      <c r="Y1326">
        <v>15.26</v>
      </c>
      <c r="Z1326">
        <v>0</v>
      </c>
      <c r="AA1326">
        <v>0</v>
      </c>
      <c r="AB1326">
        <v>0</v>
      </c>
      <c r="AC1326">
        <v>0</v>
      </c>
      <c r="AD1326">
        <v>1</v>
      </c>
      <c r="AE1326">
        <v>0</v>
      </c>
      <c r="AF1326" t="s">
        <v>3</v>
      </c>
      <c r="AG1326">
        <v>20</v>
      </c>
      <c r="AH1326">
        <v>2</v>
      </c>
      <c r="AI1326">
        <v>33620594</v>
      </c>
      <c r="AJ1326">
        <v>1340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>
      <c r="A1327">
        <f>ROW(Source!A1493)</f>
        <v>1493</v>
      </c>
      <c r="B1327">
        <v>33639985</v>
      </c>
      <c r="C1327">
        <v>33639978</v>
      </c>
      <c r="D1327">
        <v>18407546</v>
      </c>
      <c r="E1327">
        <v>1</v>
      </c>
      <c r="F1327">
        <v>1</v>
      </c>
      <c r="G1327">
        <v>1</v>
      </c>
      <c r="H1327">
        <v>1</v>
      </c>
      <c r="I1327" t="s">
        <v>764</v>
      </c>
      <c r="J1327" t="s">
        <v>3</v>
      </c>
      <c r="K1327" t="s">
        <v>765</v>
      </c>
      <c r="L1327">
        <v>1369</v>
      </c>
      <c r="N1327">
        <v>1013</v>
      </c>
      <c r="O1327" t="s">
        <v>579</v>
      </c>
      <c r="P1327" t="s">
        <v>579</v>
      </c>
      <c r="Q1327">
        <v>1</v>
      </c>
      <c r="X1327">
        <v>102.46</v>
      </c>
      <c r="Y1327">
        <v>0</v>
      </c>
      <c r="Z1327">
        <v>0</v>
      </c>
      <c r="AA1327">
        <v>0</v>
      </c>
      <c r="AB1327">
        <v>267.25</v>
      </c>
      <c r="AC1327">
        <v>0</v>
      </c>
      <c r="AD1327">
        <v>1</v>
      </c>
      <c r="AE1327">
        <v>1</v>
      </c>
      <c r="AF1327" t="s">
        <v>3</v>
      </c>
      <c r="AG1327">
        <v>102.46</v>
      </c>
      <c r="AH1327">
        <v>2</v>
      </c>
      <c r="AI1327">
        <v>33639979</v>
      </c>
      <c r="AJ1327">
        <v>1341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>
      <c r="A1328">
        <f>ROW(Source!A1493)</f>
        <v>1493</v>
      </c>
      <c r="B1328">
        <v>33639986</v>
      </c>
      <c r="C1328">
        <v>33639978</v>
      </c>
      <c r="D1328">
        <v>121548</v>
      </c>
      <c r="E1328">
        <v>1</v>
      </c>
      <c r="F1328">
        <v>1</v>
      </c>
      <c r="G1328">
        <v>1</v>
      </c>
      <c r="H1328">
        <v>1</v>
      </c>
      <c r="I1328" t="s">
        <v>30</v>
      </c>
      <c r="J1328" t="s">
        <v>3</v>
      </c>
      <c r="K1328" t="s">
        <v>580</v>
      </c>
      <c r="L1328">
        <v>608254</v>
      </c>
      <c r="N1328">
        <v>1013</v>
      </c>
      <c r="O1328" t="s">
        <v>581</v>
      </c>
      <c r="P1328" t="s">
        <v>581</v>
      </c>
      <c r="Q1328">
        <v>1</v>
      </c>
      <c r="X1328">
        <v>0.76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1</v>
      </c>
      <c r="AE1328">
        <v>2</v>
      </c>
      <c r="AF1328" t="s">
        <v>3</v>
      </c>
      <c r="AG1328">
        <v>0.76</v>
      </c>
      <c r="AH1328">
        <v>2</v>
      </c>
      <c r="AI1328">
        <v>33639980</v>
      </c>
      <c r="AJ1328">
        <v>1342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>
      <c r="A1329">
        <f>ROW(Source!A1493)</f>
        <v>1493</v>
      </c>
      <c r="B1329">
        <v>33639987</v>
      </c>
      <c r="C1329">
        <v>33639978</v>
      </c>
      <c r="D1329">
        <v>29172556</v>
      </c>
      <c r="E1329">
        <v>1</v>
      </c>
      <c r="F1329">
        <v>1</v>
      </c>
      <c r="G1329">
        <v>1</v>
      </c>
      <c r="H1329">
        <v>2</v>
      </c>
      <c r="I1329" t="s">
        <v>582</v>
      </c>
      <c r="J1329" t="s">
        <v>583</v>
      </c>
      <c r="K1329" t="s">
        <v>584</v>
      </c>
      <c r="L1329">
        <v>1368</v>
      </c>
      <c r="N1329">
        <v>1011</v>
      </c>
      <c r="O1329" t="s">
        <v>585</v>
      </c>
      <c r="P1329" t="s">
        <v>585</v>
      </c>
      <c r="Q1329">
        <v>1</v>
      </c>
      <c r="X1329">
        <v>0.76</v>
      </c>
      <c r="Y1329">
        <v>0</v>
      </c>
      <c r="Z1329">
        <v>31.26</v>
      </c>
      <c r="AA1329">
        <v>13.5</v>
      </c>
      <c r="AB1329">
        <v>0</v>
      </c>
      <c r="AC1329">
        <v>0</v>
      </c>
      <c r="AD1329">
        <v>1</v>
      </c>
      <c r="AE1329">
        <v>0</v>
      </c>
      <c r="AF1329" t="s">
        <v>3</v>
      </c>
      <c r="AG1329">
        <v>0.76</v>
      </c>
      <c r="AH1329">
        <v>2</v>
      </c>
      <c r="AI1329">
        <v>33639981</v>
      </c>
      <c r="AJ1329">
        <v>1343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>
      <c r="A1330">
        <f>ROW(Source!A1493)</f>
        <v>1493</v>
      </c>
      <c r="B1330">
        <v>33639988</v>
      </c>
      <c r="C1330">
        <v>33639978</v>
      </c>
      <c r="D1330">
        <v>29174500</v>
      </c>
      <c r="E1330">
        <v>1</v>
      </c>
      <c r="F1330">
        <v>1</v>
      </c>
      <c r="G1330">
        <v>1</v>
      </c>
      <c r="H1330">
        <v>2</v>
      </c>
      <c r="I1330" t="s">
        <v>766</v>
      </c>
      <c r="J1330" t="s">
        <v>767</v>
      </c>
      <c r="K1330" t="s">
        <v>768</v>
      </c>
      <c r="L1330">
        <v>1368</v>
      </c>
      <c r="N1330">
        <v>1011</v>
      </c>
      <c r="O1330" t="s">
        <v>585</v>
      </c>
      <c r="P1330" t="s">
        <v>585</v>
      </c>
      <c r="Q1330">
        <v>1</v>
      </c>
      <c r="X1330">
        <v>5.35</v>
      </c>
      <c r="Y1330">
        <v>0</v>
      </c>
      <c r="Z1330">
        <v>1.95</v>
      </c>
      <c r="AA1330">
        <v>0</v>
      </c>
      <c r="AB1330">
        <v>0</v>
      </c>
      <c r="AC1330">
        <v>0</v>
      </c>
      <c r="AD1330">
        <v>1</v>
      </c>
      <c r="AE1330">
        <v>0</v>
      </c>
      <c r="AF1330" t="s">
        <v>3</v>
      </c>
      <c r="AG1330">
        <v>5.35</v>
      </c>
      <c r="AH1330">
        <v>2</v>
      </c>
      <c r="AI1330">
        <v>33639982</v>
      </c>
      <c r="AJ1330">
        <v>1344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>
      <c r="A1331">
        <f>ROW(Source!A1493)</f>
        <v>1493</v>
      </c>
      <c r="B1331">
        <v>33639989</v>
      </c>
      <c r="C1331">
        <v>33639978</v>
      </c>
      <c r="D1331">
        <v>29174913</v>
      </c>
      <c r="E1331">
        <v>1</v>
      </c>
      <c r="F1331">
        <v>1</v>
      </c>
      <c r="G1331">
        <v>1</v>
      </c>
      <c r="H1331">
        <v>2</v>
      </c>
      <c r="I1331" t="s">
        <v>606</v>
      </c>
      <c r="J1331" t="s">
        <v>607</v>
      </c>
      <c r="K1331" t="s">
        <v>608</v>
      </c>
      <c r="L1331">
        <v>1368</v>
      </c>
      <c r="N1331">
        <v>1011</v>
      </c>
      <c r="O1331" t="s">
        <v>585</v>
      </c>
      <c r="P1331" t="s">
        <v>585</v>
      </c>
      <c r="Q1331">
        <v>1</v>
      </c>
      <c r="X1331">
        <v>4.58</v>
      </c>
      <c r="Y1331">
        <v>0</v>
      </c>
      <c r="Z1331">
        <v>87.17</v>
      </c>
      <c r="AA1331">
        <v>11.6</v>
      </c>
      <c r="AB1331">
        <v>0</v>
      </c>
      <c r="AC1331">
        <v>0</v>
      </c>
      <c r="AD1331">
        <v>1</v>
      </c>
      <c r="AE1331">
        <v>0</v>
      </c>
      <c r="AF1331" t="s">
        <v>3</v>
      </c>
      <c r="AG1331">
        <v>4.58</v>
      </c>
      <c r="AH1331">
        <v>2</v>
      </c>
      <c r="AI1331">
        <v>33639983</v>
      </c>
      <c r="AJ1331">
        <v>1345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>
      <c r="A1332">
        <f>ROW(Source!A1493)</f>
        <v>1493</v>
      </c>
      <c r="B1332">
        <v>33639990</v>
      </c>
      <c r="C1332">
        <v>33639978</v>
      </c>
      <c r="D1332">
        <v>29109671</v>
      </c>
      <c r="E1332">
        <v>1</v>
      </c>
      <c r="F1332">
        <v>1</v>
      </c>
      <c r="G1332">
        <v>1</v>
      </c>
      <c r="H1332">
        <v>3</v>
      </c>
      <c r="I1332" t="s">
        <v>436</v>
      </c>
      <c r="J1332" t="s">
        <v>438</v>
      </c>
      <c r="K1332" t="s">
        <v>437</v>
      </c>
      <c r="L1332">
        <v>1327</v>
      </c>
      <c r="N1332">
        <v>1005</v>
      </c>
      <c r="O1332" t="s">
        <v>184</v>
      </c>
      <c r="P1332" t="s">
        <v>184</v>
      </c>
      <c r="Q1332">
        <v>1</v>
      </c>
      <c r="X1332">
        <v>103</v>
      </c>
      <c r="Y1332">
        <v>51.95</v>
      </c>
      <c r="Z1332">
        <v>0</v>
      </c>
      <c r="AA1332">
        <v>0</v>
      </c>
      <c r="AB1332">
        <v>0</v>
      </c>
      <c r="AC1332">
        <v>0</v>
      </c>
      <c r="AD1332">
        <v>1</v>
      </c>
      <c r="AE1332">
        <v>0</v>
      </c>
      <c r="AF1332" t="s">
        <v>3</v>
      </c>
      <c r="AG1332">
        <v>103</v>
      </c>
      <c r="AH1332">
        <v>2</v>
      </c>
      <c r="AI1332">
        <v>33639984</v>
      </c>
      <c r="AJ1332">
        <v>1346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>
      <c r="A1333">
        <f>ROW(Source!A1529)</f>
        <v>1529</v>
      </c>
      <c r="B1333">
        <v>33620083</v>
      </c>
      <c r="C1333">
        <v>33620075</v>
      </c>
      <c r="D1333">
        <v>18409992</v>
      </c>
      <c r="E1333">
        <v>1</v>
      </c>
      <c r="F1333">
        <v>1</v>
      </c>
      <c r="G1333">
        <v>1</v>
      </c>
      <c r="H1333">
        <v>1</v>
      </c>
      <c r="I1333" t="s">
        <v>908</v>
      </c>
      <c r="J1333" t="s">
        <v>3</v>
      </c>
      <c r="K1333" t="s">
        <v>909</v>
      </c>
      <c r="L1333">
        <v>1369</v>
      </c>
      <c r="N1333">
        <v>1013</v>
      </c>
      <c r="O1333" t="s">
        <v>579</v>
      </c>
      <c r="P1333" t="s">
        <v>579</v>
      </c>
      <c r="Q1333">
        <v>1</v>
      </c>
      <c r="X1333">
        <v>62.07</v>
      </c>
      <c r="Y1333">
        <v>0</v>
      </c>
      <c r="Z1333">
        <v>0</v>
      </c>
      <c r="AA1333">
        <v>0</v>
      </c>
      <c r="AB1333">
        <v>230</v>
      </c>
      <c r="AC1333">
        <v>0</v>
      </c>
      <c r="AD1333">
        <v>1</v>
      </c>
      <c r="AE1333">
        <v>1</v>
      </c>
      <c r="AF1333" t="s">
        <v>3</v>
      </c>
      <c r="AG1333">
        <v>62.07</v>
      </c>
      <c r="AH1333">
        <v>2</v>
      </c>
      <c r="AI1333">
        <v>33620076</v>
      </c>
      <c r="AJ1333">
        <v>1347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>
      <c r="A1334">
        <f>ROW(Source!A1529)</f>
        <v>1529</v>
      </c>
      <c r="B1334">
        <v>33620084</v>
      </c>
      <c r="C1334">
        <v>33620075</v>
      </c>
      <c r="D1334">
        <v>121548</v>
      </c>
      <c r="E1334">
        <v>1</v>
      </c>
      <c r="F1334">
        <v>1</v>
      </c>
      <c r="G1334">
        <v>1</v>
      </c>
      <c r="H1334">
        <v>1</v>
      </c>
      <c r="I1334" t="s">
        <v>30</v>
      </c>
      <c r="J1334" t="s">
        <v>3</v>
      </c>
      <c r="K1334" t="s">
        <v>580</v>
      </c>
      <c r="L1334">
        <v>608254</v>
      </c>
      <c r="N1334">
        <v>1013</v>
      </c>
      <c r="O1334" t="s">
        <v>581</v>
      </c>
      <c r="P1334" t="s">
        <v>581</v>
      </c>
      <c r="Q1334">
        <v>1</v>
      </c>
      <c r="X1334">
        <v>0.47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1</v>
      </c>
      <c r="AE1334">
        <v>2</v>
      </c>
      <c r="AF1334" t="s">
        <v>3</v>
      </c>
      <c r="AG1334">
        <v>0.47</v>
      </c>
      <c r="AH1334">
        <v>2</v>
      </c>
      <c r="AI1334">
        <v>33620077</v>
      </c>
      <c r="AJ1334">
        <v>1348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>
      <c r="A1335">
        <f>ROW(Source!A1529)</f>
        <v>1529</v>
      </c>
      <c r="B1335">
        <v>33620085</v>
      </c>
      <c r="C1335">
        <v>33620075</v>
      </c>
      <c r="D1335">
        <v>29172556</v>
      </c>
      <c r="E1335">
        <v>1</v>
      </c>
      <c r="F1335">
        <v>1</v>
      </c>
      <c r="G1335">
        <v>1</v>
      </c>
      <c r="H1335">
        <v>2</v>
      </c>
      <c r="I1335" t="s">
        <v>582</v>
      </c>
      <c r="J1335" t="s">
        <v>583</v>
      </c>
      <c r="K1335" t="s">
        <v>584</v>
      </c>
      <c r="L1335">
        <v>1368</v>
      </c>
      <c r="N1335">
        <v>1011</v>
      </c>
      <c r="O1335" t="s">
        <v>585</v>
      </c>
      <c r="P1335" t="s">
        <v>585</v>
      </c>
      <c r="Q1335">
        <v>1</v>
      </c>
      <c r="X1335">
        <v>0.47</v>
      </c>
      <c r="Y1335">
        <v>0</v>
      </c>
      <c r="Z1335">
        <v>31.26</v>
      </c>
      <c r="AA1335">
        <v>13.5</v>
      </c>
      <c r="AB1335">
        <v>0</v>
      </c>
      <c r="AC1335">
        <v>0</v>
      </c>
      <c r="AD1335">
        <v>1</v>
      </c>
      <c r="AE1335">
        <v>0</v>
      </c>
      <c r="AF1335" t="s">
        <v>3</v>
      </c>
      <c r="AG1335">
        <v>0.47</v>
      </c>
      <c r="AH1335">
        <v>2</v>
      </c>
      <c r="AI1335">
        <v>33620078</v>
      </c>
      <c r="AJ1335">
        <v>1349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>
      <c r="A1336">
        <f>ROW(Source!A1529)</f>
        <v>1529</v>
      </c>
      <c r="B1336">
        <v>33620086</v>
      </c>
      <c r="C1336">
        <v>33620075</v>
      </c>
      <c r="D1336">
        <v>29174913</v>
      </c>
      <c r="E1336">
        <v>1</v>
      </c>
      <c r="F1336">
        <v>1</v>
      </c>
      <c r="G1336">
        <v>1</v>
      </c>
      <c r="H1336">
        <v>2</v>
      </c>
      <c r="I1336" t="s">
        <v>606</v>
      </c>
      <c r="J1336" t="s">
        <v>607</v>
      </c>
      <c r="K1336" t="s">
        <v>608</v>
      </c>
      <c r="L1336">
        <v>1368</v>
      </c>
      <c r="N1336">
        <v>1011</v>
      </c>
      <c r="O1336" t="s">
        <v>585</v>
      </c>
      <c r="P1336" t="s">
        <v>585</v>
      </c>
      <c r="Q1336">
        <v>1</v>
      </c>
      <c r="X1336">
        <v>0.7</v>
      </c>
      <c r="Y1336">
        <v>0</v>
      </c>
      <c r="Z1336">
        <v>87.17</v>
      </c>
      <c r="AA1336">
        <v>11.6</v>
      </c>
      <c r="AB1336">
        <v>0</v>
      </c>
      <c r="AC1336">
        <v>0</v>
      </c>
      <c r="AD1336">
        <v>1</v>
      </c>
      <c r="AE1336">
        <v>0</v>
      </c>
      <c r="AF1336" t="s">
        <v>3</v>
      </c>
      <c r="AG1336">
        <v>0.7</v>
      </c>
      <c r="AH1336">
        <v>2</v>
      </c>
      <c r="AI1336">
        <v>33620079</v>
      </c>
      <c r="AJ1336">
        <v>1350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>
      <c r="A1337">
        <f>ROW(Source!A1529)</f>
        <v>1529</v>
      </c>
      <c r="B1337">
        <v>33620087</v>
      </c>
      <c r="C1337">
        <v>33620075</v>
      </c>
      <c r="D1337">
        <v>29114332</v>
      </c>
      <c r="E1337">
        <v>1</v>
      </c>
      <c r="F1337">
        <v>1</v>
      </c>
      <c r="G1337">
        <v>1</v>
      </c>
      <c r="H1337">
        <v>3</v>
      </c>
      <c r="I1337" t="s">
        <v>635</v>
      </c>
      <c r="J1337" t="s">
        <v>636</v>
      </c>
      <c r="K1337" t="s">
        <v>637</v>
      </c>
      <c r="L1337">
        <v>1348</v>
      </c>
      <c r="N1337">
        <v>1009</v>
      </c>
      <c r="O1337" t="s">
        <v>28</v>
      </c>
      <c r="P1337" t="s">
        <v>28</v>
      </c>
      <c r="Q1337">
        <v>1000</v>
      </c>
      <c r="X1337">
        <v>1.2999999999999999E-2</v>
      </c>
      <c r="Y1337">
        <v>11978</v>
      </c>
      <c r="Z1337">
        <v>0</v>
      </c>
      <c r="AA1337">
        <v>0</v>
      </c>
      <c r="AB1337">
        <v>0</v>
      </c>
      <c r="AC1337">
        <v>0</v>
      </c>
      <c r="AD1337">
        <v>1</v>
      </c>
      <c r="AE1337">
        <v>0</v>
      </c>
      <c r="AF1337" t="s">
        <v>3</v>
      </c>
      <c r="AG1337">
        <v>1.2999999999999999E-2</v>
      </c>
      <c r="AH1337">
        <v>2</v>
      </c>
      <c r="AI1337">
        <v>33620080</v>
      </c>
      <c r="AJ1337">
        <v>1351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>
      <c r="A1338">
        <f>ROW(Source!A1529)</f>
        <v>1529</v>
      </c>
      <c r="B1338">
        <v>33620088</v>
      </c>
      <c r="C1338">
        <v>33620075</v>
      </c>
      <c r="D1338">
        <v>29115646</v>
      </c>
      <c r="E1338">
        <v>1</v>
      </c>
      <c r="F1338">
        <v>1</v>
      </c>
      <c r="G1338">
        <v>1</v>
      </c>
      <c r="H1338">
        <v>3</v>
      </c>
      <c r="I1338" t="s">
        <v>910</v>
      </c>
      <c r="J1338" t="s">
        <v>911</v>
      </c>
      <c r="K1338" t="s">
        <v>912</v>
      </c>
      <c r="L1338">
        <v>1339</v>
      </c>
      <c r="N1338">
        <v>1007</v>
      </c>
      <c r="O1338" t="s">
        <v>591</v>
      </c>
      <c r="P1338" t="s">
        <v>591</v>
      </c>
      <c r="Q1338">
        <v>1</v>
      </c>
      <c r="X1338">
        <v>4.2</v>
      </c>
      <c r="Y1338">
        <v>1155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0</v>
      </c>
      <c r="AF1338" t="s">
        <v>3</v>
      </c>
      <c r="AG1338">
        <v>4.2</v>
      </c>
      <c r="AH1338">
        <v>2</v>
      </c>
      <c r="AI1338">
        <v>33620081</v>
      </c>
      <c r="AJ1338">
        <v>1352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>
      <c r="A1339">
        <f>ROW(Source!A1529)</f>
        <v>1529</v>
      </c>
      <c r="B1339">
        <v>33620089</v>
      </c>
      <c r="C1339">
        <v>33620075</v>
      </c>
      <c r="D1339">
        <v>29164349</v>
      </c>
      <c r="E1339">
        <v>1</v>
      </c>
      <c r="F1339">
        <v>1</v>
      </c>
      <c r="G1339">
        <v>1</v>
      </c>
      <c r="H1339">
        <v>3</v>
      </c>
      <c r="I1339" t="s">
        <v>26</v>
      </c>
      <c r="J1339" t="s">
        <v>29</v>
      </c>
      <c r="K1339" t="s">
        <v>27</v>
      </c>
      <c r="L1339">
        <v>1348</v>
      </c>
      <c r="N1339">
        <v>1009</v>
      </c>
      <c r="O1339" t="s">
        <v>28</v>
      </c>
      <c r="P1339" t="s">
        <v>28</v>
      </c>
      <c r="Q1339">
        <v>1000</v>
      </c>
      <c r="X1339">
        <v>1.86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 t="s">
        <v>3</v>
      </c>
      <c r="AG1339">
        <v>1.86</v>
      </c>
      <c r="AH1339">
        <v>2</v>
      </c>
      <c r="AI1339">
        <v>33620082</v>
      </c>
      <c r="AJ1339">
        <v>1353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>
      <c r="A1340">
        <f>ROW(Source!A1531)</f>
        <v>1531</v>
      </c>
      <c r="B1340">
        <v>33624365</v>
      </c>
      <c r="C1340">
        <v>33624357</v>
      </c>
      <c r="D1340">
        <v>18408291</v>
      </c>
      <c r="E1340">
        <v>1</v>
      </c>
      <c r="F1340">
        <v>1</v>
      </c>
      <c r="G1340">
        <v>1</v>
      </c>
      <c r="H1340">
        <v>1</v>
      </c>
      <c r="I1340" t="s">
        <v>641</v>
      </c>
      <c r="J1340" t="s">
        <v>3</v>
      </c>
      <c r="K1340" t="s">
        <v>642</v>
      </c>
      <c r="L1340">
        <v>1369</v>
      </c>
      <c r="N1340">
        <v>1013</v>
      </c>
      <c r="O1340" t="s">
        <v>579</v>
      </c>
      <c r="P1340" t="s">
        <v>579</v>
      </c>
      <c r="Q1340">
        <v>1</v>
      </c>
      <c r="X1340">
        <v>31.26</v>
      </c>
      <c r="Y1340">
        <v>0</v>
      </c>
      <c r="Z1340">
        <v>0</v>
      </c>
      <c r="AA1340">
        <v>0</v>
      </c>
      <c r="AB1340">
        <v>232.28</v>
      </c>
      <c r="AC1340">
        <v>0</v>
      </c>
      <c r="AD1340">
        <v>1</v>
      </c>
      <c r="AE1340">
        <v>1</v>
      </c>
      <c r="AF1340" t="s">
        <v>3</v>
      </c>
      <c r="AG1340">
        <v>31.26</v>
      </c>
      <c r="AH1340">
        <v>2</v>
      </c>
      <c r="AI1340">
        <v>33624358</v>
      </c>
      <c r="AJ1340">
        <v>1354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>
      <c r="A1341">
        <f>ROW(Source!A1531)</f>
        <v>1531</v>
      </c>
      <c r="B1341">
        <v>33624366</v>
      </c>
      <c r="C1341">
        <v>33624357</v>
      </c>
      <c r="D1341">
        <v>121548</v>
      </c>
      <c r="E1341">
        <v>1</v>
      </c>
      <c r="F1341">
        <v>1</v>
      </c>
      <c r="G1341">
        <v>1</v>
      </c>
      <c r="H1341">
        <v>1</v>
      </c>
      <c r="I1341" t="s">
        <v>30</v>
      </c>
      <c r="J1341" t="s">
        <v>3</v>
      </c>
      <c r="K1341" t="s">
        <v>580</v>
      </c>
      <c r="L1341">
        <v>608254</v>
      </c>
      <c r="N1341">
        <v>1013</v>
      </c>
      <c r="O1341" t="s">
        <v>581</v>
      </c>
      <c r="P1341" t="s">
        <v>581</v>
      </c>
      <c r="Q1341">
        <v>1</v>
      </c>
      <c r="X1341">
        <v>6.7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1</v>
      </c>
      <c r="AE1341">
        <v>2</v>
      </c>
      <c r="AF1341" t="s">
        <v>3</v>
      </c>
      <c r="AG1341">
        <v>6.7</v>
      </c>
      <c r="AH1341">
        <v>2</v>
      </c>
      <c r="AI1341">
        <v>33624359</v>
      </c>
      <c r="AJ1341">
        <v>1355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>
      <c r="A1342">
        <f>ROW(Source!A1531)</f>
        <v>1531</v>
      </c>
      <c r="B1342">
        <v>33624367</v>
      </c>
      <c r="C1342">
        <v>33624357</v>
      </c>
      <c r="D1342">
        <v>29172710</v>
      </c>
      <c r="E1342">
        <v>1</v>
      </c>
      <c r="F1342">
        <v>1</v>
      </c>
      <c r="G1342">
        <v>1</v>
      </c>
      <c r="H1342">
        <v>2</v>
      </c>
      <c r="I1342" t="s">
        <v>600</v>
      </c>
      <c r="J1342" t="s">
        <v>601</v>
      </c>
      <c r="K1342" t="s">
        <v>602</v>
      </c>
      <c r="L1342">
        <v>1368</v>
      </c>
      <c r="N1342">
        <v>1011</v>
      </c>
      <c r="O1342" t="s">
        <v>585</v>
      </c>
      <c r="P1342" t="s">
        <v>585</v>
      </c>
      <c r="Q1342">
        <v>1</v>
      </c>
      <c r="X1342">
        <v>6.7</v>
      </c>
      <c r="Y1342">
        <v>0</v>
      </c>
      <c r="Z1342">
        <v>46.56</v>
      </c>
      <c r="AA1342">
        <v>10.06</v>
      </c>
      <c r="AB1342">
        <v>0</v>
      </c>
      <c r="AC1342">
        <v>0</v>
      </c>
      <c r="AD1342">
        <v>1</v>
      </c>
      <c r="AE1342">
        <v>0</v>
      </c>
      <c r="AF1342" t="s">
        <v>3</v>
      </c>
      <c r="AG1342">
        <v>6.7</v>
      </c>
      <c r="AH1342">
        <v>2</v>
      </c>
      <c r="AI1342">
        <v>33624360</v>
      </c>
      <c r="AJ1342">
        <v>1356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>
      <c r="A1343">
        <f>ROW(Source!A1531)</f>
        <v>1531</v>
      </c>
      <c r="B1343">
        <v>33624368</v>
      </c>
      <c r="C1343">
        <v>33624357</v>
      </c>
      <c r="D1343">
        <v>29173472</v>
      </c>
      <c r="E1343">
        <v>1</v>
      </c>
      <c r="F1343">
        <v>1</v>
      </c>
      <c r="G1343">
        <v>1</v>
      </c>
      <c r="H1343">
        <v>2</v>
      </c>
      <c r="I1343" t="s">
        <v>643</v>
      </c>
      <c r="J1343" t="s">
        <v>644</v>
      </c>
      <c r="K1343" t="s">
        <v>645</v>
      </c>
      <c r="L1343">
        <v>1368</v>
      </c>
      <c r="N1343">
        <v>1011</v>
      </c>
      <c r="O1343" t="s">
        <v>585</v>
      </c>
      <c r="P1343" t="s">
        <v>585</v>
      </c>
      <c r="Q1343">
        <v>1</v>
      </c>
      <c r="X1343">
        <v>11</v>
      </c>
      <c r="Y1343">
        <v>0</v>
      </c>
      <c r="Z1343">
        <v>3</v>
      </c>
      <c r="AA1343">
        <v>0</v>
      </c>
      <c r="AB1343">
        <v>0</v>
      </c>
      <c r="AC1343">
        <v>0</v>
      </c>
      <c r="AD1343">
        <v>1</v>
      </c>
      <c r="AE1343">
        <v>0</v>
      </c>
      <c r="AF1343" t="s">
        <v>3</v>
      </c>
      <c r="AG1343">
        <v>11</v>
      </c>
      <c r="AH1343">
        <v>2</v>
      </c>
      <c r="AI1343">
        <v>33624361</v>
      </c>
      <c r="AJ1343">
        <v>1357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>
      <c r="A1344">
        <f>ROW(Source!A1531)</f>
        <v>1531</v>
      </c>
      <c r="B1344">
        <v>33624369</v>
      </c>
      <c r="C1344">
        <v>33624357</v>
      </c>
      <c r="D1344">
        <v>29174913</v>
      </c>
      <c r="E1344">
        <v>1</v>
      </c>
      <c r="F1344">
        <v>1</v>
      </c>
      <c r="G1344">
        <v>1</v>
      </c>
      <c r="H1344">
        <v>2</v>
      </c>
      <c r="I1344" t="s">
        <v>606</v>
      </c>
      <c r="J1344" t="s">
        <v>607</v>
      </c>
      <c r="K1344" t="s">
        <v>608</v>
      </c>
      <c r="L1344">
        <v>1368</v>
      </c>
      <c r="N1344">
        <v>1011</v>
      </c>
      <c r="O1344" t="s">
        <v>585</v>
      </c>
      <c r="P1344" t="s">
        <v>585</v>
      </c>
      <c r="Q1344">
        <v>1</v>
      </c>
      <c r="X1344">
        <v>0.35</v>
      </c>
      <c r="Y1344">
        <v>0</v>
      </c>
      <c r="Z1344">
        <v>87.17</v>
      </c>
      <c r="AA1344">
        <v>11.6</v>
      </c>
      <c r="AB1344">
        <v>0</v>
      </c>
      <c r="AC1344">
        <v>0</v>
      </c>
      <c r="AD1344">
        <v>1</v>
      </c>
      <c r="AE1344">
        <v>0</v>
      </c>
      <c r="AF1344" t="s">
        <v>3</v>
      </c>
      <c r="AG1344">
        <v>0.35</v>
      </c>
      <c r="AH1344">
        <v>2</v>
      </c>
      <c r="AI1344">
        <v>33624362</v>
      </c>
      <c r="AJ1344">
        <v>1358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>
      <c r="A1345">
        <f>ROW(Source!A1531)</f>
        <v>1531</v>
      </c>
      <c r="B1345">
        <v>33624370</v>
      </c>
      <c r="C1345">
        <v>33624357</v>
      </c>
      <c r="D1345">
        <v>29114687</v>
      </c>
      <c r="E1345">
        <v>1</v>
      </c>
      <c r="F1345">
        <v>1</v>
      </c>
      <c r="G1345">
        <v>1</v>
      </c>
      <c r="H1345">
        <v>3</v>
      </c>
      <c r="I1345" t="s">
        <v>646</v>
      </c>
      <c r="J1345" t="s">
        <v>647</v>
      </c>
      <c r="K1345" t="s">
        <v>648</v>
      </c>
      <c r="L1345">
        <v>1348</v>
      </c>
      <c r="N1345">
        <v>1009</v>
      </c>
      <c r="O1345" t="s">
        <v>28</v>
      </c>
      <c r="P1345" t="s">
        <v>28</v>
      </c>
      <c r="Q1345">
        <v>1000</v>
      </c>
      <c r="X1345">
        <v>1.8E-3</v>
      </c>
      <c r="Y1345">
        <v>16974</v>
      </c>
      <c r="Z1345">
        <v>0</v>
      </c>
      <c r="AA1345">
        <v>0</v>
      </c>
      <c r="AB1345">
        <v>0</v>
      </c>
      <c r="AC1345">
        <v>0</v>
      </c>
      <c r="AD1345">
        <v>1</v>
      </c>
      <c r="AE1345">
        <v>0</v>
      </c>
      <c r="AF1345" t="s">
        <v>3</v>
      </c>
      <c r="AG1345">
        <v>1.8E-3</v>
      </c>
      <c r="AH1345">
        <v>2</v>
      </c>
      <c r="AI1345">
        <v>33624363</v>
      </c>
      <c r="AJ1345">
        <v>1359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>
      <c r="A1346">
        <f>ROW(Source!A1531)</f>
        <v>1531</v>
      </c>
      <c r="B1346">
        <v>33624371</v>
      </c>
      <c r="C1346">
        <v>33624357</v>
      </c>
      <c r="D1346">
        <v>29115292</v>
      </c>
      <c r="E1346">
        <v>1</v>
      </c>
      <c r="F1346">
        <v>1</v>
      </c>
      <c r="G1346">
        <v>1</v>
      </c>
      <c r="H1346">
        <v>3</v>
      </c>
      <c r="I1346" t="s">
        <v>649</v>
      </c>
      <c r="J1346" t="s">
        <v>650</v>
      </c>
      <c r="K1346" t="s">
        <v>651</v>
      </c>
      <c r="L1346">
        <v>1339</v>
      </c>
      <c r="N1346">
        <v>1007</v>
      </c>
      <c r="O1346" t="s">
        <v>591</v>
      </c>
      <c r="P1346" t="s">
        <v>591</v>
      </c>
      <c r="Q1346">
        <v>1</v>
      </c>
      <c r="X1346">
        <v>1.24</v>
      </c>
      <c r="Y1346">
        <v>4478.33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 t="s">
        <v>3</v>
      </c>
      <c r="AG1346">
        <v>1.24</v>
      </c>
      <c r="AH1346">
        <v>2</v>
      </c>
      <c r="AI1346">
        <v>33624364</v>
      </c>
      <c r="AJ1346">
        <v>1360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>
      <c r="A1347">
        <f>ROW(Source!A1532)</f>
        <v>1532</v>
      </c>
      <c r="B1347">
        <v>33620115</v>
      </c>
      <c r="C1347">
        <v>33620106</v>
      </c>
      <c r="D1347">
        <v>18410542</v>
      </c>
      <c r="E1347">
        <v>1</v>
      </c>
      <c r="F1347">
        <v>1</v>
      </c>
      <c r="G1347">
        <v>1</v>
      </c>
      <c r="H1347">
        <v>1</v>
      </c>
      <c r="I1347" t="s">
        <v>801</v>
      </c>
      <c r="J1347" t="s">
        <v>3</v>
      </c>
      <c r="K1347" t="s">
        <v>802</v>
      </c>
      <c r="L1347">
        <v>1369</v>
      </c>
      <c r="N1347">
        <v>1013</v>
      </c>
      <c r="O1347" t="s">
        <v>579</v>
      </c>
      <c r="P1347" t="s">
        <v>579</v>
      </c>
      <c r="Q1347">
        <v>1</v>
      </c>
      <c r="X1347">
        <v>42.4</v>
      </c>
      <c r="Y1347">
        <v>0</v>
      </c>
      <c r="Z1347">
        <v>0</v>
      </c>
      <c r="AA1347">
        <v>0</v>
      </c>
      <c r="AB1347">
        <v>236.26</v>
      </c>
      <c r="AC1347">
        <v>0</v>
      </c>
      <c r="AD1347">
        <v>1</v>
      </c>
      <c r="AE1347">
        <v>1</v>
      </c>
      <c r="AF1347" t="s">
        <v>3</v>
      </c>
      <c r="AG1347">
        <v>42.4</v>
      </c>
      <c r="AH1347">
        <v>2</v>
      </c>
      <c r="AI1347">
        <v>33620107</v>
      </c>
      <c r="AJ1347">
        <v>1361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>
      <c r="A1348">
        <f>ROW(Source!A1532)</f>
        <v>1532</v>
      </c>
      <c r="B1348">
        <v>33620116</v>
      </c>
      <c r="C1348">
        <v>33620106</v>
      </c>
      <c r="D1348">
        <v>121548</v>
      </c>
      <c r="E1348">
        <v>1</v>
      </c>
      <c r="F1348">
        <v>1</v>
      </c>
      <c r="G1348">
        <v>1</v>
      </c>
      <c r="H1348">
        <v>1</v>
      </c>
      <c r="I1348" t="s">
        <v>30</v>
      </c>
      <c r="J1348" t="s">
        <v>3</v>
      </c>
      <c r="K1348" t="s">
        <v>580</v>
      </c>
      <c r="L1348">
        <v>608254</v>
      </c>
      <c r="N1348">
        <v>1013</v>
      </c>
      <c r="O1348" t="s">
        <v>581</v>
      </c>
      <c r="P1348" t="s">
        <v>581</v>
      </c>
      <c r="Q1348">
        <v>1</v>
      </c>
      <c r="X1348">
        <v>0.35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1</v>
      </c>
      <c r="AE1348">
        <v>2</v>
      </c>
      <c r="AF1348" t="s">
        <v>3</v>
      </c>
      <c r="AG1348">
        <v>0.35</v>
      </c>
      <c r="AH1348">
        <v>2</v>
      </c>
      <c r="AI1348">
        <v>33620108</v>
      </c>
      <c r="AJ1348">
        <v>1362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>
      <c r="A1349">
        <f>ROW(Source!A1532)</f>
        <v>1532</v>
      </c>
      <c r="B1349">
        <v>33620117</v>
      </c>
      <c r="C1349">
        <v>33620106</v>
      </c>
      <c r="D1349">
        <v>29172556</v>
      </c>
      <c r="E1349">
        <v>1</v>
      </c>
      <c r="F1349">
        <v>1</v>
      </c>
      <c r="G1349">
        <v>1</v>
      </c>
      <c r="H1349">
        <v>2</v>
      </c>
      <c r="I1349" t="s">
        <v>582</v>
      </c>
      <c r="J1349" t="s">
        <v>583</v>
      </c>
      <c r="K1349" t="s">
        <v>584</v>
      </c>
      <c r="L1349">
        <v>1368</v>
      </c>
      <c r="N1349">
        <v>1011</v>
      </c>
      <c r="O1349" t="s">
        <v>585</v>
      </c>
      <c r="P1349" t="s">
        <v>585</v>
      </c>
      <c r="Q1349">
        <v>1</v>
      </c>
      <c r="X1349">
        <v>0.35</v>
      </c>
      <c r="Y1349">
        <v>0</v>
      </c>
      <c r="Z1349">
        <v>31.26</v>
      </c>
      <c r="AA1349">
        <v>13.5</v>
      </c>
      <c r="AB1349">
        <v>0</v>
      </c>
      <c r="AC1349">
        <v>0</v>
      </c>
      <c r="AD1349">
        <v>1</v>
      </c>
      <c r="AE1349">
        <v>0</v>
      </c>
      <c r="AF1349" t="s">
        <v>3</v>
      </c>
      <c r="AG1349">
        <v>0.35</v>
      </c>
      <c r="AH1349">
        <v>2</v>
      </c>
      <c r="AI1349">
        <v>33620109</v>
      </c>
      <c r="AJ1349">
        <v>1363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>
      <c r="A1350">
        <f>ROW(Source!A1532)</f>
        <v>1532</v>
      </c>
      <c r="B1350">
        <v>33620118</v>
      </c>
      <c r="C1350">
        <v>33620106</v>
      </c>
      <c r="D1350">
        <v>29174913</v>
      </c>
      <c r="E1350">
        <v>1</v>
      </c>
      <c r="F1350">
        <v>1</v>
      </c>
      <c r="G1350">
        <v>1</v>
      </c>
      <c r="H1350">
        <v>2</v>
      </c>
      <c r="I1350" t="s">
        <v>606</v>
      </c>
      <c r="J1350" t="s">
        <v>607</v>
      </c>
      <c r="K1350" t="s">
        <v>608</v>
      </c>
      <c r="L1350">
        <v>1368</v>
      </c>
      <c r="N1350">
        <v>1011</v>
      </c>
      <c r="O1350" t="s">
        <v>585</v>
      </c>
      <c r="P1350" t="s">
        <v>585</v>
      </c>
      <c r="Q1350">
        <v>1</v>
      </c>
      <c r="X1350">
        <v>0.5</v>
      </c>
      <c r="Y1350">
        <v>0</v>
      </c>
      <c r="Z1350">
        <v>87.17</v>
      </c>
      <c r="AA1350">
        <v>11.6</v>
      </c>
      <c r="AB1350">
        <v>0</v>
      </c>
      <c r="AC1350">
        <v>0</v>
      </c>
      <c r="AD1350">
        <v>1</v>
      </c>
      <c r="AE1350">
        <v>0</v>
      </c>
      <c r="AF1350" t="s">
        <v>3</v>
      </c>
      <c r="AG1350">
        <v>0.5</v>
      </c>
      <c r="AH1350">
        <v>2</v>
      </c>
      <c r="AI1350">
        <v>33620110</v>
      </c>
      <c r="AJ1350">
        <v>1364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>
      <c r="A1351">
        <f>ROW(Source!A1532)</f>
        <v>1532</v>
      </c>
      <c r="B1351">
        <v>33620119</v>
      </c>
      <c r="C1351">
        <v>33620106</v>
      </c>
      <c r="D1351">
        <v>29110859</v>
      </c>
      <c r="E1351">
        <v>1</v>
      </c>
      <c r="F1351">
        <v>1</v>
      </c>
      <c r="G1351">
        <v>1</v>
      </c>
      <c r="H1351">
        <v>3</v>
      </c>
      <c r="I1351" t="s">
        <v>803</v>
      </c>
      <c r="J1351" t="s">
        <v>804</v>
      </c>
      <c r="K1351" t="s">
        <v>805</v>
      </c>
      <c r="L1351">
        <v>1327</v>
      </c>
      <c r="N1351">
        <v>1005</v>
      </c>
      <c r="O1351" t="s">
        <v>184</v>
      </c>
      <c r="P1351" t="s">
        <v>184</v>
      </c>
      <c r="Q1351">
        <v>1</v>
      </c>
      <c r="X1351">
        <v>102</v>
      </c>
      <c r="Y1351">
        <v>59.97</v>
      </c>
      <c r="Z1351">
        <v>0</v>
      </c>
      <c r="AA1351">
        <v>0</v>
      </c>
      <c r="AB1351">
        <v>0</v>
      </c>
      <c r="AC1351">
        <v>0</v>
      </c>
      <c r="AD1351">
        <v>1</v>
      </c>
      <c r="AE1351">
        <v>0</v>
      </c>
      <c r="AF1351" t="s">
        <v>3</v>
      </c>
      <c r="AG1351">
        <v>102</v>
      </c>
      <c r="AH1351">
        <v>2</v>
      </c>
      <c r="AI1351">
        <v>33620111</v>
      </c>
      <c r="AJ1351">
        <v>1365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>
      <c r="A1352">
        <f>ROW(Source!A1532)</f>
        <v>1532</v>
      </c>
      <c r="B1352">
        <v>33620120</v>
      </c>
      <c r="C1352">
        <v>33620106</v>
      </c>
      <c r="D1352">
        <v>29111241</v>
      </c>
      <c r="E1352">
        <v>1</v>
      </c>
      <c r="F1352">
        <v>1</v>
      </c>
      <c r="G1352">
        <v>1</v>
      </c>
      <c r="H1352">
        <v>3</v>
      </c>
      <c r="I1352" t="s">
        <v>667</v>
      </c>
      <c r="J1352" t="s">
        <v>668</v>
      </c>
      <c r="K1352" t="s">
        <v>669</v>
      </c>
      <c r="L1352">
        <v>1346</v>
      </c>
      <c r="N1352">
        <v>1009</v>
      </c>
      <c r="O1352" t="s">
        <v>191</v>
      </c>
      <c r="P1352" t="s">
        <v>191</v>
      </c>
      <c r="Q1352">
        <v>1</v>
      </c>
      <c r="X1352">
        <v>50</v>
      </c>
      <c r="Y1352">
        <v>8.35</v>
      </c>
      <c r="Z1352">
        <v>0</v>
      </c>
      <c r="AA1352">
        <v>0</v>
      </c>
      <c r="AB1352">
        <v>0</v>
      </c>
      <c r="AC1352">
        <v>0</v>
      </c>
      <c r="AD1352">
        <v>1</v>
      </c>
      <c r="AE1352">
        <v>0</v>
      </c>
      <c r="AF1352" t="s">
        <v>3</v>
      </c>
      <c r="AG1352">
        <v>50</v>
      </c>
      <c r="AH1352">
        <v>2</v>
      </c>
      <c r="AI1352">
        <v>33620112</v>
      </c>
      <c r="AJ1352">
        <v>1366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>
      <c r="A1353">
        <f>ROW(Source!A1532)</f>
        <v>1532</v>
      </c>
      <c r="B1353">
        <v>33620121</v>
      </c>
      <c r="C1353">
        <v>33620106</v>
      </c>
      <c r="D1353">
        <v>29107800</v>
      </c>
      <c r="E1353">
        <v>1</v>
      </c>
      <c r="F1353">
        <v>1</v>
      </c>
      <c r="G1353">
        <v>1</v>
      </c>
      <c r="H1353">
        <v>3</v>
      </c>
      <c r="I1353" t="s">
        <v>620</v>
      </c>
      <c r="J1353" t="s">
        <v>621</v>
      </c>
      <c r="K1353" t="s">
        <v>622</v>
      </c>
      <c r="L1353">
        <v>1346</v>
      </c>
      <c r="N1353">
        <v>1009</v>
      </c>
      <c r="O1353" t="s">
        <v>191</v>
      </c>
      <c r="P1353" t="s">
        <v>191</v>
      </c>
      <c r="Q1353">
        <v>1</v>
      </c>
      <c r="X1353">
        <v>0.5</v>
      </c>
      <c r="Y1353">
        <v>1.81</v>
      </c>
      <c r="Z1353">
        <v>0</v>
      </c>
      <c r="AA1353">
        <v>0</v>
      </c>
      <c r="AB1353">
        <v>0</v>
      </c>
      <c r="AC1353">
        <v>0</v>
      </c>
      <c r="AD1353">
        <v>1</v>
      </c>
      <c r="AE1353">
        <v>0</v>
      </c>
      <c r="AF1353" t="s">
        <v>3</v>
      </c>
      <c r="AG1353">
        <v>0.5</v>
      </c>
      <c r="AH1353">
        <v>2</v>
      </c>
      <c r="AI1353">
        <v>33620113</v>
      </c>
      <c r="AJ1353">
        <v>1367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>
      <c r="A1354">
        <f>ROW(Source!A1533)</f>
        <v>1533</v>
      </c>
      <c r="B1354">
        <v>33620129</v>
      </c>
      <c r="C1354">
        <v>33620123</v>
      </c>
      <c r="D1354">
        <v>18416200</v>
      </c>
      <c r="E1354">
        <v>1</v>
      </c>
      <c r="F1354">
        <v>1</v>
      </c>
      <c r="G1354">
        <v>1</v>
      </c>
      <c r="H1354">
        <v>1</v>
      </c>
      <c r="I1354" t="s">
        <v>665</v>
      </c>
      <c r="J1354" t="s">
        <v>3</v>
      </c>
      <c r="K1354" t="s">
        <v>666</v>
      </c>
      <c r="L1354">
        <v>1369</v>
      </c>
      <c r="N1354">
        <v>1013</v>
      </c>
      <c r="O1354" t="s">
        <v>579</v>
      </c>
      <c r="P1354" t="s">
        <v>579</v>
      </c>
      <c r="Q1354">
        <v>1</v>
      </c>
      <c r="X1354">
        <v>8.99</v>
      </c>
      <c r="Y1354">
        <v>0</v>
      </c>
      <c r="Z1354">
        <v>0</v>
      </c>
      <c r="AA1354">
        <v>0</v>
      </c>
      <c r="AB1354">
        <v>277.48</v>
      </c>
      <c r="AC1354">
        <v>0</v>
      </c>
      <c r="AD1354">
        <v>1</v>
      </c>
      <c r="AE1354">
        <v>1</v>
      </c>
      <c r="AF1354" t="s">
        <v>3</v>
      </c>
      <c r="AG1354">
        <v>8.99</v>
      </c>
      <c r="AH1354">
        <v>2</v>
      </c>
      <c r="AI1354">
        <v>33620124</v>
      </c>
      <c r="AJ1354">
        <v>1368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>
      <c r="A1355">
        <f>ROW(Source!A1533)</f>
        <v>1533</v>
      </c>
      <c r="B1355">
        <v>33620130</v>
      </c>
      <c r="C1355">
        <v>33620123</v>
      </c>
      <c r="D1355">
        <v>29174913</v>
      </c>
      <c r="E1355">
        <v>1</v>
      </c>
      <c r="F1355">
        <v>1</v>
      </c>
      <c r="G1355">
        <v>1</v>
      </c>
      <c r="H1355">
        <v>2</v>
      </c>
      <c r="I1355" t="s">
        <v>606</v>
      </c>
      <c r="J1355" t="s">
        <v>607</v>
      </c>
      <c r="K1355" t="s">
        <v>608</v>
      </c>
      <c r="L1355">
        <v>1368</v>
      </c>
      <c r="N1355">
        <v>1011</v>
      </c>
      <c r="O1355" t="s">
        <v>585</v>
      </c>
      <c r="P1355" t="s">
        <v>585</v>
      </c>
      <c r="Q1355">
        <v>1</v>
      </c>
      <c r="X1355">
        <v>0.03</v>
      </c>
      <c r="Y1355">
        <v>0</v>
      </c>
      <c r="Z1355">
        <v>87.17</v>
      </c>
      <c r="AA1355">
        <v>11.6</v>
      </c>
      <c r="AB1355">
        <v>0</v>
      </c>
      <c r="AC1355">
        <v>0</v>
      </c>
      <c r="AD1355">
        <v>1</v>
      </c>
      <c r="AE1355">
        <v>0</v>
      </c>
      <c r="AF1355" t="s">
        <v>3</v>
      </c>
      <c r="AG1355">
        <v>0.03</v>
      </c>
      <c r="AH1355">
        <v>2</v>
      </c>
      <c r="AI1355">
        <v>33620125</v>
      </c>
      <c r="AJ1355">
        <v>1369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>
      <c r="A1356">
        <f>ROW(Source!A1533)</f>
        <v>1533</v>
      </c>
      <c r="B1356">
        <v>33620131</v>
      </c>
      <c r="C1356">
        <v>33620123</v>
      </c>
      <c r="D1356">
        <v>29111241</v>
      </c>
      <c r="E1356">
        <v>1</v>
      </c>
      <c r="F1356">
        <v>1</v>
      </c>
      <c r="G1356">
        <v>1</v>
      </c>
      <c r="H1356">
        <v>3</v>
      </c>
      <c r="I1356" t="s">
        <v>667</v>
      </c>
      <c r="J1356" t="s">
        <v>668</v>
      </c>
      <c r="K1356" t="s">
        <v>669</v>
      </c>
      <c r="L1356">
        <v>1346</v>
      </c>
      <c r="N1356">
        <v>1009</v>
      </c>
      <c r="O1356" t="s">
        <v>191</v>
      </c>
      <c r="P1356" t="s">
        <v>191</v>
      </c>
      <c r="Q1356">
        <v>1</v>
      </c>
      <c r="X1356">
        <v>5.15</v>
      </c>
      <c r="Y1356">
        <v>8.35</v>
      </c>
      <c r="Z1356">
        <v>0</v>
      </c>
      <c r="AA1356">
        <v>0</v>
      </c>
      <c r="AB1356">
        <v>0</v>
      </c>
      <c r="AC1356">
        <v>0</v>
      </c>
      <c r="AD1356">
        <v>1</v>
      </c>
      <c r="AE1356">
        <v>0</v>
      </c>
      <c r="AF1356" t="s">
        <v>3</v>
      </c>
      <c r="AG1356">
        <v>5.15</v>
      </c>
      <c r="AH1356">
        <v>2</v>
      </c>
      <c r="AI1356">
        <v>33620126</v>
      </c>
      <c r="AJ1356">
        <v>1370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>
      <c r="A1357">
        <f>ROW(Source!A1533)</f>
        <v>1533</v>
      </c>
      <c r="B1357">
        <v>33620132</v>
      </c>
      <c r="C1357">
        <v>33620123</v>
      </c>
      <c r="D1357">
        <v>29110997</v>
      </c>
      <c r="E1357">
        <v>1</v>
      </c>
      <c r="F1357">
        <v>1</v>
      </c>
      <c r="G1357">
        <v>1</v>
      </c>
      <c r="H1357">
        <v>3</v>
      </c>
      <c r="I1357" t="s">
        <v>670</v>
      </c>
      <c r="J1357" t="s">
        <v>671</v>
      </c>
      <c r="K1357" t="s">
        <v>672</v>
      </c>
      <c r="L1357">
        <v>1301</v>
      </c>
      <c r="N1357">
        <v>1003</v>
      </c>
      <c r="O1357" t="s">
        <v>174</v>
      </c>
      <c r="P1357" t="s">
        <v>174</v>
      </c>
      <c r="Q1357">
        <v>1</v>
      </c>
      <c r="X1357">
        <v>101</v>
      </c>
      <c r="Y1357">
        <v>12.3</v>
      </c>
      <c r="Z1357">
        <v>0</v>
      </c>
      <c r="AA1357">
        <v>0</v>
      </c>
      <c r="AB1357">
        <v>0</v>
      </c>
      <c r="AC1357">
        <v>0</v>
      </c>
      <c r="AD1357">
        <v>1</v>
      </c>
      <c r="AE1357">
        <v>0</v>
      </c>
      <c r="AF1357" t="s">
        <v>3</v>
      </c>
      <c r="AG1357">
        <v>101</v>
      </c>
      <c r="AH1357">
        <v>2</v>
      </c>
      <c r="AI1357">
        <v>33620127</v>
      </c>
      <c r="AJ1357">
        <v>1371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>
      <c r="A1358">
        <f>ROW(Source!A1534)</f>
        <v>1534</v>
      </c>
      <c r="B1358">
        <v>33620141</v>
      </c>
      <c r="C1358">
        <v>33620134</v>
      </c>
      <c r="D1358">
        <v>18411117</v>
      </c>
      <c r="E1358">
        <v>1</v>
      </c>
      <c r="F1358">
        <v>1</v>
      </c>
      <c r="G1358">
        <v>1</v>
      </c>
      <c r="H1358">
        <v>1</v>
      </c>
      <c r="I1358" t="s">
        <v>806</v>
      </c>
      <c r="J1358" t="s">
        <v>3</v>
      </c>
      <c r="K1358" t="s">
        <v>807</v>
      </c>
      <c r="L1358">
        <v>1369</v>
      </c>
      <c r="N1358">
        <v>1013</v>
      </c>
      <c r="O1358" t="s">
        <v>579</v>
      </c>
      <c r="P1358" t="s">
        <v>579</v>
      </c>
      <c r="Q1358">
        <v>1</v>
      </c>
      <c r="X1358">
        <v>16.32</v>
      </c>
      <c r="Y1358">
        <v>0</v>
      </c>
      <c r="Z1358">
        <v>0</v>
      </c>
      <c r="AA1358">
        <v>0</v>
      </c>
      <c r="AB1358">
        <v>273.5</v>
      </c>
      <c r="AC1358">
        <v>0</v>
      </c>
      <c r="AD1358">
        <v>1</v>
      </c>
      <c r="AE1358">
        <v>1</v>
      </c>
      <c r="AF1358" t="s">
        <v>3</v>
      </c>
      <c r="AG1358">
        <v>16.32</v>
      </c>
      <c r="AH1358">
        <v>2</v>
      </c>
      <c r="AI1358">
        <v>33620135</v>
      </c>
      <c r="AJ1358">
        <v>1372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>
      <c r="A1359">
        <f>ROW(Source!A1534)</f>
        <v>1534</v>
      </c>
      <c r="B1359">
        <v>33620142</v>
      </c>
      <c r="C1359">
        <v>33620134</v>
      </c>
      <c r="D1359">
        <v>121548</v>
      </c>
      <c r="E1359">
        <v>1</v>
      </c>
      <c r="F1359">
        <v>1</v>
      </c>
      <c r="G1359">
        <v>1</v>
      </c>
      <c r="H1359">
        <v>1</v>
      </c>
      <c r="I1359" t="s">
        <v>30</v>
      </c>
      <c r="J1359" t="s">
        <v>3</v>
      </c>
      <c r="K1359" t="s">
        <v>580</v>
      </c>
      <c r="L1359">
        <v>608254</v>
      </c>
      <c r="N1359">
        <v>1013</v>
      </c>
      <c r="O1359" t="s">
        <v>581</v>
      </c>
      <c r="P1359" t="s">
        <v>581</v>
      </c>
      <c r="Q1359">
        <v>1</v>
      </c>
      <c r="X1359">
        <v>0.01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1</v>
      </c>
      <c r="AE1359">
        <v>2</v>
      </c>
      <c r="AF1359" t="s">
        <v>3</v>
      </c>
      <c r="AG1359">
        <v>0.01</v>
      </c>
      <c r="AH1359">
        <v>2</v>
      </c>
      <c r="AI1359">
        <v>33620136</v>
      </c>
      <c r="AJ1359">
        <v>1373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>
      <c r="A1360">
        <f>ROW(Source!A1534)</f>
        <v>1534</v>
      </c>
      <c r="B1360">
        <v>33620143</v>
      </c>
      <c r="C1360">
        <v>33620134</v>
      </c>
      <c r="D1360">
        <v>29172556</v>
      </c>
      <c r="E1360">
        <v>1</v>
      </c>
      <c r="F1360">
        <v>1</v>
      </c>
      <c r="G1360">
        <v>1</v>
      </c>
      <c r="H1360">
        <v>2</v>
      </c>
      <c r="I1360" t="s">
        <v>582</v>
      </c>
      <c r="J1360" t="s">
        <v>583</v>
      </c>
      <c r="K1360" t="s">
        <v>584</v>
      </c>
      <c r="L1360">
        <v>1368</v>
      </c>
      <c r="N1360">
        <v>1011</v>
      </c>
      <c r="O1360" t="s">
        <v>585</v>
      </c>
      <c r="P1360" t="s">
        <v>585</v>
      </c>
      <c r="Q1360">
        <v>1</v>
      </c>
      <c r="X1360">
        <v>0.01</v>
      </c>
      <c r="Y1360">
        <v>0</v>
      </c>
      <c r="Z1360">
        <v>31.26</v>
      </c>
      <c r="AA1360">
        <v>13.5</v>
      </c>
      <c r="AB1360">
        <v>0</v>
      </c>
      <c r="AC1360">
        <v>0</v>
      </c>
      <c r="AD1360">
        <v>1</v>
      </c>
      <c r="AE1360">
        <v>0</v>
      </c>
      <c r="AF1360" t="s">
        <v>3</v>
      </c>
      <c r="AG1360">
        <v>0.01</v>
      </c>
      <c r="AH1360">
        <v>2</v>
      </c>
      <c r="AI1360">
        <v>33620137</v>
      </c>
      <c r="AJ1360">
        <v>1374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>
      <c r="A1361">
        <f>ROW(Source!A1534)</f>
        <v>1534</v>
      </c>
      <c r="B1361">
        <v>33620144</v>
      </c>
      <c r="C1361">
        <v>33620134</v>
      </c>
      <c r="D1361">
        <v>29174913</v>
      </c>
      <c r="E1361">
        <v>1</v>
      </c>
      <c r="F1361">
        <v>1</v>
      </c>
      <c r="G1361">
        <v>1</v>
      </c>
      <c r="H1361">
        <v>2</v>
      </c>
      <c r="I1361" t="s">
        <v>606</v>
      </c>
      <c r="J1361" t="s">
        <v>607</v>
      </c>
      <c r="K1361" t="s">
        <v>608</v>
      </c>
      <c r="L1361">
        <v>1368</v>
      </c>
      <c r="N1361">
        <v>1011</v>
      </c>
      <c r="O1361" t="s">
        <v>585</v>
      </c>
      <c r="P1361" t="s">
        <v>585</v>
      </c>
      <c r="Q1361">
        <v>1</v>
      </c>
      <c r="X1361">
        <v>0.02</v>
      </c>
      <c r="Y1361">
        <v>0</v>
      </c>
      <c r="Z1361">
        <v>87.17</v>
      </c>
      <c r="AA1361">
        <v>11.6</v>
      </c>
      <c r="AB1361">
        <v>0</v>
      </c>
      <c r="AC1361">
        <v>0</v>
      </c>
      <c r="AD1361">
        <v>1</v>
      </c>
      <c r="AE1361">
        <v>0</v>
      </c>
      <c r="AF1361" t="s">
        <v>3</v>
      </c>
      <c r="AG1361">
        <v>0.02</v>
      </c>
      <c r="AH1361">
        <v>2</v>
      </c>
      <c r="AI1361">
        <v>33620138</v>
      </c>
      <c r="AJ1361">
        <v>1375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>
      <c r="A1362">
        <f>ROW(Source!A1534)</f>
        <v>1534</v>
      </c>
      <c r="B1362">
        <v>33620145</v>
      </c>
      <c r="C1362">
        <v>33620134</v>
      </c>
      <c r="D1362">
        <v>29107800</v>
      </c>
      <c r="E1362">
        <v>1</v>
      </c>
      <c r="F1362">
        <v>1</v>
      </c>
      <c r="G1362">
        <v>1</v>
      </c>
      <c r="H1362">
        <v>3</v>
      </c>
      <c r="I1362" t="s">
        <v>620</v>
      </c>
      <c r="J1362" t="s">
        <v>621</v>
      </c>
      <c r="K1362" t="s">
        <v>622</v>
      </c>
      <c r="L1362">
        <v>1346</v>
      </c>
      <c r="N1362">
        <v>1009</v>
      </c>
      <c r="O1362" t="s">
        <v>191</v>
      </c>
      <c r="P1362" t="s">
        <v>191</v>
      </c>
      <c r="Q1362">
        <v>1</v>
      </c>
      <c r="X1362">
        <v>0.2</v>
      </c>
      <c r="Y1362">
        <v>1.81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0</v>
      </c>
      <c r="AF1362" t="s">
        <v>3</v>
      </c>
      <c r="AG1362">
        <v>0.2</v>
      </c>
      <c r="AH1362">
        <v>2</v>
      </c>
      <c r="AI1362">
        <v>33620139</v>
      </c>
      <c r="AJ1362">
        <v>1376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>
      <c r="A1363">
        <f>ROW(Source!A1534)</f>
        <v>1534</v>
      </c>
      <c r="B1363">
        <v>33620146</v>
      </c>
      <c r="C1363">
        <v>33620134</v>
      </c>
      <c r="D1363">
        <v>29109265</v>
      </c>
      <c r="E1363">
        <v>1</v>
      </c>
      <c r="F1363">
        <v>1</v>
      </c>
      <c r="G1363">
        <v>1</v>
      </c>
      <c r="H1363">
        <v>3</v>
      </c>
      <c r="I1363" t="s">
        <v>369</v>
      </c>
      <c r="J1363" t="s">
        <v>371</v>
      </c>
      <c r="K1363" t="s">
        <v>370</v>
      </c>
      <c r="L1363">
        <v>1348</v>
      </c>
      <c r="N1363">
        <v>1009</v>
      </c>
      <c r="O1363" t="s">
        <v>28</v>
      </c>
      <c r="P1363" t="s">
        <v>28</v>
      </c>
      <c r="Q1363">
        <v>1000</v>
      </c>
      <c r="X1363">
        <v>0.02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 t="s">
        <v>3</v>
      </c>
      <c r="AG1363">
        <v>0.02</v>
      </c>
      <c r="AH1363">
        <v>2</v>
      </c>
      <c r="AI1363">
        <v>33620140</v>
      </c>
      <c r="AJ1363">
        <v>1377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>
      <c r="A1364">
        <f>ROW(Source!A1536)</f>
        <v>1536</v>
      </c>
      <c r="B1364">
        <v>33620159</v>
      </c>
      <c r="C1364">
        <v>33620148</v>
      </c>
      <c r="D1364">
        <v>18409850</v>
      </c>
      <c r="E1364">
        <v>1</v>
      </c>
      <c r="F1364">
        <v>1</v>
      </c>
      <c r="G1364">
        <v>1</v>
      </c>
      <c r="H1364">
        <v>1</v>
      </c>
      <c r="I1364" t="s">
        <v>673</v>
      </c>
      <c r="J1364" t="s">
        <v>3</v>
      </c>
      <c r="K1364" t="s">
        <v>674</v>
      </c>
      <c r="L1364">
        <v>1369</v>
      </c>
      <c r="N1364">
        <v>1013</v>
      </c>
      <c r="O1364" t="s">
        <v>579</v>
      </c>
      <c r="P1364" t="s">
        <v>579</v>
      </c>
      <c r="Q1364">
        <v>1</v>
      </c>
      <c r="X1364">
        <v>49.36</v>
      </c>
      <c r="Y1364">
        <v>0</v>
      </c>
      <c r="Z1364">
        <v>0</v>
      </c>
      <c r="AA1364">
        <v>0</v>
      </c>
      <c r="AB1364">
        <v>257.86</v>
      </c>
      <c r="AC1364">
        <v>0</v>
      </c>
      <c r="AD1364">
        <v>1</v>
      </c>
      <c r="AE1364">
        <v>1</v>
      </c>
      <c r="AF1364" t="s">
        <v>3</v>
      </c>
      <c r="AG1364">
        <v>49.36</v>
      </c>
      <c r="AH1364">
        <v>2</v>
      </c>
      <c r="AI1364">
        <v>33620149</v>
      </c>
      <c r="AJ1364">
        <v>1378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>
      <c r="A1365">
        <f>ROW(Source!A1536)</f>
        <v>1536</v>
      </c>
      <c r="B1365">
        <v>33620160</v>
      </c>
      <c r="C1365">
        <v>33620148</v>
      </c>
      <c r="D1365">
        <v>121548</v>
      </c>
      <c r="E1365">
        <v>1</v>
      </c>
      <c r="F1365">
        <v>1</v>
      </c>
      <c r="G1365">
        <v>1</v>
      </c>
      <c r="H1365">
        <v>1</v>
      </c>
      <c r="I1365" t="s">
        <v>30</v>
      </c>
      <c r="J1365" t="s">
        <v>3</v>
      </c>
      <c r="K1365" t="s">
        <v>580</v>
      </c>
      <c r="L1365">
        <v>608254</v>
      </c>
      <c r="N1365">
        <v>1013</v>
      </c>
      <c r="O1365" t="s">
        <v>581</v>
      </c>
      <c r="P1365" t="s">
        <v>581</v>
      </c>
      <c r="Q1365">
        <v>1</v>
      </c>
      <c r="X1365">
        <v>0.14000000000000001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1</v>
      </c>
      <c r="AE1365">
        <v>2</v>
      </c>
      <c r="AF1365" t="s">
        <v>3</v>
      </c>
      <c r="AG1365">
        <v>0.14000000000000001</v>
      </c>
      <c r="AH1365">
        <v>2</v>
      </c>
      <c r="AI1365">
        <v>33620150</v>
      </c>
      <c r="AJ1365">
        <v>1379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>
      <c r="A1366">
        <f>ROW(Source!A1536)</f>
        <v>1536</v>
      </c>
      <c r="B1366">
        <v>33620161</v>
      </c>
      <c r="C1366">
        <v>33620148</v>
      </c>
      <c r="D1366">
        <v>29172556</v>
      </c>
      <c r="E1366">
        <v>1</v>
      </c>
      <c r="F1366">
        <v>1</v>
      </c>
      <c r="G1366">
        <v>1</v>
      </c>
      <c r="H1366">
        <v>2</v>
      </c>
      <c r="I1366" t="s">
        <v>582</v>
      </c>
      <c r="J1366" t="s">
        <v>583</v>
      </c>
      <c r="K1366" t="s">
        <v>584</v>
      </c>
      <c r="L1366">
        <v>1368</v>
      </c>
      <c r="N1366">
        <v>1011</v>
      </c>
      <c r="O1366" t="s">
        <v>585</v>
      </c>
      <c r="P1366" t="s">
        <v>585</v>
      </c>
      <c r="Q1366">
        <v>1</v>
      </c>
      <c r="X1366">
        <v>0.14000000000000001</v>
      </c>
      <c r="Y1366">
        <v>0</v>
      </c>
      <c r="Z1366">
        <v>31.26</v>
      </c>
      <c r="AA1366">
        <v>13.5</v>
      </c>
      <c r="AB1366">
        <v>0</v>
      </c>
      <c r="AC1366">
        <v>0</v>
      </c>
      <c r="AD1366">
        <v>1</v>
      </c>
      <c r="AE1366">
        <v>0</v>
      </c>
      <c r="AF1366" t="s">
        <v>3</v>
      </c>
      <c r="AG1366">
        <v>0.14000000000000001</v>
      </c>
      <c r="AH1366">
        <v>2</v>
      </c>
      <c r="AI1366">
        <v>33620151</v>
      </c>
      <c r="AJ1366">
        <v>1380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>
      <c r="A1367">
        <f>ROW(Source!A1536)</f>
        <v>1536</v>
      </c>
      <c r="B1367">
        <v>33620162</v>
      </c>
      <c r="C1367">
        <v>33620148</v>
      </c>
      <c r="D1367">
        <v>29107800</v>
      </c>
      <c r="E1367">
        <v>1</v>
      </c>
      <c r="F1367">
        <v>1</v>
      </c>
      <c r="G1367">
        <v>1</v>
      </c>
      <c r="H1367">
        <v>3</v>
      </c>
      <c r="I1367" t="s">
        <v>620</v>
      </c>
      <c r="J1367" t="s">
        <v>621</v>
      </c>
      <c r="K1367" t="s">
        <v>622</v>
      </c>
      <c r="L1367">
        <v>1346</v>
      </c>
      <c r="N1367">
        <v>1009</v>
      </c>
      <c r="O1367" t="s">
        <v>191</v>
      </c>
      <c r="P1367" t="s">
        <v>191</v>
      </c>
      <c r="Q1367">
        <v>1</v>
      </c>
      <c r="X1367">
        <v>0.1</v>
      </c>
      <c r="Y1367">
        <v>1.81</v>
      </c>
      <c r="Z1367">
        <v>0</v>
      </c>
      <c r="AA1367">
        <v>0</v>
      </c>
      <c r="AB1367">
        <v>0</v>
      </c>
      <c r="AC1367">
        <v>0</v>
      </c>
      <c r="AD1367">
        <v>1</v>
      </c>
      <c r="AE1367">
        <v>0</v>
      </c>
      <c r="AF1367" t="s">
        <v>3</v>
      </c>
      <c r="AG1367">
        <v>0.1</v>
      </c>
      <c r="AH1367">
        <v>2</v>
      </c>
      <c r="AI1367">
        <v>33620152</v>
      </c>
      <c r="AJ1367">
        <v>1381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>
      <c r="A1368">
        <f>ROW(Source!A1536)</f>
        <v>1536</v>
      </c>
      <c r="B1368">
        <v>33620163</v>
      </c>
      <c r="C1368">
        <v>33620148</v>
      </c>
      <c r="D1368">
        <v>29107777</v>
      </c>
      <c r="E1368">
        <v>1</v>
      </c>
      <c r="F1368">
        <v>1</v>
      </c>
      <c r="G1368">
        <v>1</v>
      </c>
      <c r="H1368">
        <v>3</v>
      </c>
      <c r="I1368" t="s">
        <v>808</v>
      </c>
      <c r="J1368" t="s">
        <v>809</v>
      </c>
      <c r="K1368" t="s">
        <v>810</v>
      </c>
      <c r="L1368">
        <v>1329</v>
      </c>
      <c r="N1368">
        <v>1005</v>
      </c>
      <c r="O1368" t="s">
        <v>811</v>
      </c>
      <c r="P1368" t="s">
        <v>811</v>
      </c>
      <c r="Q1368">
        <v>1000</v>
      </c>
      <c r="X1368">
        <v>1.5E-3</v>
      </c>
      <c r="Y1368">
        <v>32123.16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0</v>
      </c>
      <c r="AF1368" t="s">
        <v>3</v>
      </c>
      <c r="AG1368">
        <v>1.5E-3</v>
      </c>
      <c r="AH1368">
        <v>2</v>
      </c>
      <c r="AI1368">
        <v>33620153</v>
      </c>
      <c r="AJ1368">
        <v>1382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>
      <c r="A1369">
        <f>ROW(Source!A1536)</f>
        <v>1536</v>
      </c>
      <c r="B1369">
        <v>33620164</v>
      </c>
      <c r="C1369">
        <v>33620148</v>
      </c>
      <c r="D1369">
        <v>29109354</v>
      </c>
      <c r="E1369">
        <v>1</v>
      </c>
      <c r="F1369">
        <v>1</v>
      </c>
      <c r="G1369">
        <v>1</v>
      </c>
      <c r="H1369">
        <v>3</v>
      </c>
      <c r="I1369" t="s">
        <v>493</v>
      </c>
      <c r="J1369" t="s">
        <v>495</v>
      </c>
      <c r="K1369" t="s">
        <v>494</v>
      </c>
      <c r="L1369">
        <v>1346</v>
      </c>
      <c r="N1369">
        <v>1009</v>
      </c>
      <c r="O1369" t="s">
        <v>191</v>
      </c>
      <c r="P1369" t="s">
        <v>191</v>
      </c>
      <c r="Q1369">
        <v>1</v>
      </c>
      <c r="X1369">
        <v>10.3</v>
      </c>
      <c r="Y1369">
        <v>46.72</v>
      </c>
      <c r="Z1369">
        <v>0</v>
      </c>
      <c r="AA1369">
        <v>0</v>
      </c>
      <c r="AB1369">
        <v>0</v>
      </c>
      <c r="AC1369">
        <v>0</v>
      </c>
      <c r="AD1369">
        <v>1</v>
      </c>
      <c r="AE1369">
        <v>0</v>
      </c>
      <c r="AF1369" t="s">
        <v>3</v>
      </c>
      <c r="AG1369">
        <v>10.3</v>
      </c>
      <c r="AH1369">
        <v>2</v>
      </c>
      <c r="AI1369">
        <v>33620154</v>
      </c>
      <c r="AJ1369">
        <v>1383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>
      <c r="A1370">
        <f>ROW(Source!A1536)</f>
        <v>1536</v>
      </c>
      <c r="B1370">
        <v>33620165</v>
      </c>
      <c r="C1370">
        <v>33620148</v>
      </c>
      <c r="D1370">
        <v>29109414</v>
      </c>
      <c r="E1370">
        <v>1</v>
      </c>
      <c r="F1370">
        <v>1</v>
      </c>
      <c r="G1370">
        <v>1</v>
      </c>
      <c r="H1370">
        <v>3</v>
      </c>
      <c r="I1370" t="s">
        <v>489</v>
      </c>
      <c r="J1370" t="s">
        <v>491</v>
      </c>
      <c r="K1370" t="s">
        <v>490</v>
      </c>
      <c r="L1370">
        <v>1346</v>
      </c>
      <c r="N1370">
        <v>1009</v>
      </c>
      <c r="O1370" t="s">
        <v>191</v>
      </c>
      <c r="P1370" t="s">
        <v>191</v>
      </c>
      <c r="Q1370">
        <v>1</v>
      </c>
      <c r="X1370">
        <v>360.5</v>
      </c>
      <c r="Y1370">
        <v>1.58</v>
      </c>
      <c r="Z1370">
        <v>0</v>
      </c>
      <c r="AA1370">
        <v>0</v>
      </c>
      <c r="AB1370">
        <v>0</v>
      </c>
      <c r="AC1370">
        <v>0</v>
      </c>
      <c r="AD1370">
        <v>1</v>
      </c>
      <c r="AE1370">
        <v>0</v>
      </c>
      <c r="AF1370" t="s">
        <v>3</v>
      </c>
      <c r="AG1370">
        <v>360.5</v>
      </c>
      <c r="AH1370">
        <v>2</v>
      </c>
      <c r="AI1370">
        <v>33620155</v>
      </c>
      <c r="AJ1370">
        <v>1384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>
      <c r="A1371">
        <f>ROW(Source!A1536)</f>
        <v>1536</v>
      </c>
      <c r="B1371">
        <v>33620166</v>
      </c>
      <c r="C1371">
        <v>33620148</v>
      </c>
      <c r="D1371">
        <v>29109782</v>
      </c>
      <c r="E1371">
        <v>1</v>
      </c>
      <c r="F1371">
        <v>1</v>
      </c>
      <c r="G1371">
        <v>1</v>
      </c>
      <c r="H1371">
        <v>3</v>
      </c>
      <c r="I1371" t="s">
        <v>684</v>
      </c>
      <c r="J1371" t="s">
        <v>685</v>
      </c>
      <c r="K1371" t="s">
        <v>686</v>
      </c>
      <c r="L1371">
        <v>1346</v>
      </c>
      <c r="N1371">
        <v>1009</v>
      </c>
      <c r="O1371" t="s">
        <v>191</v>
      </c>
      <c r="P1371" t="s">
        <v>191</v>
      </c>
      <c r="Q1371">
        <v>1</v>
      </c>
      <c r="X1371">
        <v>31</v>
      </c>
      <c r="Y1371">
        <v>4.3600000000000003</v>
      </c>
      <c r="Z1371">
        <v>0</v>
      </c>
      <c r="AA1371">
        <v>0</v>
      </c>
      <c r="AB1371">
        <v>0</v>
      </c>
      <c r="AC1371">
        <v>0</v>
      </c>
      <c r="AD1371">
        <v>1</v>
      </c>
      <c r="AE1371">
        <v>0</v>
      </c>
      <c r="AF1371" t="s">
        <v>3</v>
      </c>
      <c r="AG1371">
        <v>31</v>
      </c>
      <c r="AH1371">
        <v>2</v>
      </c>
      <c r="AI1371">
        <v>33620156</v>
      </c>
      <c r="AJ1371">
        <v>1385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>
      <c r="A1372">
        <f>ROW(Source!A1536)</f>
        <v>1536</v>
      </c>
      <c r="B1372">
        <v>33620167</v>
      </c>
      <c r="C1372">
        <v>33620148</v>
      </c>
      <c r="D1372">
        <v>29111455</v>
      </c>
      <c r="E1372">
        <v>1</v>
      </c>
      <c r="F1372">
        <v>1</v>
      </c>
      <c r="G1372">
        <v>1</v>
      </c>
      <c r="H1372">
        <v>3</v>
      </c>
      <c r="I1372" t="s">
        <v>690</v>
      </c>
      <c r="J1372" t="s">
        <v>691</v>
      </c>
      <c r="K1372" t="s">
        <v>692</v>
      </c>
      <c r="L1372">
        <v>1327</v>
      </c>
      <c r="N1372">
        <v>1005</v>
      </c>
      <c r="O1372" t="s">
        <v>184</v>
      </c>
      <c r="P1372" t="s">
        <v>184</v>
      </c>
      <c r="Q1372">
        <v>1</v>
      </c>
      <c r="X1372">
        <v>103</v>
      </c>
      <c r="Y1372">
        <v>15.06</v>
      </c>
      <c r="Z1372">
        <v>0</v>
      </c>
      <c r="AA1372">
        <v>0</v>
      </c>
      <c r="AB1372">
        <v>0</v>
      </c>
      <c r="AC1372">
        <v>0</v>
      </c>
      <c r="AD1372">
        <v>1</v>
      </c>
      <c r="AE1372">
        <v>0</v>
      </c>
      <c r="AF1372" t="s">
        <v>3</v>
      </c>
      <c r="AG1372">
        <v>103</v>
      </c>
      <c r="AH1372">
        <v>2</v>
      </c>
      <c r="AI1372">
        <v>33620157</v>
      </c>
      <c r="AJ1372">
        <v>1386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>
      <c r="A1373">
        <f>ROW(Source!A1536)</f>
        <v>1536</v>
      </c>
      <c r="B1373">
        <v>33620168</v>
      </c>
      <c r="C1373">
        <v>33620148</v>
      </c>
      <c r="D1373">
        <v>29110744</v>
      </c>
      <c r="E1373">
        <v>1</v>
      </c>
      <c r="F1373">
        <v>1</v>
      </c>
      <c r="G1373">
        <v>1</v>
      </c>
      <c r="H1373">
        <v>3</v>
      </c>
      <c r="I1373" t="s">
        <v>812</v>
      </c>
      <c r="J1373" t="s">
        <v>813</v>
      </c>
      <c r="K1373" t="s">
        <v>814</v>
      </c>
      <c r="L1373">
        <v>1308</v>
      </c>
      <c r="N1373">
        <v>1003</v>
      </c>
      <c r="O1373" t="s">
        <v>155</v>
      </c>
      <c r="P1373" t="s">
        <v>155</v>
      </c>
      <c r="Q1373">
        <v>100</v>
      </c>
      <c r="X1373">
        <v>0.76</v>
      </c>
      <c r="Y1373">
        <v>36.299999999999997</v>
      </c>
      <c r="Z1373">
        <v>0</v>
      </c>
      <c r="AA1373">
        <v>0</v>
      </c>
      <c r="AB1373">
        <v>0</v>
      </c>
      <c r="AC1373">
        <v>0</v>
      </c>
      <c r="AD1373">
        <v>1</v>
      </c>
      <c r="AE1373">
        <v>0</v>
      </c>
      <c r="AF1373" t="s">
        <v>3</v>
      </c>
      <c r="AG1373">
        <v>0.76</v>
      </c>
      <c r="AH1373">
        <v>2</v>
      </c>
      <c r="AI1373">
        <v>33620158</v>
      </c>
      <c r="AJ1373">
        <v>1387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>
      <c r="A1374">
        <f>ROW(Source!A1537)</f>
        <v>1537</v>
      </c>
      <c r="B1374">
        <v>33620180</v>
      </c>
      <c r="C1374">
        <v>33620169</v>
      </c>
      <c r="D1374">
        <v>18410572</v>
      </c>
      <c r="E1374">
        <v>1</v>
      </c>
      <c r="F1374">
        <v>1</v>
      </c>
      <c r="G1374">
        <v>1</v>
      </c>
      <c r="H1374">
        <v>1</v>
      </c>
      <c r="I1374" t="s">
        <v>793</v>
      </c>
      <c r="J1374" t="s">
        <v>3</v>
      </c>
      <c r="K1374" t="s">
        <v>794</v>
      </c>
      <c r="L1374">
        <v>1369</v>
      </c>
      <c r="N1374">
        <v>1013</v>
      </c>
      <c r="O1374" t="s">
        <v>579</v>
      </c>
      <c r="P1374" t="s">
        <v>579</v>
      </c>
      <c r="Q1374">
        <v>1</v>
      </c>
      <c r="X1374">
        <v>43.56</v>
      </c>
      <c r="Y1374">
        <v>0</v>
      </c>
      <c r="Z1374">
        <v>0</v>
      </c>
      <c r="AA1374">
        <v>0</v>
      </c>
      <c r="AB1374">
        <v>248.48</v>
      </c>
      <c r="AC1374">
        <v>0</v>
      </c>
      <c r="AD1374">
        <v>1</v>
      </c>
      <c r="AE1374">
        <v>1</v>
      </c>
      <c r="AF1374" t="s">
        <v>3</v>
      </c>
      <c r="AG1374">
        <v>43.56</v>
      </c>
      <c r="AH1374">
        <v>2</v>
      </c>
      <c r="AI1374">
        <v>33620170</v>
      </c>
      <c r="AJ1374">
        <v>1388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>
      <c r="A1375">
        <f>ROW(Source!A1537)</f>
        <v>1537</v>
      </c>
      <c r="B1375">
        <v>33620181</v>
      </c>
      <c r="C1375">
        <v>33620169</v>
      </c>
      <c r="D1375">
        <v>121548</v>
      </c>
      <c r="E1375">
        <v>1</v>
      </c>
      <c r="F1375">
        <v>1</v>
      </c>
      <c r="G1375">
        <v>1</v>
      </c>
      <c r="H1375">
        <v>1</v>
      </c>
      <c r="I1375" t="s">
        <v>30</v>
      </c>
      <c r="J1375" t="s">
        <v>3</v>
      </c>
      <c r="K1375" t="s">
        <v>580</v>
      </c>
      <c r="L1375">
        <v>608254</v>
      </c>
      <c r="N1375">
        <v>1013</v>
      </c>
      <c r="O1375" t="s">
        <v>581</v>
      </c>
      <c r="P1375" t="s">
        <v>581</v>
      </c>
      <c r="Q1375">
        <v>1</v>
      </c>
      <c r="X1375">
        <v>0.02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1</v>
      </c>
      <c r="AE1375">
        <v>2</v>
      </c>
      <c r="AF1375" t="s">
        <v>3</v>
      </c>
      <c r="AG1375">
        <v>0.02</v>
      </c>
      <c r="AH1375">
        <v>2</v>
      </c>
      <c r="AI1375">
        <v>33620171</v>
      </c>
      <c r="AJ1375">
        <v>1389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>
      <c r="A1376">
        <f>ROW(Source!A1537)</f>
        <v>1537</v>
      </c>
      <c r="B1376">
        <v>33620182</v>
      </c>
      <c r="C1376">
        <v>33620169</v>
      </c>
      <c r="D1376">
        <v>29172554</v>
      </c>
      <c r="E1376">
        <v>1</v>
      </c>
      <c r="F1376">
        <v>1</v>
      </c>
      <c r="G1376">
        <v>1</v>
      </c>
      <c r="H1376">
        <v>2</v>
      </c>
      <c r="I1376" t="s">
        <v>752</v>
      </c>
      <c r="J1376" t="s">
        <v>798</v>
      </c>
      <c r="K1376" t="s">
        <v>754</v>
      </c>
      <c r="L1376">
        <v>1368</v>
      </c>
      <c r="N1376">
        <v>1011</v>
      </c>
      <c r="O1376" t="s">
        <v>585</v>
      </c>
      <c r="P1376" t="s">
        <v>585</v>
      </c>
      <c r="Q1376">
        <v>1</v>
      </c>
      <c r="X1376">
        <v>0.02</v>
      </c>
      <c r="Y1376">
        <v>0</v>
      </c>
      <c r="Z1376">
        <v>27.66</v>
      </c>
      <c r="AA1376">
        <v>11.6</v>
      </c>
      <c r="AB1376">
        <v>0</v>
      </c>
      <c r="AC1376">
        <v>0</v>
      </c>
      <c r="AD1376">
        <v>1</v>
      </c>
      <c r="AE1376">
        <v>0</v>
      </c>
      <c r="AF1376" t="s">
        <v>3</v>
      </c>
      <c r="AG1376">
        <v>0.02</v>
      </c>
      <c r="AH1376">
        <v>2</v>
      </c>
      <c r="AI1376">
        <v>33620172</v>
      </c>
      <c r="AJ1376">
        <v>1390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>
      <c r="A1377">
        <f>ROW(Source!A1537)</f>
        <v>1537</v>
      </c>
      <c r="B1377">
        <v>33620183</v>
      </c>
      <c r="C1377">
        <v>33620169</v>
      </c>
      <c r="D1377">
        <v>29174913</v>
      </c>
      <c r="E1377">
        <v>1</v>
      </c>
      <c r="F1377">
        <v>1</v>
      </c>
      <c r="G1377">
        <v>1</v>
      </c>
      <c r="H1377">
        <v>2</v>
      </c>
      <c r="I1377" t="s">
        <v>606</v>
      </c>
      <c r="J1377" t="s">
        <v>607</v>
      </c>
      <c r="K1377" t="s">
        <v>608</v>
      </c>
      <c r="L1377">
        <v>1368</v>
      </c>
      <c r="N1377">
        <v>1011</v>
      </c>
      <c r="O1377" t="s">
        <v>585</v>
      </c>
      <c r="P1377" t="s">
        <v>585</v>
      </c>
      <c r="Q1377">
        <v>1</v>
      </c>
      <c r="X1377">
        <v>0.15</v>
      </c>
      <c r="Y1377">
        <v>0</v>
      </c>
      <c r="Z1377">
        <v>87.17</v>
      </c>
      <c r="AA1377">
        <v>11.6</v>
      </c>
      <c r="AB1377">
        <v>0</v>
      </c>
      <c r="AC1377">
        <v>0</v>
      </c>
      <c r="AD1377">
        <v>1</v>
      </c>
      <c r="AE1377">
        <v>0</v>
      </c>
      <c r="AF1377" t="s">
        <v>3</v>
      </c>
      <c r="AG1377">
        <v>0.15</v>
      </c>
      <c r="AH1377">
        <v>2</v>
      </c>
      <c r="AI1377">
        <v>33620173</v>
      </c>
      <c r="AJ1377">
        <v>1391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>
      <c r="A1378">
        <f>ROW(Source!A1537)</f>
        <v>1537</v>
      </c>
      <c r="B1378">
        <v>33620184</v>
      </c>
      <c r="C1378">
        <v>33620169</v>
      </c>
      <c r="D1378">
        <v>29107779</v>
      </c>
      <c r="E1378">
        <v>1</v>
      </c>
      <c r="F1378">
        <v>1</v>
      </c>
      <c r="G1378">
        <v>1</v>
      </c>
      <c r="H1378">
        <v>3</v>
      </c>
      <c r="I1378" t="s">
        <v>746</v>
      </c>
      <c r="J1378" t="s">
        <v>747</v>
      </c>
      <c r="K1378" t="s">
        <v>748</v>
      </c>
      <c r="L1378">
        <v>1327</v>
      </c>
      <c r="N1378">
        <v>1005</v>
      </c>
      <c r="O1378" t="s">
        <v>184</v>
      </c>
      <c r="P1378" t="s">
        <v>184</v>
      </c>
      <c r="Q1378">
        <v>1</v>
      </c>
      <c r="X1378">
        <v>0.84</v>
      </c>
      <c r="Y1378">
        <v>72.31</v>
      </c>
      <c r="Z1378">
        <v>0</v>
      </c>
      <c r="AA1378">
        <v>0</v>
      </c>
      <c r="AB1378">
        <v>0</v>
      </c>
      <c r="AC1378">
        <v>0</v>
      </c>
      <c r="AD1378">
        <v>1</v>
      </c>
      <c r="AE1378">
        <v>0</v>
      </c>
      <c r="AF1378" t="s">
        <v>3</v>
      </c>
      <c r="AG1378">
        <v>0.84</v>
      </c>
      <c r="AH1378">
        <v>2</v>
      </c>
      <c r="AI1378">
        <v>33620174</v>
      </c>
      <c r="AJ1378">
        <v>1392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>
      <c r="A1379">
        <f>ROW(Source!A1537)</f>
        <v>1537</v>
      </c>
      <c r="B1379">
        <v>33620185</v>
      </c>
      <c r="C1379">
        <v>33620169</v>
      </c>
      <c r="D1379">
        <v>29107800</v>
      </c>
      <c r="E1379">
        <v>1</v>
      </c>
      <c r="F1379">
        <v>1</v>
      </c>
      <c r="G1379">
        <v>1</v>
      </c>
      <c r="H1379">
        <v>3</v>
      </c>
      <c r="I1379" t="s">
        <v>620</v>
      </c>
      <c r="J1379" t="s">
        <v>621</v>
      </c>
      <c r="K1379" t="s">
        <v>622</v>
      </c>
      <c r="L1379">
        <v>1346</v>
      </c>
      <c r="N1379">
        <v>1009</v>
      </c>
      <c r="O1379" t="s">
        <v>191</v>
      </c>
      <c r="P1379" t="s">
        <v>191</v>
      </c>
      <c r="Q1379">
        <v>1</v>
      </c>
      <c r="X1379">
        <v>0.31</v>
      </c>
      <c r="Y1379">
        <v>1.81</v>
      </c>
      <c r="Z1379">
        <v>0</v>
      </c>
      <c r="AA1379">
        <v>0</v>
      </c>
      <c r="AB1379">
        <v>0</v>
      </c>
      <c r="AC1379">
        <v>0</v>
      </c>
      <c r="AD1379">
        <v>1</v>
      </c>
      <c r="AE1379">
        <v>0</v>
      </c>
      <c r="AF1379" t="s">
        <v>3</v>
      </c>
      <c r="AG1379">
        <v>0.31</v>
      </c>
      <c r="AH1379">
        <v>2</v>
      </c>
      <c r="AI1379">
        <v>33620175</v>
      </c>
      <c r="AJ1379">
        <v>1393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>
      <c r="A1380">
        <f>ROW(Source!A1537)</f>
        <v>1537</v>
      </c>
      <c r="B1380">
        <v>33620186</v>
      </c>
      <c r="C1380">
        <v>33620169</v>
      </c>
      <c r="D1380">
        <v>29110233</v>
      </c>
      <c r="E1380">
        <v>1</v>
      </c>
      <c r="F1380">
        <v>1</v>
      </c>
      <c r="G1380">
        <v>1</v>
      </c>
      <c r="H1380">
        <v>3</v>
      </c>
      <c r="I1380" t="s">
        <v>757</v>
      </c>
      <c r="J1380" t="s">
        <v>799</v>
      </c>
      <c r="K1380" t="s">
        <v>759</v>
      </c>
      <c r="L1380">
        <v>1348</v>
      </c>
      <c r="N1380">
        <v>1009</v>
      </c>
      <c r="O1380" t="s">
        <v>28</v>
      </c>
      <c r="P1380" t="s">
        <v>28</v>
      </c>
      <c r="Q1380">
        <v>1000</v>
      </c>
      <c r="X1380">
        <v>0.03</v>
      </c>
      <c r="Y1380">
        <v>4615.9399999999996</v>
      </c>
      <c r="Z1380">
        <v>0</v>
      </c>
      <c r="AA1380">
        <v>0</v>
      </c>
      <c r="AB1380">
        <v>0</v>
      </c>
      <c r="AC1380">
        <v>0</v>
      </c>
      <c r="AD1380">
        <v>1</v>
      </c>
      <c r="AE1380">
        <v>0</v>
      </c>
      <c r="AF1380" t="s">
        <v>3</v>
      </c>
      <c r="AG1380">
        <v>0.03</v>
      </c>
      <c r="AH1380">
        <v>2</v>
      </c>
      <c r="AI1380">
        <v>33620176</v>
      </c>
      <c r="AJ1380">
        <v>1394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>
      <c r="A1381">
        <f>ROW(Source!A1537)</f>
        <v>1537</v>
      </c>
      <c r="B1381">
        <v>33620187</v>
      </c>
      <c r="C1381">
        <v>33620169</v>
      </c>
      <c r="D1381">
        <v>29109784</v>
      </c>
      <c r="E1381">
        <v>1</v>
      </c>
      <c r="F1381">
        <v>1</v>
      </c>
      <c r="G1381">
        <v>1</v>
      </c>
      <c r="H1381">
        <v>3</v>
      </c>
      <c r="I1381" t="s">
        <v>760</v>
      </c>
      <c r="J1381" t="s">
        <v>800</v>
      </c>
      <c r="K1381" t="s">
        <v>762</v>
      </c>
      <c r="L1381">
        <v>1348</v>
      </c>
      <c r="N1381">
        <v>1009</v>
      </c>
      <c r="O1381" t="s">
        <v>28</v>
      </c>
      <c r="P1381" t="s">
        <v>28</v>
      </c>
      <c r="Q1381">
        <v>1000</v>
      </c>
      <c r="X1381">
        <v>5.0999999999999997E-2</v>
      </c>
      <c r="Y1381">
        <v>11927.49</v>
      </c>
      <c r="Z1381">
        <v>0</v>
      </c>
      <c r="AA1381">
        <v>0</v>
      </c>
      <c r="AB1381">
        <v>0</v>
      </c>
      <c r="AC1381">
        <v>0</v>
      </c>
      <c r="AD1381">
        <v>1</v>
      </c>
      <c r="AE1381">
        <v>0</v>
      </c>
      <c r="AF1381" t="s">
        <v>3</v>
      </c>
      <c r="AG1381">
        <v>5.0999999999999997E-2</v>
      </c>
      <c r="AH1381">
        <v>2</v>
      </c>
      <c r="AI1381">
        <v>33620177</v>
      </c>
      <c r="AJ1381">
        <v>1395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>
      <c r="A1382">
        <f>ROW(Source!A1537)</f>
        <v>1537</v>
      </c>
      <c r="B1382">
        <v>33620188</v>
      </c>
      <c r="C1382">
        <v>33620169</v>
      </c>
      <c r="D1382">
        <v>29109298</v>
      </c>
      <c r="E1382">
        <v>1</v>
      </c>
      <c r="F1382">
        <v>1</v>
      </c>
      <c r="G1382">
        <v>1</v>
      </c>
      <c r="H1382">
        <v>3</v>
      </c>
      <c r="I1382" t="s">
        <v>500</v>
      </c>
      <c r="J1382" t="s">
        <v>502</v>
      </c>
      <c r="K1382" t="s">
        <v>501</v>
      </c>
      <c r="L1382">
        <v>1346</v>
      </c>
      <c r="N1382">
        <v>1009</v>
      </c>
      <c r="O1382" t="s">
        <v>191</v>
      </c>
      <c r="P1382" t="s">
        <v>191</v>
      </c>
      <c r="Q1382">
        <v>1</v>
      </c>
      <c r="X1382">
        <v>20</v>
      </c>
      <c r="Y1382">
        <v>15.26</v>
      </c>
      <c r="Z1382">
        <v>0</v>
      </c>
      <c r="AA1382">
        <v>0</v>
      </c>
      <c r="AB1382">
        <v>0</v>
      </c>
      <c r="AC1382">
        <v>0</v>
      </c>
      <c r="AD1382">
        <v>1</v>
      </c>
      <c r="AE1382">
        <v>0</v>
      </c>
      <c r="AF1382" t="s">
        <v>3</v>
      </c>
      <c r="AG1382">
        <v>20</v>
      </c>
      <c r="AH1382">
        <v>2</v>
      </c>
      <c r="AI1382">
        <v>33620178</v>
      </c>
      <c r="AJ1382">
        <v>1396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>
      <c r="A1383">
        <f>ROW(Source!A1538)</f>
        <v>1538</v>
      </c>
      <c r="B1383">
        <v>33639998</v>
      </c>
      <c r="C1383">
        <v>33639991</v>
      </c>
      <c r="D1383">
        <v>18407546</v>
      </c>
      <c r="E1383">
        <v>1</v>
      </c>
      <c r="F1383">
        <v>1</v>
      </c>
      <c r="G1383">
        <v>1</v>
      </c>
      <c r="H1383">
        <v>1</v>
      </c>
      <c r="I1383" t="s">
        <v>764</v>
      </c>
      <c r="J1383" t="s">
        <v>3</v>
      </c>
      <c r="K1383" t="s">
        <v>765</v>
      </c>
      <c r="L1383">
        <v>1369</v>
      </c>
      <c r="N1383">
        <v>1013</v>
      </c>
      <c r="O1383" t="s">
        <v>579</v>
      </c>
      <c r="P1383" t="s">
        <v>579</v>
      </c>
      <c r="Q1383">
        <v>1</v>
      </c>
      <c r="X1383">
        <v>102.46</v>
      </c>
      <c r="Y1383">
        <v>0</v>
      </c>
      <c r="Z1383">
        <v>0</v>
      </c>
      <c r="AA1383">
        <v>0</v>
      </c>
      <c r="AB1383">
        <v>267.25</v>
      </c>
      <c r="AC1383">
        <v>0</v>
      </c>
      <c r="AD1383">
        <v>1</v>
      </c>
      <c r="AE1383">
        <v>1</v>
      </c>
      <c r="AF1383" t="s">
        <v>3</v>
      </c>
      <c r="AG1383">
        <v>102.46</v>
      </c>
      <c r="AH1383">
        <v>2</v>
      </c>
      <c r="AI1383">
        <v>33639992</v>
      </c>
      <c r="AJ1383">
        <v>1397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>
      <c r="A1384">
        <f>ROW(Source!A1538)</f>
        <v>1538</v>
      </c>
      <c r="B1384">
        <v>33639999</v>
      </c>
      <c r="C1384">
        <v>33639991</v>
      </c>
      <c r="D1384">
        <v>121548</v>
      </c>
      <c r="E1384">
        <v>1</v>
      </c>
      <c r="F1384">
        <v>1</v>
      </c>
      <c r="G1384">
        <v>1</v>
      </c>
      <c r="H1384">
        <v>1</v>
      </c>
      <c r="I1384" t="s">
        <v>30</v>
      </c>
      <c r="J1384" t="s">
        <v>3</v>
      </c>
      <c r="K1384" t="s">
        <v>580</v>
      </c>
      <c r="L1384">
        <v>608254</v>
      </c>
      <c r="N1384">
        <v>1013</v>
      </c>
      <c r="O1384" t="s">
        <v>581</v>
      </c>
      <c r="P1384" t="s">
        <v>581</v>
      </c>
      <c r="Q1384">
        <v>1</v>
      </c>
      <c r="X1384">
        <v>0.76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1</v>
      </c>
      <c r="AE1384">
        <v>2</v>
      </c>
      <c r="AF1384" t="s">
        <v>3</v>
      </c>
      <c r="AG1384">
        <v>0.76</v>
      </c>
      <c r="AH1384">
        <v>2</v>
      </c>
      <c r="AI1384">
        <v>33639993</v>
      </c>
      <c r="AJ1384">
        <v>1398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>
      <c r="A1385">
        <f>ROW(Source!A1538)</f>
        <v>1538</v>
      </c>
      <c r="B1385">
        <v>33640000</v>
      </c>
      <c r="C1385">
        <v>33639991</v>
      </c>
      <c r="D1385">
        <v>29172556</v>
      </c>
      <c r="E1385">
        <v>1</v>
      </c>
      <c r="F1385">
        <v>1</v>
      </c>
      <c r="G1385">
        <v>1</v>
      </c>
      <c r="H1385">
        <v>2</v>
      </c>
      <c r="I1385" t="s">
        <v>582</v>
      </c>
      <c r="J1385" t="s">
        <v>583</v>
      </c>
      <c r="K1385" t="s">
        <v>584</v>
      </c>
      <c r="L1385">
        <v>1368</v>
      </c>
      <c r="N1385">
        <v>1011</v>
      </c>
      <c r="O1385" t="s">
        <v>585</v>
      </c>
      <c r="P1385" t="s">
        <v>585</v>
      </c>
      <c r="Q1385">
        <v>1</v>
      </c>
      <c r="X1385">
        <v>0.76</v>
      </c>
      <c r="Y1385">
        <v>0</v>
      </c>
      <c r="Z1385">
        <v>31.26</v>
      </c>
      <c r="AA1385">
        <v>13.5</v>
      </c>
      <c r="AB1385">
        <v>0</v>
      </c>
      <c r="AC1385">
        <v>0</v>
      </c>
      <c r="AD1385">
        <v>1</v>
      </c>
      <c r="AE1385">
        <v>0</v>
      </c>
      <c r="AF1385" t="s">
        <v>3</v>
      </c>
      <c r="AG1385">
        <v>0.76</v>
      </c>
      <c r="AH1385">
        <v>2</v>
      </c>
      <c r="AI1385">
        <v>33639994</v>
      </c>
      <c r="AJ1385">
        <v>1399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>
      <c r="A1386">
        <f>ROW(Source!A1538)</f>
        <v>1538</v>
      </c>
      <c r="B1386">
        <v>33640001</v>
      </c>
      <c r="C1386">
        <v>33639991</v>
      </c>
      <c r="D1386">
        <v>29174500</v>
      </c>
      <c r="E1386">
        <v>1</v>
      </c>
      <c r="F1386">
        <v>1</v>
      </c>
      <c r="G1386">
        <v>1</v>
      </c>
      <c r="H1386">
        <v>2</v>
      </c>
      <c r="I1386" t="s">
        <v>766</v>
      </c>
      <c r="J1386" t="s">
        <v>767</v>
      </c>
      <c r="K1386" t="s">
        <v>768</v>
      </c>
      <c r="L1386">
        <v>1368</v>
      </c>
      <c r="N1386">
        <v>1011</v>
      </c>
      <c r="O1386" t="s">
        <v>585</v>
      </c>
      <c r="P1386" t="s">
        <v>585</v>
      </c>
      <c r="Q1386">
        <v>1</v>
      </c>
      <c r="X1386">
        <v>5.35</v>
      </c>
      <c r="Y1386">
        <v>0</v>
      </c>
      <c r="Z1386">
        <v>1.95</v>
      </c>
      <c r="AA1386">
        <v>0</v>
      </c>
      <c r="AB1386">
        <v>0</v>
      </c>
      <c r="AC1386">
        <v>0</v>
      </c>
      <c r="AD1386">
        <v>1</v>
      </c>
      <c r="AE1386">
        <v>0</v>
      </c>
      <c r="AF1386" t="s">
        <v>3</v>
      </c>
      <c r="AG1386">
        <v>5.35</v>
      </c>
      <c r="AH1386">
        <v>2</v>
      </c>
      <c r="AI1386">
        <v>33639995</v>
      </c>
      <c r="AJ1386">
        <v>1400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>
      <c r="A1387">
        <f>ROW(Source!A1538)</f>
        <v>1538</v>
      </c>
      <c r="B1387">
        <v>33640002</v>
      </c>
      <c r="C1387">
        <v>33639991</v>
      </c>
      <c r="D1387">
        <v>29174913</v>
      </c>
      <c r="E1387">
        <v>1</v>
      </c>
      <c r="F1387">
        <v>1</v>
      </c>
      <c r="G1387">
        <v>1</v>
      </c>
      <c r="H1387">
        <v>2</v>
      </c>
      <c r="I1387" t="s">
        <v>606</v>
      </c>
      <c r="J1387" t="s">
        <v>607</v>
      </c>
      <c r="K1387" t="s">
        <v>608</v>
      </c>
      <c r="L1387">
        <v>1368</v>
      </c>
      <c r="N1387">
        <v>1011</v>
      </c>
      <c r="O1387" t="s">
        <v>585</v>
      </c>
      <c r="P1387" t="s">
        <v>585</v>
      </c>
      <c r="Q1387">
        <v>1</v>
      </c>
      <c r="X1387">
        <v>4.58</v>
      </c>
      <c r="Y1387">
        <v>0</v>
      </c>
      <c r="Z1387">
        <v>87.17</v>
      </c>
      <c r="AA1387">
        <v>11.6</v>
      </c>
      <c r="AB1387">
        <v>0</v>
      </c>
      <c r="AC1387">
        <v>0</v>
      </c>
      <c r="AD1387">
        <v>1</v>
      </c>
      <c r="AE1387">
        <v>0</v>
      </c>
      <c r="AF1387" t="s">
        <v>3</v>
      </c>
      <c r="AG1387">
        <v>4.58</v>
      </c>
      <c r="AH1387">
        <v>2</v>
      </c>
      <c r="AI1387">
        <v>33639996</v>
      </c>
      <c r="AJ1387">
        <v>1401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>
      <c r="A1388">
        <f>ROW(Source!A1538)</f>
        <v>1538</v>
      </c>
      <c r="B1388">
        <v>33640003</v>
      </c>
      <c r="C1388">
        <v>33639991</v>
      </c>
      <c r="D1388">
        <v>29109671</v>
      </c>
      <c r="E1388">
        <v>1</v>
      </c>
      <c r="F1388">
        <v>1</v>
      </c>
      <c r="G1388">
        <v>1</v>
      </c>
      <c r="H1388">
        <v>3</v>
      </c>
      <c r="I1388" t="s">
        <v>436</v>
      </c>
      <c r="J1388" t="s">
        <v>438</v>
      </c>
      <c r="K1388" t="s">
        <v>437</v>
      </c>
      <c r="L1388">
        <v>1327</v>
      </c>
      <c r="N1388">
        <v>1005</v>
      </c>
      <c r="O1388" t="s">
        <v>184</v>
      </c>
      <c r="P1388" t="s">
        <v>184</v>
      </c>
      <c r="Q1388">
        <v>1</v>
      </c>
      <c r="X1388">
        <v>103</v>
      </c>
      <c r="Y1388">
        <v>51.95</v>
      </c>
      <c r="Z1388">
        <v>0</v>
      </c>
      <c r="AA1388">
        <v>0</v>
      </c>
      <c r="AB1388">
        <v>0</v>
      </c>
      <c r="AC1388">
        <v>0</v>
      </c>
      <c r="AD1388">
        <v>1</v>
      </c>
      <c r="AE1388">
        <v>0</v>
      </c>
      <c r="AF1388" t="s">
        <v>3</v>
      </c>
      <c r="AG1388">
        <v>103</v>
      </c>
      <c r="AH1388">
        <v>2</v>
      </c>
      <c r="AI1388">
        <v>33639997</v>
      </c>
      <c r="AJ1388">
        <v>1402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>
      <c r="A1389">
        <f>ROW(Source!A1574)</f>
        <v>1574</v>
      </c>
      <c r="B1389">
        <v>33620270</v>
      </c>
      <c r="C1389">
        <v>33620262</v>
      </c>
      <c r="D1389">
        <v>18409992</v>
      </c>
      <c r="E1389">
        <v>1</v>
      </c>
      <c r="F1389">
        <v>1</v>
      </c>
      <c r="G1389">
        <v>1</v>
      </c>
      <c r="H1389">
        <v>1</v>
      </c>
      <c r="I1389" t="s">
        <v>908</v>
      </c>
      <c r="J1389" t="s">
        <v>3</v>
      </c>
      <c r="K1389" t="s">
        <v>909</v>
      </c>
      <c r="L1389">
        <v>1369</v>
      </c>
      <c r="N1389">
        <v>1013</v>
      </c>
      <c r="O1389" t="s">
        <v>579</v>
      </c>
      <c r="P1389" t="s">
        <v>579</v>
      </c>
      <c r="Q1389">
        <v>1</v>
      </c>
      <c r="X1389">
        <v>62.07</v>
      </c>
      <c r="Y1389">
        <v>0</v>
      </c>
      <c r="Z1389">
        <v>0</v>
      </c>
      <c r="AA1389">
        <v>0</v>
      </c>
      <c r="AB1389">
        <v>230</v>
      </c>
      <c r="AC1389">
        <v>0</v>
      </c>
      <c r="AD1389">
        <v>1</v>
      </c>
      <c r="AE1389">
        <v>1</v>
      </c>
      <c r="AF1389" t="s">
        <v>3</v>
      </c>
      <c r="AG1389">
        <v>62.07</v>
      </c>
      <c r="AH1389">
        <v>2</v>
      </c>
      <c r="AI1389">
        <v>33620263</v>
      </c>
      <c r="AJ1389">
        <v>1403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>
      <c r="A1390">
        <f>ROW(Source!A1574)</f>
        <v>1574</v>
      </c>
      <c r="B1390">
        <v>33620271</v>
      </c>
      <c r="C1390">
        <v>33620262</v>
      </c>
      <c r="D1390">
        <v>121548</v>
      </c>
      <c r="E1390">
        <v>1</v>
      </c>
      <c r="F1390">
        <v>1</v>
      </c>
      <c r="G1390">
        <v>1</v>
      </c>
      <c r="H1390">
        <v>1</v>
      </c>
      <c r="I1390" t="s">
        <v>30</v>
      </c>
      <c r="J1390" t="s">
        <v>3</v>
      </c>
      <c r="K1390" t="s">
        <v>580</v>
      </c>
      <c r="L1390">
        <v>608254</v>
      </c>
      <c r="N1390">
        <v>1013</v>
      </c>
      <c r="O1390" t="s">
        <v>581</v>
      </c>
      <c r="P1390" t="s">
        <v>581</v>
      </c>
      <c r="Q1390">
        <v>1</v>
      </c>
      <c r="X1390">
        <v>0.47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1</v>
      </c>
      <c r="AE1390">
        <v>2</v>
      </c>
      <c r="AF1390" t="s">
        <v>3</v>
      </c>
      <c r="AG1390">
        <v>0.47</v>
      </c>
      <c r="AH1390">
        <v>2</v>
      </c>
      <c r="AI1390">
        <v>33620264</v>
      </c>
      <c r="AJ1390">
        <v>1404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>
      <c r="A1391">
        <f>ROW(Source!A1574)</f>
        <v>1574</v>
      </c>
      <c r="B1391">
        <v>33620272</v>
      </c>
      <c r="C1391">
        <v>33620262</v>
      </c>
      <c r="D1391">
        <v>29172556</v>
      </c>
      <c r="E1391">
        <v>1</v>
      </c>
      <c r="F1391">
        <v>1</v>
      </c>
      <c r="G1391">
        <v>1</v>
      </c>
      <c r="H1391">
        <v>2</v>
      </c>
      <c r="I1391" t="s">
        <v>582</v>
      </c>
      <c r="J1391" t="s">
        <v>583</v>
      </c>
      <c r="K1391" t="s">
        <v>584</v>
      </c>
      <c r="L1391">
        <v>1368</v>
      </c>
      <c r="N1391">
        <v>1011</v>
      </c>
      <c r="O1391" t="s">
        <v>585</v>
      </c>
      <c r="P1391" t="s">
        <v>585</v>
      </c>
      <c r="Q1391">
        <v>1</v>
      </c>
      <c r="X1391">
        <v>0.47</v>
      </c>
      <c r="Y1391">
        <v>0</v>
      </c>
      <c r="Z1391">
        <v>31.26</v>
      </c>
      <c r="AA1391">
        <v>13.5</v>
      </c>
      <c r="AB1391">
        <v>0</v>
      </c>
      <c r="AC1391">
        <v>0</v>
      </c>
      <c r="AD1391">
        <v>1</v>
      </c>
      <c r="AE1391">
        <v>0</v>
      </c>
      <c r="AF1391" t="s">
        <v>3</v>
      </c>
      <c r="AG1391">
        <v>0.47</v>
      </c>
      <c r="AH1391">
        <v>2</v>
      </c>
      <c r="AI1391">
        <v>33620265</v>
      </c>
      <c r="AJ1391">
        <v>1405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>
      <c r="A1392">
        <f>ROW(Source!A1574)</f>
        <v>1574</v>
      </c>
      <c r="B1392">
        <v>33620273</v>
      </c>
      <c r="C1392">
        <v>33620262</v>
      </c>
      <c r="D1392">
        <v>29174913</v>
      </c>
      <c r="E1392">
        <v>1</v>
      </c>
      <c r="F1392">
        <v>1</v>
      </c>
      <c r="G1392">
        <v>1</v>
      </c>
      <c r="H1392">
        <v>2</v>
      </c>
      <c r="I1392" t="s">
        <v>606</v>
      </c>
      <c r="J1392" t="s">
        <v>607</v>
      </c>
      <c r="K1392" t="s">
        <v>608</v>
      </c>
      <c r="L1392">
        <v>1368</v>
      </c>
      <c r="N1392">
        <v>1011</v>
      </c>
      <c r="O1392" t="s">
        <v>585</v>
      </c>
      <c r="P1392" t="s">
        <v>585</v>
      </c>
      <c r="Q1392">
        <v>1</v>
      </c>
      <c r="X1392">
        <v>0.7</v>
      </c>
      <c r="Y1392">
        <v>0</v>
      </c>
      <c r="Z1392">
        <v>87.17</v>
      </c>
      <c r="AA1392">
        <v>11.6</v>
      </c>
      <c r="AB1392">
        <v>0</v>
      </c>
      <c r="AC1392">
        <v>0</v>
      </c>
      <c r="AD1392">
        <v>1</v>
      </c>
      <c r="AE1392">
        <v>0</v>
      </c>
      <c r="AF1392" t="s">
        <v>3</v>
      </c>
      <c r="AG1392">
        <v>0.7</v>
      </c>
      <c r="AH1392">
        <v>2</v>
      </c>
      <c r="AI1392">
        <v>33620266</v>
      </c>
      <c r="AJ1392">
        <v>1406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>
      <c r="A1393">
        <f>ROW(Source!A1574)</f>
        <v>1574</v>
      </c>
      <c r="B1393">
        <v>33620274</v>
      </c>
      <c r="C1393">
        <v>33620262</v>
      </c>
      <c r="D1393">
        <v>29114332</v>
      </c>
      <c r="E1393">
        <v>1</v>
      </c>
      <c r="F1393">
        <v>1</v>
      </c>
      <c r="G1393">
        <v>1</v>
      </c>
      <c r="H1393">
        <v>3</v>
      </c>
      <c r="I1393" t="s">
        <v>635</v>
      </c>
      <c r="J1393" t="s">
        <v>636</v>
      </c>
      <c r="K1393" t="s">
        <v>637</v>
      </c>
      <c r="L1393">
        <v>1348</v>
      </c>
      <c r="N1393">
        <v>1009</v>
      </c>
      <c r="O1393" t="s">
        <v>28</v>
      </c>
      <c r="P1393" t="s">
        <v>28</v>
      </c>
      <c r="Q1393">
        <v>1000</v>
      </c>
      <c r="X1393">
        <v>1.2999999999999999E-2</v>
      </c>
      <c r="Y1393">
        <v>11978</v>
      </c>
      <c r="Z1393">
        <v>0</v>
      </c>
      <c r="AA1393">
        <v>0</v>
      </c>
      <c r="AB1393">
        <v>0</v>
      </c>
      <c r="AC1393">
        <v>0</v>
      </c>
      <c r="AD1393">
        <v>1</v>
      </c>
      <c r="AE1393">
        <v>0</v>
      </c>
      <c r="AF1393" t="s">
        <v>3</v>
      </c>
      <c r="AG1393">
        <v>1.2999999999999999E-2</v>
      </c>
      <c r="AH1393">
        <v>2</v>
      </c>
      <c r="AI1393">
        <v>33620267</v>
      </c>
      <c r="AJ1393">
        <v>1407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>
      <c r="A1394">
        <f>ROW(Source!A1574)</f>
        <v>1574</v>
      </c>
      <c r="B1394">
        <v>33620275</v>
      </c>
      <c r="C1394">
        <v>33620262</v>
      </c>
      <c r="D1394">
        <v>29115646</v>
      </c>
      <c r="E1394">
        <v>1</v>
      </c>
      <c r="F1394">
        <v>1</v>
      </c>
      <c r="G1394">
        <v>1</v>
      </c>
      <c r="H1394">
        <v>3</v>
      </c>
      <c r="I1394" t="s">
        <v>910</v>
      </c>
      <c r="J1394" t="s">
        <v>911</v>
      </c>
      <c r="K1394" t="s">
        <v>912</v>
      </c>
      <c r="L1394">
        <v>1339</v>
      </c>
      <c r="N1394">
        <v>1007</v>
      </c>
      <c r="O1394" t="s">
        <v>591</v>
      </c>
      <c r="P1394" t="s">
        <v>591</v>
      </c>
      <c r="Q1394">
        <v>1</v>
      </c>
      <c r="X1394">
        <v>4.2</v>
      </c>
      <c r="Y1394">
        <v>1155</v>
      </c>
      <c r="Z1394">
        <v>0</v>
      </c>
      <c r="AA1394">
        <v>0</v>
      </c>
      <c r="AB1394">
        <v>0</v>
      </c>
      <c r="AC1394">
        <v>0</v>
      </c>
      <c r="AD1394">
        <v>1</v>
      </c>
      <c r="AE1394">
        <v>0</v>
      </c>
      <c r="AF1394" t="s">
        <v>3</v>
      </c>
      <c r="AG1394">
        <v>4.2</v>
      </c>
      <c r="AH1394">
        <v>2</v>
      </c>
      <c r="AI1394">
        <v>33620268</v>
      </c>
      <c r="AJ1394">
        <v>1408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>
      <c r="A1395">
        <f>ROW(Source!A1574)</f>
        <v>1574</v>
      </c>
      <c r="B1395">
        <v>33620276</v>
      </c>
      <c r="C1395">
        <v>33620262</v>
      </c>
      <c r="D1395">
        <v>29164349</v>
      </c>
      <c r="E1395">
        <v>1</v>
      </c>
      <c r="F1395">
        <v>1</v>
      </c>
      <c r="G1395">
        <v>1</v>
      </c>
      <c r="H1395">
        <v>3</v>
      </c>
      <c r="I1395" t="s">
        <v>26</v>
      </c>
      <c r="J1395" t="s">
        <v>29</v>
      </c>
      <c r="K1395" t="s">
        <v>27</v>
      </c>
      <c r="L1395">
        <v>1348</v>
      </c>
      <c r="N1395">
        <v>1009</v>
      </c>
      <c r="O1395" t="s">
        <v>28</v>
      </c>
      <c r="P1395" t="s">
        <v>28</v>
      </c>
      <c r="Q1395">
        <v>1000</v>
      </c>
      <c r="X1395">
        <v>1.86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 t="s">
        <v>3</v>
      </c>
      <c r="AG1395">
        <v>1.86</v>
      </c>
      <c r="AH1395">
        <v>2</v>
      </c>
      <c r="AI1395">
        <v>33620269</v>
      </c>
      <c r="AJ1395">
        <v>1409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>
      <c r="A1396">
        <f>ROW(Source!A1576)</f>
        <v>1576</v>
      </c>
      <c r="B1396">
        <v>33624380</v>
      </c>
      <c r="C1396">
        <v>33624372</v>
      </c>
      <c r="D1396">
        <v>18408291</v>
      </c>
      <c r="E1396">
        <v>1</v>
      </c>
      <c r="F1396">
        <v>1</v>
      </c>
      <c r="G1396">
        <v>1</v>
      </c>
      <c r="H1396">
        <v>1</v>
      </c>
      <c r="I1396" t="s">
        <v>641</v>
      </c>
      <c r="J1396" t="s">
        <v>3</v>
      </c>
      <c r="K1396" t="s">
        <v>642</v>
      </c>
      <c r="L1396">
        <v>1369</v>
      </c>
      <c r="N1396">
        <v>1013</v>
      </c>
      <c r="O1396" t="s">
        <v>579</v>
      </c>
      <c r="P1396" t="s">
        <v>579</v>
      </c>
      <c r="Q1396">
        <v>1</v>
      </c>
      <c r="X1396">
        <v>31.26</v>
      </c>
      <c r="Y1396">
        <v>0</v>
      </c>
      <c r="Z1396">
        <v>0</v>
      </c>
      <c r="AA1396">
        <v>0</v>
      </c>
      <c r="AB1396">
        <v>232.28</v>
      </c>
      <c r="AC1396">
        <v>0</v>
      </c>
      <c r="AD1396">
        <v>1</v>
      </c>
      <c r="AE1396">
        <v>1</v>
      </c>
      <c r="AF1396" t="s">
        <v>3</v>
      </c>
      <c r="AG1396">
        <v>31.26</v>
      </c>
      <c r="AH1396">
        <v>2</v>
      </c>
      <c r="AI1396">
        <v>33624373</v>
      </c>
      <c r="AJ1396">
        <v>1410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>
      <c r="A1397">
        <f>ROW(Source!A1576)</f>
        <v>1576</v>
      </c>
      <c r="B1397">
        <v>33624381</v>
      </c>
      <c r="C1397">
        <v>33624372</v>
      </c>
      <c r="D1397">
        <v>121548</v>
      </c>
      <c r="E1397">
        <v>1</v>
      </c>
      <c r="F1397">
        <v>1</v>
      </c>
      <c r="G1397">
        <v>1</v>
      </c>
      <c r="H1397">
        <v>1</v>
      </c>
      <c r="I1397" t="s">
        <v>30</v>
      </c>
      <c r="J1397" t="s">
        <v>3</v>
      </c>
      <c r="K1397" t="s">
        <v>580</v>
      </c>
      <c r="L1397">
        <v>608254</v>
      </c>
      <c r="N1397">
        <v>1013</v>
      </c>
      <c r="O1397" t="s">
        <v>581</v>
      </c>
      <c r="P1397" t="s">
        <v>581</v>
      </c>
      <c r="Q1397">
        <v>1</v>
      </c>
      <c r="X1397">
        <v>6.7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1</v>
      </c>
      <c r="AE1397">
        <v>2</v>
      </c>
      <c r="AF1397" t="s">
        <v>3</v>
      </c>
      <c r="AG1397">
        <v>6.7</v>
      </c>
      <c r="AH1397">
        <v>2</v>
      </c>
      <c r="AI1397">
        <v>33624374</v>
      </c>
      <c r="AJ1397">
        <v>1411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>
      <c r="A1398">
        <f>ROW(Source!A1576)</f>
        <v>1576</v>
      </c>
      <c r="B1398">
        <v>33624382</v>
      </c>
      <c r="C1398">
        <v>33624372</v>
      </c>
      <c r="D1398">
        <v>29172710</v>
      </c>
      <c r="E1398">
        <v>1</v>
      </c>
      <c r="F1398">
        <v>1</v>
      </c>
      <c r="G1398">
        <v>1</v>
      </c>
      <c r="H1398">
        <v>2</v>
      </c>
      <c r="I1398" t="s">
        <v>600</v>
      </c>
      <c r="J1398" t="s">
        <v>601</v>
      </c>
      <c r="K1398" t="s">
        <v>602</v>
      </c>
      <c r="L1398">
        <v>1368</v>
      </c>
      <c r="N1398">
        <v>1011</v>
      </c>
      <c r="O1398" t="s">
        <v>585</v>
      </c>
      <c r="P1398" t="s">
        <v>585</v>
      </c>
      <c r="Q1398">
        <v>1</v>
      </c>
      <c r="X1398">
        <v>6.7</v>
      </c>
      <c r="Y1398">
        <v>0</v>
      </c>
      <c r="Z1398">
        <v>46.56</v>
      </c>
      <c r="AA1398">
        <v>10.06</v>
      </c>
      <c r="AB1398">
        <v>0</v>
      </c>
      <c r="AC1398">
        <v>0</v>
      </c>
      <c r="AD1398">
        <v>1</v>
      </c>
      <c r="AE1398">
        <v>0</v>
      </c>
      <c r="AF1398" t="s">
        <v>3</v>
      </c>
      <c r="AG1398">
        <v>6.7</v>
      </c>
      <c r="AH1398">
        <v>2</v>
      </c>
      <c r="AI1398">
        <v>33624375</v>
      </c>
      <c r="AJ1398">
        <v>1412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>
      <c r="A1399">
        <f>ROW(Source!A1576)</f>
        <v>1576</v>
      </c>
      <c r="B1399">
        <v>33624383</v>
      </c>
      <c r="C1399">
        <v>33624372</v>
      </c>
      <c r="D1399">
        <v>29173472</v>
      </c>
      <c r="E1399">
        <v>1</v>
      </c>
      <c r="F1399">
        <v>1</v>
      </c>
      <c r="G1399">
        <v>1</v>
      </c>
      <c r="H1399">
        <v>2</v>
      </c>
      <c r="I1399" t="s">
        <v>643</v>
      </c>
      <c r="J1399" t="s">
        <v>644</v>
      </c>
      <c r="K1399" t="s">
        <v>645</v>
      </c>
      <c r="L1399">
        <v>1368</v>
      </c>
      <c r="N1399">
        <v>1011</v>
      </c>
      <c r="O1399" t="s">
        <v>585</v>
      </c>
      <c r="P1399" t="s">
        <v>585</v>
      </c>
      <c r="Q1399">
        <v>1</v>
      </c>
      <c r="X1399">
        <v>11</v>
      </c>
      <c r="Y1399">
        <v>0</v>
      </c>
      <c r="Z1399">
        <v>3</v>
      </c>
      <c r="AA1399">
        <v>0</v>
      </c>
      <c r="AB1399">
        <v>0</v>
      </c>
      <c r="AC1399">
        <v>0</v>
      </c>
      <c r="AD1399">
        <v>1</v>
      </c>
      <c r="AE1399">
        <v>0</v>
      </c>
      <c r="AF1399" t="s">
        <v>3</v>
      </c>
      <c r="AG1399">
        <v>11</v>
      </c>
      <c r="AH1399">
        <v>2</v>
      </c>
      <c r="AI1399">
        <v>33624376</v>
      </c>
      <c r="AJ1399">
        <v>1413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>
      <c r="A1400">
        <f>ROW(Source!A1576)</f>
        <v>1576</v>
      </c>
      <c r="B1400">
        <v>33624384</v>
      </c>
      <c r="C1400">
        <v>33624372</v>
      </c>
      <c r="D1400">
        <v>29174913</v>
      </c>
      <c r="E1400">
        <v>1</v>
      </c>
      <c r="F1400">
        <v>1</v>
      </c>
      <c r="G1400">
        <v>1</v>
      </c>
      <c r="H1400">
        <v>2</v>
      </c>
      <c r="I1400" t="s">
        <v>606</v>
      </c>
      <c r="J1400" t="s">
        <v>607</v>
      </c>
      <c r="K1400" t="s">
        <v>608</v>
      </c>
      <c r="L1400">
        <v>1368</v>
      </c>
      <c r="N1400">
        <v>1011</v>
      </c>
      <c r="O1400" t="s">
        <v>585</v>
      </c>
      <c r="P1400" t="s">
        <v>585</v>
      </c>
      <c r="Q1400">
        <v>1</v>
      </c>
      <c r="X1400">
        <v>0.35</v>
      </c>
      <c r="Y1400">
        <v>0</v>
      </c>
      <c r="Z1400">
        <v>87.17</v>
      </c>
      <c r="AA1400">
        <v>11.6</v>
      </c>
      <c r="AB1400">
        <v>0</v>
      </c>
      <c r="AC1400">
        <v>0</v>
      </c>
      <c r="AD1400">
        <v>1</v>
      </c>
      <c r="AE1400">
        <v>0</v>
      </c>
      <c r="AF1400" t="s">
        <v>3</v>
      </c>
      <c r="AG1400">
        <v>0.35</v>
      </c>
      <c r="AH1400">
        <v>2</v>
      </c>
      <c r="AI1400">
        <v>33624377</v>
      </c>
      <c r="AJ1400">
        <v>1414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>
      <c r="A1401">
        <f>ROW(Source!A1576)</f>
        <v>1576</v>
      </c>
      <c r="B1401">
        <v>33624385</v>
      </c>
      <c r="C1401">
        <v>33624372</v>
      </c>
      <c r="D1401">
        <v>29114687</v>
      </c>
      <c r="E1401">
        <v>1</v>
      </c>
      <c r="F1401">
        <v>1</v>
      </c>
      <c r="G1401">
        <v>1</v>
      </c>
      <c r="H1401">
        <v>3</v>
      </c>
      <c r="I1401" t="s">
        <v>646</v>
      </c>
      <c r="J1401" t="s">
        <v>647</v>
      </c>
      <c r="K1401" t="s">
        <v>648</v>
      </c>
      <c r="L1401">
        <v>1348</v>
      </c>
      <c r="N1401">
        <v>1009</v>
      </c>
      <c r="O1401" t="s">
        <v>28</v>
      </c>
      <c r="P1401" t="s">
        <v>28</v>
      </c>
      <c r="Q1401">
        <v>1000</v>
      </c>
      <c r="X1401">
        <v>1.8E-3</v>
      </c>
      <c r="Y1401">
        <v>16974</v>
      </c>
      <c r="Z1401">
        <v>0</v>
      </c>
      <c r="AA1401">
        <v>0</v>
      </c>
      <c r="AB1401">
        <v>0</v>
      </c>
      <c r="AC1401">
        <v>0</v>
      </c>
      <c r="AD1401">
        <v>1</v>
      </c>
      <c r="AE1401">
        <v>0</v>
      </c>
      <c r="AF1401" t="s">
        <v>3</v>
      </c>
      <c r="AG1401">
        <v>1.8E-3</v>
      </c>
      <c r="AH1401">
        <v>2</v>
      </c>
      <c r="AI1401">
        <v>33624378</v>
      </c>
      <c r="AJ1401">
        <v>1415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>
      <c r="A1402">
        <f>ROW(Source!A1576)</f>
        <v>1576</v>
      </c>
      <c r="B1402">
        <v>33624386</v>
      </c>
      <c r="C1402">
        <v>33624372</v>
      </c>
      <c r="D1402">
        <v>29115292</v>
      </c>
      <c r="E1402">
        <v>1</v>
      </c>
      <c r="F1402">
        <v>1</v>
      </c>
      <c r="G1402">
        <v>1</v>
      </c>
      <c r="H1402">
        <v>3</v>
      </c>
      <c r="I1402" t="s">
        <v>649</v>
      </c>
      <c r="J1402" t="s">
        <v>650</v>
      </c>
      <c r="K1402" t="s">
        <v>651</v>
      </c>
      <c r="L1402">
        <v>1339</v>
      </c>
      <c r="N1402">
        <v>1007</v>
      </c>
      <c r="O1402" t="s">
        <v>591</v>
      </c>
      <c r="P1402" t="s">
        <v>591</v>
      </c>
      <c r="Q1402">
        <v>1</v>
      </c>
      <c r="X1402">
        <v>1.24</v>
      </c>
      <c r="Y1402">
        <v>4478.33</v>
      </c>
      <c r="Z1402">
        <v>0</v>
      </c>
      <c r="AA1402">
        <v>0</v>
      </c>
      <c r="AB1402">
        <v>0</v>
      </c>
      <c r="AC1402">
        <v>0</v>
      </c>
      <c r="AD1402">
        <v>1</v>
      </c>
      <c r="AE1402">
        <v>0</v>
      </c>
      <c r="AF1402" t="s">
        <v>3</v>
      </c>
      <c r="AG1402">
        <v>1.24</v>
      </c>
      <c r="AH1402">
        <v>2</v>
      </c>
      <c r="AI1402">
        <v>33624379</v>
      </c>
      <c r="AJ1402">
        <v>1416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>
      <c r="A1403">
        <f>ROW(Source!A1577)</f>
        <v>1577</v>
      </c>
      <c r="B1403">
        <v>33620302</v>
      </c>
      <c r="C1403">
        <v>33620293</v>
      </c>
      <c r="D1403">
        <v>18410542</v>
      </c>
      <c r="E1403">
        <v>1</v>
      </c>
      <c r="F1403">
        <v>1</v>
      </c>
      <c r="G1403">
        <v>1</v>
      </c>
      <c r="H1403">
        <v>1</v>
      </c>
      <c r="I1403" t="s">
        <v>801</v>
      </c>
      <c r="J1403" t="s">
        <v>3</v>
      </c>
      <c r="K1403" t="s">
        <v>802</v>
      </c>
      <c r="L1403">
        <v>1369</v>
      </c>
      <c r="N1403">
        <v>1013</v>
      </c>
      <c r="O1403" t="s">
        <v>579</v>
      </c>
      <c r="P1403" t="s">
        <v>579</v>
      </c>
      <c r="Q1403">
        <v>1</v>
      </c>
      <c r="X1403">
        <v>42.4</v>
      </c>
      <c r="Y1403">
        <v>0</v>
      </c>
      <c r="Z1403">
        <v>0</v>
      </c>
      <c r="AA1403">
        <v>0</v>
      </c>
      <c r="AB1403">
        <v>236.26</v>
      </c>
      <c r="AC1403">
        <v>0</v>
      </c>
      <c r="AD1403">
        <v>1</v>
      </c>
      <c r="AE1403">
        <v>1</v>
      </c>
      <c r="AF1403" t="s">
        <v>3</v>
      </c>
      <c r="AG1403">
        <v>42.4</v>
      </c>
      <c r="AH1403">
        <v>2</v>
      </c>
      <c r="AI1403">
        <v>33620294</v>
      </c>
      <c r="AJ1403">
        <v>1417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>
      <c r="A1404">
        <f>ROW(Source!A1577)</f>
        <v>1577</v>
      </c>
      <c r="B1404">
        <v>33620303</v>
      </c>
      <c r="C1404">
        <v>33620293</v>
      </c>
      <c r="D1404">
        <v>121548</v>
      </c>
      <c r="E1404">
        <v>1</v>
      </c>
      <c r="F1404">
        <v>1</v>
      </c>
      <c r="G1404">
        <v>1</v>
      </c>
      <c r="H1404">
        <v>1</v>
      </c>
      <c r="I1404" t="s">
        <v>30</v>
      </c>
      <c r="J1404" t="s">
        <v>3</v>
      </c>
      <c r="K1404" t="s">
        <v>580</v>
      </c>
      <c r="L1404">
        <v>608254</v>
      </c>
      <c r="N1404">
        <v>1013</v>
      </c>
      <c r="O1404" t="s">
        <v>581</v>
      </c>
      <c r="P1404" t="s">
        <v>581</v>
      </c>
      <c r="Q1404">
        <v>1</v>
      </c>
      <c r="X1404">
        <v>0.35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1</v>
      </c>
      <c r="AE1404">
        <v>2</v>
      </c>
      <c r="AF1404" t="s">
        <v>3</v>
      </c>
      <c r="AG1404">
        <v>0.35</v>
      </c>
      <c r="AH1404">
        <v>2</v>
      </c>
      <c r="AI1404">
        <v>33620295</v>
      </c>
      <c r="AJ1404">
        <v>1418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>
      <c r="A1405">
        <f>ROW(Source!A1577)</f>
        <v>1577</v>
      </c>
      <c r="B1405">
        <v>33620304</v>
      </c>
      <c r="C1405">
        <v>33620293</v>
      </c>
      <c r="D1405">
        <v>29172556</v>
      </c>
      <c r="E1405">
        <v>1</v>
      </c>
      <c r="F1405">
        <v>1</v>
      </c>
      <c r="G1405">
        <v>1</v>
      </c>
      <c r="H1405">
        <v>2</v>
      </c>
      <c r="I1405" t="s">
        <v>582</v>
      </c>
      <c r="J1405" t="s">
        <v>583</v>
      </c>
      <c r="K1405" t="s">
        <v>584</v>
      </c>
      <c r="L1405">
        <v>1368</v>
      </c>
      <c r="N1405">
        <v>1011</v>
      </c>
      <c r="O1405" t="s">
        <v>585</v>
      </c>
      <c r="P1405" t="s">
        <v>585</v>
      </c>
      <c r="Q1405">
        <v>1</v>
      </c>
      <c r="X1405">
        <v>0.35</v>
      </c>
      <c r="Y1405">
        <v>0</v>
      </c>
      <c r="Z1405">
        <v>31.26</v>
      </c>
      <c r="AA1405">
        <v>13.5</v>
      </c>
      <c r="AB1405">
        <v>0</v>
      </c>
      <c r="AC1405">
        <v>0</v>
      </c>
      <c r="AD1405">
        <v>1</v>
      </c>
      <c r="AE1405">
        <v>0</v>
      </c>
      <c r="AF1405" t="s">
        <v>3</v>
      </c>
      <c r="AG1405">
        <v>0.35</v>
      </c>
      <c r="AH1405">
        <v>2</v>
      </c>
      <c r="AI1405">
        <v>33620296</v>
      </c>
      <c r="AJ1405">
        <v>1419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>
      <c r="A1406">
        <f>ROW(Source!A1577)</f>
        <v>1577</v>
      </c>
      <c r="B1406">
        <v>33620305</v>
      </c>
      <c r="C1406">
        <v>33620293</v>
      </c>
      <c r="D1406">
        <v>29174913</v>
      </c>
      <c r="E1406">
        <v>1</v>
      </c>
      <c r="F1406">
        <v>1</v>
      </c>
      <c r="G1406">
        <v>1</v>
      </c>
      <c r="H1406">
        <v>2</v>
      </c>
      <c r="I1406" t="s">
        <v>606</v>
      </c>
      <c r="J1406" t="s">
        <v>607</v>
      </c>
      <c r="K1406" t="s">
        <v>608</v>
      </c>
      <c r="L1406">
        <v>1368</v>
      </c>
      <c r="N1406">
        <v>1011</v>
      </c>
      <c r="O1406" t="s">
        <v>585</v>
      </c>
      <c r="P1406" t="s">
        <v>585</v>
      </c>
      <c r="Q1406">
        <v>1</v>
      </c>
      <c r="X1406">
        <v>0.5</v>
      </c>
      <c r="Y1406">
        <v>0</v>
      </c>
      <c r="Z1406">
        <v>87.17</v>
      </c>
      <c r="AA1406">
        <v>11.6</v>
      </c>
      <c r="AB1406">
        <v>0</v>
      </c>
      <c r="AC1406">
        <v>0</v>
      </c>
      <c r="AD1406">
        <v>1</v>
      </c>
      <c r="AE1406">
        <v>0</v>
      </c>
      <c r="AF1406" t="s">
        <v>3</v>
      </c>
      <c r="AG1406">
        <v>0.5</v>
      </c>
      <c r="AH1406">
        <v>2</v>
      </c>
      <c r="AI1406">
        <v>33620297</v>
      </c>
      <c r="AJ1406">
        <v>1420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>
      <c r="A1407">
        <f>ROW(Source!A1577)</f>
        <v>1577</v>
      </c>
      <c r="B1407">
        <v>33620306</v>
      </c>
      <c r="C1407">
        <v>33620293</v>
      </c>
      <c r="D1407">
        <v>29110859</v>
      </c>
      <c r="E1407">
        <v>1</v>
      </c>
      <c r="F1407">
        <v>1</v>
      </c>
      <c r="G1407">
        <v>1</v>
      </c>
      <c r="H1407">
        <v>3</v>
      </c>
      <c r="I1407" t="s">
        <v>803</v>
      </c>
      <c r="J1407" t="s">
        <v>804</v>
      </c>
      <c r="K1407" t="s">
        <v>805</v>
      </c>
      <c r="L1407">
        <v>1327</v>
      </c>
      <c r="N1407">
        <v>1005</v>
      </c>
      <c r="O1407" t="s">
        <v>184</v>
      </c>
      <c r="P1407" t="s">
        <v>184</v>
      </c>
      <c r="Q1407">
        <v>1</v>
      </c>
      <c r="X1407">
        <v>102</v>
      </c>
      <c r="Y1407">
        <v>59.97</v>
      </c>
      <c r="Z1407">
        <v>0</v>
      </c>
      <c r="AA1407">
        <v>0</v>
      </c>
      <c r="AB1407">
        <v>0</v>
      </c>
      <c r="AC1407">
        <v>0</v>
      </c>
      <c r="AD1407">
        <v>1</v>
      </c>
      <c r="AE1407">
        <v>0</v>
      </c>
      <c r="AF1407" t="s">
        <v>3</v>
      </c>
      <c r="AG1407">
        <v>102</v>
      </c>
      <c r="AH1407">
        <v>2</v>
      </c>
      <c r="AI1407">
        <v>33620298</v>
      </c>
      <c r="AJ1407">
        <v>1421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>
      <c r="A1408">
        <f>ROW(Source!A1577)</f>
        <v>1577</v>
      </c>
      <c r="B1408">
        <v>33620307</v>
      </c>
      <c r="C1408">
        <v>33620293</v>
      </c>
      <c r="D1408">
        <v>29111241</v>
      </c>
      <c r="E1408">
        <v>1</v>
      </c>
      <c r="F1408">
        <v>1</v>
      </c>
      <c r="G1408">
        <v>1</v>
      </c>
      <c r="H1408">
        <v>3</v>
      </c>
      <c r="I1408" t="s">
        <v>667</v>
      </c>
      <c r="J1408" t="s">
        <v>668</v>
      </c>
      <c r="K1408" t="s">
        <v>669</v>
      </c>
      <c r="L1408">
        <v>1346</v>
      </c>
      <c r="N1408">
        <v>1009</v>
      </c>
      <c r="O1408" t="s">
        <v>191</v>
      </c>
      <c r="P1408" t="s">
        <v>191</v>
      </c>
      <c r="Q1408">
        <v>1</v>
      </c>
      <c r="X1408">
        <v>50</v>
      </c>
      <c r="Y1408">
        <v>8.35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0</v>
      </c>
      <c r="AF1408" t="s">
        <v>3</v>
      </c>
      <c r="AG1408">
        <v>50</v>
      </c>
      <c r="AH1408">
        <v>2</v>
      </c>
      <c r="AI1408">
        <v>33620299</v>
      </c>
      <c r="AJ1408">
        <v>1422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>
      <c r="A1409">
        <f>ROW(Source!A1577)</f>
        <v>1577</v>
      </c>
      <c r="B1409">
        <v>33620308</v>
      </c>
      <c r="C1409">
        <v>33620293</v>
      </c>
      <c r="D1409">
        <v>29107800</v>
      </c>
      <c r="E1409">
        <v>1</v>
      </c>
      <c r="F1409">
        <v>1</v>
      </c>
      <c r="G1409">
        <v>1</v>
      </c>
      <c r="H1409">
        <v>3</v>
      </c>
      <c r="I1409" t="s">
        <v>620</v>
      </c>
      <c r="J1409" t="s">
        <v>621</v>
      </c>
      <c r="K1409" t="s">
        <v>622</v>
      </c>
      <c r="L1409">
        <v>1346</v>
      </c>
      <c r="N1409">
        <v>1009</v>
      </c>
      <c r="O1409" t="s">
        <v>191</v>
      </c>
      <c r="P1409" t="s">
        <v>191</v>
      </c>
      <c r="Q1409">
        <v>1</v>
      </c>
      <c r="X1409">
        <v>0.5</v>
      </c>
      <c r="Y1409">
        <v>1.81</v>
      </c>
      <c r="Z1409">
        <v>0</v>
      </c>
      <c r="AA1409">
        <v>0</v>
      </c>
      <c r="AB1409">
        <v>0</v>
      </c>
      <c r="AC1409">
        <v>0</v>
      </c>
      <c r="AD1409">
        <v>1</v>
      </c>
      <c r="AE1409">
        <v>0</v>
      </c>
      <c r="AF1409" t="s">
        <v>3</v>
      </c>
      <c r="AG1409">
        <v>0.5</v>
      </c>
      <c r="AH1409">
        <v>2</v>
      </c>
      <c r="AI1409">
        <v>33620300</v>
      </c>
      <c r="AJ1409">
        <v>1423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>
      <c r="A1410">
        <f>ROW(Source!A1578)</f>
        <v>1578</v>
      </c>
      <c r="B1410">
        <v>33620316</v>
      </c>
      <c r="C1410">
        <v>33620310</v>
      </c>
      <c r="D1410">
        <v>18416200</v>
      </c>
      <c r="E1410">
        <v>1</v>
      </c>
      <c r="F1410">
        <v>1</v>
      </c>
      <c r="G1410">
        <v>1</v>
      </c>
      <c r="H1410">
        <v>1</v>
      </c>
      <c r="I1410" t="s">
        <v>665</v>
      </c>
      <c r="J1410" t="s">
        <v>3</v>
      </c>
      <c r="K1410" t="s">
        <v>666</v>
      </c>
      <c r="L1410">
        <v>1369</v>
      </c>
      <c r="N1410">
        <v>1013</v>
      </c>
      <c r="O1410" t="s">
        <v>579</v>
      </c>
      <c r="P1410" t="s">
        <v>579</v>
      </c>
      <c r="Q1410">
        <v>1</v>
      </c>
      <c r="X1410">
        <v>8.99</v>
      </c>
      <c r="Y1410">
        <v>0</v>
      </c>
      <c r="Z1410">
        <v>0</v>
      </c>
      <c r="AA1410">
        <v>0</v>
      </c>
      <c r="AB1410">
        <v>277.48</v>
      </c>
      <c r="AC1410">
        <v>0</v>
      </c>
      <c r="AD1410">
        <v>1</v>
      </c>
      <c r="AE1410">
        <v>1</v>
      </c>
      <c r="AF1410" t="s">
        <v>3</v>
      </c>
      <c r="AG1410">
        <v>8.99</v>
      </c>
      <c r="AH1410">
        <v>2</v>
      </c>
      <c r="AI1410">
        <v>33620311</v>
      </c>
      <c r="AJ1410">
        <v>1424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>
      <c r="A1411">
        <f>ROW(Source!A1578)</f>
        <v>1578</v>
      </c>
      <c r="B1411">
        <v>33620317</v>
      </c>
      <c r="C1411">
        <v>33620310</v>
      </c>
      <c r="D1411">
        <v>29174913</v>
      </c>
      <c r="E1411">
        <v>1</v>
      </c>
      <c r="F1411">
        <v>1</v>
      </c>
      <c r="G1411">
        <v>1</v>
      </c>
      <c r="H1411">
        <v>2</v>
      </c>
      <c r="I1411" t="s">
        <v>606</v>
      </c>
      <c r="J1411" t="s">
        <v>607</v>
      </c>
      <c r="K1411" t="s">
        <v>608</v>
      </c>
      <c r="L1411">
        <v>1368</v>
      </c>
      <c r="N1411">
        <v>1011</v>
      </c>
      <c r="O1411" t="s">
        <v>585</v>
      </c>
      <c r="P1411" t="s">
        <v>585</v>
      </c>
      <c r="Q1411">
        <v>1</v>
      </c>
      <c r="X1411">
        <v>0.03</v>
      </c>
      <c r="Y1411">
        <v>0</v>
      </c>
      <c r="Z1411">
        <v>87.17</v>
      </c>
      <c r="AA1411">
        <v>11.6</v>
      </c>
      <c r="AB1411">
        <v>0</v>
      </c>
      <c r="AC1411">
        <v>0</v>
      </c>
      <c r="AD1411">
        <v>1</v>
      </c>
      <c r="AE1411">
        <v>0</v>
      </c>
      <c r="AF1411" t="s">
        <v>3</v>
      </c>
      <c r="AG1411">
        <v>0.03</v>
      </c>
      <c r="AH1411">
        <v>2</v>
      </c>
      <c r="AI1411">
        <v>33620312</v>
      </c>
      <c r="AJ1411">
        <v>1425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>
      <c r="A1412">
        <f>ROW(Source!A1578)</f>
        <v>1578</v>
      </c>
      <c r="B1412">
        <v>33620318</v>
      </c>
      <c r="C1412">
        <v>33620310</v>
      </c>
      <c r="D1412">
        <v>29111241</v>
      </c>
      <c r="E1412">
        <v>1</v>
      </c>
      <c r="F1412">
        <v>1</v>
      </c>
      <c r="G1412">
        <v>1</v>
      </c>
      <c r="H1412">
        <v>3</v>
      </c>
      <c r="I1412" t="s">
        <v>667</v>
      </c>
      <c r="J1412" t="s">
        <v>668</v>
      </c>
      <c r="K1412" t="s">
        <v>669</v>
      </c>
      <c r="L1412">
        <v>1346</v>
      </c>
      <c r="N1412">
        <v>1009</v>
      </c>
      <c r="O1412" t="s">
        <v>191</v>
      </c>
      <c r="P1412" t="s">
        <v>191</v>
      </c>
      <c r="Q1412">
        <v>1</v>
      </c>
      <c r="X1412">
        <v>5.15</v>
      </c>
      <c r="Y1412">
        <v>8.35</v>
      </c>
      <c r="Z1412">
        <v>0</v>
      </c>
      <c r="AA1412">
        <v>0</v>
      </c>
      <c r="AB1412">
        <v>0</v>
      </c>
      <c r="AC1412">
        <v>0</v>
      </c>
      <c r="AD1412">
        <v>1</v>
      </c>
      <c r="AE1412">
        <v>0</v>
      </c>
      <c r="AF1412" t="s">
        <v>3</v>
      </c>
      <c r="AG1412">
        <v>5.15</v>
      </c>
      <c r="AH1412">
        <v>2</v>
      </c>
      <c r="AI1412">
        <v>33620313</v>
      </c>
      <c r="AJ1412">
        <v>1426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>
      <c r="A1413">
        <f>ROW(Source!A1578)</f>
        <v>1578</v>
      </c>
      <c r="B1413">
        <v>33620319</v>
      </c>
      <c r="C1413">
        <v>33620310</v>
      </c>
      <c r="D1413">
        <v>29110997</v>
      </c>
      <c r="E1413">
        <v>1</v>
      </c>
      <c r="F1413">
        <v>1</v>
      </c>
      <c r="G1413">
        <v>1</v>
      </c>
      <c r="H1413">
        <v>3</v>
      </c>
      <c r="I1413" t="s">
        <v>670</v>
      </c>
      <c r="J1413" t="s">
        <v>671</v>
      </c>
      <c r="K1413" t="s">
        <v>672</v>
      </c>
      <c r="L1413">
        <v>1301</v>
      </c>
      <c r="N1413">
        <v>1003</v>
      </c>
      <c r="O1413" t="s">
        <v>174</v>
      </c>
      <c r="P1413" t="s">
        <v>174</v>
      </c>
      <c r="Q1413">
        <v>1</v>
      </c>
      <c r="X1413">
        <v>101</v>
      </c>
      <c r="Y1413">
        <v>12.3</v>
      </c>
      <c r="Z1413">
        <v>0</v>
      </c>
      <c r="AA1413">
        <v>0</v>
      </c>
      <c r="AB1413">
        <v>0</v>
      </c>
      <c r="AC1413">
        <v>0</v>
      </c>
      <c r="AD1413">
        <v>1</v>
      </c>
      <c r="AE1413">
        <v>0</v>
      </c>
      <c r="AF1413" t="s">
        <v>3</v>
      </c>
      <c r="AG1413">
        <v>101</v>
      </c>
      <c r="AH1413">
        <v>2</v>
      </c>
      <c r="AI1413">
        <v>33620314</v>
      </c>
      <c r="AJ1413">
        <v>1427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>
      <c r="A1414">
        <f>ROW(Source!A1579)</f>
        <v>1579</v>
      </c>
      <c r="B1414">
        <v>33620328</v>
      </c>
      <c r="C1414">
        <v>33620321</v>
      </c>
      <c r="D1414">
        <v>18411117</v>
      </c>
      <c r="E1414">
        <v>1</v>
      </c>
      <c r="F1414">
        <v>1</v>
      </c>
      <c r="G1414">
        <v>1</v>
      </c>
      <c r="H1414">
        <v>1</v>
      </c>
      <c r="I1414" t="s">
        <v>806</v>
      </c>
      <c r="J1414" t="s">
        <v>3</v>
      </c>
      <c r="K1414" t="s">
        <v>807</v>
      </c>
      <c r="L1414">
        <v>1369</v>
      </c>
      <c r="N1414">
        <v>1013</v>
      </c>
      <c r="O1414" t="s">
        <v>579</v>
      </c>
      <c r="P1414" t="s">
        <v>579</v>
      </c>
      <c r="Q1414">
        <v>1</v>
      </c>
      <c r="X1414">
        <v>16.32</v>
      </c>
      <c r="Y1414">
        <v>0</v>
      </c>
      <c r="Z1414">
        <v>0</v>
      </c>
      <c r="AA1414">
        <v>0</v>
      </c>
      <c r="AB1414">
        <v>273.5</v>
      </c>
      <c r="AC1414">
        <v>0</v>
      </c>
      <c r="AD1414">
        <v>1</v>
      </c>
      <c r="AE1414">
        <v>1</v>
      </c>
      <c r="AF1414" t="s">
        <v>3</v>
      </c>
      <c r="AG1414">
        <v>16.32</v>
      </c>
      <c r="AH1414">
        <v>2</v>
      </c>
      <c r="AI1414">
        <v>33620322</v>
      </c>
      <c r="AJ1414">
        <v>1428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>
      <c r="A1415">
        <f>ROW(Source!A1579)</f>
        <v>1579</v>
      </c>
      <c r="B1415">
        <v>33620329</v>
      </c>
      <c r="C1415">
        <v>33620321</v>
      </c>
      <c r="D1415">
        <v>121548</v>
      </c>
      <c r="E1415">
        <v>1</v>
      </c>
      <c r="F1415">
        <v>1</v>
      </c>
      <c r="G1415">
        <v>1</v>
      </c>
      <c r="H1415">
        <v>1</v>
      </c>
      <c r="I1415" t="s">
        <v>30</v>
      </c>
      <c r="J1415" t="s">
        <v>3</v>
      </c>
      <c r="K1415" t="s">
        <v>580</v>
      </c>
      <c r="L1415">
        <v>608254</v>
      </c>
      <c r="N1415">
        <v>1013</v>
      </c>
      <c r="O1415" t="s">
        <v>581</v>
      </c>
      <c r="P1415" t="s">
        <v>581</v>
      </c>
      <c r="Q1415">
        <v>1</v>
      </c>
      <c r="X1415">
        <v>0.01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1</v>
      </c>
      <c r="AE1415">
        <v>2</v>
      </c>
      <c r="AF1415" t="s">
        <v>3</v>
      </c>
      <c r="AG1415">
        <v>0.01</v>
      </c>
      <c r="AH1415">
        <v>2</v>
      </c>
      <c r="AI1415">
        <v>33620323</v>
      </c>
      <c r="AJ1415">
        <v>1429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>
      <c r="A1416">
        <f>ROW(Source!A1579)</f>
        <v>1579</v>
      </c>
      <c r="B1416">
        <v>33620330</v>
      </c>
      <c r="C1416">
        <v>33620321</v>
      </c>
      <c r="D1416">
        <v>29172556</v>
      </c>
      <c r="E1416">
        <v>1</v>
      </c>
      <c r="F1416">
        <v>1</v>
      </c>
      <c r="G1416">
        <v>1</v>
      </c>
      <c r="H1416">
        <v>2</v>
      </c>
      <c r="I1416" t="s">
        <v>582</v>
      </c>
      <c r="J1416" t="s">
        <v>583</v>
      </c>
      <c r="K1416" t="s">
        <v>584</v>
      </c>
      <c r="L1416">
        <v>1368</v>
      </c>
      <c r="N1416">
        <v>1011</v>
      </c>
      <c r="O1416" t="s">
        <v>585</v>
      </c>
      <c r="P1416" t="s">
        <v>585</v>
      </c>
      <c r="Q1416">
        <v>1</v>
      </c>
      <c r="X1416">
        <v>0.01</v>
      </c>
      <c r="Y1416">
        <v>0</v>
      </c>
      <c r="Z1416">
        <v>31.26</v>
      </c>
      <c r="AA1416">
        <v>13.5</v>
      </c>
      <c r="AB1416">
        <v>0</v>
      </c>
      <c r="AC1416">
        <v>0</v>
      </c>
      <c r="AD1416">
        <v>1</v>
      </c>
      <c r="AE1416">
        <v>0</v>
      </c>
      <c r="AF1416" t="s">
        <v>3</v>
      </c>
      <c r="AG1416">
        <v>0.01</v>
      </c>
      <c r="AH1416">
        <v>2</v>
      </c>
      <c r="AI1416">
        <v>33620324</v>
      </c>
      <c r="AJ1416">
        <v>1430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>
      <c r="A1417">
        <f>ROW(Source!A1579)</f>
        <v>1579</v>
      </c>
      <c r="B1417">
        <v>33620331</v>
      </c>
      <c r="C1417">
        <v>33620321</v>
      </c>
      <c r="D1417">
        <v>29174913</v>
      </c>
      <c r="E1417">
        <v>1</v>
      </c>
      <c r="F1417">
        <v>1</v>
      </c>
      <c r="G1417">
        <v>1</v>
      </c>
      <c r="H1417">
        <v>2</v>
      </c>
      <c r="I1417" t="s">
        <v>606</v>
      </c>
      <c r="J1417" t="s">
        <v>607</v>
      </c>
      <c r="K1417" t="s">
        <v>608</v>
      </c>
      <c r="L1417">
        <v>1368</v>
      </c>
      <c r="N1417">
        <v>1011</v>
      </c>
      <c r="O1417" t="s">
        <v>585</v>
      </c>
      <c r="P1417" t="s">
        <v>585</v>
      </c>
      <c r="Q1417">
        <v>1</v>
      </c>
      <c r="X1417">
        <v>0.02</v>
      </c>
      <c r="Y1417">
        <v>0</v>
      </c>
      <c r="Z1417">
        <v>87.17</v>
      </c>
      <c r="AA1417">
        <v>11.6</v>
      </c>
      <c r="AB1417">
        <v>0</v>
      </c>
      <c r="AC1417">
        <v>0</v>
      </c>
      <c r="AD1417">
        <v>1</v>
      </c>
      <c r="AE1417">
        <v>0</v>
      </c>
      <c r="AF1417" t="s">
        <v>3</v>
      </c>
      <c r="AG1417">
        <v>0.02</v>
      </c>
      <c r="AH1417">
        <v>2</v>
      </c>
      <c r="AI1417">
        <v>33620325</v>
      </c>
      <c r="AJ1417">
        <v>1431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>
      <c r="A1418">
        <f>ROW(Source!A1579)</f>
        <v>1579</v>
      </c>
      <c r="B1418">
        <v>33620332</v>
      </c>
      <c r="C1418">
        <v>33620321</v>
      </c>
      <c r="D1418">
        <v>29107800</v>
      </c>
      <c r="E1418">
        <v>1</v>
      </c>
      <c r="F1418">
        <v>1</v>
      </c>
      <c r="G1418">
        <v>1</v>
      </c>
      <c r="H1418">
        <v>3</v>
      </c>
      <c r="I1418" t="s">
        <v>620</v>
      </c>
      <c r="J1418" t="s">
        <v>621</v>
      </c>
      <c r="K1418" t="s">
        <v>622</v>
      </c>
      <c r="L1418">
        <v>1346</v>
      </c>
      <c r="N1418">
        <v>1009</v>
      </c>
      <c r="O1418" t="s">
        <v>191</v>
      </c>
      <c r="P1418" t="s">
        <v>191</v>
      </c>
      <c r="Q1418">
        <v>1</v>
      </c>
      <c r="X1418">
        <v>0.2</v>
      </c>
      <c r="Y1418">
        <v>1.81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0</v>
      </c>
      <c r="AF1418" t="s">
        <v>3</v>
      </c>
      <c r="AG1418">
        <v>0.2</v>
      </c>
      <c r="AH1418">
        <v>2</v>
      </c>
      <c r="AI1418">
        <v>33620326</v>
      </c>
      <c r="AJ1418">
        <v>1432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>
      <c r="A1419">
        <f>ROW(Source!A1579)</f>
        <v>1579</v>
      </c>
      <c r="B1419">
        <v>33620333</v>
      </c>
      <c r="C1419">
        <v>33620321</v>
      </c>
      <c r="D1419">
        <v>29109265</v>
      </c>
      <c r="E1419">
        <v>1</v>
      </c>
      <c r="F1419">
        <v>1</v>
      </c>
      <c r="G1419">
        <v>1</v>
      </c>
      <c r="H1419">
        <v>3</v>
      </c>
      <c r="I1419" t="s">
        <v>369</v>
      </c>
      <c r="J1419" t="s">
        <v>371</v>
      </c>
      <c r="K1419" t="s">
        <v>370</v>
      </c>
      <c r="L1419">
        <v>1348</v>
      </c>
      <c r="N1419">
        <v>1009</v>
      </c>
      <c r="O1419" t="s">
        <v>28</v>
      </c>
      <c r="P1419" t="s">
        <v>28</v>
      </c>
      <c r="Q1419">
        <v>1000</v>
      </c>
      <c r="X1419">
        <v>0.02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 t="s">
        <v>3</v>
      </c>
      <c r="AG1419">
        <v>0.02</v>
      </c>
      <c r="AH1419">
        <v>2</v>
      </c>
      <c r="AI1419">
        <v>33620327</v>
      </c>
      <c r="AJ1419">
        <v>1433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>
      <c r="A1420">
        <f>ROW(Source!A1581)</f>
        <v>1581</v>
      </c>
      <c r="B1420">
        <v>33620346</v>
      </c>
      <c r="C1420">
        <v>33620335</v>
      </c>
      <c r="D1420">
        <v>18409850</v>
      </c>
      <c r="E1420">
        <v>1</v>
      </c>
      <c r="F1420">
        <v>1</v>
      </c>
      <c r="G1420">
        <v>1</v>
      </c>
      <c r="H1420">
        <v>1</v>
      </c>
      <c r="I1420" t="s">
        <v>673</v>
      </c>
      <c r="J1420" t="s">
        <v>3</v>
      </c>
      <c r="K1420" t="s">
        <v>674</v>
      </c>
      <c r="L1420">
        <v>1369</v>
      </c>
      <c r="N1420">
        <v>1013</v>
      </c>
      <c r="O1420" t="s">
        <v>579</v>
      </c>
      <c r="P1420" t="s">
        <v>579</v>
      </c>
      <c r="Q1420">
        <v>1</v>
      </c>
      <c r="X1420">
        <v>49.36</v>
      </c>
      <c r="Y1420">
        <v>0</v>
      </c>
      <c r="Z1420">
        <v>0</v>
      </c>
      <c r="AA1420">
        <v>0</v>
      </c>
      <c r="AB1420">
        <v>257.86</v>
      </c>
      <c r="AC1420">
        <v>0</v>
      </c>
      <c r="AD1420">
        <v>1</v>
      </c>
      <c r="AE1420">
        <v>1</v>
      </c>
      <c r="AF1420" t="s">
        <v>3</v>
      </c>
      <c r="AG1420">
        <v>49.36</v>
      </c>
      <c r="AH1420">
        <v>2</v>
      </c>
      <c r="AI1420">
        <v>33620336</v>
      </c>
      <c r="AJ1420">
        <v>1434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>
      <c r="A1421">
        <f>ROW(Source!A1581)</f>
        <v>1581</v>
      </c>
      <c r="B1421">
        <v>33620347</v>
      </c>
      <c r="C1421">
        <v>33620335</v>
      </c>
      <c r="D1421">
        <v>121548</v>
      </c>
      <c r="E1421">
        <v>1</v>
      </c>
      <c r="F1421">
        <v>1</v>
      </c>
      <c r="G1421">
        <v>1</v>
      </c>
      <c r="H1421">
        <v>1</v>
      </c>
      <c r="I1421" t="s">
        <v>30</v>
      </c>
      <c r="J1421" t="s">
        <v>3</v>
      </c>
      <c r="K1421" t="s">
        <v>580</v>
      </c>
      <c r="L1421">
        <v>608254</v>
      </c>
      <c r="N1421">
        <v>1013</v>
      </c>
      <c r="O1421" t="s">
        <v>581</v>
      </c>
      <c r="P1421" t="s">
        <v>581</v>
      </c>
      <c r="Q1421">
        <v>1</v>
      </c>
      <c r="X1421">
        <v>0.14000000000000001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1</v>
      </c>
      <c r="AE1421">
        <v>2</v>
      </c>
      <c r="AF1421" t="s">
        <v>3</v>
      </c>
      <c r="AG1421">
        <v>0.14000000000000001</v>
      </c>
      <c r="AH1421">
        <v>2</v>
      </c>
      <c r="AI1421">
        <v>33620337</v>
      </c>
      <c r="AJ1421">
        <v>1435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>
      <c r="A1422">
        <f>ROW(Source!A1581)</f>
        <v>1581</v>
      </c>
      <c r="B1422">
        <v>33620348</v>
      </c>
      <c r="C1422">
        <v>33620335</v>
      </c>
      <c r="D1422">
        <v>29172556</v>
      </c>
      <c r="E1422">
        <v>1</v>
      </c>
      <c r="F1422">
        <v>1</v>
      </c>
      <c r="G1422">
        <v>1</v>
      </c>
      <c r="H1422">
        <v>2</v>
      </c>
      <c r="I1422" t="s">
        <v>582</v>
      </c>
      <c r="J1422" t="s">
        <v>583</v>
      </c>
      <c r="K1422" t="s">
        <v>584</v>
      </c>
      <c r="L1422">
        <v>1368</v>
      </c>
      <c r="N1422">
        <v>1011</v>
      </c>
      <c r="O1422" t="s">
        <v>585</v>
      </c>
      <c r="P1422" t="s">
        <v>585</v>
      </c>
      <c r="Q1422">
        <v>1</v>
      </c>
      <c r="X1422">
        <v>0.14000000000000001</v>
      </c>
      <c r="Y1422">
        <v>0</v>
      </c>
      <c r="Z1422">
        <v>31.26</v>
      </c>
      <c r="AA1422">
        <v>13.5</v>
      </c>
      <c r="AB1422">
        <v>0</v>
      </c>
      <c r="AC1422">
        <v>0</v>
      </c>
      <c r="AD1422">
        <v>1</v>
      </c>
      <c r="AE1422">
        <v>0</v>
      </c>
      <c r="AF1422" t="s">
        <v>3</v>
      </c>
      <c r="AG1422">
        <v>0.14000000000000001</v>
      </c>
      <c r="AH1422">
        <v>2</v>
      </c>
      <c r="AI1422">
        <v>33620338</v>
      </c>
      <c r="AJ1422">
        <v>1436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>
      <c r="A1423">
        <f>ROW(Source!A1581)</f>
        <v>1581</v>
      </c>
      <c r="B1423">
        <v>33620349</v>
      </c>
      <c r="C1423">
        <v>33620335</v>
      </c>
      <c r="D1423">
        <v>29107800</v>
      </c>
      <c r="E1423">
        <v>1</v>
      </c>
      <c r="F1423">
        <v>1</v>
      </c>
      <c r="G1423">
        <v>1</v>
      </c>
      <c r="H1423">
        <v>3</v>
      </c>
      <c r="I1423" t="s">
        <v>620</v>
      </c>
      <c r="J1423" t="s">
        <v>621</v>
      </c>
      <c r="K1423" t="s">
        <v>622</v>
      </c>
      <c r="L1423">
        <v>1346</v>
      </c>
      <c r="N1423">
        <v>1009</v>
      </c>
      <c r="O1423" t="s">
        <v>191</v>
      </c>
      <c r="P1423" t="s">
        <v>191</v>
      </c>
      <c r="Q1423">
        <v>1</v>
      </c>
      <c r="X1423">
        <v>0.1</v>
      </c>
      <c r="Y1423">
        <v>1.81</v>
      </c>
      <c r="Z1423">
        <v>0</v>
      </c>
      <c r="AA1423">
        <v>0</v>
      </c>
      <c r="AB1423">
        <v>0</v>
      </c>
      <c r="AC1423">
        <v>0</v>
      </c>
      <c r="AD1423">
        <v>1</v>
      </c>
      <c r="AE1423">
        <v>0</v>
      </c>
      <c r="AF1423" t="s">
        <v>3</v>
      </c>
      <c r="AG1423">
        <v>0.1</v>
      </c>
      <c r="AH1423">
        <v>2</v>
      </c>
      <c r="AI1423">
        <v>33620339</v>
      </c>
      <c r="AJ1423">
        <v>1437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>
      <c r="A1424">
        <f>ROW(Source!A1581)</f>
        <v>1581</v>
      </c>
      <c r="B1424">
        <v>33620350</v>
      </c>
      <c r="C1424">
        <v>33620335</v>
      </c>
      <c r="D1424">
        <v>29107777</v>
      </c>
      <c r="E1424">
        <v>1</v>
      </c>
      <c r="F1424">
        <v>1</v>
      </c>
      <c r="G1424">
        <v>1</v>
      </c>
      <c r="H1424">
        <v>3</v>
      </c>
      <c r="I1424" t="s">
        <v>808</v>
      </c>
      <c r="J1424" t="s">
        <v>809</v>
      </c>
      <c r="K1424" t="s">
        <v>810</v>
      </c>
      <c r="L1424">
        <v>1329</v>
      </c>
      <c r="N1424">
        <v>1005</v>
      </c>
      <c r="O1424" t="s">
        <v>811</v>
      </c>
      <c r="P1424" t="s">
        <v>811</v>
      </c>
      <c r="Q1424">
        <v>1000</v>
      </c>
      <c r="X1424">
        <v>1.5E-3</v>
      </c>
      <c r="Y1424">
        <v>32123.16</v>
      </c>
      <c r="Z1424">
        <v>0</v>
      </c>
      <c r="AA1424">
        <v>0</v>
      </c>
      <c r="AB1424">
        <v>0</v>
      </c>
      <c r="AC1424">
        <v>0</v>
      </c>
      <c r="AD1424">
        <v>1</v>
      </c>
      <c r="AE1424">
        <v>0</v>
      </c>
      <c r="AF1424" t="s">
        <v>3</v>
      </c>
      <c r="AG1424">
        <v>1.5E-3</v>
      </c>
      <c r="AH1424">
        <v>2</v>
      </c>
      <c r="AI1424">
        <v>33620340</v>
      </c>
      <c r="AJ1424">
        <v>1438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>
      <c r="A1425">
        <f>ROW(Source!A1581)</f>
        <v>1581</v>
      </c>
      <c r="B1425">
        <v>33620351</v>
      </c>
      <c r="C1425">
        <v>33620335</v>
      </c>
      <c r="D1425">
        <v>29109354</v>
      </c>
      <c r="E1425">
        <v>1</v>
      </c>
      <c r="F1425">
        <v>1</v>
      </c>
      <c r="G1425">
        <v>1</v>
      </c>
      <c r="H1425">
        <v>3</v>
      </c>
      <c r="I1425" t="s">
        <v>493</v>
      </c>
      <c r="J1425" t="s">
        <v>495</v>
      </c>
      <c r="K1425" t="s">
        <v>494</v>
      </c>
      <c r="L1425">
        <v>1346</v>
      </c>
      <c r="N1425">
        <v>1009</v>
      </c>
      <c r="O1425" t="s">
        <v>191</v>
      </c>
      <c r="P1425" t="s">
        <v>191</v>
      </c>
      <c r="Q1425">
        <v>1</v>
      </c>
      <c r="X1425">
        <v>10.3</v>
      </c>
      <c r="Y1425">
        <v>46.72</v>
      </c>
      <c r="Z1425">
        <v>0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3</v>
      </c>
      <c r="AG1425">
        <v>10.3</v>
      </c>
      <c r="AH1425">
        <v>2</v>
      </c>
      <c r="AI1425">
        <v>33620341</v>
      </c>
      <c r="AJ1425">
        <v>1439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>
      <c r="A1426">
        <f>ROW(Source!A1581)</f>
        <v>1581</v>
      </c>
      <c r="B1426">
        <v>33620352</v>
      </c>
      <c r="C1426">
        <v>33620335</v>
      </c>
      <c r="D1426">
        <v>29109414</v>
      </c>
      <c r="E1426">
        <v>1</v>
      </c>
      <c r="F1426">
        <v>1</v>
      </c>
      <c r="G1426">
        <v>1</v>
      </c>
      <c r="H1426">
        <v>3</v>
      </c>
      <c r="I1426" t="s">
        <v>489</v>
      </c>
      <c r="J1426" t="s">
        <v>491</v>
      </c>
      <c r="K1426" t="s">
        <v>490</v>
      </c>
      <c r="L1426">
        <v>1346</v>
      </c>
      <c r="N1426">
        <v>1009</v>
      </c>
      <c r="O1426" t="s">
        <v>191</v>
      </c>
      <c r="P1426" t="s">
        <v>191</v>
      </c>
      <c r="Q1426">
        <v>1</v>
      </c>
      <c r="X1426">
        <v>360.5</v>
      </c>
      <c r="Y1426">
        <v>1.58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0</v>
      </c>
      <c r="AF1426" t="s">
        <v>3</v>
      </c>
      <c r="AG1426">
        <v>360.5</v>
      </c>
      <c r="AH1426">
        <v>2</v>
      </c>
      <c r="AI1426">
        <v>33620342</v>
      </c>
      <c r="AJ1426">
        <v>1440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>
      <c r="A1427">
        <f>ROW(Source!A1581)</f>
        <v>1581</v>
      </c>
      <c r="B1427">
        <v>33620353</v>
      </c>
      <c r="C1427">
        <v>33620335</v>
      </c>
      <c r="D1427">
        <v>29109782</v>
      </c>
      <c r="E1427">
        <v>1</v>
      </c>
      <c r="F1427">
        <v>1</v>
      </c>
      <c r="G1427">
        <v>1</v>
      </c>
      <c r="H1427">
        <v>3</v>
      </c>
      <c r="I1427" t="s">
        <v>684</v>
      </c>
      <c r="J1427" t="s">
        <v>685</v>
      </c>
      <c r="K1427" t="s">
        <v>686</v>
      </c>
      <c r="L1427">
        <v>1346</v>
      </c>
      <c r="N1427">
        <v>1009</v>
      </c>
      <c r="O1427" t="s">
        <v>191</v>
      </c>
      <c r="P1427" t="s">
        <v>191</v>
      </c>
      <c r="Q1427">
        <v>1</v>
      </c>
      <c r="X1427">
        <v>31</v>
      </c>
      <c r="Y1427">
        <v>4.3600000000000003</v>
      </c>
      <c r="Z1427">
        <v>0</v>
      </c>
      <c r="AA1427">
        <v>0</v>
      </c>
      <c r="AB1427">
        <v>0</v>
      </c>
      <c r="AC1427">
        <v>0</v>
      </c>
      <c r="AD1427">
        <v>1</v>
      </c>
      <c r="AE1427">
        <v>0</v>
      </c>
      <c r="AF1427" t="s">
        <v>3</v>
      </c>
      <c r="AG1427">
        <v>31</v>
      </c>
      <c r="AH1427">
        <v>2</v>
      </c>
      <c r="AI1427">
        <v>33620343</v>
      </c>
      <c r="AJ1427">
        <v>1441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>
      <c r="A1428">
        <f>ROW(Source!A1581)</f>
        <v>1581</v>
      </c>
      <c r="B1428">
        <v>33620354</v>
      </c>
      <c r="C1428">
        <v>33620335</v>
      </c>
      <c r="D1428">
        <v>29111455</v>
      </c>
      <c r="E1428">
        <v>1</v>
      </c>
      <c r="F1428">
        <v>1</v>
      </c>
      <c r="G1428">
        <v>1</v>
      </c>
      <c r="H1428">
        <v>3</v>
      </c>
      <c r="I1428" t="s">
        <v>690</v>
      </c>
      <c r="J1428" t="s">
        <v>691</v>
      </c>
      <c r="K1428" t="s">
        <v>692</v>
      </c>
      <c r="L1428">
        <v>1327</v>
      </c>
      <c r="N1428">
        <v>1005</v>
      </c>
      <c r="O1428" t="s">
        <v>184</v>
      </c>
      <c r="P1428" t="s">
        <v>184</v>
      </c>
      <c r="Q1428">
        <v>1</v>
      </c>
      <c r="X1428">
        <v>103</v>
      </c>
      <c r="Y1428">
        <v>15.06</v>
      </c>
      <c r="Z1428">
        <v>0</v>
      </c>
      <c r="AA1428">
        <v>0</v>
      </c>
      <c r="AB1428">
        <v>0</v>
      </c>
      <c r="AC1428">
        <v>0</v>
      </c>
      <c r="AD1428">
        <v>1</v>
      </c>
      <c r="AE1428">
        <v>0</v>
      </c>
      <c r="AF1428" t="s">
        <v>3</v>
      </c>
      <c r="AG1428">
        <v>103</v>
      </c>
      <c r="AH1428">
        <v>2</v>
      </c>
      <c r="AI1428">
        <v>33620344</v>
      </c>
      <c r="AJ1428">
        <v>1442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>
      <c r="A1429">
        <f>ROW(Source!A1581)</f>
        <v>1581</v>
      </c>
      <c r="B1429">
        <v>33620355</v>
      </c>
      <c r="C1429">
        <v>33620335</v>
      </c>
      <c r="D1429">
        <v>29110744</v>
      </c>
      <c r="E1429">
        <v>1</v>
      </c>
      <c r="F1429">
        <v>1</v>
      </c>
      <c r="G1429">
        <v>1</v>
      </c>
      <c r="H1429">
        <v>3</v>
      </c>
      <c r="I1429" t="s">
        <v>812</v>
      </c>
      <c r="J1429" t="s">
        <v>813</v>
      </c>
      <c r="K1429" t="s">
        <v>814</v>
      </c>
      <c r="L1429">
        <v>1308</v>
      </c>
      <c r="N1429">
        <v>1003</v>
      </c>
      <c r="O1429" t="s">
        <v>155</v>
      </c>
      <c r="P1429" t="s">
        <v>155</v>
      </c>
      <c r="Q1429">
        <v>100</v>
      </c>
      <c r="X1429">
        <v>0.76</v>
      </c>
      <c r="Y1429">
        <v>36.299999999999997</v>
      </c>
      <c r="Z1429">
        <v>0</v>
      </c>
      <c r="AA1429">
        <v>0</v>
      </c>
      <c r="AB1429">
        <v>0</v>
      </c>
      <c r="AC1429">
        <v>0</v>
      </c>
      <c r="AD1429">
        <v>1</v>
      </c>
      <c r="AE1429">
        <v>0</v>
      </c>
      <c r="AF1429" t="s">
        <v>3</v>
      </c>
      <c r="AG1429">
        <v>0.76</v>
      </c>
      <c r="AH1429">
        <v>2</v>
      </c>
      <c r="AI1429">
        <v>33620345</v>
      </c>
      <c r="AJ1429">
        <v>1443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>
      <c r="A1430">
        <f>ROW(Source!A1582)</f>
        <v>1582</v>
      </c>
      <c r="B1430">
        <v>33620367</v>
      </c>
      <c r="C1430">
        <v>33620356</v>
      </c>
      <c r="D1430">
        <v>18410572</v>
      </c>
      <c r="E1430">
        <v>1</v>
      </c>
      <c r="F1430">
        <v>1</v>
      </c>
      <c r="G1430">
        <v>1</v>
      </c>
      <c r="H1430">
        <v>1</v>
      </c>
      <c r="I1430" t="s">
        <v>793</v>
      </c>
      <c r="J1430" t="s">
        <v>3</v>
      </c>
      <c r="K1430" t="s">
        <v>794</v>
      </c>
      <c r="L1430">
        <v>1369</v>
      </c>
      <c r="N1430">
        <v>1013</v>
      </c>
      <c r="O1430" t="s">
        <v>579</v>
      </c>
      <c r="P1430" t="s">
        <v>579</v>
      </c>
      <c r="Q1430">
        <v>1</v>
      </c>
      <c r="X1430">
        <v>43.56</v>
      </c>
      <c r="Y1430">
        <v>0</v>
      </c>
      <c r="Z1430">
        <v>0</v>
      </c>
      <c r="AA1430">
        <v>0</v>
      </c>
      <c r="AB1430">
        <v>248.48</v>
      </c>
      <c r="AC1430">
        <v>0</v>
      </c>
      <c r="AD1430">
        <v>1</v>
      </c>
      <c r="AE1430">
        <v>1</v>
      </c>
      <c r="AF1430" t="s">
        <v>3</v>
      </c>
      <c r="AG1430">
        <v>43.56</v>
      </c>
      <c r="AH1430">
        <v>2</v>
      </c>
      <c r="AI1430">
        <v>33620357</v>
      </c>
      <c r="AJ1430">
        <v>1444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>
      <c r="A1431">
        <f>ROW(Source!A1582)</f>
        <v>1582</v>
      </c>
      <c r="B1431">
        <v>33620368</v>
      </c>
      <c r="C1431">
        <v>33620356</v>
      </c>
      <c r="D1431">
        <v>121548</v>
      </c>
      <c r="E1431">
        <v>1</v>
      </c>
      <c r="F1431">
        <v>1</v>
      </c>
      <c r="G1431">
        <v>1</v>
      </c>
      <c r="H1431">
        <v>1</v>
      </c>
      <c r="I1431" t="s">
        <v>30</v>
      </c>
      <c r="J1431" t="s">
        <v>3</v>
      </c>
      <c r="K1431" t="s">
        <v>580</v>
      </c>
      <c r="L1431">
        <v>608254</v>
      </c>
      <c r="N1431">
        <v>1013</v>
      </c>
      <c r="O1431" t="s">
        <v>581</v>
      </c>
      <c r="P1431" t="s">
        <v>581</v>
      </c>
      <c r="Q1431">
        <v>1</v>
      </c>
      <c r="X1431">
        <v>0.02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2</v>
      </c>
      <c r="AF1431" t="s">
        <v>3</v>
      </c>
      <c r="AG1431">
        <v>0.02</v>
      </c>
      <c r="AH1431">
        <v>2</v>
      </c>
      <c r="AI1431">
        <v>33620358</v>
      </c>
      <c r="AJ1431">
        <v>1445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>
      <c r="A1432">
        <f>ROW(Source!A1582)</f>
        <v>1582</v>
      </c>
      <c r="B1432">
        <v>33620369</v>
      </c>
      <c r="C1432">
        <v>33620356</v>
      </c>
      <c r="D1432">
        <v>29172554</v>
      </c>
      <c r="E1432">
        <v>1</v>
      </c>
      <c r="F1432">
        <v>1</v>
      </c>
      <c r="G1432">
        <v>1</v>
      </c>
      <c r="H1432">
        <v>2</v>
      </c>
      <c r="I1432" t="s">
        <v>752</v>
      </c>
      <c r="J1432" t="s">
        <v>798</v>
      </c>
      <c r="K1432" t="s">
        <v>754</v>
      </c>
      <c r="L1432">
        <v>1368</v>
      </c>
      <c r="N1432">
        <v>1011</v>
      </c>
      <c r="O1432" t="s">
        <v>585</v>
      </c>
      <c r="P1432" t="s">
        <v>585</v>
      </c>
      <c r="Q1432">
        <v>1</v>
      </c>
      <c r="X1432">
        <v>0.02</v>
      </c>
      <c r="Y1432">
        <v>0</v>
      </c>
      <c r="Z1432">
        <v>27.66</v>
      </c>
      <c r="AA1432">
        <v>11.6</v>
      </c>
      <c r="AB1432">
        <v>0</v>
      </c>
      <c r="AC1432">
        <v>0</v>
      </c>
      <c r="AD1432">
        <v>1</v>
      </c>
      <c r="AE1432">
        <v>0</v>
      </c>
      <c r="AF1432" t="s">
        <v>3</v>
      </c>
      <c r="AG1432">
        <v>0.02</v>
      </c>
      <c r="AH1432">
        <v>2</v>
      </c>
      <c r="AI1432">
        <v>33620359</v>
      </c>
      <c r="AJ1432">
        <v>1446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>
      <c r="A1433">
        <f>ROW(Source!A1582)</f>
        <v>1582</v>
      </c>
      <c r="B1433">
        <v>33620370</v>
      </c>
      <c r="C1433">
        <v>33620356</v>
      </c>
      <c r="D1433">
        <v>29174913</v>
      </c>
      <c r="E1433">
        <v>1</v>
      </c>
      <c r="F1433">
        <v>1</v>
      </c>
      <c r="G1433">
        <v>1</v>
      </c>
      <c r="H1433">
        <v>2</v>
      </c>
      <c r="I1433" t="s">
        <v>606</v>
      </c>
      <c r="J1433" t="s">
        <v>607</v>
      </c>
      <c r="K1433" t="s">
        <v>608</v>
      </c>
      <c r="L1433">
        <v>1368</v>
      </c>
      <c r="N1433">
        <v>1011</v>
      </c>
      <c r="O1433" t="s">
        <v>585</v>
      </c>
      <c r="P1433" t="s">
        <v>585</v>
      </c>
      <c r="Q1433">
        <v>1</v>
      </c>
      <c r="X1433">
        <v>0.15</v>
      </c>
      <c r="Y1433">
        <v>0</v>
      </c>
      <c r="Z1433">
        <v>87.17</v>
      </c>
      <c r="AA1433">
        <v>11.6</v>
      </c>
      <c r="AB1433">
        <v>0</v>
      </c>
      <c r="AC1433">
        <v>0</v>
      </c>
      <c r="AD1433">
        <v>1</v>
      </c>
      <c r="AE1433">
        <v>0</v>
      </c>
      <c r="AF1433" t="s">
        <v>3</v>
      </c>
      <c r="AG1433">
        <v>0.15</v>
      </c>
      <c r="AH1433">
        <v>2</v>
      </c>
      <c r="AI1433">
        <v>33620360</v>
      </c>
      <c r="AJ1433">
        <v>1447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>
      <c r="A1434">
        <f>ROW(Source!A1582)</f>
        <v>1582</v>
      </c>
      <c r="B1434">
        <v>33620371</v>
      </c>
      <c r="C1434">
        <v>33620356</v>
      </c>
      <c r="D1434">
        <v>29107779</v>
      </c>
      <c r="E1434">
        <v>1</v>
      </c>
      <c r="F1434">
        <v>1</v>
      </c>
      <c r="G1434">
        <v>1</v>
      </c>
      <c r="H1434">
        <v>3</v>
      </c>
      <c r="I1434" t="s">
        <v>746</v>
      </c>
      <c r="J1434" t="s">
        <v>747</v>
      </c>
      <c r="K1434" t="s">
        <v>748</v>
      </c>
      <c r="L1434">
        <v>1327</v>
      </c>
      <c r="N1434">
        <v>1005</v>
      </c>
      <c r="O1434" t="s">
        <v>184</v>
      </c>
      <c r="P1434" t="s">
        <v>184</v>
      </c>
      <c r="Q1434">
        <v>1</v>
      </c>
      <c r="X1434">
        <v>0.84</v>
      </c>
      <c r="Y1434">
        <v>72.31</v>
      </c>
      <c r="Z1434">
        <v>0</v>
      </c>
      <c r="AA1434">
        <v>0</v>
      </c>
      <c r="AB1434">
        <v>0</v>
      </c>
      <c r="AC1434">
        <v>0</v>
      </c>
      <c r="AD1434">
        <v>1</v>
      </c>
      <c r="AE1434">
        <v>0</v>
      </c>
      <c r="AF1434" t="s">
        <v>3</v>
      </c>
      <c r="AG1434">
        <v>0.84</v>
      </c>
      <c r="AH1434">
        <v>2</v>
      </c>
      <c r="AI1434">
        <v>33620361</v>
      </c>
      <c r="AJ1434">
        <v>1448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>
      <c r="A1435">
        <f>ROW(Source!A1582)</f>
        <v>1582</v>
      </c>
      <c r="B1435">
        <v>33620372</v>
      </c>
      <c r="C1435">
        <v>33620356</v>
      </c>
      <c r="D1435">
        <v>29107800</v>
      </c>
      <c r="E1435">
        <v>1</v>
      </c>
      <c r="F1435">
        <v>1</v>
      </c>
      <c r="G1435">
        <v>1</v>
      </c>
      <c r="H1435">
        <v>3</v>
      </c>
      <c r="I1435" t="s">
        <v>620</v>
      </c>
      <c r="J1435" t="s">
        <v>621</v>
      </c>
      <c r="K1435" t="s">
        <v>622</v>
      </c>
      <c r="L1435">
        <v>1346</v>
      </c>
      <c r="N1435">
        <v>1009</v>
      </c>
      <c r="O1435" t="s">
        <v>191</v>
      </c>
      <c r="P1435" t="s">
        <v>191</v>
      </c>
      <c r="Q1435">
        <v>1</v>
      </c>
      <c r="X1435">
        <v>0.31</v>
      </c>
      <c r="Y1435">
        <v>1.81</v>
      </c>
      <c r="Z1435">
        <v>0</v>
      </c>
      <c r="AA1435">
        <v>0</v>
      </c>
      <c r="AB1435">
        <v>0</v>
      </c>
      <c r="AC1435">
        <v>0</v>
      </c>
      <c r="AD1435">
        <v>1</v>
      </c>
      <c r="AE1435">
        <v>0</v>
      </c>
      <c r="AF1435" t="s">
        <v>3</v>
      </c>
      <c r="AG1435">
        <v>0.31</v>
      </c>
      <c r="AH1435">
        <v>2</v>
      </c>
      <c r="AI1435">
        <v>33620362</v>
      </c>
      <c r="AJ1435">
        <v>1449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>
      <c r="A1436">
        <f>ROW(Source!A1582)</f>
        <v>1582</v>
      </c>
      <c r="B1436">
        <v>33620373</v>
      </c>
      <c r="C1436">
        <v>33620356</v>
      </c>
      <c r="D1436">
        <v>29110233</v>
      </c>
      <c r="E1436">
        <v>1</v>
      </c>
      <c r="F1436">
        <v>1</v>
      </c>
      <c r="G1436">
        <v>1</v>
      </c>
      <c r="H1436">
        <v>3</v>
      </c>
      <c r="I1436" t="s">
        <v>757</v>
      </c>
      <c r="J1436" t="s">
        <v>799</v>
      </c>
      <c r="K1436" t="s">
        <v>759</v>
      </c>
      <c r="L1436">
        <v>1348</v>
      </c>
      <c r="N1436">
        <v>1009</v>
      </c>
      <c r="O1436" t="s">
        <v>28</v>
      </c>
      <c r="P1436" t="s">
        <v>28</v>
      </c>
      <c r="Q1436">
        <v>1000</v>
      </c>
      <c r="X1436">
        <v>0.03</v>
      </c>
      <c r="Y1436">
        <v>4615.9399999999996</v>
      </c>
      <c r="Z1436">
        <v>0</v>
      </c>
      <c r="AA1436">
        <v>0</v>
      </c>
      <c r="AB1436">
        <v>0</v>
      </c>
      <c r="AC1436">
        <v>0</v>
      </c>
      <c r="AD1436">
        <v>1</v>
      </c>
      <c r="AE1436">
        <v>0</v>
      </c>
      <c r="AF1436" t="s">
        <v>3</v>
      </c>
      <c r="AG1436">
        <v>0.03</v>
      </c>
      <c r="AH1436">
        <v>2</v>
      </c>
      <c r="AI1436">
        <v>33620363</v>
      </c>
      <c r="AJ1436">
        <v>1450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>
      <c r="A1437">
        <f>ROW(Source!A1582)</f>
        <v>1582</v>
      </c>
      <c r="B1437">
        <v>33620374</v>
      </c>
      <c r="C1437">
        <v>33620356</v>
      </c>
      <c r="D1437">
        <v>29109784</v>
      </c>
      <c r="E1437">
        <v>1</v>
      </c>
      <c r="F1437">
        <v>1</v>
      </c>
      <c r="G1437">
        <v>1</v>
      </c>
      <c r="H1437">
        <v>3</v>
      </c>
      <c r="I1437" t="s">
        <v>760</v>
      </c>
      <c r="J1437" t="s">
        <v>800</v>
      </c>
      <c r="K1437" t="s">
        <v>762</v>
      </c>
      <c r="L1437">
        <v>1348</v>
      </c>
      <c r="N1437">
        <v>1009</v>
      </c>
      <c r="O1437" t="s">
        <v>28</v>
      </c>
      <c r="P1437" t="s">
        <v>28</v>
      </c>
      <c r="Q1437">
        <v>1000</v>
      </c>
      <c r="X1437">
        <v>5.0999999999999997E-2</v>
      </c>
      <c r="Y1437">
        <v>11927.49</v>
      </c>
      <c r="Z1437">
        <v>0</v>
      </c>
      <c r="AA1437">
        <v>0</v>
      </c>
      <c r="AB1437">
        <v>0</v>
      </c>
      <c r="AC1437">
        <v>0</v>
      </c>
      <c r="AD1437">
        <v>1</v>
      </c>
      <c r="AE1437">
        <v>0</v>
      </c>
      <c r="AF1437" t="s">
        <v>3</v>
      </c>
      <c r="AG1437">
        <v>5.0999999999999997E-2</v>
      </c>
      <c r="AH1437">
        <v>2</v>
      </c>
      <c r="AI1437">
        <v>33620364</v>
      </c>
      <c r="AJ1437">
        <v>1451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>
      <c r="A1438">
        <f>ROW(Source!A1582)</f>
        <v>1582</v>
      </c>
      <c r="B1438">
        <v>33620375</v>
      </c>
      <c r="C1438">
        <v>33620356</v>
      </c>
      <c r="D1438">
        <v>29109298</v>
      </c>
      <c r="E1438">
        <v>1</v>
      </c>
      <c r="F1438">
        <v>1</v>
      </c>
      <c r="G1438">
        <v>1</v>
      </c>
      <c r="H1438">
        <v>3</v>
      </c>
      <c r="I1438" t="s">
        <v>500</v>
      </c>
      <c r="J1438" t="s">
        <v>502</v>
      </c>
      <c r="K1438" t="s">
        <v>501</v>
      </c>
      <c r="L1438">
        <v>1346</v>
      </c>
      <c r="N1438">
        <v>1009</v>
      </c>
      <c r="O1438" t="s">
        <v>191</v>
      </c>
      <c r="P1438" t="s">
        <v>191</v>
      </c>
      <c r="Q1438">
        <v>1</v>
      </c>
      <c r="X1438">
        <v>20</v>
      </c>
      <c r="Y1438">
        <v>15.26</v>
      </c>
      <c r="Z1438">
        <v>0</v>
      </c>
      <c r="AA1438">
        <v>0</v>
      </c>
      <c r="AB1438">
        <v>0</v>
      </c>
      <c r="AC1438">
        <v>0</v>
      </c>
      <c r="AD1438">
        <v>1</v>
      </c>
      <c r="AE1438">
        <v>0</v>
      </c>
      <c r="AF1438" t="s">
        <v>3</v>
      </c>
      <c r="AG1438">
        <v>20</v>
      </c>
      <c r="AH1438">
        <v>2</v>
      </c>
      <c r="AI1438">
        <v>33620365</v>
      </c>
      <c r="AJ1438">
        <v>1452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>
      <c r="A1439">
        <f>ROW(Source!A1583)</f>
        <v>1583</v>
      </c>
      <c r="B1439">
        <v>33640011</v>
      </c>
      <c r="C1439">
        <v>33640004</v>
      </c>
      <c r="D1439">
        <v>18407546</v>
      </c>
      <c r="E1439">
        <v>1</v>
      </c>
      <c r="F1439">
        <v>1</v>
      </c>
      <c r="G1439">
        <v>1</v>
      </c>
      <c r="H1439">
        <v>1</v>
      </c>
      <c r="I1439" t="s">
        <v>764</v>
      </c>
      <c r="J1439" t="s">
        <v>3</v>
      </c>
      <c r="K1439" t="s">
        <v>765</v>
      </c>
      <c r="L1439">
        <v>1369</v>
      </c>
      <c r="N1439">
        <v>1013</v>
      </c>
      <c r="O1439" t="s">
        <v>579</v>
      </c>
      <c r="P1439" t="s">
        <v>579</v>
      </c>
      <c r="Q1439">
        <v>1</v>
      </c>
      <c r="X1439">
        <v>102.46</v>
      </c>
      <c r="Y1439">
        <v>0</v>
      </c>
      <c r="Z1439">
        <v>0</v>
      </c>
      <c r="AA1439">
        <v>0</v>
      </c>
      <c r="AB1439">
        <v>267.25</v>
      </c>
      <c r="AC1439">
        <v>0</v>
      </c>
      <c r="AD1439">
        <v>1</v>
      </c>
      <c r="AE1439">
        <v>1</v>
      </c>
      <c r="AF1439" t="s">
        <v>3</v>
      </c>
      <c r="AG1439">
        <v>102.46</v>
      </c>
      <c r="AH1439">
        <v>2</v>
      </c>
      <c r="AI1439">
        <v>33640005</v>
      </c>
      <c r="AJ1439">
        <v>1453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>
      <c r="A1440">
        <f>ROW(Source!A1583)</f>
        <v>1583</v>
      </c>
      <c r="B1440">
        <v>33640012</v>
      </c>
      <c r="C1440">
        <v>33640004</v>
      </c>
      <c r="D1440">
        <v>121548</v>
      </c>
      <c r="E1440">
        <v>1</v>
      </c>
      <c r="F1440">
        <v>1</v>
      </c>
      <c r="G1440">
        <v>1</v>
      </c>
      <c r="H1440">
        <v>1</v>
      </c>
      <c r="I1440" t="s">
        <v>30</v>
      </c>
      <c r="J1440" t="s">
        <v>3</v>
      </c>
      <c r="K1440" t="s">
        <v>580</v>
      </c>
      <c r="L1440">
        <v>608254</v>
      </c>
      <c r="N1440">
        <v>1013</v>
      </c>
      <c r="O1440" t="s">
        <v>581</v>
      </c>
      <c r="P1440" t="s">
        <v>581</v>
      </c>
      <c r="Q1440">
        <v>1</v>
      </c>
      <c r="X1440">
        <v>0.76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1</v>
      </c>
      <c r="AE1440">
        <v>2</v>
      </c>
      <c r="AF1440" t="s">
        <v>3</v>
      </c>
      <c r="AG1440">
        <v>0.76</v>
      </c>
      <c r="AH1440">
        <v>2</v>
      </c>
      <c r="AI1440">
        <v>33640006</v>
      </c>
      <c r="AJ1440">
        <v>1454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>
      <c r="A1441">
        <f>ROW(Source!A1583)</f>
        <v>1583</v>
      </c>
      <c r="B1441">
        <v>33640013</v>
      </c>
      <c r="C1441">
        <v>33640004</v>
      </c>
      <c r="D1441">
        <v>29172556</v>
      </c>
      <c r="E1441">
        <v>1</v>
      </c>
      <c r="F1441">
        <v>1</v>
      </c>
      <c r="G1441">
        <v>1</v>
      </c>
      <c r="H1441">
        <v>2</v>
      </c>
      <c r="I1441" t="s">
        <v>582</v>
      </c>
      <c r="J1441" t="s">
        <v>583</v>
      </c>
      <c r="K1441" t="s">
        <v>584</v>
      </c>
      <c r="L1441">
        <v>1368</v>
      </c>
      <c r="N1441">
        <v>1011</v>
      </c>
      <c r="O1441" t="s">
        <v>585</v>
      </c>
      <c r="P1441" t="s">
        <v>585</v>
      </c>
      <c r="Q1441">
        <v>1</v>
      </c>
      <c r="X1441">
        <v>0.76</v>
      </c>
      <c r="Y1441">
        <v>0</v>
      </c>
      <c r="Z1441">
        <v>31.26</v>
      </c>
      <c r="AA1441">
        <v>13.5</v>
      </c>
      <c r="AB1441">
        <v>0</v>
      </c>
      <c r="AC1441">
        <v>0</v>
      </c>
      <c r="AD1441">
        <v>1</v>
      </c>
      <c r="AE1441">
        <v>0</v>
      </c>
      <c r="AF1441" t="s">
        <v>3</v>
      </c>
      <c r="AG1441">
        <v>0.76</v>
      </c>
      <c r="AH1441">
        <v>2</v>
      </c>
      <c r="AI1441">
        <v>33640007</v>
      </c>
      <c r="AJ1441">
        <v>1455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>
      <c r="A1442">
        <f>ROW(Source!A1583)</f>
        <v>1583</v>
      </c>
      <c r="B1442">
        <v>33640014</v>
      </c>
      <c r="C1442">
        <v>33640004</v>
      </c>
      <c r="D1442">
        <v>29174500</v>
      </c>
      <c r="E1442">
        <v>1</v>
      </c>
      <c r="F1442">
        <v>1</v>
      </c>
      <c r="G1442">
        <v>1</v>
      </c>
      <c r="H1442">
        <v>2</v>
      </c>
      <c r="I1442" t="s">
        <v>766</v>
      </c>
      <c r="J1442" t="s">
        <v>767</v>
      </c>
      <c r="K1442" t="s">
        <v>768</v>
      </c>
      <c r="L1442">
        <v>1368</v>
      </c>
      <c r="N1442">
        <v>1011</v>
      </c>
      <c r="O1442" t="s">
        <v>585</v>
      </c>
      <c r="P1442" t="s">
        <v>585</v>
      </c>
      <c r="Q1442">
        <v>1</v>
      </c>
      <c r="X1442">
        <v>5.35</v>
      </c>
      <c r="Y1442">
        <v>0</v>
      </c>
      <c r="Z1442">
        <v>1.95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3</v>
      </c>
      <c r="AG1442">
        <v>5.35</v>
      </c>
      <c r="AH1442">
        <v>2</v>
      </c>
      <c r="AI1442">
        <v>33640008</v>
      </c>
      <c r="AJ1442">
        <v>1456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>
      <c r="A1443">
        <f>ROW(Source!A1583)</f>
        <v>1583</v>
      </c>
      <c r="B1443">
        <v>33640015</v>
      </c>
      <c r="C1443">
        <v>33640004</v>
      </c>
      <c r="D1443">
        <v>29174913</v>
      </c>
      <c r="E1443">
        <v>1</v>
      </c>
      <c r="F1443">
        <v>1</v>
      </c>
      <c r="G1443">
        <v>1</v>
      </c>
      <c r="H1443">
        <v>2</v>
      </c>
      <c r="I1443" t="s">
        <v>606</v>
      </c>
      <c r="J1443" t="s">
        <v>607</v>
      </c>
      <c r="K1443" t="s">
        <v>608</v>
      </c>
      <c r="L1443">
        <v>1368</v>
      </c>
      <c r="N1443">
        <v>1011</v>
      </c>
      <c r="O1443" t="s">
        <v>585</v>
      </c>
      <c r="P1443" t="s">
        <v>585</v>
      </c>
      <c r="Q1443">
        <v>1</v>
      </c>
      <c r="X1443">
        <v>4.58</v>
      </c>
      <c r="Y1443">
        <v>0</v>
      </c>
      <c r="Z1443">
        <v>87.17</v>
      </c>
      <c r="AA1443">
        <v>11.6</v>
      </c>
      <c r="AB1443">
        <v>0</v>
      </c>
      <c r="AC1443">
        <v>0</v>
      </c>
      <c r="AD1443">
        <v>1</v>
      </c>
      <c r="AE1443">
        <v>0</v>
      </c>
      <c r="AF1443" t="s">
        <v>3</v>
      </c>
      <c r="AG1443">
        <v>4.58</v>
      </c>
      <c r="AH1443">
        <v>2</v>
      </c>
      <c r="AI1443">
        <v>33640009</v>
      </c>
      <c r="AJ1443">
        <v>1457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>
      <c r="A1444">
        <f>ROW(Source!A1583)</f>
        <v>1583</v>
      </c>
      <c r="B1444">
        <v>33640016</v>
      </c>
      <c r="C1444">
        <v>33640004</v>
      </c>
      <c r="D1444">
        <v>29109671</v>
      </c>
      <c r="E1444">
        <v>1</v>
      </c>
      <c r="F1444">
        <v>1</v>
      </c>
      <c r="G1444">
        <v>1</v>
      </c>
      <c r="H1444">
        <v>3</v>
      </c>
      <c r="I1444" t="s">
        <v>436</v>
      </c>
      <c r="J1444" t="s">
        <v>438</v>
      </c>
      <c r="K1444" t="s">
        <v>437</v>
      </c>
      <c r="L1444">
        <v>1327</v>
      </c>
      <c r="N1444">
        <v>1005</v>
      </c>
      <c r="O1444" t="s">
        <v>184</v>
      </c>
      <c r="P1444" t="s">
        <v>184</v>
      </c>
      <c r="Q1444">
        <v>1</v>
      </c>
      <c r="X1444">
        <v>103</v>
      </c>
      <c r="Y1444">
        <v>51.95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103</v>
      </c>
      <c r="AH1444">
        <v>2</v>
      </c>
      <c r="AI1444">
        <v>33640010</v>
      </c>
      <c r="AJ1444">
        <v>1458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>
      <c r="A1445">
        <f>ROW(Source!A1619)</f>
        <v>1619</v>
      </c>
      <c r="B1445">
        <v>33622208</v>
      </c>
      <c r="C1445">
        <v>33622200</v>
      </c>
      <c r="D1445">
        <v>18409992</v>
      </c>
      <c r="E1445">
        <v>1</v>
      </c>
      <c r="F1445">
        <v>1</v>
      </c>
      <c r="G1445">
        <v>1</v>
      </c>
      <c r="H1445">
        <v>1</v>
      </c>
      <c r="I1445" t="s">
        <v>908</v>
      </c>
      <c r="J1445" t="s">
        <v>3</v>
      </c>
      <c r="K1445" t="s">
        <v>909</v>
      </c>
      <c r="L1445">
        <v>1369</v>
      </c>
      <c r="N1445">
        <v>1013</v>
      </c>
      <c r="O1445" t="s">
        <v>579</v>
      </c>
      <c r="P1445" t="s">
        <v>579</v>
      </c>
      <c r="Q1445">
        <v>1</v>
      </c>
      <c r="X1445">
        <v>62.07</v>
      </c>
      <c r="Y1445">
        <v>0</v>
      </c>
      <c r="Z1445">
        <v>0</v>
      </c>
      <c r="AA1445">
        <v>0</v>
      </c>
      <c r="AB1445">
        <v>230</v>
      </c>
      <c r="AC1445">
        <v>0</v>
      </c>
      <c r="AD1445">
        <v>1</v>
      </c>
      <c r="AE1445">
        <v>1</v>
      </c>
      <c r="AF1445" t="s">
        <v>3</v>
      </c>
      <c r="AG1445">
        <v>62.07</v>
      </c>
      <c r="AH1445">
        <v>2</v>
      </c>
      <c r="AI1445">
        <v>33622201</v>
      </c>
      <c r="AJ1445">
        <v>1459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>
      <c r="A1446">
        <f>ROW(Source!A1619)</f>
        <v>1619</v>
      </c>
      <c r="B1446">
        <v>33622209</v>
      </c>
      <c r="C1446">
        <v>33622200</v>
      </c>
      <c r="D1446">
        <v>121548</v>
      </c>
      <c r="E1446">
        <v>1</v>
      </c>
      <c r="F1446">
        <v>1</v>
      </c>
      <c r="G1446">
        <v>1</v>
      </c>
      <c r="H1446">
        <v>1</v>
      </c>
      <c r="I1446" t="s">
        <v>30</v>
      </c>
      <c r="J1446" t="s">
        <v>3</v>
      </c>
      <c r="K1446" t="s">
        <v>580</v>
      </c>
      <c r="L1446">
        <v>608254</v>
      </c>
      <c r="N1446">
        <v>1013</v>
      </c>
      <c r="O1446" t="s">
        <v>581</v>
      </c>
      <c r="P1446" t="s">
        <v>581</v>
      </c>
      <c r="Q1446">
        <v>1</v>
      </c>
      <c r="X1446">
        <v>0.47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2</v>
      </c>
      <c r="AF1446" t="s">
        <v>3</v>
      </c>
      <c r="AG1446">
        <v>0.47</v>
      </c>
      <c r="AH1446">
        <v>2</v>
      </c>
      <c r="AI1446">
        <v>33622202</v>
      </c>
      <c r="AJ1446">
        <v>1460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>
      <c r="A1447">
        <f>ROW(Source!A1619)</f>
        <v>1619</v>
      </c>
      <c r="B1447">
        <v>33622210</v>
      </c>
      <c r="C1447">
        <v>33622200</v>
      </c>
      <c r="D1447">
        <v>29172556</v>
      </c>
      <c r="E1447">
        <v>1</v>
      </c>
      <c r="F1447">
        <v>1</v>
      </c>
      <c r="G1447">
        <v>1</v>
      </c>
      <c r="H1447">
        <v>2</v>
      </c>
      <c r="I1447" t="s">
        <v>582</v>
      </c>
      <c r="J1447" t="s">
        <v>583</v>
      </c>
      <c r="K1447" t="s">
        <v>584</v>
      </c>
      <c r="L1447">
        <v>1368</v>
      </c>
      <c r="N1447">
        <v>1011</v>
      </c>
      <c r="O1447" t="s">
        <v>585</v>
      </c>
      <c r="P1447" t="s">
        <v>585</v>
      </c>
      <c r="Q1447">
        <v>1</v>
      </c>
      <c r="X1447">
        <v>0.47</v>
      </c>
      <c r="Y1447">
        <v>0</v>
      </c>
      <c r="Z1447">
        <v>31.26</v>
      </c>
      <c r="AA1447">
        <v>13.5</v>
      </c>
      <c r="AB1447">
        <v>0</v>
      </c>
      <c r="AC1447">
        <v>0</v>
      </c>
      <c r="AD1447">
        <v>1</v>
      </c>
      <c r="AE1447">
        <v>0</v>
      </c>
      <c r="AF1447" t="s">
        <v>3</v>
      </c>
      <c r="AG1447">
        <v>0.47</v>
      </c>
      <c r="AH1447">
        <v>2</v>
      </c>
      <c r="AI1447">
        <v>33622203</v>
      </c>
      <c r="AJ1447">
        <v>1461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>
      <c r="A1448">
        <f>ROW(Source!A1619)</f>
        <v>1619</v>
      </c>
      <c r="B1448">
        <v>33622211</v>
      </c>
      <c r="C1448">
        <v>33622200</v>
      </c>
      <c r="D1448">
        <v>29174913</v>
      </c>
      <c r="E1448">
        <v>1</v>
      </c>
      <c r="F1448">
        <v>1</v>
      </c>
      <c r="G1448">
        <v>1</v>
      </c>
      <c r="H1448">
        <v>2</v>
      </c>
      <c r="I1448" t="s">
        <v>606</v>
      </c>
      <c r="J1448" t="s">
        <v>607</v>
      </c>
      <c r="K1448" t="s">
        <v>608</v>
      </c>
      <c r="L1448">
        <v>1368</v>
      </c>
      <c r="N1448">
        <v>1011</v>
      </c>
      <c r="O1448" t="s">
        <v>585</v>
      </c>
      <c r="P1448" t="s">
        <v>585</v>
      </c>
      <c r="Q1448">
        <v>1</v>
      </c>
      <c r="X1448">
        <v>0.7</v>
      </c>
      <c r="Y1448">
        <v>0</v>
      </c>
      <c r="Z1448">
        <v>87.17</v>
      </c>
      <c r="AA1448">
        <v>11.6</v>
      </c>
      <c r="AB1448">
        <v>0</v>
      </c>
      <c r="AC1448">
        <v>0</v>
      </c>
      <c r="AD1448">
        <v>1</v>
      </c>
      <c r="AE1448">
        <v>0</v>
      </c>
      <c r="AF1448" t="s">
        <v>3</v>
      </c>
      <c r="AG1448">
        <v>0.7</v>
      </c>
      <c r="AH1448">
        <v>2</v>
      </c>
      <c r="AI1448">
        <v>33622204</v>
      </c>
      <c r="AJ1448">
        <v>1462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>
      <c r="A1449">
        <f>ROW(Source!A1619)</f>
        <v>1619</v>
      </c>
      <c r="B1449">
        <v>33622212</v>
      </c>
      <c r="C1449">
        <v>33622200</v>
      </c>
      <c r="D1449">
        <v>29114332</v>
      </c>
      <c r="E1449">
        <v>1</v>
      </c>
      <c r="F1449">
        <v>1</v>
      </c>
      <c r="G1449">
        <v>1</v>
      </c>
      <c r="H1449">
        <v>3</v>
      </c>
      <c r="I1449" t="s">
        <v>635</v>
      </c>
      <c r="J1449" t="s">
        <v>636</v>
      </c>
      <c r="K1449" t="s">
        <v>637</v>
      </c>
      <c r="L1449">
        <v>1348</v>
      </c>
      <c r="N1449">
        <v>1009</v>
      </c>
      <c r="O1449" t="s">
        <v>28</v>
      </c>
      <c r="P1449" t="s">
        <v>28</v>
      </c>
      <c r="Q1449">
        <v>1000</v>
      </c>
      <c r="X1449">
        <v>1.2999999999999999E-2</v>
      </c>
      <c r="Y1449">
        <v>11978</v>
      </c>
      <c r="Z1449">
        <v>0</v>
      </c>
      <c r="AA1449">
        <v>0</v>
      </c>
      <c r="AB1449">
        <v>0</v>
      </c>
      <c r="AC1449">
        <v>0</v>
      </c>
      <c r="AD1449">
        <v>1</v>
      </c>
      <c r="AE1449">
        <v>0</v>
      </c>
      <c r="AF1449" t="s">
        <v>3</v>
      </c>
      <c r="AG1449">
        <v>1.2999999999999999E-2</v>
      </c>
      <c r="AH1449">
        <v>2</v>
      </c>
      <c r="AI1449">
        <v>33622205</v>
      </c>
      <c r="AJ1449">
        <v>1463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>
      <c r="A1450">
        <f>ROW(Source!A1619)</f>
        <v>1619</v>
      </c>
      <c r="B1450">
        <v>33622213</v>
      </c>
      <c r="C1450">
        <v>33622200</v>
      </c>
      <c r="D1450">
        <v>29115646</v>
      </c>
      <c r="E1450">
        <v>1</v>
      </c>
      <c r="F1450">
        <v>1</v>
      </c>
      <c r="G1450">
        <v>1</v>
      </c>
      <c r="H1450">
        <v>3</v>
      </c>
      <c r="I1450" t="s">
        <v>910</v>
      </c>
      <c r="J1450" t="s">
        <v>911</v>
      </c>
      <c r="K1450" t="s">
        <v>912</v>
      </c>
      <c r="L1450">
        <v>1339</v>
      </c>
      <c r="N1450">
        <v>1007</v>
      </c>
      <c r="O1450" t="s">
        <v>591</v>
      </c>
      <c r="P1450" t="s">
        <v>591</v>
      </c>
      <c r="Q1450">
        <v>1</v>
      </c>
      <c r="X1450">
        <v>4.2</v>
      </c>
      <c r="Y1450">
        <v>1155</v>
      </c>
      <c r="Z1450">
        <v>0</v>
      </c>
      <c r="AA1450">
        <v>0</v>
      </c>
      <c r="AB1450">
        <v>0</v>
      </c>
      <c r="AC1450">
        <v>0</v>
      </c>
      <c r="AD1450">
        <v>1</v>
      </c>
      <c r="AE1450">
        <v>0</v>
      </c>
      <c r="AF1450" t="s">
        <v>3</v>
      </c>
      <c r="AG1450">
        <v>4.2</v>
      </c>
      <c r="AH1450">
        <v>2</v>
      </c>
      <c r="AI1450">
        <v>33622206</v>
      </c>
      <c r="AJ1450">
        <v>1464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>
      <c r="A1451">
        <f>ROW(Source!A1619)</f>
        <v>1619</v>
      </c>
      <c r="B1451">
        <v>33622214</v>
      </c>
      <c r="C1451">
        <v>33622200</v>
      </c>
      <c r="D1451">
        <v>29164349</v>
      </c>
      <c r="E1451">
        <v>1</v>
      </c>
      <c r="F1451">
        <v>1</v>
      </c>
      <c r="G1451">
        <v>1</v>
      </c>
      <c r="H1451">
        <v>3</v>
      </c>
      <c r="I1451" t="s">
        <v>26</v>
      </c>
      <c r="J1451" t="s">
        <v>29</v>
      </c>
      <c r="K1451" t="s">
        <v>27</v>
      </c>
      <c r="L1451">
        <v>1348</v>
      </c>
      <c r="N1451">
        <v>1009</v>
      </c>
      <c r="O1451" t="s">
        <v>28</v>
      </c>
      <c r="P1451" t="s">
        <v>28</v>
      </c>
      <c r="Q1451">
        <v>1000</v>
      </c>
      <c r="X1451">
        <v>1.86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 t="s">
        <v>3</v>
      </c>
      <c r="AG1451">
        <v>1.86</v>
      </c>
      <c r="AH1451">
        <v>2</v>
      </c>
      <c r="AI1451">
        <v>33622207</v>
      </c>
      <c r="AJ1451">
        <v>1465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>
      <c r="A1452">
        <f>ROW(Source!A1621)</f>
        <v>1621</v>
      </c>
      <c r="B1452">
        <v>33624410</v>
      </c>
      <c r="C1452">
        <v>33624402</v>
      </c>
      <c r="D1452">
        <v>18408291</v>
      </c>
      <c r="E1452">
        <v>1</v>
      </c>
      <c r="F1452">
        <v>1</v>
      </c>
      <c r="G1452">
        <v>1</v>
      </c>
      <c r="H1452">
        <v>1</v>
      </c>
      <c r="I1452" t="s">
        <v>641</v>
      </c>
      <c r="J1452" t="s">
        <v>3</v>
      </c>
      <c r="K1452" t="s">
        <v>642</v>
      </c>
      <c r="L1452">
        <v>1369</v>
      </c>
      <c r="N1452">
        <v>1013</v>
      </c>
      <c r="O1452" t="s">
        <v>579</v>
      </c>
      <c r="P1452" t="s">
        <v>579</v>
      </c>
      <c r="Q1452">
        <v>1</v>
      </c>
      <c r="X1452">
        <v>31.26</v>
      </c>
      <c r="Y1452">
        <v>0</v>
      </c>
      <c r="Z1452">
        <v>0</v>
      </c>
      <c r="AA1452">
        <v>0</v>
      </c>
      <c r="AB1452">
        <v>232.28</v>
      </c>
      <c r="AC1452">
        <v>0</v>
      </c>
      <c r="AD1452">
        <v>1</v>
      </c>
      <c r="AE1452">
        <v>1</v>
      </c>
      <c r="AF1452" t="s">
        <v>3</v>
      </c>
      <c r="AG1452">
        <v>31.26</v>
      </c>
      <c r="AH1452">
        <v>2</v>
      </c>
      <c r="AI1452">
        <v>33624403</v>
      </c>
      <c r="AJ1452">
        <v>1466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>
      <c r="A1453">
        <f>ROW(Source!A1621)</f>
        <v>1621</v>
      </c>
      <c r="B1453">
        <v>33624411</v>
      </c>
      <c r="C1453">
        <v>33624402</v>
      </c>
      <c r="D1453">
        <v>121548</v>
      </c>
      <c r="E1453">
        <v>1</v>
      </c>
      <c r="F1453">
        <v>1</v>
      </c>
      <c r="G1453">
        <v>1</v>
      </c>
      <c r="H1453">
        <v>1</v>
      </c>
      <c r="I1453" t="s">
        <v>30</v>
      </c>
      <c r="J1453" t="s">
        <v>3</v>
      </c>
      <c r="K1453" t="s">
        <v>580</v>
      </c>
      <c r="L1453">
        <v>608254</v>
      </c>
      <c r="N1453">
        <v>1013</v>
      </c>
      <c r="O1453" t="s">
        <v>581</v>
      </c>
      <c r="P1453" t="s">
        <v>581</v>
      </c>
      <c r="Q1453">
        <v>1</v>
      </c>
      <c r="X1453">
        <v>6.7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1</v>
      </c>
      <c r="AE1453">
        <v>2</v>
      </c>
      <c r="AF1453" t="s">
        <v>3</v>
      </c>
      <c r="AG1453">
        <v>6.7</v>
      </c>
      <c r="AH1453">
        <v>2</v>
      </c>
      <c r="AI1453">
        <v>33624404</v>
      </c>
      <c r="AJ1453">
        <v>1467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>
      <c r="A1454">
        <f>ROW(Source!A1621)</f>
        <v>1621</v>
      </c>
      <c r="B1454">
        <v>33624412</v>
      </c>
      <c r="C1454">
        <v>33624402</v>
      </c>
      <c r="D1454">
        <v>29172710</v>
      </c>
      <c r="E1454">
        <v>1</v>
      </c>
      <c r="F1454">
        <v>1</v>
      </c>
      <c r="G1454">
        <v>1</v>
      </c>
      <c r="H1454">
        <v>2</v>
      </c>
      <c r="I1454" t="s">
        <v>600</v>
      </c>
      <c r="J1454" t="s">
        <v>601</v>
      </c>
      <c r="K1454" t="s">
        <v>602</v>
      </c>
      <c r="L1454">
        <v>1368</v>
      </c>
      <c r="N1454">
        <v>1011</v>
      </c>
      <c r="O1454" t="s">
        <v>585</v>
      </c>
      <c r="P1454" t="s">
        <v>585</v>
      </c>
      <c r="Q1454">
        <v>1</v>
      </c>
      <c r="X1454">
        <v>6.7</v>
      </c>
      <c r="Y1454">
        <v>0</v>
      </c>
      <c r="Z1454">
        <v>46.56</v>
      </c>
      <c r="AA1454">
        <v>10.06</v>
      </c>
      <c r="AB1454">
        <v>0</v>
      </c>
      <c r="AC1454">
        <v>0</v>
      </c>
      <c r="AD1454">
        <v>1</v>
      </c>
      <c r="AE1454">
        <v>0</v>
      </c>
      <c r="AF1454" t="s">
        <v>3</v>
      </c>
      <c r="AG1454">
        <v>6.7</v>
      </c>
      <c r="AH1454">
        <v>2</v>
      </c>
      <c r="AI1454">
        <v>33624405</v>
      </c>
      <c r="AJ1454">
        <v>1468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>
      <c r="A1455">
        <f>ROW(Source!A1621)</f>
        <v>1621</v>
      </c>
      <c r="B1455">
        <v>33624413</v>
      </c>
      <c r="C1455">
        <v>33624402</v>
      </c>
      <c r="D1455">
        <v>29173472</v>
      </c>
      <c r="E1455">
        <v>1</v>
      </c>
      <c r="F1455">
        <v>1</v>
      </c>
      <c r="G1455">
        <v>1</v>
      </c>
      <c r="H1455">
        <v>2</v>
      </c>
      <c r="I1455" t="s">
        <v>643</v>
      </c>
      <c r="J1455" t="s">
        <v>644</v>
      </c>
      <c r="K1455" t="s">
        <v>645</v>
      </c>
      <c r="L1455">
        <v>1368</v>
      </c>
      <c r="N1455">
        <v>1011</v>
      </c>
      <c r="O1455" t="s">
        <v>585</v>
      </c>
      <c r="P1455" t="s">
        <v>585</v>
      </c>
      <c r="Q1455">
        <v>1</v>
      </c>
      <c r="X1455">
        <v>11</v>
      </c>
      <c r="Y1455">
        <v>0</v>
      </c>
      <c r="Z1455">
        <v>3</v>
      </c>
      <c r="AA1455">
        <v>0</v>
      </c>
      <c r="AB1455">
        <v>0</v>
      </c>
      <c r="AC1455">
        <v>0</v>
      </c>
      <c r="AD1455">
        <v>1</v>
      </c>
      <c r="AE1455">
        <v>0</v>
      </c>
      <c r="AF1455" t="s">
        <v>3</v>
      </c>
      <c r="AG1455">
        <v>11</v>
      </c>
      <c r="AH1455">
        <v>2</v>
      </c>
      <c r="AI1455">
        <v>33624406</v>
      </c>
      <c r="AJ1455">
        <v>1469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>
      <c r="A1456">
        <f>ROW(Source!A1621)</f>
        <v>1621</v>
      </c>
      <c r="B1456">
        <v>33624414</v>
      </c>
      <c r="C1456">
        <v>33624402</v>
      </c>
      <c r="D1456">
        <v>29174913</v>
      </c>
      <c r="E1456">
        <v>1</v>
      </c>
      <c r="F1456">
        <v>1</v>
      </c>
      <c r="G1456">
        <v>1</v>
      </c>
      <c r="H1456">
        <v>2</v>
      </c>
      <c r="I1456" t="s">
        <v>606</v>
      </c>
      <c r="J1456" t="s">
        <v>607</v>
      </c>
      <c r="K1456" t="s">
        <v>608</v>
      </c>
      <c r="L1456">
        <v>1368</v>
      </c>
      <c r="N1456">
        <v>1011</v>
      </c>
      <c r="O1456" t="s">
        <v>585</v>
      </c>
      <c r="P1456" t="s">
        <v>585</v>
      </c>
      <c r="Q1456">
        <v>1</v>
      </c>
      <c r="X1456">
        <v>0.35</v>
      </c>
      <c r="Y1456">
        <v>0</v>
      </c>
      <c r="Z1456">
        <v>87.17</v>
      </c>
      <c r="AA1456">
        <v>11.6</v>
      </c>
      <c r="AB1456">
        <v>0</v>
      </c>
      <c r="AC1456">
        <v>0</v>
      </c>
      <c r="AD1456">
        <v>1</v>
      </c>
      <c r="AE1456">
        <v>0</v>
      </c>
      <c r="AF1456" t="s">
        <v>3</v>
      </c>
      <c r="AG1456">
        <v>0.35</v>
      </c>
      <c r="AH1456">
        <v>2</v>
      </c>
      <c r="AI1456">
        <v>33624407</v>
      </c>
      <c r="AJ1456">
        <v>1470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>
      <c r="A1457">
        <f>ROW(Source!A1621)</f>
        <v>1621</v>
      </c>
      <c r="B1457">
        <v>33624415</v>
      </c>
      <c r="C1457">
        <v>33624402</v>
      </c>
      <c r="D1457">
        <v>29114687</v>
      </c>
      <c r="E1457">
        <v>1</v>
      </c>
      <c r="F1457">
        <v>1</v>
      </c>
      <c r="G1457">
        <v>1</v>
      </c>
      <c r="H1457">
        <v>3</v>
      </c>
      <c r="I1457" t="s">
        <v>646</v>
      </c>
      <c r="J1457" t="s">
        <v>647</v>
      </c>
      <c r="K1457" t="s">
        <v>648</v>
      </c>
      <c r="L1457">
        <v>1348</v>
      </c>
      <c r="N1457">
        <v>1009</v>
      </c>
      <c r="O1457" t="s">
        <v>28</v>
      </c>
      <c r="P1457" t="s">
        <v>28</v>
      </c>
      <c r="Q1457">
        <v>1000</v>
      </c>
      <c r="X1457">
        <v>1.8E-3</v>
      </c>
      <c r="Y1457">
        <v>16974</v>
      </c>
      <c r="Z1457">
        <v>0</v>
      </c>
      <c r="AA1457">
        <v>0</v>
      </c>
      <c r="AB1457">
        <v>0</v>
      </c>
      <c r="AC1457">
        <v>0</v>
      </c>
      <c r="AD1457">
        <v>1</v>
      </c>
      <c r="AE1457">
        <v>0</v>
      </c>
      <c r="AF1457" t="s">
        <v>3</v>
      </c>
      <c r="AG1457">
        <v>1.8E-3</v>
      </c>
      <c r="AH1457">
        <v>2</v>
      </c>
      <c r="AI1457">
        <v>33624408</v>
      </c>
      <c r="AJ1457">
        <v>1471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>
      <c r="A1458">
        <f>ROW(Source!A1621)</f>
        <v>1621</v>
      </c>
      <c r="B1458">
        <v>33624416</v>
      </c>
      <c r="C1458">
        <v>33624402</v>
      </c>
      <c r="D1458">
        <v>29115292</v>
      </c>
      <c r="E1458">
        <v>1</v>
      </c>
      <c r="F1458">
        <v>1</v>
      </c>
      <c r="G1458">
        <v>1</v>
      </c>
      <c r="H1458">
        <v>3</v>
      </c>
      <c r="I1458" t="s">
        <v>649</v>
      </c>
      <c r="J1458" t="s">
        <v>650</v>
      </c>
      <c r="K1458" t="s">
        <v>651</v>
      </c>
      <c r="L1458">
        <v>1339</v>
      </c>
      <c r="N1458">
        <v>1007</v>
      </c>
      <c r="O1458" t="s">
        <v>591</v>
      </c>
      <c r="P1458" t="s">
        <v>591</v>
      </c>
      <c r="Q1458">
        <v>1</v>
      </c>
      <c r="X1458">
        <v>1.24</v>
      </c>
      <c r="Y1458">
        <v>4478.33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0</v>
      </c>
      <c r="AF1458" t="s">
        <v>3</v>
      </c>
      <c r="AG1458">
        <v>1.24</v>
      </c>
      <c r="AH1458">
        <v>2</v>
      </c>
      <c r="AI1458">
        <v>33624409</v>
      </c>
      <c r="AJ1458">
        <v>1472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>
      <c r="A1459">
        <f>ROW(Source!A1622)</f>
        <v>1622</v>
      </c>
      <c r="B1459">
        <v>33622193</v>
      </c>
      <c r="C1459">
        <v>33622185</v>
      </c>
      <c r="D1459">
        <v>18410542</v>
      </c>
      <c r="E1459">
        <v>1</v>
      </c>
      <c r="F1459">
        <v>1</v>
      </c>
      <c r="G1459">
        <v>1</v>
      </c>
      <c r="H1459">
        <v>1</v>
      </c>
      <c r="I1459" t="s">
        <v>801</v>
      </c>
      <c r="J1459" t="s">
        <v>3</v>
      </c>
      <c r="K1459" t="s">
        <v>802</v>
      </c>
      <c r="L1459">
        <v>1369</v>
      </c>
      <c r="N1459">
        <v>1013</v>
      </c>
      <c r="O1459" t="s">
        <v>579</v>
      </c>
      <c r="P1459" t="s">
        <v>579</v>
      </c>
      <c r="Q1459">
        <v>1</v>
      </c>
      <c r="X1459">
        <v>42.4</v>
      </c>
      <c r="Y1459">
        <v>0</v>
      </c>
      <c r="Z1459">
        <v>0</v>
      </c>
      <c r="AA1459">
        <v>0</v>
      </c>
      <c r="AB1459">
        <v>236.26</v>
      </c>
      <c r="AC1459">
        <v>0</v>
      </c>
      <c r="AD1459">
        <v>1</v>
      </c>
      <c r="AE1459">
        <v>1</v>
      </c>
      <c r="AF1459" t="s">
        <v>3</v>
      </c>
      <c r="AG1459">
        <v>42.4</v>
      </c>
      <c r="AH1459">
        <v>2</v>
      </c>
      <c r="AI1459">
        <v>33622186</v>
      </c>
      <c r="AJ1459">
        <v>1473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>
      <c r="A1460">
        <f>ROW(Source!A1622)</f>
        <v>1622</v>
      </c>
      <c r="B1460">
        <v>33622194</v>
      </c>
      <c r="C1460">
        <v>33622185</v>
      </c>
      <c r="D1460">
        <v>121548</v>
      </c>
      <c r="E1460">
        <v>1</v>
      </c>
      <c r="F1460">
        <v>1</v>
      </c>
      <c r="G1460">
        <v>1</v>
      </c>
      <c r="H1460">
        <v>1</v>
      </c>
      <c r="I1460" t="s">
        <v>30</v>
      </c>
      <c r="J1460" t="s">
        <v>3</v>
      </c>
      <c r="K1460" t="s">
        <v>580</v>
      </c>
      <c r="L1460">
        <v>608254</v>
      </c>
      <c r="N1460">
        <v>1013</v>
      </c>
      <c r="O1460" t="s">
        <v>581</v>
      </c>
      <c r="P1460" t="s">
        <v>581</v>
      </c>
      <c r="Q1460">
        <v>1</v>
      </c>
      <c r="X1460">
        <v>0.35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1</v>
      </c>
      <c r="AE1460">
        <v>2</v>
      </c>
      <c r="AF1460" t="s">
        <v>3</v>
      </c>
      <c r="AG1460">
        <v>0.35</v>
      </c>
      <c r="AH1460">
        <v>2</v>
      </c>
      <c r="AI1460">
        <v>33622187</v>
      </c>
      <c r="AJ1460">
        <v>1474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>
      <c r="A1461">
        <f>ROW(Source!A1622)</f>
        <v>1622</v>
      </c>
      <c r="B1461">
        <v>33622195</v>
      </c>
      <c r="C1461">
        <v>33622185</v>
      </c>
      <c r="D1461">
        <v>29172556</v>
      </c>
      <c r="E1461">
        <v>1</v>
      </c>
      <c r="F1461">
        <v>1</v>
      </c>
      <c r="G1461">
        <v>1</v>
      </c>
      <c r="H1461">
        <v>2</v>
      </c>
      <c r="I1461" t="s">
        <v>582</v>
      </c>
      <c r="J1461" t="s">
        <v>583</v>
      </c>
      <c r="K1461" t="s">
        <v>584</v>
      </c>
      <c r="L1461">
        <v>1368</v>
      </c>
      <c r="N1461">
        <v>1011</v>
      </c>
      <c r="O1461" t="s">
        <v>585</v>
      </c>
      <c r="P1461" t="s">
        <v>585</v>
      </c>
      <c r="Q1461">
        <v>1</v>
      </c>
      <c r="X1461">
        <v>0.35</v>
      </c>
      <c r="Y1461">
        <v>0</v>
      </c>
      <c r="Z1461">
        <v>31.26</v>
      </c>
      <c r="AA1461">
        <v>13.5</v>
      </c>
      <c r="AB1461">
        <v>0</v>
      </c>
      <c r="AC1461">
        <v>0</v>
      </c>
      <c r="AD1461">
        <v>1</v>
      </c>
      <c r="AE1461">
        <v>0</v>
      </c>
      <c r="AF1461" t="s">
        <v>3</v>
      </c>
      <c r="AG1461">
        <v>0.35</v>
      </c>
      <c r="AH1461">
        <v>2</v>
      </c>
      <c r="AI1461">
        <v>33622188</v>
      </c>
      <c r="AJ1461">
        <v>1475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>
      <c r="A1462">
        <f>ROW(Source!A1622)</f>
        <v>1622</v>
      </c>
      <c r="B1462">
        <v>33622196</v>
      </c>
      <c r="C1462">
        <v>33622185</v>
      </c>
      <c r="D1462">
        <v>29174913</v>
      </c>
      <c r="E1462">
        <v>1</v>
      </c>
      <c r="F1462">
        <v>1</v>
      </c>
      <c r="G1462">
        <v>1</v>
      </c>
      <c r="H1462">
        <v>2</v>
      </c>
      <c r="I1462" t="s">
        <v>606</v>
      </c>
      <c r="J1462" t="s">
        <v>607</v>
      </c>
      <c r="K1462" t="s">
        <v>608</v>
      </c>
      <c r="L1462">
        <v>1368</v>
      </c>
      <c r="N1462">
        <v>1011</v>
      </c>
      <c r="O1462" t="s">
        <v>585</v>
      </c>
      <c r="P1462" t="s">
        <v>585</v>
      </c>
      <c r="Q1462">
        <v>1</v>
      </c>
      <c r="X1462">
        <v>0.5</v>
      </c>
      <c r="Y1462">
        <v>0</v>
      </c>
      <c r="Z1462">
        <v>87.17</v>
      </c>
      <c r="AA1462">
        <v>11.6</v>
      </c>
      <c r="AB1462">
        <v>0</v>
      </c>
      <c r="AC1462">
        <v>0</v>
      </c>
      <c r="AD1462">
        <v>1</v>
      </c>
      <c r="AE1462">
        <v>0</v>
      </c>
      <c r="AF1462" t="s">
        <v>3</v>
      </c>
      <c r="AG1462">
        <v>0.5</v>
      </c>
      <c r="AH1462">
        <v>2</v>
      </c>
      <c r="AI1462">
        <v>33622189</v>
      </c>
      <c r="AJ1462">
        <v>1476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>
      <c r="A1463">
        <f>ROW(Source!A1622)</f>
        <v>1622</v>
      </c>
      <c r="B1463">
        <v>33622197</v>
      </c>
      <c r="C1463">
        <v>33622185</v>
      </c>
      <c r="D1463">
        <v>29110859</v>
      </c>
      <c r="E1463">
        <v>1</v>
      </c>
      <c r="F1463">
        <v>1</v>
      </c>
      <c r="G1463">
        <v>1</v>
      </c>
      <c r="H1463">
        <v>3</v>
      </c>
      <c r="I1463" t="s">
        <v>803</v>
      </c>
      <c r="J1463" t="s">
        <v>804</v>
      </c>
      <c r="K1463" t="s">
        <v>805</v>
      </c>
      <c r="L1463">
        <v>1327</v>
      </c>
      <c r="N1463">
        <v>1005</v>
      </c>
      <c r="O1463" t="s">
        <v>184</v>
      </c>
      <c r="P1463" t="s">
        <v>184</v>
      </c>
      <c r="Q1463">
        <v>1</v>
      </c>
      <c r="X1463">
        <v>102</v>
      </c>
      <c r="Y1463">
        <v>59.97</v>
      </c>
      <c r="Z1463">
        <v>0</v>
      </c>
      <c r="AA1463">
        <v>0</v>
      </c>
      <c r="AB1463">
        <v>0</v>
      </c>
      <c r="AC1463">
        <v>0</v>
      </c>
      <c r="AD1463">
        <v>1</v>
      </c>
      <c r="AE1463">
        <v>0</v>
      </c>
      <c r="AF1463" t="s">
        <v>3</v>
      </c>
      <c r="AG1463">
        <v>102</v>
      </c>
      <c r="AH1463">
        <v>2</v>
      </c>
      <c r="AI1463">
        <v>33622190</v>
      </c>
      <c r="AJ1463">
        <v>1477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>
      <c r="A1464">
        <f>ROW(Source!A1622)</f>
        <v>1622</v>
      </c>
      <c r="B1464">
        <v>33622198</v>
      </c>
      <c r="C1464">
        <v>33622185</v>
      </c>
      <c r="D1464">
        <v>29111241</v>
      </c>
      <c r="E1464">
        <v>1</v>
      </c>
      <c r="F1464">
        <v>1</v>
      </c>
      <c r="G1464">
        <v>1</v>
      </c>
      <c r="H1464">
        <v>3</v>
      </c>
      <c r="I1464" t="s">
        <v>667</v>
      </c>
      <c r="J1464" t="s">
        <v>668</v>
      </c>
      <c r="K1464" t="s">
        <v>669</v>
      </c>
      <c r="L1464">
        <v>1346</v>
      </c>
      <c r="N1464">
        <v>1009</v>
      </c>
      <c r="O1464" t="s">
        <v>191</v>
      </c>
      <c r="P1464" t="s">
        <v>191</v>
      </c>
      <c r="Q1464">
        <v>1</v>
      </c>
      <c r="X1464">
        <v>50</v>
      </c>
      <c r="Y1464">
        <v>8.35</v>
      </c>
      <c r="Z1464">
        <v>0</v>
      </c>
      <c r="AA1464">
        <v>0</v>
      </c>
      <c r="AB1464">
        <v>0</v>
      </c>
      <c r="AC1464">
        <v>0</v>
      </c>
      <c r="AD1464">
        <v>1</v>
      </c>
      <c r="AE1464">
        <v>0</v>
      </c>
      <c r="AF1464" t="s">
        <v>3</v>
      </c>
      <c r="AG1464">
        <v>50</v>
      </c>
      <c r="AH1464">
        <v>2</v>
      </c>
      <c r="AI1464">
        <v>33622191</v>
      </c>
      <c r="AJ1464">
        <v>1478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>
      <c r="A1465">
        <f>ROW(Source!A1622)</f>
        <v>1622</v>
      </c>
      <c r="B1465">
        <v>33622199</v>
      </c>
      <c r="C1465">
        <v>33622185</v>
      </c>
      <c r="D1465">
        <v>29107800</v>
      </c>
      <c r="E1465">
        <v>1</v>
      </c>
      <c r="F1465">
        <v>1</v>
      </c>
      <c r="G1465">
        <v>1</v>
      </c>
      <c r="H1465">
        <v>3</v>
      </c>
      <c r="I1465" t="s">
        <v>620</v>
      </c>
      <c r="J1465" t="s">
        <v>621</v>
      </c>
      <c r="K1465" t="s">
        <v>622</v>
      </c>
      <c r="L1465">
        <v>1346</v>
      </c>
      <c r="N1465">
        <v>1009</v>
      </c>
      <c r="O1465" t="s">
        <v>191</v>
      </c>
      <c r="P1465" t="s">
        <v>191</v>
      </c>
      <c r="Q1465">
        <v>1</v>
      </c>
      <c r="X1465">
        <v>0.5</v>
      </c>
      <c r="Y1465">
        <v>1.81</v>
      </c>
      <c r="Z1465">
        <v>0</v>
      </c>
      <c r="AA1465">
        <v>0</v>
      </c>
      <c r="AB1465">
        <v>0</v>
      </c>
      <c r="AC1465">
        <v>0</v>
      </c>
      <c r="AD1465">
        <v>1</v>
      </c>
      <c r="AE1465">
        <v>0</v>
      </c>
      <c r="AF1465" t="s">
        <v>3</v>
      </c>
      <c r="AG1465">
        <v>0.5</v>
      </c>
      <c r="AH1465">
        <v>2</v>
      </c>
      <c r="AI1465">
        <v>33622192</v>
      </c>
      <c r="AJ1465">
        <v>1479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>
      <c r="A1466">
        <f>ROW(Source!A1623)</f>
        <v>1623</v>
      </c>
      <c r="B1466">
        <v>33622181</v>
      </c>
      <c r="C1466">
        <v>33622176</v>
      </c>
      <c r="D1466">
        <v>18416200</v>
      </c>
      <c r="E1466">
        <v>1</v>
      </c>
      <c r="F1466">
        <v>1</v>
      </c>
      <c r="G1466">
        <v>1</v>
      </c>
      <c r="H1466">
        <v>1</v>
      </c>
      <c r="I1466" t="s">
        <v>665</v>
      </c>
      <c r="J1466" t="s">
        <v>3</v>
      </c>
      <c r="K1466" t="s">
        <v>666</v>
      </c>
      <c r="L1466">
        <v>1369</v>
      </c>
      <c r="N1466">
        <v>1013</v>
      </c>
      <c r="O1466" t="s">
        <v>579</v>
      </c>
      <c r="P1466" t="s">
        <v>579</v>
      </c>
      <c r="Q1466">
        <v>1</v>
      </c>
      <c r="X1466">
        <v>8.99</v>
      </c>
      <c r="Y1466">
        <v>0</v>
      </c>
      <c r="Z1466">
        <v>0</v>
      </c>
      <c r="AA1466">
        <v>0</v>
      </c>
      <c r="AB1466">
        <v>277.48</v>
      </c>
      <c r="AC1466">
        <v>0</v>
      </c>
      <c r="AD1466">
        <v>1</v>
      </c>
      <c r="AE1466">
        <v>1</v>
      </c>
      <c r="AF1466" t="s">
        <v>3</v>
      </c>
      <c r="AG1466">
        <v>8.99</v>
      </c>
      <c r="AH1466">
        <v>2</v>
      </c>
      <c r="AI1466">
        <v>33622177</v>
      </c>
      <c r="AJ1466">
        <v>1480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>
      <c r="A1467">
        <f>ROW(Source!A1623)</f>
        <v>1623</v>
      </c>
      <c r="B1467">
        <v>33622182</v>
      </c>
      <c r="C1467">
        <v>33622176</v>
      </c>
      <c r="D1467">
        <v>29174913</v>
      </c>
      <c r="E1467">
        <v>1</v>
      </c>
      <c r="F1467">
        <v>1</v>
      </c>
      <c r="G1467">
        <v>1</v>
      </c>
      <c r="H1467">
        <v>2</v>
      </c>
      <c r="I1467" t="s">
        <v>606</v>
      </c>
      <c r="J1467" t="s">
        <v>607</v>
      </c>
      <c r="K1467" t="s">
        <v>608</v>
      </c>
      <c r="L1467">
        <v>1368</v>
      </c>
      <c r="N1467">
        <v>1011</v>
      </c>
      <c r="O1467" t="s">
        <v>585</v>
      </c>
      <c r="P1467" t="s">
        <v>585</v>
      </c>
      <c r="Q1467">
        <v>1</v>
      </c>
      <c r="X1467">
        <v>0.03</v>
      </c>
      <c r="Y1467">
        <v>0</v>
      </c>
      <c r="Z1467">
        <v>87.17</v>
      </c>
      <c r="AA1467">
        <v>11.6</v>
      </c>
      <c r="AB1467">
        <v>0</v>
      </c>
      <c r="AC1467">
        <v>0</v>
      </c>
      <c r="AD1467">
        <v>1</v>
      </c>
      <c r="AE1467">
        <v>0</v>
      </c>
      <c r="AF1467" t="s">
        <v>3</v>
      </c>
      <c r="AG1467">
        <v>0.03</v>
      </c>
      <c r="AH1467">
        <v>2</v>
      </c>
      <c r="AI1467">
        <v>33622178</v>
      </c>
      <c r="AJ1467">
        <v>1481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>
      <c r="A1468">
        <f>ROW(Source!A1623)</f>
        <v>1623</v>
      </c>
      <c r="B1468">
        <v>33622183</v>
      </c>
      <c r="C1468">
        <v>33622176</v>
      </c>
      <c r="D1468">
        <v>29111241</v>
      </c>
      <c r="E1468">
        <v>1</v>
      </c>
      <c r="F1468">
        <v>1</v>
      </c>
      <c r="G1468">
        <v>1</v>
      </c>
      <c r="H1468">
        <v>3</v>
      </c>
      <c r="I1468" t="s">
        <v>667</v>
      </c>
      <c r="J1468" t="s">
        <v>668</v>
      </c>
      <c r="K1468" t="s">
        <v>669</v>
      </c>
      <c r="L1468">
        <v>1346</v>
      </c>
      <c r="N1468">
        <v>1009</v>
      </c>
      <c r="O1468" t="s">
        <v>191</v>
      </c>
      <c r="P1468" t="s">
        <v>191</v>
      </c>
      <c r="Q1468">
        <v>1</v>
      </c>
      <c r="X1468">
        <v>5.15</v>
      </c>
      <c r="Y1468">
        <v>8.35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0</v>
      </c>
      <c r="AF1468" t="s">
        <v>3</v>
      </c>
      <c r="AG1468">
        <v>5.15</v>
      </c>
      <c r="AH1468">
        <v>2</v>
      </c>
      <c r="AI1468">
        <v>33622179</v>
      </c>
      <c r="AJ1468">
        <v>1482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>
      <c r="A1469">
        <f>ROW(Source!A1623)</f>
        <v>1623</v>
      </c>
      <c r="B1469">
        <v>33622184</v>
      </c>
      <c r="C1469">
        <v>33622176</v>
      </c>
      <c r="D1469">
        <v>29110997</v>
      </c>
      <c r="E1469">
        <v>1</v>
      </c>
      <c r="F1469">
        <v>1</v>
      </c>
      <c r="G1469">
        <v>1</v>
      </c>
      <c r="H1469">
        <v>3</v>
      </c>
      <c r="I1469" t="s">
        <v>670</v>
      </c>
      <c r="J1469" t="s">
        <v>671</v>
      </c>
      <c r="K1469" t="s">
        <v>672</v>
      </c>
      <c r="L1469">
        <v>1301</v>
      </c>
      <c r="N1469">
        <v>1003</v>
      </c>
      <c r="O1469" t="s">
        <v>174</v>
      </c>
      <c r="P1469" t="s">
        <v>174</v>
      </c>
      <c r="Q1469">
        <v>1</v>
      </c>
      <c r="X1469">
        <v>101</v>
      </c>
      <c r="Y1469">
        <v>12.3</v>
      </c>
      <c r="Z1469">
        <v>0</v>
      </c>
      <c r="AA1469">
        <v>0</v>
      </c>
      <c r="AB1469">
        <v>0</v>
      </c>
      <c r="AC1469">
        <v>0</v>
      </c>
      <c r="AD1469">
        <v>1</v>
      </c>
      <c r="AE1469">
        <v>0</v>
      </c>
      <c r="AF1469" t="s">
        <v>3</v>
      </c>
      <c r="AG1469">
        <v>101</v>
      </c>
      <c r="AH1469">
        <v>2</v>
      </c>
      <c r="AI1469">
        <v>33622180</v>
      </c>
      <c r="AJ1469">
        <v>1483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>
      <c r="A1470">
        <f>ROW(Source!A1624)</f>
        <v>1624</v>
      </c>
      <c r="B1470">
        <v>33622169</v>
      </c>
      <c r="C1470">
        <v>33622162</v>
      </c>
      <c r="D1470">
        <v>18411117</v>
      </c>
      <c r="E1470">
        <v>1</v>
      </c>
      <c r="F1470">
        <v>1</v>
      </c>
      <c r="G1470">
        <v>1</v>
      </c>
      <c r="H1470">
        <v>1</v>
      </c>
      <c r="I1470" t="s">
        <v>806</v>
      </c>
      <c r="J1470" t="s">
        <v>3</v>
      </c>
      <c r="K1470" t="s">
        <v>807</v>
      </c>
      <c r="L1470">
        <v>1369</v>
      </c>
      <c r="N1470">
        <v>1013</v>
      </c>
      <c r="O1470" t="s">
        <v>579</v>
      </c>
      <c r="P1470" t="s">
        <v>579</v>
      </c>
      <c r="Q1470">
        <v>1</v>
      </c>
      <c r="X1470">
        <v>16.32</v>
      </c>
      <c r="Y1470">
        <v>0</v>
      </c>
      <c r="Z1470">
        <v>0</v>
      </c>
      <c r="AA1470">
        <v>0</v>
      </c>
      <c r="AB1470">
        <v>273.5</v>
      </c>
      <c r="AC1470">
        <v>0</v>
      </c>
      <c r="AD1470">
        <v>1</v>
      </c>
      <c r="AE1470">
        <v>1</v>
      </c>
      <c r="AF1470" t="s">
        <v>3</v>
      </c>
      <c r="AG1470">
        <v>16.32</v>
      </c>
      <c r="AH1470">
        <v>2</v>
      </c>
      <c r="AI1470">
        <v>33622163</v>
      </c>
      <c r="AJ1470">
        <v>1484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>
      <c r="A1471">
        <f>ROW(Source!A1624)</f>
        <v>1624</v>
      </c>
      <c r="B1471">
        <v>33622170</v>
      </c>
      <c r="C1471">
        <v>33622162</v>
      </c>
      <c r="D1471">
        <v>121548</v>
      </c>
      <c r="E1471">
        <v>1</v>
      </c>
      <c r="F1471">
        <v>1</v>
      </c>
      <c r="G1471">
        <v>1</v>
      </c>
      <c r="H1471">
        <v>1</v>
      </c>
      <c r="I1471" t="s">
        <v>30</v>
      </c>
      <c r="J1471" t="s">
        <v>3</v>
      </c>
      <c r="K1471" t="s">
        <v>580</v>
      </c>
      <c r="L1471">
        <v>608254</v>
      </c>
      <c r="N1471">
        <v>1013</v>
      </c>
      <c r="O1471" t="s">
        <v>581</v>
      </c>
      <c r="P1471" t="s">
        <v>581</v>
      </c>
      <c r="Q1471">
        <v>1</v>
      </c>
      <c r="X1471">
        <v>0.01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1</v>
      </c>
      <c r="AE1471">
        <v>2</v>
      </c>
      <c r="AF1471" t="s">
        <v>3</v>
      </c>
      <c r="AG1471">
        <v>0.01</v>
      </c>
      <c r="AH1471">
        <v>2</v>
      </c>
      <c r="AI1471">
        <v>33622164</v>
      </c>
      <c r="AJ1471">
        <v>1485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>
      <c r="A1472">
        <f>ROW(Source!A1624)</f>
        <v>1624</v>
      </c>
      <c r="B1472">
        <v>33622171</v>
      </c>
      <c r="C1472">
        <v>33622162</v>
      </c>
      <c r="D1472">
        <v>29172556</v>
      </c>
      <c r="E1472">
        <v>1</v>
      </c>
      <c r="F1472">
        <v>1</v>
      </c>
      <c r="G1472">
        <v>1</v>
      </c>
      <c r="H1472">
        <v>2</v>
      </c>
      <c r="I1472" t="s">
        <v>582</v>
      </c>
      <c r="J1472" t="s">
        <v>583</v>
      </c>
      <c r="K1472" t="s">
        <v>584</v>
      </c>
      <c r="L1472">
        <v>1368</v>
      </c>
      <c r="N1472">
        <v>1011</v>
      </c>
      <c r="O1472" t="s">
        <v>585</v>
      </c>
      <c r="P1472" t="s">
        <v>585</v>
      </c>
      <c r="Q1472">
        <v>1</v>
      </c>
      <c r="X1472">
        <v>0.01</v>
      </c>
      <c r="Y1472">
        <v>0</v>
      </c>
      <c r="Z1472">
        <v>31.26</v>
      </c>
      <c r="AA1472">
        <v>13.5</v>
      </c>
      <c r="AB1472">
        <v>0</v>
      </c>
      <c r="AC1472">
        <v>0</v>
      </c>
      <c r="AD1472">
        <v>1</v>
      </c>
      <c r="AE1472">
        <v>0</v>
      </c>
      <c r="AF1472" t="s">
        <v>3</v>
      </c>
      <c r="AG1472">
        <v>0.01</v>
      </c>
      <c r="AH1472">
        <v>2</v>
      </c>
      <c r="AI1472">
        <v>33622165</v>
      </c>
      <c r="AJ1472">
        <v>1486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>
      <c r="A1473">
        <f>ROW(Source!A1624)</f>
        <v>1624</v>
      </c>
      <c r="B1473">
        <v>33622172</v>
      </c>
      <c r="C1473">
        <v>33622162</v>
      </c>
      <c r="D1473">
        <v>29174913</v>
      </c>
      <c r="E1473">
        <v>1</v>
      </c>
      <c r="F1473">
        <v>1</v>
      </c>
      <c r="G1473">
        <v>1</v>
      </c>
      <c r="H1473">
        <v>2</v>
      </c>
      <c r="I1473" t="s">
        <v>606</v>
      </c>
      <c r="J1473" t="s">
        <v>607</v>
      </c>
      <c r="K1473" t="s">
        <v>608</v>
      </c>
      <c r="L1473">
        <v>1368</v>
      </c>
      <c r="N1473">
        <v>1011</v>
      </c>
      <c r="O1473" t="s">
        <v>585</v>
      </c>
      <c r="P1473" t="s">
        <v>585</v>
      </c>
      <c r="Q1473">
        <v>1</v>
      </c>
      <c r="X1473">
        <v>0.02</v>
      </c>
      <c r="Y1473">
        <v>0</v>
      </c>
      <c r="Z1473">
        <v>87.17</v>
      </c>
      <c r="AA1473">
        <v>11.6</v>
      </c>
      <c r="AB1473">
        <v>0</v>
      </c>
      <c r="AC1473">
        <v>0</v>
      </c>
      <c r="AD1473">
        <v>1</v>
      </c>
      <c r="AE1473">
        <v>0</v>
      </c>
      <c r="AF1473" t="s">
        <v>3</v>
      </c>
      <c r="AG1473">
        <v>0.02</v>
      </c>
      <c r="AH1473">
        <v>2</v>
      </c>
      <c r="AI1473">
        <v>33622166</v>
      </c>
      <c r="AJ1473">
        <v>1487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>
      <c r="A1474">
        <f>ROW(Source!A1624)</f>
        <v>1624</v>
      </c>
      <c r="B1474">
        <v>33622173</v>
      </c>
      <c r="C1474">
        <v>33622162</v>
      </c>
      <c r="D1474">
        <v>29107800</v>
      </c>
      <c r="E1474">
        <v>1</v>
      </c>
      <c r="F1474">
        <v>1</v>
      </c>
      <c r="G1474">
        <v>1</v>
      </c>
      <c r="H1474">
        <v>3</v>
      </c>
      <c r="I1474" t="s">
        <v>620</v>
      </c>
      <c r="J1474" t="s">
        <v>621</v>
      </c>
      <c r="K1474" t="s">
        <v>622</v>
      </c>
      <c r="L1474">
        <v>1346</v>
      </c>
      <c r="N1474">
        <v>1009</v>
      </c>
      <c r="O1474" t="s">
        <v>191</v>
      </c>
      <c r="P1474" t="s">
        <v>191</v>
      </c>
      <c r="Q1474">
        <v>1</v>
      </c>
      <c r="X1474">
        <v>0.2</v>
      </c>
      <c r="Y1474">
        <v>1.81</v>
      </c>
      <c r="Z1474">
        <v>0</v>
      </c>
      <c r="AA1474">
        <v>0</v>
      </c>
      <c r="AB1474">
        <v>0</v>
      </c>
      <c r="AC1474">
        <v>0</v>
      </c>
      <c r="AD1474">
        <v>1</v>
      </c>
      <c r="AE1474">
        <v>0</v>
      </c>
      <c r="AF1474" t="s">
        <v>3</v>
      </c>
      <c r="AG1474">
        <v>0.2</v>
      </c>
      <c r="AH1474">
        <v>2</v>
      </c>
      <c r="AI1474">
        <v>33622167</v>
      </c>
      <c r="AJ1474">
        <v>1488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>
      <c r="A1475">
        <f>ROW(Source!A1624)</f>
        <v>1624</v>
      </c>
      <c r="B1475">
        <v>33622174</v>
      </c>
      <c r="C1475">
        <v>33622162</v>
      </c>
      <c r="D1475">
        <v>29109265</v>
      </c>
      <c r="E1475">
        <v>1</v>
      </c>
      <c r="F1475">
        <v>1</v>
      </c>
      <c r="G1475">
        <v>1</v>
      </c>
      <c r="H1475">
        <v>3</v>
      </c>
      <c r="I1475" t="s">
        <v>369</v>
      </c>
      <c r="J1475" t="s">
        <v>371</v>
      </c>
      <c r="K1475" t="s">
        <v>370</v>
      </c>
      <c r="L1475">
        <v>1348</v>
      </c>
      <c r="N1475">
        <v>1009</v>
      </c>
      <c r="O1475" t="s">
        <v>28</v>
      </c>
      <c r="P1475" t="s">
        <v>28</v>
      </c>
      <c r="Q1475">
        <v>1000</v>
      </c>
      <c r="X1475">
        <v>0.02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 t="s">
        <v>3</v>
      </c>
      <c r="AG1475">
        <v>0.02</v>
      </c>
      <c r="AH1475">
        <v>2</v>
      </c>
      <c r="AI1475">
        <v>33622168</v>
      </c>
      <c r="AJ1475">
        <v>1489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>
      <c r="A1476">
        <f>ROW(Source!A1626)</f>
        <v>1626</v>
      </c>
      <c r="B1476">
        <v>33622152</v>
      </c>
      <c r="C1476">
        <v>33622141</v>
      </c>
      <c r="D1476">
        <v>18409850</v>
      </c>
      <c r="E1476">
        <v>1</v>
      </c>
      <c r="F1476">
        <v>1</v>
      </c>
      <c r="G1476">
        <v>1</v>
      </c>
      <c r="H1476">
        <v>1</v>
      </c>
      <c r="I1476" t="s">
        <v>673</v>
      </c>
      <c r="J1476" t="s">
        <v>3</v>
      </c>
      <c r="K1476" t="s">
        <v>674</v>
      </c>
      <c r="L1476">
        <v>1369</v>
      </c>
      <c r="N1476">
        <v>1013</v>
      </c>
      <c r="O1476" t="s">
        <v>579</v>
      </c>
      <c r="P1476" t="s">
        <v>579</v>
      </c>
      <c r="Q1476">
        <v>1</v>
      </c>
      <c r="X1476">
        <v>49.36</v>
      </c>
      <c r="Y1476">
        <v>0</v>
      </c>
      <c r="Z1476">
        <v>0</v>
      </c>
      <c r="AA1476">
        <v>0</v>
      </c>
      <c r="AB1476">
        <v>257.86</v>
      </c>
      <c r="AC1476">
        <v>0</v>
      </c>
      <c r="AD1476">
        <v>1</v>
      </c>
      <c r="AE1476">
        <v>1</v>
      </c>
      <c r="AF1476" t="s">
        <v>3</v>
      </c>
      <c r="AG1476">
        <v>49.36</v>
      </c>
      <c r="AH1476">
        <v>2</v>
      </c>
      <c r="AI1476">
        <v>33622142</v>
      </c>
      <c r="AJ1476">
        <v>1490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>
      <c r="A1477">
        <f>ROW(Source!A1626)</f>
        <v>1626</v>
      </c>
      <c r="B1477">
        <v>33622153</v>
      </c>
      <c r="C1477">
        <v>33622141</v>
      </c>
      <c r="D1477">
        <v>121548</v>
      </c>
      <c r="E1477">
        <v>1</v>
      </c>
      <c r="F1477">
        <v>1</v>
      </c>
      <c r="G1477">
        <v>1</v>
      </c>
      <c r="H1477">
        <v>1</v>
      </c>
      <c r="I1477" t="s">
        <v>30</v>
      </c>
      <c r="J1477" t="s">
        <v>3</v>
      </c>
      <c r="K1477" t="s">
        <v>580</v>
      </c>
      <c r="L1477">
        <v>608254</v>
      </c>
      <c r="N1477">
        <v>1013</v>
      </c>
      <c r="O1477" t="s">
        <v>581</v>
      </c>
      <c r="P1477" t="s">
        <v>581</v>
      </c>
      <c r="Q1477">
        <v>1</v>
      </c>
      <c r="X1477">
        <v>0.14000000000000001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1</v>
      </c>
      <c r="AE1477">
        <v>2</v>
      </c>
      <c r="AF1477" t="s">
        <v>3</v>
      </c>
      <c r="AG1477">
        <v>0.14000000000000001</v>
      </c>
      <c r="AH1477">
        <v>2</v>
      </c>
      <c r="AI1477">
        <v>33622143</v>
      </c>
      <c r="AJ1477">
        <v>1491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>
      <c r="A1478">
        <f>ROW(Source!A1626)</f>
        <v>1626</v>
      </c>
      <c r="B1478">
        <v>33622154</v>
      </c>
      <c r="C1478">
        <v>33622141</v>
      </c>
      <c r="D1478">
        <v>29172556</v>
      </c>
      <c r="E1478">
        <v>1</v>
      </c>
      <c r="F1478">
        <v>1</v>
      </c>
      <c r="G1478">
        <v>1</v>
      </c>
      <c r="H1478">
        <v>2</v>
      </c>
      <c r="I1478" t="s">
        <v>582</v>
      </c>
      <c r="J1478" t="s">
        <v>583</v>
      </c>
      <c r="K1478" t="s">
        <v>584</v>
      </c>
      <c r="L1478">
        <v>1368</v>
      </c>
      <c r="N1478">
        <v>1011</v>
      </c>
      <c r="O1478" t="s">
        <v>585</v>
      </c>
      <c r="P1478" t="s">
        <v>585</v>
      </c>
      <c r="Q1478">
        <v>1</v>
      </c>
      <c r="X1478">
        <v>0.14000000000000001</v>
      </c>
      <c r="Y1478">
        <v>0</v>
      </c>
      <c r="Z1478">
        <v>31.26</v>
      </c>
      <c r="AA1478">
        <v>13.5</v>
      </c>
      <c r="AB1478">
        <v>0</v>
      </c>
      <c r="AC1478">
        <v>0</v>
      </c>
      <c r="AD1478">
        <v>1</v>
      </c>
      <c r="AE1478">
        <v>0</v>
      </c>
      <c r="AF1478" t="s">
        <v>3</v>
      </c>
      <c r="AG1478">
        <v>0.14000000000000001</v>
      </c>
      <c r="AH1478">
        <v>2</v>
      </c>
      <c r="AI1478">
        <v>33622144</v>
      </c>
      <c r="AJ1478">
        <v>1492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>
      <c r="A1479">
        <f>ROW(Source!A1626)</f>
        <v>1626</v>
      </c>
      <c r="B1479">
        <v>33622155</v>
      </c>
      <c r="C1479">
        <v>33622141</v>
      </c>
      <c r="D1479">
        <v>29107800</v>
      </c>
      <c r="E1479">
        <v>1</v>
      </c>
      <c r="F1479">
        <v>1</v>
      </c>
      <c r="G1479">
        <v>1</v>
      </c>
      <c r="H1479">
        <v>3</v>
      </c>
      <c r="I1479" t="s">
        <v>620</v>
      </c>
      <c r="J1479" t="s">
        <v>621</v>
      </c>
      <c r="K1479" t="s">
        <v>622</v>
      </c>
      <c r="L1479">
        <v>1346</v>
      </c>
      <c r="N1479">
        <v>1009</v>
      </c>
      <c r="O1479" t="s">
        <v>191</v>
      </c>
      <c r="P1479" t="s">
        <v>191</v>
      </c>
      <c r="Q1479">
        <v>1</v>
      </c>
      <c r="X1479">
        <v>0.1</v>
      </c>
      <c r="Y1479">
        <v>1.81</v>
      </c>
      <c r="Z1479">
        <v>0</v>
      </c>
      <c r="AA1479">
        <v>0</v>
      </c>
      <c r="AB1479">
        <v>0</v>
      </c>
      <c r="AC1479">
        <v>0</v>
      </c>
      <c r="AD1479">
        <v>1</v>
      </c>
      <c r="AE1479">
        <v>0</v>
      </c>
      <c r="AF1479" t="s">
        <v>3</v>
      </c>
      <c r="AG1479">
        <v>0.1</v>
      </c>
      <c r="AH1479">
        <v>2</v>
      </c>
      <c r="AI1479">
        <v>33622145</v>
      </c>
      <c r="AJ1479">
        <v>1493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>
      <c r="A1480">
        <f>ROW(Source!A1626)</f>
        <v>1626</v>
      </c>
      <c r="B1480">
        <v>33622156</v>
      </c>
      <c r="C1480">
        <v>33622141</v>
      </c>
      <c r="D1480">
        <v>29107777</v>
      </c>
      <c r="E1480">
        <v>1</v>
      </c>
      <c r="F1480">
        <v>1</v>
      </c>
      <c r="G1480">
        <v>1</v>
      </c>
      <c r="H1480">
        <v>3</v>
      </c>
      <c r="I1480" t="s">
        <v>808</v>
      </c>
      <c r="J1480" t="s">
        <v>809</v>
      </c>
      <c r="K1480" t="s">
        <v>810</v>
      </c>
      <c r="L1480">
        <v>1329</v>
      </c>
      <c r="N1480">
        <v>1005</v>
      </c>
      <c r="O1480" t="s">
        <v>811</v>
      </c>
      <c r="P1480" t="s">
        <v>811</v>
      </c>
      <c r="Q1480">
        <v>1000</v>
      </c>
      <c r="X1480">
        <v>1.5E-3</v>
      </c>
      <c r="Y1480">
        <v>32123.16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0</v>
      </c>
      <c r="AF1480" t="s">
        <v>3</v>
      </c>
      <c r="AG1480">
        <v>1.5E-3</v>
      </c>
      <c r="AH1480">
        <v>2</v>
      </c>
      <c r="AI1480">
        <v>33622146</v>
      </c>
      <c r="AJ1480">
        <v>1494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>
      <c r="A1481">
        <f>ROW(Source!A1626)</f>
        <v>1626</v>
      </c>
      <c r="B1481">
        <v>33622157</v>
      </c>
      <c r="C1481">
        <v>33622141</v>
      </c>
      <c r="D1481">
        <v>29109354</v>
      </c>
      <c r="E1481">
        <v>1</v>
      </c>
      <c r="F1481">
        <v>1</v>
      </c>
      <c r="G1481">
        <v>1</v>
      </c>
      <c r="H1481">
        <v>3</v>
      </c>
      <c r="I1481" t="s">
        <v>493</v>
      </c>
      <c r="J1481" t="s">
        <v>495</v>
      </c>
      <c r="K1481" t="s">
        <v>494</v>
      </c>
      <c r="L1481">
        <v>1346</v>
      </c>
      <c r="N1481">
        <v>1009</v>
      </c>
      <c r="O1481" t="s">
        <v>191</v>
      </c>
      <c r="P1481" t="s">
        <v>191</v>
      </c>
      <c r="Q1481">
        <v>1</v>
      </c>
      <c r="X1481">
        <v>10.3</v>
      </c>
      <c r="Y1481">
        <v>46.72</v>
      </c>
      <c r="Z1481">
        <v>0</v>
      </c>
      <c r="AA1481">
        <v>0</v>
      </c>
      <c r="AB1481">
        <v>0</v>
      </c>
      <c r="AC1481">
        <v>0</v>
      </c>
      <c r="AD1481">
        <v>1</v>
      </c>
      <c r="AE1481">
        <v>0</v>
      </c>
      <c r="AF1481" t="s">
        <v>3</v>
      </c>
      <c r="AG1481">
        <v>10.3</v>
      </c>
      <c r="AH1481">
        <v>2</v>
      </c>
      <c r="AI1481">
        <v>33622147</v>
      </c>
      <c r="AJ1481">
        <v>1495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>
      <c r="A1482">
        <f>ROW(Source!A1626)</f>
        <v>1626</v>
      </c>
      <c r="B1482">
        <v>33622158</v>
      </c>
      <c r="C1482">
        <v>33622141</v>
      </c>
      <c r="D1482">
        <v>29109414</v>
      </c>
      <c r="E1482">
        <v>1</v>
      </c>
      <c r="F1482">
        <v>1</v>
      </c>
      <c r="G1482">
        <v>1</v>
      </c>
      <c r="H1482">
        <v>3</v>
      </c>
      <c r="I1482" t="s">
        <v>489</v>
      </c>
      <c r="J1482" t="s">
        <v>491</v>
      </c>
      <c r="K1482" t="s">
        <v>490</v>
      </c>
      <c r="L1482">
        <v>1346</v>
      </c>
      <c r="N1482">
        <v>1009</v>
      </c>
      <c r="O1482" t="s">
        <v>191</v>
      </c>
      <c r="P1482" t="s">
        <v>191</v>
      </c>
      <c r="Q1482">
        <v>1</v>
      </c>
      <c r="X1482">
        <v>360.5</v>
      </c>
      <c r="Y1482">
        <v>1.58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0</v>
      </c>
      <c r="AF1482" t="s">
        <v>3</v>
      </c>
      <c r="AG1482">
        <v>360.5</v>
      </c>
      <c r="AH1482">
        <v>2</v>
      </c>
      <c r="AI1482">
        <v>33622148</v>
      </c>
      <c r="AJ1482">
        <v>1496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>
      <c r="A1483">
        <f>ROW(Source!A1626)</f>
        <v>1626</v>
      </c>
      <c r="B1483">
        <v>33622159</v>
      </c>
      <c r="C1483">
        <v>33622141</v>
      </c>
      <c r="D1483">
        <v>29109782</v>
      </c>
      <c r="E1483">
        <v>1</v>
      </c>
      <c r="F1483">
        <v>1</v>
      </c>
      <c r="G1483">
        <v>1</v>
      </c>
      <c r="H1483">
        <v>3</v>
      </c>
      <c r="I1483" t="s">
        <v>684</v>
      </c>
      <c r="J1483" t="s">
        <v>685</v>
      </c>
      <c r="K1483" t="s">
        <v>686</v>
      </c>
      <c r="L1483">
        <v>1346</v>
      </c>
      <c r="N1483">
        <v>1009</v>
      </c>
      <c r="O1483" t="s">
        <v>191</v>
      </c>
      <c r="P1483" t="s">
        <v>191</v>
      </c>
      <c r="Q1483">
        <v>1</v>
      </c>
      <c r="X1483">
        <v>31</v>
      </c>
      <c r="Y1483">
        <v>4.3600000000000003</v>
      </c>
      <c r="Z1483">
        <v>0</v>
      </c>
      <c r="AA1483">
        <v>0</v>
      </c>
      <c r="AB1483">
        <v>0</v>
      </c>
      <c r="AC1483">
        <v>0</v>
      </c>
      <c r="AD1483">
        <v>1</v>
      </c>
      <c r="AE1483">
        <v>0</v>
      </c>
      <c r="AF1483" t="s">
        <v>3</v>
      </c>
      <c r="AG1483">
        <v>31</v>
      </c>
      <c r="AH1483">
        <v>2</v>
      </c>
      <c r="AI1483">
        <v>33622149</v>
      </c>
      <c r="AJ1483">
        <v>1497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>
      <c r="A1484">
        <f>ROW(Source!A1626)</f>
        <v>1626</v>
      </c>
      <c r="B1484">
        <v>33622160</v>
      </c>
      <c r="C1484">
        <v>33622141</v>
      </c>
      <c r="D1484">
        <v>29111455</v>
      </c>
      <c r="E1484">
        <v>1</v>
      </c>
      <c r="F1484">
        <v>1</v>
      </c>
      <c r="G1484">
        <v>1</v>
      </c>
      <c r="H1484">
        <v>3</v>
      </c>
      <c r="I1484" t="s">
        <v>690</v>
      </c>
      <c r="J1484" t="s">
        <v>691</v>
      </c>
      <c r="K1484" t="s">
        <v>692</v>
      </c>
      <c r="L1484">
        <v>1327</v>
      </c>
      <c r="N1484">
        <v>1005</v>
      </c>
      <c r="O1484" t="s">
        <v>184</v>
      </c>
      <c r="P1484" t="s">
        <v>184</v>
      </c>
      <c r="Q1484">
        <v>1</v>
      </c>
      <c r="X1484">
        <v>103</v>
      </c>
      <c r="Y1484">
        <v>15.06</v>
      </c>
      <c r="Z1484">
        <v>0</v>
      </c>
      <c r="AA1484">
        <v>0</v>
      </c>
      <c r="AB1484">
        <v>0</v>
      </c>
      <c r="AC1484">
        <v>0</v>
      </c>
      <c r="AD1484">
        <v>1</v>
      </c>
      <c r="AE1484">
        <v>0</v>
      </c>
      <c r="AF1484" t="s">
        <v>3</v>
      </c>
      <c r="AG1484">
        <v>103</v>
      </c>
      <c r="AH1484">
        <v>2</v>
      </c>
      <c r="AI1484">
        <v>33622150</v>
      </c>
      <c r="AJ1484">
        <v>1498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>
      <c r="A1485">
        <f>ROW(Source!A1626)</f>
        <v>1626</v>
      </c>
      <c r="B1485">
        <v>33622161</v>
      </c>
      <c r="C1485">
        <v>33622141</v>
      </c>
      <c r="D1485">
        <v>29110744</v>
      </c>
      <c r="E1485">
        <v>1</v>
      </c>
      <c r="F1485">
        <v>1</v>
      </c>
      <c r="G1485">
        <v>1</v>
      </c>
      <c r="H1485">
        <v>3</v>
      </c>
      <c r="I1485" t="s">
        <v>812</v>
      </c>
      <c r="J1485" t="s">
        <v>813</v>
      </c>
      <c r="K1485" t="s">
        <v>814</v>
      </c>
      <c r="L1485">
        <v>1308</v>
      </c>
      <c r="N1485">
        <v>1003</v>
      </c>
      <c r="O1485" t="s">
        <v>155</v>
      </c>
      <c r="P1485" t="s">
        <v>155</v>
      </c>
      <c r="Q1485">
        <v>100</v>
      </c>
      <c r="X1485">
        <v>0.76</v>
      </c>
      <c r="Y1485">
        <v>36.299999999999997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0.76</v>
      </c>
      <c r="AH1485">
        <v>2</v>
      </c>
      <c r="AI1485">
        <v>33622151</v>
      </c>
      <c r="AJ1485">
        <v>1499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>
      <c r="A1486">
        <f>ROW(Source!A1627)</f>
        <v>1627</v>
      </c>
      <c r="B1486">
        <v>33622132</v>
      </c>
      <c r="C1486">
        <v>33622122</v>
      </c>
      <c r="D1486">
        <v>18410572</v>
      </c>
      <c r="E1486">
        <v>1</v>
      </c>
      <c r="F1486">
        <v>1</v>
      </c>
      <c r="G1486">
        <v>1</v>
      </c>
      <c r="H1486">
        <v>1</v>
      </c>
      <c r="I1486" t="s">
        <v>793</v>
      </c>
      <c r="J1486" t="s">
        <v>3</v>
      </c>
      <c r="K1486" t="s">
        <v>794</v>
      </c>
      <c r="L1486">
        <v>1369</v>
      </c>
      <c r="N1486">
        <v>1013</v>
      </c>
      <c r="O1486" t="s">
        <v>579</v>
      </c>
      <c r="P1486" t="s">
        <v>579</v>
      </c>
      <c r="Q1486">
        <v>1</v>
      </c>
      <c r="X1486">
        <v>43.56</v>
      </c>
      <c r="Y1486">
        <v>0</v>
      </c>
      <c r="Z1486">
        <v>0</v>
      </c>
      <c r="AA1486">
        <v>0</v>
      </c>
      <c r="AB1486">
        <v>248.48</v>
      </c>
      <c r="AC1486">
        <v>0</v>
      </c>
      <c r="AD1486">
        <v>1</v>
      </c>
      <c r="AE1486">
        <v>1</v>
      </c>
      <c r="AF1486" t="s">
        <v>3</v>
      </c>
      <c r="AG1486">
        <v>43.56</v>
      </c>
      <c r="AH1486">
        <v>2</v>
      </c>
      <c r="AI1486">
        <v>33622123</v>
      </c>
      <c r="AJ1486">
        <v>1500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>
      <c r="A1487">
        <f>ROW(Source!A1627)</f>
        <v>1627</v>
      </c>
      <c r="B1487">
        <v>33622133</v>
      </c>
      <c r="C1487">
        <v>33622122</v>
      </c>
      <c r="D1487">
        <v>121548</v>
      </c>
      <c r="E1487">
        <v>1</v>
      </c>
      <c r="F1487">
        <v>1</v>
      </c>
      <c r="G1487">
        <v>1</v>
      </c>
      <c r="H1487">
        <v>1</v>
      </c>
      <c r="I1487" t="s">
        <v>30</v>
      </c>
      <c r="J1487" t="s">
        <v>3</v>
      </c>
      <c r="K1487" t="s">
        <v>580</v>
      </c>
      <c r="L1487">
        <v>608254</v>
      </c>
      <c r="N1487">
        <v>1013</v>
      </c>
      <c r="O1487" t="s">
        <v>581</v>
      </c>
      <c r="P1487" t="s">
        <v>581</v>
      </c>
      <c r="Q1487">
        <v>1</v>
      </c>
      <c r="X1487">
        <v>0.02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1</v>
      </c>
      <c r="AE1487">
        <v>2</v>
      </c>
      <c r="AF1487" t="s">
        <v>3</v>
      </c>
      <c r="AG1487">
        <v>0.02</v>
      </c>
      <c r="AH1487">
        <v>2</v>
      </c>
      <c r="AI1487">
        <v>33622124</v>
      </c>
      <c r="AJ1487">
        <v>1501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>
      <c r="A1488">
        <f>ROW(Source!A1627)</f>
        <v>1627</v>
      </c>
      <c r="B1488">
        <v>33622134</v>
      </c>
      <c r="C1488">
        <v>33622122</v>
      </c>
      <c r="D1488">
        <v>29172554</v>
      </c>
      <c r="E1488">
        <v>1</v>
      </c>
      <c r="F1488">
        <v>1</v>
      </c>
      <c r="G1488">
        <v>1</v>
      </c>
      <c r="H1488">
        <v>2</v>
      </c>
      <c r="I1488" t="s">
        <v>752</v>
      </c>
      <c r="J1488" t="s">
        <v>798</v>
      </c>
      <c r="K1488" t="s">
        <v>754</v>
      </c>
      <c r="L1488">
        <v>1368</v>
      </c>
      <c r="N1488">
        <v>1011</v>
      </c>
      <c r="O1488" t="s">
        <v>585</v>
      </c>
      <c r="P1488" t="s">
        <v>585</v>
      </c>
      <c r="Q1488">
        <v>1</v>
      </c>
      <c r="X1488">
        <v>0.02</v>
      </c>
      <c r="Y1488">
        <v>0</v>
      </c>
      <c r="Z1488">
        <v>27.66</v>
      </c>
      <c r="AA1488">
        <v>11.6</v>
      </c>
      <c r="AB1488">
        <v>0</v>
      </c>
      <c r="AC1488">
        <v>0</v>
      </c>
      <c r="AD1488">
        <v>1</v>
      </c>
      <c r="AE1488">
        <v>0</v>
      </c>
      <c r="AF1488" t="s">
        <v>3</v>
      </c>
      <c r="AG1488">
        <v>0.02</v>
      </c>
      <c r="AH1488">
        <v>2</v>
      </c>
      <c r="AI1488">
        <v>33622125</v>
      </c>
      <c r="AJ1488">
        <v>1502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>
      <c r="A1489">
        <f>ROW(Source!A1627)</f>
        <v>1627</v>
      </c>
      <c r="B1489">
        <v>33622135</v>
      </c>
      <c r="C1489">
        <v>33622122</v>
      </c>
      <c r="D1489">
        <v>29174913</v>
      </c>
      <c r="E1489">
        <v>1</v>
      </c>
      <c r="F1489">
        <v>1</v>
      </c>
      <c r="G1489">
        <v>1</v>
      </c>
      <c r="H1489">
        <v>2</v>
      </c>
      <c r="I1489" t="s">
        <v>606</v>
      </c>
      <c r="J1489" t="s">
        <v>607</v>
      </c>
      <c r="K1489" t="s">
        <v>608</v>
      </c>
      <c r="L1489">
        <v>1368</v>
      </c>
      <c r="N1489">
        <v>1011</v>
      </c>
      <c r="O1489" t="s">
        <v>585</v>
      </c>
      <c r="P1489" t="s">
        <v>585</v>
      </c>
      <c r="Q1489">
        <v>1</v>
      </c>
      <c r="X1489">
        <v>0.15</v>
      </c>
      <c r="Y1489">
        <v>0</v>
      </c>
      <c r="Z1489">
        <v>87.17</v>
      </c>
      <c r="AA1489">
        <v>11.6</v>
      </c>
      <c r="AB1489">
        <v>0</v>
      </c>
      <c r="AC1489">
        <v>0</v>
      </c>
      <c r="AD1489">
        <v>1</v>
      </c>
      <c r="AE1489">
        <v>0</v>
      </c>
      <c r="AF1489" t="s">
        <v>3</v>
      </c>
      <c r="AG1489">
        <v>0.15</v>
      </c>
      <c r="AH1489">
        <v>2</v>
      </c>
      <c r="AI1489">
        <v>33622126</v>
      </c>
      <c r="AJ1489">
        <v>1503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>
      <c r="A1490">
        <f>ROW(Source!A1627)</f>
        <v>1627</v>
      </c>
      <c r="B1490">
        <v>33622136</v>
      </c>
      <c r="C1490">
        <v>33622122</v>
      </c>
      <c r="D1490">
        <v>29107779</v>
      </c>
      <c r="E1490">
        <v>1</v>
      </c>
      <c r="F1490">
        <v>1</v>
      </c>
      <c r="G1490">
        <v>1</v>
      </c>
      <c r="H1490">
        <v>3</v>
      </c>
      <c r="I1490" t="s">
        <v>746</v>
      </c>
      <c r="J1490" t="s">
        <v>747</v>
      </c>
      <c r="K1490" t="s">
        <v>748</v>
      </c>
      <c r="L1490">
        <v>1327</v>
      </c>
      <c r="N1490">
        <v>1005</v>
      </c>
      <c r="O1490" t="s">
        <v>184</v>
      </c>
      <c r="P1490" t="s">
        <v>184</v>
      </c>
      <c r="Q1490">
        <v>1</v>
      </c>
      <c r="X1490">
        <v>0.84</v>
      </c>
      <c r="Y1490">
        <v>72.31</v>
      </c>
      <c r="Z1490">
        <v>0</v>
      </c>
      <c r="AA1490">
        <v>0</v>
      </c>
      <c r="AB1490">
        <v>0</v>
      </c>
      <c r="AC1490">
        <v>0</v>
      </c>
      <c r="AD1490">
        <v>1</v>
      </c>
      <c r="AE1490">
        <v>0</v>
      </c>
      <c r="AF1490" t="s">
        <v>3</v>
      </c>
      <c r="AG1490">
        <v>0.84</v>
      </c>
      <c r="AH1490">
        <v>2</v>
      </c>
      <c r="AI1490">
        <v>33622127</v>
      </c>
      <c r="AJ1490">
        <v>1505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>
      <c r="A1491">
        <f>ROW(Source!A1627)</f>
        <v>1627</v>
      </c>
      <c r="B1491">
        <v>33622137</v>
      </c>
      <c r="C1491">
        <v>33622122</v>
      </c>
      <c r="D1491">
        <v>29107800</v>
      </c>
      <c r="E1491">
        <v>1</v>
      </c>
      <c r="F1491">
        <v>1</v>
      </c>
      <c r="G1491">
        <v>1</v>
      </c>
      <c r="H1491">
        <v>3</v>
      </c>
      <c r="I1491" t="s">
        <v>620</v>
      </c>
      <c r="J1491" t="s">
        <v>621</v>
      </c>
      <c r="K1491" t="s">
        <v>622</v>
      </c>
      <c r="L1491">
        <v>1346</v>
      </c>
      <c r="N1491">
        <v>1009</v>
      </c>
      <c r="O1491" t="s">
        <v>191</v>
      </c>
      <c r="P1491" t="s">
        <v>191</v>
      </c>
      <c r="Q1491">
        <v>1</v>
      </c>
      <c r="X1491">
        <v>0.31</v>
      </c>
      <c r="Y1491">
        <v>1.81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0.31</v>
      </c>
      <c r="AH1491">
        <v>2</v>
      </c>
      <c r="AI1491">
        <v>33622128</v>
      </c>
      <c r="AJ1491">
        <v>1506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>
      <c r="A1492">
        <f>ROW(Source!A1627)</f>
        <v>1627</v>
      </c>
      <c r="B1492">
        <v>33622138</v>
      </c>
      <c r="C1492">
        <v>33622122</v>
      </c>
      <c r="D1492">
        <v>29110233</v>
      </c>
      <c r="E1492">
        <v>1</v>
      </c>
      <c r="F1492">
        <v>1</v>
      </c>
      <c r="G1492">
        <v>1</v>
      </c>
      <c r="H1492">
        <v>3</v>
      </c>
      <c r="I1492" t="s">
        <v>757</v>
      </c>
      <c r="J1492" t="s">
        <v>799</v>
      </c>
      <c r="K1492" t="s">
        <v>759</v>
      </c>
      <c r="L1492">
        <v>1348</v>
      </c>
      <c r="N1492">
        <v>1009</v>
      </c>
      <c r="O1492" t="s">
        <v>28</v>
      </c>
      <c r="P1492" t="s">
        <v>28</v>
      </c>
      <c r="Q1492">
        <v>1000</v>
      </c>
      <c r="X1492">
        <v>0.03</v>
      </c>
      <c r="Y1492">
        <v>4615.9399999999996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0</v>
      </c>
      <c r="AF1492" t="s">
        <v>3</v>
      </c>
      <c r="AG1492">
        <v>0.03</v>
      </c>
      <c r="AH1492">
        <v>2</v>
      </c>
      <c r="AI1492">
        <v>33622129</v>
      </c>
      <c r="AJ1492">
        <v>1507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>
      <c r="A1493">
        <f>ROW(Source!A1627)</f>
        <v>1627</v>
      </c>
      <c r="B1493">
        <v>33622139</v>
      </c>
      <c r="C1493">
        <v>33622122</v>
      </c>
      <c r="D1493">
        <v>29109784</v>
      </c>
      <c r="E1493">
        <v>1</v>
      </c>
      <c r="F1493">
        <v>1</v>
      </c>
      <c r="G1493">
        <v>1</v>
      </c>
      <c r="H1493">
        <v>3</v>
      </c>
      <c r="I1493" t="s">
        <v>760</v>
      </c>
      <c r="J1493" t="s">
        <v>800</v>
      </c>
      <c r="K1493" t="s">
        <v>762</v>
      </c>
      <c r="L1493">
        <v>1348</v>
      </c>
      <c r="N1493">
        <v>1009</v>
      </c>
      <c r="O1493" t="s">
        <v>28</v>
      </c>
      <c r="P1493" t="s">
        <v>28</v>
      </c>
      <c r="Q1493">
        <v>1000</v>
      </c>
      <c r="X1493">
        <v>5.0999999999999997E-2</v>
      </c>
      <c r="Y1493">
        <v>11927.49</v>
      </c>
      <c r="Z1493">
        <v>0</v>
      </c>
      <c r="AA1493">
        <v>0</v>
      </c>
      <c r="AB1493">
        <v>0</v>
      </c>
      <c r="AC1493">
        <v>0</v>
      </c>
      <c r="AD1493">
        <v>1</v>
      </c>
      <c r="AE1493">
        <v>0</v>
      </c>
      <c r="AF1493" t="s">
        <v>3</v>
      </c>
      <c r="AG1493">
        <v>5.0999999999999997E-2</v>
      </c>
      <c r="AH1493">
        <v>2</v>
      </c>
      <c r="AI1493">
        <v>33622130</v>
      </c>
      <c r="AJ1493">
        <v>1508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>
      <c r="A1494">
        <f>ROW(Source!A1627)</f>
        <v>1627</v>
      </c>
      <c r="B1494">
        <v>33622140</v>
      </c>
      <c r="C1494">
        <v>33622122</v>
      </c>
      <c r="D1494">
        <v>29109298</v>
      </c>
      <c r="E1494">
        <v>1</v>
      </c>
      <c r="F1494">
        <v>1</v>
      </c>
      <c r="G1494">
        <v>1</v>
      </c>
      <c r="H1494">
        <v>3</v>
      </c>
      <c r="I1494" t="s">
        <v>500</v>
      </c>
      <c r="J1494" t="s">
        <v>502</v>
      </c>
      <c r="K1494" t="s">
        <v>501</v>
      </c>
      <c r="L1494">
        <v>1346</v>
      </c>
      <c r="N1494">
        <v>1009</v>
      </c>
      <c r="O1494" t="s">
        <v>191</v>
      </c>
      <c r="P1494" t="s">
        <v>191</v>
      </c>
      <c r="Q1494">
        <v>1</v>
      </c>
      <c r="X1494">
        <v>20</v>
      </c>
      <c r="Y1494">
        <v>15.26</v>
      </c>
      <c r="Z1494">
        <v>0</v>
      </c>
      <c r="AA1494">
        <v>0</v>
      </c>
      <c r="AB1494">
        <v>0</v>
      </c>
      <c r="AC1494">
        <v>0</v>
      </c>
      <c r="AD1494">
        <v>1</v>
      </c>
      <c r="AE1494">
        <v>0</v>
      </c>
      <c r="AF1494" t="s">
        <v>3</v>
      </c>
      <c r="AG1494">
        <v>20</v>
      </c>
      <c r="AH1494">
        <v>2</v>
      </c>
      <c r="AI1494">
        <v>33622131</v>
      </c>
      <c r="AJ1494">
        <v>1509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>
      <c r="A1495">
        <f>ROW(Source!A1628)</f>
        <v>1628</v>
      </c>
      <c r="B1495">
        <v>33640024</v>
      </c>
      <c r="C1495">
        <v>33640017</v>
      </c>
      <c r="D1495">
        <v>18407546</v>
      </c>
      <c r="E1495">
        <v>1</v>
      </c>
      <c r="F1495">
        <v>1</v>
      </c>
      <c r="G1495">
        <v>1</v>
      </c>
      <c r="H1495">
        <v>1</v>
      </c>
      <c r="I1495" t="s">
        <v>764</v>
      </c>
      <c r="J1495" t="s">
        <v>3</v>
      </c>
      <c r="K1495" t="s">
        <v>765</v>
      </c>
      <c r="L1495">
        <v>1369</v>
      </c>
      <c r="N1495">
        <v>1013</v>
      </c>
      <c r="O1495" t="s">
        <v>579</v>
      </c>
      <c r="P1495" t="s">
        <v>579</v>
      </c>
      <c r="Q1495">
        <v>1</v>
      </c>
      <c r="X1495">
        <v>102.46</v>
      </c>
      <c r="Y1495">
        <v>0</v>
      </c>
      <c r="Z1495">
        <v>0</v>
      </c>
      <c r="AA1495">
        <v>0</v>
      </c>
      <c r="AB1495">
        <v>267.25</v>
      </c>
      <c r="AC1495">
        <v>0</v>
      </c>
      <c r="AD1495">
        <v>1</v>
      </c>
      <c r="AE1495">
        <v>1</v>
      </c>
      <c r="AF1495" t="s">
        <v>3</v>
      </c>
      <c r="AG1495">
        <v>102.46</v>
      </c>
      <c r="AH1495">
        <v>2</v>
      </c>
      <c r="AI1495">
        <v>33640018</v>
      </c>
      <c r="AJ1495">
        <v>1510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>
      <c r="A1496">
        <f>ROW(Source!A1628)</f>
        <v>1628</v>
      </c>
      <c r="B1496">
        <v>33640025</v>
      </c>
      <c r="C1496">
        <v>33640017</v>
      </c>
      <c r="D1496">
        <v>121548</v>
      </c>
      <c r="E1496">
        <v>1</v>
      </c>
      <c r="F1496">
        <v>1</v>
      </c>
      <c r="G1496">
        <v>1</v>
      </c>
      <c r="H1496">
        <v>1</v>
      </c>
      <c r="I1496" t="s">
        <v>30</v>
      </c>
      <c r="J1496" t="s">
        <v>3</v>
      </c>
      <c r="K1496" t="s">
        <v>580</v>
      </c>
      <c r="L1496">
        <v>608254</v>
      </c>
      <c r="N1496">
        <v>1013</v>
      </c>
      <c r="O1496" t="s">
        <v>581</v>
      </c>
      <c r="P1496" t="s">
        <v>581</v>
      </c>
      <c r="Q1496">
        <v>1</v>
      </c>
      <c r="X1496">
        <v>0.76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1</v>
      </c>
      <c r="AE1496">
        <v>2</v>
      </c>
      <c r="AF1496" t="s">
        <v>3</v>
      </c>
      <c r="AG1496">
        <v>0.76</v>
      </c>
      <c r="AH1496">
        <v>2</v>
      </c>
      <c r="AI1496">
        <v>33640019</v>
      </c>
      <c r="AJ1496">
        <v>1511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>
      <c r="A1497">
        <f>ROW(Source!A1628)</f>
        <v>1628</v>
      </c>
      <c r="B1497">
        <v>33640026</v>
      </c>
      <c r="C1497">
        <v>33640017</v>
      </c>
      <c r="D1497">
        <v>29172556</v>
      </c>
      <c r="E1497">
        <v>1</v>
      </c>
      <c r="F1497">
        <v>1</v>
      </c>
      <c r="G1497">
        <v>1</v>
      </c>
      <c r="H1497">
        <v>2</v>
      </c>
      <c r="I1497" t="s">
        <v>582</v>
      </c>
      <c r="J1497" t="s">
        <v>583</v>
      </c>
      <c r="K1497" t="s">
        <v>584</v>
      </c>
      <c r="L1497">
        <v>1368</v>
      </c>
      <c r="N1497">
        <v>1011</v>
      </c>
      <c r="O1497" t="s">
        <v>585</v>
      </c>
      <c r="P1497" t="s">
        <v>585</v>
      </c>
      <c r="Q1497">
        <v>1</v>
      </c>
      <c r="X1497">
        <v>0.76</v>
      </c>
      <c r="Y1497">
        <v>0</v>
      </c>
      <c r="Z1497">
        <v>31.26</v>
      </c>
      <c r="AA1497">
        <v>13.5</v>
      </c>
      <c r="AB1497">
        <v>0</v>
      </c>
      <c r="AC1497">
        <v>0</v>
      </c>
      <c r="AD1497">
        <v>1</v>
      </c>
      <c r="AE1497">
        <v>0</v>
      </c>
      <c r="AF1497" t="s">
        <v>3</v>
      </c>
      <c r="AG1497">
        <v>0.76</v>
      </c>
      <c r="AH1497">
        <v>2</v>
      </c>
      <c r="AI1497">
        <v>33640020</v>
      </c>
      <c r="AJ1497">
        <v>1512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>
      <c r="A1498">
        <f>ROW(Source!A1628)</f>
        <v>1628</v>
      </c>
      <c r="B1498">
        <v>33640027</v>
      </c>
      <c r="C1498">
        <v>33640017</v>
      </c>
      <c r="D1498">
        <v>29174500</v>
      </c>
      <c r="E1498">
        <v>1</v>
      </c>
      <c r="F1498">
        <v>1</v>
      </c>
      <c r="G1498">
        <v>1</v>
      </c>
      <c r="H1498">
        <v>2</v>
      </c>
      <c r="I1498" t="s">
        <v>766</v>
      </c>
      <c r="J1498" t="s">
        <v>767</v>
      </c>
      <c r="K1498" t="s">
        <v>768</v>
      </c>
      <c r="L1498">
        <v>1368</v>
      </c>
      <c r="N1498">
        <v>1011</v>
      </c>
      <c r="O1498" t="s">
        <v>585</v>
      </c>
      <c r="P1498" t="s">
        <v>585</v>
      </c>
      <c r="Q1498">
        <v>1</v>
      </c>
      <c r="X1498">
        <v>5.35</v>
      </c>
      <c r="Y1498">
        <v>0</v>
      </c>
      <c r="Z1498">
        <v>1.95</v>
      </c>
      <c r="AA1498">
        <v>0</v>
      </c>
      <c r="AB1498">
        <v>0</v>
      </c>
      <c r="AC1498">
        <v>0</v>
      </c>
      <c r="AD1498">
        <v>1</v>
      </c>
      <c r="AE1498">
        <v>0</v>
      </c>
      <c r="AF1498" t="s">
        <v>3</v>
      </c>
      <c r="AG1498">
        <v>5.35</v>
      </c>
      <c r="AH1498">
        <v>2</v>
      </c>
      <c r="AI1498">
        <v>33640021</v>
      </c>
      <c r="AJ1498">
        <v>1513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>
      <c r="A1499">
        <f>ROW(Source!A1628)</f>
        <v>1628</v>
      </c>
      <c r="B1499">
        <v>33640028</v>
      </c>
      <c r="C1499">
        <v>33640017</v>
      </c>
      <c r="D1499">
        <v>29174913</v>
      </c>
      <c r="E1499">
        <v>1</v>
      </c>
      <c r="F1499">
        <v>1</v>
      </c>
      <c r="G1499">
        <v>1</v>
      </c>
      <c r="H1499">
        <v>2</v>
      </c>
      <c r="I1499" t="s">
        <v>606</v>
      </c>
      <c r="J1499" t="s">
        <v>607</v>
      </c>
      <c r="K1499" t="s">
        <v>608</v>
      </c>
      <c r="L1499">
        <v>1368</v>
      </c>
      <c r="N1499">
        <v>1011</v>
      </c>
      <c r="O1499" t="s">
        <v>585</v>
      </c>
      <c r="P1499" t="s">
        <v>585</v>
      </c>
      <c r="Q1499">
        <v>1</v>
      </c>
      <c r="X1499">
        <v>4.58</v>
      </c>
      <c r="Y1499">
        <v>0</v>
      </c>
      <c r="Z1499">
        <v>87.17</v>
      </c>
      <c r="AA1499">
        <v>11.6</v>
      </c>
      <c r="AB1499">
        <v>0</v>
      </c>
      <c r="AC1499">
        <v>0</v>
      </c>
      <c r="AD1499">
        <v>1</v>
      </c>
      <c r="AE1499">
        <v>0</v>
      </c>
      <c r="AF1499" t="s">
        <v>3</v>
      </c>
      <c r="AG1499">
        <v>4.58</v>
      </c>
      <c r="AH1499">
        <v>2</v>
      </c>
      <c r="AI1499">
        <v>33640022</v>
      </c>
      <c r="AJ1499">
        <v>1514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>
      <c r="A1500">
        <f>ROW(Source!A1628)</f>
        <v>1628</v>
      </c>
      <c r="B1500">
        <v>33640029</v>
      </c>
      <c r="C1500">
        <v>33640017</v>
      </c>
      <c r="D1500">
        <v>29109671</v>
      </c>
      <c r="E1500">
        <v>1</v>
      </c>
      <c r="F1500">
        <v>1</v>
      </c>
      <c r="G1500">
        <v>1</v>
      </c>
      <c r="H1500">
        <v>3</v>
      </c>
      <c r="I1500" t="s">
        <v>436</v>
      </c>
      <c r="J1500" t="s">
        <v>438</v>
      </c>
      <c r="K1500" t="s">
        <v>437</v>
      </c>
      <c r="L1500">
        <v>1327</v>
      </c>
      <c r="N1500">
        <v>1005</v>
      </c>
      <c r="O1500" t="s">
        <v>184</v>
      </c>
      <c r="P1500" t="s">
        <v>184</v>
      </c>
      <c r="Q1500">
        <v>1</v>
      </c>
      <c r="X1500">
        <v>103</v>
      </c>
      <c r="Y1500">
        <v>51.95</v>
      </c>
      <c r="Z1500">
        <v>0</v>
      </c>
      <c r="AA1500">
        <v>0</v>
      </c>
      <c r="AB1500">
        <v>0</v>
      </c>
      <c r="AC1500">
        <v>0</v>
      </c>
      <c r="AD1500">
        <v>1</v>
      </c>
      <c r="AE1500">
        <v>0</v>
      </c>
      <c r="AF1500" t="s">
        <v>3</v>
      </c>
      <c r="AG1500">
        <v>103</v>
      </c>
      <c r="AH1500">
        <v>2</v>
      </c>
      <c r="AI1500">
        <v>33640023</v>
      </c>
      <c r="AJ1500">
        <v>1515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Смета 12 гр. ТЕР МО</vt:lpstr>
      <vt:lpstr>Source</vt:lpstr>
      <vt:lpstr>SourceObSm</vt:lpstr>
      <vt:lpstr>SmtRes</vt:lpstr>
      <vt:lpstr>EtalonRes</vt:lpstr>
      <vt:lpstr>'Смета 12 гр. ТЕР МО'!Заголовки_для_печати</vt:lpstr>
      <vt:lpstr>'Смета 12 гр. ТЕР МО'!Область_печати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кцсон</cp:lastModifiedBy>
  <dcterms:created xsi:type="dcterms:W3CDTF">2021-05-21T08:43:00Z</dcterms:created>
  <dcterms:modified xsi:type="dcterms:W3CDTF">2021-05-21T08:46:04Z</dcterms:modified>
</cp:coreProperties>
</file>